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vvi.sharepoint.com/sites/ri_oficial/Shared Documents/General/RI Oficial/Divulgações/Planilha interativa/2024/2T24/"/>
    </mc:Choice>
  </mc:AlternateContent>
  <xr:revisionPtr revIDLastSave="214" documentId="8_{63EED4F4-5F64-4DDE-8F4B-7A799771DB50}" xr6:coauthVersionLast="47" xr6:coauthVersionMax="47" xr10:uidLastSave="{475212EF-1800-434F-9530-6D465B7D1836}"/>
  <bookViews>
    <workbookView xWindow="28680" yWindow="-120" windowWidth="29040" windowHeight="15720" tabRatio="929" xr2:uid="{5B93875F-4615-4178-AF2D-B2D27CBF5AD4}"/>
  </bookViews>
  <sheets>
    <sheet name="Summary" sheetId="9" r:id="rId1"/>
    <sheet name="DRE" sheetId="12" r:id="rId2"/>
    <sheet name="Margens Bruta e EBITDA (ex-SFH)" sheetId="2" r:id="rId3"/>
    <sheet name="Balanço Patrimonial" sheetId="1" r:id="rId4"/>
    <sheet name="Geração Caixa " sheetId="13" r:id="rId5"/>
    <sheet name="Dados Operacionais" sheetId="3" r:id="rId6"/>
    <sheet name="Dívida" sheetId="10" r:id="rId7"/>
    <sheet name="Lançamentos" sheetId="4" r:id="rId8"/>
    <sheet name="Income Statement" sheetId="5" r:id="rId9"/>
    <sheet name="Gross Margin &amp; EBITDA (ex-SFH)" sheetId="14" r:id="rId10"/>
    <sheet name="Balance Sheet" sheetId="6" r:id="rId11"/>
    <sheet name="Cash Generation" sheetId="15" r:id="rId12"/>
    <sheet name="Operating Data" sheetId="7" r:id="rId13"/>
    <sheet name="Debt" sheetId="11" r:id="rId14"/>
    <sheet name="Launches" sheetId="8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5" i="7" l="1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 l="1"/>
  <c r="O35" i="7"/>
  <c r="K35" i="7"/>
  <c r="H35" i="7"/>
  <c r="G35" i="7"/>
  <c r="F35" i="7"/>
  <c r="E35" i="7"/>
  <c r="D35" i="7"/>
  <c r="C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N35" i="7" s="1"/>
  <c r="M34" i="7"/>
  <c r="M35" i="7" s="1"/>
  <c r="L34" i="7"/>
  <c r="L35" i="7" s="1"/>
  <c r="K34" i="7"/>
  <c r="J34" i="7"/>
  <c r="J35" i="7" s="1"/>
  <c r="I34" i="7"/>
  <c r="I35" i="7" s="1"/>
  <c r="H34" i="7"/>
  <c r="G34" i="7"/>
  <c r="F34" i="7"/>
  <c r="E34" i="7"/>
  <c r="D34" i="7"/>
  <c r="C34" i="7"/>
  <c r="G41" i="8"/>
  <c r="G40" i="8"/>
  <c r="E40" i="8"/>
  <c r="E40" i="4"/>
  <c r="G40" i="4"/>
  <c r="P35" i="3" l="1"/>
  <c r="O35" i="3"/>
  <c r="N35" i="3"/>
  <c r="M35" i="3"/>
  <c r="L35" i="3"/>
  <c r="K35" i="3"/>
  <c r="J35" i="3"/>
  <c r="I35" i="3"/>
  <c r="H35" i="3"/>
  <c r="G35" i="3"/>
  <c r="F35" i="3"/>
  <c r="E35" i="3"/>
  <c r="D35" i="3"/>
  <c r="W10" i="13" l="1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B17" i="15"/>
  <c r="B78" i="6"/>
  <c r="B72" i="6"/>
  <c r="B70" i="6"/>
  <c r="B69" i="6"/>
  <c r="B60" i="6"/>
  <c r="B39" i="6"/>
  <c r="B26" i="6"/>
  <c r="B23" i="6"/>
  <c r="B22" i="6"/>
  <c r="B16" i="6"/>
  <c r="B13" i="6"/>
  <c r="B18" i="2"/>
  <c r="B18" i="14" s="1"/>
  <c r="B28" i="7"/>
  <c r="B27" i="7"/>
  <c r="B24" i="7"/>
  <c r="B15" i="7"/>
  <c r="B20" i="7" s="1"/>
  <c r="B26" i="7" s="1"/>
  <c r="B31" i="7" s="1"/>
  <c r="B18" i="15"/>
  <c r="B58" i="6"/>
  <c r="B55" i="6"/>
  <c r="B50" i="6"/>
  <c r="B36" i="6"/>
  <c r="B88" i="6" s="1"/>
  <c r="B14" i="6"/>
  <c r="B36" i="5"/>
  <c r="B10" i="5"/>
  <c r="B29" i="3"/>
  <c r="B29" i="7" s="1"/>
  <c r="B15" i="3"/>
  <c r="B20" i="3" s="1"/>
  <c r="B26" i="3" s="1"/>
  <c r="B31" i="3" s="1"/>
  <c r="B36" i="1"/>
  <c r="B88" i="1" s="1"/>
  <c r="B36" i="12"/>
  <c r="C35" i="3"/>
  <c r="C15" i="3"/>
  <c r="C20" i="3" s="1"/>
  <c r="C26" i="3" s="1"/>
  <c r="C10" i="3"/>
  <c r="C36" i="1"/>
  <c r="C10" i="13"/>
  <c r="C21" i="12"/>
  <c r="C11" i="12" l="1"/>
  <c r="B9" i="14"/>
  <c r="C13" i="3"/>
  <c r="C80" i="1"/>
  <c r="C12" i="3"/>
  <c r="C53" i="1"/>
  <c r="C18" i="1"/>
  <c r="C32" i="1"/>
  <c r="C6" i="13"/>
  <c r="C34" i="1" l="1"/>
  <c r="C7" i="13"/>
  <c r="C7" i="10" s="1"/>
  <c r="C7" i="11" s="1"/>
  <c r="C33" i="7"/>
  <c r="C32" i="7"/>
  <c r="C28" i="7"/>
  <c r="C27" i="7"/>
  <c r="C24" i="7"/>
  <c r="C23" i="7"/>
  <c r="C22" i="7"/>
  <c r="C21" i="7"/>
  <c r="C18" i="7"/>
  <c r="C17" i="7"/>
  <c r="C16" i="7"/>
  <c r="C15" i="7"/>
  <c r="C20" i="7" s="1"/>
  <c r="C26" i="7" s="1"/>
  <c r="C31" i="7" s="1"/>
  <c r="C11" i="7"/>
  <c r="C9" i="7"/>
  <c r="C8" i="7"/>
  <c r="C7" i="7"/>
  <c r="C6" i="7"/>
  <c r="C5" i="7"/>
  <c r="C21" i="15"/>
  <c r="C18" i="15"/>
  <c r="C17" i="15"/>
  <c r="C82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5" i="6"/>
  <c r="C64" i="6"/>
  <c r="C63" i="6"/>
  <c r="C62" i="6"/>
  <c r="C61" i="6"/>
  <c r="C60" i="6"/>
  <c r="C59" i="6"/>
  <c r="C58" i="6"/>
  <c r="C57" i="6"/>
  <c r="C56" i="6"/>
  <c r="C55" i="6"/>
  <c r="C54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6" i="6"/>
  <c r="C88" i="6" s="1"/>
  <c r="C31" i="6"/>
  <c r="C30" i="6"/>
  <c r="C29" i="6"/>
  <c r="C28" i="6"/>
  <c r="C27" i="6"/>
  <c r="C26" i="6"/>
  <c r="C25" i="6"/>
  <c r="C24" i="6"/>
  <c r="C23" i="6"/>
  <c r="C22" i="6"/>
  <c r="C21" i="6"/>
  <c r="C20" i="6"/>
  <c r="C17" i="6"/>
  <c r="C16" i="6"/>
  <c r="C15" i="6"/>
  <c r="C14" i="6"/>
  <c r="C13" i="6"/>
  <c r="C12" i="6"/>
  <c r="C11" i="6"/>
  <c r="C10" i="6"/>
  <c r="C9" i="6"/>
  <c r="C8" i="6"/>
  <c r="C7" i="6"/>
  <c r="C14" i="14"/>
  <c r="C9" i="14"/>
  <c r="C38" i="5"/>
  <c r="C37" i="5"/>
  <c r="C36" i="5"/>
  <c r="C30" i="5"/>
  <c r="C26" i="5"/>
  <c r="C25" i="5"/>
  <c r="C20" i="5"/>
  <c r="C19" i="5"/>
  <c r="C15" i="5"/>
  <c r="C14" i="5"/>
  <c r="C13" i="5"/>
  <c r="C12" i="5"/>
  <c r="C7" i="5"/>
  <c r="C6" i="5"/>
  <c r="C29" i="3"/>
  <c r="C29" i="7" s="1"/>
  <c r="C31" i="3"/>
  <c r="C13" i="7"/>
  <c r="C10" i="7"/>
  <c r="C12" i="7"/>
  <c r="C11" i="13"/>
  <c r="C11" i="15" s="1"/>
  <c r="C84" i="1"/>
  <c r="C24" i="13" s="1"/>
  <c r="C24" i="15" s="1"/>
  <c r="C66" i="1"/>
  <c r="C88" i="1"/>
  <c r="C18" i="2"/>
  <c r="C18" i="14" s="1"/>
  <c r="C39" i="12"/>
  <c r="C36" i="12"/>
  <c r="C8" i="12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J12" i="3"/>
  <c r="I12" i="3"/>
  <c r="H12" i="3"/>
  <c r="G12" i="3"/>
  <c r="F12" i="3"/>
  <c r="E12" i="3"/>
  <c r="C6" i="2" l="1"/>
  <c r="C10" i="2" s="1"/>
  <c r="C17" i="12"/>
  <c r="C23" i="12" s="1"/>
  <c r="C28" i="12" s="1"/>
  <c r="C32" i="12" s="1"/>
  <c r="C33" i="12" s="1"/>
  <c r="C14" i="10"/>
  <c r="C14" i="11" s="1"/>
  <c r="C18" i="6"/>
  <c r="C80" i="6"/>
  <c r="C84" i="6" s="1"/>
  <c r="C8" i="13"/>
  <c r="C66" i="6"/>
  <c r="C7" i="15"/>
  <c r="C6" i="15"/>
  <c r="C6" i="10"/>
  <c r="C53" i="6"/>
  <c r="C12" i="13"/>
  <c r="C10" i="10" s="1"/>
  <c r="C10" i="11" s="1"/>
  <c r="C32" i="6"/>
  <c r="C10" i="15"/>
  <c r="C12" i="15" s="1"/>
  <c r="C39" i="5"/>
  <c r="C21" i="5"/>
  <c r="C11" i="5"/>
  <c r="C8" i="5"/>
  <c r="C86" i="1"/>
  <c r="C9" i="12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C6" i="14" l="1"/>
  <c r="C7" i="2"/>
  <c r="C7" i="14" s="1"/>
  <c r="C14" i="13"/>
  <c r="C34" i="6"/>
  <c r="C17" i="5"/>
  <c r="C23" i="5" s="1"/>
  <c r="C28" i="5" s="1"/>
  <c r="C32" i="5" s="1"/>
  <c r="C33" i="5" s="1"/>
  <c r="C86" i="6"/>
  <c r="C8" i="15"/>
  <c r="C14" i="15" s="1"/>
  <c r="C25" i="15" s="1"/>
  <c r="C8" i="10"/>
  <c r="C12" i="10" s="1"/>
  <c r="C16" i="10" s="1"/>
  <c r="C6" i="11"/>
  <c r="C8" i="11" s="1"/>
  <c r="C12" i="11" s="1"/>
  <c r="C16" i="11" s="1"/>
  <c r="C9" i="5"/>
  <c r="C13" i="2"/>
  <c r="C11" i="2"/>
  <c r="C10" i="12" s="1"/>
  <c r="C10" i="14"/>
  <c r="D8" i="7"/>
  <c r="D9" i="7"/>
  <c r="D11" i="7"/>
  <c r="C25" i="13" l="1"/>
  <c r="C11" i="14"/>
  <c r="C10" i="5" s="1"/>
  <c r="C15" i="2"/>
  <c r="C13" i="14"/>
  <c r="D12" i="3"/>
  <c r="D12" i="7" s="1"/>
  <c r="D10" i="3"/>
  <c r="D10" i="7" s="1"/>
  <c r="C15" i="14" l="1"/>
  <c r="C19" i="2"/>
  <c r="C16" i="2"/>
  <c r="C16" i="14" s="1"/>
  <c r="D29" i="3"/>
  <c r="C20" i="2" l="1"/>
  <c r="C20" i="14" s="1"/>
  <c r="C19" i="14"/>
  <c r="E13" i="3"/>
  <c r="F13" i="3"/>
  <c r="G13" i="3"/>
  <c r="D33" i="7" l="1"/>
  <c r="D32" i="7"/>
  <c r="D29" i="7"/>
  <c r="D28" i="7"/>
  <c r="D27" i="7"/>
  <c r="D24" i="7"/>
  <c r="D15" i="7"/>
  <c r="D20" i="7" s="1"/>
  <c r="D26" i="7" s="1"/>
  <c r="D31" i="7" s="1"/>
  <c r="D21" i="15"/>
  <c r="D18" i="15"/>
  <c r="D17" i="15"/>
  <c r="D82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5" i="6"/>
  <c r="D64" i="6"/>
  <c r="D63" i="6"/>
  <c r="D62" i="6"/>
  <c r="D61" i="6"/>
  <c r="D60" i="6"/>
  <c r="D59" i="6"/>
  <c r="D58" i="6"/>
  <c r="D57" i="6"/>
  <c r="D56" i="6"/>
  <c r="D55" i="6"/>
  <c r="D54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6" i="6"/>
  <c r="D88" i="6" s="1"/>
  <c r="D31" i="6"/>
  <c r="D30" i="6"/>
  <c r="D29" i="6"/>
  <c r="D28" i="6"/>
  <c r="D27" i="6"/>
  <c r="D26" i="6"/>
  <c r="D25" i="6"/>
  <c r="D24" i="6"/>
  <c r="D23" i="6"/>
  <c r="D22" i="6"/>
  <c r="D21" i="6"/>
  <c r="D20" i="6"/>
  <c r="D17" i="6"/>
  <c r="D16" i="6"/>
  <c r="D15" i="6"/>
  <c r="D14" i="6"/>
  <c r="D13" i="6"/>
  <c r="D12" i="6"/>
  <c r="D11" i="6"/>
  <c r="D10" i="6"/>
  <c r="D9" i="6"/>
  <c r="D8" i="6"/>
  <c r="D7" i="6"/>
  <c r="D14" i="14"/>
  <c r="D9" i="14"/>
  <c r="D38" i="5"/>
  <c r="D37" i="5"/>
  <c r="D36" i="5"/>
  <c r="D30" i="5"/>
  <c r="D26" i="5"/>
  <c r="D25" i="5"/>
  <c r="D20" i="5"/>
  <c r="D19" i="5"/>
  <c r="D15" i="5"/>
  <c r="D14" i="5"/>
  <c r="D13" i="5"/>
  <c r="D12" i="5"/>
  <c r="D7" i="5"/>
  <c r="D6" i="5"/>
  <c r="D15" i="3"/>
  <c r="D20" i="3" s="1"/>
  <c r="D26" i="3" s="1"/>
  <c r="D31" i="3" s="1"/>
  <c r="D11" i="13"/>
  <c r="D11" i="15" s="1"/>
  <c r="D10" i="15"/>
  <c r="D7" i="13"/>
  <c r="D6" i="13"/>
  <c r="D6" i="10" s="1"/>
  <c r="D6" i="11" s="1"/>
  <c r="D80" i="1"/>
  <c r="D84" i="1" s="1"/>
  <c r="D24" i="13" s="1"/>
  <c r="D24" i="15" s="1"/>
  <c r="D66" i="1"/>
  <c r="D53" i="1"/>
  <c r="D36" i="1"/>
  <c r="D88" i="1" s="1"/>
  <c r="D32" i="1"/>
  <c r="D18" i="1"/>
  <c r="D18" i="2"/>
  <c r="D18" i="14" s="1"/>
  <c r="D39" i="12"/>
  <c r="D36" i="12"/>
  <c r="D21" i="12"/>
  <c r="D8" i="12"/>
  <c r="D6" i="2" s="1"/>
  <c r="W11" i="13"/>
  <c r="W11" i="15" s="1"/>
  <c r="V11" i="13"/>
  <c r="V11" i="15" s="1"/>
  <c r="U11" i="13"/>
  <c r="U11" i="15" s="1"/>
  <c r="T11" i="13"/>
  <c r="T11" i="15" s="1"/>
  <c r="S11" i="13"/>
  <c r="S11" i="15" s="1"/>
  <c r="R11" i="13"/>
  <c r="R11" i="15" s="1"/>
  <c r="Q11" i="13"/>
  <c r="Q11" i="15" s="1"/>
  <c r="P11" i="13"/>
  <c r="P11" i="15" s="1"/>
  <c r="O11" i="13"/>
  <c r="O11" i="15" s="1"/>
  <c r="N11" i="13"/>
  <c r="N11" i="15" s="1"/>
  <c r="M11" i="13"/>
  <c r="L11" i="13"/>
  <c r="L11" i="15" s="1"/>
  <c r="K11" i="13"/>
  <c r="K11" i="15" s="1"/>
  <c r="J11" i="13"/>
  <c r="J11" i="15" s="1"/>
  <c r="I11" i="13"/>
  <c r="I11" i="15" s="1"/>
  <c r="H11" i="13"/>
  <c r="H11" i="15" s="1"/>
  <c r="G11" i="13"/>
  <c r="G11" i="15" s="1"/>
  <c r="F11" i="13"/>
  <c r="F11" i="15" s="1"/>
  <c r="W10" i="15"/>
  <c r="V10" i="15"/>
  <c r="U10" i="15"/>
  <c r="S10" i="15"/>
  <c r="R10" i="15"/>
  <c r="Q10" i="15"/>
  <c r="P10" i="15"/>
  <c r="O10" i="15"/>
  <c r="N10" i="15"/>
  <c r="M10" i="15"/>
  <c r="L10" i="15"/>
  <c r="K10" i="15"/>
  <c r="J10" i="15"/>
  <c r="I10" i="15"/>
  <c r="G10" i="15"/>
  <c r="F10" i="15"/>
  <c r="R22" i="15"/>
  <c r="S22" i="15"/>
  <c r="T22" i="15"/>
  <c r="U22" i="15"/>
  <c r="V22" i="15"/>
  <c r="W22" i="15"/>
  <c r="W7" i="13"/>
  <c r="V7" i="13"/>
  <c r="U7" i="13"/>
  <c r="U7" i="10" s="1"/>
  <c r="T7" i="13"/>
  <c r="S7" i="13"/>
  <c r="S7" i="10" s="1"/>
  <c r="R7" i="13"/>
  <c r="Q7" i="13"/>
  <c r="Q7" i="10" s="1"/>
  <c r="P7" i="13"/>
  <c r="O7" i="13"/>
  <c r="O7" i="10" s="1"/>
  <c r="N7" i="13"/>
  <c r="M7" i="13"/>
  <c r="M7" i="10" s="1"/>
  <c r="L7" i="13"/>
  <c r="K7" i="13"/>
  <c r="K7" i="10" s="1"/>
  <c r="J7" i="13"/>
  <c r="I7" i="13"/>
  <c r="H7" i="13"/>
  <c r="G7" i="13"/>
  <c r="F7" i="13"/>
  <c r="W6" i="13"/>
  <c r="W6" i="10" s="1"/>
  <c r="V6" i="13"/>
  <c r="U6" i="13"/>
  <c r="T6" i="13"/>
  <c r="S6" i="13"/>
  <c r="R6" i="13"/>
  <c r="R6" i="10" s="1"/>
  <c r="Q6" i="13"/>
  <c r="P6" i="13"/>
  <c r="O6" i="13"/>
  <c r="O6" i="10" s="1"/>
  <c r="N6" i="13"/>
  <c r="M6" i="13"/>
  <c r="M6" i="10" s="1"/>
  <c r="L6" i="13"/>
  <c r="K6" i="13"/>
  <c r="J6" i="13"/>
  <c r="J6" i="10" s="1"/>
  <c r="I6" i="13"/>
  <c r="H6" i="13"/>
  <c r="G6" i="13"/>
  <c r="F6" i="13"/>
  <c r="M6" i="15"/>
  <c r="O22" i="15"/>
  <c r="L21" i="15"/>
  <c r="Q22" i="15"/>
  <c r="P22" i="15"/>
  <c r="N22" i="15"/>
  <c r="M22" i="15"/>
  <c r="M21" i="15"/>
  <c r="N21" i="15"/>
  <c r="O21" i="15"/>
  <c r="W21" i="15"/>
  <c r="U21" i="15"/>
  <c r="T21" i="15"/>
  <c r="S21" i="15"/>
  <c r="R21" i="15"/>
  <c r="P21" i="15"/>
  <c r="V21" i="15"/>
  <c r="Q21" i="15"/>
  <c r="K21" i="15"/>
  <c r="J21" i="15"/>
  <c r="I21" i="15"/>
  <c r="H21" i="15"/>
  <c r="G21" i="15"/>
  <c r="F21" i="15"/>
  <c r="E21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H18" i="15"/>
  <c r="G18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8" i="15"/>
  <c r="F17" i="15"/>
  <c r="E18" i="15"/>
  <c r="E17" i="15"/>
  <c r="H6" i="15" l="1"/>
  <c r="H6" i="10"/>
  <c r="P6" i="15"/>
  <c r="P6" i="10"/>
  <c r="V7" i="15"/>
  <c r="V7" i="10"/>
  <c r="F7" i="15"/>
  <c r="F7" i="10"/>
  <c r="I6" i="15"/>
  <c r="I6" i="10"/>
  <c r="G7" i="15"/>
  <c r="G7" i="10"/>
  <c r="K6" i="15"/>
  <c r="K6" i="10"/>
  <c r="S6" i="15"/>
  <c r="S6" i="10"/>
  <c r="I7" i="15"/>
  <c r="I7" i="10"/>
  <c r="U7" i="15"/>
  <c r="L6" i="15"/>
  <c r="L6" i="10"/>
  <c r="T6" i="15"/>
  <c r="T6" i="10"/>
  <c r="J7" i="15"/>
  <c r="J7" i="10"/>
  <c r="R7" i="15"/>
  <c r="R7" i="10"/>
  <c r="Q6" i="15"/>
  <c r="Q6" i="10"/>
  <c r="P7" i="15"/>
  <c r="P7" i="10"/>
  <c r="U6" i="15"/>
  <c r="U6" i="10"/>
  <c r="F6" i="15"/>
  <c r="F6" i="10"/>
  <c r="N6" i="15"/>
  <c r="N6" i="10"/>
  <c r="V6" i="15"/>
  <c r="V6" i="10"/>
  <c r="L7" i="15"/>
  <c r="L7" i="10"/>
  <c r="T7" i="15"/>
  <c r="T7" i="10"/>
  <c r="N7" i="15"/>
  <c r="N7" i="10"/>
  <c r="W7" i="15"/>
  <c r="W7" i="10"/>
  <c r="W8" i="10" s="1"/>
  <c r="H7" i="15"/>
  <c r="H7" i="10"/>
  <c r="G6" i="15"/>
  <c r="G6" i="10"/>
  <c r="D7" i="15"/>
  <c r="D7" i="10"/>
  <c r="D21" i="5"/>
  <c r="D66" i="6"/>
  <c r="D14" i="10"/>
  <c r="D14" i="11" s="1"/>
  <c r="D53" i="6"/>
  <c r="D80" i="6"/>
  <c r="D84" i="6" s="1"/>
  <c r="D8" i="13"/>
  <c r="D6" i="15"/>
  <c r="D32" i="6"/>
  <c r="D12" i="15"/>
  <c r="D18" i="6"/>
  <c r="D12" i="13"/>
  <c r="D10" i="10" s="1"/>
  <c r="D10" i="11" s="1"/>
  <c r="D39" i="5"/>
  <c r="D11" i="5"/>
  <c r="D7" i="2"/>
  <c r="D7" i="14" s="1"/>
  <c r="D6" i="14"/>
  <c r="D10" i="2"/>
  <c r="D8" i="5"/>
  <c r="W12" i="15"/>
  <c r="D86" i="1"/>
  <c r="D34" i="1"/>
  <c r="K12" i="15"/>
  <c r="O8" i="13"/>
  <c r="W8" i="13"/>
  <c r="G12" i="15"/>
  <c r="M12" i="13"/>
  <c r="M10" i="10" s="1"/>
  <c r="O7" i="15"/>
  <c r="M11" i="15"/>
  <c r="M12" i="15" s="1"/>
  <c r="D11" i="12"/>
  <c r="D17" i="12" s="1"/>
  <c r="D9" i="12"/>
  <c r="P12" i="13"/>
  <c r="P10" i="10" s="1"/>
  <c r="U12" i="15"/>
  <c r="Q12" i="15"/>
  <c r="O12" i="13"/>
  <c r="O10" i="10" s="1"/>
  <c r="W12" i="13"/>
  <c r="W10" i="10" s="1"/>
  <c r="Q12" i="13"/>
  <c r="Q10" i="10" s="1"/>
  <c r="I12" i="15"/>
  <c r="L12" i="13"/>
  <c r="L10" i="10" s="1"/>
  <c r="O12" i="15"/>
  <c r="T8" i="13"/>
  <c r="U8" i="13"/>
  <c r="S12" i="13"/>
  <c r="S10" i="10" s="1"/>
  <c r="G12" i="13"/>
  <c r="G10" i="10" s="1"/>
  <c r="U12" i="13"/>
  <c r="U10" i="10" s="1"/>
  <c r="K12" i="13"/>
  <c r="K10" i="10" s="1"/>
  <c r="V12" i="13"/>
  <c r="V10" i="10" s="1"/>
  <c r="S12" i="15"/>
  <c r="F12" i="15"/>
  <c r="I12" i="13"/>
  <c r="I10" i="10" s="1"/>
  <c r="J8" i="13"/>
  <c r="R8" i="13"/>
  <c r="Q8" i="13"/>
  <c r="H12" i="13"/>
  <c r="H10" i="10" s="1"/>
  <c r="K8" i="13"/>
  <c r="H10" i="15"/>
  <c r="H12" i="15" s="1"/>
  <c r="G8" i="13"/>
  <c r="L8" i="13"/>
  <c r="N12" i="13"/>
  <c r="N10" i="10" s="1"/>
  <c r="M8" i="13"/>
  <c r="T12" i="13"/>
  <c r="T10" i="10" s="1"/>
  <c r="N12" i="15"/>
  <c r="V12" i="15"/>
  <c r="J12" i="15"/>
  <c r="R12" i="15"/>
  <c r="P12" i="15"/>
  <c r="L12" i="15"/>
  <c r="W6" i="15"/>
  <c r="I8" i="13"/>
  <c r="V8" i="13"/>
  <c r="M7" i="15"/>
  <c r="M8" i="15" s="1"/>
  <c r="J6" i="15"/>
  <c r="R6" i="15"/>
  <c r="O6" i="15"/>
  <c r="N8" i="13"/>
  <c r="T10" i="15"/>
  <c r="T12" i="15" s="1"/>
  <c r="I18" i="15"/>
  <c r="S8" i="13"/>
  <c r="Q7" i="15"/>
  <c r="K7" i="15"/>
  <c r="S7" i="15"/>
  <c r="J12" i="13"/>
  <c r="J10" i="10" s="1"/>
  <c r="R12" i="13"/>
  <c r="R10" i="10" s="1"/>
  <c r="H8" i="13"/>
  <c r="P8" i="13"/>
  <c r="F12" i="13"/>
  <c r="F10" i="10" s="1"/>
  <c r="F8" i="13"/>
  <c r="N8" i="15" l="1"/>
  <c r="N14" i="15" s="1"/>
  <c r="Q8" i="15"/>
  <c r="Q14" i="15" s="1"/>
  <c r="G8" i="15"/>
  <c r="G14" i="15" s="1"/>
  <c r="U8" i="15"/>
  <c r="U14" i="15" s="1"/>
  <c r="P8" i="15"/>
  <c r="P14" i="15" s="1"/>
  <c r="I8" i="15"/>
  <c r="I14" i="15" s="1"/>
  <c r="T8" i="15"/>
  <c r="T14" i="15" s="1"/>
  <c r="F8" i="15"/>
  <c r="F14" i="15" s="1"/>
  <c r="H8" i="15"/>
  <c r="H14" i="15" s="1"/>
  <c r="R8" i="15"/>
  <c r="W8" i="15"/>
  <c r="W14" i="15" s="1"/>
  <c r="V8" i="15"/>
  <c r="V14" i="15" s="1"/>
  <c r="D8" i="15"/>
  <c r="D14" i="15" s="1"/>
  <c r="D25" i="15" s="1"/>
  <c r="O8" i="15"/>
  <c r="O14" i="15" s="1"/>
  <c r="L8" i="15"/>
  <c r="L14" i="15" s="1"/>
  <c r="S8" i="15"/>
  <c r="S14" i="15" s="1"/>
  <c r="K8" i="15"/>
  <c r="K14" i="15" s="1"/>
  <c r="J8" i="15"/>
  <c r="J14" i="15" s="1"/>
  <c r="D7" i="11"/>
  <c r="D8" i="11" s="1"/>
  <c r="D12" i="11" s="1"/>
  <c r="D16" i="11" s="1"/>
  <c r="D8" i="10"/>
  <c r="D12" i="10" s="1"/>
  <c r="D16" i="10" s="1"/>
  <c r="D14" i="13"/>
  <c r="D34" i="6"/>
  <c r="D86" i="6"/>
  <c r="D17" i="5"/>
  <c r="D23" i="5" s="1"/>
  <c r="D28" i="5" s="1"/>
  <c r="D32" i="5" s="1"/>
  <c r="D33" i="5" s="1"/>
  <c r="D23" i="12"/>
  <c r="D28" i="12" s="1"/>
  <c r="D32" i="12" s="1"/>
  <c r="D33" i="12" s="1"/>
  <c r="D13" i="2"/>
  <c r="D9" i="5"/>
  <c r="D11" i="2"/>
  <c r="D10" i="14"/>
  <c r="O14" i="13"/>
  <c r="M14" i="15"/>
  <c r="R14" i="13"/>
  <c r="W14" i="13"/>
  <c r="W15" i="13" s="1"/>
  <c r="J14" i="13"/>
  <c r="G14" i="13"/>
  <c r="T14" i="13"/>
  <c r="L14" i="13"/>
  <c r="P14" i="13"/>
  <c r="H14" i="13"/>
  <c r="S14" i="13"/>
  <c r="U14" i="13"/>
  <c r="F14" i="13"/>
  <c r="M14" i="13"/>
  <c r="N14" i="13"/>
  <c r="R14" i="15"/>
  <c r="Q14" i="13"/>
  <c r="K14" i="13"/>
  <c r="V14" i="13"/>
  <c r="I14" i="13"/>
  <c r="D25" i="13" l="1"/>
  <c r="C15" i="13"/>
  <c r="C19" i="13" s="1"/>
  <c r="D11" i="14"/>
  <c r="D10" i="5" s="1"/>
  <c r="D10" i="12"/>
  <c r="D15" i="2"/>
  <c r="D13" i="14"/>
  <c r="O15" i="13"/>
  <c r="O15" i="15" s="1"/>
  <c r="O19" i="15" s="1"/>
  <c r="N15" i="13"/>
  <c r="N19" i="13" s="1"/>
  <c r="M15" i="13"/>
  <c r="M19" i="13" s="1"/>
  <c r="R15" i="13"/>
  <c r="R19" i="13" s="1"/>
  <c r="G15" i="13"/>
  <c r="G15" i="15" s="1"/>
  <c r="G19" i="15" s="1"/>
  <c r="G22" i="15" s="1"/>
  <c r="L15" i="13"/>
  <c r="L15" i="15" s="1"/>
  <c r="L19" i="15" s="1"/>
  <c r="T15" i="13"/>
  <c r="T19" i="13" s="1"/>
  <c r="U15" i="13"/>
  <c r="U15" i="15" s="1"/>
  <c r="U19" i="15" s="1"/>
  <c r="H15" i="13"/>
  <c r="S15" i="13"/>
  <c r="S19" i="13" s="1"/>
  <c r="F15" i="13"/>
  <c r="K15" i="13"/>
  <c r="I15" i="13"/>
  <c r="J15" i="13"/>
  <c r="Q15" i="13"/>
  <c r="W15" i="15"/>
  <c r="W19" i="15" s="1"/>
  <c r="W19" i="13"/>
  <c r="P15" i="13"/>
  <c r="M15" i="15"/>
  <c r="M19" i="15" s="1"/>
  <c r="V15" i="13"/>
  <c r="U14" i="14"/>
  <c r="T14" i="14"/>
  <c r="Q14" i="14"/>
  <c r="M14" i="14"/>
  <c r="L14" i="14"/>
  <c r="I14" i="14"/>
  <c r="E14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C22" i="13" l="1"/>
  <c r="C15" i="15"/>
  <c r="C19" i="15" s="1"/>
  <c r="C22" i="15" s="1"/>
  <c r="N15" i="15"/>
  <c r="N19" i="15" s="1"/>
  <c r="O19" i="13"/>
  <c r="D15" i="14"/>
  <c r="D19" i="2"/>
  <c r="D16" i="2"/>
  <c r="D16" i="14" s="1"/>
  <c r="T15" i="15"/>
  <c r="T19" i="15" s="1"/>
  <c r="R15" i="15"/>
  <c r="R19" i="15" s="1"/>
  <c r="G19" i="13"/>
  <c r="G22" i="13" s="1"/>
  <c r="L19" i="13"/>
  <c r="L22" i="13" s="1"/>
  <c r="L22" i="15" s="1"/>
  <c r="U19" i="13"/>
  <c r="H15" i="15"/>
  <c r="H19" i="15" s="1"/>
  <c r="H22" i="15" s="1"/>
  <c r="H19" i="13"/>
  <c r="H22" i="13" s="1"/>
  <c r="K15" i="15"/>
  <c r="K19" i="15" s="1"/>
  <c r="K22" i="15" s="1"/>
  <c r="K19" i="13"/>
  <c r="K22" i="13" s="1"/>
  <c r="S15" i="15"/>
  <c r="S19" i="15" s="1"/>
  <c r="I15" i="15"/>
  <c r="I19" i="15" s="1"/>
  <c r="I22" i="15" s="1"/>
  <c r="I19" i="13"/>
  <c r="I22" i="13" s="1"/>
  <c r="J15" i="15"/>
  <c r="J19" i="15" s="1"/>
  <c r="J22" i="15" s="1"/>
  <c r="J19" i="13"/>
  <c r="J22" i="13" s="1"/>
  <c r="F15" i="15"/>
  <c r="F19" i="15" s="1"/>
  <c r="F22" i="15" s="1"/>
  <c r="F19" i="13"/>
  <c r="F22" i="13" s="1"/>
  <c r="P15" i="15"/>
  <c r="P19" i="15" s="1"/>
  <c r="P19" i="13"/>
  <c r="Q15" i="15"/>
  <c r="Q19" i="15" s="1"/>
  <c r="Q19" i="13"/>
  <c r="V15" i="15"/>
  <c r="V19" i="15" s="1"/>
  <c r="V19" i="13"/>
  <c r="F14" i="14"/>
  <c r="N14" i="14"/>
  <c r="V14" i="14"/>
  <c r="G14" i="14"/>
  <c r="O14" i="14"/>
  <c r="W14" i="14"/>
  <c r="H14" i="14"/>
  <c r="P14" i="14"/>
  <c r="J14" i="14"/>
  <c r="R14" i="14"/>
  <c r="K14" i="14"/>
  <c r="S14" i="14"/>
  <c r="W18" i="2"/>
  <c r="V18" i="2"/>
  <c r="U18" i="2"/>
  <c r="U18" i="14" s="1"/>
  <c r="T18" i="2"/>
  <c r="T18" i="14" s="1"/>
  <c r="S18" i="2"/>
  <c r="S18" i="14" s="1"/>
  <c r="R18" i="2"/>
  <c r="R18" i="14" s="1"/>
  <c r="Q18" i="2"/>
  <c r="Q18" i="14" s="1"/>
  <c r="P18" i="2"/>
  <c r="O18" i="2"/>
  <c r="N18" i="2"/>
  <c r="M18" i="2"/>
  <c r="L18" i="2"/>
  <c r="K18" i="2"/>
  <c r="K18" i="14" s="1"/>
  <c r="J18" i="2"/>
  <c r="I18" i="2"/>
  <c r="H18" i="2"/>
  <c r="G18" i="2"/>
  <c r="F18" i="2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18" i="2"/>
  <c r="E18" i="14" s="1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8" i="5"/>
  <c r="E37" i="5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E30" i="5"/>
  <c r="E26" i="5"/>
  <c r="E25" i="5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0" i="5"/>
  <c r="E15" i="5"/>
  <c r="E14" i="5"/>
  <c r="E13" i="5"/>
  <c r="E12" i="5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W8" i="12"/>
  <c r="V8" i="12"/>
  <c r="U8" i="12"/>
  <c r="U9" i="12" s="1"/>
  <c r="T8" i="12"/>
  <c r="T9" i="12" s="1"/>
  <c r="S8" i="12"/>
  <c r="R8" i="12"/>
  <c r="R6" i="2" s="1"/>
  <c r="Q8" i="12"/>
  <c r="P8" i="12"/>
  <c r="O8" i="12"/>
  <c r="O9" i="12" s="1"/>
  <c r="N8" i="12"/>
  <c r="M8" i="12"/>
  <c r="M9" i="12" s="1"/>
  <c r="L8" i="12"/>
  <c r="L9" i="12" s="1"/>
  <c r="K8" i="12"/>
  <c r="J8" i="12"/>
  <c r="J6" i="2" s="1"/>
  <c r="I8" i="12"/>
  <c r="H8" i="12"/>
  <c r="G8" i="12"/>
  <c r="G9" i="12" s="1"/>
  <c r="F8" i="12"/>
  <c r="E7" i="5"/>
  <c r="I17" i="12" l="1"/>
  <c r="I13" i="2" s="1"/>
  <c r="I13" i="14" s="1"/>
  <c r="Q17" i="12"/>
  <c r="Q13" i="2" s="1"/>
  <c r="Q13" i="14" s="1"/>
  <c r="H17" i="12"/>
  <c r="P17" i="12"/>
  <c r="K17" i="12"/>
  <c r="K23" i="12" s="1"/>
  <c r="K28" i="12" s="1"/>
  <c r="K32" i="12" s="1"/>
  <c r="K33" i="12" s="1"/>
  <c r="S17" i="12"/>
  <c r="S23" i="12" s="1"/>
  <c r="S28" i="12" s="1"/>
  <c r="S32" i="12" s="1"/>
  <c r="S33" i="12" s="1"/>
  <c r="H23" i="12"/>
  <c r="H28" i="12" s="1"/>
  <c r="H32" i="12" s="1"/>
  <c r="H33" i="12" s="1"/>
  <c r="I6" i="2"/>
  <c r="I6" i="14" s="1"/>
  <c r="Q6" i="2"/>
  <c r="Q6" i="14" s="1"/>
  <c r="D20" i="2"/>
  <c r="D20" i="14" s="1"/>
  <c r="D19" i="14"/>
  <c r="J6" i="14"/>
  <c r="J10" i="2"/>
  <c r="J7" i="2"/>
  <c r="J7" i="14" s="1"/>
  <c r="R6" i="14"/>
  <c r="R10" i="2"/>
  <c r="R11" i="2" s="1"/>
  <c r="R7" i="2"/>
  <c r="R7" i="14" s="1"/>
  <c r="F17" i="12"/>
  <c r="N17" i="12"/>
  <c r="V17" i="12"/>
  <c r="K6" i="2"/>
  <c r="S6" i="2"/>
  <c r="K13" i="2"/>
  <c r="S13" i="2"/>
  <c r="I15" i="2"/>
  <c r="L6" i="2"/>
  <c r="T6" i="2"/>
  <c r="M6" i="2"/>
  <c r="U6" i="2"/>
  <c r="G17" i="12"/>
  <c r="W17" i="12"/>
  <c r="Q23" i="12"/>
  <c r="Q28" i="12" s="1"/>
  <c r="Q32" i="12" s="1"/>
  <c r="Q33" i="12" s="1"/>
  <c r="M17" i="12"/>
  <c r="F6" i="2"/>
  <c r="N6" i="2"/>
  <c r="V6" i="2"/>
  <c r="O17" i="12"/>
  <c r="P23" i="12"/>
  <c r="P28" i="12" s="1"/>
  <c r="P32" i="12" s="1"/>
  <c r="P33" i="12" s="1"/>
  <c r="I23" i="12"/>
  <c r="I28" i="12" s="1"/>
  <c r="I32" i="12" s="1"/>
  <c r="I33" i="12" s="1"/>
  <c r="J17" i="12"/>
  <c r="R17" i="12"/>
  <c r="W9" i="12"/>
  <c r="U17" i="12"/>
  <c r="G6" i="2"/>
  <c r="O6" i="2"/>
  <c r="W6" i="2"/>
  <c r="H6" i="2"/>
  <c r="P6" i="2"/>
  <c r="H13" i="2"/>
  <c r="P13" i="2"/>
  <c r="F18" i="14"/>
  <c r="N18" i="14"/>
  <c r="V18" i="14"/>
  <c r="G18" i="14"/>
  <c r="O18" i="14"/>
  <c r="W18" i="14"/>
  <c r="H18" i="14"/>
  <c r="P18" i="14"/>
  <c r="I18" i="14"/>
  <c r="J18" i="14"/>
  <c r="L18" i="14"/>
  <c r="J11" i="2"/>
  <c r="J10" i="14"/>
  <c r="M18" i="14"/>
  <c r="E11" i="12"/>
  <c r="E8" i="12"/>
  <c r="E6" i="2" s="1"/>
  <c r="E6" i="14" s="1"/>
  <c r="E21" i="12"/>
  <c r="E6" i="5"/>
  <c r="E19" i="5"/>
  <c r="E39" i="12"/>
  <c r="F9" i="12"/>
  <c r="N9" i="12"/>
  <c r="V9" i="12"/>
  <c r="L17" i="12"/>
  <c r="T17" i="12"/>
  <c r="H9" i="12"/>
  <c r="P9" i="12"/>
  <c r="I9" i="12"/>
  <c r="Q9" i="12"/>
  <c r="J9" i="12"/>
  <c r="R9" i="12"/>
  <c r="K9" i="12"/>
  <c r="S9" i="12"/>
  <c r="Q15" i="2" l="1"/>
  <c r="I10" i="2"/>
  <c r="I11" i="2" s="1"/>
  <c r="I11" i="14" s="1"/>
  <c r="I10" i="5" s="1"/>
  <c r="Q10" i="2"/>
  <c r="Q11" i="2" s="1"/>
  <c r="Q11" i="14" s="1"/>
  <c r="Q10" i="5" s="1"/>
  <c r="I7" i="2"/>
  <c r="I7" i="14" s="1"/>
  <c r="Q7" i="2"/>
  <c r="Q7" i="14" s="1"/>
  <c r="R10" i="14"/>
  <c r="I15" i="14"/>
  <c r="I16" i="2"/>
  <c r="I16" i="14" s="1"/>
  <c r="O6" i="14"/>
  <c r="O7" i="2"/>
  <c r="O7" i="14" s="1"/>
  <c r="O10" i="2"/>
  <c r="O23" i="12"/>
  <c r="O28" i="12" s="1"/>
  <c r="O32" i="12" s="1"/>
  <c r="O33" i="12" s="1"/>
  <c r="O13" i="2"/>
  <c r="U6" i="14"/>
  <c r="U10" i="2"/>
  <c r="U7" i="2"/>
  <c r="U7" i="14" s="1"/>
  <c r="S13" i="14"/>
  <c r="S15" i="2"/>
  <c r="F23" i="12"/>
  <c r="F28" i="12" s="1"/>
  <c r="F32" i="12" s="1"/>
  <c r="F33" i="12" s="1"/>
  <c r="F13" i="2"/>
  <c r="W6" i="14"/>
  <c r="W7" i="2"/>
  <c r="W7" i="14" s="1"/>
  <c r="W10" i="2"/>
  <c r="N23" i="12"/>
  <c r="N28" i="12" s="1"/>
  <c r="N32" i="12" s="1"/>
  <c r="N33" i="12" s="1"/>
  <c r="N13" i="2"/>
  <c r="G6" i="14"/>
  <c r="G7" i="2"/>
  <c r="G7" i="14" s="1"/>
  <c r="G10" i="2"/>
  <c r="V6" i="14"/>
  <c r="V7" i="2"/>
  <c r="V7" i="14" s="1"/>
  <c r="V10" i="2"/>
  <c r="M6" i="14"/>
  <c r="M10" i="2"/>
  <c r="M7" i="2"/>
  <c r="M7" i="14" s="1"/>
  <c r="K13" i="14"/>
  <c r="K15" i="2"/>
  <c r="U23" i="12"/>
  <c r="U28" i="12" s="1"/>
  <c r="U32" i="12" s="1"/>
  <c r="U33" i="12" s="1"/>
  <c r="U13" i="2"/>
  <c r="N6" i="14"/>
  <c r="N7" i="2"/>
  <c r="N7" i="14" s="1"/>
  <c r="N10" i="2"/>
  <c r="Q15" i="14"/>
  <c r="Q19" i="2"/>
  <c r="Q16" i="2"/>
  <c r="Q16" i="14" s="1"/>
  <c r="G23" i="12"/>
  <c r="G28" i="12" s="1"/>
  <c r="G32" i="12" s="1"/>
  <c r="G33" i="12" s="1"/>
  <c r="G13" i="2"/>
  <c r="F6" i="14"/>
  <c r="F7" i="2"/>
  <c r="F7" i="14" s="1"/>
  <c r="F10" i="2"/>
  <c r="T23" i="12"/>
  <c r="T28" i="12" s="1"/>
  <c r="T32" i="12" s="1"/>
  <c r="T33" i="12" s="1"/>
  <c r="T13" i="2"/>
  <c r="L23" i="12"/>
  <c r="L28" i="12" s="1"/>
  <c r="L32" i="12" s="1"/>
  <c r="L33" i="12" s="1"/>
  <c r="L13" i="2"/>
  <c r="P13" i="14"/>
  <c r="P15" i="2"/>
  <c r="H13" i="14"/>
  <c r="H15" i="2"/>
  <c r="R23" i="12"/>
  <c r="R28" i="12" s="1"/>
  <c r="R32" i="12" s="1"/>
  <c r="R33" i="12" s="1"/>
  <c r="R13" i="2"/>
  <c r="M23" i="12"/>
  <c r="M28" i="12" s="1"/>
  <c r="M32" i="12" s="1"/>
  <c r="M33" i="12" s="1"/>
  <c r="M13" i="2"/>
  <c r="S6" i="14"/>
  <c r="S10" i="2"/>
  <c r="S7" i="2"/>
  <c r="S7" i="14" s="1"/>
  <c r="P6" i="14"/>
  <c r="P10" i="2"/>
  <c r="P7" i="2"/>
  <c r="P7" i="14" s="1"/>
  <c r="J23" i="12"/>
  <c r="J28" i="12" s="1"/>
  <c r="J32" i="12" s="1"/>
  <c r="J33" i="12" s="1"/>
  <c r="J13" i="2"/>
  <c r="T6" i="14"/>
  <c r="T10" i="2"/>
  <c r="T7" i="2"/>
  <c r="T7" i="14" s="1"/>
  <c r="K6" i="14"/>
  <c r="K10" i="2"/>
  <c r="K7" i="2"/>
  <c r="K7" i="14" s="1"/>
  <c r="I19" i="2"/>
  <c r="I20" i="2" s="1"/>
  <c r="I20" i="14" s="1"/>
  <c r="H6" i="14"/>
  <c r="H10" i="2"/>
  <c r="H7" i="2"/>
  <c r="H7" i="14" s="1"/>
  <c r="W23" i="12"/>
  <c r="W28" i="12" s="1"/>
  <c r="W32" i="12" s="1"/>
  <c r="W33" i="12" s="1"/>
  <c r="W13" i="2"/>
  <c r="L6" i="14"/>
  <c r="L10" i="2"/>
  <c r="L7" i="2"/>
  <c r="L7" i="14" s="1"/>
  <c r="V23" i="12"/>
  <c r="V28" i="12" s="1"/>
  <c r="V32" i="12" s="1"/>
  <c r="V33" i="12" s="1"/>
  <c r="V13" i="2"/>
  <c r="J11" i="14"/>
  <c r="J10" i="5" s="1"/>
  <c r="J10" i="12"/>
  <c r="Q10" i="12"/>
  <c r="R11" i="14"/>
  <c r="R10" i="5" s="1"/>
  <c r="R10" i="12"/>
  <c r="E9" i="12"/>
  <c r="E17" i="12"/>
  <c r="E23" i="12" s="1"/>
  <c r="E28" i="12" s="1"/>
  <c r="E32" i="12" s="1"/>
  <c r="E33" i="12" s="1"/>
  <c r="E10" i="2"/>
  <c r="E7" i="2"/>
  <c r="E7" i="14" s="1"/>
  <c r="E78" i="6"/>
  <c r="E72" i="6"/>
  <c r="E70" i="6"/>
  <c r="E69" i="6"/>
  <c r="E58" i="6"/>
  <c r="E56" i="6"/>
  <c r="E55" i="6"/>
  <c r="E50" i="6"/>
  <c r="E48" i="6"/>
  <c r="E40" i="6"/>
  <c r="E39" i="6"/>
  <c r="E26" i="6"/>
  <c r="E23" i="6"/>
  <c r="E22" i="6"/>
  <c r="E16" i="6"/>
  <c r="E14" i="6"/>
  <c r="E13" i="6"/>
  <c r="E24" i="7"/>
  <c r="E23" i="7"/>
  <c r="E22" i="7"/>
  <c r="E21" i="7"/>
  <c r="E15" i="7"/>
  <c r="E20" i="7" s="1"/>
  <c r="E26" i="7" s="1"/>
  <c r="E31" i="7" s="1"/>
  <c r="E60" i="6"/>
  <c r="E36" i="6"/>
  <c r="E88" i="6" s="1"/>
  <c r="E36" i="5"/>
  <c r="E28" i="7"/>
  <c r="E27" i="7"/>
  <c r="I10" i="12" l="1"/>
  <c r="I10" i="14"/>
  <c r="Q10" i="14"/>
  <c r="I19" i="14"/>
  <c r="G13" i="14"/>
  <c r="G15" i="2"/>
  <c r="J13" i="14"/>
  <c r="J15" i="2"/>
  <c r="M13" i="14"/>
  <c r="M15" i="2"/>
  <c r="L13" i="14"/>
  <c r="L15" i="2"/>
  <c r="O13" i="14"/>
  <c r="O15" i="2"/>
  <c r="H11" i="2"/>
  <c r="H10" i="14"/>
  <c r="U15" i="2"/>
  <c r="U13" i="14"/>
  <c r="K15" i="14"/>
  <c r="K16" i="2"/>
  <c r="K16" i="14" s="1"/>
  <c r="K19" i="2"/>
  <c r="G11" i="2"/>
  <c r="G10" i="14"/>
  <c r="F13" i="14"/>
  <c r="F15" i="2"/>
  <c r="V13" i="14"/>
  <c r="V15" i="2"/>
  <c r="L11" i="2"/>
  <c r="L10" i="14"/>
  <c r="R13" i="14"/>
  <c r="R15" i="2"/>
  <c r="T13" i="14"/>
  <c r="T15" i="2"/>
  <c r="Q20" i="2"/>
  <c r="Q20" i="14" s="1"/>
  <c r="Q19" i="14"/>
  <c r="O11" i="2"/>
  <c r="O10" i="14"/>
  <c r="P10" i="14"/>
  <c r="P11" i="2"/>
  <c r="S15" i="14"/>
  <c r="S19" i="2"/>
  <c r="S16" i="2"/>
  <c r="S16" i="14" s="1"/>
  <c r="K10" i="14"/>
  <c r="K11" i="2"/>
  <c r="W13" i="14"/>
  <c r="W15" i="2"/>
  <c r="H15" i="14"/>
  <c r="H16" i="2"/>
  <c r="H16" i="14" s="1"/>
  <c r="H19" i="2"/>
  <c r="F11" i="2"/>
  <c r="F10" i="14"/>
  <c r="N10" i="14"/>
  <c r="N11" i="2"/>
  <c r="M11" i="2"/>
  <c r="M10" i="14"/>
  <c r="N13" i="14"/>
  <c r="N15" i="2"/>
  <c r="T10" i="14"/>
  <c r="T11" i="2"/>
  <c r="S10" i="14"/>
  <c r="S11" i="2"/>
  <c r="P15" i="14"/>
  <c r="P16" i="2"/>
  <c r="P16" i="14" s="1"/>
  <c r="P19" i="2"/>
  <c r="V10" i="14"/>
  <c r="V11" i="2"/>
  <c r="W10" i="14"/>
  <c r="W11" i="2"/>
  <c r="U10" i="14"/>
  <c r="U11" i="2"/>
  <c r="E13" i="2"/>
  <c r="E13" i="14" s="1"/>
  <c r="E11" i="2"/>
  <c r="E10" i="14"/>
  <c r="E29" i="3"/>
  <c r="E29" i="7" s="1"/>
  <c r="E15" i="3"/>
  <c r="E20" i="3" s="1"/>
  <c r="E26" i="3" s="1"/>
  <c r="E31" i="3" s="1"/>
  <c r="E36" i="1"/>
  <c r="E88" i="1" s="1"/>
  <c r="E15" i="2" l="1"/>
  <c r="E15" i="14" s="1"/>
  <c r="L11" i="14"/>
  <c r="L10" i="5" s="1"/>
  <c r="L10" i="12"/>
  <c r="T11" i="14"/>
  <c r="T10" i="5" s="1"/>
  <c r="T10" i="12"/>
  <c r="V15" i="14"/>
  <c r="V16" i="2"/>
  <c r="V16" i="14" s="1"/>
  <c r="V19" i="2"/>
  <c r="W11" i="14"/>
  <c r="W10" i="5" s="1"/>
  <c r="W10" i="12"/>
  <c r="F10" i="12"/>
  <c r="F11" i="14"/>
  <c r="F10" i="5" s="1"/>
  <c r="M15" i="14"/>
  <c r="M16" i="2"/>
  <c r="M16" i="14" s="1"/>
  <c r="M19" i="2"/>
  <c r="L15" i="14"/>
  <c r="L16" i="2"/>
  <c r="L16" i="14" s="1"/>
  <c r="L19" i="2"/>
  <c r="S19" i="14"/>
  <c r="S20" i="2"/>
  <c r="S20" i="14" s="1"/>
  <c r="F15" i="14"/>
  <c r="F16" i="2"/>
  <c r="F16" i="14" s="1"/>
  <c r="F19" i="2"/>
  <c r="U15" i="14"/>
  <c r="U16" i="2"/>
  <c r="U16" i="14" s="1"/>
  <c r="U19" i="2"/>
  <c r="V11" i="14"/>
  <c r="V10" i="5" s="1"/>
  <c r="V10" i="12"/>
  <c r="H19" i="14"/>
  <c r="H20" i="2"/>
  <c r="H20" i="14" s="1"/>
  <c r="J15" i="14"/>
  <c r="J16" i="2"/>
  <c r="J16" i="14" s="1"/>
  <c r="J19" i="2"/>
  <c r="T15" i="14"/>
  <c r="T16" i="2"/>
  <c r="T16" i="14" s="1"/>
  <c r="T19" i="2"/>
  <c r="P20" i="2"/>
  <c r="P20" i="14" s="1"/>
  <c r="P19" i="14"/>
  <c r="P11" i="14"/>
  <c r="P10" i="5" s="1"/>
  <c r="P10" i="12"/>
  <c r="O11" i="14"/>
  <c r="O10" i="5" s="1"/>
  <c r="O10" i="12"/>
  <c r="N15" i="14"/>
  <c r="N16" i="2"/>
  <c r="N16" i="14" s="1"/>
  <c r="N19" i="2"/>
  <c r="R15" i="14"/>
  <c r="R19" i="2"/>
  <c r="R16" i="2"/>
  <c r="R16" i="14" s="1"/>
  <c r="H11" i="14"/>
  <c r="H10" i="5" s="1"/>
  <c r="H10" i="12"/>
  <c r="U11" i="14"/>
  <c r="U10" i="5" s="1"/>
  <c r="U10" i="12"/>
  <c r="M11" i="14"/>
  <c r="M10" i="5" s="1"/>
  <c r="M10" i="12"/>
  <c r="W15" i="14"/>
  <c r="W16" i="2"/>
  <c r="W16" i="14" s="1"/>
  <c r="W19" i="2"/>
  <c r="G11" i="14"/>
  <c r="G10" i="5" s="1"/>
  <c r="G10" i="12"/>
  <c r="O15" i="14"/>
  <c r="O16" i="2"/>
  <c r="O16" i="14" s="1"/>
  <c r="O19" i="2"/>
  <c r="G15" i="14"/>
  <c r="G16" i="2"/>
  <c r="G16" i="14" s="1"/>
  <c r="G19" i="2"/>
  <c r="K10" i="12"/>
  <c r="K11" i="14"/>
  <c r="K10" i="5" s="1"/>
  <c r="S11" i="14"/>
  <c r="S10" i="5" s="1"/>
  <c r="S10" i="12"/>
  <c r="N11" i="14"/>
  <c r="N10" i="5" s="1"/>
  <c r="N10" i="12"/>
  <c r="K19" i="14"/>
  <c r="K20" i="2"/>
  <c r="K20" i="14" s="1"/>
  <c r="E11" i="14"/>
  <c r="E10" i="5" s="1"/>
  <c r="E10" i="12"/>
  <c r="E16" i="2" l="1"/>
  <c r="E16" i="14" s="1"/>
  <c r="E19" i="2"/>
  <c r="E19" i="14" s="1"/>
  <c r="G20" i="2"/>
  <c r="G20" i="14" s="1"/>
  <c r="G19" i="14"/>
  <c r="V20" i="2"/>
  <c r="V20" i="14" s="1"/>
  <c r="V19" i="14"/>
  <c r="R19" i="14"/>
  <c r="R20" i="2"/>
  <c r="R20" i="14" s="1"/>
  <c r="F19" i="14"/>
  <c r="F20" i="2"/>
  <c r="F20" i="14" s="1"/>
  <c r="M20" i="2"/>
  <c r="M20" i="14" s="1"/>
  <c r="M19" i="14"/>
  <c r="O20" i="2"/>
  <c r="O20" i="14" s="1"/>
  <c r="O19" i="14"/>
  <c r="W20" i="2"/>
  <c r="W20" i="14" s="1"/>
  <c r="W19" i="14"/>
  <c r="N20" i="2"/>
  <c r="N20" i="14" s="1"/>
  <c r="N19" i="14"/>
  <c r="J20" i="2"/>
  <c r="J20" i="14" s="1"/>
  <c r="J19" i="14"/>
  <c r="T19" i="14"/>
  <c r="T20" i="2"/>
  <c r="T20" i="14" s="1"/>
  <c r="U19" i="14"/>
  <c r="U20" i="2"/>
  <c r="U20" i="14" s="1"/>
  <c r="L20" i="2"/>
  <c r="L20" i="14" s="1"/>
  <c r="L19" i="14"/>
  <c r="E20" i="2"/>
  <c r="E20" i="14" s="1"/>
  <c r="F10" i="11"/>
  <c r="F7" i="11"/>
  <c r="F6" i="11"/>
  <c r="F29" i="3"/>
  <c r="F29" i="7" s="1"/>
  <c r="F33" i="7"/>
  <c r="F32" i="7"/>
  <c r="F28" i="7"/>
  <c r="F27" i="7"/>
  <c r="F24" i="7"/>
  <c r="F23" i="7"/>
  <c r="F22" i="7"/>
  <c r="F21" i="7"/>
  <c r="F18" i="7"/>
  <c r="F17" i="7"/>
  <c r="F16" i="7"/>
  <c r="F15" i="7"/>
  <c r="F20" i="7" s="1"/>
  <c r="F26" i="7" s="1"/>
  <c r="F31" i="7" s="1"/>
  <c r="F13" i="7"/>
  <c r="F12" i="7"/>
  <c r="F11" i="7"/>
  <c r="F10" i="7"/>
  <c r="F7" i="7"/>
  <c r="F6" i="7"/>
  <c r="F5" i="7"/>
  <c r="F82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5" i="6"/>
  <c r="F64" i="6"/>
  <c r="F63" i="6"/>
  <c r="F62" i="6"/>
  <c r="F61" i="6"/>
  <c r="F60" i="6"/>
  <c r="F59" i="6"/>
  <c r="F58" i="6"/>
  <c r="F57" i="6"/>
  <c r="F56" i="6"/>
  <c r="F55" i="6"/>
  <c r="F54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6" i="6"/>
  <c r="F88" i="6" s="1"/>
  <c r="F31" i="6"/>
  <c r="F30" i="6"/>
  <c r="F29" i="6"/>
  <c r="F28" i="6"/>
  <c r="F27" i="6"/>
  <c r="F26" i="6"/>
  <c r="F25" i="6"/>
  <c r="F24" i="6"/>
  <c r="F23" i="6"/>
  <c r="F22" i="6"/>
  <c r="F21" i="6"/>
  <c r="F20" i="6"/>
  <c r="F17" i="6"/>
  <c r="F16" i="6"/>
  <c r="F15" i="6"/>
  <c r="F14" i="6"/>
  <c r="F13" i="6"/>
  <c r="F12" i="6"/>
  <c r="F11" i="6"/>
  <c r="F10" i="6"/>
  <c r="F9" i="6"/>
  <c r="F8" i="6"/>
  <c r="F7" i="6"/>
  <c r="F36" i="5"/>
  <c r="F8" i="10"/>
  <c r="F12" i="10" s="1"/>
  <c r="F15" i="3"/>
  <c r="F20" i="3" s="1"/>
  <c r="F26" i="3" s="1"/>
  <c r="F31" i="3" s="1"/>
  <c r="F36" i="1"/>
  <c r="F88" i="1" s="1"/>
  <c r="F80" i="1"/>
  <c r="F84" i="1" s="1"/>
  <c r="F66" i="1"/>
  <c r="F53" i="1"/>
  <c r="F32" i="1"/>
  <c r="F18" i="1"/>
  <c r="F14" i="10" l="1"/>
  <c r="F14" i="11" s="1"/>
  <c r="F24" i="13"/>
  <c r="F32" i="6"/>
  <c r="F80" i="6"/>
  <c r="F84" i="6" s="1"/>
  <c r="F8" i="11"/>
  <c r="F12" i="11" s="1"/>
  <c r="F66" i="6"/>
  <c r="F53" i="6"/>
  <c r="F86" i="1"/>
  <c r="F18" i="6"/>
  <c r="F34" i="1"/>
  <c r="F39" i="5"/>
  <c r="F21" i="5"/>
  <c r="F11" i="5"/>
  <c r="F8" i="5"/>
  <c r="F9" i="5" s="1"/>
  <c r="F16" i="11" l="1"/>
  <c r="F16" i="10"/>
  <c r="F24" i="15"/>
  <c r="F25" i="15" s="1"/>
  <c r="F25" i="13"/>
  <c r="F34" i="6"/>
  <c r="F86" i="6"/>
  <c r="F17" i="5"/>
  <c r="F23" i="5" s="1"/>
  <c r="F28" i="5" s="1"/>
  <c r="F32" i="5" s="1"/>
  <c r="F33" i="5" s="1"/>
  <c r="G24" i="7"/>
  <c r="G23" i="7"/>
  <c r="G22" i="7"/>
  <c r="G21" i="7"/>
  <c r="G15" i="7"/>
  <c r="G20" i="7" s="1"/>
  <c r="G26" i="7" s="1"/>
  <c r="G31" i="7" s="1"/>
  <c r="G12" i="7"/>
  <c r="G11" i="7"/>
  <c r="G10" i="7"/>
  <c r="G82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5" i="6"/>
  <c r="G64" i="6"/>
  <c r="G63" i="6"/>
  <c r="G62" i="6"/>
  <c r="G61" i="6"/>
  <c r="G60" i="6"/>
  <c r="G59" i="6"/>
  <c r="G58" i="6"/>
  <c r="G57" i="6"/>
  <c r="G56" i="6"/>
  <c r="G55" i="6"/>
  <c r="G54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6" i="6"/>
  <c r="G88" i="6" s="1"/>
  <c r="G31" i="6"/>
  <c r="G30" i="6"/>
  <c r="G29" i="6"/>
  <c r="G28" i="6"/>
  <c r="G27" i="6"/>
  <c r="G26" i="6"/>
  <c r="G25" i="6"/>
  <c r="G24" i="6"/>
  <c r="G23" i="6"/>
  <c r="G22" i="6"/>
  <c r="G21" i="6"/>
  <c r="G20" i="6"/>
  <c r="G17" i="6"/>
  <c r="G16" i="6"/>
  <c r="G15" i="6"/>
  <c r="G14" i="6"/>
  <c r="G13" i="6"/>
  <c r="G12" i="6"/>
  <c r="G11" i="6"/>
  <c r="G10" i="6"/>
  <c r="G9" i="6"/>
  <c r="G8" i="6"/>
  <c r="G7" i="6"/>
  <c r="G36" i="5"/>
  <c r="G10" i="11"/>
  <c r="G7" i="11"/>
  <c r="G6" i="11"/>
  <c r="G33" i="7"/>
  <c r="G32" i="7"/>
  <c r="G28" i="7"/>
  <c r="G27" i="7"/>
  <c r="G18" i="7"/>
  <c r="G17" i="7"/>
  <c r="G16" i="7"/>
  <c r="G15" i="3"/>
  <c r="G20" i="3" s="1"/>
  <c r="G26" i="3" s="1"/>
  <c r="G31" i="3" s="1"/>
  <c r="G7" i="7"/>
  <c r="G6" i="7"/>
  <c r="G5" i="7"/>
  <c r="G80" i="1"/>
  <c r="G84" i="1" s="1"/>
  <c r="G66" i="1"/>
  <c r="G53" i="1"/>
  <c r="G36" i="1"/>
  <c r="G88" i="1" s="1"/>
  <c r="G32" i="1"/>
  <c r="G18" i="1"/>
  <c r="H33" i="7"/>
  <c r="H32" i="7"/>
  <c r="W76" i="6"/>
  <c r="V76" i="6"/>
  <c r="U76" i="6"/>
  <c r="T76" i="6"/>
  <c r="S76" i="6"/>
  <c r="R76" i="6"/>
  <c r="Q76" i="6"/>
  <c r="G14" i="10" l="1"/>
  <c r="G14" i="11" s="1"/>
  <c r="G24" i="13"/>
  <c r="G66" i="6"/>
  <c r="G8" i="11"/>
  <c r="G12" i="11" s="1"/>
  <c r="G80" i="6"/>
  <c r="G84" i="6" s="1"/>
  <c r="G53" i="6"/>
  <c r="G32" i="6"/>
  <c r="G18" i="6"/>
  <c r="G34" i="1"/>
  <c r="G21" i="5"/>
  <c r="G11" i="5"/>
  <c r="G8" i="5"/>
  <c r="G9" i="5" s="1"/>
  <c r="G8" i="10"/>
  <c r="G12" i="10" s="1"/>
  <c r="G13" i="7"/>
  <c r="G29" i="3"/>
  <c r="G29" i="7" s="1"/>
  <c r="H8" i="10"/>
  <c r="G39" i="5"/>
  <c r="G86" i="1"/>
  <c r="H55" i="6"/>
  <c r="H54" i="6"/>
  <c r="H52" i="6"/>
  <c r="H51" i="6"/>
  <c r="H50" i="6"/>
  <c r="H49" i="6"/>
  <c r="H48" i="6"/>
  <c r="H47" i="6"/>
  <c r="H46" i="6"/>
  <c r="H45" i="6"/>
  <c r="H44" i="6"/>
  <c r="G16" i="11" l="1"/>
  <c r="G16" i="10"/>
  <c r="G24" i="15"/>
  <c r="G25" i="15" s="1"/>
  <c r="G25" i="13"/>
  <c r="G34" i="6"/>
  <c r="G86" i="6"/>
  <c r="G17" i="5"/>
  <c r="G23" i="5" s="1"/>
  <c r="G28" i="5" s="1"/>
  <c r="G32" i="5" s="1"/>
  <c r="G33" i="5" s="1"/>
  <c r="H29" i="3"/>
  <c r="H28" i="7" l="1"/>
  <c r="H24" i="7"/>
  <c r="H23" i="7"/>
  <c r="H22" i="7"/>
  <c r="H21" i="7"/>
  <c r="H18" i="7"/>
  <c r="H17" i="7"/>
  <c r="H16" i="7"/>
  <c r="H15" i="7"/>
  <c r="H20" i="7" s="1"/>
  <c r="H26" i="7" s="1"/>
  <c r="H31" i="7" s="1"/>
  <c r="H12" i="7"/>
  <c r="H11" i="7"/>
  <c r="H10" i="7"/>
  <c r="H7" i="7"/>
  <c r="H6" i="7"/>
  <c r="H5" i="7"/>
  <c r="H82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5" i="6"/>
  <c r="H64" i="6"/>
  <c r="H63" i="6"/>
  <c r="H62" i="6"/>
  <c r="H61" i="6"/>
  <c r="H60" i="6"/>
  <c r="H59" i="6"/>
  <c r="H58" i="6"/>
  <c r="H57" i="6"/>
  <c r="H56" i="6"/>
  <c r="H43" i="6"/>
  <c r="H42" i="6"/>
  <c r="H41" i="6"/>
  <c r="H40" i="6"/>
  <c r="H39" i="6"/>
  <c r="H38" i="6"/>
  <c r="H36" i="6"/>
  <c r="H88" i="6" s="1"/>
  <c r="H31" i="6"/>
  <c r="H30" i="6"/>
  <c r="H29" i="6"/>
  <c r="H28" i="6"/>
  <c r="H27" i="6"/>
  <c r="H26" i="6"/>
  <c r="H25" i="6"/>
  <c r="H24" i="6"/>
  <c r="H23" i="6"/>
  <c r="H22" i="6"/>
  <c r="H21" i="6"/>
  <c r="H20" i="6"/>
  <c r="H17" i="6"/>
  <c r="H16" i="6"/>
  <c r="H15" i="6"/>
  <c r="H14" i="6"/>
  <c r="H13" i="6"/>
  <c r="H12" i="6"/>
  <c r="H11" i="6"/>
  <c r="H10" i="6"/>
  <c r="H9" i="6"/>
  <c r="H8" i="6"/>
  <c r="H7" i="6"/>
  <c r="H36" i="5"/>
  <c r="H21" i="5" l="1"/>
  <c r="H53" i="6"/>
  <c r="H8" i="5"/>
  <c r="H9" i="5" s="1"/>
  <c r="H32" i="6"/>
  <c r="H11" i="5"/>
  <c r="H39" i="5"/>
  <c r="H80" i="6"/>
  <c r="H84" i="6" s="1"/>
  <c r="H66" i="6"/>
  <c r="H18" i="6"/>
  <c r="H17" i="5" l="1"/>
  <c r="H23" i="5" s="1"/>
  <c r="H28" i="5" s="1"/>
  <c r="H32" i="5" s="1"/>
  <c r="H33" i="5" s="1"/>
  <c r="H34" i="6"/>
  <c r="H86" i="6"/>
  <c r="H7" i="11" l="1"/>
  <c r="H10" i="11"/>
  <c r="H15" i="3"/>
  <c r="H20" i="3" s="1"/>
  <c r="H26" i="3" s="1"/>
  <c r="H31" i="3" s="1"/>
  <c r="H13" i="3"/>
  <c r="H13" i="7" s="1"/>
  <c r="H53" i="1"/>
  <c r="H18" i="1"/>
  <c r="H36" i="1"/>
  <c r="H88" i="1" s="1"/>
  <c r="Q33" i="7"/>
  <c r="Q32" i="7"/>
  <c r="H12" i="10" l="1"/>
  <c r="H6" i="11"/>
  <c r="H8" i="11" s="1"/>
  <c r="H12" i="11" s="1"/>
  <c r="H80" i="1"/>
  <c r="H84" i="1" s="1"/>
  <c r="H66" i="1"/>
  <c r="H32" i="1"/>
  <c r="H34" i="1" s="1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P33" i="7"/>
  <c r="O33" i="7"/>
  <c r="N33" i="7"/>
  <c r="M33" i="7"/>
  <c r="L33" i="7"/>
  <c r="K33" i="7"/>
  <c r="J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P32" i="7"/>
  <c r="O32" i="7"/>
  <c r="N32" i="7"/>
  <c r="M32" i="7"/>
  <c r="L32" i="7"/>
  <c r="K32" i="7"/>
  <c r="J32" i="7"/>
  <c r="I33" i="7"/>
  <c r="I32" i="7"/>
  <c r="H14" i="10" l="1"/>
  <c r="H14" i="11" s="1"/>
  <c r="H16" i="11" s="1"/>
  <c r="H24" i="13"/>
  <c r="H86" i="1"/>
  <c r="T89" i="6"/>
  <c r="S89" i="6"/>
  <c r="R89" i="6"/>
  <c r="M89" i="6"/>
  <c r="L89" i="6"/>
  <c r="J89" i="6"/>
  <c r="Q39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I89" i="1"/>
  <c r="K89" i="1"/>
  <c r="K89" i="6" s="1"/>
  <c r="N89" i="1"/>
  <c r="O89" i="1" s="1"/>
  <c r="H16" i="10" l="1"/>
  <c r="H24" i="15"/>
  <c r="H25" i="15" s="1"/>
  <c r="H25" i="13"/>
  <c r="J39" i="5"/>
  <c r="R39" i="5"/>
  <c r="P39" i="5"/>
  <c r="I39" i="5"/>
  <c r="K39" i="5"/>
  <c r="S39" i="5"/>
  <c r="L39" i="5"/>
  <c r="T39" i="5"/>
  <c r="N39" i="5"/>
  <c r="V39" i="5"/>
  <c r="O39" i="5"/>
  <c r="M39" i="5"/>
  <c r="U39" i="5"/>
  <c r="I89" i="6"/>
  <c r="H89" i="1"/>
  <c r="N89" i="6"/>
  <c r="P89" i="1"/>
  <c r="O89" i="6"/>
  <c r="W39" i="5"/>
  <c r="H89" i="6" l="1"/>
  <c r="G89" i="1"/>
  <c r="F89" i="1" s="1"/>
  <c r="E89" i="1" s="1"/>
  <c r="Q89" i="1"/>
  <c r="P89" i="6"/>
  <c r="E89" i="6" l="1"/>
  <c r="D89" i="1"/>
  <c r="G89" i="6"/>
  <c r="F89" i="6"/>
  <c r="U89" i="1"/>
  <c r="Q89" i="6"/>
  <c r="D89" i="6" l="1"/>
  <c r="C89" i="1"/>
  <c r="V89" i="1"/>
  <c r="U89" i="6"/>
  <c r="C89" i="6" l="1"/>
  <c r="B89" i="1"/>
  <c r="B89" i="6" s="1"/>
  <c r="W89" i="1"/>
  <c r="W89" i="6" s="1"/>
  <c r="V89" i="6"/>
  <c r="I28" i="7" l="1"/>
  <c r="I27" i="7"/>
  <c r="I24" i="7"/>
  <c r="I23" i="7"/>
  <c r="I22" i="7"/>
  <c r="I21" i="7"/>
  <c r="I18" i="7"/>
  <c r="I17" i="7"/>
  <c r="I16" i="7"/>
  <c r="I15" i="7"/>
  <c r="I20" i="7" s="1"/>
  <c r="I26" i="7" s="1"/>
  <c r="I31" i="7" s="1"/>
  <c r="I12" i="7"/>
  <c r="I11" i="7"/>
  <c r="I10" i="7"/>
  <c r="I7" i="7"/>
  <c r="I6" i="7"/>
  <c r="I5" i="7"/>
  <c r="I82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5" i="6"/>
  <c r="I64" i="6"/>
  <c r="I63" i="6"/>
  <c r="I62" i="6"/>
  <c r="I61" i="6"/>
  <c r="I60" i="6"/>
  <c r="I59" i="6"/>
  <c r="I58" i="6"/>
  <c r="I57" i="6"/>
  <c r="I56" i="6"/>
  <c r="I55" i="6"/>
  <c r="I54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6" i="6"/>
  <c r="I88" i="6" s="1"/>
  <c r="I31" i="6"/>
  <c r="I30" i="6"/>
  <c r="I29" i="6"/>
  <c r="I28" i="6"/>
  <c r="I27" i="6"/>
  <c r="I26" i="6"/>
  <c r="I25" i="6"/>
  <c r="I24" i="6"/>
  <c r="I23" i="6"/>
  <c r="I22" i="6"/>
  <c r="I21" i="6"/>
  <c r="I20" i="6"/>
  <c r="I17" i="6"/>
  <c r="I16" i="6"/>
  <c r="I15" i="6"/>
  <c r="I14" i="6"/>
  <c r="I13" i="6"/>
  <c r="I12" i="6"/>
  <c r="I11" i="6"/>
  <c r="I10" i="6"/>
  <c r="I9" i="6"/>
  <c r="I8" i="6"/>
  <c r="I7" i="6"/>
  <c r="I10" i="11"/>
  <c r="I7" i="11"/>
  <c r="I6" i="11"/>
  <c r="I29" i="3"/>
  <c r="I29" i="7" s="1"/>
  <c r="I15" i="3"/>
  <c r="I20" i="3" s="1"/>
  <c r="I26" i="3" s="1"/>
  <c r="I31" i="3" s="1"/>
  <c r="I13" i="3"/>
  <c r="I13" i="7" s="1"/>
  <c r="I80" i="1"/>
  <c r="I84" i="1" s="1"/>
  <c r="I66" i="1"/>
  <c r="I53" i="1"/>
  <c r="I36" i="1"/>
  <c r="I88" i="1" s="1"/>
  <c r="I32" i="1"/>
  <c r="I18" i="1"/>
  <c r="J28" i="7"/>
  <c r="J27" i="7"/>
  <c r="J24" i="7"/>
  <c r="J23" i="7"/>
  <c r="J22" i="7"/>
  <c r="J21" i="7"/>
  <c r="J15" i="7"/>
  <c r="J20" i="7" s="1"/>
  <c r="J26" i="7" s="1"/>
  <c r="J31" i="7" s="1"/>
  <c r="J76" i="6"/>
  <c r="J64" i="6"/>
  <c r="J36" i="6"/>
  <c r="J88" i="6" s="1"/>
  <c r="I14" i="10" l="1"/>
  <c r="I14" i="11" s="1"/>
  <c r="I24" i="13"/>
  <c r="I8" i="5"/>
  <c r="I9" i="5" s="1"/>
  <c r="I21" i="5"/>
  <c r="I66" i="6"/>
  <c r="I80" i="6"/>
  <c r="I84" i="6" s="1"/>
  <c r="I8" i="11"/>
  <c r="I12" i="11" s="1"/>
  <c r="I53" i="6"/>
  <c r="I86" i="1"/>
  <c r="I32" i="6"/>
  <c r="I34" i="1"/>
  <c r="I18" i="6"/>
  <c r="I11" i="5"/>
  <c r="I8" i="10"/>
  <c r="I12" i="10" s="1"/>
  <c r="J29" i="3"/>
  <c r="J29" i="7" s="1"/>
  <c r="I16" i="10" l="1"/>
  <c r="I16" i="11"/>
  <c r="I24" i="15"/>
  <c r="I25" i="15" s="1"/>
  <c r="I25" i="13"/>
  <c r="I17" i="5"/>
  <c r="I23" i="5" s="1"/>
  <c r="I28" i="5" s="1"/>
  <c r="I32" i="5" s="1"/>
  <c r="I33" i="5" s="1"/>
  <c r="I34" i="6"/>
  <c r="I86" i="6"/>
  <c r="J18" i="7"/>
  <c r="J17" i="7"/>
  <c r="J16" i="7"/>
  <c r="J10" i="7"/>
  <c r="J12" i="7"/>
  <c r="J11" i="7"/>
  <c r="J7" i="7"/>
  <c r="J6" i="7"/>
  <c r="J5" i="7"/>
  <c r="J15" i="3"/>
  <c r="J20" i="3" s="1"/>
  <c r="J26" i="3" s="1"/>
  <c r="J31" i="3" s="1"/>
  <c r="J82" i="6"/>
  <c r="J79" i="6"/>
  <c r="J78" i="6"/>
  <c r="J77" i="6"/>
  <c r="J75" i="6"/>
  <c r="J74" i="6"/>
  <c r="J73" i="6"/>
  <c r="J72" i="6"/>
  <c r="J71" i="6"/>
  <c r="J70" i="6"/>
  <c r="J69" i="6"/>
  <c r="J68" i="6"/>
  <c r="J67" i="6"/>
  <c r="J65" i="6"/>
  <c r="J63" i="6"/>
  <c r="J62" i="6"/>
  <c r="J61" i="6"/>
  <c r="J60" i="6"/>
  <c r="J59" i="6"/>
  <c r="J58" i="6"/>
  <c r="J57" i="6"/>
  <c r="J56" i="6"/>
  <c r="J55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1" i="6"/>
  <c r="J30" i="6"/>
  <c r="J29" i="6"/>
  <c r="J28" i="6"/>
  <c r="J27" i="6"/>
  <c r="J26" i="6"/>
  <c r="J25" i="6"/>
  <c r="J24" i="6"/>
  <c r="J23" i="6"/>
  <c r="J22" i="6"/>
  <c r="J21" i="6"/>
  <c r="J20" i="6"/>
  <c r="J17" i="6"/>
  <c r="J16" i="6"/>
  <c r="J15" i="6"/>
  <c r="J14" i="6"/>
  <c r="J13" i="6"/>
  <c r="J12" i="6"/>
  <c r="J11" i="6"/>
  <c r="J36" i="1"/>
  <c r="J88" i="1" s="1"/>
  <c r="J21" i="5" l="1"/>
  <c r="J13" i="3"/>
  <c r="J13" i="7" s="1"/>
  <c r="J11" i="5"/>
  <c r="J54" i="6"/>
  <c r="J66" i="6" s="1"/>
  <c r="J7" i="11"/>
  <c r="J8" i="5"/>
  <c r="J32" i="6"/>
  <c r="J38" i="6"/>
  <c r="J53" i="6" s="1"/>
  <c r="J80" i="6"/>
  <c r="J84" i="6" s="1"/>
  <c r="J80" i="1"/>
  <c r="J84" i="1" s="1"/>
  <c r="J66" i="1"/>
  <c r="J53" i="1"/>
  <c r="J32" i="1"/>
  <c r="J14" i="10" l="1"/>
  <c r="J14" i="11" s="1"/>
  <c r="J24" i="13"/>
  <c r="J6" i="11"/>
  <c r="J8" i="11" s="1"/>
  <c r="J8" i="10"/>
  <c r="J9" i="5"/>
  <c r="J17" i="5"/>
  <c r="J23" i="5" s="1"/>
  <c r="J28" i="5" s="1"/>
  <c r="J32" i="5" s="1"/>
  <c r="J33" i="5" s="1"/>
  <c r="J86" i="6"/>
  <c r="J86" i="1"/>
  <c r="J24" i="15" l="1"/>
  <c r="J25" i="15" s="1"/>
  <c r="J25" i="13"/>
  <c r="J8" i="6"/>
  <c r="J9" i="6"/>
  <c r="J10" i="6"/>
  <c r="J18" i="1" l="1"/>
  <c r="J34" i="1" s="1"/>
  <c r="J7" i="6"/>
  <c r="J18" i="6" s="1"/>
  <c r="J34" i="6" s="1"/>
  <c r="K7" i="11"/>
  <c r="K6" i="11"/>
  <c r="K28" i="7"/>
  <c r="K27" i="7"/>
  <c r="K24" i="7"/>
  <c r="K23" i="7"/>
  <c r="K22" i="7"/>
  <c r="K21" i="7"/>
  <c r="K18" i="7"/>
  <c r="K17" i="7"/>
  <c r="K16" i="7"/>
  <c r="K15" i="7"/>
  <c r="K20" i="7" s="1"/>
  <c r="K26" i="7" s="1"/>
  <c r="K31" i="7" s="1"/>
  <c r="K11" i="7"/>
  <c r="K7" i="7"/>
  <c r="K6" i="7"/>
  <c r="K5" i="7"/>
  <c r="M36" i="6"/>
  <c r="M88" i="6" s="1"/>
  <c r="L36" i="6"/>
  <c r="L88" i="6" s="1"/>
  <c r="K36" i="6"/>
  <c r="K88" i="6" s="1"/>
  <c r="K82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5" i="6"/>
  <c r="K64" i="6"/>
  <c r="K63" i="6"/>
  <c r="K62" i="6"/>
  <c r="K61" i="6"/>
  <c r="K60" i="6"/>
  <c r="K59" i="6"/>
  <c r="K58" i="6"/>
  <c r="K57" i="6"/>
  <c r="K56" i="6"/>
  <c r="K55" i="6"/>
  <c r="K54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1" i="6"/>
  <c r="K30" i="6"/>
  <c r="K29" i="6"/>
  <c r="K28" i="6"/>
  <c r="K27" i="6"/>
  <c r="K26" i="6"/>
  <c r="K25" i="6"/>
  <c r="K24" i="6"/>
  <c r="K23" i="6"/>
  <c r="K22" i="6"/>
  <c r="K21" i="6"/>
  <c r="K20" i="6"/>
  <c r="K17" i="6"/>
  <c r="K16" i="6"/>
  <c r="K15" i="6"/>
  <c r="K14" i="6"/>
  <c r="K13" i="6"/>
  <c r="K12" i="6"/>
  <c r="K11" i="6"/>
  <c r="K10" i="6"/>
  <c r="K9" i="6"/>
  <c r="K8" i="6"/>
  <c r="K7" i="6"/>
  <c r="K8" i="10"/>
  <c r="K12" i="10" s="1"/>
  <c r="K21" i="5" l="1"/>
  <c r="K8" i="11"/>
  <c r="K11" i="5"/>
  <c r="J10" i="11"/>
  <c r="J12" i="11" s="1"/>
  <c r="J16" i="11" s="1"/>
  <c r="J12" i="10"/>
  <c r="J16" i="10" s="1"/>
  <c r="K80" i="6"/>
  <c r="K84" i="6" s="1"/>
  <c r="K32" i="6"/>
  <c r="K66" i="6"/>
  <c r="K53" i="6"/>
  <c r="K10" i="11"/>
  <c r="K18" i="6"/>
  <c r="K8" i="5"/>
  <c r="K9" i="5" s="1"/>
  <c r="K12" i="11" l="1"/>
  <c r="K86" i="6"/>
  <c r="K34" i="6"/>
  <c r="K17" i="5"/>
  <c r="K23" i="5" s="1"/>
  <c r="K28" i="5" s="1"/>
  <c r="K32" i="5" s="1"/>
  <c r="K33" i="5" s="1"/>
  <c r="K29" i="3"/>
  <c r="K29" i="7" s="1"/>
  <c r="N15" i="3" l="1"/>
  <c r="N20" i="3" s="1"/>
  <c r="N26" i="3" s="1"/>
  <c r="N31" i="3" s="1"/>
  <c r="M15" i="3"/>
  <c r="M20" i="3" s="1"/>
  <c r="M26" i="3" s="1"/>
  <c r="M31" i="3" s="1"/>
  <c r="L15" i="3"/>
  <c r="L20" i="3" s="1"/>
  <c r="L26" i="3" s="1"/>
  <c r="L31" i="3" s="1"/>
  <c r="K15" i="3"/>
  <c r="K20" i="3" s="1"/>
  <c r="K26" i="3" s="1"/>
  <c r="K31" i="3" s="1"/>
  <c r="K13" i="3"/>
  <c r="K13" i="7" s="1"/>
  <c r="K12" i="3"/>
  <c r="K12" i="7" s="1"/>
  <c r="K10" i="7"/>
  <c r="K80" i="1" l="1"/>
  <c r="K84" i="1" s="1"/>
  <c r="K24" i="13" s="1"/>
  <c r="K66" i="1"/>
  <c r="K53" i="1"/>
  <c r="K36" i="1"/>
  <c r="K88" i="1" s="1"/>
  <c r="L36" i="1"/>
  <c r="L88" i="1" s="1"/>
  <c r="M36" i="1"/>
  <c r="M88" i="1" s="1"/>
  <c r="N36" i="1"/>
  <c r="N88" i="1" s="1"/>
  <c r="K32" i="1"/>
  <c r="K18" i="1"/>
  <c r="K24" i="15" l="1"/>
  <c r="K25" i="15" s="1"/>
  <c r="K25" i="13"/>
  <c r="K34" i="1"/>
  <c r="K86" i="1"/>
  <c r="K14" i="10"/>
  <c r="K14" i="11" l="1"/>
  <c r="K16" i="11" s="1"/>
  <c r="K16" i="10"/>
  <c r="L7" i="11"/>
  <c r="L6" i="11"/>
  <c r="L28" i="7"/>
  <c r="L27" i="7"/>
  <c r="L24" i="7"/>
  <c r="L23" i="7"/>
  <c r="L22" i="7"/>
  <c r="L21" i="7"/>
  <c r="L18" i="7"/>
  <c r="L17" i="7"/>
  <c r="L16" i="7"/>
  <c r="L15" i="7"/>
  <c r="L20" i="7" s="1"/>
  <c r="L26" i="7" s="1"/>
  <c r="L31" i="7" s="1"/>
  <c r="L11" i="7"/>
  <c r="L7" i="7"/>
  <c r="L6" i="7"/>
  <c r="L5" i="7"/>
  <c r="L82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5" i="6"/>
  <c r="L64" i="6"/>
  <c r="L63" i="6"/>
  <c r="L62" i="6"/>
  <c r="L61" i="6"/>
  <c r="L60" i="6"/>
  <c r="L59" i="6"/>
  <c r="L58" i="6"/>
  <c r="L57" i="6"/>
  <c r="L56" i="6"/>
  <c r="L55" i="6"/>
  <c r="L54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1" i="6"/>
  <c r="L30" i="6"/>
  <c r="L29" i="6"/>
  <c r="L28" i="6"/>
  <c r="L27" i="6"/>
  <c r="L26" i="6"/>
  <c r="L25" i="6"/>
  <c r="L24" i="6"/>
  <c r="L23" i="6"/>
  <c r="L22" i="6"/>
  <c r="L21" i="6"/>
  <c r="L20" i="6"/>
  <c r="L17" i="6"/>
  <c r="L16" i="6"/>
  <c r="L15" i="6"/>
  <c r="L14" i="6"/>
  <c r="L13" i="6"/>
  <c r="L12" i="6"/>
  <c r="L11" i="6"/>
  <c r="L10" i="6"/>
  <c r="L9" i="6"/>
  <c r="L8" i="6"/>
  <c r="L7" i="6"/>
  <c r="L10" i="11"/>
  <c r="L8" i="10"/>
  <c r="L29" i="3"/>
  <c r="L29" i="7" s="1"/>
  <c r="L8" i="11" l="1"/>
  <c r="L12" i="11" s="1"/>
  <c r="L8" i="5"/>
  <c r="L9" i="5" s="1"/>
  <c r="L32" i="6"/>
  <c r="L53" i="6"/>
  <c r="L12" i="10"/>
  <c r="L21" i="5"/>
  <c r="L80" i="6"/>
  <c r="L84" i="6" s="1"/>
  <c r="L18" i="6"/>
  <c r="L66" i="6"/>
  <c r="L11" i="5"/>
  <c r="L34" i="6" l="1"/>
  <c r="L86" i="6"/>
  <c r="L17" i="5"/>
  <c r="L23" i="5" s="1"/>
  <c r="L28" i="5" s="1"/>
  <c r="L32" i="5" s="1"/>
  <c r="L33" i="5" s="1"/>
  <c r="L13" i="3"/>
  <c r="L13" i="7" s="1"/>
  <c r="L12" i="3"/>
  <c r="L12" i="7" s="1"/>
  <c r="L10" i="7"/>
  <c r="L80" i="1" l="1"/>
  <c r="L84" i="1" s="1"/>
  <c r="L66" i="1"/>
  <c r="L53" i="1"/>
  <c r="L32" i="1"/>
  <c r="L18" i="1"/>
  <c r="L14" i="10" l="1"/>
  <c r="L14" i="11" s="1"/>
  <c r="L16" i="11" s="1"/>
  <c r="L24" i="13"/>
  <c r="L34" i="1"/>
  <c r="L86" i="1"/>
  <c r="L16" i="10" l="1"/>
  <c r="L24" i="15"/>
  <c r="L25" i="15" s="1"/>
  <c r="L25" i="13"/>
  <c r="M7" i="11"/>
  <c r="M6" i="11"/>
  <c r="M28" i="7"/>
  <c r="M27" i="7"/>
  <c r="M24" i="7"/>
  <c r="M23" i="7"/>
  <c r="M22" i="7"/>
  <c r="M21" i="7"/>
  <c r="M18" i="7"/>
  <c r="M17" i="7"/>
  <c r="M16" i="7"/>
  <c r="M15" i="7"/>
  <c r="M20" i="7" s="1"/>
  <c r="M26" i="7" s="1"/>
  <c r="M31" i="7" s="1"/>
  <c r="M11" i="7"/>
  <c r="M7" i="7"/>
  <c r="M6" i="7"/>
  <c r="M5" i="7"/>
  <c r="M82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5" i="6"/>
  <c r="M64" i="6"/>
  <c r="M63" i="6"/>
  <c r="M62" i="6"/>
  <c r="M61" i="6"/>
  <c r="M60" i="6"/>
  <c r="M59" i="6"/>
  <c r="M58" i="6"/>
  <c r="M57" i="6"/>
  <c r="M56" i="6"/>
  <c r="M55" i="6"/>
  <c r="M54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1" i="6"/>
  <c r="M30" i="6"/>
  <c r="M29" i="6"/>
  <c r="M28" i="6"/>
  <c r="M27" i="6"/>
  <c r="M26" i="6"/>
  <c r="M25" i="6"/>
  <c r="M24" i="6"/>
  <c r="M23" i="6"/>
  <c r="M22" i="6"/>
  <c r="M21" i="6"/>
  <c r="M20" i="6"/>
  <c r="M17" i="6"/>
  <c r="M16" i="6"/>
  <c r="M15" i="6"/>
  <c r="M14" i="6"/>
  <c r="M13" i="6"/>
  <c r="M12" i="6"/>
  <c r="M11" i="6"/>
  <c r="M10" i="6"/>
  <c r="M9" i="6"/>
  <c r="M8" i="6"/>
  <c r="M7" i="6"/>
  <c r="M10" i="11"/>
  <c r="M8" i="10"/>
  <c r="M29" i="3"/>
  <c r="M29" i="7" s="1"/>
  <c r="M8" i="5" l="1"/>
  <c r="M9" i="5" s="1"/>
  <c r="M21" i="5"/>
  <c r="M8" i="11"/>
  <c r="M12" i="11" s="1"/>
  <c r="M32" i="6"/>
  <c r="M53" i="6"/>
  <c r="M12" i="10"/>
  <c r="M80" i="6"/>
  <c r="M84" i="6" s="1"/>
  <c r="M11" i="5"/>
  <c r="M18" i="6"/>
  <c r="M66" i="6"/>
  <c r="M17" i="5" l="1"/>
  <c r="M23" i="5" s="1"/>
  <c r="M28" i="5" s="1"/>
  <c r="M32" i="5" s="1"/>
  <c r="M33" i="5" s="1"/>
  <c r="M86" i="6"/>
  <c r="M34" i="6"/>
  <c r="M13" i="3"/>
  <c r="M13" i="7" s="1"/>
  <c r="M12" i="3"/>
  <c r="M12" i="7" s="1"/>
  <c r="M10" i="7"/>
  <c r="M80" i="1" l="1"/>
  <c r="M84" i="1" s="1"/>
  <c r="M66" i="1"/>
  <c r="M53" i="1"/>
  <c r="M32" i="1"/>
  <c r="M18" i="1"/>
  <c r="M14" i="10" l="1"/>
  <c r="M14" i="11" s="1"/>
  <c r="M16" i="11" s="1"/>
  <c r="M24" i="13"/>
  <c r="M34" i="1"/>
  <c r="M86" i="1"/>
  <c r="M16" i="10" l="1"/>
  <c r="M24" i="15"/>
  <c r="M25" i="15" s="1"/>
  <c r="M25" i="13"/>
  <c r="N7" i="11"/>
  <c r="N6" i="11"/>
  <c r="N8" i="11" s="1"/>
  <c r="N28" i="7"/>
  <c r="N27" i="7"/>
  <c r="N24" i="7"/>
  <c r="N23" i="7"/>
  <c r="N22" i="7"/>
  <c r="N21" i="7"/>
  <c r="N18" i="7"/>
  <c r="N17" i="7"/>
  <c r="N16" i="7"/>
  <c r="N15" i="7"/>
  <c r="N20" i="7" s="1"/>
  <c r="N26" i="7" s="1"/>
  <c r="N31" i="7" s="1"/>
  <c r="N11" i="7"/>
  <c r="N7" i="7"/>
  <c r="N6" i="7"/>
  <c r="N5" i="7"/>
  <c r="N82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5" i="6"/>
  <c r="N64" i="6"/>
  <c r="N63" i="6"/>
  <c r="N62" i="6"/>
  <c r="N61" i="6"/>
  <c r="N60" i="6"/>
  <c r="N59" i="6"/>
  <c r="N58" i="6"/>
  <c r="N57" i="6"/>
  <c r="N56" i="6"/>
  <c r="N55" i="6"/>
  <c r="N54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6" i="6"/>
  <c r="N88" i="6" s="1"/>
  <c r="N31" i="6"/>
  <c r="N30" i="6"/>
  <c r="N29" i="6"/>
  <c r="N28" i="6"/>
  <c r="N27" i="6"/>
  <c r="N26" i="6"/>
  <c r="N25" i="6"/>
  <c r="N24" i="6"/>
  <c r="N23" i="6"/>
  <c r="N22" i="6"/>
  <c r="N21" i="6"/>
  <c r="N20" i="6"/>
  <c r="N17" i="6"/>
  <c r="N16" i="6"/>
  <c r="N15" i="6"/>
  <c r="N14" i="6"/>
  <c r="N13" i="6"/>
  <c r="N12" i="6"/>
  <c r="N11" i="6"/>
  <c r="N10" i="6"/>
  <c r="N9" i="6"/>
  <c r="N8" i="6"/>
  <c r="N7" i="6"/>
  <c r="N8" i="10"/>
  <c r="N12" i="10" l="1"/>
  <c r="N11" i="5"/>
  <c r="N21" i="5"/>
  <c r="N18" i="6"/>
  <c r="N80" i="6"/>
  <c r="N84" i="6" s="1"/>
  <c r="N32" i="6"/>
  <c r="N53" i="6"/>
  <c r="N8" i="5"/>
  <c r="N9" i="5" s="1"/>
  <c r="N66" i="6"/>
  <c r="N10" i="11"/>
  <c r="N12" i="11" s="1"/>
  <c r="N29" i="3"/>
  <c r="N29" i="7" s="1"/>
  <c r="N34" i="6" l="1"/>
  <c r="N86" i="6"/>
  <c r="N17" i="5"/>
  <c r="N23" i="5" s="1"/>
  <c r="N28" i="5" s="1"/>
  <c r="N32" i="5" s="1"/>
  <c r="N33" i="5" s="1"/>
  <c r="N13" i="3"/>
  <c r="N13" i="7" s="1"/>
  <c r="N12" i="3"/>
  <c r="N12" i="7" s="1"/>
  <c r="N10" i="7"/>
  <c r="N80" i="1" l="1"/>
  <c r="N84" i="1" s="1"/>
  <c r="N66" i="1"/>
  <c r="N53" i="1"/>
  <c r="N32" i="1"/>
  <c r="N18" i="1"/>
  <c r="N14" i="10" l="1"/>
  <c r="N14" i="11" s="1"/>
  <c r="N16" i="11" s="1"/>
  <c r="N24" i="13"/>
  <c r="N34" i="1"/>
  <c r="N86" i="1"/>
  <c r="O7" i="11"/>
  <c r="O6" i="11"/>
  <c r="O5" i="7"/>
  <c r="O6" i="7"/>
  <c r="O7" i="7"/>
  <c r="O11" i="7"/>
  <c r="P5" i="7"/>
  <c r="P6" i="7"/>
  <c r="P7" i="7"/>
  <c r="P11" i="7"/>
  <c r="Q5" i="7"/>
  <c r="Q6" i="7"/>
  <c r="Q7" i="7"/>
  <c r="Q11" i="7"/>
  <c r="R5" i="7"/>
  <c r="R6" i="7"/>
  <c r="R7" i="7"/>
  <c r="R11" i="7"/>
  <c r="S5" i="7"/>
  <c r="S6" i="7"/>
  <c r="S7" i="7"/>
  <c r="S11" i="7"/>
  <c r="T5" i="7"/>
  <c r="T6" i="7"/>
  <c r="T7" i="7"/>
  <c r="T11" i="7"/>
  <c r="U5" i="7"/>
  <c r="U6" i="7"/>
  <c r="U7" i="7"/>
  <c r="U11" i="7"/>
  <c r="V5" i="7"/>
  <c r="V6" i="7"/>
  <c r="V7" i="7"/>
  <c r="V11" i="7"/>
  <c r="W5" i="7"/>
  <c r="W6" i="7"/>
  <c r="W7" i="7"/>
  <c r="W11" i="7"/>
  <c r="X5" i="7"/>
  <c r="X6" i="7"/>
  <c r="X7" i="7"/>
  <c r="X11" i="7"/>
  <c r="Y5" i="7"/>
  <c r="Y6" i="7"/>
  <c r="Y7" i="7"/>
  <c r="Y11" i="7"/>
  <c r="Z5" i="7"/>
  <c r="Z6" i="7"/>
  <c r="Z7" i="7"/>
  <c r="Z11" i="7"/>
  <c r="AA5" i="7"/>
  <c r="AA6" i="7"/>
  <c r="AA7" i="7"/>
  <c r="AA11" i="7"/>
  <c r="AB5" i="7"/>
  <c r="AB6" i="7"/>
  <c r="AB7" i="7"/>
  <c r="AB11" i="7"/>
  <c r="AC5" i="7"/>
  <c r="AC6" i="7"/>
  <c r="AC7" i="7"/>
  <c r="AC11" i="7"/>
  <c r="AD5" i="7"/>
  <c r="AD6" i="7"/>
  <c r="AD7" i="7"/>
  <c r="AD11" i="7"/>
  <c r="AE5" i="7"/>
  <c r="AE6" i="7"/>
  <c r="AE7" i="7"/>
  <c r="AE11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O27" i="7"/>
  <c r="P27" i="7"/>
  <c r="Q27" i="7"/>
  <c r="O28" i="7"/>
  <c r="P28" i="7"/>
  <c r="Q28" i="7"/>
  <c r="P36" i="6"/>
  <c r="P88" i="6" s="1"/>
  <c r="O36" i="6"/>
  <c r="O88" i="6" s="1"/>
  <c r="O82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5" i="6"/>
  <c r="O64" i="6"/>
  <c r="O63" i="6"/>
  <c r="O62" i="6"/>
  <c r="O61" i="6"/>
  <c r="O60" i="6"/>
  <c r="O59" i="6"/>
  <c r="O58" i="6"/>
  <c r="O57" i="6"/>
  <c r="O56" i="6"/>
  <c r="O55" i="6"/>
  <c r="O54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1" i="6"/>
  <c r="O30" i="6"/>
  <c r="O29" i="6"/>
  <c r="O28" i="6"/>
  <c r="O27" i="6"/>
  <c r="O26" i="6"/>
  <c r="O25" i="6"/>
  <c r="O24" i="6"/>
  <c r="O23" i="6"/>
  <c r="O22" i="6"/>
  <c r="O21" i="6"/>
  <c r="O20" i="6"/>
  <c r="O17" i="6"/>
  <c r="O16" i="6"/>
  <c r="O15" i="6"/>
  <c r="O14" i="6"/>
  <c r="O13" i="6"/>
  <c r="O12" i="6"/>
  <c r="O11" i="6"/>
  <c r="O10" i="6"/>
  <c r="O9" i="6"/>
  <c r="O8" i="6"/>
  <c r="O7" i="6"/>
  <c r="O10" i="11"/>
  <c r="O8" i="10"/>
  <c r="O80" i="1"/>
  <c r="O84" i="1" s="1"/>
  <c r="O24" i="13" s="1"/>
  <c r="O66" i="1"/>
  <c r="O53" i="1"/>
  <c r="O32" i="1"/>
  <c r="Q18" i="1"/>
  <c r="O18" i="1"/>
  <c r="O36" i="1"/>
  <c r="O88" i="1" s="1"/>
  <c r="P36" i="1"/>
  <c r="P88" i="1" s="1"/>
  <c r="O15" i="7"/>
  <c r="O20" i="7" s="1"/>
  <c r="O26" i="7" s="1"/>
  <c r="O31" i="7" s="1"/>
  <c r="N16" i="10" l="1"/>
  <c r="O24" i="15"/>
  <c r="O25" i="15" s="1"/>
  <c r="O25" i="13"/>
  <c r="N24" i="15"/>
  <c r="N25" i="15" s="1"/>
  <c r="N25" i="13"/>
  <c r="O34" i="1"/>
  <c r="O11" i="5"/>
  <c r="O21" i="5"/>
  <c r="O32" i="6"/>
  <c r="O8" i="5"/>
  <c r="O9" i="5" s="1"/>
  <c r="O12" i="10"/>
  <c r="O14" i="10"/>
  <c r="O14" i="11" s="1"/>
  <c r="O86" i="1"/>
  <c r="O66" i="6"/>
  <c r="O53" i="6"/>
  <c r="O18" i="6"/>
  <c r="O8" i="11"/>
  <c r="O12" i="11" s="1"/>
  <c r="O80" i="6"/>
  <c r="O84" i="6" s="1"/>
  <c r="O13" i="3"/>
  <c r="O13" i="7" s="1"/>
  <c r="O12" i="3"/>
  <c r="O12" i="7" s="1"/>
  <c r="O10" i="7"/>
  <c r="O29" i="3"/>
  <c r="O29" i="7" s="1"/>
  <c r="O15" i="3"/>
  <c r="O20" i="3" s="1"/>
  <c r="O26" i="3" s="1"/>
  <c r="O31" i="3" s="1"/>
  <c r="AD10" i="7"/>
  <c r="AC10" i="7"/>
  <c r="Z10" i="7"/>
  <c r="X10" i="7"/>
  <c r="V10" i="7"/>
  <c r="W10" i="7"/>
  <c r="T10" i="7"/>
  <c r="Q10" i="7"/>
  <c r="R10" i="7"/>
  <c r="S10" i="7"/>
  <c r="U10" i="7"/>
  <c r="Y10" i="7"/>
  <c r="AA10" i="7"/>
  <c r="AB10" i="7"/>
  <c r="AE10" i="7"/>
  <c r="P10" i="7"/>
  <c r="O17" i="5" l="1"/>
  <c r="O23" i="5" s="1"/>
  <c r="O28" i="5" s="1"/>
  <c r="O32" i="5" s="1"/>
  <c r="O33" i="5" s="1"/>
  <c r="O34" i="6"/>
  <c r="O86" i="6"/>
  <c r="O16" i="11"/>
  <c r="O16" i="10"/>
  <c r="U13" i="3"/>
  <c r="U13" i="7" s="1"/>
  <c r="U12" i="3"/>
  <c r="U12" i="7" s="1"/>
  <c r="V13" i="3"/>
  <c r="V13" i="7" s="1"/>
  <c r="V12" i="3"/>
  <c r="V12" i="7" s="1"/>
  <c r="P7" i="11" l="1"/>
  <c r="P6" i="11"/>
  <c r="P10" i="11"/>
  <c r="P8" i="10"/>
  <c r="P15" i="7"/>
  <c r="P20" i="7" s="1"/>
  <c r="P26" i="7" s="1"/>
  <c r="P31" i="7" s="1"/>
  <c r="P29" i="3"/>
  <c r="P29" i="7" s="1"/>
  <c r="P8" i="11" l="1"/>
  <c r="P12" i="11" s="1"/>
  <c r="P12" i="10"/>
  <c r="P15" i="3"/>
  <c r="P20" i="3" s="1"/>
  <c r="P26" i="3" s="1"/>
  <c r="P31" i="3" s="1"/>
  <c r="P13" i="3"/>
  <c r="P13" i="7" s="1"/>
  <c r="P12" i="3"/>
  <c r="P12" i="7" s="1"/>
  <c r="P82" i="6" l="1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5" i="6"/>
  <c r="P64" i="6"/>
  <c r="P63" i="6"/>
  <c r="P62" i="6"/>
  <c r="P61" i="6"/>
  <c r="P60" i="6"/>
  <c r="P59" i="6"/>
  <c r="P58" i="6"/>
  <c r="P57" i="6"/>
  <c r="P56" i="6"/>
  <c r="P55" i="6"/>
  <c r="P54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1" i="6"/>
  <c r="P30" i="6"/>
  <c r="P29" i="6"/>
  <c r="P28" i="6"/>
  <c r="P27" i="6"/>
  <c r="P26" i="6"/>
  <c r="P25" i="6"/>
  <c r="P24" i="6"/>
  <c r="P23" i="6"/>
  <c r="P22" i="6"/>
  <c r="P21" i="6"/>
  <c r="P20" i="6"/>
  <c r="P17" i="6"/>
  <c r="P16" i="6"/>
  <c r="P15" i="6"/>
  <c r="P14" i="6"/>
  <c r="P13" i="6"/>
  <c r="P12" i="6"/>
  <c r="P11" i="6"/>
  <c r="P10" i="6"/>
  <c r="P9" i="6"/>
  <c r="P8" i="6"/>
  <c r="P7" i="6"/>
  <c r="P66" i="1"/>
  <c r="P80" i="1"/>
  <c r="P84" i="1" s="1"/>
  <c r="P53" i="1"/>
  <c r="P32" i="1"/>
  <c r="P18" i="1"/>
  <c r="P14" i="10" l="1"/>
  <c r="P14" i="11" s="1"/>
  <c r="P16" i="11" s="1"/>
  <c r="P24" i="13"/>
  <c r="P21" i="5"/>
  <c r="P11" i="5"/>
  <c r="P32" i="6"/>
  <c r="P66" i="6"/>
  <c r="P80" i="6"/>
  <c r="P84" i="6" s="1"/>
  <c r="P53" i="6"/>
  <c r="P18" i="6"/>
  <c r="P8" i="5"/>
  <c r="P9" i="5" s="1"/>
  <c r="P86" i="1"/>
  <c r="P34" i="1"/>
  <c r="P16" i="10" l="1"/>
  <c r="P24" i="15"/>
  <c r="P25" i="15" s="1"/>
  <c r="P25" i="13"/>
  <c r="P34" i="6"/>
  <c r="P86" i="6"/>
  <c r="P17" i="5"/>
  <c r="P23" i="5" s="1"/>
  <c r="P28" i="5" s="1"/>
  <c r="P32" i="5" s="1"/>
  <c r="P33" i="5" s="1"/>
  <c r="W10" i="11"/>
  <c r="V10" i="11"/>
  <c r="U10" i="11"/>
  <c r="T10" i="11"/>
  <c r="S10" i="11"/>
  <c r="R10" i="11"/>
  <c r="Q10" i="11"/>
  <c r="W7" i="11"/>
  <c r="V7" i="11"/>
  <c r="U7" i="11"/>
  <c r="T7" i="11"/>
  <c r="S7" i="11"/>
  <c r="R7" i="11"/>
  <c r="V6" i="11"/>
  <c r="R6" i="11"/>
  <c r="Q7" i="11"/>
  <c r="V8" i="11" l="1"/>
  <c r="V12" i="11" s="1"/>
  <c r="V8" i="10"/>
  <c r="V12" i="10" s="1"/>
  <c r="R8" i="11"/>
  <c r="R12" i="11" s="1"/>
  <c r="S8" i="10"/>
  <c r="S12" i="10" s="1"/>
  <c r="S6" i="11"/>
  <c r="S8" i="11" s="1"/>
  <c r="S12" i="11" s="1"/>
  <c r="T8" i="10"/>
  <c r="T12" i="10" s="1"/>
  <c r="T6" i="11"/>
  <c r="T8" i="11" s="1"/>
  <c r="T12" i="11" s="1"/>
  <c r="Q8" i="10"/>
  <c r="Q12" i="10" s="1"/>
  <c r="Q6" i="11"/>
  <c r="Q8" i="11" s="1"/>
  <c r="Q12" i="11" s="1"/>
  <c r="U8" i="10"/>
  <c r="U12" i="10" s="1"/>
  <c r="U6" i="11"/>
  <c r="U8" i="11" s="1"/>
  <c r="U12" i="11" s="1"/>
  <c r="W12" i="10"/>
  <c r="W6" i="11"/>
  <c r="W8" i="11" s="1"/>
  <c r="W12" i="11" s="1"/>
  <c r="R8" i="10"/>
  <c r="R12" i="10" s="1"/>
  <c r="Q29" i="3"/>
  <c r="Q29" i="7" s="1"/>
  <c r="AC15" i="7" l="1"/>
  <c r="AC20" i="7" s="1"/>
  <c r="AC26" i="7" s="1"/>
  <c r="AC31" i="7" s="1"/>
  <c r="Y15" i="7"/>
  <c r="Y20" i="7" s="1"/>
  <c r="Y26" i="7" s="1"/>
  <c r="Y31" i="7" s="1"/>
  <c r="W36" i="6"/>
  <c r="W88" i="6" s="1"/>
  <c r="V36" i="6"/>
  <c r="V88" i="6" s="1"/>
  <c r="S36" i="6"/>
  <c r="S88" i="6" s="1"/>
  <c r="R36" i="6"/>
  <c r="R88" i="6" s="1"/>
  <c r="U82" i="6"/>
  <c r="W69" i="6"/>
  <c r="S60" i="6"/>
  <c r="T50" i="6"/>
  <c r="V39" i="6"/>
  <c r="T25" i="6"/>
  <c r="V15" i="6"/>
  <c r="AE15" i="7"/>
  <c r="AE20" i="7" s="1"/>
  <c r="AE26" i="7" s="1"/>
  <c r="AE31" i="7" s="1"/>
  <c r="AD15" i="7"/>
  <c r="AD20" i="7" s="1"/>
  <c r="AD26" i="7" s="1"/>
  <c r="AD31" i="7" s="1"/>
  <c r="AB15" i="7"/>
  <c r="AB20" i="7" s="1"/>
  <c r="AB26" i="7" s="1"/>
  <c r="AB31" i="7" s="1"/>
  <c r="AA15" i="7"/>
  <c r="AA20" i="7" s="1"/>
  <c r="AA26" i="7" s="1"/>
  <c r="AA31" i="7" s="1"/>
  <c r="Z15" i="7"/>
  <c r="Z20" i="7" s="1"/>
  <c r="Z26" i="7" s="1"/>
  <c r="Z31" i="7" s="1"/>
  <c r="X15" i="7"/>
  <c r="X20" i="7" s="1"/>
  <c r="X26" i="7" s="1"/>
  <c r="X31" i="7" s="1"/>
  <c r="W82" i="6"/>
  <c r="V82" i="6"/>
  <c r="T82" i="6"/>
  <c r="S82" i="6"/>
  <c r="R82" i="6"/>
  <c r="Q82" i="6"/>
  <c r="W79" i="6"/>
  <c r="V79" i="6"/>
  <c r="U79" i="6"/>
  <c r="T79" i="6"/>
  <c r="S79" i="6"/>
  <c r="R79" i="6"/>
  <c r="W78" i="6"/>
  <c r="V78" i="6"/>
  <c r="U78" i="6"/>
  <c r="T78" i="6"/>
  <c r="S78" i="6"/>
  <c r="R78" i="6"/>
  <c r="W77" i="6"/>
  <c r="V77" i="6"/>
  <c r="U77" i="6"/>
  <c r="T77" i="6"/>
  <c r="S77" i="6"/>
  <c r="R77" i="6"/>
  <c r="W74" i="6"/>
  <c r="V74" i="6"/>
  <c r="U74" i="6"/>
  <c r="T74" i="6"/>
  <c r="S74" i="6"/>
  <c r="R74" i="6"/>
  <c r="W75" i="6"/>
  <c r="V75" i="6"/>
  <c r="U75" i="6"/>
  <c r="T75" i="6"/>
  <c r="S75" i="6"/>
  <c r="R75" i="6"/>
  <c r="W73" i="6"/>
  <c r="V73" i="6"/>
  <c r="U73" i="6"/>
  <c r="T73" i="6"/>
  <c r="S73" i="6"/>
  <c r="R73" i="6"/>
  <c r="W72" i="6"/>
  <c r="V72" i="6"/>
  <c r="U72" i="6"/>
  <c r="T72" i="6"/>
  <c r="S72" i="6"/>
  <c r="R72" i="6"/>
  <c r="W71" i="6"/>
  <c r="V71" i="6"/>
  <c r="U71" i="6"/>
  <c r="T71" i="6"/>
  <c r="S71" i="6"/>
  <c r="R71" i="6"/>
  <c r="W70" i="6"/>
  <c r="V70" i="6"/>
  <c r="U70" i="6"/>
  <c r="T70" i="6"/>
  <c r="S70" i="6"/>
  <c r="R70" i="6"/>
  <c r="V69" i="6"/>
  <c r="U69" i="6"/>
  <c r="T69" i="6"/>
  <c r="S69" i="6"/>
  <c r="R69" i="6"/>
  <c r="W68" i="6"/>
  <c r="V68" i="6"/>
  <c r="U68" i="6"/>
  <c r="T68" i="6"/>
  <c r="S68" i="6"/>
  <c r="R68" i="6"/>
  <c r="W67" i="6"/>
  <c r="V67" i="6"/>
  <c r="U67" i="6"/>
  <c r="T67" i="6"/>
  <c r="S67" i="6"/>
  <c r="R67" i="6"/>
  <c r="Q79" i="6"/>
  <c r="Q78" i="6"/>
  <c r="Q77" i="6"/>
  <c r="Q74" i="6"/>
  <c r="Q75" i="6"/>
  <c r="Q73" i="6"/>
  <c r="Q72" i="6"/>
  <c r="Q71" i="6"/>
  <c r="Q70" i="6"/>
  <c r="Q69" i="6"/>
  <c r="Q68" i="6"/>
  <c r="Q67" i="6"/>
  <c r="W65" i="6"/>
  <c r="V65" i="6"/>
  <c r="U65" i="6"/>
  <c r="T65" i="6"/>
  <c r="S65" i="6"/>
  <c r="R65" i="6"/>
  <c r="W64" i="6"/>
  <c r="V64" i="6"/>
  <c r="U64" i="6"/>
  <c r="T64" i="6"/>
  <c r="S64" i="6"/>
  <c r="R64" i="6"/>
  <c r="W63" i="6"/>
  <c r="V63" i="6"/>
  <c r="U63" i="6"/>
  <c r="T63" i="6"/>
  <c r="S63" i="6"/>
  <c r="R63" i="6"/>
  <c r="W62" i="6"/>
  <c r="V62" i="6"/>
  <c r="U62" i="6"/>
  <c r="T62" i="6"/>
  <c r="S62" i="6"/>
  <c r="R62" i="6"/>
  <c r="W61" i="6"/>
  <c r="V61" i="6"/>
  <c r="U61" i="6"/>
  <c r="T61" i="6"/>
  <c r="S61" i="6"/>
  <c r="R61" i="6"/>
  <c r="W60" i="6"/>
  <c r="V60" i="6"/>
  <c r="U60" i="6"/>
  <c r="T60" i="6"/>
  <c r="R60" i="6"/>
  <c r="W59" i="6"/>
  <c r="V59" i="6"/>
  <c r="U59" i="6"/>
  <c r="T59" i="6"/>
  <c r="S59" i="6"/>
  <c r="R59" i="6"/>
  <c r="W58" i="6"/>
  <c r="V58" i="6"/>
  <c r="U58" i="6"/>
  <c r="T58" i="6"/>
  <c r="S58" i="6"/>
  <c r="R58" i="6"/>
  <c r="W57" i="6"/>
  <c r="V57" i="6"/>
  <c r="U57" i="6"/>
  <c r="T57" i="6"/>
  <c r="S57" i="6"/>
  <c r="R57" i="6"/>
  <c r="W56" i="6"/>
  <c r="V56" i="6"/>
  <c r="U56" i="6"/>
  <c r="T56" i="6"/>
  <c r="S56" i="6"/>
  <c r="R56" i="6"/>
  <c r="W55" i="6"/>
  <c r="V55" i="6"/>
  <c r="U55" i="6"/>
  <c r="T55" i="6"/>
  <c r="S55" i="6"/>
  <c r="R55" i="6"/>
  <c r="W54" i="6"/>
  <c r="V54" i="6"/>
  <c r="U54" i="6"/>
  <c r="T54" i="6"/>
  <c r="S54" i="6"/>
  <c r="R54" i="6"/>
  <c r="Q65" i="6"/>
  <c r="Q64" i="6"/>
  <c r="Q63" i="6"/>
  <c r="Q62" i="6"/>
  <c r="Q61" i="6"/>
  <c r="Q60" i="6"/>
  <c r="Q59" i="6"/>
  <c r="Q58" i="6"/>
  <c r="Q57" i="6"/>
  <c r="Q56" i="6"/>
  <c r="Q55" i="6"/>
  <c r="Q54" i="6"/>
  <c r="W52" i="6"/>
  <c r="V52" i="6"/>
  <c r="U52" i="6"/>
  <c r="T52" i="6"/>
  <c r="S52" i="6"/>
  <c r="R52" i="6"/>
  <c r="W51" i="6"/>
  <c r="V51" i="6"/>
  <c r="U51" i="6"/>
  <c r="T51" i="6"/>
  <c r="S51" i="6"/>
  <c r="R51" i="6"/>
  <c r="W50" i="6"/>
  <c r="V50" i="6"/>
  <c r="U50" i="6"/>
  <c r="S50" i="6"/>
  <c r="R50" i="6"/>
  <c r="W49" i="6"/>
  <c r="V49" i="6"/>
  <c r="U49" i="6"/>
  <c r="T49" i="6"/>
  <c r="S49" i="6"/>
  <c r="R49" i="6"/>
  <c r="W48" i="6"/>
  <c r="V48" i="6"/>
  <c r="U48" i="6"/>
  <c r="T48" i="6"/>
  <c r="S48" i="6"/>
  <c r="R48" i="6"/>
  <c r="W47" i="6"/>
  <c r="V47" i="6"/>
  <c r="U47" i="6"/>
  <c r="T47" i="6"/>
  <c r="S47" i="6"/>
  <c r="R47" i="6"/>
  <c r="W46" i="6"/>
  <c r="V46" i="6"/>
  <c r="U46" i="6"/>
  <c r="T46" i="6"/>
  <c r="S46" i="6"/>
  <c r="R46" i="6"/>
  <c r="W45" i="6"/>
  <c r="V45" i="6"/>
  <c r="U45" i="6"/>
  <c r="T45" i="6"/>
  <c r="S45" i="6"/>
  <c r="R45" i="6"/>
  <c r="W44" i="6"/>
  <c r="V44" i="6"/>
  <c r="U44" i="6"/>
  <c r="T44" i="6"/>
  <c r="S44" i="6"/>
  <c r="R44" i="6"/>
  <c r="W43" i="6"/>
  <c r="V43" i="6"/>
  <c r="U43" i="6"/>
  <c r="T43" i="6"/>
  <c r="S43" i="6"/>
  <c r="R43" i="6"/>
  <c r="W42" i="6"/>
  <c r="V42" i="6"/>
  <c r="U42" i="6"/>
  <c r="T42" i="6"/>
  <c r="S42" i="6"/>
  <c r="R42" i="6"/>
  <c r="W41" i="6"/>
  <c r="V41" i="6"/>
  <c r="U41" i="6"/>
  <c r="T41" i="6"/>
  <c r="S41" i="6"/>
  <c r="R41" i="6"/>
  <c r="W40" i="6"/>
  <c r="V40" i="6"/>
  <c r="U40" i="6"/>
  <c r="T40" i="6"/>
  <c r="S40" i="6"/>
  <c r="R40" i="6"/>
  <c r="W39" i="6"/>
  <c r="U39" i="6"/>
  <c r="T39" i="6"/>
  <c r="S39" i="6"/>
  <c r="R39" i="6"/>
  <c r="W38" i="6"/>
  <c r="V38" i="6"/>
  <c r="U38" i="6"/>
  <c r="T38" i="6"/>
  <c r="S38" i="6"/>
  <c r="R38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W31" i="6"/>
  <c r="V31" i="6"/>
  <c r="U31" i="6"/>
  <c r="T31" i="6"/>
  <c r="S31" i="6"/>
  <c r="R31" i="6"/>
  <c r="W30" i="6"/>
  <c r="V30" i="6"/>
  <c r="U30" i="6"/>
  <c r="T30" i="6"/>
  <c r="S30" i="6"/>
  <c r="R30" i="6"/>
  <c r="W29" i="6"/>
  <c r="V29" i="6"/>
  <c r="U29" i="6"/>
  <c r="T29" i="6"/>
  <c r="S29" i="6"/>
  <c r="R29" i="6"/>
  <c r="W28" i="6"/>
  <c r="V28" i="6"/>
  <c r="U28" i="6"/>
  <c r="T28" i="6"/>
  <c r="S28" i="6"/>
  <c r="R28" i="6"/>
  <c r="W27" i="6"/>
  <c r="V27" i="6"/>
  <c r="U27" i="6"/>
  <c r="T27" i="6"/>
  <c r="S27" i="6"/>
  <c r="R27" i="6"/>
  <c r="W26" i="6"/>
  <c r="V26" i="6"/>
  <c r="U26" i="6"/>
  <c r="T26" i="6"/>
  <c r="S26" i="6"/>
  <c r="R26" i="6"/>
  <c r="W25" i="6"/>
  <c r="V25" i="6"/>
  <c r="U25" i="6"/>
  <c r="S25" i="6"/>
  <c r="R25" i="6"/>
  <c r="W24" i="6"/>
  <c r="V24" i="6"/>
  <c r="U24" i="6"/>
  <c r="T24" i="6"/>
  <c r="S24" i="6"/>
  <c r="R24" i="6"/>
  <c r="W23" i="6"/>
  <c r="V23" i="6"/>
  <c r="U23" i="6"/>
  <c r="T23" i="6"/>
  <c r="S23" i="6"/>
  <c r="R23" i="6"/>
  <c r="W22" i="6"/>
  <c r="V22" i="6"/>
  <c r="U22" i="6"/>
  <c r="T22" i="6"/>
  <c r="S22" i="6"/>
  <c r="R22" i="6"/>
  <c r="W21" i="6"/>
  <c r="V21" i="6"/>
  <c r="U21" i="6"/>
  <c r="T21" i="6"/>
  <c r="S21" i="6"/>
  <c r="R21" i="6"/>
  <c r="W20" i="6"/>
  <c r="V20" i="6"/>
  <c r="U20" i="6"/>
  <c r="T20" i="6"/>
  <c r="S20" i="6"/>
  <c r="R20" i="6"/>
  <c r="Q31" i="6"/>
  <c r="Q30" i="6"/>
  <c r="Q29" i="6"/>
  <c r="Q28" i="6"/>
  <c r="Q27" i="6"/>
  <c r="Q26" i="6"/>
  <c r="Q25" i="6"/>
  <c r="Q24" i="6"/>
  <c r="Q23" i="6"/>
  <c r="Q22" i="6"/>
  <c r="Q21" i="6"/>
  <c r="Q20" i="6"/>
  <c r="W17" i="6"/>
  <c r="V17" i="6"/>
  <c r="U17" i="6"/>
  <c r="T17" i="6"/>
  <c r="S17" i="6"/>
  <c r="R17" i="6"/>
  <c r="Q17" i="6"/>
  <c r="W16" i="6"/>
  <c r="V16" i="6"/>
  <c r="U16" i="6"/>
  <c r="T16" i="6"/>
  <c r="S16" i="6"/>
  <c r="R16" i="6"/>
  <c r="Q16" i="6"/>
  <c r="W15" i="6"/>
  <c r="U15" i="6"/>
  <c r="T15" i="6"/>
  <c r="S15" i="6"/>
  <c r="R15" i="6"/>
  <c r="Q15" i="6"/>
  <c r="W14" i="6"/>
  <c r="V14" i="6"/>
  <c r="U14" i="6"/>
  <c r="T14" i="6"/>
  <c r="S14" i="6"/>
  <c r="R14" i="6"/>
  <c r="Q14" i="6"/>
  <c r="W13" i="6"/>
  <c r="V13" i="6"/>
  <c r="U13" i="6"/>
  <c r="T13" i="6"/>
  <c r="S13" i="6"/>
  <c r="R13" i="6"/>
  <c r="Q13" i="6"/>
  <c r="W12" i="6"/>
  <c r="V12" i="6"/>
  <c r="U12" i="6"/>
  <c r="T12" i="6"/>
  <c r="S12" i="6"/>
  <c r="R12" i="6"/>
  <c r="Q12" i="6"/>
  <c r="W11" i="6"/>
  <c r="V11" i="6"/>
  <c r="U11" i="6"/>
  <c r="T11" i="6"/>
  <c r="S11" i="6"/>
  <c r="R11" i="6"/>
  <c r="Q11" i="6"/>
  <c r="W10" i="6"/>
  <c r="V10" i="6"/>
  <c r="U10" i="6"/>
  <c r="T10" i="6"/>
  <c r="S10" i="6"/>
  <c r="R10" i="6"/>
  <c r="Q10" i="6"/>
  <c r="W9" i="6"/>
  <c r="V9" i="6"/>
  <c r="U9" i="6"/>
  <c r="T9" i="6"/>
  <c r="S9" i="6"/>
  <c r="R9" i="6"/>
  <c r="Q9" i="6"/>
  <c r="W8" i="6"/>
  <c r="V8" i="6"/>
  <c r="U8" i="6"/>
  <c r="T8" i="6"/>
  <c r="S8" i="6"/>
  <c r="R8" i="6"/>
  <c r="Q8" i="6"/>
  <c r="W7" i="6"/>
  <c r="V7" i="6"/>
  <c r="U7" i="6"/>
  <c r="T7" i="6"/>
  <c r="S7" i="6"/>
  <c r="R7" i="6"/>
  <c r="Q7" i="6"/>
  <c r="R80" i="6" l="1"/>
  <c r="R84" i="6" s="1"/>
  <c r="S80" i="6"/>
  <c r="S84" i="6" s="1"/>
  <c r="T80" i="6"/>
  <c r="T84" i="6" s="1"/>
  <c r="U80" i="6"/>
  <c r="U84" i="6" s="1"/>
  <c r="Q80" i="6"/>
  <c r="V80" i="6"/>
  <c r="V84" i="6" s="1"/>
  <c r="W80" i="6"/>
  <c r="W84" i="6" s="1"/>
  <c r="T4" i="7"/>
  <c r="T5" i="11" s="1"/>
  <c r="T36" i="6"/>
  <c r="T88" i="6" s="1"/>
  <c r="U4" i="7"/>
  <c r="U15" i="7" s="1"/>
  <c r="U20" i="7" s="1"/>
  <c r="U26" i="7" s="1"/>
  <c r="U31" i="7" s="1"/>
  <c r="U36" i="6"/>
  <c r="U88" i="6" s="1"/>
  <c r="Q4" i="7"/>
  <c r="Q5" i="11" s="1"/>
  <c r="Q36" i="6"/>
  <c r="Q88" i="6" s="1"/>
  <c r="V8" i="5"/>
  <c r="V9" i="5" s="1"/>
  <c r="S8" i="5"/>
  <c r="S9" i="5" s="1"/>
  <c r="R21" i="5"/>
  <c r="W53" i="6"/>
  <c r="U8" i="5"/>
  <c r="U9" i="5" s="1"/>
  <c r="R8" i="5"/>
  <c r="R9" i="5" s="1"/>
  <c r="V21" i="5"/>
  <c r="W11" i="5"/>
  <c r="T8" i="5"/>
  <c r="T9" i="5" s="1"/>
  <c r="W32" i="6"/>
  <c r="S11" i="5"/>
  <c r="R4" i="7"/>
  <c r="S4" i="7"/>
  <c r="T11" i="5"/>
  <c r="V4" i="7"/>
  <c r="W21" i="5"/>
  <c r="W4" i="7"/>
  <c r="W8" i="5"/>
  <c r="W9" i="5" s="1"/>
  <c r="Q11" i="5"/>
  <c r="S21" i="5"/>
  <c r="U21" i="5"/>
  <c r="V11" i="5"/>
  <c r="Q21" i="5"/>
  <c r="T21" i="5"/>
  <c r="Q8" i="5"/>
  <c r="R11" i="5"/>
  <c r="U11" i="5"/>
  <c r="W18" i="6"/>
  <c r="V32" i="6"/>
  <c r="S66" i="6"/>
  <c r="U66" i="6"/>
  <c r="W66" i="6"/>
  <c r="V18" i="6"/>
  <c r="R18" i="6"/>
  <c r="S18" i="6"/>
  <c r="T66" i="6"/>
  <c r="R66" i="6"/>
  <c r="S32" i="6"/>
  <c r="V66" i="6"/>
  <c r="R32" i="6"/>
  <c r="T18" i="6"/>
  <c r="T32" i="6"/>
  <c r="U53" i="6"/>
  <c r="S53" i="6"/>
  <c r="U18" i="6"/>
  <c r="U32" i="6"/>
  <c r="R53" i="6"/>
  <c r="V53" i="6"/>
  <c r="T53" i="6"/>
  <c r="Q18" i="6"/>
  <c r="Q53" i="6"/>
  <c r="Q32" i="6"/>
  <c r="U17" i="5" l="1"/>
  <c r="U23" i="5" s="1"/>
  <c r="U28" i="5" s="1"/>
  <c r="U32" i="5" s="1"/>
  <c r="U33" i="5" s="1"/>
  <c r="U5" i="11"/>
  <c r="T15" i="7"/>
  <c r="T20" i="7" s="1"/>
  <c r="T26" i="7" s="1"/>
  <c r="T31" i="7" s="1"/>
  <c r="S17" i="5"/>
  <c r="S23" i="5" s="1"/>
  <c r="S28" i="5" s="1"/>
  <c r="S32" i="5" s="1"/>
  <c r="S33" i="5" s="1"/>
  <c r="Q15" i="7"/>
  <c r="Q20" i="7" s="1"/>
  <c r="Q26" i="7" s="1"/>
  <c r="Q31" i="7" s="1"/>
  <c r="V17" i="5"/>
  <c r="V23" i="5" s="1"/>
  <c r="V28" i="5" s="1"/>
  <c r="V32" i="5" s="1"/>
  <c r="V33" i="5" s="1"/>
  <c r="W34" i="6"/>
  <c r="R17" i="5"/>
  <c r="R23" i="5" s="1"/>
  <c r="R28" i="5" s="1"/>
  <c r="R32" i="5" s="1"/>
  <c r="R33" i="5" s="1"/>
  <c r="W17" i="5"/>
  <c r="W23" i="5" s="1"/>
  <c r="W28" i="5" s="1"/>
  <c r="W32" i="5" s="1"/>
  <c r="W33" i="5" s="1"/>
  <c r="T17" i="5"/>
  <c r="T23" i="5" s="1"/>
  <c r="T28" i="5" s="1"/>
  <c r="T32" i="5" s="1"/>
  <c r="T33" i="5" s="1"/>
  <c r="V15" i="7"/>
  <c r="V20" i="7" s="1"/>
  <c r="V26" i="7" s="1"/>
  <c r="V31" i="7" s="1"/>
  <c r="V5" i="11"/>
  <c r="S15" i="7"/>
  <c r="S20" i="7" s="1"/>
  <c r="S26" i="7" s="1"/>
  <c r="S31" i="7" s="1"/>
  <c r="S5" i="11"/>
  <c r="R15" i="7"/>
  <c r="R20" i="7" s="1"/>
  <c r="R26" i="7" s="1"/>
  <c r="R31" i="7" s="1"/>
  <c r="R5" i="11"/>
  <c r="R86" i="6"/>
  <c r="Q17" i="5"/>
  <c r="Q23" i="5" s="1"/>
  <c r="Q28" i="5" s="1"/>
  <c r="Q32" i="5" s="1"/>
  <c r="Q33" i="5" s="1"/>
  <c r="W15" i="7"/>
  <c r="W20" i="7" s="1"/>
  <c r="W26" i="7" s="1"/>
  <c r="W31" i="7" s="1"/>
  <c r="W5" i="11"/>
  <c r="Q9" i="5"/>
  <c r="V86" i="6"/>
  <c r="U34" i="6"/>
  <c r="R34" i="6"/>
  <c r="V34" i="6"/>
  <c r="T86" i="6"/>
  <c r="U86" i="6"/>
  <c r="S34" i="6"/>
  <c r="S86" i="6"/>
  <c r="T34" i="6"/>
  <c r="W86" i="6"/>
  <c r="Q34" i="6"/>
  <c r="Q84" i="6"/>
  <c r="Q66" i="6"/>
  <c r="Q86" i="6" l="1"/>
  <c r="AE15" i="3" l="1"/>
  <c r="AE20" i="3" s="1"/>
  <c r="AE26" i="3" s="1"/>
  <c r="AE31" i="3" s="1"/>
  <c r="AD15" i="3"/>
  <c r="AD20" i="3" s="1"/>
  <c r="AD26" i="3" s="1"/>
  <c r="AD31" i="3" s="1"/>
  <c r="AC15" i="3"/>
  <c r="AC20" i="3" s="1"/>
  <c r="AC26" i="3" s="1"/>
  <c r="AC31" i="3" s="1"/>
  <c r="AB15" i="3"/>
  <c r="AB20" i="3" s="1"/>
  <c r="AB26" i="3" s="1"/>
  <c r="AB31" i="3" s="1"/>
  <c r="AE13" i="3"/>
  <c r="AE13" i="7" s="1"/>
  <c r="AD13" i="3"/>
  <c r="AD13" i="7" s="1"/>
  <c r="AC13" i="3"/>
  <c r="AC13" i="7" s="1"/>
  <c r="AB13" i="3"/>
  <c r="AB13" i="7" s="1"/>
  <c r="AA13" i="3"/>
  <c r="AA13" i="7" s="1"/>
  <c r="Z13" i="3"/>
  <c r="Z13" i="7" s="1"/>
  <c r="Y13" i="3"/>
  <c r="Y13" i="7" s="1"/>
  <c r="X13" i="3"/>
  <c r="X13" i="7" s="1"/>
  <c r="W13" i="3"/>
  <c r="W13" i="7" s="1"/>
  <c r="T13" i="3"/>
  <c r="T13" i="7" s="1"/>
  <c r="S13" i="3"/>
  <c r="S13" i="7" s="1"/>
  <c r="R13" i="3"/>
  <c r="R13" i="7" s="1"/>
  <c r="AE12" i="3"/>
  <c r="AE12" i="7" s="1"/>
  <c r="AD12" i="3"/>
  <c r="AD12" i="7" s="1"/>
  <c r="AC12" i="3"/>
  <c r="AC12" i="7" s="1"/>
  <c r="AB12" i="3"/>
  <c r="AB12" i="7" s="1"/>
  <c r="AA12" i="3"/>
  <c r="AA12" i="7" s="1"/>
  <c r="Z12" i="3"/>
  <c r="Z12" i="7" s="1"/>
  <c r="Y12" i="3"/>
  <c r="Y12" i="7" s="1"/>
  <c r="X12" i="3"/>
  <c r="X12" i="7" s="1"/>
  <c r="W12" i="3"/>
  <c r="W12" i="7" s="1"/>
  <c r="T12" i="3"/>
  <c r="T12" i="7" s="1"/>
  <c r="S12" i="3"/>
  <c r="S12" i="7" s="1"/>
  <c r="R12" i="3"/>
  <c r="R12" i="7" s="1"/>
  <c r="Q13" i="3"/>
  <c r="Q13" i="7" s="1"/>
  <c r="Q12" i="3"/>
  <c r="Q12" i="7" s="1"/>
  <c r="AA15" i="3"/>
  <c r="AA20" i="3" s="1"/>
  <c r="AA26" i="3" s="1"/>
  <c r="AA31" i="3" s="1"/>
  <c r="Z15" i="3"/>
  <c r="Z20" i="3" s="1"/>
  <c r="Z26" i="3" s="1"/>
  <c r="Z31" i="3" s="1"/>
  <c r="Y15" i="3"/>
  <c r="Y20" i="3" s="1"/>
  <c r="Y26" i="3" s="1"/>
  <c r="Y31" i="3" s="1"/>
  <c r="X15" i="3"/>
  <c r="X20" i="3" s="1"/>
  <c r="X26" i="3" s="1"/>
  <c r="X31" i="3" s="1"/>
  <c r="W15" i="3"/>
  <c r="W20" i="3" s="1"/>
  <c r="W26" i="3" s="1"/>
  <c r="W31" i="3" s="1"/>
  <c r="V15" i="3"/>
  <c r="V20" i="3" s="1"/>
  <c r="V26" i="3" s="1"/>
  <c r="V31" i="3" s="1"/>
  <c r="U15" i="3"/>
  <c r="U20" i="3" s="1"/>
  <c r="U26" i="3" s="1"/>
  <c r="U31" i="3" s="1"/>
  <c r="T15" i="3"/>
  <c r="T20" i="3" s="1"/>
  <c r="T26" i="3" s="1"/>
  <c r="T31" i="3" s="1"/>
  <c r="S15" i="3"/>
  <c r="S20" i="3" s="1"/>
  <c r="S26" i="3" s="1"/>
  <c r="S31" i="3" s="1"/>
  <c r="R15" i="3"/>
  <c r="R20" i="3" s="1"/>
  <c r="R26" i="3" s="1"/>
  <c r="R31" i="3" s="1"/>
  <c r="Q15" i="3"/>
  <c r="Q20" i="3" s="1"/>
  <c r="Q26" i="3" s="1"/>
  <c r="Q31" i="3" s="1"/>
  <c r="T53" i="1" l="1"/>
  <c r="Q53" i="1"/>
  <c r="Q80" i="1"/>
  <c r="Q84" i="1" s="1"/>
  <c r="Q66" i="1"/>
  <c r="Q36" i="1"/>
  <c r="Q88" i="1" s="1"/>
  <c r="R53" i="1"/>
  <c r="Q32" i="1"/>
  <c r="Q14" i="10" l="1"/>
  <c r="Q16" i="10" s="1"/>
  <c r="Q24" i="13"/>
  <c r="Q34" i="1"/>
  <c r="Q86" i="1"/>
  <c r="Q14" i="11" l="1"/>
  <c r="Q16" i="11" s="1"/>
  <c r="Q24" i="15"/>
  <c r="Q25" i="15" s="1"/>
  <c r="Q25" i="13"/>
  <c r="R18" i="1"/>
  <c r="T80" i="1"/>
  <c r="T84" i="1" s="1"/>
  <c r="T66" i="1"/>
  <c r="T36" i="1"/>
  <c r="T88" i="1" s="1"/>
  <c r="T32" i="1"/>
  <c r="T18" i="1"/>
  <c r="T14" i="10" l="1"/>
  <c r="T14" i="11" s="1"/>
  <c r="T16" i="11" s="1"/>
  <c r="T24" i="13"/>
  <c r="T34" i="1"/>
  <c r="T86" i="1"/>
  <c r="T16" i="10" l="1"/>
  <c r="T24" i="15"/>
  <c r="T25" i="15" s="1"/>
  <c r="T25" i="13"/>
  <c r="W80" i="1"/>
  <c r="W84" i="1" s="1"/>
  <c r="V80" i="1"/>
  <c r="V84" i="1" s="1"/>
  <c r="U80" i="1"/>
  <c r="U84" i="1" s="1"/>
  <c r="S80" i="1"/>
  <c r="S84" i="1" s="1"/>
  <c r="R80" i="1"/>
  <c r="R84" i="1" s="1"/>
  <c r="W66" i="1"/>
  <c r="V66" i="1"/>
  <c r="U66" i="1"/>
  <c r="S66" i="1"/>
  <c r="R66" i="1"/>
  <c r="W53" i="1"/>
  <c r="V53" i="1"/>
  <c r="U53" i="1"/>
  <c r="S53" i="1"/>
  <c r="W36" i="1"/>
  <c r="W88" i="1" s="1"/>
  <c r="V36" i="1"/>
  <c r="V88" i="1" s="1"/>
  <c r="U36" i="1"/>
  <c r="U88" i="1" s="1"/>
  <c r="S36" i="1"/>
  <c r="S88" i="1" s="1"/>
  <c r="R36" i="1"/>
  <c r="R88" i="1" s="1"/>
  <c r="W32" i="1"/>
  <c r="V32" i="1"/>
  <c r="U32" i="1"/>
  <c r="S32" i="1"/>
  <c r="R32" i="1"/>
  <c r="S18" i="1"/>
  <c r="W18" i="1"/>
  <c r="V18" i="1"/>
  <c r="U18" i="1"/>
  <c r="R14" i="10" l="1"/>
  <c r="R14" i="11" s="1"/>
  <c r="R16" i="11" s="1"/>
  <c r="R24" i="13"/>
  <c r="S14" i="10"/>
  <c r="S16" i="10" s="1"/>
  <c r="S24" i="13"/>
  <c r="U14" i="10"/>
  <c r="U16" i="10" s="1"/>
  <c r="U24" i="13"/>
  <c r="V14" i="10"/>
  <c r="V14" i="11" s="1"/>
  <c r="V16" i="11" s="1"/>
  <c r="V24" i="13"/>
  <c r="W14" i="10"/>
  <c r="W14" i="11" s="1"/>
  <c r="W16" i="11" s="1"/>
  <c r="W24" i="13"/>
  <c r="S86" i="1"/>
  <c r="S34" i="1"/>
  <c r="W86" i="1"/>
  <c r="W34" i="1"/>
  <c r="V86" i="1"/>
  <c r="V34" i="1"/>
  <c r="U86" i="1"/>
  <c r="U34" i="1"/>
  <c r="R86" i="1"/>
  <c r="R34" i="1"/>
  <c r="W16" i="10" l="1"/>
  <c r="R16" i="10"/>
  <c r="U14" i="11"/>
  <c r="U16" i="11" s="1"/>
  <c r="S14" i="11"/>
  <c r="S16" i="11" s="1"/>
  <c r="U24" i="15"/>
  <c r="U25" i="15" s="1"/>
  <c r="U25" i="13"/>
  <c r="V24" i="15"/>
  <c r="V25" i="15" s="1"/>
  <c r="V25" i="13"/>
  <c r="S24" i="15"/>
  <c r="S25" i="15" s="1"/>
  <c r="S25" i="13"/>
  <c r="V16" i="10"/>
  <c r="W24" i="15"/>
  <c r="W25" i="15" s="1"/>
  <c r="W25" i="13"/>
  <c r="R24" i="15"/>
  <c r="R25" i="15" s="1"/>
  <c r="R25" i="13"/>
  <c r="H27" i="7"/>
  <c r="H29" i="7"/>
  <c r="E76" i="6" l="1"/>
  <c r="E39" i="5" l="1"/>
  <c r="E21" i="5" l="1"/>
  <c r="E7" i="7" l="1"/>
  <c r="E13" i="7"/>
  <c r="E6" i="7"/>
  <c r="E5" i="7"/>
  <c r="E11" i="7"/>
  <c r="E17" i="7" l="1"/>
  <c r="E18" i="7"/>
  <c r="E16" i="7" l="1"/>
  <c r="E10" i="7" l="1"/>
  <c r="E12" i="7" l="1"/>
  <c r="E33" i="7" l="1"/>
  <c r="E32" i="7"/>
  <c r="E28" i="6" l="1"/>
  <c r="E65" i="6"/>
  <c r="E10" i="15" l="1"/>
  <c r="E7" i="6"/>
  <c r="E52" i="6" l="1"/>
  <c r="E45" i="6" l="1"/>
  <c r="E29" i="6"/>
  <c r="E59" i="6" l="1"/>
  <c r="E17" i="6" l="1"/>
  <c r="E79" i="6" l="1"/>
  <c r="E46" i="6"/>
  <c r="E44" i="6"/>
  <c r="E25" i="6" l="1"/>
  <c r="E31" i="6" l="1"/>
  <c r="E74" i="6"/>
  <c r="E77" i="6" l="1"/>
  <c r="E82" i="6"/>
  <c r="E11" i="6" l="1"/>
  <c r="E75" i="6"/>
  <c r="E73" i="6"/>
  <c r="E42" i="6" l="1"/>
  <c r="E61" i="6" l="1"/>
  <c r="E24" i="6"/>
  <c r="E68" i="6"/>
  <c r="E21" i="6"/>
  <c r="E41" i="6"/>
  <c r="E15" i="6"/>
  <c r="E43" i="6"/>
  <c r="E12" i="6"/>
  <c r="E57" i="6"/>
  <c r="E49" i="6"/>
  <c r="E71" i="6"/>
  <c r="E62" i="6"/>
  <c r="E51" i="6"/>
  <c r="E30" i="6"/>
  <c r="E10" i="6"/>
  <c r="E64" i="6"/>
  <c r="E47" i="6"/>
  <c r="E27" i="6"/>
  <c r="E11" i="13"/>
  <c r="E63" i="6"/>
  <c r="E11" i="15" l="1"/>
  <c r="E12" i="15" s="1"/>
  <c r="E12" i="13"/>
  <c r="E10" i="10" s="1"/>
  <c r="E10" i="11" s="1"/>
  <c r="E7" i="13"/>
  <c r="E20" i="6"/>
  <c r="E32" i="6" s="1"/>
  <c r="E32" i="1"/>
  <c r="E9" i="6"/>
  <c r="E8" i="6"/>
  <c r="E18" i="1"/>
  <c r="E6" i="13"/>
  <c r="E6" i="10" s="1"/>
  <c r="E67" i="6"/>
  <c r="E80" i="6" s="1"/>
  <c r="E84" i="6" s="1"/>
  <c r="E80" i="1"/>
  <c r="E84" i="1" s="1"/>
  <c r="E7" i="15" l="1"/>
  <c r="E7" i="10"/>
  <c r="E7" i="11" s="1"/>
  <c r="E14" i="10"/>
  <c r="E14" i="11" s="1"/>
  <c r="E24" i="13"/>
  <c r="E24" i="15" s="1"/>
  <c r="E6" i="15"/>
  <c r="E8" i="15" s="1"/>
  <c r="E14" i="15" s="1"/>
  <c r="E8" i="13"/>
  <c r="E14" i="13" s="1"/>
  <c r="D15" i="13" s="1"/>
  <c r="E18" i="6"/>
  <c r="E34" i="6" s="1"/>
  <c r="E34" i="1"/>
  <c r="E38" i="6"/>
  <c r="E53" i="6" s="1"/>
  <c r="E53" i="1"/>
  <c r="E54" i="6"/>
  <c r="E66" i="6" s="1"/>
  <c r="E66" i="1"/>
  <c r="E6" i="11"/>
  <c r="E8" i="10"/>
  <c r="E12" i="10" s="1"/>
  <c r="E8" i="11" l="1"/>
  <c r="E12" i="11" s="1"/>
  <c r="D19" i="13"/>
  <c r="D22" i="13" s="1"/>
  <c r="D15" i="15"/>
  <c r="D19" i="15" s="1"/>
  <c r="D22" i="15" s="1"/>
  <c r="E25" i="15"/>
  <c r="E16" i="11"/>
  <c r="E16" i="10"/>
  <c r="E25" i="13"/>
  <c r="E15" i="13"/>
  <c r="E86" i="6"/>
  <c r="E86" i="1"/>
  <c r="E19" i="13" l="1"/>
  <c r="E22" i="13" s="1"/>
  <c r="E15" i="15"/>
  <c r="E19" i="15" s="1"/>
  <c r="E22" i="15" s="1"/>
  <c r="E8" i="5"/>
  <c r="E9" i="5" l="1"/>
  <c r="E11" i="5" l="1"/>
  <c r="E17" i="5" s="1"/>
  <c r="E23" i="5" s="1"/>
  <c r="E28" i="5" s="1"/>
  <c r="E32" i="5" s="1"/>
  <c r="E33" i="5" s="1"/>
  <c r="D23" i="7" l="1"/>
  <c r="D22" i="7"/>
  <c r="D21" i="7"/>
  <c r="D6" i="7" l="1"/>
  <c r="D5" i="7" l="1"/>
  <c r="D13" i="3" l="1"/>
  <c r="D13" i="7" s="1"/>
  <c r="D7" i="7"/>
  <c r="D17" i="7"/>
  <c r="D16" i="7" l="1"/>
  <c r="D18" i="7"/>
  <c r="B37" i="5" l="1"/>
  <c r="B26" i="5"/>
  <c r="B25" i="5"/>
  <c r="B14" i="5"/>
  <c r="B7" i="5"/>
  <c r="B82" i="6"/>
  <c r="B79" i="6"/>
  <c r="B77" i="6"/>
  <c r="B76" i="6"/>
  <c r="B75" i="6"/>
  <c r="B74" i="6"/>
  <c r="B73" i="6"/>
  <c r="B71" i="6"/>
  <c r="B68" i="6"/>
  <c r="B65" i="6"/>
  <c r="B64" i="6"/>
  <c r="B63" i="6"/>
  <c r="B62" i="6"/>
  <c r="B61" i="6"/>
  <c r="B59" i="6"/>
  <c r="B57" i="6"/>
  <c r="B56" i="6"/>
  <c r="B52" i="6"/>
  <c r="B51" i="6"/>
  <c r="B49" i="6"/>
  <c r="B48" i="6"/>
  <c r="B47" i="6"/>
  <c r="B46" i="6"/>
  <c r="B45" i="6"/>
  <c r="B44" i="6"/>
  <c r="B43" i="6"/>
  <c r="B42" i="6"/>
  <c r="B41" i="6"/>
  <c r="B40" i="6"/>
  <c r="B31" i="6"/>
  <c r="B30" i="6"/>
  <c r="B29" i="6"/>
  <c r="B28" i="6"/>
  <c r="B27" i="6"/>
  <c r="B25" i="6"/>
  <c r="B24" i="6"/>
  <c r="B17" i="6"/>
  <c r="B15" i="6"/>
  <c r="B12" i="6"/>
  <c r="B11" i="6"/>
  <c r="B10" i="6"/>
  <c r="B9" i="6"/>
  <c r="B8" i="6"/>
  <c r="B8" i="12" l="1"/>
  <c r="B6" i="5"/>
  <c r="B8" i="5" s="1"/>
  <c r="B9" i="5" s="1"/>
  <c r="B10" i="13"/>
  <c r="B7" i="6"/>
  <c r="B18" i="6" s="1"/>
  <c r="B18" i="1"/>
  <c r="B20" i="6"/>
  <c r="B32" i="1"/>
  <c r="B11" i="13"/>
  <c r="B11" i="15" s="1"/>
  <c r="B21" i="6"/>
  <c r="B67" i="6"/>
  <c r="B80" i="6" s="1"/>
  <c r="B84" i="6" s="1"/>
  <c r="B80" i="1"/>
  <c r="B84" i="1" s="1"/>
  <c r="B30" i="5"/>
  <c r="G45" i="8"/>
  <c r="B15" i="5"/>
  <c r="B14" i="14"/>
  <c r="B54" i="6"/>
  <c r="B66" i="6" s="1"/>
  <c r="B7" i="13"/>
  <c r="B66" i="1"/>
  <c r="B6" i="13"/>
  <c r="B38" i="6"/>
  <c r="B53" i="6" s="1"/>
  <c r="B53" i="1"/>
  <c r="G44" i="8"/>
  <c r="G43" i="8"/>
  <c r="B6" i="7"/>
  <c r="B5" i="7"/>
  <c r="B11" i="7"/>
  <c r="B21" i="7"/>
  <c r="B22" i="7"/>
  <c r="B23" i="7"/>
  <c r="B13" i="5"/>
  <c r="B34" i="7"/>
  <c r="B20" i="5"/>
  <c r="B32" i="6" l="1"/>
  <c r="B34" i="6" s="1"/>
  <c r="B12" i="3"/>
  <c r="B12" i="7" s="1"/>
  <c r="B6" i="10"/>
  <c r="B8" i="13"/>
  <c r="B6" i="15"/>
  <c r="B7" i="10"/>
  <c r="B7" i="11" s="1"/>
  <c r="B7" i="15"/>
  <c r="B34" i="1"/>
  <c r="B86" i="1"/>
  <c r="B24" i="13"/>
  <c r="B24" i="15" s="1"/>
  <c r="B14" i="10"/>
  <c r="B14" i="11" s="1"/>
  <c r="B10" i="15"/>
  <c r="B12" i="15" s="1"/>
  <c r="B12" i="13"/>
  <c r="B10" i="10" s="1"/>
  <c r="B10" i="11" s="1"/>
  <c r="B86" i="6"/>
  <c r="B9" i="12"/>
  <c r="B6" i="2"/>
  <c r="B33" i="7"/>
  <c r="B32" i="7"/>
  <c r="B35" i="7" s="1"/>
  <c r="B13" i="3" l="1"/>
  <c r="B13" i="7" s="1"/>
  <c r="B7" i="7"/>
  <c r="B38" i="5"/>
  <c r="B39" i="5" s="1"/>
  <c r="B39" i="12"/>
  <c r="B10" i="2"/>
  <c r="B6" i="14"/>
  <c r="B7" i="2"/>
  <c r="B7" i="14" s="1"/>
  <c r="B8" i="15"/>
  <c r="B14" i="15" s="1"/>
  <c r="B25" i="15" s="1"/>
  <c r="B14" i="13"/>
  <c r="B8" i="10"/>
  <c r="B12" i="10" s="1"/>
  <c r="B16" i="10" s="1"/>
  <c r="B6" i="11"/>
  <c r="B8" i="11" s="1"/>
  <c r="B12" i="11" s="1"/>
  <c r="B16" i="11" s="1"/>
  <c r="B12" i="5"/>
  <c r="B11" i="5" s="1"/>
  <c r="B17" i="5" s="1"/>
  <c r="B11" i="12"/>
  <c r="B17" i="12" s="1"/>
  <c r="B19" i="5"/>
  <c r="B21" i="5" s="1"/>
  <c r="B21" i="12"/>
  <c r="B35" i="3"/>
  <c r="B9" i="7"/>
  <c r="B16" i="7"/>
  <c r="B11" i="2" l="1"/>
  <c r="B10" i="14"/>
  <c r="B23" i="12"/>
  <c r="B28" i="12" s="1"/>
  <c r="B32" i="12" s="1"/>
  <c r="B33" i="12" s="1"/>
  <c r="B13" i="2"/>
  <c r="B25" i="13"/>
  <c r="B15" i="13"/>
  <c r="B23" i="5"/>
  <c r="B28" i="5" s="1"/>
  <c r="B32" i="5" s="1"/>
  <c r="B33" i="5" s="1"/>
  <c r="B8" i="7"/>
  <c r="B10" i="3"/>
  <c r="B10" i="7" s="1"/>
  <c r="B17" i="7"/>
  <c r="B18" i="7"/>
  <c r="B19" i="13" l="1"/>
  <c r="B15" i="15"/>
  <c r="B19" i="15" s="1"/>
  <c r="B15" i="2"/>
  <c r="B13" i="14"/>
  <c r="B11" i="14"/>
  <c r="B10" i="12"/>
  <c r="B16" i="2" l="1"/>
  <c r="B16" i="14" s="1"/>
  <c r="B19" i="2"/>
  <c r="B15" i="14"/>
  <c r="B20" i="2" l="1"/>
  <c r="B20" i="14" s="1"/>
  <c r="B19" i="14"/>
  <c r="B21" i="15" l="1"/>
  <c r="B22" i="15" s="1"/>
  <c r="B2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Salles Faria de Paula</author>
  </authors>
  <commentList>
    <comment ref="Q15" authorId="0" shapeId="0" xr:uid="{AAD961A8-B544-4CCA-BABA-A3EC31B8EC29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Desconsidera os R$976mm líquidos provenientes do IPO</t>
        </r>
      </text>
    </comment>
    <comment ref="Q19" authorId="0" shapeId="0" xr:uid="{240894EB-EC61-46E4-B4D5-FADD9C283147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Idem acima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Salles Faria de Paula</author>
  </authors>
  <commentList>
    <comment ref="Q15" authorId="0" shapeId="0" xr:uid="{597209C9-16B4-4A0F-BFFD-F3DA18685D6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Disconsidering the R$976mm net resources from the IPO</t>
        </r>
      </text>
    </comment>
    <comment ref="Q19" authorId="0" shapeId="0" xr:uid="{F813BB07-854A-469A-9719-74C77AF61345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Disconsidering the R$976mm net resources from the IPO</t>
        </r>
      </text>
    </comment>
  </commentList>
</comments>
</file>

<file path=xl/sharedStrings.xml><?xml version="1.0" encoding="utf-8"?>
<sst xmlns="http://schemas.openxmlformats.org/spreadsheetml/2006/main" count="881" uniqueCount="461">
  <si>
    <t>Receita Líquida</t>
  </si>
  <si>
    <t>2T20</t>
  </si>
  <si>
    <t>3T20</t>
  </si>
  <si>
    <t>4T19</t>
  </si>
  <si>
    <t>1T20</t>
  </si>
  <si>
    <t>3T19</t>
  </si>
  <si>
    <t>2T19</t>
  </si>
  <si>
    <t>1T19</t>
  </si>
  <si>
    <t>4T18</t>
  </si>
  <si>
    <t>Custos dos imóveis vendidos</t>
  </si>
  <si>
    <t>Lucro bruto</t>
  </si>
  <si>
    <t>Despesas comerciais</t>
  </si>
  <si>
    <t>Despesas administrativas</t>
  </si>
  <si>
    <t>Resultado de equivalência patrimonial</t>
  </si>
  <si>
    <t>Outras receitas (despesas) operacionais, líquidas</t>
  </si>
  <si>
    <t xml:space="preserve">(Despesas) receitas operacionais </t>
  </si>
  <si>
    <t>Resultado antes das receitas (despesas)  financeiras e impostos</t>
  </si>
  <si>
    <t>Receitas financeiras</t>
  </si>
  <si>
    <t>Despesas financeiras</t>
  </si>
  <si>
    <t>Receita (despesas) financeiras líquidas</t>
  </si>
  <si>
    <t>Resultado antes da contribuição social e imposto de renda</t>
  </si>
  <si>
    <t>Imposto de renda e contribuição social - correntes</t>
  </si>
  <si>
    <t>Imposto de renda e contribuição social - diferidos</t>
  </si>
  <si>
    <t>Margem Bruta %</t>
  </si>
  <si>
    <t>Demonstração do Resultados do Exercício (R$ Milhares)</t>
  </si>
  <si>
    <t>Minoritários</t>
  </si>
  <si>
    <t xml:space="preserve">Lucro líquido antes da participação de minoritários </t>
  </si>
  <si>
    <t>Lucro líquido atribuível aos acionistas controladores</t>
  </si>
  <si>
    <t>Caixa e Equivalentes de Caixa</t>
  </si>
  <si>
    <t>Caixa Restrito</t>
  </si>
  <si>
    <t>Títulos e valores mobiliários</t>
  </si>
  <si>
    <t>Contas a receber</t>
  </si>
  <si>
    <t>Imóveis a comercializar</t>
  </si>
  <si>
    <t>Impostos e contribuições a compensar</t>
  </si>
  <si>
    <t>Impostos e contribuições de recolhimentos diferidos</t>
  </si>
  <si>
    <t>Contas-correntes com parceiros nos empreendimentos</t>
  </si>
  <si>
    <t>Despesas com vendas a apropriar</t>
  </si>
  <si>
    <t>Despesas Antecipadas</t>
  </si>
  <si>
    <t>Demais contas</t>
  </si>
  <si>
    <t>Ativo Circulante</t>
  </si>
  <si>
    <t xml:space="preserve">Contas a receber </t>
  </si>
  <si>
    <t xml:space="preserve">Títulos e valores mobiliários </t>
  </si>
  <si>
    <t>Contas a receber por desapropriação</t>
  </si>
  <si>
    <t xml:space="preserve">Impostos e contribuições a compensar </t>
  </si>
  <si>
    <t xml:space="preserve">Impostos e contribuições de recolhimentos diferidos </t>
  </si>
  <si>
    <t xml:space="preserve">Imóveis a comercializar </t>
  </si>
  <si>
    <t xml:space="preserve">Demais contas </t>
  </si>
  <si>
    <t>Investimentos em controladas e coligadas</t>
  </si>
  <si>
    <t>Imobilizado</t>
  </si>
  <si>
    <t>Intangível</t>
  </si>
  <si>
    <t>Total do Ativo</t>
  </si>
  <si>
    <t>Balanço Patrimonial (R$ Milhares)</t>
  </si>
  <si>
    <t>Ativo</t>
  </si>
  <si>
    <t>Passivo</t>
  </si>
  <si>
    <t>Empréstimos e financiamentos</t>
  </si>
  <si>
    <t>Debêntures</t>
  </si>
  <si>
    <t>Certificados de recebíveis imobiliários - CRI</t>
  </si>
  <si>
    <t>Fornecedores</t>
  </si>
  <si>
    <t>Provisão para garantia</t>
  </si>
  <si>
    <t>Impostos e contribuições a recolher</t>
  </si>
  <si>
    <t>Salários, encargos sociais e participações</t>
  </si>
  <si>
    <t>Contas a pagar por aquisição de imóveis</t>
  </si>
  <si>
    <t>Dividendos a pagar</t>
  </si>
  <si>
    <t>Adiantamentos de clientes</t>
  </si>
  <si>
    <t>Ativo Não Circulante</t>
  </si>
  <si>
    <t>Passivo Circulante</t>
  </si>
  <si>
    <t xml:space="preserve">Empréstimos e financiamentos </t>
  </si>
  <si>
    <t xml:space="preserve">Debêntures </t>
  </si>
  <si>
    <t xml:space="preserve">Certificados de recebíveis imobiliários - CRI </t>
  </si>
  <si>
    <t xml:space="preserve">Provisão para garantia </t>
  </si>
  <si>
    <t xml:space="preserve">Impostos e contribuições a recolher </t>
  </si>
  <si>
    <t xml:space="preserve">Contas a pagar por aquisição de imóveis </t>
  </si>
  <si>
    <t>Provisões para riscos fiscais, trabalhistas e civeis</t>
  </si>
  <si>
    <t xml:space="preserve">Adiantamentos de clientes </t>
  </si>
  <si>
    <t>Passivo Não Circulante</t>
  </si>
  <si>
    <t>Capital social</t>
  </si>
  <si>
    <t>Capital social a integralizar</t>
  </si>
  <si>
    <t>Adiantamento para futuro aumento de capital</t>
  </si>
  <si>
    <t>Transação de capital</t>
  </si>
  <si>
    <t>Reserva de outorga de opções de ações</t>
  </si>
  <si>
    <t>Reserva legal</t>
  </si>
  <si>
    <t>Reserva expansão</t>
  </si>
  <si>
    <t>Ações em tesouraria e outras reservas</t>
  </si>
  <si>
    <t>Lucros/Prejuízos do Exercício</t>
  </si>
  <si>
    <t>Dividendos distribuidos no período</t>
  </si>
  <si>
    <t>Outros resultados abrangentes</t>
  </si>
  <si>
    <t>Patrimônio líquido atribuível aos controladores</t>
  </si>
  <si>
    <t xml:space="preserve">Acionistas não controladores </t>
  </si>
  <si>
    <t>Total do Patrimônio Líquido</t>
  </si>
  <si>
    <t>Total do Passivo e Patrimônio Líquido</t>
  </si>
  <si>
    <t>Arrendamento mercantil</t>
  </si>
  <si>
    <t>Gastos com Emissão de Ações</t>
  </si>
  <si>
    <t>Lançamentos (R$ Milhares)</t>
  </si>
  <si>
    <t xml:space="preserve">Empreendimentos Lançados </t>
  </si>
  <si>
    <t>Vendas Líquidas (unidades)</t>
  </si>
  <si>
    <t>3T18</t>
  </si>
  <si>
    <t>2T18</t>
  </si>
  <si>
    <t>1T18</t>
  </si>
  <si>
    <t>Participação Lavvi no total lançamentos (%)</t>
  </si>
  <si>
    <t>Vendas (R$ Milhares)</t>
  </si>
  <si>
    <t>4T17</t>
  </si>
  <si>
    <t>3T17</t>
  </si>
  <si>
    <t>2T17</t>
  </si>
  <si>
    <t>1T17</t>
  </si>
  <si>
    <t xml:space="preserve">Área Útil Lançada (m²) </t>
  </si>
  <si>
    <t>Preço médio por m²</t>
  </si>
  <si>
    <t>Preço médio por unidade</t>
  </si>
  <si>
    <t>Lançamento</t>
  </si>
  <si>
    <t>Localização</t>
  </si>
  <si>
    <t>Padrão</t>
  </si>
  <si>
    <t>Unidades</t>
  </si>
  <si>
    <t>VGV Total (R$'000)</t>
  </si>
  <si>
    <t>%Lavvi</t>
  </si>
  <si>
    <t>Data de entrega</t>
  </si>
  <si>
    <t>Área Média Un.</t>
  </si>
  <si>
    <t>Brás-SP</t>
  </si>
  <si>
    <t>Médio</t>
  </si>
  <si>
    <t>Praça Piratininga</t>
  </si>
  <si>
    <t>Praça Mooca</t>
  </si>
  <si>
    <t>Movva</t>
  </si>
  <si>
    <t>Palazzo Vila Mariana</t>
  </si>
  <si>
    <t>Vitrali Moema</t>
  </si>
  <si>
    <t>Nativ Tatuapé</t>
  </si>
  <si>
    <t xml:space="preserve">Moema by Cyrela </t>
  </si>
  <si>
    <t>One Park Perdizes</t>
  </si>
  <si>
    <t>Luz-SP</t>
  </si>
  <si>
    <t>55m² a 94m²</t>
  </si>
  <si>
    <t>55m² a 68m²</t>
  </si>
  <si>
    <t>25m² a 33m²</t>
  </si>
  <si>
    <t>Alto Padrão</t>
  </si>
  <si>
    <t>Vila Mariana-SP</t>
  </si>
  <si>
    <t>Moema-SP</t>
  </si>
  <si>
    <t>Tatuapé-SP</t>
  </si>
  <si>
    <t>Perdizes-SP</t>
  </si>
  <si>
    <t>163m²</t>
  </si>
  <si>
    <t>24m² a 39m²</t>
  </si>
  <si>
    <t>68m², 96m² e 115m²</t>
  </si>
  <si>
    <t>149m²</t>
  </si>
  <si>
    <t>173m²</t>
  </si>
  <si>
    <t>Combined P&amp;L, R$ 000</t>
  </si>
  <si>
    <t>Net Revenues</t>
  </si>
  <si>
    <t>Cost of Goods Sold</t>
  </si>
  <si>
    <t>Gross Profit</t>
  </si>
  <si>
    <t>Gross Margin %</t>
  </si>
  <si>
    <t>Operating (Expenses) Revenues</t>
  </si>
  <si>
    <t>Commercial Expenses</t>
  </si>
  <si>
    <t>General and Administrative Expenses</t>
  </si>
  <si>
    <t>Equity Income</t>
  </si>
  <si>
    <t>Other Operating (Expenses) Revenues</t>
  </si>
  <si>
    <t>Earnings Before Income Taxes on Profit and Shareholders</t>
  </si>
  <si>
    <t>Financial Revenues</t>
  </si>
  <si>
    <t>Financial Expenses</t>
  </si>
  <si>
    <t>Net Financial Results</t>
  </si>
  <si>
    <t>Tax and Social Contribution - Current</t>
  </si>
  <si>
    <t>Tax and Social Contribution - Deferred</t>
  </si>
  <si>
    <t>Income (Loss) Before Minority Interest</t>
  </si>
  <si>
    <t>Minority Interest</t>
  </si>
  <si>
    <t>Net income (loss)</t>
  </si>
  <si>
    <t>3Q20</t>
  </si>
  <si>
    <t>2Q20</t>
  </si>
  <si>
    <t>1Q20</t>
  </si>
  <si>
    <t>4Q19</t>
  </si>
  <si>
    <t>3Q19</t>
  </si>
  <si>
    <t>2Q19</t>
  </si>
  <si>
    <t>1Q19</t>
  </si>
  <si>
    <t>Consolidated Balance Sheet, R$ 000</t>
  </si>
  <si>
    <t>Assets</t>
  </si>
  <si>
    <t>Cash and Cash Equivalents</t>
  </si>
  <si>
    <t>Restrict Cash</t>
  </si>
  <si>
    <t>Marketable Securities</t>
  </si>
  <si>
    <t>Accounts Receivables</t>
  </si>
  <si>
    <t>Marketable Real Estate</t>
  </si>
  <si>
    <t>Deferred Taxes and Contributions</t>
  </si>
  <si>
    <t>Other assets</t>
  </si>
  <si>
    <t>Taxes and Contributions to Compensate</t>
  </si>
  <si>
    <t>Commercial expenses to recognize</t>
  </si>
  <si>
    <t>Advanced Expenses</t>
  </si>
  <si>
    <t>Current Assets</t>
  </si>
  <si>
    <t>Investment in Controlled Companies</t>
  </si>
  <si>
    <t>Fixed Assets</t>
  </si>
  <si>
    <t>Intangible</t>
  </si>
  <si>
    <t>Accounts with partners</t>
  </si>
  <si>
    <t>Accounts Receivables for disappropriation</t>
  </si>
  <si>
    <t>Loans and Financing</t>
  </si>
  <si>
    <t>Lease</t>
  </si>
  <si>
    <t>Suppliers</t>
  </si>
  <si>
    <t>Provision for guarantees</t>
  </si>
  <si>
    <t>Taxes and Contributions Payable</t>
  </si>
  <si>
    <t>Payroll, social charges and profit sharing</t>
  </si>
  <si>
    <t>Real Estate Acquisition Payable</t>
  </si>
  <si>
    <t>Advances from Customers</t>
  </si>
  <si>
    <t>Other Payables</t>
  </si>
  <si>
    <t>Dividends</t>
  </si>
  <si>
    <t>Provisions for labour, civil and fiscal risks</t>
  </si>
  <si>
    <t>Capital stock</t>
  </si>
  <si>
    <t>Shares issuance expenses</t>
  </si>
  <si>
    <t>Capital transaction</t>
  </si>
  <si>
    <t>Profit/Losses of the periood</t>
  </si>
  <si>
    <t>Dividends distributed</t>
  </si>
  <si>
    <t>Advance for future capital increase</t>
  </si>
  <si>
    <t>Reserve for stock option</t>
  </si>
  <si>
    <t>Legal Reserve</t>
  </si>
  <si>
    <t>Expanding Reserve</t>
  </si>
  <si>
    <t>Treasury Shares and Other reserves</t>
  </si>
  <si>
    <t>Other Results</t>
  </si>
  <si>
    <t>Minority Equity</t>
  </si>
  <si>
    <t>Shareholder's Equity</t>
  </si>
  <si>
    <t>Total Shareholder's Equity</t>
  </si>
  <si>
    <t>Total Liabilities and Shareholder's Equity</t>
  </si>
  <si>
    <t>4Q18</t>
  </si>
  <si>
    <t>3Q18</t>
  </si>
  <si>
    <t>2Q18</t>
  </si>
  <si>
    <t>1Q18</t>
  </si>
  <si>
    <t>4Q17</t>
  </si>
  <si>
    <t>3Q17</t>
  </si>
  <si>
    <t>2Q17</t>
  </si>
  <si>
    <t>1Q17</t>
  </si>
  <si>
    <t>Launches (R$ 000)</t>
  </si>
  <si>
    <t>Projects launched</t>
  </si>
  <si>
    <t xml:space="preserve">Launched area (m²) </t>
  </si>
  <si>
    <t>Units launched</t>
  </si>
  <si>
    <t>Average price per unit</t>
  </si>
  <si>
    <t>Average price per m²</t>
  </si>
  <si>
    <t>Sales (R$ 000)</t>
  </si>
  <si>
    <t>Net Sales 100%</t>
  </si>
  <si>
    <t>Net Sales %Lavvi</t>
  </si>
  <si>
    <t>Net Sales (units)</t>
  </si>
  <si>
    <t>Vendas Líquidas %Lavvi</t>
  </si>
  <si>
    <t>Launch</t>
  </si>
  <si>
    <t>Location</t>
  </si>
  <si>
    <t>Standard</t>
  </si>
  <si>
    <t>Units</t>
  </si>
  <si>
    <t>Average Areas</t>
  </si>
  <si>
    <t>Total PSV (R$ 000)</t>
  </si>
  <si>
    <t>Delivery</t>
  </si>
  <si>
    <t>Mid-income</t>
  </si>
  <si>
    <t>High-income</t>
  </si>
  <si>
    <t>55m² to 94m²</t>
  </si>
  <si>
    <t>55m² to 68m²</t>
  </si>
  <si>
    <t>25m² to 33m²</t>
  </si>
  <si>
    <t>24m² to 39m²</t>
  </si>
  <si>
    <t>68m², 96m² and 115m²</t>
  </si>
  <si>
    <t>Entregas (R$ Milhares)</t>
  </si>
  <si>
    <t>Entregas 100%</t>
  </si>
  <si>
    <t>Entregas %Lavvi</t>
  </si>
  <si>
    <t>Unidades entregues</t>
  </si>
  <si>
    <t>Área Útil Entregue</t>
  </si>
  <si>
    <t>Deliveries (R$ 000)</t>
  </si>
  <si>
    <t>Delivered Area</t>
  </si>
  <si>
    <t>Deliveries 100%</t>
  </si>
  <si>
    <t>Deliveries %Lavvi</t>
  </si>
  <si>
    <t>Deliveries (units)</t>
  </si>
  <si>
    <t>Landbank100%</t>
  </si>
  <si>
    <t>Landbank %Lavvi</t>
  </si>
  <si>
    <t>% Lavvi</t>
  </si>
  <si>
    <t>Landbank 100%</t>
  </si>
  <si>
    <t>Landbank (R$ Milhões)</t>
  </si>
  <si>
    <t>Landbank (R$ MM)</t>
  </si>
  <si>
    <t>Endividamento (R$ Milhares)</t>
  </si>
  <si>
    <t>Dívida CP</t>
  </si>
  <si>
    <t>Dívida LP</t>
  </si>
  <si>
    <t>Dívida Total</t>
  </si>
  <si>
    <t>Dívida Líquida</t>
  </si>
  <si>
    <t>Patrimônio Líquido</t>
  </si>
  <si>
    <t>Dívida Líquida / Patrimônio Líquido</t>
  </si>
  <si>
    <t>Margem Líquida %</t>
  </si>
  <si>
    <t>Net Margin %</t>
  </si>
  <si>
    <t>Debt (R$ 000)</t>
  </si>
  <si>
    <t>Debt ST</t>
  </si>
  <si>
    <t>Debt LT</t>
  </si>
  <si>
    <t>Total Debt</t>
  </si>
  <si>
    <t>Net Debt</t>
  </si>
  <si>
    <t>Net Debt / Shareholder's Equity</t>
  </si>
  <si>
    <t>4T20</t>
  </si>
  <si>
    <t>4Q20</t>
  </si>
  <si>
    <t>Wonder by Praças da Cidade</t>
  </si>
  <si>
    <t>Lumiere</t>
  </si>
  <si>
    <t>Chácara Klabin-SP</t>
  </si>
  <si>
    <t>82m² a 122m²</t>
  </si>
  <si>
    <t>Aptos 122m² a 144 m²  / studios 25 a 33m²</t>
  </si>
  <si>
    <t>Vendas Líquidas Totais</t>
  </si>
  <si>
    <t xml:space="preserve">Gross PSV </t>
  </si>
  <si>
    <t>1T21</t>
  </si>
  <si>
    <t>1Q21</t>
  </si>
  <si>
    <t>2T21</t>
  </si>
  <si>
    <t>Villa Versace</t>
  </si>
  <si>
    <t>Luxo</t>
  </si>
  <si>
    <t>Aptos 149m² a 220 m²  / studios 29 a 33m²</t>
  </si>
  <si>
    <t>2Q21</t>
  </si>
  <si>
    <t>Luxury</t>
  </si>
  <si>
    <t>Apts 122m² to 144 m²  / studios 25 to 33m²</t>
  </si>
  <si>
    <t>Apts 149m² to 220 m²  / studios 28 to 33 m²</t>
  </si>
  <si>
    <t>3T21</t>
  </si>
  <si>
    <t>VGV %Lavvi (ex comissão e permuta)</t>
  </si>
  <si>
    <t>Número de Unidades Lançadas</t>
  </si>
  <si>
    <t>Wonder Ipiranga</t>
  </si>
  <si>
    <t>Ipiranga-SP</t>
  </si>
  <si>
    <t>Residencial - Aptos 75m² a 127m² e Studios de 28 a 31m² e Lojas</t>
  </si>
  <si>
    <t>3Q21</t>
  </si>
  <si>
    <t>Apts 75m² to 127m² and Studios 28 to 31m²</t>
  </si>
  <si>
    <t>4T21</t>
  </si>
  <si>
    <t>Grand Vitrali</t>
  </si>
  <si>
    <t>Studios 26 a 45m²</t>
  </si>
  <si>
    <t>4Q21</t>
  </si>
  <si>
    <t>Studios 26 to 45m²</t>
  </si>
  <si>
    <t>1T22</t>
  </si>
  <si>
    <t>High Wonder</t>
  </si>
  <si>
    <t>Verdant Parque Resort</t>
  </si>
  <si>
    <t>Tucuruvi-SP</t>
  </si>
  <si>
    <t>Médio-Alto</t>
  </si>
  <si>
    <t>Aptos 85m² a 280m²</t>
  </si>
  <si>
    <t>Aptos 129m² a 305m²</t>
  </si>
  <si>
    <t>1Q22</t>
  </si>
  <si>
    <t>Mid-High</t>
  </si>
  <si>
    <t>Apts  85m² to 280m²</t>
  </si>
  <si>
    <t>Apts 129m² to 305m²</t>
  </si>
  <si>
    <t>Non-Current Assets</t>
  </si>
  <si>
    <t>Total Assets</t>
  </si>
  <si>
    <t>Liabilities</t>
  </si>
  <si>
    <t>Current</t>
  </si>
  <si>
    <t>Non-Current</t>
  </si>
  <si>
    <t>2T22</t>
  </si>
  <si>
    <t>Green View</t>
  </si>
  <si>
    <t>Butantã-SP</t>
  </si>
  <si>
    <t>Aptos de 132m² a 159m²</t>
  </si>
  <si>
    <t>2Q22</t>
  </si>
  <si>
    <t>Apts 132m² to 159m²</t>
  </si>
  <si>
    <t>3T22</t>
  </si>
  <si>
    <t>3Q22</t>
  </si>
  <si>
    <t>Grand Square</t>
  </si>
  <si>
    <t>Chácara Inglesa-SP</t>
  </si>
  <si>
    <t>Resultado a Apropriar (Backlog)</t>
  </si>
  <si>
    <t>Receita Líquida a Apropriar (R$ mil)</t>
  </si>
  <si>
    <t>Resultado Bruto Ajustado (R$ mil)</t>
  </si>
  <si>
    <t>% Margem dos Resultados a Apropriar</t>
  </si>
  <si>
    <t>Quantidade de ações</t>
  </si>
  <si>
    <t>Backlog Revenue</t>
  </si>
  <si>
    <t>% Gross Margin</t>
  </si>
  <si>
    <t>Net Revenue to be Appropriated</t>
  </si>
  <si>
    <t>Adjusted Gross Result</t>
  </si>
  <si>
    <t>Number of shares</t>
  </si>
  <si>
    <t>VGV Estoque 100%</t>
  </si>
  <si>
    <t>PSV Inventory 100%</t>
  </si>
  <si>
    <t>VGV Estoque %Lavvi</t>
  </si>
  <si>
    <t>PSV Inventory %Lavvi</t>
  </si>
  <si>
    <t>Aptos de 65m² a 79m²</t>
  </si>
  <si>
    <t>Apts 65m² to 79m²</t>
  </si>
  <si>
    <t># Ações</t>
  </si>
  <si>
    <t># Shares</t>
  </si>
  <si>
    <t>VGV Total</t>
  </si>
  <si>
    <t>4T22</t>
  </si>
  <si>
    <t>Galleria Klabin</t>
  </si>
  <si>
    <t>Chácara Kablin-SP</t>
  </si>
  <si>
    <t>Aptos de 166m² a 234m² e Studios de 22 a 27 m²</t>
  </si>
  <si>
    <t>Eden Park by Dror</t>
  </si>
  <si>
    <t>Brooklin-SP</t>
  </si>
  <si>
    <t>Aptos de 94m² a 134m² , Studios de 24m², 36m² e 60m² e Loja</t>
  </si>
  <si>
    <t>4Q22</t>
  </si>
  <si>
    <t>Apts 166m² to 234m² and Studios 22m² to 27 m²</t>
  </si>
  <si>
    <t>Apts 94m² to 134m² , Studios 24m², 36m² and 60m² and Mall</t>
  </si>
  <si>
    <t>Dividendos adicionais</t>
  </si>
  <si>
    <t>Additional Dividends</t>
  </si>
  <si>
    <t>Inventory (R$'000)</t>
  </si>
  <si>
    <t>Estoque (R$ Milhares)</t>
  </si>
  <si>
    <t>1T23</t>
  </si>
  <si>
    <t>1Q23</t>
  </si>
  <si>
    <t>2T23</t>
  </si>
  <si>
    <t>2Q23</t>
  </si>
  <si>
    <t>Saffire Elie Saab</t>
  </si>
  <si>
    <t>Indianópolis-SP</t>
  </si>
  <si>
    <t>High-Luxury</t>
  </si>
  <si>
    <t>Apts 360m² to 490m², Studios 29m², 31m², and 34m²</t>
  </si>
  <si>
    <t>Alto Luxo</t>
  </si>
  <si>
    <t>Aptos de 360m² e 490m², Studios de 29m², 31m² e 34m²</t>
  </si>
  <si>
    <t>-</t>
  </si>
  <si>
    <t>3T23</t>
  </si>
  <si>
    <t>3Q23</t>
  </si>
  <si>
    <t>Margem Bruta Contábil %</t>
  </si>
  <si>
    <t>Lucro Bruto</t>
  </si>
  <si>
    <t>EBIT</t>
  </si>
  <si>
    <t>Margens Bruta e EBITDA (contábil e ex-SFH*)</t>
  </si>
  <si>
    <t>(+) Depreciação e Amortização</t>
  </si>
  <si>
    <t>EBITDA</t>
  </si>
  <si>
    <t>Margem EBITDA %</t>
  </si>
  <si>
    <t>(+) Juros Capitalizados</t>
  </si>
  <si>
    <t>Gross Margin &amp; EBITDA (ex-SFH)</t>
  </si>
  <si>
    <t>Accounting Gross Margin %</t>
  </si>
  <si>
    <t>(+) Capitalized Financial Charges</t>
  </si>
  <si>
    <t>(+) Depreciation &amp; Amortization</t>
  </si>
  <si>
    <t>EBITDA Margin %</t>
  </si>
  <si>
    <t>Geração de Caixa</t>
  </si>
  <si>
    <t>Títulos e Valores Mobiliários</t>
  </si>
  <si>
    <t>Caixa e Aplicações</t>
  </si>
  <si>
    <t>Geração (Consumo) de Caixa</t>
  </si>
  <si>
    <t>Dividendos</t>
  </si>
  <si>
    <r>
      <t>Geração (Consumo) de Caixa (</t>
    </r>
    <r>
      <rPr>
        <b/>
        <i/>
        <sz val="9"/>
        <color theme="1"/>
        <rFont val="Abadi"/>
        <family val="2"/>
      </rPr>
      <t>ex dividendos)</t>
    </r>
  </si>
  <si>
    <t>Terrenos</t>
  </si>
  <si>
    <r>
      <t>Geração (Consumo) de Caixa (</t>
    </r>
    <r>
      <rPr>
        <b/>
        <i/>
        <sz val="9"/>
        <color theme="1"/>
        <rFont val="Abadi"/>
        <family val="2"/>
      </rPr>
      <t>ex terrenos)</t>
    </r>
  </si>
  <si>
    <t>Programa de Recompra</t>
  </si>
  <si>
    <t>Net Debt (Cash)</t>
  </si>
  <si>
    <t>Cash and Equivalents</t>
  </si>
  <si>
    <t>Financial Investments</t>
  </si>
  <si>
    <t>Total Cash</t>
  </si>
  <si>
    <t>Cash Generation (Burn)</t>
  </si>
  <si>
    <t>Shares Buyback</t>
  </si>
  <si>
    <r>
      <t xml:space="preserve">Cash Generation (Burn) </t>
    </r>
    <r>
      <rPr>
        <b/>
        <i/>
        <sz val="9"/>
        <color theme="1"/>
        <rFont val="Abadi"/>
        <family val="2"/>
      </rPr>
      <t>ex dividends</t>
    </r>
  </si>
  <si>
    <r>
      <t xml:space="preserve">Cash Generation (Burn) </t>
    </r>
    <r>
      <rPr>
        <b/>
        <i/>
        <sz val="9"/>
        <color theme="1"/>
        <rFont val="Abadi"/>
        <family val="2"/>
      </rPr>
      <t>ex land</t>
    </r>
  </si>
  <si>
    <t xml:space="preserve">Land </t>
  </si>
  <si>
    <t>*a visão ex-SFH ou ex-Custo Financeiro desconsidera os juros capitalizados (custo financeiro) dos financiamento SFH.</t>
  </si>
  <si>
    <t>Lucro Bruto ex-Custo Financeiro*</t>
  </si>
  <si>
    <t>Margem Bruta ex-Custo Financeiro%</t>
  </si>
  <si>
    <t>EBTIDA ex-Custo Financeiro*</t>
  </si>
  <si>
    <t>Margem EBITDA ex-Custo Financeiro%</t>
  </si>
  <si>
    <t>*ex-Financial Charges view excludes capitalized financial 
charges (financial costs) on SFH</t>
  </si>
  <si>
    <t>Gross Profit ex-Financial Charges</t>
  </si>
  <si>
    <t>Gross Margin ex-Financial Charges %</t>
  </si>
  <si>
    <t xml:space="preserve">EBITDA ex-Financial Charges </t>
  </si>
  <si>
    <t>EBITDA Margin ex-Financial Charges %</t>
  </si>
  <si>
    <t>n/a</t>
  </si>
  <si>
    <t>Novvo Barra Funda</t>
  </si>
  <si>
    <t>Casa Eden</t>
  </si>
  <si>
    <t>Econômico</t>
  </si>
  <si>
    <t>Barra Funda - SP</t>
  </si>
  <si>
    <t>4T23</t>
  </si>
  <si>
    <t>4Q23</t>
  </si>
  <si>
    <t>Barra Funda-SP</t>
  </si>
  <si>
    <t>Economic</t>
  </si>
  <si>
    <t xml:space="preserve">Aptos de 165m² a 263m² </t>
  </si>
  <si>
    <t>Aptos e studios de 31m² a 42m²</t>
  </si>
  <si>
    <t>Apts and studios from 31m² to 42m²</t>
  </si>
  <si>
    <t xml:space="preserve">Apts from 165m² to 263m² </t>
  </si>
  <si>
    <t>VGV 100% (ex comissão e permuta)</t>
  </si>
  <si>
    <t>PSV 100% (ex-swap and ex-commissions)</t>
  </si>
  <si>
    <t>PSV % Lavvi (ex-swap and ex-comissions)</t>
  </si>
  <si>
    <t>Average %Stake Lavvi</t>
  </si>
  <si>
    <t>1T24</t>
  </si>
  <si>
    <t>Alive Home Resort</t>
  </si>
  <si>
    <t>Vila Prudente-SP</t>
  </si>
  <si>
    <t>1Q24</t>
  </si>
  <si>
    <t>Medium</t>
  </si>
  <si>
    <t>Partes relacionadas e parceiros de negócios</t>
  </si>
  <si>
    <t>Aptos de 72m² a 188m², Studios de 34m² e Lojas</t>
  </si>
  <si>
    <t>Real Estate Receivables Certificate - CRI</t>
  </si>
  <si>
    <t>Related parties and business partners</t>
  </si>
  <si>
    <t>Apts from 72m² to 188m², Studios of 34m², and Mall</t>
  </si>
  <si>
    <t>2T24</t>
  </si>
  <si>
    <t>Palace by Praças da Cidade</t>
  </si>
  <si>
    <t>2Q24</t>
  </si>
  <si>
    <t>April-24</t>
  </si>
  <si>
    <t>86m², 142m² and 164m²</t>
  </si>
  <si>
    <t>Estoque Concluído 100%</t>
  </si>
  <si>
    <t>% Estoque Concluído sobre Estoque Total</t>
  </si>
  <si>
    <t>Escape Eden</t>
  </si>
  <si>
    <t>Aptos de 50m² a 183m², Studos de 26m² a 37m²</t>
  </si>
  <si>
    <t>Apts from 50m² to 183m², Studos from 26m² to 37m²</t>
  </si>
  <si>
    <t>* caixa líquido inclui a rubrica de caixa restrito constante do ativo circulante da companhia.</t>
  </si>
  <si>
    <t>Dívida (Caixa) Líquida*</t>
  </si>
  <si>
    <t>* net cash includes restrict cash, from company's current assets</t>
  </si>
  <si>
    <t>Finished Inventory 100%</t>
  </si>
  <si>
    <t>% Finished Inventory over Total Invetory</t>
  </si>
  <si>
    <t>Net Debt (Cash)*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</si>
</sst>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* \(#,##0\)_-;_-* &quot;-&quot;??_-;_-@_-"/>
    <numFmt numFmtId="165" formatCode="0.0%"/>
    <numFmt numFmtId="166" formatCode="[$-416]mmmm\-yy;@"/>
    <numFmt numFmtId="167" formatCode="[$-409]mmmm\-yy;@"/>
    <numFmt numFmtId="168" formatCode="_-* #,##0_-;\-* #,##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badi"/>
      <family val="2"/>
    </font>
    <font>
      <sz val="9"/>
      <color theme="0"/>
      <name val="Abadi"/>
      <family val="2"/>
    </font>
    <font>
      <b/>
      <sz val="9"/>
      <color theme="1"/>
      <name val="Abadi"/>
      <family val="2"/>
    </font>
    <font>
      <sz val="10"/>
      <name val="Arial"/>
      <family val="2"/>
    </font>
    <font>
      <sz val="8"/>
      <name val="Arial"/>
      <family val="2"/>
    </font>
    <font>
      <i/>
      <sz val="9"/>
      <color theme="1"/>
      <name val="Abadi"/>
      <family val="2"/>
    </font>
    <font>
      <b/>
      <sz val="8"/>
      <name val="Arial"/>
      <family val="2"/>
    </font>
    <font>
      <b/>
      <sz val="9"/>
      <name val="Abadi"/>
      <family val="2"/>
    </font>
    <font>
      <sz val="11"/>
      <color indexed="8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8"/>
      <name val="Abadi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6"/>
      <color theme="1"/>
      <name val="Abadi"/>
      <family val="2"/>
    </font>
    <font>
      <b/>
      <i/>
      <sz val="9"/>
      <color theme="1"/>
      <name val="Abadi"/>
      <family val="2"/>
    </font>
    <font>
      <sz val="8"/>
      <color theme="1"/>
      <name val="Abadi"/>
      <family val="2"/>
    </font>
    <font>
      <sz val="8"/>
      <name val="Abad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828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4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6" fillId="0" borderId="1" xfId="2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64" fontId="8" fillId="0" borderId="0" xfId="2" applyNumberFormat="1" applyFont="1" applyFill="1" applyBorder="1" applyAlignment="1">
      <alignment horizontal="right" vertical="center"/>
    </xf>
    <xf numFmtId="164" fontId="8" fillId="0" borderId="1" xfId="2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164" fontId="8" fillId="0" borderId="1" xfId="2" applyNumberFormat="1" applyFont="1" applyFill="1" applyBorder="1" applyAlignment="1">
      <alignment vertical="center"/>
    </xf>
    <xf numFmtId="9" fontId="6" fillId="0" borderId="0" xfId="2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3" borderId="0" xfId="0" applyFont="1" applyFill="1"/>
    <xf numFmtId="164" fontId="6" fillId="3" borderId="0" xfId="2" applyNumberFormat="1" applyFont="1" applyFill="1" applyBorder="1" applyAlignment="1">
      <alignment horizontal="right" vertical="center"/>
    </xf>
    <xf numFmtId="0" fontId="4" fillId="0" borderId="1" xfId="0" applyFont="1" applyBorder="1"/>
    <xf numFmtId="165" fontId="8" fillId="0" borderId="1" xfId="2" applyNumberFormat="1" applyFont="1" applyFill="1" applyBorder="1" applyAlignment="1">
      <alignment horizontal="right" vertical="center"/>
    </xf>
    <xf numFmtId="0" fontId="2" fillId="0" borderId="1" xfId="0" applyFont="1" applyBorder="1"/>
    <xf numFmtId="164" fontId="6" fillId="0" borderId="0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9" fontId="2" fillId="0" borderId="0" xfId="5" applyFont="1"/>
    <xf numFmtId="165" fontId="2" fillId="0" borderId="0" xfId="5" applyNumberFormat="1" applyFont="1"/>
    <xf numFmtId="164" fontId="2" fillId="0" borderId="0" xfId="0" applyNumberFormat="1" applyFont="1" applyAlignment="1">
      <alignment vertical="center"/>
    </xf>
    <xf numFmtId="167" fontId="6" fillId="0" borderId="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vertical="center"/>
    </xf>
    <xf numFmtId="164" fontId="8" fillId="0" borderId="2" xfId="2" applyNumberFormat="1" applyFont="1" applyFill="1" applyBorder="1" applyAlignment="1">
      <alignment vertical="center"/>
    </xf>
    <xf numFmtId="165" fontId="6" fillId="0" borderId="3" xfId="2" applyNumberFormat="1" applyFont="1" applyFill="1" applyBorder="1" applyAlignment="1">
      <alignment vertical="center"/>
    </xf>
    <xf numFmtId="0" fontId="0" fillId="4" borderId="0" xfId="0" applyFill="1"/>
    <xf numFmtId="165" fontId="14" fillId="0" borderId="0" xfId="2" applyNumberFormat="1" applyFont="1" applyFill="1" applyBorder="1" applyAlignment="1">
      <alignment vertical="center"/>
    </xf>
    <xf numFmtId="164" fontId="15" fillId="0" borderId="0" xfId="2" applyNumberFormat="1" applyFont="1" applyFill="1" applyBorder="1" applyAlignment="1">
      <alignment vertical="center"/>
    </xf>
    <xf numFmtId="168" fontId="8" fillId="0" borderId="2" xfId="6" applyNumberFormat="1" applyFont="1" applyFill="1" applyBorder="1" applyAlignment="1">
      <alignment vertical="center"/>
    </xf>
    <xf numFmtId="0" fontId="16" fillId="0" borderId="0" xfId="0" applyFont="1"/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8" fillId="0" borderId="3" xfId="2" applyNumberFormat="1" applyFont="1" applyFill="1" applyBorder="1" applyAlignment="1">
      <alignment vertical="center"/>
    </xf>
    <xf numFmtId="0" fontId="13" fillId="0" borderId="0" xfId="0" applyFont="1"/>
    <xf numFmtId="164" fontId="0" fillId="0" borderId="0" xfId="0" applyNumberFormat="1"/>
    <xf numFmtId="0" fontId="18" fillId="0" borderId="0" xfId="0" applyFont="1" applyAlignment="1">
      <alignment vertical="center"/>
    </xf>
    <xf numFmtId="0" fontId="13" fillId="0" borderId="0" xfId="0" applyFont="1" applyAlignment="1">
      <alignment wrapText="1"/>
    </xf>
    <xf numFmtId="164" fontId="6" fillId="0" borderId="2" xfId="2" applyNumberFormat="1" applyFont="1" applyFill="1" applyBorder="1" applyAlignment="1">
      <alignment horizontal="right" vertical="center"/>
    </xf>
    <xf numFmtId="164" fontId="8" fillId="0" borderId="3" xfId="2" applyNumberFormat="1" applyFont="1" applyFill="1" applyBorder="1" applyAlignment="1">
      <alignment horizontal="right" vertical="center"/>
    </xf>
    <xf numFmtId="164" fontId="19" fillId="0" borderId="0" xfId="2" applyNumberFormat="1" applyFont="1" applyFill="1" applyBorder="1" applyAlignment="1">
      <alignment vertical="center"/>
    </xf>
    <xf numFmtId="0" fontId="7" fillId="0" borderId="3" xfId="0" applyFont="1" applyBorder="1" applyAlignment="1">
      <alignment vertical="top"/>
    </xf>
    <xf numFmtId="165" fontId="6" fillId="0" borderId="3" xfId="2" applyNumberFormat="1" applyFont="1" applyFill="1" applyBorder="1" applyAlignment="1">
      <alignment vertical="top"/>
    </xf>
    <xf numFmtId="9" fontId="6" fillId="0" borderId="0" xfId="5" applyFont="1" applyFill="1" applyBorder="1" applyAlignment="1">
      <alignment horizontal="right" vertical="center"/>
    </xf>
    <xf numFmtId="164" fontId="2" fillId="0" borderId="0" xfId="0" applyNumberFormat="1" applyFont="1"/>
    <xf numFmtId="0" fontId="20" fillId="0" borderId="0" xfId="0" applyFont="1"/>
    <xf numFmtId="165" fontId="6" fillId="0" borderId="0" xfId="2" applyNumberFormat="1" applyFont="1" applyFill="1" applyBorder="1" applyAlignment="1">
      <alignment horizontal="right" vertical="center"/>
    </xf>
    <xf numFmtId="0" fontId="21" fillId="0" borderId="0" xfId="0" applyFont="1"/>
    <xf numFmtId="0" fontId="2" fillId="0" borderId="0" xfId="0" applyFont="1" applyAlignment="1">
      <alignment horizontal="center"/>
    </xf>
    <xf numFmtId="0" fontId="13" fillId="0" borderId="0" xfId="0" applyFont="1" applyAlignment="1"/>
  </cellXfs>
  <cellStyles count="7">
    <cellStyle name="Comma" xfId="2" xr:uid="{7BCFD483-CA67-42BA-975C-4972775664B9}"/>
    <cellStyle name="Normal" xfId="0" builtinId="0"/>
    <cellStyle name="Normal - Style1 2" xfId="1" xr:uid="{6B36CD10-8E41-4B54-98F6-8F7A24F5543F}"/>
    <cellStyle name="Normal 27" xfId="4" xr:uid="{D7F19FD7-CEAC-4792-B788-ED242A2CE0E6}"/>
    <cellStyle name="Porcentagem" xfId="5" builtinId="5"/>
    <cellStyle name="Separador de milhares 11" xfId="3" xr:uid="{78FF3177-A600-4A97-9FB2-FDA4CF26C43F}"/>
    <cellStyle name="Vírgula" xfId="6" builtinId="3"/>
  </cellStyles>
  <dxfs count="0"/>
  <tableStyles count="0" defaultTableStyle="TableStyleMedium2" defaultPivotStyle="PivotStyleLight16"/>
  <colors>
    <mruColors>
      <color rgb="FF182842"/>
      <color rgb="FFC8A7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Operating Data'!A1"/><Relationship Id="rId13" Type="http://schemas.openxmlformats.org/officeDocument/2006/relationships/hyperlink" Target="#'Gross Margin &amp; EBITDA (ex-SFH)'!A1"/><Relationship Id="rId3" Type="http://schemas.openxmlformats.org/officeDocument/2006/relationships/hyperlink" Target="#'Balan&#231;o Patrimonial'!A1"/><Relationship Id="rId7" Type="http://schemas.openxmlformats.org/officeDocument/2006/relationships/hyperlink" Target="#'Balance Sheet'!A1"/><Relationship Id="rId12" Type="http://schemas.openxmlformats.org/officeDocument/2006/relationships/hyperlink" Target="#'Margens Bruta e EBITDA (ex-SFH)'!A1"/><Relationship Id="rId2" Type="http://schemas.openxmlformats.org/officeDocument/2006/relationships/hyperlink" Target="#DRE!A1"/><Relationship Id="rId1" Type="http://schemas.openxmlformats.org/officeDocument/2006/relationships/image" Target="../media/image1.jpeg"/><Relationship Id="rId6" Type="http://schemas.openxmlformats.org/officeDocument/2006/relationships/hyperlink" Target="#'Income Statement'!A1"/><Relationship Id="rId11" Type="http://schemas.openxmlformats.org/officeDocument/2006/relationships/hyperlink" Target="#Debt!A1"/><Relationship Id="rId5" Type="http://schemas.openxmlformats.org/officeDocument/2006/relationships/hyperlink" Target="#Lan&#231;amentos!A1"/><Relationship Id="rId15" Type="http://schemas.openxmlformats.org/officeDocument/2006/relationships/hyperlink" Target="#'Cash Generation'!A1"/><Relationship Id="rId10" Type="http://schemas.openxmlformats.org/officeDocument/2006/relationships/hyperlink" Target="#D&#237;vida!A1"/><Relationship Id="rId4" Type="http://schemas.openxmlformats.org/officeDocument/2006/relationships/hyperlink" Target="#'Dados Operacionais'!A1"/><Relationship Id="rId9" Type="http://schemas.openxmlformats.org/officeDocument/2006/relationships/hyperlink" Target="#Launches!A1"/><Relationship Id="rId14" Type="http://schemas.openxmlformats.org/officeDocument/2006/relationships/hyperlink" Target="#'Gera&#231;&#227;o Caixa 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</xdr:colOff>
      <xdr:row>0</xdr:row>
      <xdr:rowOff>85724</xdr:rowOff>
    </xdr:from>
    <xdr:to>
      <xdr:col>2</xdr:col>
      <xdr:colOff>531495</xdr:colOff>
      <xdr:row>3</xdr:row>
      <xdr:rowOff>66675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5EDE9B8A-9EB6-4285-8039-9489C8C4A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82" b="18681"/>
        <a:stretch/>
      </xdr:blipFill>
      <xdr:spPr bwMode="auto">
        <a:xfrm>
          <a:off x="120015" y="85724"/>
          <a:ext cx="1592580" cy="552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590550</xdr:colOff>
      <xdr:row>4</xdr:row>
      <xdr:rowOff>15240</xdr:rowOff>
    </xdr:from>
    <xdr:to>
      <xdr:col>3</xdr:col>
      <xdr:colOff>361950</xdr:colOff>
      <xdr:row>6</xdr:row>
      <xdr:rowOff>78105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A5225E-A68A-480F-997D-ECF8D4F0D8BB}"/>
            </a:ext>
          </a:extLst>
        </xdr:cNvPr>
        <xdr:cNvSpPr/>
      </xdr:nvSpPr>
      <xdr:spPr>
        <a:xfrm>
          <a:off x="590550" y="739140"/>
          <a:ext cx="1600200" cy="42481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DRE</a:t>
          </a:r>
        </a:p>
      </xdr:txBody>
    </xdr:sp>
    <xdr:clientData/>
  </xdr:twoCellAnchor>
  <xdr:twoCellAnchor>
    <xdr:from>
      <xdr:col>1</xdr:col>
      <xdr:colOff>0</xdr:colOff>
      <xdr:row>10</xdr:row>
      <xdr:rowOff>172720</xdr:rowOff>
    </xdr:from>
    <xdr:to>
      <xdr:col>3</xdr:col>
      <xdr:colOff>361950</xdr:colOff>
      <xdr:row>13</xdr:row>
      <xdr:rowOff>20320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4A7425B-00B3-40E3-8E63-9E6189FFE968}"/>
            </a:ext>
          </a:extLst>
        </xdr:cNvPr>
        <xdr:cNvSpPr/>
      </xdr:nvSpPr>
      <xdr:spPr>
        <a:xfrm>
          <a:off x="590550" y="2077720"/>
          <a:ext cx="1543050" cy="41910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Balanço Patrimonial</a:t>
          </a:r>
        </a:p>
      </xdr:txBody>
    </xdr:sp>
    <xdr:clientData/>
  </xdr:twoCellAnchor>
  <xdr:twoCellAnchor>
    <xdr:from>
      <xdr:col>0</xdr:col>
      <xdr:colOff>582930</xdr:colOff>
      <xdr:row>16</xdr:row>
      <xdr:rowOff>181610</xdr:rowOff>
    </xdr:from>
    <xdr:to>
      <xdr:col>3</xdr:col>
      <xdr:colOff>354330</xdr:colOff>
      <xdr:row>19</xdr:row>
      <xdr:rowOff>50165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4347A2-0C2F-44A6-91F9-9C3E69938278}"/>
            </a:ext>
          </a:extLst>
        </xdr:cNvPr>
        <xdr:cNvSpPr/>
      </xdr:nvSpPr>
      <xdr:spPr>
        <a:xfrm>
          <a:off x="582930" y="3229610"/>
          <a:ext cx="1543050" cy="44005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Dados Operacionais</a:t>
          </a:r>
        </a:p>
      </xdr:txBody>
    </xdr:sp>
    <xdr:clientData/>
  </xdr:twoCellAnchor>
  <xdr:twoCellAnchor>
    <xdr:from>
      <xdr:col>0</xdr:col>
      <xdr:colOff>577215</xdr:colOff>
      <xdr:row>22</xdr:row>
      <xdr:rowOff>188595</xdr:rowOff>
    </xdr:from>
    <xdr:to>
      <xdr:col>3</xdr:col>
      <xdr:colOff>348615</xdr:colOff>
      <xdr:row>25</xdr:row>
      <xdr:rowOff>59055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F777C8-9020-491D-917B-44E0660EF638}"/>
            </a:ext>
          </a:extLst>
        </xdr:cNvPr>
        <xdr:cNvSpPr/>
      </xdr:nvSpPr>
      <xdr:spPr>
        <a:xfrm>
          <a:off x="577215" y="4379595"/>
          <a:ext cx="1543050" cy="4419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Lançamentos</a:t>
          </a:r>
        </a:p>
      </xdr:txBody>
    </xdr:sp>
    <xdr:clientData/>
  </xdr:twoCellAnchor>
  <xdr:twoCellAnchor>
    <xdr:from>
      <xdr:col>4</xdr:col>
      <xdr:colOff>304800</xdr:colOff>
      <xdr:row>4</xdr:row>
      <xdr:rowOff>15240</xdr:rowOff>
    </xdr:from>
    <xdr:to>
      <xdr:col>7</xdr:col>
      <xdr:colOff>76200</xdr:colOff>
      <xdr:row>6</xdr:row>
      <xdr:rowOff>78105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2AB9C7E-2EF6-468B-BE10-8CF815472394}"/>
            </a:ext>
          </a:extLst>
        </xdr:cNvPr>
        <xdr:cNvSpPr/>
      </xdr:nvSpPr>
      <xdr:spPr>
        <a:xfrm>
          <a:off x="2743200" y="739140"/>
          <a:ext cx="1600200" cy="424815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Income Statement</a:t>
          </a:r>
        </a:p>
      </xdr:txBody>
    </xdr:sp>
    <xdr:clientData/>
  </xdr:twoCellAnchor>
  <xdr:twoCellAnchor>
    <xdr:from>
      <xdr:col>4</xdr:col>
      <xdr:colOff>304800</xdr:colOff>
      <xdr:row>10</xdr:row>
      <xdr:rowOff>175894</xdr:rowOff>
    </xdr:from>
    <xdr:to>
      <xdr:col>7</xdr:col>
      <xdr:colOff>76200</xdr:colOff>
      <xdr:row>13</xdr:row>
      <xdr:rowOff>23494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4A5B656-B813-49F6-9839-00C14E2F05EE}"/>
            </a:ext>
          </a:extLst>
        </xdr:cNvPr>
        <xdr:cNvSpPr/>
      </xdr:nvSpPr>
      <xdr:spPr>
        <a:xfrm>
          <a:off x="2667000" y="2080894"/>
          <a:ext cx="1543050" cy="41910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Balance Sheet</a:t>
          </a:r>
        </a:p>
      </xdr:txBody>
    </xdr:sp>
    <xdr:clientData/>
  </xdr:twoCellAnchor>
  <xdr:twoCellAnchor>
    <xdr:from>
      <xdr:col>4</xdr:col>
      <xdr:colOff>281940</xdr:colOff>
      <xdr:row>16</xdr:row>
      <xdr:rowOff>187959</xdr:rowOff>
    </xdr:from>
    <xdr:to>
      <xdr:col>7</xdr:col>
      <xdr:colOff>53340</xdr:colOff>
      <xdr:row>19</xdr:row>
      <xdr:rowOff>56514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EAF4111-747D-4590-8AD0-02407EC57822}"/>
            </a:ext>
          </a:extLst>
        </xdr:cNvPr>
        <xdr:cNvSpPr/>
      </xdr:nvSpPr>
      <xdr:spPr>
        <a:xfrm>
          <a:off x="2644140" y="3235959"/>
          <a:ext cx="1543050" cy="440055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Operating Data</a:t>
          </a:r>
        </a:p>
      </xdr:txBody>
    </xdr:sp>
    <xdr:clientData/>
  </xdr:twoCellAnchor>
  <xdr:twoCellAnchor>
    <xdr:from>
      <xdr:col>4</xdr:col>
      <xdr:colOff>283845</xdr:colOff>
      <xdr:row>23</xdr:row>
      <xdr:rowOff>7620</xdr:rowOff>
    </xdr:from>
    <xdr:to>
      <xdr:col>7</xdr:col>
      <xdr:colOff>55245</xdr:colOff>
      <xdr:row>25</xdr:row>
      <xdr:rowOff>68580</xdr:rowOff>
    </xdr:to>
    <xdr:sp macro="" textlink="">
      <xdr:nvSpPr>
        <xdr:cNvPr id="10" name="Retângulo: Cantos Arredondado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2F0A5D9-66AA-4ED2-BA56-9166EDBF8C8D}"/>
            </a:ext>
          </a:extLst>
        </xdr:cNvPr>
        <xdr:cNvSpPr/>
      </xdr:nvSpPr>
      <xdr:spPr>
        <a:xfrm>
          <a:off x="2646045" y="4389120"/>
          <a:ext cx="1543050" cy="44196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Launches</a:t>
          </a:r>
        </a:p>
      </xdr:txBody>
    </xdr:sp>
    <xdr:clientData/>
  </xdr:twoCellAnchor>
  <xdr:twoCellAnchor>
    <xdr:from>
      <xdr:col>0</xdr:col>
      <xdr:colOff>569595</xdr:colOff>
      <xdr:row>19</xdr:row>
      <xdr:rowOff>187960</xdr:rowOff>
    </xdr:from>
    <xdr:to>
      <xdr:col>3</xdr:col>
      <xdr:colOff>340995</xdr:colOff>
      <xdr:row>22</xdr:row>
      <xdr:rowOff>50800</xdr:rowOff>
    </xdr:to>
    <xdr:sp macro="" textlink="">
      <xdr:nvSpPr>
        <xdr:cNvPr id="11" name="Retângulo: Cantos Arredondados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64D62D4-B666-4F5B-93DA-F4468B98F53F}"/>
            </a:ext>
          </a:extLst>
        </xdr:cNvPr>
        <xdr:cNvSpPr/>
      </xdr:nvSpPr>
      <xdr:spPr>
        <a:xfrm>
          <a:off x="569595" y="3807460"/>
          <a:ext cx="1543050" cy="43434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Dívida</a:t>
          </a:r>
        </a:p>
      </xdr:txBody>
    </xdr:sp>
    <xdr:clientData/>
  </xdr:twoCellAnchor>
  <xdr:twoCellAnchor>
    <xdr:from>
      <xdr:col>4</xdr:col>
      <xdr:colOff>285750</xdr:colOff>
      <xdr:row>20</xdr:row>
      <xdr:rowOff>24446</xdr:rowOff>
    </xdr:from>
    <xdr:to>
      <xdr:col>7</xdr:col>
      <xdr:colOff>57150</xdr:colOff>
      <xdr:row>22</xdr:row>
      <xdr:rowOff>77786</xdr:rowOff>
    </xdr:to>
    <xdr:sp macro="" textlink="">
      <xdr:nvSpPr>
        <xdr:cNvPr id="12" name="Retângulo: Cantos Arredondados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64046F6-A373-4332-B9C7-89F6306402EA}"/>
            </a:ext>
          </a:extLst>
        </xdr:cNvPr>
        <xdr:cNvSpPr/>
      </xdr:nvSpPr>
      <xdr:spPr>
        <a:xfrm>
          <a:off x="2647950" y="3834446"/>
          <a:ext cx="1543050" cy="43434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Debt</a:t>
          </a:r>
        </a:p>
      </xdr:txBody>
    </xdr:sp>
    <xdr:clientData/>
  </xdr:twoCellAnchor>
  <xdr:twoCellAnchor>
    <xdr:from>
      <xdr:col>1</xdr:col>
      <xdr:colOff>0</xdr:colOff>
      <xdr:row>7</xdr:row>
      <xdr:rowOff>25400</xdr:rowOff>
    </xdr:from>
    <xdr:to>
      <xdr:col>3</xdr:col>
      <xdr:colOff>361950</xdr:colOff>
      <xdr:row>10</xdr:row>
      <xdr:rowOff>34925</xdr:rowOff>
    </xdr:to>
    <xdr:sp macro="" textlink="">
      <xdr:nvSpPr>
        <xdr:cNvPr id="13" name="Retângulo: Cantos Arredondados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07C825E-D241-47F4-A22C-31CCADB581F8}"/>
            </a:ext>
          </a:extLst>
        </xdr:cNvPr>
        <xdr:cNvSpPr/>
      </xdr:nvSpPr>
      <xdr:spPr>
        <a:xfrm>
          <a:off x="590550" y="1358900"/>
          <a:ext cx="1543050" cy="58102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Margens Bruta e EBITDA</a:t>
          </a:r>
          <a:r>
            <a:rPr lang="pt-BR" sz="1200" b="0" baseline="0">
              <a:latin typeface="Abadi" panose="020B0604020104020204" pitchFamily="34" charset="0"/>
            </a:rPr>
            <a:t> (ex-SFH)</a:t>
          </a:r>
          <a:endParaRPr lang="pt-BR" sz="1200" b="0">
            <a:latin typeface="Abadi" panose="020B0604020104020204" pitchFamily="34" charset="0"/>
          </a:endParaRPr>
        </a:p>
      </xdr:txBody>
    </xdr:sp>
    <xdr:clientData/>
  </xdr:twoCellAnchor>
  <xdr:twoCellAnchor>
    <xdr:from>
      <xdr:col>4</xdr:col>
      <xdr:colOff>314325</xdr:colOff>
      <xdr:row>7</xdr:row>
      <xdr:rowOff>26987</xdr:rowOff>
    </xdr:from>
    <xdr:to>
      <xdr:col>7</xdr:col>
      <xdr:colOff>85725</xdr:colOff>
      <xdr:row>10</xdr:row>
      <xdr:rowOff>36512</xdr:rowOff>
    </xdr:to>
    <xdr:sp macro="" textlink="">
      <xdr:nvSpPr>
        <xdr:cNvPr id="14" name="Retângulo: Cantos Arredondados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1A7CBF8-FFBA-4EDA-AFE8-C3BDDE348407}"/>
            </a:ext>
          </a:extLst>
        </xdr:cNvPr>
        <xdr:cNvSpPr/>
      </xdr:nvSpPr>
      <xdr:spPr>
        <a:xfrm>
          <a:off x="2676525" y="1360487"/>
          <a:ext cx="1543050" cy="581025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Gross Margin</a:t>
          </a:r>
          <a:r>
            <a:rPr lang="pt-BR" sz="1200" b="0" baseline="0">
              <a:latin typeface="Abadi" panose="020B0604020104020204" pitchFamily="34" charset="0"/>
            </a:rPr>
            <a:t> &amp; EBITDA (ex-HFS)</a:t>
          </a:r>
          <a:endParaRPr lang="pt-BR" sz="1200" b="0">
            <a:latin typeface="Abadi" panose="020B0604020104020204" pitchFamily="34" charset="0"/>
          </a:endParaRPr>
        </a:p>
      </xdr:txBody>
    </xdr:sp>
    <xdr:clientData/>
  </xdr:twoCellAnchor>
  <xdr:twoCellAnchor>
    <xdr:from>
      <xdr:col>0</xdr:col>
      <xdr:colOff>590549</xdr:colOff>
      <xdr:row>13</xdr:row>
      <xdr:rowOff>158115</xdr:rowOff>
    </xdr:from>
    <xdr:to>
      <xdr:col>3</xdr:col>
      <xdr:colOff>361950</xdr:colOff>
      <xdr:row>16</xdr:row>
      <xdr:rowOff>43815</xdr:rowOff>
    </xdr:to>
    <xdr:sp macro="" textlink="">
      <xdr:nvSpPr>
        <xdr:cNvPr id="15" name="Retângulo: Cantos Arredondados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F4CB216-93F1-4269-AF7B-B1CBAF09EBF3}"/>
            </a:ext>
          </a:extLst>
        </xdr:cNvPr>
        <xdr:cNvSpPr/>
      </xdr:nvSpPr>
      <xdr:spPr>
        <a:xfrm>
          <a:off x="590549" y="2634615"/>
          <a:ext cx="1543051" cy="45720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Geração de Caixa</a:t>
          </a:r>
        </a:p>
      </xdr:txBody>
    </xdr:sp>
    <xdr:clientData/>
  </xdr:twoCellAnchor>
  <xdr:twoCellAnchor>
    <xdr:from>
      <xdr:col>4</xdr:col>
      <xdr:colOff>314325</xdr:colOff>
      <xdr:row>13</xdr:row>
      <xdr:rowOff>162876</xdr:rowOff>
    </xdr:from>
    <xdr:to>
      <xdr:col>7</xdr:col>
      <xdr:colOff>85725</xdr:colOff>
      <xdr:row>16</xdr:row>
      <xdr:rowOff>48576</xdr:rowOff>
    </xdr:to>
    <xdr:sp macro="" textlink="">
      <xdr:nvSpPr>
        <xdr:cNvPr id="16" name="Retângulo: Cantos Arredondados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90064A1-BE7F-4B7E-8DC7-881BA957DA76}"/>
            </a:ext>
          </a:extLst>
        </xdr:cNvPr>
        <xdr:cNvSpPr/>
      </xdr:nvSpPr>
      <xdr:spPr>
        <a:xfrm>
          <a:off x="2676525" y="2639376"/>
          <a:ext cx="1543050" cy="45720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Cash Generation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0</xdr:col>
      <xdr:colOff>1278644</xdr:colOff>
      <xdr:row>3</xdr:row>
      <xdr:rowOff>88265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97237F18-BC68-4015-AAFE-19B73D265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069094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1615440</xdr:colOff>
      <xdr:row>0</xdr:row>
      <xdr:rowOff>171450</xdr:rowOff>
    </xdr:from>
    <xdr:to>
      <xdr:col>0</xdr:col>
      <xdr:colOff>2541270</xdr:colOff>
      <xdr:row>2</xdr:row>
      <xdr:rowOff>114300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21C129-72B0-408B-B664-B04F010FD9C4}"/>
            </a:ext>
          </a:extLst>
        </xdr:cNvPr>
        <xdr:cNvSpPr/>
      </xdr:nvSpPr>
      <xdr:spPr>
        <a:xfrm>
          <a:off x="1615440" y="171450"/>
          <a:ext cx="925830" cy="30480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110490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B32E44AE-5E54-4D09-ADE8-B099FD44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528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1704975</xdr:colOff>
      <xdr:row>0</xdr:row>
      <xdr:rowOff>133350</xdr:rowOff>
    </xdr:from>
    <xdr:to>
      <xdr:col>0</xdr:col>
      <xdr:colOff>2546985</xdr:colOff>
      <xdr:row>2</xdr:row>
      <xdr:rowOff>118110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75FB80-BE96-4CE8-981C-DACFD724FB50}"/>
            </a:ext>
          </a:extLst>
        </xdr:cNvPr>
        <xdr:cNvSpPr/>
      </xdr:nvSpPr>
      <xdr:spPr>
        <a:xfrm>
          <a:off x="1704975" y="133350"/>
          <a:ext cx="842010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28575</xdr:rowOff>
    </xdr:from>
    <xdr:to>
      <xdr:col>0</xdr:col>
      <xdr:colOff>1312934</xdr:colOff>
      <xdr:row>3</xdr:row>
      <xdr:rowOff>57150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980D0C7E-DB5A-4C62-9FA7-DE4329201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"/>
          <a:ext cx="1072904" cy="592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1710690</xdr:colOff>
      <xdr:row>0</xdr:row>
      <xdr:rowOff>171450</xdr:rowOff>
    </xdr:from>
    <xdr:to>
      <xdr:col>0</xdr:col>
      <xdr:colOff>2630805</xdr:colOff>
      <xdr:row>2</xdr:row>
      <xdr:rowOff>114300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30B2F3-D0DA-442D-8536-9873BCBB9F39}"/>
            </a:ext>
          </a:extLst>
        </xdr:cNvPr>
        <xdr:cNvSpPr/>
      </xdr:nvSpPr>
      <xdr:spPr>
        <a:xfrm>
          <a:off x="1710690" y="171450"/>
          <a:ext cx="920115" cy="30480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742950</xdr:colOff>
      <xdr:row>2</xdr:row>
      <xdr:rowOff>96043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392F3299-69BA-4A5E-81CC-200FF1BC4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628650" cy="353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1133475</xdr:colOff>
      <xdr:row>0</xdr:row>
      <xdr:rowOff>116206</xdr:rowOff>
    </xdr:from>
    <xdr:to>
      <xdr:col>0</xdr:col>
      <xdr:colOff>2074545</xdr:colOff>
      <xdr:row>2</xdr:row>
      <xdr:rowOff>11431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A74535-122D-4F42-A4BF-DFB8CC65DD8C}"/>
            </a:ext>
          </a:extLst>
        </xdr:cNvPr>
        <xdr:cNvSpPr/>
      </xdr:nvSpPr>
      <xdr:spPr>
        <a:xfrm>
          <a:off x="1133475" y="116206"/>
          <a:ext cx="941070" cy="20002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114300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87251FC9-B69B-4FFB-A7E4-4F50F0FF4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528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1392555</xdr:colOff>
      <xdr:row>0</xdr:row>
      <xdr:rowOff>121920</xdr:rowOff>
    </xdr:from>
    <xdr:to>
      <xdr:col>0</xdr:col>
      <xdr:colOff>2143125</xdr:colOff>
      <xdr:row>2</xdr:row>
      <xdr:rowOff>116205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2F7848-64B7-4E9B-92C6-C33F6B889D47}"/>
            </a:ext>
          </a:extLst>
        </xdr:cNvPr>
        <xdr:cNvSpPr/>
      </xdr:nvSpPr>
      <xdr:spPr>
        <a:xfrm>
          <a:off x="1392555" y="121920"/>
          <a:ext cx="750570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1126244</xdr:colOff>
      <xdr:row>3</xdr:row>
      <xdr:rowOff>126365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1C40306A-4192-4E50-9EF5-3219EA4E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74809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1390651</xdr:colOff>
      <xdr:row>0</xdr:row>
      <xdr:rowOff>139065</xdr:rowOff>
    </xdr:from>
    <xdr:to>
      <xdr:col>0</xdr:col>
      <xdr:colOff>2076451</xdr:colOff>
      <xdr:row>2</xdr:row>
      <xdr:rowOff>135255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23B598-39D9-4FD8-B7B0-3C8B3E06FA98}"/>
            </a:ext>
          </a:extLst>
        </xdr:cNvPr>
        <xdr:cNvSpPr/>
      </xdr:nvSpPr>
      <xdr:spPr>
        <a:xfrm>
          <a:off x="1390651" y="139065"/>
          <a:ext cx="685800" cy="32956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0</xdr:row>
      <xdr:rowOff>19050</xdr:rowOff>
    </xdr:from>
    <xdr:to>
      <xdr:col>0</xdr:col>
      <xdr:colOff>1255784</xdr:colOff>
      <xdr:row>3</xdr:row>
      <xdr:rowOff>110490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2D453011-3261-4640-A41B-9DA1A8D2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" y="19050"/>
          <a:ext cx="1069094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1933575</xdr:colOff>
      <xdr:row>0</xdr:row>
      <xdr:rowOff>152400</xdr:rowOff>
    </xdr:from>
    <xdr:to>
      <xdr:col>0</xdr:col>
      <xdr:colOff>2771775</xdr:colOff>
      <xdr:row>2</xdr:row>
      <xdr:rowOff>142875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AEE2E3-B153-47F5-A4A3-E03E8607F13E}"/>
            </a:ext>
          </a:extLst>
        </xdr:cNvPr>
        <xdr:cNvSpPr/>
      </xdr:nvSpPr>
      <xdr:spPr>
        <a:xfrm>
          <a:off x="1933575" y="152400"/>
          <a:ext cx="838200" cy="37147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91440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F9B16458-F6A1-4D28-AB3A-29720B1A3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108052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1819275</xdr:colOff>
      <xdr:row>0</xdr:row>
      <xdr:rowOff>161925</xdr:rowOff>
    </xdr:from>
    <xdr:to>
      <xdr:col>0</xdr:col>
      <xdr:colOff>2657475</xdr:colOff>
      <xdr:row>3</xdr:row>
      <xdr:rowOff>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F22928-6A69-400C-9FEA-281566D22699}"/>
            </a:ext>
          </a:extLst>
        </xdr:cNvPr>
        <xdr:cNvSpPr/>
      </xdr:nvSpPr>
      <xdr:spPr>
        <a:xfrm>
          <a:off x="1819275" y="161925"/>
          <a:ext cx="838200" cy="37147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93345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A5714D17-4343-4567-844F-AE85C6519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108052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1762125</xdr:colOff>
      <xdr:row>1</xdr:row>
      <xdr:rowOff>0</xdr:rowOff>
    </xdr:from>
    <xdr:to>
      <xdr:col>0</xdr:col>
      <xdr:colOff>2600325</xdr:colOff>
      <xdr:row>2</xdr:row>
      <xdr:rowOff>133350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A7D30D-4E9F-432E-AE3E-66765199DF39}"/>
            </a:ext>
          </a:extLst>
        </xdr:cNvPr>
        <xdr:cNvSpPr/>
      </xdr:nvSpPr>
      <xdr:spPr>
        <a:xfrm>
          <a:off x="1762125" y="152400"/>
          <a:ext cx="838200" cy="32385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1304679</xdr:colOff>
      <xdr:row>3</xdr:row>
      <xdr:rowOff>20955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A2D47BEA-0359-4FA4-A8A1-DD6518ABF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072904" cy="592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1609726</xdr:colOff>
      <xdr:row>0</xdr:row>
      <xdr:rowOff>139065</xdr:rowOff>
    </xdr:from>
    <xdr:to>
      <xdr:col>0</xdr:col>
      <xdr:colOff>2545081</xdr:colOff>
      <xdr:row>2</xdr:row>
      <xdr:rowOff>91440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C2E4B1-1585-435F-A1F8-BC79E891D830}"/>
            </a:ext>
          </a:extLst>
        </xdr:cNvPr>
        <xdr:cNvSpPr/>
      </xdr:nvSpPr>
      <xdr:spPr>
        <a:xfrm>
          <a:off x="1609726" y="139065"/>
          <a:ext cx="935355" cy="31432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</xdr:rowOff>
    </xdr:from>
    <xdr:to>
      <xdr:col>0</xdr:col>
      <xdr:colOff>821055</xdr:colOff>
      <xdr:row>2</xdr:row>
      <xdr:rowOff>135028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0D28B1AF-378A-48CE-92F2-09212C9F2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771525" cy="430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1095375</xdr:colOff>
      <xdr:row>0</xdr:row>
      <xdr:rowOff>76200</xdr:rowOff>
    </xdr:from>
    <xdr:to>
      <xdr:col>0</xdr:col>
      <xdr:colOff>1952625</xdr:colOff>
      <xdr:row>2</xdr:row>
      <xdr:rowOff>72390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8FBF0A-347F-4A60-AE4D-366D50D0C275}"/>
            </a:ext>
          </a:extLst>
        </xdr:cNvPr>
        <xdr:cNvSpPr/>
      </xdr:nvSpPr>
      <xdr:spPr>
        <a:xfrm>
          <a:off x="1095375" y="76200"/>
          <a:ext cx="857250" cy="30099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110490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F45D0A79-F855-41FC-AF85-D20601077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528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1247775</xdr:colOff>
      <xdr:row>0</xdr:row>
      <xdr:rowOff>133350</xdr:rowOff>
    </xdr:from>
    <xdr:to>
      <xdr:col>0</xdr:col>
      <xdr:colOff>2192655</xdr:colOff>
      <xdr:row>2</xdr:row>
      <xdr:rowOff>110490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FB8FFF-3961-4231-A068-99444ECCB997}"/>
            </a:ext>
          </a:extLst>
        </xdr:cNvPr>
        <xdr:cNvSpPr/>
      </xdr:nvSpPr>
      <xdr:spPr>
        <a:xfrm>
          <a:off x="1247775" y="133350"/>
          <a:ext cx="944880" cy="31051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133350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93BD5E1C-85CC-4EED-8732-32C5D184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108052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1704975</xdr:colOff>
      <xdr:row>1</xdr:row>
      <xdr:rowOff>0</xdr:rowOff>
    </xdr:from>
    <xdr:to>
      <xdr:col>1</xdr:col>
      <xdr:colOff>146685</xdr:colOff>
      <xdr:row>2</xdr:row>
      <xdr:rowOff>137160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2E1308-1D0F-4C89-A078-E5A30842A34D}"/>
            </a:ext>
          </a:extLst>
        </xdr:cNvPr>
        <xdr:cNvSpPr/>
      </xdr:nvSpPr>
      <xdr:spPr>
        <a:xfrm>
          <a:off x="1704975" y="152400"/>
          <a:ext cx="641985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114300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5C06F046-F85F-483D-B08C-892C995E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9094" cy="61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1609726</xdr:colOff>
      <xdr:row>0</xdr:row>
      <xdr:rowOff>139065</xdr:rowOff>
    </xdr:from>
    <xdr:to>
      <xdr:col>0</xdr:col>
      <xdr:colOff>2602231</xdr:colOff>
      <xdr:row>2</xdr:row>
      <xdr:rowOff>135255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EA5009-71D1-4901-8529-6F127041E8C8}"/>
            </a:ext>
          </a:extLst>
        </xdr:cNvPr>
        <xdr:cNvSpPr/>
      </xdr:nvSpPr>
      <xdr:spPr>
        <a:xfrm>
          <a:off x="1609726" y="139065"/>
          <a:ext cx="992505" cy="32956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4AB4-50D0-4BBA-9144-0351B0CE0D8C}">
  <sheetPr>
    <tabColor theme="0" tint="-0.34998626667073579"/>
  </sheetPr>
  <dimension ref="A1:H26"/>
  <sheetViews>
    <sheetView showGridLines="0" tabSelected="1" zoomScaleNormal="100" workbookViewId="0"/>
  </sheetViews>
  <sheetFormatPr defaultColWidth="0" defaultRowHeight="14.5" zeroHeight="1"/>
  <cols>
    <col min="1" max="8" width="8.90625" customWidth="1"/>
    <col min="9" max="16384" width="8.90625" hidden="1"/>
  </cols>
  <sheetData>
    <row r="1" spans="1:8" s="41" customFormat="1">
      <c r="A1" s="62"/>
      <c r="B1"/>
      <c r="C1"/>
      <c r="D1"/>
      <c r="E1"/>
      <c r="F1"/>
      <c r="G1"/>
      <c r="H1"/>
    </row>
    <row r="2" spans="1:8"/>
    <row r="3" spans="1:8"/>
    <row r="4" spans="1:8"/>
    <row r="5" spans="1:8"/>
    <row r="6" spans="1:8"/>
    <row r="7" spans="1:8"/>
    <row r="8" spans="1:8"/>
    <row r="9" spans="1:8"/>
    <row r="10" spans="1:8"/>
    <row r="11" spans="1:8"/>
    <row r="12" spans="1:8"/>
    <row r="13" spans="1:8"/>
    <row r="14" spans="1:8"/>
    <row r="15" spans="1:8"/>
    <row r="16" spans="1:8"/>
    <row r="17"/>
    <row r="18"/>
    <row r="19"/>
    <row r="20"/>
    <row r="21"/>
    <row r="22"/>
    <row r="23"/>
    <row r="24"/>
    <row r="25"/>
    <row r="26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B4591-4B94-434D-B9F1-AF959BCAA5FC}">
  <sheetPr>
    <tabColor rgb="FF182842"/>
  </sheetPr>
  <dimension ref="A1:Y25"/>
  <sheetViews>
    <sheetView showGridLines="0" zoomScaleNormal="100" workbookViewId="0"/>
  </sheetViews>
  <sheetFormatPr defaultColWidth="0" defaultRowHeight="11.5"/>
  <cols>
    <col min="1" max="1" width="37.36328125" style="1" bestFit="1" customWidth="1"/>
    <col min="2" max="10" width="8.90625" style="1" customWidth="1"/>
    <col min="11" max="11" width="8.90625" style="2" customWidth="1"/>
    <col min="12" max="12" width="10.453125" style="2" customWidth="1"/>
    <col min="13" max="23" width="8.90625" style="2" customWidth="1"/>
    <col min="24" max="16384" width="8.90625" style="1" hidden="1"/>
  </cols>
  <sheetData>
    <row r="1" spans="1:25" ht="14.5">
      <c r="B1"/>
      <c r="C1"/>
      <c r="D1"/>
      <c r="E1"/>
      <c r="F1"/>
      <c r="G1"/>
      <c r="H1"/>
      <c r="I1" s="35"/>
      <c r="J1" s="35"/>
      <c r="K1" s="35"/>
      <c r="L1" s="35"/>
      <c r="M1" s="35"/>
      <c r="N1" s="34"/>
      <c r="O1" s="34"/>
      <c r="P1" s="34"/>
      <c r="Q1" s="34"/>
      <c r="R1" s="34"/>
      <c r="S1" s="34"/>
    </row>
    <row r="2" spans="1:25" ht="14.5">
      <c r="A2"/>
      <c r="B2"/>
      <c r="C2"/>
      <c r="D2"/>
      <c r="E2"/>
      <c r="F2"/>
      <c r="G2"/>
      <c r="H2"/>
      <c r="I2"/>
      <c r="J2"/>
      <c r="R2" s="26"/>
      <c r="U2" s="26"/>
    </row>
    <row r="3" spans="1:25">
      <c r="K3" s="25"/>
      <c r="L3" s="25"/>
      <c r="M3" s="25"/>
      <c r="N3" s="25"/>
      <c r="O3" s="25"/>
      <c r="P3" s="25"/>
      <c r="Q3" s="25"/>
      <c r="T3" s="26"/>
      <c r="U3" s="25"/>
    </row>
    <row r="5" spans="1:25">
      <c r="A5" s="5" t="s">
        <v>385</v>
      </c>
      <c r="B5" s="3" t="s">
        <v>447</v>
      </c>
      <c r="C5" s="3" t="s">
        <v>438</v>
      </c>
      <c r="D5" s="3" t="s">
        <v>424</v>
      </c>
      <c r="E5" s="3" t="s">
        <v>376</v>
      </c>
      <c r="F5" s="3" t="s">
        <v>367</v>
      </c>
      <c r="G5" s="3" t="s">
        <v>365</v>
      </c>
      <c r="H5" s="3" t="s">
        <v>357</v>
      </c>
      <c r="I5" s="3" t="s">
        <v>328</v>
      </c>
      <c r="J5" s="3" t="s">
        <v>325</v>
      </c>
      <c r="K5" s="3" t="s">
        <v>312</v>
      </c>
      <c r="L5" s="3" t="s">
        <v>303</v>
      </c>
      <c r="M5" s="3" t="s">
        <v>298</v>
      </c>
      <c r="N5" s="3" t="s">
        <v>288</v>
      </c>
      <c r="O5" s="3" t="s">
        <v>283</v>
      </c>
      <c r="P5" s="3" t="s">
        <v>274</v>
      </c>
      <c r="Q5" s="3" t="s">
        <v>158</v>
      </c>
      <c r="R5" s="3" t="s">
        <v>159</v>
      </c>
      <c r="S5" s="3" t="s">
        <v>160</v>
      </c>
      <c r="T5" s="3" t="s">
        <v>161</v>
      </c>
      <c r="U5" s="3" t="s">
        <v>162</v>
      </c>
      <c r="V5" s="3" t="s">
        <v>163</v>
      </c>
      <c r="W5" s="3" t="s">
        <v>164</v>
      </c>
    </row>
    <row r="6" spans="1:25">
      <c r="A6" s="46" t="s">
        <v>142</v>
      </c>
      <c r="B6" s="39">
        <f>'Margens Bruta e EBITDA (ex-SFH)'!B6</f>
        <v>89064</v>
      </c>
      <c r="C6" s="39">
        <f>'Margens Bruta e EBITDA (ex-SFH)'!C6</f>
        <v>101564</v>
      </c>
      <c r="D6" s="39">
        <f>'Margens Bruta e EBITDA (ex-SFH)'!D6</f>
        <v>87902</v>
      </c>
      <c r="E6" s="39">
        <f>'Margens Bruta e EBITDA (ex-SFH)'!E6</f>
        <v>68898</v>
      </c>
      <c r="F6" s="39">
        <f>'Margens Bruta e EBITDA (ex-SFH)'!F6</f>
        <v>93331</v>
      </c>
      <c r="G6" s="39">
        <f>'Margens Bruta e EBITDA (ex-SFH)'!G6</f>
        <v>49225</v>
      </c>
      <c r="H6" s="39">
        <f>'Margens Bruta e EBITDA (ex-SFH)'!H6</f>
        <v>50724.147000000114</v>
      </c>
      <c r="I6" s="39">
        <f>'Margens Bruta e EBITDA (ex-SFH)'!I6</f>
        <v>48481.852999999872</v>
      </c>
      <c r="J6" s="39">
        <f>'Margens Bruta e EBITDA (ex-SFH)'!J6</f>
        <v>53126</v>
      </c>
      <c r="K6" s="39">
        <f>'Margens Bruta e EBITDA (ex-SFH)'!K6</f>
        <v>34007</v>
      </c>
      <c r="L6" s="39">
        <f>'Margens Bruta e EBITDA (ex-SFH)'!L6</f>
        <v>42967.705389999988</v>
      </c>
      <c r="M6" s="39">
        <f>'Margens Bruta e EBITDA (ex-SFH)'!M6</f>
        <v>64587</v>
      </c>
      <c r="N6" s="39">
        <f>'Margens Bruta e EBITDA (ex-SFH)'!N6</f>
        <v>109619</v>
      </c>
      <c r="O6" s="39">
        <f>'Margens Bruta e EBITDA (ex-SFH)'!O6</f>
        <v>36545.897999999994</v>
      </c>
      <c r="P6" s="39">
        <f>'Margens Bruta e EBITDA (ex-SFH)'!P6</f>
        <v>71859</v>
      </c>
      <c r="Q6" s="39">
        <f>'Margens Bruta e EBITDA (ex-SFH)'!Q6</f>
        <v>39394.869439999966</v>
      </c>
      <c r="R6" s="39">
        <f>'Margens Bruta e EBITDA (ex-SFH)'!R6</f>
        <v>21588</v>
      </c>
      <c r="S6" s="39">
        <f>'Margens Bruta e EBITDA (ex-SFH)'!S6</f>
        <v>16949</v>
      </c>
      <c r="T6" s="39">
        <f>'Margens Bruta e EBITDA (ex-SFH)'!T6</f>
        <v>32323.82462507172</v>
      </c>
      <c r="U6" s="39">
        <f>'Margens Bruta e EBITDA (ex-SFH)'!U6</f>
        <v>19431.797692613865</v>
      </c>
      <c r="V6" s="39">
        <f>'Margens Bruta e EBITDA (ex-SFH)'!V6</f>
        <v>35383.042196526963</v>
      </c>
      <c r="W6" s="39">
        <f>'Margens Bruta e EBITDA (ex-SFH)'!W6</f>
        <v>3028.927620000004</v>
      </c>
    </row>
    <row r="7" spans="1:25">
      <c r="A7" s="47" t="s">
        <v>386</v>
      </c>
      <c r="B7" s="38">
        <f>'Margens Bruta e EBITDA (ex-SFH)'!B7</f>
        <v>0.30176353995493738</v>
      </c>
      <c r="C7" s="38">
        <f>'Margens Bruta e EBITDA (ex-SFH)'!C7</f>
        <v>0.35610002384191408</v>
      </c>
      <c r="D7" s="38">
        <f>'Margens Bruta e EBITDA (ex-SFH)'!D7</f>
        <v>0.34382382852225613</v>
      </c>
      <c r="E7" s="38">
        <f>'Margens Bruta e EBITDA (ex-SFH)'!E7</f>
        <v>0.33612059713142745</v>
      </c>
      <c r="F7" s="38">
        <f>'Margens Bruta e EBITDA (ex-SFH)'!F7</f>
        <v>0.32917736519849894</v>
      </c>
      <c r="G7" s="38">
        <f>'Margens Bruta e EBITDA (ex-SFH)'!G7</f>
        <v>0.30927025413878678</v>
      </c>
      <c r="H7" s="38">
        <f>'Margens Bruta e EBITDA (ex-SFH)'!H7</f>
        <v>0.34448107320226101</v>
      </c>
      <c r="I7" s="38">
        <f>'Margens Bruta e EBITDA (ex-SFH)'!I7</f>
        <v>0.37637389659239762</v>
      </c>
      <c r="J7" s="38">
        <f>'Margens Bruta e EBITDA (ex-SFH)'!J7</f>
        <v>0.29563059252993812</v>
      </c>
      <c r="K7" s="38">
        <f>'Margens Bruta e EBITDA (ex-SFH)'!K7</f>
        <v>0.3415660593399088</v>
      </c>
      <c r="L7" s="38">
        <f>'Margens Bruta e EBITDA (ex-SFH)'!L7</f>
        <v>0.39330893537346967</v>
      </c>
      <c r="M7" s="38">
        <f>'Margens Bruta e EBITDA (ex-SFH)'!M7</f>
        <v>0.43251767920282869</v>
      </c>
      <c r="N7" s="38">
        <f>'Margens Bruta e EBITDA (ex-SFH)'!N7</f>
        <v>0.42118549313578957</v>
      </c>
      <c r="O7" s="38">
        <f>'Margens Bruta e EBITDA (ex-SFH)'!O7</f>
        <v>0.40412594433436533</v>
      </c>
      <c r="P7" s="38">
        <f>'Margens Bruta e EBITDA (ex-SFH)'!P7</f>
        <v>0.40129448030915632</v>
      </c>
      <c r="Q7" s="38">
        <f>'Margens Bruta e EBITDA (ex-SFH)'!Q7</f>
        <v>0.45440191235972122</v>
      </c>
      <c r="R7" s="38">
        <f>'Margens Bruta e EBITDA (ex-SFH)'!R7</f>
        <v>0.42099104896741357</v>
      </c>
      <c r="S7" s="38">
        <f>'Margens Bruta e EBITDA (ex-SFH)'!S7</f>
        <v>0.39913809344385831</v>
      </c>
      <c r="T7" s="38">
        <f>'Margens Bruta e EBITDA (ex-SFH)'!T7</f>
        <v>0.32377687199595595</v>
      </c>
      <c r="U7" s="38">
        <f>'Margens Bruta e EBITDA (ex-SFH)'!U7</f>
        <v>0.38876035716657059</v>
      </c>
      <c r="V7" s="38">
        <f>'Margens Bruta e EBITDA (ex-SFH)'!V7</f>
        <v>0.34761549840558376</v>
      </c>
      <c r="W7" s="38">
        <f>'Margens Bruta e EBITDA (ex-SFH)'!W7</f>
        <v>0.18274218632360512</v>
      </c>
    </row>
    <row r="8" spans="1:25">
      <c r="A8" s="47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pans="1:25">
      <c r="A9" s="53" t="s">
        <v>387</v>
      </c>
      <c r="B9" s="57">
        <f>'Margens Bruta e EBITDA (ex-SFH)'!B9</f>
        <v>4818</v>
      </c>
      <c r="C9" s="57">
        <f>'Margens Bruta e EBITDA (ex-SFH)'!C9</f>
        <v>4145</v>
      </c>
      <c r="D9" s="57">
        <f>'Margens Bruta e EBITDA (ex-SFH)'!D9</f>
        <v>4435</v>
      </c>
      <c r="E9" s="57">
        <f>'Margens Bruta e EBITDA (ex-SFH)'!E9</f>
        <v>2793</v>
      </c>
      <c r="F9" s="57">
        <f>'Margens Bruta e EBITDA (ex-SFH)'!F9</f>
        <v>1007</v>
      </c>
      <c r="G9" s="57">
        <f>'Margens Bruta e EBITDA (ex-SFH)'!G9</f>
        <v>1142</v>
      </c>
      <c r="H9" s="57">
        <f>'Margens Bruta e EBITDA (ex-SFH)'!H9</f>
        <v>331</v>
      </c>
      <c r="I9" s="57">
        <f>'Margens Bruta e EBITDA (ex-SFH)'!I9</f>
        <v>26</v>
      </c>
      <c r="J9" s="57">
        <f>'Margens Bruta e EBITDA (ex-SFH)'!J9</f>
        <v>88</v>
      </c>
      <c r="K9" s="57">
        <f>'Margens Bruta e EBITDA (ex-SFH)'!K9</f>
        <v>31</v>
      </c>
      <c r="L9" s="57">
        <f>'Margens Bruta e EBITDA (ex-SFH)'!L9</f>
        <v>768</v>
      </c>
      <c r="M9" s="57">
        <f>'Margens Bruta e EBITDA (ex-SFH)'!M9</f>
        <v>459</v>
      </c>
      <c r="N9" s="57">
        <f>'Margens Bruta e EBITDA (ex-SFH)'!N9</f>
        <v>1586</v>
      </c>
      <c r="O9" s="57">
        <f>'Margens Bruta e EBITDA (ex-SFH)'!O9</f>
        <v>133</v>
      </c>
      <c r="P9" s="57">
        <f>'Margens Bruta e EBITDA (ex-SFH)'!P9</f>
        <v>507</v>
      </c>
      <c r="Q9" s="57">
        <f>'Margens Bruta e EBITDA (ex-SFH)'!Q9</f>
        <v>0</v>
      </c>
      <c r="R9" s="57">
        <f>'Margens Bruta e EBITDA (ex-SFH)'!R9</f>
        <v>0</v>
      </c>
      <c r="S9" s="57">
        <f>'Margens Bruta e EBITDA (ex-SFH)'!S9</f>
        <v>0</v>
      </c>
      <c r="T9" s="57">
        <f>'Margens Bruta e EBITDA (ex-SFH)'!T9</f>
        <v>0</v>
      </c>
      <c r="U9" s="57">
        <f>'Margens Bruta e EBITDA (ex-SFH)'!U9</f>
        <v>0</v>
      </c>
      <c r="V9" s="57">
        <f>'Margens Bruta e EBITDA (ex-SFH)'!V9</f>
        <v>0</v>
      </c>
      <c r="W9" s="57">
        <f>'Margens Bruta e EBITDA (ex-SFH)'!W9</f>
        <v>0</v>
      </c>
    </row>
    <row r="10" spans="1:25">
      <c r="A10" s="46" t="s">
        <v>414</v>
      </c>
      <c r="B10" s="44">
        <f>'Margens Bruta e EBITDA (ex-SFH)'!B10</f>
        <v>93882</v>
      </c>
      <c r="C10" s="44">
        <f>'Margens Bruta e EBITDA (ex-SFH)'!C10</f>
        <v>105709</v>
      </c>
      <c r="D10" s="44">
        <f>'Margens Bruta e EBITDA (ex-SFH)'!D10</f>
        <v>92337</v>
      </c>
      <c r="E10" s="44">
        <f>'Margens Bruta e EBITDA (ex-SFH)'!E10</f>
        <v>71691</v>
      </c>
      <c r="F10" s="44">
        <f>'Margens Bruta e EBITDA (ex-SFH)'!F10</f>
        <v>94338</v>
      </c>
      <c r="G10" s="44">
        <f>'Margens Bruta e EBITDA (ex-SFH)'!G10</f>
        <v>50367</v>
      </c>
      <c r="H10" s="44">
        <f>'Margens Bruta e EBITDA (ex-SFH)'!H10</f>
        <v>51055.147000000114</v>
      </c>
      <c r="I10" s="44">
        <f>'Margens Bruta e EBITDA (ex-SFH)'!I10</f>
        <v>48507.852999999872</v>
      </c>
      <c r="J10" s="44">
        <f>'Margens Bruta e EBITDA (ex-SFH)'!J10</f>
        <v>53214</v>
      </c>
      <c r="K10" s="44">
        <f>'Margens Bruta e EBITDA (ex-SFH)'!K10</f>
        <v>34038</v>
      </c>
      <c r="L10" s="44">
        <f>'Margens Bruta e EBITDA (ex-SFH)'!L10</f>
        <v>43735.705389999988</v>
      </c>
      <c r="M10" s="44">
        <f>'Margens Bruta e EBITDA (ex-SFH)'!M10</f>
        <v>65046</v>
      </c>
      <c r="N10" s="44">
        <f>'Margens Bruta e EBITDA (ex-SFH)'!N10</f>
        <v>111205</v>
      </c>
      <c r="O10" s="44">
        <f>'Margens Bruta e EBITDA (ex-SFH)'!O10</f>
        <v>36678.897999999994</v>
      </c>
      <c r="P10" s="44">
        <f>'Margens Bruta e EBITDA (ex-SFH)'!P10</f>
        <v>72366</v>
      </c>
      <c r="Q10" s="44">
        <f>'Margens Bruta e EBITDA (ex-SFH)'!Q10</f>
        <v>39394.869439999966</v>
      </c>
      <c r="R10" s="44">
        <f>'Margens Bruta e EBITDA (ex-SFH)'!R10</f>
        <v>21588</v>
      </c>
      <c r="S10" s="44">
        <f>'Margens Bruta e EBITDA (ex-SFH)'!S10</f>
        <v>16949</v>
      </c>
      <c r="T10" s="44">
        <f>'Margens Bruta e EBITDA (ex-SFH)'!T10</f>
        <v>32323.82462507172</v>
      </c>
      <c r="U10" s="44">
        <f>'Margens Bruta e EBITDA (ex-SFH)'!U10</f>
        <v>19431.797692613865</v>
      </c>
      <c r="V10" s="44">
        <f>'Margens Bruta e EBITDA (ex-SFH)'!V10</f>
        <v>35383.042196526963</v>
      </c>
      <c r="W10" s="44">
        <f>'Margens Bruta e EBITDA (ex-SFH)'!W10</f>
        <v>3028.927620000004</v>
      </c>
    </row>
    <row r="11" spans="1:25">
      <c r="A11" s="47" t="s">
        <v>415</v>
      </c>
      <c r="B11" s="38">
        <f>'Margens Bruta e EBITDA (ex-SFH)'!B11</f>
        <v>0.31808771959545307</v>
      </c>
      <c r="C11" s="38">
        <f>'Margens Bruta e EBITDA (ex-SFH)'!C11</f>
        <v>0.37063307294223247</v>
      </c>
      <c r="D11" s="38">
        <f>'Margens Bruta e EBITDA (ex-SFH)'!D11</f>
        <v>0.36117108659938979</v>
      </c>
      <c r="E11" s="38">
        <f>'Margens Bruta e EBITDA (ex-SFH)'!E11</f>
        <v>0.34974631671382572</v>
      </c>
      <c r="F11" s="38">
        <f>'Margens Bruta e EBITDA (ex-SFH)'!F11</f>
        <v>0.33272904263423719</v>
      </c>
      <c r="G11" s="38">
        <f>'Margens Bruta e EBITDA (ex-SFH)'!G11</f>
        <v>0.31644519837904062</v>
      </c>
      <c r="H11" s="38">
        <f>'Margens Bruta e EBITDA (ex-SFH)'!H11</f>
        <v>0.34672898158463261</v>
      </c>
      <c r="I11" s="38">
        <f>'Margens Bruta e EBITDA (ex-SFH)'!I11</f>
        <v>0.3765757395646826</v>
      </c>
      <c r="J11" s="38">
        <f>'Margens Bruta e EBITDA (ex-SFH)'!J11</f>
        <v>0.29612028669367402</v>
      </c>
      <c r="K11" s="38">
        <f>'Margens Bruta e EBITDA (ex-SFH)'!K11</f>
        <v>0.34187742311323599</v>
      </c>
      <c r="L11" s="38">
        <f>'Margens Bruta e EBITDA (ex-SFH)'!L11</f>
        <v>0.40033889565701614</v>
      </c>
      <c r="M11" s="38">
        <f>'Margens Bruta e EBITDA (ex-SFH)'!M11</f>
        <v>0.43559144969463193</v>
      </c>
      <c r="N11" s="38">
        <f>'Margens Bruta e EBITDA (ex-SFH)'!N11</f>
        <v>0.42727932898644833</v>
      </c>
      <c r="O11" s="38">
        <f>'Margens Bruta e EBITDA (ex-SFH)'!O11</f>
        <v>0.40559666344479656</v>
      </c>
      <c r="P11" s="38">
        <f>'Margens Bruta e EBITDA (ex-SFH)'!P11</f>
        <v>0.40412580695601669</v>
      </c>
      <c r="Q11" s="38">
        <f>'Margens Bruta e EBITDA (ex-SFH)'!Q11</f>
        <v>0.45440191235972122</v>
      </c>
      <c r="R11" s="38">
        <f>'Margens Bruta e EBITDA (ex-SFH)'!R11</f>
        <v>0.42099104896741357</v>
      </c>
      <c r="S11" s="38">
        <f>'Margens Bruta e EBITDA (ex-SFH)'!S11</f>
        <v>0.39913809344385831</v>
      </c>
      <c r="T11" s="38">
        <f>'Margens Bruta e EBITDA (ex-SFH)'!T11</f>
        <v>0.32377687199595595</v>
      </c>
      <c r="U11" s="38">
        <f>'Margens Bruta e EBITDA (ex-SFH)'!U11</f>
        <v>0.38876035716657059</v>
      </c>
      <c r="V11" s="38">
        <f>'Margens Bruta e EBITDA (ex-SFH)'!V11</f>
        <v>0.34761549840558376</v>
      </c>
      <c r="W11" s="38">
        <f>'Margens Bruta e EBITDA (ex-SFH)'!W11</f>
        <v>0.18274218632360512</v>
      </c>
    </row>
    <row r="12" spans="1:25">
      <c r="A12" s="6"/>
    </row>
    <row r="13" spans="1:25">
      <c r="A13" s="6" t="s">
        <v>379</v>
      </c>
      <c r="B13" s="8">
        <f>'Margens Bruta e EBITDA (ex-SFH)'!B13</f>
        <v>71084</v>
      </c>
      <c r="C13" s="8">
        <f>'Margens Bruta e EBITDA (ex-SFH)'!C13</f>
        <v>70308</v>
      </c>
      <c r="D13" s="8">
        <f>'Margens Bruta e EBITDA (ex-SFH)'!D13</f>
        <v>84006</v>
      </c>
      <c r="E13" s="8">
        <f>'Margens Bruta e EBITDA (ex-SFH)'!E13</f>
        <v>42203</v>
      </c>
      <c r="F13" s="8">
        <f>'Margens Bruta e EBITDA (ex-SFH)'!F13</f>
        <v>65988</v>
      </c>
      <c r="G13" s="8">
        <f>'Margens Bruta e EBITDA (ex-SFH)'!G13</f>
        <v>27931</v>
      </c>
      <c r="H13" s="8">
        <f>'Margens Bruta e EBITDA (ex-SFH)'!H13</f>
        <v>23540.822580000116</v>
      </c>
      <c r="I13" s="8">
        <f>'Margens Bruta e EBITDA (ex-SFH)'!I13</f>
        <v>25047.177419999869</v>
      </c>
      <c r="J13" s="8">
        <f>'Margens Bruta e EBITDA (ex-SFH)'!J13</f>
        <v>24870</v>
      </c>
      <c r="K13" s="8">
        <f>'Margens Bruta e EBITDA (ex-SFH)'!K13</f>
        <v>13064</v>
      </c>
      <c r="L13" s="8">
        <f>'Margens Bruta e EBITDA (ex-SFH)'!L13</f>
        <v>22885.97381380439</v>
      </c>
      <c r="M13" s="8">
        <f>'Margens Bruta e EBITDA (ex-SFH)'!M13</f>
        <v>43511.401989999998</v>
      </c>
      <c r="N13" s="8">
        <f>'Margens Bruta e EBITDA (ex-SFH)'!N13</f>
        <v>90311</v>
      </c>
      <c r="O13" s="8">
        <f>'Margens Bruta e EBITDA (ex-SFH)'!O13</f>
        <v>19855.035829999993</v>
      </c>
      <c r="P13" s="8">
        <f>'Margens Bruta e EBITDA (ex-SFH)'!P13</f>
        <v>58764</v>
      </c>
      <c r="Q13" s="8">
        <f>'Margens Bruta e EBITDA (ex-SFH)'!Q13</f>
        <v>29557.869439999966</v>
      </c>
      <c r="R13" s="8">
        <f>'Margens Bruta e EBITDA (ex-SFH)'!R13</f>
        <v>18299</v>
      </c>
      <c r="S13" s="8">
        <f>'Margens Bruta e EBITDA (ex-SFH)'!S13</f>
        <v>12214</v>
      </c>
      <c r="T13" s="8">
        <f>'Margens Bruta e EBITDA (ex-SFH)'!T13</f>
        <v>27006.922940252116</v>
      </c>
      <c r="U13" s="8">
        <f>'Margens Bruta e EBITDA (ex-SFH)'!U13</f>
        <v>15650.041952613865</v>
      </c>
      <c r="V13" s="8">
        <f>'Margens Bruta e EBITDA (ex-SFH)'!V13</f>
        <v>28396.783656931726</v>
      </c>
      <c r="W13" s="8">
        <f>'Margens Bruta e EBITDA (ex-SFH)'!W13</f>
        <v>-2222.6003283354794</v>
      </c>
    </row>
    <row r="14" spans="1:25">
      <c r="A14" s="53" t="s">
        <v>388</v>
      </c>
      <c r="B14" s="57">
        <f>'Margens Bruta e EBITDA (ex-SFH)'!B14</f>
        <v>302</v>
      </c>
      <c r="C14" s="57">
        <f>'Margens Bruta e EBITDA (ex-SFH)'!C14</f>
        <v>333</v>
      </c>
      <c r="D14" s="57">
        <f>'Margens Bruta e EBITDA (ex-SFH)'!D14</f>
        <v>350</v>
      </c>
      <c r="E14" s="57">
        <f>'Margens Bruta e EBITDA (ex-SFH)'!E14</f>
        <v>186</v>
      </c>
      <c r="F14" s="57">
        <f>'Margens Bruta e EBITDA (ex-SFH)'!F14</f>
        <v>199</v>
      </c>
      <c r="G14" s="57">
        <f>'Margens Bruta e EBITDA (ex-SFH)'!G14</f>
        <v>182</v>
      </c>
      <c r="H14" s="57">
        <f>'Margens Bruta e EBITDA (ex-SFH)'!H14</f>
        <v>204</v>
      </c>
      <c r="I14" s="57">
        <f>'Margens Bruta e EBITDA (ex-SFH)'!I14</f>
        <v>176</v>
      </c>
      <c r="J14" s="57">
        <f>'Margens Bruta e EBITDA (ex-SFH)'!J14</f>
        <v>246</v>
      </c>
      <c r="K14" s="57">
        <f>'Margens Bruta e EBITDA (ex-SFH)'!K14</f>
        <v>249</v>
      </c>
      <c r="L14" s="57">
        <f>'Margens Bruta e EBITDA (ex-SFH)'!L14</f>
        <v>265</v>
      </c>
      <c r="M14" s="57">
        <f>'Margens Bruta e EBITDA (ex-SFH)'!M14</f>
        <v>167</v>
      </c>
      <c r="N14" s="57">
        <f>'Margens Bruta e EBITDA (ex-SFH)'!N14</f>
        <v>198</v>
      </c>
      <c r="O14" s="57">
        <f>'Margens Bruta e EBITDA (ex-SFH)'!O14</f>
        <v>173</v>
      </c>
      <c r="P14" s="57">
        <f>'Margens Bruta e EBITDA (ex-SFH)'!P14</f>
        <v>122</v>
      </c>
      <c r="Q14" s="57">
        <f>'Margens Bruta e EBITDA (ex-SFH)'!Q14</f>
        <v>108</v>
      </c>
      <c r="R14" s="57">
        <f>'Margens Bruta e EBITDA (ex-SFH)'!R14</f>
        <v>103</v>
      </c>
      <c r="S14" s="57">
        <f>'Margens Bruta e EBITDA (ex-SFH)'!S14</f>
        <v>102</v>
      </c>
      <c r="T14" s="57">
        <f>'Margens Bruta e EBITDA (ex-SFH)'!T14</f>
        <v>101</v>
      </c>
      <c r="U14" s="57">
        <f>'Margens Bruta e EBITDA (ex-SFH)'!U14</f>
        <v>129</v>
      </c>
      <c r="V14" s="57">
        <f>'Margens Bruta e EBITDA (ex-SFH)'!V14</f>
        <v>74</v>
      </c>
      <c r="W14" s="57">
        <f>'Margens Bruta e EBITDA (ex-SFH)'!W14</f>
        <v>90</v>
      </c>
    </row>
    <row r="15" spans="1:25">
      <c r="A15" s="46" t="s">
        <v>382</v>
      </c>
      <c r="B15" s="10">
        <f>'Margens Bruta e EBITDA (ex-SFH)'!B15</f>
        <v>71386</v>
      </c>
      <c r="C15" s="10">
        <f>'Margens Bruta e EBITDA (ex-SFH)'!C15</f>
        <v>70641</v>
      </c>
      <c r="D15" s="10">
        <f>'Margens Bruta e EBITDA (ex-SFH)'!D15</f>
        <v>84356</v>
      </c>
      <c r="E15" s="10">
        <f>'Margens Bruta e EBITDA (ex-SFH)'!E15</f>
        <v>42389</v>
      </c>
      <c r="F15" s="10">
        <f>'Margens Bruta e EBITDA (ex-SFH)'!F15</f>
        <v>66187</v>
      </c>
      <c r="G15" s="10">
        <f>'Margens Bruta e EBITDA (ex-SFH)'!G15</f>
        <v>28113</v>
      </c>
      <c r="H15" s="10">
        <f>'Margens Bruta e EBITDA (ex-SFH)'!H15</f>
        <v>23744.822580000116</v>
      </c>
      <c r="I15" s="10">
        <f>'Margens Bruta e EBITDA (ex-SFH)'!I15</f>
        <v>25223.177419999869</v>
      </c>
      <c r="J15" s="10">
        <f>'Margens Bruta e EBITDA (ex-SFH)'!J15</f>
        <v>25116</v>
      </c>
      <c r="K15" s="10">
        <f>'Margens Bruta e EBITDA (ex-SFH)'!K15</f>
        <v>13313</v>
      </c>
      <c r="L15" s="10">
        <f>'Margens Bruta e EBITDA (ex-SFH)'!L15</f>
        <v>23150.97381380439</v>
      </c>
      <c r="M15" s="10">
        <f>'Margens Bruta e EBITDA (ex-SFH)'!M15</f>
        <v>43678.401989999998</v>
      </c>
      <c r="N15" s="10">
        <f>'Margens Bruta e EBITDA (ex-SFH)'!N15</f>
        <v>90509</v>
      </c>
      <c r="O15" s="10">
        <f>'Margens Bruta e EBITDA (ex-SFH)'!O15</f>
        <v>20028.035829999993</v>
      </c>
      <c r="P15" s="10">
        <f>'Margens Bruta e EBITDA (ex-SFH)'!P15</f>
        <v>58886</v>
      </c>
      <c r="Q15" s="10">
        <f>'Margens Bruta e EBITDA (ex-SFH)'!Q15</f>
        <v>29665.869439999966</v>
      </c>
      <c r="R15" s="10">
        <f>'Margens Bruta e EBITDA (ex-SFH)'!R15</f>
        <v>18402</v>
      </c>
      <c r="S15" s="10">
        <f>'Margens Bruta e EBITDA (ex-SFH)'!S15</f>
        <v>12316</v>
      </c>
      <c r="T15" s="10">
        <f>'Margens Bruta e EBITDA (ex-SFH)'!T15</f>
        <v>27107.922940252116</v>
      </c>
      <c r="U15" s="10">
        <f>'Margens Bruta e EBITDA (ex-SFH)'!U15</f>
        <v>15779.041952613865</v>
      </c>
      <c r="V15" s="10">
        <f>'Margens Bruta e EBITDA (ex-SFH)'!V15</f>
        <v>28470.783656931726</v>
      </c>
      <c r="W15" s="10">
        <f>'Margens Bruta e EBITDA (ex-SFH)'!W15</f>
        <v>-2132.6003283354794</v>
      </c>
    </row>
    <row r="16" spans="1:25">
      <c r="A16" s="47" t="s">
        <v>389</v>
      </c>
      <c r="B16" s="40">
        <f>'Margens Bruta e EBITDA (ex-SFH)'!B16</f>
        <v>0.24186755662470988</v>
      </c>
      <c r="C16" s="40">
        <f>'Margens Bruta e EBITDA (ex-SFH)'!C16</f>
        <v>0.24767891954055229</v>
      </c>
      <c r="D16" s="40">
        <f>'Margens Bruta e EBITDA (ex-SFH)'!D16</f>
        <v>0.32995384495032465</v>
      </c>
      <c r="E16" s="40">
        <f>'Margens Bruta e EBITDA (ex-SFH)'!E16</f>
        <v>0.20679578495462972</v>
      </c>
      <c r="F16" s="40">
        <f>'Margens Bruta e EBITDA (ex-SFH)'!F16</f>
        <v>0.23344078891679129</v>
      </c>
      <c r="G16" s="40">
        <f>'Margens Bruta e EBITDA (ex-SFH)'!G16</f>
        <v>0.17662802751861276</v>
      </c>
      <c r="H16" s="40">
        <f>'Margens Bruta e EBITDA (ex-SFH)'!H16</f>
        <v>0.16125735865712443</v>
      </c>
      <c r="I16" s="40">
        <f>'Margens Bruta e EBITDA (ex-SFH)'!I16</f>
        <v>0.19581235003552266</v>
      </c>
      <c r="J16" s="40">
        <f>'Margens Bruta e EBITDA (ex-SFH)'!J16</f>
        <v>0.1397631660953568</v>
      </c>
      <c r="K16" s="40">
        <f>'Margens Bruta e EBITDA (ex-SFH)'!K16</f>
        <v>0.13371567465498885</v>
      </c>
      <c r="L16" s="40">
        <f>'Margens Bruta e EBITDA (ex-SFH)'!L16</f>
        <v>0.21191461775581874</v>
      </c>
      <c r="M16" s="40">
        <f>'Margens Bruta e EBITDA (ex-SFH)'!M16</f>
        <v>0.29249974545965929</v>
      </c>
      <c r="N16" s="40">
        <f>'Margens Bruta e EBITDA (ex-SFH)'!N16</f>
        <v>0.34775976608277009</v>
      </c>
      <c r="O16" s="40">
        <f>'Margens Bruta e EBITDA (ex-SFH)'!O16</f>
        <v>0.22147078977129672</v>
      </c>
      <c r="P16" s="40">
        <f>'Margens Bruta e EBITDA (ex-SFH)'!P16</f>
        <v>0.32884714186789377</v>
      </c>
      <c r="Q16" s="40">
        <f>'Margens Bruta e EBITDA (ex-SFH)'!Q16</f>
        <v>0.34218231960079842</v>
      </c>
      <c r="R16" s="40">
        <f>'Margens Bruta e EBITDA (ex-SFH)'!R16</f>
        <v>0.35886035219095536</v>
      </c>
      <c r="S16" s="40">
        <f>'Margens Bruta e EBITDA (ex-SFH)'!S16</f>
        <v>0.29003391107761867</v>
      </c>
      <c r="T16" s="40">
        <f>'Margens Bruta e EBITDA (ex-SFH)'!T16</f>
        <v>0.27153094034220504</v>
      </c>
      <c r="U16" s="40">
        <f>'Margens Bruta e EBITDA (ex-SFH)'!U16</f>
        <v>0.3156818572465962</v>
      </c>
      <c r="V16" s="40">
        <f>'Margens Bruta e EBITDA (ex-SFH)'!V16</f>
        <v>0.27970703016241216</v>
      </c>
      <c r="W16" s="40">
        <f>'Margens Bruta e EBITDA (ex-SFH)'!W16</f>
        <v>-0.12866469438925157</v>
      </c>
    </row>
    <row r="17" spans="1:23">
      <c r="A17" s="47"/>
      <c r="B17" s="43"/>
      <c r="C17" s="43"/>
      <c r="D17" s="43"/>
      <c r="E17" s="43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spans="1:23">
      <c r="A18" s="53" t="s">
        <v>387</v>
      </c>
      <c r="B18" s="57">
        <f>'Margens Bruta e EBITDA (ex-SFH)'!B18</f>
        <v>4818</v>
      </c>
      <c r="C18" s="57">
        <f>'Margens Bruta e EBITDA (ex-SFH)'!C18</f>
        <v>4145</v>
      </c>
      <c r="D18" s="57">
        <f>'Margens Bruta e EBITDA (ex-SFH)'!D18</f>
        <v>4435</v>
      </c>
      <c r="E18" s="57">
        <f>'Margens Bruta e EBITDA (ex-SFH)'!E18</f>
        <v>2793</v>
      </c>
      <c r="F18" s="57">
        <f>'Margens Bruta e EBITDA (ex-SFH)'!F18</f>
        <v>1007</v>
      </c>
      <c r="G18" s="57">
        <f>'Margens Bruta e EBITDA (ex-SFH)'!G18</f>
        <v>1142</v>
      </c>
      <c r="H18" s="57">
        <f>'Margens Bruta e EBITDA (ex-SFH)'!H18</f>
        <v>331</v>
      </c>
      <c r="I18" s="57">
        <f>'Margens Bruta e EBITDA (ex-SFH)'!I18</f>
        <v>26</v>
      </c>
      <c r="J18" s="57">
        <f>'Margens Bruta e EBITDA (ex-SFH)'!J18</f>
        <v>88</v>
      </c>
      <c r="K18" s="57">
        <f>'Margens Bruta e EBITDA (ex-SFH)'!K18</f>
        <v>31</v>
      </c>
      <c r="L18" s="57">
        <f>'Margens Bruta e EBITDA (ex-SFH)'!L18</f>
        <v>768</v>
      </c>
      <c r="M18" s="57">
        <f>'Margens Bruta e EBITDA (ex-SFH)'!M18</f>
        <v>459</v>
      </c>
      <c r="N18" s="57">
        <f>'Margens Bruta e EBITDA (ex-SFH)'!N18</f>
        <v>1586</v>
      </c>
      <c r="O18" s="57">
        <f>'Margens Bruta e EBITDA (ex-SFH)'!O18</f>
        <v>133</v>
      </c>
      <c r="P18" s="57">
        <f>'Margens Bruta e EBITDA (ex-SFH)'!P18</f>
        <v>507</v>
      </c>
      <c r="Q18" s="57">
        <f>'Margens Bruta e EBITDA (ex-SFH)'!Q18</f>
        <v>0</v>
      </c>
      <c r="R18" s="57">
        <f>'Margens Bruta e EBITDA (ex-SFH)'!R18</f>
        <v>0</v>
      </c>
      <c r="S18" s="57">
        <f>'Margens Bruta e EBITDA (ex-SFH)'!S18</f>
        <v>0</v>
      </c>
      <c r="T18" s="57">
        <f>'Margens Bruta e EBITDA (ex-SFH)'!T18</f>
        <v>0</v>
      </c>
      <c r="U18" s="57">
        <f>'Margens Bruta e EBITDA (ex-SFH)'!U18</f>
        <v>0</v>
      </c>
      <c r="V18" s="57">
        <f>'Margens Bruta e EBITDA (ex-SFH)'!V18</f>
        <v>0</v>
      </c>
      <c r="W18" s="57">
        <f>'Margens Bruta e EBITDA (ex-SFH)'!W18</f>
        <v>0</v>
      </c>
    </row>
    <row r="19" spans="1:23">
      <c r="A19" s="46" t="s">
        <v>416</v>
      </c>
      <c r="B19" s="39">
        <f>'Margens Bruta e EBITDA (ex-SFH)'!B19</f>
        <v>76204</v>
      </c>
      <c r="C19" s="39">
        <f>'Margens Bruta e EBITDA (ex-SFH)'!C19</f>
        <v>74786</v>
      </c>
      <c r="D19" s="39">
        <f>'Margens Bruta e EBITDA (ex-SFH)'!D19</f>
        <v>88791</v>
      </c>
      <c r="E19" s="39">
        <f>'Margens Bruta e EBITDA (ex-SFH)'!E19</f>
        <v>45182</v>
      </c>
      <c r="F19" s="39">
        <f>'Margens Bruta e EBITDA (ex-SFH)'!F19</f>
        <v>67194</v>
      </c>
      <c r="G19" s="39">
        <f>'Margens Bruta e EBITDA (ex-SFH)'!G19</f>
        <v>29255</v>
      </c>
      <c r="H19" s="39">
        <f>'Margens Bruta e EBITDA (ex-SFH)'!H19</f>
        <v>24075.822580000116</v>
      </c>
      <c r="I19" s="39">
        <f>'Margens Bruta e EBITDA (ex-SFH)'!I19</f>
        <v>25249.177419999869</v>
      </c>
      <c r="J19" s="39">
        <f>'Margens Bruta e EBITDA (ex-SFH)'!J19</f>
        <v>25204</v>
      </c>
      <c r="K19" s="39">
        <f>'Margens Bruta e EBITDA (ex-SFH)'!K19</f>
        <v>13344</v>
      </c>
      <c r="L19" s="39">
        <f>'Margens Bruta e EBITDA (ex-SFH)'!L19</f>
        <v>23918.97381380439</v>
      </c>
      <c r="M19" s="39">
        <f>'Margens Bruta e EBITDA (ex-SFH)'!M19</f>
        <v>44137.401989999998</v>
      </c>
      <c r="N19" s="39">
        <f>'Margens Bruta e EBITDA (ex-SFH)'!N19</f>
        <v>92095</v>
      </c>
      <c r="O19" s="39">
        <f>'Margens Bruta e EBITDA (ex-SFH)'!O19</f>
        <v>20161.035829999993</v>
      </c>
      <c r="P19" s="39">
        <f>'Margens Bruta e EBITDA (ex-SFH)'!P19</f>
        <v>59393</v>
      </c>
      <c r="Q19" s="39">
        <f>'Margens Bruta e EBITDA (ex-SFH)'!Q19</f>
        <v>29665.869439999966</v>
      </c>
      <c r="R19" s="39">
        <f>'Margens Bruta e EBITDA (ex-SFH)'!R19</f>
        <v>18402</v>
      </c>
      <c r="S19" s="39">
        <f>'Margens Bruta e EBITDA (ex-SFH)'!S19</f>
        <v>12316</v>
      </c>
      <c r="T19" s="39">
        <f>'Margens Bruta e EBITDA (ex-SFH)'!T19</f>
        <v>27107.922940252116</v>
      </c>
      <c r="U19" s="39">
        <f>'Margens Bruta e EBITDA (ex-SFH)'!U19</f>
        <v>15779.041952613865</v>
      </c>
      <c r="V19" s="39">
        <f>'Margens Bruta e EBITDA (ex-SFH)'!V19</f>
        <v>28470.783656931726</v>
      </c>
      <c r="W19" s="39">
        <f>'Margens Bruta e EBITDA (ex-SFH)'!W19</f>
        <v>-2132.6003283354794</v>
      </c>
    </row>
    <row r="20" spans="1:23">
      <c r="A20" s="47" t="s">
        <v>417</v>
      </c>
      <c r="B20" s="38">
        <f>'Margens Bruta e EBITDA (ex-SFH)'!B20</f>
        <v>0.25819173626522557</v>
      </c>
      <c r="C20" s="38">
        <f>'Margens Bruta e EBITDA (ex-SFH)'!C20</f>
        <v>0.26221196864087065</v>
      </c>
      <c r="D20" s="38">
        <f>'Margens Bruta e EBITDA (ex-SFH)'!D20</f>
        <v>0.34730110302745837</v>
      </c>
      <c r="E20" s="38">
        <f>'Margens Bruta e EBITDA (ex-SFH)'!E20</f>
        <v>0.220421504537028</v>
      </c>
      <c r="F20" s="38">
        <f>'Margens Bruta e EBITDA (ex-SFH)'!F20</f>
        <v>0.23699246635252955</v>
      </c>
      <c r="G20" s="38">
        <f>'Margens Bruta e EBITDA (ex-SFH)'!G20</f>
        <v>0.18380297175886659</v>
      </c>
      <c r="H20" s="38">
        <f>'Margens Bruta e EBITDA (ex-SFH)'!H20</f>
        <v>0.163505267039496</v>
      </c>
      <c r="I20" s="38">
        <f>'Margens Bruta e EBITDA (ex-SFH)'!I20</f>
        <v>0.19601419300780762</v>
      </c>
      <c r="J20" s="38">
        <f>'Margens Bruta e EBITDA (ex-SFH)'!J20</f>
        <v>0.14025286025909273</v>
      </c>
      <c r="K20" s="38">
        <f>'Margens Bruta e EBITDA (ex-SFH)'!K20</f>
        <v>0.13402703842831604</v>
      </c>
      <c r="L20" s="38">
        <f>'Margens Bruta e EBITDA (ex-SFH)'!L20</f>
        <v>0.21894457803936518</v>
      </c>
      <c r="M20" s="38">
        <f>'Margens Bruta e EBITDA (ex-SFH)'!M20</f>
        <v>0.29557351595146253</v>
      </c>
      <c r="N20" s="38">
        <f>'Margens Bruta e EBITDA (ex-SFH)'!N20</f>
        <v>0.35385360193342885</v>
      </c>
      <c r="O20" s="38">
        <f>'Margens Bruta e EBITDA (ex-SFH)'!O20</f>
        <v>0.22294150888172795</v>
      </c>
      <c r="P20" s="38">
        <f>'Margens Bruta e EBITDA (ex-SFH)'!P20</f>
        <v>0.33167846851475419</v>
      </c>
      <c r="Q20" s="38">
        <f>'Margens Bruta e EBITDA (ex-SFH)'!Q20</f>
        <v>0.34218231960079842</v>
      </c>
      <c r="R20" s="38">
        <f>'Margens Bruta e EBITDA (ex-SFH)'!R20</f>
        <v>0.35886035219095536</v>
      </c>
      <c r="S20" s="38">
        <f>'Margens Bruta e EBITDA (ex-SFH)'!S20</f>
        <v>0.29003391107761867</v>
      </c>
      <c r="T20" s="38">
        <f>'Margens Bruta e EBITDA (ex-SFH)'!T20</f>
        <v>0.27153094034220504</v>
      </c>
      <c r="U20" s="38">
        <f>'Margens Bruta e EBITDA (ex-SFH)'!U20</f>
        <v>0.3156818572465962</v>
      </c>
      <c r="V20" s="38">
        <f>'Margens Bruta e EBITDA (ex-SFH)'!V20</f>
        <v>0.27970703016241216</v>
      </c>
      <c r="W20" s="38">
        <f>'Margens Bruta e EBITDA (ex-SFH)'!W20</f>
        <v>-0.12866469438925157</v>
      </c>
    </row>
    <row r="23" spans="1:23">
      <c r="A23" s="66" t="s">
        <v>413</v>
      </c>
    </row>
    <row r="25" spans="1:23" ht="12" customHeight="1">
      <c r="B25" s="51"/>
      <c r="C25" s="51"/>
      <c r="D25" s="51"/>
      <c r="E25" s="51"/>
      <c r="F25" s="51"/>
      <c r="G25" s="51"/>
      <c r="H25" s="51"/>
      <c r="I25" s="51"/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D867-148E-4A03-8D26-3A6B3D21330C}">
  <sheetPr>
    <tabColor rgb="FF182842"/>
  </sheetPr>
  <dimension ref="A2:W149"/>
  <sheetViews>
    <sheetView showGridLines="0" zoomScaleNormal="100" workbookViewId="0"/>
  </sheetViews>
  <sheetFormatPr defaultColWidth="0" defaultRowHeight="11.5" outlineLevelRow="1"/>
  <cols>
    <col min="1" max="1" width="41.36328125" style="1" bestFit="1" customWidth="1"/>
    <col min="2" max="10" width="8.90625" style="1" customWidth="1"/>
    <col min="11" max="23" width="8.90625" style="2" customWidth="1"/>
    <col min="24" max="24" width="8.90625" style="1" hidden="1" customWidth="1"/>
    <col min="25" max="16384" width="8.90625" style="1" hidden="1"/>
  </cols>
  <sheetData>
    <row r="2" spans="1:23" ht="14.5">
      <c r="A2"/>
      <c r="B2"/>
      <c r="C2"/>
      <c r="D2"/>
      <c r="E2"/>
      <c r="F2"/>
      <c r="G2"/>
      <c r="H2"/>
      <c r="I2"/>
      <c r="J2"/>
    </row>
    <row r="5" spans="1:23">
      <c r="A5" s="5" t="s">
        <v>165</v>
      </c>
      <c r="B5" s="3" t="s">
        <v>447</v>
      </c>
      <c r="C5" s="3" t="s">
        <v>438</v>
      </c>
      <c r="D5" s="3" t="s">
        <v>424</v>
      </c>
      <c r="E5" s="3" t="s">
        <v>376</v>
      </c>
      <c r="F5" s="3" t="s">
        <v>367</v>
      </c>
      <c r="G5" s="3" t="s">
        <v>365</v>
      </c>
      <c r="H5" s="3" t="s">
        <v>357</v>
      </c>
      <c r="I5" s="3" t="s">
        <v>328</v>
      </c>
      <c r="J5" s="3" t="s">
        <v>325</v>
      </c>
      <c r="K5" s="3" t="s">
        <v>312</v>
      </c>
      <c r="L5" s="3" t="s">
        <v>303</v>
      </c>
      <c r="M5" s="3" t="s">
        <v>298</v>
      </c>
      <c r="N5" s="3" t="s">
        <v>288</v>
      </c>
      <c r="O5" s="3" t="s">
        <v>283</v>
      </c>
      <c r="P5" s="3" t="s">
        <v>274</v>
      </c>
      <c r="Q5" s="3" t="s">
        <v>158</v>
      </c>
      <c r="R5" s="3" t="s">
        <v>159</v>
      </c>
      <c r="S5" s="3" t="s">
        <v>160</v>
      </c>
      <c r="T5" s="3" t="s">
        <v>161</v>
      </c>
      <c r="U5" s="3" t="s">
        <v>162</v>
      </c>
      <c r="V5" s="3" t="s">
        <v>163</v>
      </c>
      <c r="W5" s="3" t="s">
        <v>164</v>
      </c>
    </row>
    <row r="6" spans="1:23">
      <c r="A6" s="18" t="s">
        <v>166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>
      <c r="A7" s="6" t="s">
        <v>167</v>
      </c>
      <c r="B7" s="7">
        <f>'Balanço Patrimonial'!B7</f>
        <v>28327</v>
      </c>
      <c r="C7" s="7">
        <f>'Balanço Patrimonial'!C7</f>
        <v>29719</v>
      </c>
      <c r="D7" s="7">
        <f>'Balanço Patrimonial'!D7</f>
        <v>38262</v>
      </c>
      <c r="E7" s="7">
        <f>'Balanço Patrimonial'!E7</f>
        <v>16204</v>
      </c>
      <c r="F7" s="7">
        <f>'Balanço Patrimonial'!F7</f>
        <v>33473</v>
      </c>
      <c r="G7" s="7">
        <f>'Balanço Patrimonial'!G7</f>
        <v>32215</v>
      </c>
      <c r="H7" s="7">
        <f>'Balanço Patrimonial'!H7</f>
        <v>32685</v>
      </c>
      <c r="I7" s="7">
        <f>'Balanço Patrimonial'!I7</f>
        <v>15916.277</v>
      </c>
      <c r="J7" s="7">
        <f>'Balanço Patrimonial'!J7</f>
        <v>14831.493</v>
      </c>
      <c r="K7" s="7">
        <f>'Balanço Patrimonial'!K7</f>
        <v>2257</v>
      </c>
      <c r="L7" s="7">
        <f>'Balanço Patrimonial'!L7</f>
        <v>4620</v>
      </c>
      <c r="M7" s="7">
        <f>'Balanço Patrimonial'!M7</f>
        <v>2686</v>
      </c>
      <c r="N7" s="7">
        <f>'Balanço Patrimonial'!N7</f>
        <v>792431</v>
      </c>
      <c r="O7" s="7">
        <f>'Balanço Patrimonial'!O7</f>
        <v>811605</v>
      </c>
      <c r="P7" s="7">
        <f>'Balanço Patrimonial'!P7</f>
        <v>899712</v>
      </c>
      <c r="Q7" s="7">
        <f>'Balanço Patrimonial'!Q7</f>
        <v>1012152.2677099999</v>
      </c>
      <c r="R7" s="7">
        <f>'Balanço Patrimonial'!R7</f>
        <v>37645</v>
      </c>
      <c r="S7" s="7">
        <f>'Balanço Patrimonial'!S7</f>
        <v>47284.666120000009</v>
      </c>
      <c r="T7" s="7">
        <f>'Balanço Patrimonial'!T7</f>
        <v>76499.729099999997</v>
      </c>
      <c r="U7" s="7">
        <f>'Balanço Patrimonial'!U7</f>
        <v>49939.039660000002</v>
      </c>
      <c r="V7" s="7">
        <f>'Balanço Patrimonial'!V7</f>
        <v>39288.536120000004</v>
      </c>
      <c r="W7" s="7">
        <f>'Balanço Patrimonial'!W7</f>
        <v>30567.598810000003</v>
      </c>
    </row>
    <row r="8" spans="1:23">
      <c r="A8" s="6" t="s">
        <v>168</v>
      </c>
      <c r="B8" s="7">
        <f>'Balanço Patrimonial'!B8</f>
        <v>7323</v>
      </c>
      <c r="C8" s="7">
        <f>'Balanço Patrimonial'!C8</f>
        <v>4097</v>
      </c>
      <c r="D8" s="7">
        <f>'Balanço Patrimonial'!D8</f>
        <v>1353</v>
      </c>
      <c r="E8" s="7">
        <f>'Balanço Patrimonial'!E8</f>
        <v>1687</v>
      </c>
      <c r="F8" s="7">
        <f>'Balanço Patrimonial'!F8</f>
        <v>1399</v>
      </c>
      <c r="G8" s="7">
        <f>'Balanço Patrimonial'!G8</f>
        <v>1227</v>
      </c>
      <c r="H8" s="7">
        <f>'Balanço Patrimonial'!H8</f>
        <v>950</v>
      </c>
      <c r="I8" s="7">
        <f>'Balanço Patrimonial'!I8</f>
        <v>700.255</v>
      </c>
      <c r="J8" s="7">
        <f>'Balanço Patrimonial'!J8</f>
        <v>454.64800000000002</v>
      </c>
      <c r="K8" s="7">
        <f>'Balanço Patrimonial'!K8</f>
        <v>198</v>
      </c>
      <c r="L8" s="7">
        <f>'Balanço Patrimonial'!L8</f>
        <v>2495</v>
      </c>
      <c r="M8" s="7">
        <f>'Balanço Patrimonial'!M8</f>
        <v>2519</v>
      </c>
      <c r="N8" s="7">
        <f>'Balanço Patrimonial'!N8</f>
        <v>392</v>
      </c>
      <c r="O8" s="7">
        <f>'Balanço Patrimonial'!O8</f>
        <v>3284</v>
      </c>
      <c r="P8" s="7">
        <f>'Balanço Patrimonial'!P8</f>
        <v>2</v>
      </c>
      <c r="Q8" s="7">
        <f>'Balanço Patrimonial'!Q8</f>
        <v>5688.4008100000001</v>
      </c>
      <c r="R8" s="7">
        <f>'Balanço Patrimonial'!R8</f>
        <v>2207.7412899999999</v>
      </c>
      <c r="S8" s="7">
        <f>'Balanço Patrimonial'!S8</f>
        <v>1125.3144399999999</v>
      </c>
      <c r="T8" s="7">
        <f>'Balanço Patrimonial'!T8</f>
        <v>548.48277000000007</v>
      </c>
      <c r="U8" s="7">
        <f>'Balanço Patrimonial'!U8</f>
        <v>4038.7861799999996</v>
      </c>
      <c r="V8" s="7">
        <f>'Balanço Patrimonial'!V8</f>
        <v>3559.4477999999999</v>
      </c>
      <c r="W8" s="7">
        <f>'Balanço Patrimonial'!W8</f>
        <v>3017.0616</v>
      </c>
    </row>
    <row r="9" spans="1:23">
      <c r="A9" s="6" t="s">
        <v>169</v>
      </c>
      <c r="B9" s="7">
        <f>'Balanço Patrimonial'!B9</f>
        <v>574995</v>
      </c>
      <c r="C9" s="7">
        <f>'Balanço Patrimonial'!C9</f>
        <v>483271</v>
      </c>
      <c r="D9" s="7">
        <f>'Balanço Patrimonial'!D9</f>
        <v>335402</v>
      </c>
      <c r="E9" s="7">
        <f>'Balanço Patrimonial'!E9</f>
        <v>475217</v>
      </c>
      <c r="F9" s="7">
        <f>'Balanço Patrimonial'!F9</f>
        <v>504641</v>
      </c>
      <c r="G9" s="7">
        <f>'Balanço Patrimonial'!G9</f>
        <v>474728</v>
      </c>
      <c r="H9" s="7">
        <f>'Balanço Patrimonial'!H9</f>
        <v>392783</v>
      </c>
      <c r="I9" s="7">
        <f>'Balanço Patrimonial'!I9</f>
        <v>466333.00300000003</v>
      </c>
      <c r="J9" s="7">
        <f>'Balanço Patrimonial'!J9</f>
        <v>501493.50199999998</v>
      </c>
      <c r="K9" s="7">
        <f>'Balanço Patrimonial'!K9</f>
        <v>515786</v>
      </c>
      <c r="L9" s="7">
        <f>'Balanço Patrimonial'!L9</f>
        <v>460223</v>
      </c>
      <c r="M9" s="7">
        <f>'Balanço Patrimonial'!M9</f>
        <v>646395</v>
      </c>
      <c r="N9" s="7">
        <f>'Balanço Patrimonial'!N9</f>
        <v>11425</v>
      </c>
      <c r="O9" s="7">
        <f>'Balanço Patrimonial'!O9</f>
        <v>21159</v>
      </c>
      <c r="P9" s="7">
        <f>'Balanço Patrimonial'!P9</f>
        <v>22102</v>
      </c>
      <c r="Q9" s="7">
        <f>'Balanço Patrimonial'!Q9</f>
        <v>0</v>
      </c>
      <c r="R9" s="7">
        <f>'Balanço Patrimonial'!R9</f>
        <v>0</v>
      </c>
      <c r="S9" s="7">
        <f>'Balanço Patrimonial'!S9</f>
        <v>1436.9810199999999</v>
      </c>
      <c r="T9" s="7">
        <f>'Balanço Patrimonial'!T9</f>
        <v>0</v>
      </c>
      <c r="U9" s="7">
        <f>'Balanço Patrimonial'!U9</f>
        <v>1784.5393200000001</v>
      </c>
      <c r="V9" s="7">
        <f>'Balanço Patrimonial'!V9</f>
        <v>3587.1229299999995</v>
      </c>
      <c r="W9" s="7">
        <f>'Balanço Patrimonial'!W9</f>
        <v>3946.9974500000003</v>
      </c>
    </row>
    <row r="10" spans="1:23">
      <c r="A10" s="6" t="s">
        <v>170</v>
      </c>
      <c r="B10" s="7">
        <f>'Balanço Patrimonial'!B10</f>
        <v>625415</v>
      </c>
      <c r="C10" s="7">
        <f>'Balanço Patrimonial'!C10</f>
        <v>605048</v>
      </c>
      <c r="D10" s="7">
        <f>'Balanço Patrimonial'!D10</f>
        <v>511881</v>
      </c>
      <c r="E10" s="7">
        <f>'Balanço Patrimonial'!E10</f>
        <v>444018</v>
      </c>
      <c r="F10" s="7">
        <f>'Balanço Patrimonial'!F10</f>
        <v>359637</v>
      </c>
      <c r="G10" s="7">
        <f>'Balanço Patrimonial'!G10</f>
        <v>318052</v>
      </c>
      <c r="H10" s="7">
        <f>'Balanço Patrimonial'!H10</f>
        <v>296285</v>
      </c>
      <c r="I10" s="7">
        <f>'Balanço Patrimonial'!I10</f>
        <v>241084.42800000001</v>
      </c>
      <c r="J10" s="7">
        <f>'Balanço Patrimonial'!J10</f>
        <v>250706.802</v>
      </c>
      <c r="K10" s="7">
        <f>'Balanço Patrimonial'!K10</f>
        <v>233707</v>
      </c>
      <c r="L10" s="7">
        <f>'Balanço Patrimonial'!L10</f>
        <v>271790</v>
      </c>
      <c r="M10" s="7">
        <f>'Balanço Patrimonial'!M10</f>
        <v>283367</v>
      </c>
      <c r="N10" s="7">
        <f>'Balanço Patrimonial'!N10</f>
        <v>305909</v>
      </c>
      <c r="O10" s="7">
        <f>'Balanço Patrimonial'!O10</f>
        <v>250276</v>
      </c>
      <c r="P10" s="7">
        <f>'Balanço Patrimonial'!P10</f>
        <v>209145</v>
      </c>
      <c r="Q10" s="7">
        <f>'Balanço Patrimonial'!Q10</f>
        <v>191049.70976</v>
      </c>
      <c r="R10" s="7">
        <f>'Balanço Patrimonial'!R10</f>
        <v>153872.56284000003</v>
      </c>
      <c r="S10" s="7">
        <f>'Balanço Patrimonial'!S10</f>
        <v>116719.79075999997</v>
      </c>
      <c r="T10" s="7">
        <f>'Balanço Patrimonial'!T10</f>
        <v>115626.18212</v>
      </c>
      <c r="U10" s="7">
        <f>'Balanço Patrimonial'!U10</f>
        <v>101389.55036417035</v>
      </c>
      <c r="V10" s="7">
        <f>'Balanço Patrimonial'!V10</f>
        <v>112779.59431239976</v>
      </c>
      <c r="W10" s="7">
        <f>'Balanço Patrimonial'!W10</f>
        <v>57275.103429999996</v>
      </c>
    </row>
    <row r="11" spans="1:23">
      <c r="A11" s="6" t="s">
        <v>171</v>
      </c>
      <c r="B11" s="7">
        <f>'Balanço Patrimonial'!B11</f>
        <v>956908</v>
      </c>
      <c r="C11" s="7">
        <f>'Balanço Patrimonial'!C11</f>
        <v>949383</v>
      </c>
      <c r="D11" s="7">
        <f>'Balanço Patrimonial'!D11</f>
        <v>838631</v>
      </c>
      <c r="E11" s="7">
        <f>'Balanço Patrimonial'!E11</f>
        <v>622780</v>
      </c>
      <c r="F11" s="7">
        <f>'Balanço Patrimonial'!F11</f>
        <v>660639</v>
      </c>
      <c r="G11" s="7">
        <f>'Balanço Patrimonial'!G11</f>
        <v>780852</v>
      </c>
      <c r="H11" s="7">
        <f>'Balanço Patrimonial'!H11</f>
        <v>787976</v>
      </c>
      <c r="I11" s="7">
        <f>'Balanço Patrimonial'!I11</f>
        <v>754853.478</v>
      </c>
      <c r="J11" s="7">
        <f>'Balanço Patrimonial'!J11</f>
        <v>717762.61</v>
      </c>
      <c r="K11" s="7">
        <f>'Balanço Patrimonial'!K11</f>
        <v>613352</v>
      </c>
      <c r="L11" s="7">
        <f>'Balanço Patrimonial'!L11</f>
        <v>394801</v>
      </c>
      <c r="M11" s="7">
        <f>'Balanço Patrimonial'!M11</f>
        <v>387732</v>
      </c>
      <c r="N11" s="7">
        <f>'Balanço Patrimonial'!N11</f>
        <v>303131</v>
      </c>
      <c r="O11" s="7">
        <f>'Balanço Patrimonial'!O11</f>
        <v>264695</v>
      </c>
      <c r="P11" s="7">
        <f>'Balanço Patrimonial'!P11</f>
        <v>263033</v>
      </c>
      <c r="Q11" s="7">
        <f>'Balanço Patrimonial'!Q11</f>
        <v>265001.90190000006</v>
      </c>
      <c r="R11" s="7">
        <f>'Balanço Patrimonial'!R11</f>
        <v>267583</v>
      </c>
      <c r="S11" s="7">
        <f>'Balanço Patrimonial'!S11</f>
        <v>269433.05517000001</v>
      </c>
      <c r="T11" s="7">
        <f>'Balanço Patrimonial'!T11</f>
        <v>211720.54915000004</v>
      </c>
      <c r="U11" s="7">
        <f>'Balanço Patrimonial'!U11</f>
        <v>89677.572546453579</v>
      </c>
      <c r="V11" s="7">
        <f>'Balanço Patrimonial'!V11</f>
        <v>89270.25165879626</v>
      </c>
      <c r="W11" s="7">
        <f>'Balanço Patrimonial'!W11</f>
        <v>81559.644100000005</v>
      </c>
    </row>
    <row r="12" spans="1:23">
      <c r="A12" s="6" t="s">
        <v>174</v>
      </c>
      <c r="B12" s="7">
        <f>'Balanço Patrimonial'!B12</f>
        <v>4743</v>
      </c>
      <c r="C12" s="7">
        <f>'Balanço Patrimonial'!C12</f>
        <v>2140</v>
      </c>
      <c r="D12" s="7">
        <f>'Balanço Patrimonial'!D12</f>
        <v>6125</v>
      </c>
      <c r="E12" s="7">
        <f>'Balanço Patrimonial'!E12</f>
        <v>5230</v>
      </c>
      <c r="F12" s="7">
        <f>'Balanço Patrimonial'!F12</f>
        <v>3527</v>
      </c>
      <c r="G12" s="7">
        <f>'Balanço Patrimonial'!G12</f>
        <v>1821</v>
      </c>
      <c r="H12" s="7">
        <f>'Balanço Patrimonial'!H12</f>
        <v>5512</v>
      </c>
      <c r="I12" s="7">
        <f>'Balanço Patrimonial'!I12</f>
        <v>4765.6170000000002</v>
      </c>
      <c r="J12" s="7">
        <f>'Balanço Patrimonial'!J12</f>
        <v>4407.1450000000004</v>
      </c>
      <c r="K12" s="7">
        <f>'Balanço Patrimonial'!K12</f>
        <v>1081</v>
      </c>
      <c r="L12" s="7">
        <f>'Balanço Patrimonial'!L12</f>
        <v>4638</v>
      </c>
      <c r="M12" s="7">
        <f>'Balanço Patrimonial'!M12</f>
        <v>5151</v>
      </c>
      <c r="N12" s="7">
        <f>'Balanço Patrimonial'!N12</f>
        <v>3867</v>
      </c>
      <c r="O12" s="7">
        <f>'Balanço Patrimonial'!O12</f>
        <v>1414</v>
      </c>
      <c r="P12" s="7">
        <f>'Balanço Patrimonial'!P12</f>
        <v>988</v>
      </c>
      <c r="Q12" s="7">
        <f>'Balanço Patrimonial'!Q12</f>
        <v>293.58685000000003</v>
      </c>
      <c r="R12" s="7">
        <f>'Balanço Patrimonial'!R12</f>
        <v>439.27290999999991</v>
      </c>
      <c r="S12" s="7">
        <f>'Balanço Patrimonial'!S12</f>
        <v>384.81763999999998</v>
      </c>
      <c r="T12" s="7">
        <f>'Balanço Patrimonial'!T12</f>
        <v>494.20971000000003</v>
      </c>
      <c r="U12" s="7">
        <f>'Balanço Patrimonial'!U12</f>
        <v>505.87458000000004</v>
      </c>
      <c r="V12" s="7">
        <f>'Balanço Patrimonial'!V12</f>
        <v>481.79758000000004</v>
      </c>
      <c r="W12" s="7">
        <f>'Balanço Patrimonial'!W12</f>
        <v>458.27896000000004</v>
      </c>
    </row>
    <row r="13" spans="1:23" hidden="1" outlineLevel="1">
      <c r="A13" s="6" t="s">
        <v>172</v>
      </c>
      <c r="B13" s="7">
        <f>'Balanço Patrimonial'!B13</f>
        <v>0</v>
      </c>
      <c r="C13" s="7">
        <f>'Balanço Patrimonial'!C13</f>
        <v>0</v>
      </c>
      <c r="D13" s="7">
        <f>'Balanço Patrimonial'!D13</f>
        <v>0</v>
      </c>
      <c r="E13" s="7">
        <f>'Balanço Patrimonial'!E13</f>
        <v>0</v>
      </c>
      <c r="F13" s="7">
        <f>'Balanço Patrimonial'!F13</f>
        <v>0</v>
      </c>
      <c r="G13" s="7">
        <f>'Balanço Patrimonial'!G13</f>
        <v>0</v>
      </c>
      <c r="H13" s="7">
        <f>'Balanço Patrimonial'!H13</f>
        <v>0</v>
      </c>
      <c r="I13" s="7">
        <f>'Balanço Patrimonial'!I13</f>
        <v>0</v>
      </c>
      <c r="J13" s="7">
        <f>'Balanço Patrimonial'!J13</f>
        <v>0</v>
      </c>
      <c r="K13" s="7">
        <f>'Balanço Patrimonial'!K13</f>
        <v>0</v>
      </c>
      <c r="L13" s="7">
        <f>'Balanço Patrimonial'!L13</f>
        <v>0</v>
      </c>
      <c r="M13" s="7">
        <f>'Balanço Patrimonial'!M13</f>
        <v>0</v>
      </c>
      <c r="N13" s="7">
        <f>'Balanço Patrimonial'!N13</f>
        <v>0</v>
      </c>
      <c r="O13" s="7">
        <f>'Balanço Patrimonial'!O13</f>
        <v>0</v>
      </c>
      <c r="P13" s="7">
        <f>'Balanço Patrimonial'!P13</f>
        <v>0</v>
      </c>
      <c r="Q13" s="7">
        <f>'Balanço Patrimonial'!Q13</f>
        <v>0</v>
      </c>
      <c r="R13" s="7">
        <f>'Balanço Patrimonial'!R13</f>
        <v>0</v>
      </c>
      <c r="S13" s="7">
        <f>'Balanço Patrimonial'!S13</f>
        <v>0</v>
      </c>
      <c r="T13" s="7">
        <f>'Balanço Patrimonial'!T13</f>
        <v>0</v>
      </c>
      <c r="U13" s="7">
        <f>'Balanço Patrimonial'!U13</f>
        <v>-1.8189894035458565E-15</v>
      </c>
      <c r="V13" s="7">
        <f>'Balanço Patrimonial'!V13</f>
        <v>134.17034761689715</v>
      </c>
      <c r="W13" s="7">
        <f>'Balanço Patrimonial'!W13</f>
        <v>0</v>
      </c>
    </row>
    <row r="14" spans="1:23" hidden="1" outlineLevel="1">
      <c r="A14" s="6" t="s">
        <v>181</v>
      </c>
      <c r="B14" s="7">
        <f>'Balanço Patrimonial'!B14</f>
        <v>0</v>
      </c>
      <c r="C14" s="7">
        <f>'Balanço Patrimonial'!C14</f>
        <v>0</v>
      </c>
      <c r="D14" s="7">
        <f>'Balanço Patrimonial'!D14</f>
        <v>0</v>
      </c>
      <c r="E14" s="7">
        <f>'Balanço Patrimonial'!E14</f>
        <v>0</v>
      </c>
      <c r="F14" s="7">
        <f>'Balanço Patrimonial'!F14</f>
        <v>0</v>
      </c>
      <c r="G14" s="7">
        <f>'Balanço Patrimonial'!G14</f>
        <v>0</v>
      </c>
      <c r="H14" s="7" t="str">
        <f>'Balanço Patrimonial'!H14</f>
        <v>-</v>
      </c>
      <c r="I14" s="7">
        <f>'Balanço Patrimonial'!I14</f>
        <v>0</v>
      </c>
      <c r="J14" s="7">
        <f>'Balanço Patrimonial'!J14</f>
        <v>0</v>
      </c>
      <c r="K14" s="7">
        <f>'Balanço Patrimonial'!K14</f>
        <v>0</v>
      </c>
      <c r="L14" s="7">
        <f>'Balanço Patrimonial'!L14</f>
        <v>0</v>
      </c>
      <c r="M14" s="7">
        <f>'Balanço Patrimonial'!M14</f>
        <v>0</v>
      </c>
      <c r="N14" s="7">
        <f>'Balanço Patrimonial'!N14</f>
        <v>0</v>
      </c>
      <c r="O14" s="7">
        <f>'Balanço Patrimonial'!O14</f>
        <v>0</v>
      </c>
      <c r="P14" s="7">
        <f>'Balanço Patrimonial'!P14</f>
        <v>0</v>
      </c>
      <c r="Q14" s="7">
        <f>'Balanço Patrimonial'!Q14</f>
        <v>0</v>
      </c>
      <c r="R14" s="7">
        <f>'Balanço Patrimonial'!R14</f>
        <v>0</v>
      </c>
      <c r="S14" s="7">
        <f>'Balanço Patrimonial'!S14</f>
        <v>0</v>
      </c>
      <c r="T14" s="7">
        <f>'Balanço Patrimonial'!T14</f>
        <v>0</v>
      </c>
      <c r="U14" s="7">
        <f>'Balanço Patrimonial'!U14</f>
        <v>0</v>
      </c>
      <c r="V14" s="7">
        <f>'Balanço Patrimonial'!V14</f>
        <v>0</v>
      </c>
      <c r="W14" s="7">
        <f>'Balanço Patrimonial'!W14</f>
        <v>0</v>
      </c>
    </row>
    <row r="15" spans="1:23" collapsed="1">
      <c r="A15" s="6" t="s">
        <v>175</v>
      </c>
      <c r="B15" s="7">
        <f>'Balanço Patrimonial'!B15</f>
        <v>9027</v>
      </c>
      <c r="C15" s="7">
        <f>'Balanço Patrimonial'!C15</f>
        <v>5446</v>
      </c>
      <c r="D15" s="7">
        <f>'Balanço Patrimonial'!D15</f>
        <v>4740</v>
      </c>
      <c r="E15" s="7">
        <f>'Balanço Patrimonial'!E15</f>
        <v>4398</v>
      </c>
      <c r="F15" s="7">
        <f>'Balanço Patrimonial'!F15</f>
        <v>2282</v>
      </c>
      <c r="G15" s="7">
        <f>'Balanço Patrimonial'!G15</f>
        <v>0</v>
      </c>
      <c r="H15" s="7" t="str">
        <f>'Balanço Patrimonial'!H15</f>
        <v>-</v>
      </c>
      <c r="I15" s="7">
        <f>'Balanço Patrimonial'!I15</f>
        <v>0</v>
      </c>
      <c r="J15" s="7">
        <f>'Balanço Patrimonial'!J15</f>
        <v>0</v>
      </c>
      <c r="K15" s="7">
        <f>'Balanço Patrimonial'!K15</f>
        <v>0</v>
      </c>
      <c r="L15" s="7">
        <f>'Balanço Patrimonial'!L15</f>
        <v>0</v>
      </c>
      <c r="M15" s="7">
        <f>'Balanço Patrimonial'!M15</f>
        <v>0</v>
      </c>
      <c r="N15" s="7">
        <f>'Balanço Patrimonial'!N15</f>
        <v>0</v>
      </c>
      <c r="O15" s="7">
        <f>'Balanço Patrimonial'!O15</f>
        <v>0</v>
      </c>
      <c r="P15" s="7">
        <f>'Balanço Patrimonial'!P15</f>
        <v>0</v>
      </c>
      <c r="Q15" s="7">
        <f>'Balanço Patrimonial'!Q15</f>
        <v>0</v>
      </c>
      <c r="R15" s="7">
        <f>'Balanço Patrimonial'!R15</f>
        <v>0</v>
      </c>
      <c r="S15" s="7">
        <f>'Balanço Patrimonial'!S15</f>
        <v>0</v>
      </c>
      <c r="T15" s="7">
        <f>'Balanço Patrimonial'!T15</f>
        <v>0</v>
      </c>
      <c r="U15" s="7">
        <f>'Balanço Patrimonial'!U15</f>
        <v>0</v>
      </c>
      <c r="V15" s="7">
        <f>'Balanço Patrimonial'!V15</f>
        <v>0</v>
      </c>
      <c r="W15" s="7">
        <f>'Balanço Patrimonial'!W15</f>
        <v>0</v>
      </c>
    </row>
    <row r="16" spans="1:23" hidden="1" outlineLevel="1">
      <c r="A16" s="6" t="s">
        <v>176</v>
      </c>
      <c r="B16" s="7">
        <f>'Balanço Patrimonial'!B16</f>
        <v>0</v>
      </c>
      <c r="C16" s="7">
        <f>'Balanço Patrimonial'!C16</f>
        <v>0</v>
      </c>
      <c r="D16" s="7">
        <f>'Balanço Patrimonial'!D16</f>
        <v>0</v>
      </c>
      <c r="E16" s="7">
        <f>'Balanço Patrimonial'!E16</f>
        <v>0</v>
      </c>
      <c r="F16" s="7">
        <f>'Balanço Patrimonial'!F16</f>
        <v>0</v>
      </c>
      <c r="G16" s="7">
        <f>'Balanço Patrimonial'!G16</f>
        <v>0</v>
      </c>
      <c r="H16" s="7" t="str">
        <f>'Balanço Patrimonial'!H16</f>
        <v>-</v>
      </c>
      <c r="I16" s="7">
        <f>'Balanço Patrimonial'!I16</f>
        <v>0</v>
      </c>
      <c r="J16" s="7">
        <f>'Balanço Patrimonial'!J16</f>
        <v>0</v>
      </c>
      <c r="K16" s="7">
        <f>'Balanço Patrimonial'!K16</f>
        <v>0</v>
      </c>
      <c r="L16" s="7">
        <f>'Balanço Patrimonial'!L16</f>
        <v>0</v>
      </c>
      <c r="M16" s="7">
        <f>'Balanço Patrimonial'!M16</f>
        <v>0</v>
      </c>
      <c r="N16" s="7">
        <f>'Balanço Patrimonial'!N16</f>
        <v>0</v>
      </c>
      <c r="O16" s="7">
        <f>'Balanço Patrimonial'!O16</f>
        <v>0</v>
      </c>
      <c r="P16" s="7">
        <f>'Balanço Patrimonial'!P16</f>
        <v>0</v>
      </c>
      <c r="Q16" s="7">
        <f>'Balanço Patrimonial'!Q16</f>
        <v>0</v>
      </c>
      <c r="R16" s="7">
        <f>'Balanço Patrimonial'!R16</f>
        <v>0</v>
      </c>
      <c r="S16" s="7">
        <f>'Balanço Patrimonial'!S16</f>
        <v>0</v>
      </c>
      <c r="T16" s="7">
        <f>'Balanço Patrimonial'!T16</f>
        <v>0</v>
      </c>
      <c r="U16" s="7">
        <f>'Balanço Patrimonial'!U16</f>
        <v>0</v>
      </c>
      <c r="V16" s="7">
        <f>'Balanço Patrimonial'!V16</f>
        <v>0</v>
      </c>
      <c r="W16" s="7">
        <f>'Balanço Patrimonial'!W16</f>
        <v>0</v>
      </c>
    </row>
    <row r="17" spans="1:23" collapsed="1">
      <c r="A17" s="6" t="s">
        <v>173</v>
      </c>
      <c r="B17" s="7">
        <f>'Balanço Patrimonial'!B17</f>
        <v>11551</v>
      </c>
      <c r="C17" s="7">
        <f>'Balanço Patrimonial'!C17</f>
        <v>11836</v>
      </c>
      <c r="D17" s="7">
        <f>'Balanço Patrimonial'!D17</f>
        <v>1570</v>
      </c>
      <c r="E17" s="7">
        <f>'Balanço Patrimonial'!E17</f>
        <v>3071</v>
      </c>
      <c r="F17" s="7">
        <f>'Balanço Patrimonial'!F17</f>
        <v>2030</v>
      </c>
      <c r="G17" s="7">
        <f>'Balanço Patrimonial'!G17</f>
        <v>2419</v>
      </c>
      <c r="H17" s="7">
        <f>'Balanço Patrimonial'!H17</f>
        <v>1004</v>
      </c>
      <c r="I17" s="7">
        <f>'Balanço Patrimonial'!I17</f>
        <v>3868.4969999999998</v>
      </c>
      <c r="J17" s="7">
        <f>'Balanço Patrimonial'!J17</f>
        <v>4711.33</v>
      </c>
      <c r="K17" s="7">
        <f>'Balanço Patrimonial'!K17</f>
        <v>5018</v>
      </c>
      <c r="L17" s="7">
        <f>'Balanço Patrimonial'!L17</f>
        <v>1398</v>
      </c>
      <c r="M17" s="7">
        <f>'Balanço Patrimonial'!M17</f>
        <v>2457</v>
      </c>
      <c r="N17" s="7">
        <f>'Balanço Patrimonial'!N17</f>
        <v>3139</v>
      </c>
      <c r="O17" s="7">
        <f>'Balanço Patrimonial'!O17</f>
        <v>2019</v>
      </c>
      <c r="P17" s="7">
        <f>'Balanço Patrimonial'!P17</f>
        <v>3379</v>
      </c>
      <c r="Q17" s="7">
        <f>'Balanço Patrimonial'!Q17</f>
        <v>406.38228000000072</v>
      </c>
      <c r="R17" s="7">
        <f>'Balanço Patrimonial'!R17</f>
        <v>1555.1586299999963</v>
      </c>
      <c r="S17" s="7">
        <f>'Balanço Patrimonial'!S17</f>
        <v>615.92859728875897</v>
      </c>
      <c r="T17" s="7">
        <f>'Balanço Patrimonial'!T17</f>
        <v>262.76454391931054</v>
      </c>
      <c r="U17" s="7">
        <f>'Balanço Patrimonial'!U17</f>
        <v>3268.1193899999398</v>
      </c>
      <c r="V17" s="7">
        <f>'Balanço Patrimonial'!V17</f>
        <v>1017.4622652429955</v>
      </c>
      <c r="W17" s="7">
        <f>'Balanço Patrimonial'!W17</f>
        <v>439.10369068172912</v>
      </c>
    </row>
    <row r="18" spans="1:23" ht="12" thickBot="1">
      <c r="A18" s="16" t="s">
        <v>177</v>
      </c>
      <c r="B18" s="15">
        <f t="shared" ref="B18:C18" si="0">SUM(B7:B17)</f>
        <v>2218289</v>
      </c>
      <c r="C18" s="15">
        <f t="shared" si="0"/>
        <v>2090940</v>
      </c>
      <c r="D18" s="15">
        <f t="shared" ref="D18:E18" si="1">SUM(D7:D17)</f>
        <v>1737964</v>
      </c>
      <c r="E18" s="15">
        <f t="shared" si="1"/>
        <v>1572605</v>
      </c>
      <c r="F18" s="15">
        <f t="shared" ref="F18:G18" si="2">SUM(F7:F17)</f>
        <v>1567628</v>
      </c>
      <c r="G18" s="15">
        <f t="shared" si="2"/>
        <v>1611314</v>
      </c>
      <c r="H18" s="15">
        <f t="shared" ref="H18:I18" si="3">SUM(H7:H17)</f>
        <v>1517195</v>
      </c>
      <c r="I18" s="15">
        <f t="shared" si="3"/>
        <v>1487521.5550000002</v>
      </c>
      <c r="J18" s="15">
        <f t="shared" ref="J18:K18" si="4">SUM(J7:J17)</f>
        <v>1494367.53</v>
      </c>
      <c r="K18" s="15">
        <f t="shared" si="4"/>
        <v>1371399</v>
      </c>
      <c r="L18" s="15">
        <f t="shared" ref="L18:M18" si="5">SUM(L7:L17)</f>
        <v>1139965</v>
      </c>
      <c r="M18" s="15">
        <f t="shared" si="5"/>
        <v>1330307</v>
      </c>
      <c r="N18" s="15">
        <f t="shared" ref="N18:O18" si="6">SUM(N7:N17)</f>
        <v>1420294</v>
      </c>
      <c r="O18" s="15">
        <f t="shared" si="6"/>
        <v>1354452</v>
      </c>
      <c r="P18" s="15">
        <f t="shared" ref="P18:W18" si="7">SUM(P7:P17)</f>
        <v>1398361</v>
      </c>
      <c r="Q18" s="15">
        <f t="shared" si="7"/>
        <v>1474592.2493099999</v>
      </c>
      <c r="R18" s="15">
        <f t="shared" si="7"/>
        <v>463302.73567000008</v>
      </c>
      <c r="S18" s="15">
        <f t="shared" si="7"/>
        <v>437000.55374728871</v>
      </c>
      <c r="T18" s="15">
        <f t="shared" si="7"/>
        <v>405151.91739391937</v>
      </c>
      <c r="U18" s="15">
        <f t="shared" si="7"/>
        <v>250603.4820406239</v>
      </c>
      <c r="V18" s="15">
        <f t="shared" si="7"/>
        <v>250118.3830140559</v>
      </c>
      <c r="W18" s="15">
        <f t="shared" si="7"/>
        <v>177263.78804068171</v>
      </c>
    </row>
    <row r="19" spans="1:23" ht="12" thickTop="1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>
      <c r="A20" s="6" t="s">
        <v>170</v>
      </c>
      <c r="B20" s="7">
        <f>'Balanço Patrimonial'!B20</f>
        <v>154067</v>
      </c>
      <c r="C20" s="7">
        <f>'Balanço Patrimonial'!C20</f>
        <v>129031</v>
      </c>
      <c r="D20" s="7">
        <f>'Balanço Patrimonial'!D20</f>
        <v>141618</v>
      </c>
      <c r="E20" s="7">
        <f>'Balanço Patrimonial'!E20</f>
        <v>125900</v>
      </c>
      <c r="F20" s="7">
        <f>'Balanço Patrimonial'!F20</f>
        <v>152451</v>
      </c>
      <c r="G20" s="7">
        <f>'Balanço Patrimonial'!G20</f>
        <v>122533</v>
      </c>
      <c r="H20" s="7">
        <f>'Balanço Patrimonial'!H20</f>
        <v>101226</v>
      </c>
      <c r="I20" s="7">
        <f>'Balanço Patrimonial'!I20</f>
        <v>118340.61599999999</v>
      </c>
      <c r="J20" s="7">
        <f>'Balanço Patrimonial'!J20</f>
        <v>89078.536999999997</v>
      </c>
      <c r="K20" s="7">
        <f>'Balanço Patrimonial'!K20</f>
        <v>85776</v>
      </c>
      <c r="L20" s="7">
        <f>'Balanço Patrimonial'!L20</f>
        <v>81194</v>
      </c>
      <c r="M20" s="7">
        <f>'Balanço Patrimonial'!M20</f>
        <v>100555</v>
      </c>
      <c r="N20" s="7">
        <f>'Balanço Patrimonial'!N20</f>
        <v>81956</v>
      </c>
      <c r="O20" s="7">
        <f>'Balanço Patrimonial'!O20</f>
        <v>40029</v>
      </c>
      <c r="P20" s="7">
        <f>'Balanço Patrimonial'!P20</f>
        <v>85496</v>
      </c>
      <c r="Q20" s="7">
        <f>'Balanço Patrimonial'!Q20</f>
        <v>59080.764870000014</v>
      </c>
      <c r="R20" s="7">
        <f>'Balanço Patrimonial'!R20</f>
        <v>60952.077140000001</v>
      </c>
      <c r="S20" s="7">
        <f>'Balanço Patrimonial'!S20</f>
        <v>93113.183510000003</v>
      </c>
      <c r="T20" s="7">
        <f>'Balanço Patrimonial'!T20</f>
        <v>85587.218030000004</v>
      </c>
      <c r="U20" s="7">
        <f>'Balanço Patrimonial'!U20</f>
        <v>63880.846638144387</v>
      </c>
      <c r="V20" s="7">
        <f>'Balanço Patrimonial'!V20</f>
        <v>54210.042710000009</v>
      </c>
      <c r="W20" s="7">
        <f>'Balanço Patrimonial'!W20</f>
        <v>65149.597139999991</v>
      </c>
    </row>
    <row r="21" spans="1:23">
      <c r="A21" s="6" t="s">
        <v>169</v>
      </c>
      <c r="B21" s="7">
        <f>'Balanço Patrimonial'!B21</f>
        <v>6334</v>
      </c>
      <c r="C21" s="7">
        <f>'Balanço Patrimonial'!C21</f>
        <v>373</v>
      </c>
      <c r="D21" s="7">
        <f>'Balanço Patrimonial'!D21</f>
        <v>1364</v>
      </c>
      <c r="E21" s="7">
        <f>'Balanço Patrimonial'!E21</f>
        <v>6216</v>
      </c>
      <c r="F21" s="7">
        <f>'Balanço Patrimonial'!F21</f>
        <v>6312</v>
      </c>
      <c r="G21" s="7">
        <f>'Balanço Patrimonial'!G21</f>
        <v>4664</v>
      </c>
      <c r="H21" s="7">
        <f>'Balanço Patrimonial'!H21</f>
        <v>110616</v>
      </c>
      <c r="I21" s="7">
        <f>'Balanço Patrimonial'!I21</f>
        <v>114609.26700000001</v>
      </c>
      <c r="J21" s="7">
        <f>'Balanço Patrimonial'!J21</f>
        <v>112988.276</v>
      </c>
      <c r="K21" s="7">
        <f>'Balanço Patrimonial'!K21</f>
        <v>108280</v>
      </c>
      <c r="L21" s="7">
        <f>'Balanço Patrimonial'!L21</f>
        <v>106589</v>
      </c>
      <c r="M21" s="7">
        <f>'Balanço Patrimonial'!M21</f>
        <v>104537</v>
      </c>
      <c r="N21" s="7">
        <f>'Balanço Patrimonial'!N21</f>
        <v>102786</v>
      </c>
      <c r="O21" s="7">
        <f>'Balanço Patrimonial'!O21</f>
        <v>102018</v>
      </c>
      <c r="P21" s="7">
        <f>'Balanço Patrimonial'!P21</f>
        <v>100621</v>
      </c>
      <c r="Q21" s="7">
        <f>'Balanço Patrimonial'!Q21</f>
        <v>0</v>
      </c>
      <c r="R21" s="7">
        <f>'Balanço Patrimonial'!R21</f>
        <v>0</v>
      </c>
      <c r="S21" s="7">
        <f>'Balanço Patrimonial'!S21</f>
        <v>0</v>
      </c>
      <c r="T21" s="7">
        <f>'Balanço Patrimonial'!T21</f>
        <v>0</v>
      </c>
      <c r="U21" s="7">
        <f>'Balanço Patrimonial'!U21</f>
        <v>0</v>
      </c>
      <c r="V21" s="7">
        <f>'Balanço Patrimonial'!V21</f>
        <v>0</v>
      </c>
      <c r="W21" s="7">
        <f>'Balanço Patrimonial'!W21</f>
        <v>0</v>
      </c>
    </row>
    <row r="22" spans="1:23" hidden="1" outlineLevel="1">
      <c r="A22" s="6" t="s">
        <v>182</v>
      </c>
      <c r="B22" s="7">
        <f>'Balanço Patrimonial'!B22</f>
        <v>0</v>
      </c>
      <c r="C22" s="7">
        <f>'Balanço Patrimonial'!C22</f>
        <v>0</v>
      </c>
      <c r="D22" s="7">
        <f>'Balanço Patrimonial'!D22</f>
        <v>0</v>
      </c>
      <c r="E22" s="7">
        <f>'Balanço Patrimonial'!E22</f>
        <v>0</v>
      </c>
      <c r="F22" s="7">
        <f>'Balanço Patrimonial'!F22</f>
        <v>0</v>
      </c>
      <c r="G22" s="7">
        <f>'Balanço Patrimonial'!G22</f>
        <v>0</v>
      </c>
      <c r="H22" s="7" t="str">
        <f>'Balanço Patrimonial'!H22</f>
        <v>-</v>
      </c>
      <c r="I22" s="7">
        <f>'Balanço Patrimonial'!I22</f>
        <v>0</v>
      </c>
      <c r="J22" s="7">
        <f>'Balanço Patrimonial'!J22</f>
        <v>0</v>
      </c>
      <c r="K22" s="7">
        <f>'Balanço Patrimonial'!K22</f>
        <v>0</v>
      </c>
      <c r="L22" s="7">
        <f>'Balanço Patrimonial'!L22</f>
        <v>0</v>
      </c>
      <c r="M22" s="7">
        <f>'Balanço Patrimonial'!M22</f>
        <v>0</v>
      </c>
      <c r="N22" s="7">
        <f>'Balanço Patrimonial'!N22</f>
        <v>0</v>
      </c>
      <c r="O22" s="7">
        <f>'Balanço Patrimonial'!O22</f>
        <v>0</v>
      </c>
      <c r="P22" s="7">
        <f>'Balanço Patrimonial'!P22</f>
        <v>0</v>
      </c>
      <c r="Q22" s="7">
        <f>'Balanço Patrimonial'!Q22</f>
        <v>0</v>
      </c>
      <c r="R22" s="7">
        <f>'Balanço Patrimonial'!R22</f>
        <v>0</v>
      </c>
      <c r="S22" s="7">
        <f>'Balanço Patrimonial'!S22</f>
        <v>0</v>
      </c>
      <c r="T22" s="7">
        <f>'Balanço Patrimonial'!T22</f>
        <v>0</v>
      </c>
      <c r="U22" s="7">
        <f>'Balanço Patrimonial'!U22</f>
        <v>0</v>
      </c>
      <c r="V22" s="7">
        <f>'Balanço Patrimonial'!V22</f>
        <v>0</v>
      </c>
      <c r="W22" s="7">
        <f>'Balanço Patrimonial'!W22</f>
        <v>0</v>
      </c>
    </row>
    <row r="23" spans="1:23" hidden="1" outlineLevel="1">
      <c r="A23" s="6" t="s">
        <v>181</v>
      </c>
      <c r="B23" s="7">
        <f>'Balanço Patrimonial'!B23</f>
        <v>0</v>
      </c>
      <c r="C23" s="7">
        <f>'Balanço Patrimonial'!C23</f>
        <v>0</v>
      </c>
      <c r="D23" s="7">
        <f>'Balanço Patrimonial'!D23</f>
        <v>0</v>
      </c>
      <c r="E23" s="7">
        <f>'Balanço Patrimonial'!E23</f>
        <v>0</v>
      </c>
      <c r="F23" s="7">
        <f>'Balanço Patrimonial'!F23</f>
        <v>0</v>
      </c>
      <c r="G23" s="7">
        <f>'Balanço Patrimonial'!G23</f>
        <v>0</v>
      </c>
      <c r="H23" s="7" t="str">
        <f>'Balanço Patrimonial'!H23</f>
        <v>-</v>
      </c>
      <c r="I23" s="7">
        <f>'Balanço Patrimonial'!I23</f>
        <v>0</v>
      </c>
      <c r="J23" s="7">
        <f>'Balanço Patrimonial'!J23</f>
        <v>0</v>
      </c>
      <c r="K23" s="7">
        <f>'Balanço Patrimonial'!K23</f>
        <v>0</v>
      </c>
      <c r="L23" s="7">
        <f>'Balanço Patrimonial'!L23</f>
        <v>0</v>
      </c>
      <c r="M23" s="7">
        <f>'Balanço Patrimonial'!M23</f>
        <v>0</v>
      </c>
      <c r="N23" s="7">
        <f>'Balanço Patrimonial'!N23</f>
        <v>0</v>
      </c>
      <c r="O23" s="7">
        <f>'Balanço Patrimonial'!O23</f>
        <v>0</v>
      </c>
      <c r="P23" s="7">
        <f>'Balanço Patrimonial'!P23</f>
        <v>0</v>
      </c>
      <c r="Q23" s="7">
        <f>'Balanço Patrimonial'!Q23</f>
        <v>0</v>
      </c>
      <c r="R23" s="7">
        <f>'Balanço Patrimonial'!R23</f>
        <v>0</v>
      </c>
      <c r="S23" s="7">
        <f>'Balanço Patrimonial'!S23</f>
        <v>0</v>
      </c>
      <c r="T23" s="7">
        <f>'Balanço Patrimonial'!T23</f>
        <v>0</v>
      </c>
      <c r="U23" s="7">
        <f>'Balanço Patrimonial'!U23</f>
        <v>0</v>
      </c>
      <c r="V23" s="7">
        <f>'Balanço Patrimonial'!V23</f>
        <v>0</v>
      </c>
      <c r="W23" s="7">
        <f>'Balanço Patrimonial'!W23</f>
        <v>0</v>
      </c>
    </row>
    <row r="24" spans="1:23" collapsed="1">
      <c r="A24" s="6" t="s">
        <v>443</v>
      </c>
      <c r="B24" s="7">
        <f>'Balanço Patrimonial'!B24</f>
        <v>34922</v>
      </c>
      <c r="C24" s="7">
        <f>'Balanço Patrimonial'!C24</f>
        <v>45007</v>
      </c>
      <c r="D24" s="7">
        <f>'Balanço Patrimonial'!D24</f>
        <v>31037</v>
      </c>
      <c r="E24" s="7">
        <f>'Balanço Patrimonial'!E24</f>
        <v>30542</v>
      </c>
      <c r="F24" s="7">
        <f>'Balanço Patrimonial'!F24</f>
        <v>31853</v>
      </c>
      <c r="G24" s="7">
        <f>'Balanço Patrimonial'!G24</f>
        <v>31535</v>
      </c>
      <c r="H24" s="7">
        <f>'Balanço Patrimonial'!H24</f>
        <v>30816</v>
      </c>
      <c r="I24" s="7">
        <f>'Balanço Patrimonial'!I24</f>
        <v>29599.133000000002</v>
      </c>
      <c r="J24" s="7">
        <f>'Balanço Patrimonial'!J24</f>
        <v>28705.31</v>
      </c>
      <c r="K24" s="7">
        <f>'Balanço Patrimonial'!K24</f>
        <v>26495</v>
      </c>
      <c r="L24" s="7">
        <f>'Balanço Patrimonial'!L24</f>
        <v>13330</v>
      </c>
      <c r="M24" s="7">
        <f>'Balanço Patrimonial'!M24</f>
        <v>6902</v>
      </c>
      <c r="N24" s="7">
        <f>'Balanço Patrimonial'!N24</f>
        <v>6050</v>
      </c>
      <c r="O24" s="7">
        <f>'Balanço Patrimonial'!O24</f>
        <v>5007</v>
      </c>
      <c r="P24" s="7">
        <f>'Balanço Patrimonial'!P24</f>
        <v>2804</v>
      </c>
      <c r="Q24" s="7">
        <f>'Balanço Patrimonial'!Q24</f>
        <v>0</v>
      </c>
      <c r="R24" s="7">
        <f>'Balanço Patrimonial'!R24</f>
        <v>0</v>
      </c>
      <c r="S24" s="7">
        <f>'Balanço Patrimonial'!S24</f>
        <v>0</v>
      </c>
      <c r="T24" s="7">
        <f>'Balanço Patrimonial'!T24</f>
        <v>0</v>
      </c>
      <c r="U24" s="7">
        <f>'Balanço Patrimonial'!U24</f>
        <v>0</v>
      </c>
      <c r="V24" s="7">
        <f>'Balanço Patrimonial'!V24</f>
        <v>2218.6047400000002</v>
      </c>
      <c r="W24" s="7">
        <f>'Balanço Patrimonial'!W24</f>
        <v>0</v>
      </c>
    </row>
    <row r="25" spans="1:23">
      <c r="A25" s="6" t="s">
        <v>174</v>
      </c>
      <c r="B25" s="7">
        <f>'Balanço Patrimonial'!B25</f>
        <v>19703</v>
      </c>
      <c r="C25" s="7">
        <f>'Balanço Patrimonial'!C25</f>
        <v>19202</v>
      </c>
      <c r="D25" s="7">
        <f>'Balanço Patrimonial'!D25</f>
        <v>12998</v>
      </c>
      <c r="E25" s="7">
        <f>'Balanço Patrimonial'!E25</f>
        <v>12306</v>
      </c>
      <c r="F25" s="7">
        <f>'Balanço Patrimonial'!F25</f>
        <v>11828</v>
      </c>
      <c r="G25" s="7">
        <f>'Balanço Patrimonial'!G25</f>
        <v>11283</v>
      </c>
      <c r="H25" s="7">
        <f>'Balanço Patrimonial'!H25</f>
        <v>5878</v>
      </c>
      <c r="I25" s="7">
        <f>'Balanço Patrimonial'!I25</f>
        <v>7145.4129999999996</v>
      </c>
      <c r="J25" s="7">
        <f>'Balanço Patrimonial'!J25</f>
        <v>6511.875</v>
      </c>
      <c r="K25" s="7">
        <f>'Balanço Patrimonial'!K25</f>
        <v>6301</v>
      </c>
      <c r="L25" s="7">
        <f>'Balanço Patrimonial'!L25</f>
        <v>1912</v>
      </c>
      <c r="M25" s="7">
        <f>'Balanço Patrimonial'!M25</f>
        <v>1868</v>
      </c>
      <c r="N25" s="7">
        <f>'Balanço Patrimonial'!N25</f>
        <v>1856</v>
      </c>
      <c r="O25" s="7">
        <f>'Balanço Patrimonial'!O25</f>
        <v>1832</v>
      </c>
      <c r="P25" s="7">
        <f>'Balanço Patrimonial'!P25</f>
        <v>525</v>
      </c>
      <c r="Q25" s="7">
        <f>'Balanço Patrimonial'!Q25</f>
        <v>510.02497999999997</v>
      </c>
      <c r="R25" s="7">
        <f>'Balanço Patrimonial'!R25</f>
        <v>323.03240999999997</v>
      </c>
      <c r="S25" s="7">
        <f>'Balanço Patrimonial'!S25</f>
        <v>322.57267999999999</v>
      </c>
      <c r="T25" s="7">
        <f>'Balanço Patrimonial'!T25</f>
        <v>139.79144999999997</v>
      </c>
      <c r="U25" s="7">
        <f>'Balanço Patrimonial'!U25</f>
        <v>114.81303</v>
      </c>
      <c r="V25" s="7">
        <f>'Balanço Patrimonial'!V25</f>
        <v>114.81303</v>
      </c>
      <c r="W25" s="7">
        <f>'Balanço Patrimonial'!W25</f>
        <v>109.84108000000002</v>
      </c>
    </row>
    <row r="26" spans="1:23" hidden="1" outlineLevel="1">
      <c r="A26" s="6" t="s">
        <v>172</v>
      </c>
      <c r="B26" s="7">
        <f>'Balanço Patrimonial'!B26</f>
        <v>0</v>
      </c>
      <c r="C26" s="7">
        <f>'Balanço Patrimonial'!C26</f>
        <v>0</v>
      </c>
      <c r="D26" s="7">
        <f>'Balanço Patrimonial'!D26</f>
        <v>0</v>
      </c>
      <c r="E26" s="7">
        <f>'Balanço Patrimonial'!E26</f>
        <v>0</v>
      </c>
      <c r="F26" s="7">
        <f>'Balanço Patrimonial'!F26</f>
        <v>0</v>
      </c>
      <c r="G26" s="7">
        <f>'Balanço Patrimonial'!G26</f>
        <v>0</v>
      </c>
      <c r="H26" s="7" t="str">
        <f>'Balanço Patrimonial'!H26</f>
        <v>-</v>
      </c>
      <c r="I26" s="7">
        <f>'Balanço Patrimonial'!I26</f>
        <v>0</v>
      </c>
      <c r="J26" s="7">
        <f>'Balanço Patrimonial'!J26</f>
        <v>0</v>
      </c>
      <c r="K26" s="7">
        <f>'Balanço Patrimonial'!K26</f>
        <v>0</v>
      </c>
      <c r="L26" s="7">
        <f>'Balanço Patrimonial'!L26</f>
        <v>0</v>
      </c>
      <c r="M26" s="7">
        <f>'Balanço Patrimonial'!M26</f>
        <v>0</v>
      </c>
      <c r="N26" s="7">
        <f>'Balanço Patrimonial'!N26</f>
        <v>0</v>
      </c>
      <c r="O26" s="7">
        <f>'Balanço Patrimonial'!O26</f>
        <v>0</v>
      </c>
      <c r="P26" s="7">
        <f>'Balanço Patrimonial'!P26</f>
        <v>0</v>
      </c>
      <c r="Q26" s="7">
        <f>'Balanço Patrimonial'!Q26</f>
        <v>0</v>
      </c>
      <c r="R26" s="7">
        <f>'Balanço Patrimonial'!R26</f>
        <v>0</v>
      </c>
      <c r="S26" s="7">
        <f>'Balanço Patrimonial'!S26</f>
        <v>0</v>
      </c>
      <c r="T26" s="7">
        <f>'Balanço Patrimonial'!T26</f>
        <v>0</v>
      </c>
      <c r="U26" s="7">
        <f>'Balanço Patrimonial'!U26</f>
        <v>0</v>
      </c>
      <c r="V26" s="7">
        <f>'Balanço Patrimonial'!V26</f>
        <v>0</v>
      </c>
      <c r="W26" s="7">
        <f>'Balanço Patrimonial'!W26</f>
        <v>0</v>
      </c>
    </row>
    <row r="27" spans="1:23" collapsed="1">
      <c r="A27" s="6" t="s">
        <v>171</v>
      </c>
      <c r="B27" s="7">
        <f>'Balanço Patrimonial'!B27</f>
        <v>88397</v>
      </c>
      <c r="C27" s="7">
        <f>'Balanço Patrimonial'!C27</f>
        <v>129262</v>
      </c>
      <c r="D27" s="7">
        <f>'Balanço Patrimonial'!D27</f>
        <v>173937</v>
      </c>
      <c r="E27" s="7">
        <f>'Balanço Patrimonial'!E27</f>
        <v>346002</v>
      </c>
      <c r="F27" s="7">
        <f>'Balanço Patrimonial'!F27</f>
        <v>160899</v>
      </c>
      <c r="G27" s="7">
        <f>'Balanço Patrimonial'!G27</f>
        <v>93328</v>
      </c>
      <c r="H27" s="7">
        <f>'Balanço Patrimonial'!H27</f>
        <v>108677</v>
      </c>
      <c r="I27" s="7">
        <f>'Balanço Patrimonial'!I27</f>
        <v>17860.79</v>
      </c>
      <c r="J27" s="7">
        <f>'Balanço Patrimonial'!J27</f>
        <v>47464.186999999998</v>
      </c>
      <c r="K27" s="7">
        <f>'Balanço Patrimonial'!K27</f>
        <v>159765</v>
      </c>
      <c r="L27" s="7">
        <f>'Balanço Patrimonial'!L27</f>
        <v>388060</v>
      </c>
      <c r="M27" s="7">
        <f>'Balanço Patrimonial'!M27</f>
        <v>379078</v>
      </c>
      <c r="N27" s="7">
        <f>'Balanço Patrimonial'!N27</f>
        <v>254359</v>
      </c>
      <c r="O27" s="7">
        <f>'Balanço Patrimonial'!O27</f>
        <v>166066</v>
      </c>
      <c r="P27" s="7">
        <f>'Balanço Patrimonial'!P27</f>
        <v>92644</v>
      </c>
      <c r="Q27" s="7">
        <f>'Balanço Patrimonial'!Q27</f>
        <v>69699.87638999999</v>
      </c>
      <c r="R27" s="7">
        <f>'Balanço Patrimonial'!R27</f>
        <v>65267.428160000003</v>
      </c>
      <c r="S27" s="7">
        <f>'Balanço Patrimonial'!S27</f>
        <v>65267.428160000003</v>
      </c>
      <c r="T27" s="7">
        <f>'Balanço Patrimonial'!T27</f>
        <v>65267.428160000003</v>
      </c>
      <c r="U27" s="7">
        <f>'Balanço Patrimonial'!U27</f>
        <v>109922.82666999998</v>
      </c>
      <c r="V27" s="7">
        <f>'Balanço Patrimonial'!V27</f>
        <v>95615.362939999992</v>
      </c>
      <c r="W27" s="7">
        <f>'Balanço Patrimonial'!W27</f>
        <v>94904.724930000026</v>
      </c>
    </row>
    <row r="28" spans="1:23">
      <c r="A28" s="6" t="s">
        <v>173</v>
      </c>
      <c r="B28" s="7">
        <f>'Balanço Patrimonial'!B28</f>
        <v>171</v>
      </c>
      <c r="C28" s="7">
        <f>'Balanço Patrimonial'!C28</f>
        <v>171</v>
      </c>
      <c r="D28" s="7">
        <f>'Balanço Patrimonial'!D28</f>
        <v>180</v>
      </c>
      <c r="E28" s="7">
        <f>'Balanço Patrimonial'!E28</f>
        <v>147</v>
      </c>
      <c r="F28" s="7">
        <f>'Balanço Patrimonial'!F28</f>
        <v>23</v>
      </c>
      <c r="G28" s="7">
        <f>'Balanço Patrimonial'!G28</f>
        <v>24</v>
      </c>
      <c r="H28" s="7">
        <f>'Balanço Patrimonial'!H28</f>
        <v>11</v>
      </c>
      <c r="I28" s="7">
        <f>'Balanço Patrimonial'!I28</f>
        <v>11.151999999999999</v>
      </c>
      <c r="J28" s="7">
        <f>'Balanço Patrimonial'!J28</f>
        <v>11.151999999999999</v>
      </c>
      <c r="K28" s="7">
        <f>'Balanço Patrimonial'!K28</f>
        <v>11</v>
      </c>
      <c r="L28" s="7">
        <f>'Balanço Patrimonial'!L28</f>
        <v>11</v>
      </c>
      <c r="M28" s="7">
        <f>'Balanço Patrimonial'!M28</f>
        <v>11</v>
      </c>
      <c r="N28" s="7">
        <f>'Balanço Patrimonial'!N28</f>
        <v>90</v>
      </c>
      <c r="O28" s="7">
        <f>'Balanço Patrimonial'!O28</f>
        <v>90</v>
      </c>
      <c r="P28" s="7">
        <f>'Balanço Patrimonial'!P28</f>
        <v>90</v>
      </c>
      <c r="Q28" s="7">
        <f>'Balanço Patrimonial'!Q28</f>
        <v>89.656919999999985</v>
      </c>
      <c r="R28" s="7">
        <f>'Balanço Patrimonial'!R28</f>
        <v>90.766519999999986</v>
      </c>
      <c r="S28" s="7">
        <f>'Balanço Patrimonial'!S28</f>
        <v>90.766519999999986</v>
      </c>
      <c r="T28" s="7">
        <f>'Balanço Patrimonial'!T28</f>
        <v>80.938009999999991</v>
      </c>
      <c r="U28" s="7">
        <f>'Balanço Patrimonial'!U28</f>
        <v>60.437899999999999</v>
      </c>
      <c r="V28" s="7">
        <f>'Balanço Patrimonial'!V28</f>
        <v>58.004820000000002</v>
      </c>
      <c r="W28" s="7">
        <f>'Balanço Patrimonial'!W28</f>
        <v>58.004820000000002</v>
      </c>
    </row>
    <row r="29" spans="1:23">
      <c r="A29" s="6" t="s">
        <v>178</v>
      </c>
      <c r="B29" s="7">
        <f>'Balanço Patrimonial'!B29</f>
        <v>117963</v>
      </c>
      <c r="C29" s="7">
        <f>'Balanço Patrimonial'!C29</f>
        <v>97758</v>
      </c>
      <c r="D29" s="7">
        <f>'Balanço Patrimonial'!D29</f>
        <v>103582</v>
      </c>
      <c r="E29" s="7">
        <f>'Balanço Patrimonial'!E29</f>
        <v>93085</v>
      </c>
      <c r="F29" s="7">
        <f>'Balanço Patrimonial'!F29</f>
        <v>90649</v>
      </c>
      <c r="G29" s="7">
        <f>'Balanço Patrimonial'!G29</f>
        <v>81691</v>
      </c>
      <c r="H29" s="7">
        <f>'Balanço Patrimonial'!H29</f>
        <v>50600</v>
      </c>
      <c r="I29" s="7">
        <f>'Balanço Patrimonial'!I29</f>
        <v>11080.695</v>
      </c>
      <c r="J29" s="7">
        <f>'Balanço Patrimonial'!J29</f>
        <v>11320.477000000001</v>
      </c>
      <c r="K29" s="7">
        <f>'Balanço Patrimonial'!K29</f>
        <v>15740</v>
      </c>
      <c r="L29" s="7">
        <f>'Balanço Patrimonial'!L29</f>
        <v>15083</v>
      </c>
      <c r="M29" s="7">
        <f>'Balanço Patrimonial'!M29</f>
        <v>14684</v>
      </c>
      <c r="N29" s="7">
        <f>'Balanço Patrimonial'!N29</f>
        <v>13256</v>
      </c>
      <c r="O29" s="7">
        <f>'Balanço Patrimonial'!O29</f>
        <v>12310</v>
      </c>
      <c r="P29" s="7">
        <f>'Balanço Patrimonial'!P29</f>
        <v>10929</v>
      </c>
      <c r="Q29" s="7">
        <f>'Balanço Patrimonial'!Q29</f>
        <v>10313</v>
      </c>
      <c r="R29" s="7">
        <f>'Balanço Patrimonial'!R29</f>
        <v>10172.279902193141</v>
      </c>
      <c r="S29" s="7">
        <f>'Balanço Patrimonial'!S29</f>
        <v>9611.7675783483264</v>
      </c>
      <c r="T29" s="7">
        <f>'Balanço Patrimonial'!T29</f>
        <v>10839.994269999999</v>
      </c>
      <c r="U29" s="7">
        <f>'Balanço Patrimonial'!U29</f>
        <v>13115.257414496016</v>
      </c>
      <c r="V29" s="7">
        <f>'Balanço Patrimonial'!V29</f>
        <v>8256.3038867921859</v>
      </c>
      <c r="W29" s="7">
        <f>'Balanço Patrimonial'!W29</f>
        <v>4.4720061123371122E-6</v>
      </c>
    </row>
    <row r="30" spans="1:23">
      <c r="A30" s="6" t="s">
        <v>179</v>
      </c>
      <c r="B30" s="7">
        <f>'Balanço Patrimonial'!B30</f>
        <v>18379</v>
      </c>
      <c r="C30" s="7">
        <f>'Balanço Patrimonial'!C30</f>
        <v>15978</v>
      </c>
      <c r="D30" s="7">
        <f>'Balanço Patrimonial'!D30</f>
        <v>15098</v>
      </c>
      <c r="E30" s="7">
        <f>'Balanço Patrimonial'!E30</f>
        <v>10914</v>
      </c>
      <c r="F30" s="7">
        <f>'Balanço Patrimonial'!F30</f>
        <v>9714</v>
      </c>
      <c r="G30" s="7">
        <f>'Balanço Patrimonial'!G30</f>
        <v>7470</v>
      </c>
      <c r="H30" s="7">
        <f>'Balanço Patrimonial'!H30</f>
        <v>2954</v>
      </c>
      <c r="I30" s="7">
        <f>'Balanço Patrimonial'!I30</f>
        <v>3371.8270000000002</v>
      </c>
      <c r="J30" s="7">
        <f>'Balanço Patrimonial'!J30</f>
        <v>3721.2849999999999</v>
      </c>
      <c r="K30" s="7">
        <f>'Balanço Patrimonial'!K30</f>
        <v>3921</v>
      </c>
      <c r="L30" s="7">
        <f>'Balanço Patrimonial'!L30</f>
        <v>4077</v>
      </c>
      <c r="M30" s="7">
        <f>'Balanço Patrimonial'!M30</f>
        <v>4297</v>
      </c>
      <c r="N30" s="7">
        <f>'Balanço Patrimonial'!N30</f>
        <v>3023</v>
      </c>
      <c r="O30" s="7">
        <f>'Balanço Patrimonial'!O30</f>
        <v>3215</v>
      </c>
      <c r="P30" s="7">
        <f>'Balanço Patrimonial'!P30</f>
        <v>2168</v>
      </c>
      <c r="Q30" s="7">
        <f>'Balanço Patrimonial'!Q30</f>
        <v>1719.5960500000001</v>
      </c>
      <c r="R30" s="7">
        <f>'Balanço Patrimonial'!R30</f>
        <v>1825.59494</v>
      </c>
      <c r="S30" s="7">
        <f>'Balanço Patrimonial'!S30</f>
        <v>1900.0518</v>
      </c>
      <c r="T30" s="7">
        <f>'Balanço Patrimonial'!T30</f>
        <v>1975.7621100000003</v>
      </c>
      <c r="U30" s="7">
        <f>'Balanço Patrimonial'!U30</f>
        <v>2058.557085648139</v>
      </c>
      <c r="V30" s="7">
        <f>'Balanço Patrimonial'!V30</f>
        <v>2166.4549670987594</v>
      </c>
      <c r="W30" s="7">
        <f>'Balanço Patrimonial'!W30</f>
        <v>2236.6937699999994</v>
      </c>
    </row>
    <row r="31" spans="1:23">
      <c r="A31" s="6" t="s">
        <v>180</v>
      </c>
      <c r="B31" s="7">
        <f>'Balanço Patrimonial'!B31</f>
        <v>374</v>
      </c>
      <c r="C31" s="7">
        <f>'Balanço Patrimonial'!C31</f>
        <v>421</v>
      </c>
      <c r="D31" s="7">
        <f>'Balanço Patrimonial'!D31</f>
        <v>501</v>
      </c>
      <c r="E31" s="7">
        <f>'Balanço Patrimonial'!E31</f>
        <v>605</v>
      </c>
      <c r="F31" s="7">
        <f>'Balanço Patrimonial'!F31</f>
        <v>637</v>
      </c>
      <c r="G31" s="7">
        <f>'Balanço Patrimonial'!G31</f>
        <v>670</v>
      </c>
      <c r="H31" s="7">
        <f>'Balanço Patrimonial'!H31</f>
        <v>691</v>
      </c>
      <c r="I31" s="7">
        <f>'Balanço Patrimonial'!I31</f>
        <v>723.90499999999997</v>
      </c>
      <c r="J31" s="7">
        <f>'Balanço Patrimonial'!J31</f>
        <v>713.47699999999998</v>
      </c>
      <c r="K31" s="7">
        <f>'Balanço Patrimonial'!K31</f>
        <v>761</v>
      </c>
      <c r="L31" s="7">
        <f>'Balanço Patrimonial'!L31</f>
        <v>820</v>
      </c>
      <c r="M31" s="7">
        <f>'Balanço Patrimonial'!M31</f>
        <v>796</v>
      </c>
      <c r="N31" s="7">
        <f>'Balanço Patrimonial'!N31</f>
        <v>750</v>
      </c>
      <c r="O31" s="7">
        <f>'Balanço Patrimonial'!O31</f>
        <v>365</v>
      </c>
      <c r="P31" s="7">
        <f>'Balanço Patrimonial'!P31</f>
        <v>153</v>
      </c>
      <c r="Q31" s="7">
        <f>'Balanço Patrimonial'!Q31</f>
        <v>140.42471000000006</v>
      </c>
      <c r="R31" s="7">
        <f>'Balanço Patrimonial'!R31</f>
        <v>169.65162000000004</v>
      </c>
      <c r="S31" s="7">
        <f>'Balanço Patrimonial'!S31</f>
        <v>198.87853000000007</v>
      </c>
      <c r="T31" s="7">
        <f>'Balanço Patrimonial'!T31</f>
        <v>227.80045000000004</v>
      </c>
      <c r="U31" s="7">
        <f>'Balanço Patrimonial'!U31</f>
        <v>257.01235000000008</v>
      </c>
      <c r="V31" s="7">
        <f>'Balanço Patrimonial'!V31</f>
        <v>305.18025000000006</v>
      </c>
      <c r="W31" s="7">
        <f>'Balanço Patrimonial'!W31</f>
        <v>310.34815000000003</v>
      </c>
    </row>
    <row r="32" spans="1:23" ht="12" thickBot="1">
      <c r="A32" s="16" t="s">
        <v>316</v>
      </c>
      <c r="B32" s="15">
        <f t="shared" ref="B32" si="8">SUM(B20:B31)</f>
        <v>440310</v>
      </c>
      <c r="C32" s="15">
        <f t="shared" ref="C32:D32" si="9">SUM(C20:C31)</f>
        <v>437203</v>
      </c>
      <c r="D32" s="15">
        <f t="shared" si="9"/>
        <v>480315</v>
      </c>
      <c r="E32" s="15">
        <f t="shared" ref="E32:F32" si="10">SUM(E20:E31)</f>
        <v>625717</v>
      </c>
      <c r="F32" s="15">
        <f t="shared" si="10"/>
        <v>464366</v>
      </c>
      <c r="G32" s="15">
        <f t="shared" ref="G32:H32" si="11">SUM(G20:G31)</f>
        <v>353198</v>
      </c>
      <c r="H32" s="15">
        <f t="shared" si="11"/>
        <v>411469</v>
      </c>
      <c r="I32" s="15">
        <f t="shared" ref="I32:J32" si="12">SUM(I20:I31)</f>
        <v>302742.79800000001</v>
      </c>
      <c r="J32" s="15">
        <f t="shared" si="12"/>
        <v>300514.576</v>
      </c>
      <c r="K32" s="15">
        <f t="shared" ref="K32:L32" si="13">SUM(K20:K31)</f>
        <v>407050</v>
      </c>
      <c r="L32" s="15">
        <f t="shared" si="13"/>
        <v>611076</v>
      </c>
      <c r="M32" s="15">
        <f t="shared" ref="M32:R32" si="14">SUM(M20:M31)</f>
        <v>612728</v>
      </c>
      <c r="N32" s="15">
        <f t="shared" si="14"/>
        <v>464126</v>
      </c>
      <c r="O32" s="15">
        <f t="shared" si="14"/>
        <v>330932</v>
      </c>
      <c r="P32" s="15">
        <f t="shared" si="14"/>
        <v>295430</v>
      </c>
      <c r="Q32" s="15">
        <f t="shared" si="14"/>
        <v>141553.34391999998</v>
      </c>
      <c r="R32" s="15">
        <f t="shared" si="14"/>
        <v>138800.83069219315</v>
      </c>
      <c r="S32" s="15">
        <f t="shared" ref="S32:W32" si="15">SUM(S20:S31)</f>
        <v>170504.64877834829</v>
      </c>
      <c r="T32" s="15">
        <f>SUM(T20:T31)</f>
        <v>164118.93248000005</v>
      </c>
      <c r="U32" s="15">
        <f t="shared" si="15"/>
        <v>189409.75108828853</v>
      </c>
      <c r="V32" s="15">
        <f t="shared" si="15"/>
        <v>162944.76734389094</v>
      </c>
      <c r="W32" s="15">
        <f t="shared" si="15"/>
        <v>162769.20989447203</v>
      </c>
    </row>
    <row r="33" spans="1:23" ht="12" thickTop="1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2" thickBot="1">
      <c r="A34" s="16" t="s">
        <v>317</v>
      </c>
      <c r="B34" s="15">
        <f t="shared" ref="B34" si="16">+B32+B18</f>
        <v>2658599</v>
      </c>
      <c r="C34" s="15">
        <f t="shared" ref="C34:D34" si="17">+C32+C18</f>
        <v>2528143</v>
      </c>
      <c r="D34" s="15">
        <f t="shared" si="17"/>
        <v>2218279</v>
      </c>
      <c r="E34" s="15">
        <f t="shared" ref="E34:F34" si="18">+E32+E18</f>
        <v>2198322</v>
      </c>
      <c r="F34" s="15">
        <f t="shared" si="18"/>
        <v>2031994</v>
      </c>
      <c r="G34" s="15">
        <f t="shared" ref="G34:H34" si="19">+G32+G18</f>
        <v>1964512</v>
      </c>
      <c r="H34" s="15">
        <f t="shared" si="19"/>
        <v>1928664</v>
      </c>
      <c r="I34" s="15">
        <f t="shared" ref="I34:J34" si="20">+I32+I18</f>
        <v>1790264.3530000001</v>
      </c>
      <c r="J34" s="15">
        <f t="shared" si="20"/>
        <v>1794882.1060000001</v>
      </c>
      <c r="K34" s="15">
        <f t="shared" ref="K34:L34" si="21">+K32+K18</f>
        <v>1778449</v>
      </c>
      <c r="L34" s="15">
        <f t="shared" si="21"/>
        <v>1751041</v>
      </c>
      <c r="M34" s="15">
        <f t="shared" ref="M34:R34" si="22">+M32+M18</f>
        <v>1943035</v>
      </c>
      <c r="N34" s="15">
        <f t="shared" si="22"/>
        <v>1884420</v>
      </c>
      <c r="O34" s="15">
        <f t="shared" si="22"/>
        <v>1685384</v>
      </c>
      <c r="P34" s="15">
        <f t="shared" si="22"/>
        <v>1693791</v>
      </c>
      <c r="Q34" s="15">
        <f t="shared" si="22"/>
        <v>1616145.5932299998</v>
      </c>
      <c r="R34" s="15">
        <f t="shared" si="22"/>
        <v>602103.5663621932</v>
      </c>
      <c r="S34" s="15">
        <f t="shared" ref="S34:W34" si="23">+S32+S18</f>
        <v>607505.202525637</v>
      </c>
      <c r="T34" s="15">
        <f t="shared" si="23"/>
        <v>569270.84987391939</v>
      </c>
      <c r="U34" s="15">
        <f t="shared" si="23"/>
        <v>440013.2331289124</v>
      </c>
      <c r="V34" s="15">
        <f t="shared" si="23"/>
        <v>413063.15035794687</v>
      </c>
      <c r="W34" s="15">
        <f t="shared" si="23"/>
        <v>340032.99793515378</v>
      </c>
    </row>
    <row r="35" spans="1:23" ht="12" thickTop="1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>
      <c r="A36" s="5" t="s">
        <v>165</v>
      </c>
      <c r="B36" s="3" t="str">
        <f t="shared" ref="B36" si="24">B5</f>
        <v>2Q24</v>
      </c>
      <c r="C36" s="3" t="str">
        <f t="shared" ref="C36:D36" si="25">C5</f>
        <v>1Q24</v>
      </c>
      <c r="D36" s="3" t="str">
        <f t="shared" si="25"/>
        <v>4Q23</v>
      </c>
      <c r="E36" s="3" t="str">
        <f t="shared" ref="E36:F36" si="26">E5</f>
        <v>3Q23</v>
      </c>
      <c r="F36" s="3" t="str">
        <f t="shared" si="26"/>
        <v>2Q23</v>
      </c>
      <c r="G36" s="3" t="str">
        <f t="shared" ref="G36:H36" si="27">G5</f>
        <v>1Q23</v>
      </c>
      <c r="H36" s="3" t="str">
        <f t="shared" si="27"/>
        <v>4Q22</v>
      </c>
      <c r="I36" s="3" t="str">
        <f t="shared" ref="I36:J36" si="28">I5</f>
        <v>3Q22</v>
      </c>
      <c r="J36" s="3" t="str">
        <f t="shared" si="28"/>
        <v>2Q22</v>
      </c>
      <c r="K36" s="3" t="str">
        <f t="shared" ref="K36:M36" si="29">K5</f>
        <v>1Q22</v>
      </c>
      <c r="L36" s="3" t="str">
        <f t="shared" si="29"/>
        <v>4Q21</v>
      </c>
      <c r="M36" s="3" t="str">
        <f t="shared" si="29"/>
        <v>3Q21</v>
      </c>
      <c r="N36" s="3" t="str">
        <f>N5</f>
        <v>2Q21</v>
      </c>
      <c r="O36" s="3" t="str">
        <f>O5</f>
        <v>1Q21</v>
      </c>
      <c r="P36" s="3" t="str">
        <f t="shared" ref="P36:W36" si="30">P5</f>
        <v>4Q20</v>
      </c>
      <c r="Q36" s="3" t="str">
        <f t="shared" si="30"/>
        <v>3Q20</v>
      </c>
      <c r="R36" s="3" t="str">
        <f t="shared" si="30"/>
        <v>2Q20</v>
      </c>
      <c r="S36" s="3" t="str">
        <f t="shared" si="30"/>
        <v>1Q20</v>
      </c>
      <c r="T36" s="3" t="str">
        <f t="shared" si="30"/>
        <v>4Q19</v>
      </c>
      <c r="U36" s="3" t="str">
        <f t="shared" si="30"/>
        <v>3Q19</v>
      </c>
      <c r="V36" s="3" t="str">
        <f t="shared" si="30"/>
        <v>2Q19</v>
      </c>
      <c r="W36" s="3" t="str">
        <f t="shared" si="30"/>
        <v>1Q19</v>
      </c>
    </row>
    <row r="37" spans="1:23">
      <c r="A37" s="18" t="s">
        <v>318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>
      <c r="A38" s="6" t="s">
        <v>183</v>
      </c>
      <c r="B38" s="7">
        <f>'Balanço Patrimonial'!B38</f>
        <v>3247</v>
      </c>
      <c r="C38" s="7">
        <f>'Balanço Patrimonial'!C38</f>
        <v>2347</v>
      </c>
      <c r="D38" s="7">
        <f>'Balanço Patrimonial'!D38</f>
        <v>24151</v>
      </c>
      <c r="E38" s="7">
        <f>'Balanço Patrimonial'!E38</f>
        <v>35072</v>
      </c>
      <c r="F38" s="7">
        <f>'Balanço Patrimonial'!F38</f>
        <v>884</v>
      </c>
      <c r="G38" s="7">
        <f>'Balanço Patrimonial'!G38</f>
        <v>653</v>
      </c>
      <c r="H38" s="7">
        <f>'Balanço Patrimonial'!H38</f>
        <v>325</v>
      </c>
      <c r="I38" s="7">
        <f>'Balanço Patrimonial'!I38</f>
        <v>12.159000000000001</v>
      </c>
      <c r="J38" s="7">
        <f>'Balanço Patrimonial'!J38</f>
        <v>4.694</v>
      </c>
      <c r="K38" s="7">
        <f>'Balanço Patrimonial'!K38</f>
        <v>0</v>
      </c>
      <c r="L38" s="7">
        <f>'Balanço Patrimonial'!L38</f>
        <v>1</v>
      </c>
      <c r="M38" s="7">
        <f>'Balanço Patrimonial'!M38</f>
        <v>628</v>
      </c>
      <c r="N38" s="7">
        <f>'Balanço Patrimonial'!N38</f>
        <v>267</v>
      </c>
      <c r="O38" s="7">
        <f>'Balanço Patrimonial'!O38</f>
        <v>543</v>
      </c>
      <c r="P38" s="7">
        <f>'Balanço Patrimonial'!P38</f>
        <v>3004</v>
      </c>
      <c r="Q38" s="7">
        <f>'Balanço Patrimonial'!Q38</f>
        <v>620.73636999999997</v>
      </c>
      <c r="R38" s="7">
        <f>'Balanço Patrimonial'!R38</f>
        <v>137.62628999999995</v>
      </c>
      <c r="S38" s="7">
        <f>'Balanço Patrimonial'!S38</f>
        <v>12409.1574</v>
      </c>
      <c r="T38" s="7">
        <f>'Balanço Patrimonial'!T38</f>
        <v>13363.714749999999</v>
      </c>
      <c r="U38" s="7">
        <f>'Balanço Patrimonial'!U38</f>
        <v>25361.415619999996</v>
      </c>
      <c r="V38" s="7">
        <f>'Balanço Patrimonial'!V38</f>
        <v>328.20314000000008</v>
      </c>
      <c r="W38" s="7">
        <f>'Balanço Patrimonial'!W38</f>
        <v>5245.5618581520366</v>
      </c>
    </row>
    <row r="39" spans="1:23" hidden="1" outlineLevel="1">
      <c r="A39" s="6" t="s">
        <v>55</v>
      </c>
      <c r="B39" s="7">
        <f>'Balanço Patrimonial'!B39</f>
        <v>0</v>
      </c>
      <c r="C39" s="7">
        <f>'Balanço Patrimonial'!C39</f>
        <v>0</v>
      </c>
      <c r="D39" s="7">
        <f>'Balanço Patrimonial'!D39</f>
        <v>0</v>
      </c>
      <c r="E39" s="7">
        <f>'Balanço Patrimonial'!E39</f>
        <v>0</v>
      </c>
      <c r="F39" s="7">
        <f>'Balanço Patrimonial'!F39</f>
        <v>0</v>
      </c>
      <c r="G39" s="7" t="str">
        <f>'Balanço Patrimonial'!G39</f>
        <v>-</v>
      </c>
      <c r="H39" s="7" t="str">
        <f>'Balanço Patrimonial'!H39</f>
        <v>-</v>
      </c>
      <c r="I39" s="7">
        <f>'Balanço Patrimonial'!I39</f>
        <v>0</v>
      </c>
      <c r="J39" s="7">
        <f>'Balanço Patrimonial'!J39</f>
        <v>0</v>
      </c>
      <c r="K39" s="7">
        <f>'Balanço Patrimonial'!K39</f>
        <v>0</v>
      </c>
      <c r="L39" s="7">
        <f>'Balanço Patrimonial'!L39</f>
        <v>0</v>
      </c>
      <c r="M39" s="7">
        <f>'Balanço Patrimonial'!M39</f>
        <v>0</v>
      </c>
      <c r="N39" s="7">
        <f>'Balanço Patrimonial'!N39</f>
        <v>0</v>
      </c>
      <c r="O39" s="7">
        <f>'Balanço Patrimonial'!O39</f>
        <v>0</v>
      </c>
      <c r="P39" s="7">
        <f>'Balanço Patrimonial'!P39</f>
        <v>0</v>
      </c>
      <c r="Q39" s="7">
        <f>'Balanço Patrimonial'!Q39</f>
        <v>0</v>
      </c>
      <c r="R39" s="7">
        <f>'Balanço Patrimonial'!R39</f>
        <v>0</v>
      </c>
      <c r="S39" s="7">
        <f>'Balanço Patrimonial'!S39</f>
        <v>0</v>
      </c>
      <c r="T39" s="7">
        <f>'Balanço Patrimonial'!T39</f>
        <v>0</v>
      </c>
      <c r="U39" s="7">
        <f>'Balanço Patrimonial'!U39</f>
        <v>0</v>
      </c>
      <c r="V39" s="7">
        <f>'Balanço Patrimonial'!V39</f>
        <v>0</v>
      </c>
      <c r="W39" s="7">
        <f>'Balanço Patrimonial'!W39</f>
        <v>0</v>
      </c>
    </row>
    <row r="40" spans="1:23" collapsed="1">
      <c r="A40" s="6" t="s">
        <v>442</v>
      </c>
      <c r="B40" s="7">
        <f>'Balanço Patrimonial'!B40</f>
        <v>2906</v>
      </c>
      <c r="C40" s="7">
        <f>'Balanço Patrimonial'!C40</f>
        <v>2007</v>
      </c>
      <c r="D40" s="7">
        <f>'Balanço Patrimonial'!D40</f>
        <v>0</v>
      </c>
      <c r="E40" s="7">
        <f>'Balanço Patrimonial'!E40</f>
        <v>0</v>
      </c>
      <c r="F40" s="7">
        <f>'Balanço Patrimonial'!F40</f>
        <v>0</v>
      </c>
      <c r="G40" s="7" t="str">
        <f>'Balanço Patrimonial'!G40</f>
        <v>-</v>
      </c>
      <c r="H40" s="7" t="str">
        <f>'Balanço Patrimonial'!H40</f>
        <v>-</v>
      </c>
      <c r="I40" s="7">
        <f>'Balanço Patrimonial'!I40</f>
        <v>0</v>
      </c>
      <c r="J40" s="7">
        <f>'Balanço Patrimonial'!J40</f>
        <v>0</v>
      </c>
      <c r="K40" s="7">
        <f>'Balanço Patrimonial'!K40</f>
        <v>0</v>
      </c>
      <c r="L40" s="7">
        <f>'Balanço Patrimonial'!L40</f>
        <v>0</v>
      </c>
      <c r="M40" s="7">
        <f>'Balanço Patrimonial'!M40</f>
        <v>0</v>
      </c>
      <c r="N40" s="7">
        <f>'Balanço Patrimonial'!N40</f>
        <v>0</v>
      </c>
      <c r="O40" s="7">
        <f>'Balanço Patrimonial'!O40</f>
        <v>0</v>
      </c>
      <c r="P40" s="7">
        <f>'Balanço Patrimonial'!P40</f>
        <v>0</v>
      </c>
      <c r="Q40" s="7">
        <f>'Balanço Patrimonial'!Q40</f>
        <v>0</v>
      </c>
      <c r="R40" s="7">
        <f>'Balanço Patrimonial'!R40</f>
        <v>0</v>
      </c>
      <c r="S40" s="7">
        <f>'Balanço Patrimonial'!S40</f>
        <v>0</v>
      </c>
      <c r="T40" s="7">
        <f>'Balanço Patrimonial'!T40</f>
        <v>0</v>
      </c>
      <c r="U40" s="7">
        <f>'Balanço Patrimonial'!U40</f>
        <v>0</v>
      </c>
      <c r="V40" s="7">
        <f>'Balanço Patrimonial'!V40</f>
        <v>0</v>
      </c>
      <c r="W40" s="7">
        <f>'Balanço Patrimonial'!W40</f>
        <v>0</v>
      </c>
    </row>
    <row r="41" spans="1:23">
      <c r="A41" s="6" t="s">
        <v>184</v>
      </c>
      <c r="B41" s="7">
        <f>'Balanço Patrimonial'!B41</f>
        <v>794</v>
      </c>
      <c r="C41" s="7">
        <f>'Balanço Patrimonial'!C41</f>
        <v>837</v>
      </c>
      <c r="D41" s="7">
        <f>'Balanço Patrimonial'!D41</f>
        <v>800</v>
      </c>
      <c r="E41" s="7">
        <f>'Balanço Patrimonial'!E41</f>
        <v>567</v>
      </c>
      <c r="F41" s="7">
        <f>'Balanço Patrimonial'!F41</f>
        <v>643</v>
      </c>
      <c r="G41" s="7">
        <f>'Balanço Patrimonial'!G41</f>
        <v>610</v>
      </c>
      <c r="H41" s="7">
        <f>'Balanço Patrimonial'!H41</f>
        <v>578</v>
      </c>
      <c r="I41" s="7">
        <f>'Balanço Patrimonial'!I41</f>
        <v>607.16</v>
      </c>
      <c r="J41" s="7">
        <f>'Balanço Patrimonial'!J41</f>
        <v>571.13699999999994</v>
      </c>
      <c r="K41" s="7">
        <f>'Balanço Patrimonial'!K41</f>
        <v>536</v>
      </c>
      <c r="L41" s="7">
        <f>'Balanço Patrimonial'!L41</f>
        <v>504</v>
      </c>
      <c r="M41" s="7">
        <f>'Balanço Patrimonial'!M41</f>
        <v>469</v>
      </c>
      <c r="N41" s="7">
        <f>'Balanço Patrimonial'!N41</f>
        <v>310</v>
      </c>
      <c r="O41" s="7">
        <f>'Balanço Patrimonial'!O41</f>
        <v>400</v>
      </c>
      <c r="P41" s="7">
        <f>'Balanço Patrimonial'!P41</f>
        <v>166</v>
      </c>
      <c r="Q41" s="7">
        <f>'Balanço Patrimonial'!Q41</f>
        <v>195.35070000000002</v>
      </c>
      <c r="R41" s="7">
        <f>'Balanço Patrimonial'!R41</f>
        <v>131.99684999999997</v>
      </c>
      <c r="S41" s="7">
        <f>'Balanço Patrimonial'!S41</f>
        <v>0</v>
      </c>
      <c r="T41" s="7">
        <f>'Balanço Patrimonial'!T41</f>
        <v>0</v>
      </c>
      <c r="U41" s="7">
        <f>'Balanço Patrimonial'!U41</f>
        <v>0</v>
      </c>
      <c r="V41" s="7">
        <f>'Balanço Patrimonial'!V41</f>
        <v>0</v>
      </c>
      <c r="W41" s="7">
        <f>'Balanço Patrimonial'!W41</f>
        <v>0</v>
      </c>
    </row>
    <row r="42" spans="1:23">
      <c r="A42" s="6" t="s">
        <v>185</v>
      </c>
      <c r="B42" s="7">
        <f>'Balanço Patrimonial'!B42</f>
        <v>36892</v>
      </c>
      <c r="C42" s="7">
        <f>'Balanço Patrimonial'!C42</f>
        <v>46572</v>
      </c>
      <c r="D42" s="7">
        <f>'Balanço Patrimonial'!D42</f>
        <v>19709</v>
      </c>
      <c r="E42" s="7">
        <f>'Balanço Patrimonial'!E42</f>
        <v>22058</v>
      </c>
      <c r="F42" s="7">
        <f>'Balanço Patrimonial'!F42</f>
        <v>19818</v>
      </c>
      <c r="G42" s="7">
        <f>'Balanço Patrimonial'!G42</f>
        <v>30626</v>
      </c>
      <c r="H42" s="7">
        <f>'Balanço Patrimonial'!H42</f>
        <v>19550</v>
      </c>
      <c r="I42" s="7">
        <f>'Balanço Patrimonial'!I42</f>
        <v>22846.356</v>
      </c>
      <c r="J42" s="7">
        <f>'Balanço Patrimonial'!J42</f>
        <v>21062.36</v>
      </c>
      <c r="K42" s="7">
        <f>'Balanço Patrimonial'!K42</f>
        <v>16526</v>
      </c>
      <c r="L42" s="7">
        <f>'Balanço Patrimonial'!L42</f>
        <v>12230</v>
      </c>
      <c r="M42" s="7">
        <f>'Balanço Patrimonial'!M42</f>
        <v>12939</v>
      </c>
      <c r="N42" s="7">
        <f>'Balanço Patrimonial'!N42</f>
        <v>13474</v>
      </c>
      <c r="O42" s="7">
        <f>'Balanço Patrimonial'!O42</f>
        <v>11800</v>
      </c>
      <c r="P42" s="7">
        <f>'Balanço Patrimonial'!P42</f>
        <v>5633</v>
      </c>
      <c r="Q42" s="7">
        <f>'Balanço Patrimonial'!Q42</f>
        <v>8465.3796999999995</v>
      </c>
      <c r="R42" s="7">
        <f>'Balanço Patrimonial'!R42</f>
        <v>7328.3067299999984</v>
      </c>
      <c r="S42" s="7">
        <f>'Balanço Patrimonial'!S42</f>
        <v>5687.211040000001</v>
      </c>
      <c r="T42" s="7">
        <f>'Balanço Patrimonial'!T42</f>
        <v>4993.7648399999998</v>
      </c>
      <c r="U42" s="7">
        <f>'Balanço Patrimonial'!U42</f>
        <v>10187.639359999999</v>
      </c>
      <c r="V42" s="7">
        <f>'Balanço Patrimonial'!V42</f>
        <v>9111.2415300000011</v>
      </c>
      <c r="W42" s="7">
        <f>'Balanço Patrimonial'!W42</f>
        <v>9153.0566799999997</v>
      </c>
    </row>
    <row r="43" spans="1:23">
      <c r="A43" s="6" t="s">
        <v>186</v>
      </c>
      <c r="B43" s="7">
        <f>'Balanço Patrimonial'!B43</f>
        <v>3480</v>
      </c>
      <c r="C43" s="7">
        <f>'Balanço Patrimonial'!C43</f>
        <v>2649</v>
      </c>
      <c r="D43" s="7">
        <f>'Balanço Patrimonial'!D43</f>
        <v>3082</v>
      </c>
      <c r="E43" s="7">
        <f>'Balanço Patrimonial'!E43</f>
        <v>2953</v>
      </c>
      <c r="F43" s="7">
        <f>'Balanço Patrimonial'!F43</f>
        <v>2786</v>
      </c>
      <c r="G43" s="7">
        <f>'Balanço Patrimonial'!G43</f>
        <v>3092</v>
      </c>
      <c r="H43" s="7">
        <f>'Balanço Patrimonial'!H43</f>
        <v>2705</v>
      </c>
      <c r="I43" s="7">
        <f>'Balanço Patrimonial'!I43</f>
        <v>3207.1779999999999</v>
      </c>
      <c r="J43" s="7">
        <f>'Balanço Patrimonial'!J43</f>
        <v>3142.1509999999998</v>
      </c>
      <c r="K43" s="7">
        <f>'Balanço Patrimonial'!K43</f>
        <v>3586</v>
      </c>
      <c r="L43" s="7">
        <f>'Balanço Patrimonial'!L43</f>
        <v>1421</v>
      </c>
      <c r="M43" s="7">
        <f>'Balanço Patrimonial'!M43</f>
        <v>1330</v>
      </c>
      <c r="N43" s="7">
        <f>'Balanço Patrimonial'!N43</f>
        <v>927</v>
      </c>
      <c r="O43" s="7">
        <f>'Balanço Patrimonial'!O43</f>
        <v>1498</v>
      </c>
      <c r="P43" s="7">
        <f>'Balanço Patrimonial'!P43</f>
        <v>1369</v>
      </c>
      <c r="Q43" s="7">
        <f>'Balanço Patrimonial'!Q43</f>
        <v>334.12852000000004</v>
      </c>
      <c r="R43" s="7">
        <f>'Balanço Patrimonial'!R43</f>
        <v>291.05572999999998</v>
      </c>
      <c r="S43" s="7">
        <f>'Balanço Patrimonial'!S43</f>
        <v>275.54955000000001</v>
      </c>
      <c r="T43" s="7">
        <f>'Balanço Patrimonial'!T43</f>
        <v>1076.64256</v>
      </c>
      <c r="U43" s="7">
        <f>'Balanço Patrimonial'!U43</f>
        <v>0</v>
      </c>
      <c r="V43" s="7">
        <f>'Balanço Patrimonial'!V43</f>
        <v>0</v>
      </c>
      <c r="W43" s="7">
        <f>'Balanço Patrimonial'!W43</f>
        <v>0</v>
      </c>
    </row>
    <row r="44" spans="1:23">
      <c r="A44" s="6" t="s">
        <v>187</v>
      </c>
      <c r="B44" s="7">
        <f>'Balanço Patrimonial'!B44</f>
        <v>9091</v>
      </c>
      <c r="C44" s="7">
        <f>'Balanço Patrimonial'!C44</f>
        <v>7967</v>
      </c>
      <c r="D44" s="7">
        <f>'Balanço Patrimonial'!D44</f>
        <v>4512</v>
      </c>
      <c r="E44" s="7">
        <f>'Balanço Patrimonial'!E44</f>
        <v>6257</v>
      </c>
      <c r="F44" s="7">
        <f>'Balanço Patrimonial'!F44</f>
        <v>8986</v>
      </c>
      <c r="G44" s="7">
        <f>'Balanço Patrimonial'!G44</f>
        <v>4843</v>
      </c>
      <c r="H44" s="7">
        <f>'Balanço Patrimonial'!H44</f>
        <v>4748</v>
      </c>
      <c r="I44" s="7">
        <f>'Balanço Patrimonial'!I44</f>
        <v>6400.45</v>
      </c>
      <c r="J44" s="7">
        <f>'Balanço Patrimonial'!J44</f>
        <v>6752.893</v>
      </c>
      <c r="K44" s="7">
        <f>'Balanço Patrimonial'!K44</f>
        <v>7548</v>
      </c>
      <c r="L44" s="7">
        <f>'Balanço Patrimonial'!L44</f>
        <v>3489</v>
      </c>
      <c r="M44" s="7">
        <f>'Balanço Patrimonial'!M44</f>
        <v>6357</v>
      </c>
      <c r="N44" s="7">
        <f>'Balanço Patrimonial'!N44</f>
        <v>7287</v>
      </c>
      <c r="O44" s="7">
        <f>'Balanço Patrimonial'!O44</f>
        <v>3361</v>
      </c>
      <c r="P44" s="7">
        <f>'Balanço Patrimonial'!P44</f>
        <v>4604</v>
      </c>
      <c r="Q44" s="7">
        <f>'Balanço Patrimonial'!Q44</f>
        <v>1800.73224</v>
      </c>
      <c r="R44" s="7">
        <f>'Balanço Patrimonial'!R44</f>
        <v>1434</v>
      </c>
      <c r="S44" s="7">
        <f>'Balanço Patrimonial'!S44</f>
        <v>1427.7719399999996</v>
      </c>
      <c r="T44" s="7">
        <f>'Balanço Patrimonial'!T44</f>
        <v>2485.2712099999999</v>
      </c>
      <c r="U44" s="7">
        <f>'Balanço Patrimonial'!U44</f>
        <v>1530.8953800000004</v>
      </c>
      <c r="V44" s="7">
        <f>'Balanço Patrimonial'!V44</f>
        <v>1577.51415</v>
      </c>
      <c r="W44" s="7">
        <f>'Balanço Patrimonial'!W44</f>
        <v>1462.2665499999998</v>
      </c>
    </row>
    <row r="45" spans="1:23">
      <c r="A45" s="6" t="s">
        <v>172</v>
      </c>
      <c r="B45" s="7">
        <f>'Balanço Patrimonial'!B45</f>
        <v>18009</v>
      </c>
      <c r="C45" s="7">
        <f>'Balanço Patrimonial'!C45</f>
        <v>17700</v>
      </c>
      <c r="D45" s="7">
        <f>'Balanço Patrimonial'!D45</f>
        <v>14889</v>
      </c>
      <c r="E45" s="7">
        <f>'Balanço Patrimonial'!E45</f>
        <v>11485</v>
      </c>
      <c r="F45" s="7">
        <f>'Balanço Patrimonial'!F45</f>
        <v>8250</v>
      </c>
      <c r="G45" s="7">
        <f>'Balanço Patrimonial'!G45</f>
        <v>7233</v>
      </c>
      <c r="H45" s="7">
        <f>'Balanço Patrimonial'!H45</f>
        <v>6331</v>
      </c>
      <c r="I45" s="7">
        <f>'Balanço Patrimonial'!I45</f>
        <v>4844.1469999999999</v>
      </c>
      <c r="J45" s="7">
        <f>'Balanço Patrimonial'!J45</f>
        <v>934.90599999999995</v>
      </c>
      <c r="K45" s="7">
        <f>'Balanço Patrimonial'!K45</f>
        <v>2510</v>
      </c>
      <c r="L45" s="7">
        <f>'Balanço Patrimonial'!L45</f>
        <v>5241</v>
      </c>
      <c r="M45" s="7">
        <f>'Balanço Patrimonial'!M45</f>
        <v>6581</v>
      </c>
      <c r="N45" s="7">
        <f>'Balanço Patrimonial'!N45</f>
        <v>4061</v>
      </c>
      <c r="O45" s="7">
        <f>'Balanço Patrimonial'!O45</f>
        <v>4020</v>
      </c>
      <c r="P45" s="7">
        <f>'Balanço Patrimonial'!P45</f>
        <v>5077</v>
      </c>
      <c r="Q45" s="7">
        <f>'Balanço Patrimonial'!Q45</f>
        <v>6184</v>
      </c>
      <c r="R45" s="7">
        <f>'Balanço Patrimonial'!R45</f>
        <v>5565</v>
      </c>
      <c r="S45" s="7">
        <f>'Balanço Patrimonial'!S45</f>
        <v>99.229509999999991</v>
      </c>
      <c r="T45" s="7">
        <f>'Balanço Patrimonial'!T45</f>
        <v>213.11286000000001</v>
      </c>
      <c r="U45" s="7">
        <f>'Balanço Patrimonial'!U45</f>
        <v>155.39117000000005</v>
      </c>
      <c r="V45" s="7">
        <f>'Balanço Patrimonial'!V45</f>
        <v>561.30381000000011</v>
      </c>
      <c r="W45" s="7">
        <f>'Balanço Patrimonial'!W45</f>
        <v>268.59642000000002</v>
      </c>
    </row>
    <row r="46" spans="1:23">
      <c r="A46" s="6" t="s">
        <v>188</v>
      </c>
      <c r="B46" s="7">
        <f>'Balanço Patrimonial'!B46</f>
        <v>12012</v>
      </c>
      <c r="C46" s="7">
        <f>'Balanço Patrimonial'!C46</f>
        <v>9973</v>
      </c>
      <c r="D46" s="7">
        <f>'Balanço Patrimonial'!D46</f>
        <v>10755</v>
      </c>
      <c r="E46" s="7">
        <f>'Balanço Patrimonial'!E46</f>
        <v>10144</v>
      </c>
      <c r="F46" s="7">
        <f>'Balanço Patrimonial'!F46</f>
        <v>7943</v>
      </c>
      <c r="G46" s="7">
        <f>'Balanço Patrimonial'!G46</f>
        <v>6525</v>
      </c>
      <c r="H46" s="7">
        <f>'Balanço Patrimonial'!H46</f>
        <v>7801</v>
      </c>
      <c r="I46" s="7">
        <f>'Balanço Patrimonial'!I46</f>
        <v>7594.2290000000003</v>
      </c>
      <c r="J46" s="7">
        <f>'Balanço Patrimonial'!J46</f>
        <v>5855.6760000000004</v>
      </c>
      <c r="K46" s="7">
        <f>'Balanço Patrimonial'!K46</f>
        <v>4839</v>
      </c>
      <c r="L46" s="7">
        <f>'Balanço Patrimonial'!L46</f>
        <v>5989</v>
      </c>
      <c r="M46" s="7">
        <f>'Balanço Patrimonial'!M46</f>
        <v>6233</v>
      </c>
      <c r="N46" s="7">
        <f>'Balanço Patrimonial'!N46</f>
        <v>4704</v>
      </c>
      <c r="O46" s="7">
        <f>'Balanço Patrimonial'!O46</f>
        <v>3479</v>
      </c>
      <c r="P46" s="7">
        <f>'Balanço Patrimonial'!P46</f>
        <v>3170</v>
      </c>
      <c r="Q46" s="7">
        <f>'Balanço Patrimonial'!Q46</f>
        <v>1940.6352999999999</v>
      </c>
      <c r="R46" s="7">
        <f>'Balanço Patrimonial'!R46</f>
        <v>758.80918999999994</v>
      </c>
      <c r="S46" s="7">
        <f>'Balanço Patrimonial'!S46</f>
        <v>581.57173999999998</v>
      </c>
      <c r="T46" s="7">
        <f>'Balanço Patrimonial'!T46</f>
        <v>354.66740999999996</v>
      </c>
      <c r="U46" s="7">
        <f>'Balanço Patrimonial'!U46</f>
        <v>480.16746999999992</v>
      </c>
      <c r="V46" s="7">
        <f>'Balanço Patrimonial'!V46</f>
        <v>373.65395000000007</v>
      </c>
      <c r="W46" s="7">
        <f>'Balanço Patrimonial'!W46</f>
        <v>296.20779999999996</v>
      </c>
    </row>
    <row r="47" spans="1:23">
      <c r="A47" s="6" t="s">
        <v>189</v>
      </c>
      <c r="B47" s="7">
        <f>'Balanço Patrimonial'!B47</f>
        <v>46262</v>
      </c>
      <c r="C47" s="7">
        <f>'Balanço Patrimonial'!C47</f>
        <v>47643</v>
      </c>
      <c r="D47" s="7">
        <f>'Balanço Patrimonial'!D47</f>
        <v>48209</v>
      </c>
      <c r="E47" s="7">
        <f>'Balanço Patrimonial'!E47</f>
        <v>51307</v>
      </c>
      <c r="F47" s="7">
        <f>'Balanço Patrimonial'!F47</f>
        <v>44962</v>
      </c>
      <c r="G47" s="7">
        <f>'Balanço Patrimonial'!G47</f>
        <v>38839</v>
      </c>
      <c r="H47" s="7">
        <f>'Balanço Patrimonial'!H47</f>
        <v>34650</v>
      </c>
      <c r="I47" s="7">
        <f>'Balanço Patrimonial'!I47</f>
        <v>28332.532999999999</v>
      </c>
      <c r="J47" s="7">
        <f>'Balanço Patrimonial'!J47</f>
        <v>31020.067999999999</v>
      </c>
      <c r="K47" s="7">
        <f>'Balanço Patrimonial'!K47</f>
        <v>28928</v>
      </c>
      <c r="L47" s="7">
        <f>'Balanço Patrimonial'!L47</f>
        <v>36434</v>
      </c>
      <c r="M47" s="7">
        <f>'Balanço Patrimonial'!M47</f>
        <v>54157</v>
      </c>
      <c r="N47" s="7">
        <f>'Balanço Patrimonial'!N47</f>
        <v>72445</v>
      </c>
      <c r="O47" s="7">
        <f>'Balanço Patrimonial'!O47</f>
        <v>58343</v>
      </c>
      <c r="P47" s="7">
        <f>'Balanço Patrimonial'!P47</f>
        <v>79572</v>
      </c>
      <c r="Q47" s="7">
        <f>'Balanço Patrimonial'!Q47</f>
        <v>42547.395329999999</v>
      </c>
      <c r="R47" s="7">
        <f>'Balanço Patrimonial'!R47</f>
        <v>29684.972669999999</v>
      </c>
      <c r="S47" s="7">
        <f>'Balanço Patrimonial'!S47</f>
        <v>33776.415120000005</v>
      </c>
      <c r="T47" s="7">
        <f>'Balanço Patrimonial'!T47</f>
        <v>45791.233789999998</v>
      </c>
      <c r="U47" s="7">
        <f>'Balanço Patrimonial'!U47</f>
        <v>18222.577734757328</v>
      </c>
      <c r="V47" s="7">
        <f>'Balanço Patrimonial'!V47</f>
        <v>9737.7454408466892</v>
      </c>
      <c r="W47" s="7">
        <f>'Balanço Patrimonial'!W47</f>
        <v>9566.8343700000005</v>
      </c>
    </row>
    <row r="48" spans="1:23">
      <c r="A48" s="6" t="s">
        <v>192</v>
      </c>
      <c r="B48" s="7">
        <f>'Balanço Patrimonial'!B48</f>
        <v>0</v>
      </c>
      <c r="C48" s="7">
        <f>'Balanço Patrimonial'!C48</f>
        <v>0</v>
      </c>
      <c r="D48" s="7">
        <f>'Balanço Patrimonial'!D48</f>
        <v>0</v>
      </c>
      <c r="E48" s="7">
        <f>'Balanço Patrimonial'!E48</f>
        <v>0</v>
      </c>
      <c r="F48" s="7">
        <f>'Balanço Patrimonial'!F48</f>
        <v>0</v>
      </c>
      <c r="G48" s="7">
        <f>'Balanço Patrimonial'!G48</f>
        <v>0</v>
      </c>
      <c r="H48" s="7">
        <f>'Balanço Patrimonial'!H48</f>
        <v>0</v>
      </c>
      <c r="I48" s="7">
        <f>'Balanço Patrimonial'!I48</f>
        <v>7.5999999999999998E-2</v>
      </c>
      <c r="J48" s="7">
        <f>'Balanço Patrimonial'!J48</f>
        <v>7.5999999999999998E-2</v>
      </c>
      <c r="K48" s="7">
        <f>'Balanço Patrimonial'!K48</f>
        <v>42211</v>
      </c>
      <c r="L48" s="7">
        <f>'Balanço Patrimonial'!L48</f>
        <v>42211</v>
      </c>
      <c r="M48" s="7">
        <f>'Balanço Patrimonial'!M48</f>
        <v>0</v>
      </c>
      <c r="N48" s="7">
        <f>'Balanço Patrimonial'!N48</f>
        <v>0</v>
      </c>
      <c r="O48" s="7">
        <f>'Balanço Patrimonial'!O48</f>
        <v>22212</v>
      </c>
      <c r="P48" s="7">
        <f>'Balanço Patrimonial'!P48</f>
        <v>22212</v>
      </c>
      <c r="Q48" s="7">
        <f>'Balanço Patrimonial'!Q48</f>
        <v>0</v>
      </c>
      <c r="R48" s="7">
        <f>'Balanço Patrimonial'!R48</f>
        <v>0</v>
      </c>
      <c r="S48" s="7">
        <f>'Balanço Patrimonial'!S48</f>
        <v>0</v>
      </c>
      <c r="T48" s="7">
        <f>'Balanço Patrimonial'!T48</f>
        <v>0</v>
      </c>
      <c r="U48" s="7">
        <f>'Balanço Patrimonial'!U48</f>
        <v>0</v>
      </c>
      <c r="V48" s="7">
        <f>'Balanço Patrimonial'!V48</f>
        <v>0</v>
      </c>
      <c r="W48" s="7">
        <f>'Balanço Patrimonial'!W48</f>
        <v>0</v>
      </c>
    </row>
    <row r="49" spans="1:23">
      <c r="A49" s="6" t="s">
        <v>443</v>
      </c>
      <c r="B49" s="7">
        <f>'Balanço Patrimonial'!B49</f>
        <v>0</v>
      </c>
      <c r="C49" s="7">
        <f>'Balanço Patrimonial'!C49</f>
        <v>0</v>
      </c>
      <c r="D49" s="7">
        <f>'Balanço Patrimonial'!D49</f>
        <v>0</v>
      </c>
      <c r="E49" s="7">
        <f>'Balanço Patrimonial'!E49</f>
        <v>60000</v>
      </c>
      <c r="F49" s="7">
        <f>'Balanço Patrimonial'!F49</f>
        <v>14361</v>
      </c>
      <c r="G49" s="7">
        <f>'Balanço Patrimonial'!G49</f>
        <v>14361</v>
      </c>
      <c r="H49" s="7">
        <f>'Balanço Patrimonial'!H49</f>
        <v>14361</v>
      </c>
      <c r="I49" s="7">
        <f>'Balanço Patrimonial'!I49</f>
        <v>14360.897999999999</v>
      </c>
      <c r="J49" s="7">
        <f>'Balanço Patrimonial'!J49</f>
        <v>14360.897999999999</v>
      </c>
      <c r="K49" s="7">
        <f>'Balanço Patrimonial'!K49</f>
        <v>14361</v>
      </c>
      <c r="L49" s="7">
        <f>'Balanço Patrimonial'!L49</f>
        <v>14361</v>
      </c>
      <c r="M49" s="7">
        <f>'Balanço Patrimonial'!M49</f>
        <v>0</v>
      </c>
      <c r="N49" s="7">
        <f>'Balanço Patrimonial'!N49</f>
        <v>0</v>
      </c>
      <c r="O49" s="7">
        <f>'Balanço Patrimonial'!O49</f>
        <v>0</v>
      </c>
      <c r="P49" s="7">
        <f>'Balanço Patrimonial'!P49</f>
        <v>0</v>
      </c>
      <c r="Q49" s="7">
        <f>'Balanço Patrimonial'!Q49</f>
        <v>0</v>
      </c>
      <c r="R49" s="7">
        <f>'Balanço Patrimonial'!R49</f>
        <v>5.8207660913467408E-14</v>
      </c>
      <c r="S49" s="7">
        <f>'Balanço Patrimonial'!S49</f>
        <v>0</v>
      </c>
      <c r="T49" s="7">
        <f>'Balanço Patrimonial'!T49</f>
        <v>1624.2938899999999</v>
      </c>
      <c r="U49" s="7">
        <f>'Balanço Patrimonial'!U49</f>
        <v>16508.17109</v>
      </c>
      <c r="V49" s="7">
        <f>'Balanço Patrimonial'!V49</f>
        <v>4191.8016399999997</v>
      </c>
      <c r="W49" s="7">
        <f>'Balanço Patrimonial'!W49</f>
        <v>1.01</v>
      </c>
    </row>
    <row r="50" spans="1:23" hidden="1" outlineLevel="1">
      <c r="A50" s="6" t="s">
        <v>181</v>
      </c>
      <c r="B50" s="7">
        <f>'Balanço Patrimonial'!B50</f>
        <v>0</v>
      </c>
      <c r="C50" s="7">
        <f>'Balanço Patrimonial'!C50</f>
        <v>0</v>
      </c>
      <c r="D50" s="7">
        <f>'Balanço Patrimonial'!D50</f>
        <v>0</v>
      </c>
      <c r="E50" s="7">
        <f>'Balanço Patrimonial'!E50</f>
        <v>0</v>
      </c>
      <c r="F50" s="7">
        <f>'Balanço Patrimonial'!F50</f>
        <v>0</v>
      </c>
      <c r="G50" s="7" t="str">
        <f>'Balanço Patrimonial'!G50</f>
        <v>-</v>
      </c>
      <c r="H50" s="7" t="str">
        <f>'Balanço Patrimonial'!H50</f>
        <v>-</v>
      </c>
      <c r="I50" s="7">
        <f>'Balanço Patrimonial'!I50</f>
        <v>0</v>
      </c>
      <c r="J50" s="7">
        <f>'Balanço Patrimonial'!J50</f>
        <v>0</v>
      </c>
      <c r="K50" s="7">
        <f>'Balanço Patrimonial'!K50</f>
        <v>0</v>
      </c>
      <c r="L50" s="7">
        <f>'Balanço Patrimonial'!L50</f>
        <v>0</v>
      </c>
      <c r="M50" s="7">
        <f>'Balanço Patrimonial'!M50</f>
        <v>0</v>
      </c>
      <c r="N50" s="7">
        <f>'Balanço Patrimonial'!N50</f>
        <v>0</v>
      </c>
      <c r="O50" s="7">
        <f>'Balanço Patrimonial'!O50</f>
        <v>0</v>
      </c>
      <c r="P50" s="7">
        <f>'Balanço Patrimonial'!P50</f>
        <v>0</v>
      </c>
      <c r="Q50" s="7">
        <f>'Balanço Patrimonial'!Q50</f>
        <v>0</v>
      </c>
      <c r="R50" s="7">
        <f>'Balanço Patrimonial'!R50</f>
        <v>0</v>
      </c>
      <c r="S50" s="7">
        <f>'Balanço Patrimonial'!S50</f>
        <v>0</v>
      </c>
      <c r="T50" s="7">
        <f>'Balanço Patrimonial'!T50</f>
        <v>0</v>
      </c>
      <c r="U50" s="7">
        <f>'Balanço Patrimonial'!U50</f>
        <v>0</v>
      </c>
      <c r="V50" s="7">
        <f>'Balanço Patrimonial'!V50</f>
        <v>0</v>
      </c>
      <c r="W50" s="7">
        <f>'Balanço Patrimonial'!W50</f>
        <v>0</v>
      </c>
    </row>
    <row r="51" spans="1:23" collapsed="1">
      <c r="A51" s="6" t="s">
        <v>190</v>
      </c>
      <c r="B51" s="7">
        <f>'Balanço Patrimonial'!B51</f>
        <v>260225</v>
      </c>
      <c r="C51" s="7">
        <f>'Balanço Patrimonial'!C51</f>
        <v>242723</v>
      </c>
      <c r="D51" s="7">
        <f>'Balanço Patrimonial'!D51</f>
        <v>222283</v>
      </c>
      <c r="E51" s="7">
        <f>'Balanço Patrimonial'!E51</f>
        <v>256305</v>
      </c>
      <c r="F51" s="7">
        <f>'Balanço Patrimonial'!F51</f>
        <v>251158</v>
      </c>
      <c r="G51" s="7">
        <f>'Balanço Patrimonial'!G51</f>
        <v>240298</v>
      </c>
      <c r="H51" s="7">
        <f>'Balanço Patrimonial'!H51</f>
        <v>242221</v>
      </c>
      <c r="I51" s="7">
        <f>'Balanço Patrimonial'!I51</f>
        <v>317919.54100000003</v>
      </c>
      <c r="J51" s="7">
        <f>'Balanço Patrimonial'!J51</f>
        <v>300795.962</v>
      </c>
      <c r="K51" s="7">
        <f>'Balanço Patrimonial'!K51</f>
        <v>246932</v>
      </c>
      <c r="L51" s="7">
        <f>'Balanço Patrimonial'!L51</f>
        <v>233569</v>
      </c>
      <c r="M51" s="7">
        <f>'Balanço Patrimonial'!M51</f>
        <v>208509</v>
      </c>
      <c r="N51" s="7">
        <f>'Balanço Patrimonial'!N51</f>
        <v>166935</v>
      </c>
      <c r="O51" s="7">
        <f>'Balanço Patrimonial'!O51</f>
        <v>162381</v>
      </c>
      <c r="P51" s="7">
        <f>'Balanço Patrimonial'!P51</f>
        <v>163656</v>
      </c>
      <c r="Q51" s="7">
        <f>'Balanço Patrimonial'!Q51</f>
        <v>158548.42192000002</v>
      </c>
      <c r="R51" s="7">
        <f>'Balanço Patrimonial'!R51</f>
        <v>173702.79786000002</v>
      </c>
      <c r="S51" s="7">
        <f>'Balanço Patrimonial'!S51</f>
        <v>169341.47784000001</v>
      </c>
      <c r="T51" s="7">
        <f>'Balanço Patrimonial'!T51</f>
        <v>133171.75797999999</v>
      </c>
      <c r="U51" s="7">
        <f>'Balanço Patrimonial'!U51</f>
        <v>78532.823572512512</v>
      </c>
      <c r="V51" s="7">
        <f>'Balanço Patrimonial'!V51</f>
        <v>76493.948208609916</v>
      </c>
      <c r="W51" s="7">
        <f>'Balanço Patrimonial'!W51</f>
        <v>48168.115689999999</v>
      </c>
    </row>
    <row r="52" spans="1:23">
      <c r="A52" s="6" t="s">
        <v>191</v>
      </c>
      <c r="B52" s="7">
        <f>'Balanço Patrimonial'!B52</f>
        <v>2790</v>
      </c>
      <c r="C52" s="7">
        <f>'Balanço Patrimonial'!C52</f>
        <v>1835</v>
      </c>
      <c r="D52" s="7">
        <f>'Balanço Patrimonial'!D52</f>
        <v>4456</v>
      </c>
      <c r="E52" s="7">
        <f>'Balanço Patrimonial'!E52</f>
        <v>1074</v>
      </c>
      <c r="F52" s="7">
        <f>'Balanço Patrimonial'!F52</f>
        <v>2326</v>
      </c>
      <c r="G52" s="7">
        <f>'Balanço Patrimonial'!G52</f>
        <v>4169</v>
      </c>
      <c r="H52" s="7">
        <f>'Balanço Patrimonial'!H52</f>
        <v>1448</v>
      </c>
      <c r="I52" s="7">
        <f>'Balanço Patrimonial'!I52</f>
        <v>1335.366</v>
      </c>
      <c r="J52" s="7">
        <f>'Balanço Patrimonial'!J52</f>
        <v>3262.19</v>
      </c>
      <c r="K52" s="7">
        <f>'Balanço Patrimonial'!K52</f>
        <v>5216</v>
      </c>
      <c r="L52" s="7">
        <f>'Balanço Patrimonial'!L52</f>
        <v>3637</v>
      </c>
      <c r="M52" s="7">
        <f>'Balanço Patrimonial'!M52</f>
        <v>3762</v>
      </c>
      <c r="N52" s="7">
        <f>'Balanço Patrimonial'!N52</f>
        <v>861</v>
      </c>
      <c r="O52" s="7">
        <f>'Balanço Patrimonial'!O52</f>
        <v>922</v>
      </c>
      <c r="P52" s="7">
        <f>'Balanço Patrimonial'!P52</f>
        <v>4641</v>
      </c>
      <c r="Q52" s="7">
        <f>'Balanço Patrimonial'!Q52</f>
        <v>4831.238949999999</v>
      </c>
      <c r="R52" s="7">
        <f>'Balanço Patrimonial'!R52</f>
        <v>1468.4996299999998</v>
      </c>
      <c r="S52" s="7">
        <f>'Balanço Patrimonial'!S52</f>
        <v>1235.9275299999997</v>
      </c>
      <c r="T52" s="7">
        <f>'Balanço Patrimonial'!T52</f>
        <v>1079.0436999999997</v>
      </c>
      <c r="U52" s="7">
        <f>'Balanço Patrimonial'!U52</f>
        <v>1237.2072900000001</v>
      </c>
      <c r="V52" s="7">
        <f>'Balanço Patrimonial'!V52</f>
        <v>973.51807000000724</v>
      </c>
      <c r="W52" s="7">
        <f>'Balanço Patrimonial'!W52</f>
        <v>890.79880000000003</v>
      </c>
    </row>
    <row r="53" spans="1:23" ht="12" thickBot="1">
      <c r="A53" s="16" t="s">
        <v>319</v>
      </c>
      <c r="B53" s="15">
        <f t="shared" ref="B53" si="31">SUM(B38:B52)</f>
        <v>395708</v>
      </c>
      <c r="C53" s="15">
        <f t="shared" ref="C53:D53" si="32">SUM(C38:C52)</f>
        <v>382253</v>
      </c>
      <c r="D53" s="15">
        <f t="shared" si="32"/>
        <v>352846</v>
      </c>
      <c r="E53" s="15">
        <f t="shared" ref="E53:F53" si="33">SUM(E38:E52)</f>
        <v>457222</v>
      </c>
      <c r="F53" s="15">
        <f t="shared" si="33"/>
        <v>362117</v>
      </c>
      <c r="G53" s="15">
        <f t="shared" ref="G53:H53" si="34">SUM(G38:G52)</f>
        <v>351249</v>
      </c>
      <c r="H53" s="15">
        <f t="shared" si="34"/>
        <v>334718</v>
      </c>
      <c r="I53" s="15">
        <f t="shared" ref="I53:J53" si="35">SUM(I38:I52)</f>
        <v>407460.09299999999</v>
      </c>
      <c r="J53" s="15">
        <f t="shared" si="35"/>
        <v>387763.011</v>
      </c>
      <c r="K53" s="15">
        <f t="shared" ref="K53:L53" si="36">SUM(K38:K52)</f>
        <v>373193</v>
      </c>
      <c r="L53" s="15">
        <f t="shared" si="36"/>
        <v>359087</v>
      </c>
      <c r="M53" s="15">
        <f t="shared" ref="M53:R53" si="37">SUM(M38:M52)</f>
        <v>300965</v>
      </c>
      <c r="N53" s="15">
        <f t="shared" si="37"/>
        <v>271271</v>
      </c>
      <c r="O53" s="15">
        <f t="shared" si="37"/>
        <v>268959</v>
      </c>
      <c r="P53" s="15">
        <f t="shared" si="37"/>
        <v>293104</v>
      </c>
      <c r="Q53" s="15">
        <f t="shared" si="37"/>
        <v>225468.01903000002</v>
      </c>
      <c r="R53" s="15">
        <f t="shared" si="37"/>
        <v>220503.06495000003</v>
      </c>
      <c r="S53" s="15">
        <f t="shared" ref="S53:W53" si="38">SUM(S38:S52)</f>
        <v>224834.31167</v>
      </c>
      <c r="T53" s="15">
        <f t="shared" si="38"/>
        <v>204153.50299000001</v>
      </c>
      <c r="U53" s="15">
        <f t="shared" si="38"/>
        <v>152216.28868726984</v>
      </c>
      <c r="V53" s="15">
        <f t="shared" si="38"/>
        <v>103348.92993945662</v>
      </c>
      <c r="W53" s="15">
        <f t="shared" si="38"/>
        <v>75052.448168152041</v>
      </c>
    </row>
    <row r="54" spans="1:23" ht="12" thickTop="1">
      <c r="A54" s="6" t="s">
        <v>183</v>
      </c>
      <c r="B54" s="7">
        <f>'Balanço Patrimonial'!B54</f>
        <v>245741</v>
      </c>
      <c r="C54" s="7">
        <f>'Balanço Patrimonial'!C54</f>
        <v>226650</v>
      </c>
      <c r="D54" s="7">
        <f>'Balanço Patrimonial'!D54</f>
        <v>189348</v>
      </c>
      <c r="E54" s="7">
        <f>'Balanço Patrimonial'!E54</f>
        <v>147001</v>
      </c>
      <c r="F54" s="7">
        <f>'Balanço Patrimonial'!F54</f>
        <v>63357</v>
      </c>
      <c r="G54" s="7">
        <f>'Balanço Patrimonial'!G54</f>
        <v>42142</v>
      </c>
      <c r="H54" s="7">
        <f>'Balanço Patrimonial'!H54</f>
        <v>42243</v>
      </c>
      <c r="I54" s="7">
        <f>'Balanço Patrimonial'!I54</f>
        <v>1524.9580000000001</v>
      </c>
      <c r="J54" s="7">
        <f>'Balanço Patrimonial'!J54</f>
        <v>515.03099999999995</v>
      </c>
      <c r="K54" s="7">
        <f>'Balanço Patrimonial'!K54</f>
        <v>508</v>
      </c>
      <c r="L54" s="7">
        <f>'Balanço Patrimonial'!L54</f>
        <v>413</v>
      </c>
      <c r="M54" s="7">
        <f>'Balanço Patrimonial'!M54</f>
        <v>50204</v>
      </c>
      <c r="N54" s="7">
        <f>'Balanço Patrimonial'!N54</f>
        <v>50204</v>
      </c>
      <c r="O54" s="7">
        <f>'Balanço Patrimonial'!O54</f>
        <v>50204</v>
      </c>
      <c r="P54" s="7">
        <f>'Balanço Patrimonial'!P54</f>
        <v>54200</v>
      </c>
      <c r="Q54" s="7">
        <f>'Balanço Patrimonial'!Q54</f>
        <v>50200</v>
      </c>
      <c r="R54" s="7">
        <f>'Balanço Patrimonial'!R54</f>
        <v>50000</v>
      </c>
      <c r="S54" s="7">
        <f>'Balanço Patrimonial'!S54</f>
        <v>51386.985789999999</v>
      </c>
      <c r="T54" s="7">
        <f>'Balanço Patrimonial'!T54</f>
        <v>51108.486109999998</v>
      </c>
      <c r="U54" s="7">
        <f>'Balanço Patrimonial'!U54</f>
        <v>1242.49127</v>
      </c>
      <c r="V54" s="7">
        <f>'Balanço Patrimonial'!V54</f>
        <v>30761.843849999997</v>
      </c>
      <c r="W54" s="7">
        <f>'Balanço Patrimonial'!W54</f>
        <v>18361.165392260471</v>
      </c>
    </row>
    <row r="55" spans="1:23" hidden="1" outlineLevel="1">
      <c r="A55" s="6" t="s">
        <v>55</v>
      </c>
      <c r="B55" s="7">
        <f>'Balanço Patrimonial'!B55</f>
        <v>0</v>
      </c>
      <c r="C55" s="7">
        <f>'Balanço Patrimonial'!C55</f>
        <v>0</v>
      </c>
      <c r="D55" s="7">
        <f>'Balanço Patrimonial'!D55</f>
        <v>0</v>
      </c>
      <c r="E55" s="7">
        <f>'Balanço Patrimonial'!E55</f>
        <v>0</v>
      </c>
      <c r="F55" s="7">
        <f>'Balanço Patrimonial'!F55</f>
        <v>0</v>
      </c>
      <c r="G55" s="7" t="str">
        <f>'Balanço Patrimonial'!G55</f>
        <v>-</v>
      </c>
      <c r="H55" s="7" t="str">
        <f>'Balanço Patrimonial'!H55</f>
        <v>-</v>
      </c>
      <c r="I55" s="7">
        <f>'Balanço Patrimonial'!I55</f>
        <v>0</v>
      </c>
      <c r="J55" s="7">
        <f>'Balanço Patrimonial'!J55</f>
        <v>0</v>
      </c>
      <c r="K55" s="7">
        <f>'Balanço Patrimonial'!K55</f>
        <v>0</v>
      </c>
      <c r="L55" s="7">
        <f>'Balanço Patrimonial'!L55</f>
        <v>0</v>
      </c>
      <c r="M55" s="7">
        <f>'Balanço Patrimonial'!M55</f>
        <v>0</v>
      </c>
      <c r="N55" s="7">
        <f>'Balanço Patrimonial'!N55</f>
        <v>0</v>
      </c>
      <c r="O55" s="7">
        <f>'Balanço Patrimonial'!O55</f>
        <v>0</v>
      </c>
      <c r="P55" s="7">
        <f>'Balanço Patrimonial'!P55</f>
        <v>0</v>
      </c>
      <c r="Q55" s="7">
        <f>'Balanço Patrimonial'!Q55</f>
        <v>0</v>
      </c>
      <c r="R55" s="7">
        <f>'Balanço Patrimonial'!R55</f>
        <v>0</v>
      </c>
      <c r="S55" s="7">
        <f>'Balanço Patrimonial'!S55</f>
        <v>0</v>
      </c>
      <c r="T55" s="7">
        <f>'Balanço Patrimonial'!T55</f>
        <v>0</v>
      </c>
      <c r="U55" s="7">
        <f>'Balanço Patrimonial'!U55</f>
        <v>0</v>
      </c>
      <c r="V55" s="7">
        <f>'Balanço Patrimonial'!V55</f>
        <v>0</v>
      </c>
      <c r="W55" s="7">
        <f>'Balanço Patrimonial'!W55</f>
        <v>0</v>
      </c>
    </row>
    <row r="56" spans="1:23" collapsed="1">
      <c r="A56" s="6" t="s">
        <v>442</v>
      </c>
      <c r="B56" s="7">
        <f>'Balanço Patrimonial'!B56</f>
        <v>240082</v>
      </c>
      <c r="C56" s="7">
        <f>'Balanço Patrimonial'!C56</f>
        <v>212248</v>
      </c>
      <c r="D56" s="7">
        <f>'Balanço Patrimonial'!D56</f>
        <v>0</v>
      </c>
      <c r="E56" s="7">
        <f>'Balanço Patrimonial'!E56</f>
        <v>0</v>
      </c>
      <c r="F56" s="7">
        <f>'Balanço Patrimonial'!F56</f>
        <v>0</v>
      </c>
      <c r="G56" s="7" t="str">
        <f>'Balanço Patrimonial'!G56</f>
        <v>-</v>
      </c>
      <c r="H56" s="7" t="str">
        <f>'Balanço Patrimonial'!H56</f>
        <v>-</v>
      </c>
      <c r="I56" s="7">
        <f>'Balanço Patrimonial'!I56</f>
        <v>0</v>
      </c>
      <c r="J56" s="7">
        <f>'Balanço Patrimonial'!J56</f>
        <v>0</v>
      </c>
      <c r="K56" s="7">
        <f>'Balanço Patrimonial'!K56</f>
        <v>0</v>
      </c>
      <c r="L56" s="7">
        <f>'Balanço Patrimonial'!L56</f>
        <v>0</v>
      </c>
      <c r="M56" s="7">
        <f>'Balanço Patrimonial'!M56</f>
        <v>0</v>
      </c>
      <c r="N56" s="7">
        <f>'Balanço Patrimonial'!N56</f>
        <v>0</v>
      </c>
      <c r="O56" s="7">
        <f>'Balanço Patrimonial'!O56</f>
        <v>0</v>
      </c>
      <c r="P56" s="7">
        <f>'Balanço Patrimonial'!P56</f>
        <v>0</v>
      </c>
      <c r="Q56" s="7">
        <f>'Balanço Patrimonial'!Q56</f>
        <v>0</v>
      </c>
      <c r="R56" s="7">
        <f>'Balanço Patrimonial'!R56</f>
        <v>0</v>
      </c>
      <c r="S56" s="7">
        <f>'Balanço Patrimonial'!S56</f>
        <v>0</v>
      </c>
      <c r="T56" s="7">
        <f>'Balanço Patrimonial'!T56</f>
        <v>0</v>
      </c>
      <c r="U56" s="7">
        <f>'Balanço Patrimonial'!U56</f>
        <v>0</v>
      </c>
      <c r="V56" s="7">
        <f>'Balanço Patrimonial'!V56</f>
        <v>0</v>
      </c>
      <c r="W56" s="7">
        <f>'Balanço Patrimonial'!W56</f>
        <v>0</v>
      </c>
    </row>
    <row r="57" spans="1:23">
      <c r="A57" s="6" t="s">
        <v>184</v>
      </c>
      <c r="B57" s="7">
        <f>'Balanço Patrimonial'!B57</f>
        <v>2375</v>
      </c>
      <c r="C57" s="7">
        <f>'Balanço Patrimonial'!C57</f>
        <v>2502</v>
      </c>
      <c r="D57" s="7">
        <f>'Balanço Patrimonial'!D57</f>
        <v>2679</v>
      </c>
      <c r="E57" s="7">
        <f>'Balanço Patrimonial'!E57</f>
        <v>1399</v>
      </c>
      <c r="F57" s="7">
        <f>'Balanço Patrimonial'!F57</f>
        <v>1086</v>
      </c>
      <c r="G57" s="7">
        <f>'Balanço Patrimonial'!G57</f>
        <v>1287</v>
      </c>
      <c r="H57" s="7">
        <f>'Balanço Patrimonial'!H57</f>
        <v>1472</v>
      </c>
      <c r="I57" s="7">
        <f>'Balanço Patrimonial'!I57</f>
        <v>1697.3520000000001</v>
      </c>
      <c r="J57" s="7">
        <f>'Balanço Patrimonial'!J57</f>
        <v>1861.114</v>
      </c>
      <c r="K57" s="7">
        <f>'Balanço Patrimonial'!K57</f>
        <v>2018</v>
      </c>
      <c r="L57" s="7">
        <f>'Balanço Patrimonial'!L57</f>
        <v>2149</v>
      </c>
      <c r="M57" s="7">
        <f>'Balanço Patrimonial'!M57</f>
        <v>2272</v>
      </c>
      <c r="N57" s="7">
        <f>'Balanço Patrimonial'!N57</f>
        <v>2382</v>
      </c>
      <c r="O57" s="7">
        <f>'Balanço Patrimonial'!O57</f>
        <v>2382</v>
      </c>
      <c r="P57" s="7">
        <f>'Balanço Patrimonial'!P57</f>
        <v>1479</v>
      </c>
      <c r="Q57" s="7">
        <f>'Balanço Patrimonial'!Q57</f>
        <v>1299.6446299999998</v>
      </c>
      <c r="R57" s="7">
        <f>'Balanço Patrimonial'!R57</f>
        <v>1346.94523</v>
      </c>
      <c r="S57" s="7">
        <f>'Balanço Patrimonial'!S57</f>
        <v>0</v>
      </c>
      <c r="T57" s="7">
        <f>'Balanço Patrimonial'!T57</f>
        <v>0</v>
      </c>
      <c r="U57" s="7">
        <f>'Balanço Patrimonial'!U57</f>
        <v>0</v>
      </c>
      <c r="V57" s="7">
        <f>'Balanço Patrimonial'!V57</f>
        <v>0</v>
      </c>
      <c r="W57" s="7">
        <f>'Balanço Patrimonial'!W57</f>
        <v>0</v>
      </c>
    </row>
    <row r="58" spans="1:23" hidden="1" outlineLevel="1">
      <c r="A58" s="6" t="s">
        <v>185</v>
      </c>
      <c r="B58" s="7">
        <f>'Balanço Patrimonial'!B58</f>
        <v>0</v>
      </c>
      <c r="C58" s="7">
        <f>'Balanço Patrimonial'!C58</f>
        <v>0</v>
      </c>
      <c r="D58" s="7">
        <f>'Balanço Patrimonial'!D58</f>
        <v>0</v>
      </c>
      <c r="E58" s="7">
        <f>'Balanço Patrimonial'!E58</f>
        <v>0</v>
      </c>
      <c r="F58" s="7">
        <f>'Balanço Patrimonial'!F58</f>
        <v>0</v>
      </c>
      <c r="G58" s="7" t="str">
        <f>'Balanço Patrimonial'!G58</f>
        <v>-</v>
      </c>
      <c r="H58" s="7" t="str">
        <f>'Balanço Patrimonial'!H58</f>
        <v>-</v>
      </c>
      <c r="I58" s="7">
        <f>'Balanço Patrimonial'!I58</f>
        <v>0</v>
      </c>
      <c r="J58" s="7">
        <f>'Balanço Patrimonial'!J58</f>
        <v>0</v>
      </c>
      <c r="K58" s="7">
        <f>'Balanço Patrimonial'!K58</f>
        <v>0</v>
      </c>
      <c r="L58" s="7">
        <f>'Balanço Patrimonial'!L58</f>
        <v>0</v>
      </c>
      <c r="M58" s="7">
        <f>'Balanço Patrimonial'!M58</f>
        <v>0</v>
      </c>
      <c r="N58" s="7">
        <f>'Balanço Patrimonial'!N58</f>
        <v>0</v>
      </c>
      <c r="O58" s="7">
        <f>'Balanço Patrimonial'!O58</f>
        <v>0</v>
      </c>
      <c r="P58" s="7">
        <f>'Balanço Patrimonial'!P58</f>
        <v>0</v>
      </c>
      <c r="Q58" s="7">
        <f>'Balanço Patrimonial'!Q58</f>
        <v>-3.7252902984619141E-12</v>
      </c>
      <c r="R58" s="7">
        <f>'Balanço Patrimonial'!R58</f>
        <v>0</v>
      </c>
      <c r="S58" s="7">
        <f>'Balanço Patrimonial'!S58</f>
        <v>0</v>
      </c>
      <c r="T58" s="7">
        <f>'Balanço Patrimonial'!T58</f>
        <v>-3.7252902984619141E-12</v>
      </c>
      <c r="U58" s="7">
        <f>'Balanço Patrimonial'!U58</f>
        <v>0</v>
      </c>
      <c r="V58" s="7">
        <f>'Balanço Patrimonial'!V58</f>
        <v>-3.7252902984619141E-12</v>
      </c>
      <c r="W58" s="7">
        <f>'Balanço Patrimonial'!W58</f>
        <v>-3.7252902984619141E-12</v>
      </c>
    </row>
    <row r="59" spans="1:23" collapsed="1">
      <c r="A59" s="6" t="s">
        <v>186</v>
      </c>
      <c r="B59" s="7">
        <f>'Balanço Patrimonial'!B59</f>
        <v>13664</v>
      </c>
      <c r="C59" s="7">
        <f>'Balanço Patrimonial'!C59</f>
        <v>12406</v>
      </c>
      <c r="D59" s="7">
        <f>'Balanço Patrimonial'!D59</f>
        <v>10462</v>
      </c>
      <c r="E59" s="7">
        <f>'Balanço Patrimonial'!E59</f>
        <v>9119</v>
      </c>
      <c r="F59" s="7">
        <f>'Balanço Patrimonial'!F59</f>
        <v>7838</v>
      </c>
      <c r="G59" s="7">
        <f>'Balanço Patrimonial'!G59</f>
        <v>6870</v>
      </c>
      <c r="H59" s="7">
        <f>'Balanço Patrimonial'!H59</f>
        <v>6235</v>
      </c>
      <c r="I59" s="7">
        <f>'Balanço Patrimonial'!I59</f>
        <v>5497.7669999999998</v>
      </c>
      <c r="J59" s="7">
        <f>'Balanço Patrimonial'!J59</f>
        <v>4731.9350000000004</v>
      </c>
      <c r="K59" s="7">
        <f>'Balanço Patrimonial'!K59</f>
        <v>4148</v>
      </c>
      <c r="L59" s="7">
        <f>'Balanço Patrimonial'!L59</f>
        <v>5499</v>
      </c>
      <c r="M59" s="7">
        <f>'Balanço Patrimonial'!M59</f>
        <v>5144</v>
      </c>
      <c r="N59" s="7">
        <f>'Balanço Patrimonial'!N59</f>
        <v>5255</v>
      </c>
      <c r="O59" s="7">
        <f>'Balanço Patrimonial'!O59</f>
        <v>3635</v>
      </c>
      <c r="P59" s="7">
        <f>'Balanço Patrimonial'!P59</f>
        <v>3191</v>
      </c>
      <c r="Q59" s="7">
        <f>'Balanço Patrimonial'!Q59</f>
        <v>3380.4170100000001</v>
      </c>
      <c r="R59" s="7">
        <f>'Balanço Patrimonial'!R59</f>
        <v>2775.7782700000007</v>
      </c>
      <c r="S59" s="7">
        <f>'Balanço Patrimonial'!S59</f>
        <v>2297.5998</v>
      </c>
      <c r="T59" s="7">
        <f>'Balanço Patrimonial'!T59</f>
        <v>1128.2353400000002</v>
      </c>
      <c r="U59" s="7">
        <f>'Balanço Patrimonial'!U59</f>
        <v>1752.0246086107879</v>
      </c>
      <c r="V59" s="7">
        <f>'Balanço Patrimonial'!V59</f>
        <v>1371.0778735673698</v>
      </c>
      <c r="W59" s="7">
        <f>'Balanço Patrimonial'!W59</f>
        <v>993.13236000000006</v>
      </c>
    </row>
    <row r="60" spans="1:23" hidden="1" outlineLevel="1">
      <c r="A60" s="6" t="s">
        <v>172</v>
      </c>
      <c r="B60" s="7">
        <f>'Balanço Patrimonial'!B60</f>
        <v>0</v>
      </c>
      <c r="C60" s="7">
        <f>'Balanço Patrimonial'!C60</f>
        <v>0</v>
      </c>
      <c r="D60" s="7">
        <f>'Balanço Patrimonial'!D60</f>
        <v>0</v>
      </c>
      <c r="E60" s="7">
        <f>'Balanço Patrimonial'!E60</f>
        <v>0</v>
      </c>
      <c r="F60" s="7">
        <f>'Balanço Patrimonial'!F60</f>
        <v>0</v>
      </c>
      <c r="G60" s="7" t="str">
        <f>'Balanço Patrimonial'!G60</f>
        <v>-</v>
      </c>
      <c r="H60" s="7" t="str">
        <f>'Balanço Patrimonial'!H60</f>
        <v>-</v>
      </c>
      <c r="I60" s="7">
        <f>'Balanço Patrimonial'!I60</f>
        <v>0</v>
      </c>
      <c r="J60" s="7">
        <f>'Balanço Patrimonial'!J60</f>
        <v>0</v>
      </c>
      <c r="K60" s="7">
        <f>'Balanço Patrimonial'!K60</f>
        <v>0</v>
      </c>
      <c r="L60" s="7">
        <f>'Balanço Patrimonial'!L60</f>
        <v>0</v>
      </c>
      <c r="M60" s="7">
        <f>'Balanço Patrimonial'!M60</f>
        <v>0</v>
      </c>
      <c r="N60" s="7">
        <f>'Balanço Patrimonial'!N60</f>
        <v>0</v>
      </c>
      <c r="O60" s="7">
        <f>'Balanço Patrimonial'!O60</f>
        <v>0</v>
      </c>
      <c r="P60" s="7">
        <f>'Balanço Patrimonial'!P60</f>
        <v>0</v>
      </c>
      <c r="Q60" s="7">
        <f>'Balanço Patrimonial'!Q60</f>
        <v>0</v>
      </c>
      <c r="R60" s="7">
        <f>'Balanço Patrimonial'!R60</f>
        <v>0</v>
      </c>
      <c r="S60" s="7">
        <f>'Balanço Patrimonial'!S60</f>
        <v>0</v>
      </c>
      <c r="T60" s="7">
        <f>'Balanço Patrimonial'!T60</f>
        <v>0</v>
      </c>
      <c r="U60" s="7">
        <f>'Balanço Patrimonial'!U60</f>
        <v>0</v>
      </c>
      <c r="V60" s="7">
        <f>'Balanço Patrimonial'!V60</f>
        <v>0</v>
      </c>
      <c r="W60" s="7">
        <f>'Balanço Patrimonial'!W60</f>
        <v>0</v>
      </c>
    </row>
    <row r="61" spans="1:23" collapsed="1">
      <c r="A61" s="6" t="s">
        <v>189</v>
      </c>
      <c r="B61" s="7">
        <f>'Balanço Patrimonial'!B61</f>
        <v>69941</v>
      </c>
      <c r="C61" s="7">
        <f>'Balanço Patrimonial'!C61</f>
        <v>76880</v>
      </c>
      <c r="D61" s="7">
        <f>'Balanço Patrimonial'!D61</f>
        <v>71728</v>
      </c>
      <c r="E61" s="7">
        <f>'Balanço Patrimonial'!E61</f>
        <v>81565</v>
      </c>
      <c r="F61" s="7">
        <f>'Balanço Patrimonial'!F61</f>
        <v>92669</v>
      </c>
      <c r="G61" s="7">
        <f>'Balanço Patrimonial'!G61</f>
        <v>102312</v>
      </c>
      <c r="H61" s="7">
        <f>'Balanço Patrimonial'!H61</f>
        <v>111408</v>
      </c>
      <c r="I61" s="7">
        <f>'Balanço Patrimonial'!I61</f>
        <v>93718.547000000006</v>
      </c>
      <c r="J61" s="7">
        <f>'Balanço Patrimonial'!J61</f>
        <v>98351.451000000001</v>
      </c>
      <c r="K61" s="7">
        <f>'Balanço Patrimonial'!K61</f>
        <v>102127</v>
      </c>
      <c r="L61" s="7">
        <f>'Balanço Patrimonial'!L61</f>
        <v>104593</v>
      </c>
      <c r="M61" s="7">
        <f>'Balanço Patrimonial'!M61</f>
        <v>105745</v>
      </c>
      <c r="N61" s="7">
        <f>'Balanço Patrimonial'!N61</f>
        <v>99877</v>
      </c>
      <c r="O61" s="7">
        <f>'Balanço Patrimonial'!O61</f>
        <v>17654</v>
      </c>
      <c r="P61" s="7">
        <f>'Balanço Patrimonial'!P61</f>
        <v>16597</v>
      </c>
      <c r="Q61" s="7">
        <f>'Balanço Patrimonial'!Q61</f>
        <v>16261.57676</v>
      </c>
      <c r="R61" s="7">
        <f>'Balanço Patrimonial'!R61</f>
        <v>30959.297730000002</v>
      </c>
      <c r="S61" s="7">
        <f>'Balanço Patrimonial'!S61</f>
        <v>35602.20521</v>
      </c>
      <c r="T61" s="7">
        <f>'Balanço Patrimonial'!T61</f>
        <v>29466.111840000001</v>
      </c>
      <c r="U61" s="7">
        <f>'Balanço Patrimonial'!U61</f>
        <v>37694.23301089531</v>
      </c>
      <c r="V61" s="7">
        <f>'Balanço Patrimonial'!V61</f>
        <v>46432.259874805946</v>
      </c>
      <c r="W61" s="7">
        <f>'Balanço Patrimonial'!W61</f>
        <v>47606.847329999997</v>
      </c>
    </row>
    <row r="62" spans="1:23">
      <c r="A62" s="6" t="s">
        <v>193</v>
      </c>
      <c r="B62" s="7">
        <f>'Balanço Patrimonial'!B62</f>
        <v>9757</v>
      </c>
      <c r="C62" s="7">
        <f>'Balanço Patrimonial'!C62</f>
        <v>8799</v>
      </c>
      <c r="D62" s="7">
        <f>'Balanço Patrimonial'!D62</f>
        <v>7917</v>
      </c>
      <c r="E62" s="7">
        <f>'Balanço Patrimonial'!E62</f>
        <v>7062</v>
      </c>
      <c r="F62" s="7">
        <f>'Balanço Patrimonial'!F62</f>
        <v>6255</v>
      </c>
      <c r="G62" s="7">
        <f>'Balanço Patrimonial'!G62</f>
        <v>5693</v>
      </c>
      <c r="H62" s="7">
        <f>'Balanço Patrimonial'!H62</f>
        <v>5343</v>
      </c>
      <c r="I62" s="7">
        <f>'Balanço Patrimonial'!I62</f>
        <v>6891.0360000000001</v>
      </c>
      <c r="J62" s="7">
        <f>'Balanço Patrimonial'!J62</f>
        <v>6636.72</v>
      </c>
      <c r="K62" s="7">
        <f>'Balanço Patrimonial'!K62</f>
        <v>6494</v>
      </c>
      <c r="L62" s="7">
        <f>'Balanço Patrimonial'!L62</f>
        <v>6388</v>
      </c>
      <c r="M62" s="7">
        <f>'Balanço Patrimonial'!M62</f>
        <v>6297</v>
      </c>
      <c r="N62" s="7">
        <f>'Balanço Patrimonial'!N62</f>
        <v>6272</v>
      </c>
      <c r="O62" s="7">
        <f>'Balanço Patrimonial'!O62</f>
        <v>6420</v>
      </c>
      <c r="P62" s="7">
        <f>'Balanço Patrimonial'!P62</f>
        <v>6549</v>
      </c>
      <c r="Q62" s="7">
        <f>'Balanço Patrimonial'!Q62</f>
        <v>6021.9597199999998</v>
      </c>
      <c r="R62" s="7">
        <f>'Balanço Patrimonial'!R62</f>
        <v>4999.5879599999998</v>
      </c>
      <c r="S62" s="7">
        <f>'Balanço Patrimonial'!S62</f>
        <v>4220.2360899999994</v>
      </c>
      <c r="T62" s="7">
        <f>'Balanço Patrimonial'!T62</f>
        <v>3832.4119799999999</v>
      </c>
      <c r="U62" s="7">
        <f>'Balanço Patrimonial'!U62</f>
        <v>3325.3693900000003</v>
      </c>
      <c r="V62" s="7">
        <f>'Balanço Patrimonial'!V62</f>
        <v>2859.5059500000002</v>
      </c>
      <c r="W62" s="7">
        <f>'Balanço Patrimonial'!W62</f>
        <v>2338.6715199999999</v>
      </c>
    </row>
    <row r="63" spans="1:23">
      <c r="A63" s="6" t="s">
        <v>188</v>
      </c>
      <c r="B63" s="7">
        <f>'Balanço Patrimonial'!B63</f>
        <v>4623</v>
      </c>
      <c r="C63" s="7">
        <f>'Balanço Patrimonial'!C63</f>
        <v>3631</v>
      </c>
      <c r="D63" s="7">
        <f>'Balanço Patrimonial'!D63</f>
        <v>3713</v>
      </c>
      <c r="E63" s="7">
        <f>'Balanço Patrimonial'!E63</f>
        <v>3130</v>
      </c>
      <c r="F63" s="7">
        <f>'Balanço Patrimonial'!F63</f>
        <v>3947</v>
      </c>
      <c r="G63" s="7">
        <f>'Balanço Patrimonial'!G63</f>
        <v>2982</v>
      </c>
      <c r="H63" s="7">
        <f>'Balanço Patrimonial'!H63</f>
        <v>2251</v>
      </c>
      <c r="I63" s="7">
        <f>'Balanço Patrimonial'!I63</f>
        <v>2585.7939999999999</v>
      </c>
      <c r="J63" s="7">
        <f>'Balanço Patrimonial'!J63</f>
        <v>6348.8069999999998</v>
      </c>
      <c r="K63" s="7">
        <f>'Balanço Patrimonial'!K63</f>
        <v>5085</v>
      </c>
      <c r="L63" s="7">
        <f>'Balanço Patrimonial'!L63</f>
        <v>4450</v>
      </c>
      <c r="M63" s="7">
        <f>'Balanço Patrimonial'!M63</f>
        <v>5992</v>
      </c>
      <c r="N63" s="7">
        <f>'Balanço Patrimonial'!N63</f>
        <v>8816</v>
      </c>
      <c r="O63" s="7">
        <f>'Balanço Patrimonial'!O63</f>
        <v>5640</v>
      </c>
      <c r="P63" s="7">
        <f>'Balanço Patrimonial'!P63</f>
        <v>4912</v>
      </c>
      <c r="Q63" s="7">
        <f>'Balanço Patrimonial'!Q63</f>
        <v>3048.9039699999998</v>
      </c>
      <c r="R63" s="7">
        <f>'Balanço Patrimonial'!R63</f>
        <v>2166</v>
      </c>
      <c r="S63" s="7">
        <f>'Balanço Patrimonial'!S63</f>
        <v>7280.0844399999996</v>
      </c>
      <c r="T63" s="7">
        <f>'Balanço Patrimonial'!T63</f>
        <v>6978.8336800000016</v>
      </c>
      <c r="U63" s="7">
        <f>'Balanço Patrimonial'!U63</f>
        <v>5942.9278074193426</v>
      </c>
      <c r="V63" s="7">
        <f>'Balanço Patrimonial'!V63</f>
        <v>5829.1391800000001</v>
      </c>
      <c r="W63" s="7">
        <f>'Balanço Patrimonial'!W63</f>
        <v>4259.6383399999995</v>
      </c>
    </row>
    <row r="64" spans="1:23">
      <c r="A64" s="6" t="s">
        <v>190</v>
      </c>
      <c r="B64" s="7">
        <f>'Balanço Patrimonial'!B64</f>
        <v>71385</v>
      </c>
      <c r="C64" s="7">
        <f>'Balanço Patrimonial'!C64</f>
        <v>69027</v>
      </c>
      <c r="D64" s="7">
        <f>'Balanço Patrimonial'!D64</f>
        <v>89177</v>
      </c>
      <c r="E64" s="7">
        <f>'Balanço Patrimonial'!E64</f>
        <v>89270</v>
      </c>
      <c r="F64" s="7">
        <f>'Balanço Patrimonial'!F64</f>
        <v>113349</v>
      </c>
      <c r="G64" s="7">
        <f>'Balanço Patrimonial'!G64</f>
        <v>93181</v>
      </c>
      <c r="H64" s="7">
        <f>'Balanço Patrimonial'!H64</f>
        <v>91531</v>
      </c>
      <c r="I64" s="7">
        <f>'Balanço Patrimonial'!I64</f>
        <v>0</v>
      </c>
      <c r="J64" s="7">
        <f>'Balanço Patrimonial'!J64</f>
        <v>0</v>
      </c>
      <c r="K64" s="7">
        <f>'Balanço Patrimonial'!K64</f>
        <v>0</v>
      </c>
      <c r="L64" s="7">
        <f>'Balanço Patrimonial'!L64</f>
        <v>0</v>
      </c>
      <c r="M64" s="7">
        <f>'Balanço Patrimonial'!M64</f>
        <v>0</v>
      </c>
      <c r="N64" s="7">
        <f>'Balanço Patrimonial'!N64</f>
        <v>0</v>
      </c>
      <c r="O64" s="7">
        <f>'Balanço Patrimonial'!O64</f>
        <v>0</v>
      </c>
      <c r="P64" s="7">
        <f>'Balanço Patrimonial'!P64</f>
        <v>0</v>
      </c>
      <c r="Q64" s="7">
        <f>'Balanço Patrimonial'!Q64</f>
        <v>18528.590780000002</v>
      </c>
      <c r="R64" s="7">
        <f>'Balanço Patrimonial'!R64</f>
        <v>13897.27729</v>
      </c>
      <c r="S64" s="7">
        <f>'Balanço Patrimonial'!S64</f>
        <v>22386.520989999997</v>
      </c>
      <c r="T64" s="7">
        <f>'Balanço Patrimonial'!T64</f>
        <v>22515.307529999998</v>
      </c>
      <c r="U64" s="7">
        <f>'Balanço Patrimonial'!U64</f>
        <v>22515.307529999998</v>
      </c>
      <c r="V64" s="7">
        <f>'Balanço Patrimonial'!V64</f>
        <v>22515.307530000002</v>
      </c>
      <c r="W64" s="7">
        <f>'Balanço Patrimonial'!W64</f>
        <v>22515.307529999998</v>
      </c>
    </row>
    <row r="65" spans="1:23">
      <c r="A65" s="6" t="s">
        <v>191</v>
      </c>
      <c r="B65" s="7">
        <f>'Balanço Patrimonial'!B65</f>
        <v>27471</v>
      </c>
      <c r="C65" s="7">
        <f>'Balanço Patrimonial'!C65</f>
        <v>67678</v>
      </c>
      <c r="D65" s="7">
        <f>'Balanço Patrimonial'!D65</f>
        <v>75889</v>
      </c>
      <c r="E65" s="7">
        <f>'Balanço Patrimonial'!E65</f>
        <v>71179</v>
      </c>
      <c r="F65" s="7">
        <f>'Balanço Patrimonial'!F65</f>
        <v>69698</v>
      </c>
      <c r="G65" s="7">
        <f>'Balanço Patrimonial'!G65</f>
        <v>110339</v>
      </c>
      <c r="H65" s="7">
        <f>'Balanço Patrimonial'!H65</f>
        <v>77406</v>
      </c>
      <c r="I65" s="7">
        <f>'Balanço Patrimonial'!I65</f>
        <v>43401.623</v>
      </c>
      <c r="J65" s="7">
        <f>'Balanço Patrimonial'!J65</f>
        <v>37120.468999999997</v>
      </c>
      <c r="K65" s="7">
        <f>'Balanço Patrimonial'!K65</f>
        <v>18235</v>
      </c>
      <c r="L65" s="7">
        <f>'Balanço Patrimonial'!L65</f>
        <v>18500</v>
      </c>
      <c r="M65" s="7">
        <f>'Balanço Patrimonial'!M65</f>
        <v>24204</v>
      </c>
      <c r="N65" s="7">
        <f>'Balanço Patrimonial'!N65</f>
        <v>25880</v>
      </c>
      <c r="O65" s="7">
        <f>'Balanço Patrimonial'!O65</f>
        <v>13421</v>
      </c>
      <c r="P65" s="7">
        <f>'Balanço Patrimonial'!P65</f>
        <v>13419</v>
      </c>
      <c r="Q65" s="7">
        <f>'Balanço Patrimonial'!Q65</f>
        <v>13419.692930000023</v>
      </c>
      <c r="R65" s="7">
        <f>'Balanço Patrimonial'!R65</f>
        <v>9200.000059999993</v>
      </c>
      <c r="S65" s="7">
        <f>'Balanço Patrimonial'!S65</f>
        <v>9200.0000400000372</v>
      </c>
      <c r="T65" s="7">
        <f>'Balanço Patrimonial'!T65</f>
        <v>9200.0000300000029</v>
      </c>
      <c r="U65" s="7">
        <f>'Balanço Patrimonial'!U65</f>
        <v>1.0000012814998627E-5</v>
      </c>
      <c r="V65" s="7">
        <f>'Balanço Patrimonial'!V65</f>
        <v>3.637978807091713E-14</v>
      </c>
      <c r="W65" s="7">
        <f>'Balanço Patrimonial'!W65</f>
        <v>-1.999998651444912E-5</v>
      </c>
    </row>
    <row r="66" spans="1:23" ht="12" thickBot="1">
      <c r="A66" s="16" t="s">
        <v>320</v>
      </c>
      <c r="B66" s="15">
        <f t="shared" ref="B66" si="39">SUM(B54:B65)</f>
        <v>685039</v>
      </c>
      <c r="C66" s="15">
        <f t="shared" ref="C66:D66" si="40">SUM(C54:C65)</f>
        <v>679821</v>
      </c>
      <c r="D66" s="15">
        <f t="shared" si="40"/>
        <v>450913</v>
      </c>
      <c r="E66" s="15">
        <f t="shared" ref="E66:F66" si="41">SUM(E54:E65)</f>
        <v>409725</v>
      </c>
      <c r="F66" s="15">
        <f t="shared" si="41"/>
        <v>358199</v>
      </c>
      <c r="G66" s="15">
        <f t="shared" ref="G66:H66" si="42">SUM(G54:G65)</f>
        <v>364806</v>
      </c>
      <c r="H66" s="15">
        <f t="shared" si="42"/>
        <v>337889</v>
      </c>
      <c r="I66" s="15">
        <f t="shared" ref="I66:J66" si="43">SUM(I54:I65)</f>
        <v>155317.07699999999</v>
      </c>
      <c r="J66" s="15">
        <f t="shared" si="43"/>
        <v>155565.527</v>
      </c>
      <c r="K66" s="15">
        <f t="shared" ref="K66:L66" si="44">SUM(K54:K65)</f>
        <v>138615</v>
      </c>
      <c r="L66" s="15">
        <f t="shared" si="44"/>
        <v>141992</v>
      </c>
      <c r="M66" s="15">
        <f t="shared" ref="M66:N66" si="45">SUM(M54:M65)</f>
        <v>199858</v>
      </c>
      <c r="N66" s="15">
        <f t="shared" si="45"/>
        <v>198686</v>
      </c>
      <c r="O66" s="15">
        <f t="shared" ref="O66:P66" si="46">SUM(O54:O65)</f>
        <v>99356</v>
      </c>
      <c r="P66" s="15">
        <f t="shared" si="46"/>
        <v>100347</v>
      </c>
      <c r="Q66" s="15">
        <f t="shared" ref="Q66:W66" si="47">SUM(Q54:Q65)</f>
        <v>112160.78580000001</v>
      </c>
      <c r="R66" s="15">
        <f t="shared" si="47"/>
        <v>115344.88653999999</v>
      </c>
      <c r="S66" s="15">
        <f t="shared" si="47"/>
        <v>132373.63236000005</v>
      </c>
      <c r="T66" s="15">
        <f t="shared" si="47"/>
        <v>124229.38650999998</v>
      </c>
      <c r="U66" s="15">
        <f t="shared" si="47"/>
        <v>72472.353626925455</v>
      </c>
      <c r="V66" s="15">
        <f t="shared" si="47"/>
        <v>109769.13425837332</v>
      </c>
      <c r="W66" s="15">
        <f t="shared" si="47"/>
        <v>96074.762452260489</v>
      </c>
    </row>
    <row r="67" spans="1:23" ht="12" thickTop="1">
      <c r="A67" s="6" t="s">
        <v>194</v>
      </c>
      <c r="B67" s="7">
        <f>'Balanço Patrimonial'!B67</f>
        <v>1133581</v>
      </c>
      <c r="C67" s="7">
        <f>'Balanço Patrimonial'!C67</f>
        <v>1133581</v>
      </c>
      <c r="D67" s="7">
        <f>'Balanço Patrimonial'!D67</f>
        <v>1133581</v>
      </c>
      <c r="E67" s="7">
        <f>'Balanço Patrimonial'!E67</f>
        <v>1133581</v>
      </c>
      <c r="F67" s="7">
        <f>'Balanço Patrimonial'!F67</f>
        <v>1133581</v>
      </c>
      <c r="G67" s="7">
        <f>'Balanço Patrimonial'!G67</f>
        <v>1133581</v>
      </c>
      <c r="H67" s="7">
        <f>'Balanço Patrimonial'!H67</f>
        <v>1133581</v>
      </c>
      <c r="I67" s="7">
        <f>'Balanço Patrimonial'!I67</f>
        <v>1133580.652</v>
      </c>
      <c r="J67" s="7">
        <f>'Balanço Patrimonial'!J67</f>
        <v>1133580.652</v>
      </c>
      <c r="K67" s="7">
        <f>'Balanço Patrimonial'!K67</f>
        <v>1133581</v>
      </c>
      <c r="L67" s="7">
        <f>'Balanço Patrimonial'!L67</f>
        <v>1133581</v>
      </c>
      <c r="M67" s="7">
        <f>'Balanço Patrimonial'!M67</f>
        <v>1133581</v>
      </c>
      <c r="N67" s="7">
        <f>'Balanço Patrimonial'!N67</f>
        <v>1133581</v>
      </c>
      <c r="O67" s="7">
        <f>'Balanço Patrimonial'!O67</f>
        <v>1133581</v>
      </c>
      <c r="P67" s="7">
        <f>'Balanço Patrimonial'!P67</f>
        <v>1133581</v>
      </c>
      <c r="Q67" s="7">
        <f>'Balanço Patrimonial'!Q67</f>
        <v>1133580.652</v>
      </c>
      <c r="R67" s="7">
        <f>'Balanço Patrimonial'!R67</f>
        <v>106516.652</v>
      </c>
      <c r="S67" s="7">
        <f>'Balanço Patrimonial'!S67</f>
        <v>106516.652</v>
      </c>
      <c r="T67" s="7">
        <f>'Balanço Patrimonial'!T67</f>
        <v>102943.764</v>
      </c>
      <c r="U67" s="7">
        <f>'Balanço Patrimonial'!U67</f>
        <v>57950.224000000009</v>
      </c>
      <c r="V67" s="7">
        <f>'Balanço Patrimonial'!V67</f>
        <v>57950.224000000017</v>
      </c>
      <c r="W67" s="7">
        <f>'Balanço Patrimonial'!W67</f>
        <v>57950.224000000009</v>
      </c>
    </row>
    <row r="68" spans="1:23">
      <c r="A68" s="6" t="s">
        <v>195</v>
      </c>
      <c r="B68" s="7">
        <f>'Balanço Patrimonial'!B68</f>
        <v>-44590</v>
      </c>
      <c r="C68" s="7">
        <f>'Balanço Patrimonial'!C68</f>
        <v>-44590</v>
      </c>
      <c r="D68" s="7">
        <f>'Balanço Patrimonial'!D68</f>
        <v>-44590</v>
      </c>
      <c r="E68" s="7">
        <f>'Balanço Patrimonial'!E68</f>
        <v>-44590</v>
      </c>
      <c r="F68" s="7">
        <f>'Balanço Patrimonial'!F68</f>
        <v>-44590</v>
      </c>
      <c r="G68" s="7">
        <f>'Balanço Patrimonial'!G68</f>
        <v>-44590</v>
      </c>
      <c r="H68" s="7">
        <f>'Balanço Patrimonial'!H68</f>
        <v>-44590</v>
      </c>
      <c r="I68" s="7">
        <f>'Balanço Patrimonial'!I68</f>
        <v>-44589.642</v>
      </c>
      <c r="J68" s="7">
        <f>'Balanço Patrimonial'!J68</f>
        <v>-44589.642</v>
      </c>
      <c r="K68" s="7">
        <f>'Balanço Patrimonial'!K68</f>
        <v>-44590</v>
      </c>
      <c r="L68" s="7">
        <f>'Balanço Patrimonial'!L68</f>
        <v>-44590</v>
      </c>
      <c r="M68" s="7">
        <f>'Balanço Patrimonial'!M68</f>
        <v>-44547</v>
      </c>
      <c r="N68" s="7">
        <f>'Balanço Patrimonial'!N68</f>
        <v>-44210</v>
      </c>
      <c r="O68" s="7">
        <f>'Balanço Patrimonial'!O68</f>
        <v>-44210</v>
      </c>
      <c r="P68" s="7">
        <f>'Balanço Patrimonial'!P68</f>
        <v>-44210</v>
      </c>
      <c r="Q68" s="7">
        <f>'Balanço Patrimonial'!Q68</f>
        <v>-41252.815740000005</v>
      </c>
      <c r="R68" s="7">
        <f>'Balanço Patrimonial'!R68</f>
        <v>0</v>
      </c>
      <c r="S68" s="7">
        <f>'Balanço Patrimonial'!S68</f>
        <v>0</v>
      </c>
      <c r="T68" s="7">
        <f>'Balanço Patrimonial'!T68</f>
        <v>0</v>
      </c>
      <c r="U68" s="7">
        <f>'Balanço Patrimonial'!U68</f>
        <v>0</v>
      </c>
      <c r="V68" s="7">
        <f>'Balanço Patrimonial'!V68</f>
        <v>0</v>
      </c>
      <c r="W68" s="7">
        <f>'Balanço Patrimonial'!W68</f>
        <v>0</v>
      </c>
    </row>
    <row r="69" spans="1:23" hidden="1" outlineLevel="1">
      <c r="A69" s="6" t="s">
        <v>76</v>
      </c>
      <c r="B69" s="7">
        <f>'Balanço Patrimonial'!B69</f>
        <v>0</v>
      </c>
      <c r="C69" s="7">
        <f>'Balanço Patrimonial'!C69</f>
        <v>0</v>
      </c>
      <c r="D69" s="7">
        <f>'Balanço Patrimonial'!D69</f>
        <v>0</v>
      </c>
      <c r="E69" s="7">
        <f>'Balanço Patrimonial'!E69</f>
        <v>0</v>
      </c>
      <c r="F69" s="7">
        <f>'Balanço Patrimonial'!F69</f>
        <v>0</v>
      </c>
      <c r="G69" s="7" t="str">
        <f>'Balanço Patrimonial'!G69</f>
        <v>-</v>
      </c>
      <c r="H69" s="7" t="str">
        <f>'Balanço Patrimonial'!H69</f>
        <v>-</v>
      </c>
      <c r="I69" s="7">
        <f>'Balanço Patrimonial'!I69</f>
        <v>0</v>
      </c>
      <c r="J69" s="7">
        <f>'Balanço Patrimonial'!J69</f>
        <v>0</v>
      </c>
      <c r="K69" s="7">
        <f>'Balanço Patrimonial'!K69</f>
        <v>0</v>
      </c>
      <c r="L69" s="7">
        <f>'Balanço Patrimonial'!L69</f>
        <v>0</v>
      </c>
      <c r="M69" s="7">
        <f>'Balanço Patrimonial'!M69</f>
        <v>0</v>
      </c>
      <c r="N69" s="7">
        <f>'Balanço Patrimonial'!N69</f>
        <v>0</v>
      </c>
      <c r="O69" s="7">
        <f>'Balanço Patrimonial'!O69</f>
        <v>0</v>
      </c>
      <c r="P69" s="7">
        <f>'Balanço Patrimonial'!P69</f>
        <v>0</v>
      </c>
      <c r="Q69" s="7">
        <f>'Balanço Patrimonial'!Q69</f>
        <v>0</v>
      </c>
      <c r="R69" s="7">
        <f>'Balanço Patrimonial'!R69</f>
        <v>0</v>
      </c>
      <c r="S69" s="7">
        <f>'Balanço Patrimonial'!S69</f>
        <v>0</v>
      </c>
      <c r="T69" s="7">
        <f>'Balanço Patrimonial'!T69</f>
        <v>0</v>
      </c>
      <c r="U69" s="7">
        <f>'Balanço Patrimonial'!U69</f>
        <v>0</v>
      </c>
      <c r="V69" s="7">
        <f>'Balanço Patrimonial'!V69</f>
        <v>0</v>
      </c>
      <c r="W69" s="7">
        <f>'Balanço Patrimonial'!W69</f>
        <v>0</v>
      </c>
    </row>
    <row r="70" spans="1:23" collapsed="1">
      <c r="A70" s="6" t="s">
        <v>199</v>
      </c>
      <c r="B70" s="7">
        <f>'Balanço Patrimonial'!B70</f>
        <v>0</v>
      </c>
      <c r="C70" s="7">
        <f>'Balanço Patrimonial'!C70</f>
        <v>0</v>
      </c>
      <c r="D70" s="7">
        <f>'Balanço Patrimonial'!D70</f>
        <v>0</v>
      </c>
      <c r="E70" s="7">
        <f>'Balanço Patrimonial'!E70</f>
        <v>0</v>
      </c>
      <c r="F70" s="7">
        <f>'Balanço Patrimonial'!F70</f>
        <v>0</v>
      </c>
      <c r="G70" s="7" t="str">
        <f>'Balanço Patrimonial'!G70</f>
        <v>-</v>
      </c>
      <c r="H70" s="7" t="str">
        <f>'Balanço Patrimonial'!H70</f>
        <v>-</v>
      </c>
      <c r="I70" s="7">
        <f>'Balanço Patrimonial'!I70</f>
        <v>0</v>
      </c>
      <c r="J70" s="7">
        <f>'Balanço Patrimonial'!J70</f>
        <v>0</v>
      </c>
      <c r="K70" s="7">
        <f>'Balanço Patrimonial'!K70</f>
        <v>0</v>
      </c>
      <c r="L70" s="7">
        <f>'Balanço Patrimonial'!L70</f>
        <v>0</v>
      </c>
      <c r="M70" s="7">
        <f>'Balanço Patrimonial'!M70</f>
        <v>0</v>
      </c>
      <c r="N70" s="7">
        <f>'Balanço Patrimonial'!N70</f>
        <v>0</v>
      </c>
      <c r="O70" s="7">
        <f>'Balanço Patrimonial'!O70</f>
        <v>0</v>
      </c>
      <c r="P70" s="7">
        <f>'Balanço Patrimonial'!P70</f>
        <v>0</v>
      </c>
      <c r="Q70" s="7">
        <f>'Balanço Patrimonial'!Q70</f>
        <v>0</v>
      </c>
      <c r="R70" s="7">
        <f>'Balanço Patrimonial'!R70</f>
        <v>0</v>
      </c>
      <c r="S70" s="7">
        <f>'Balanço Patrimonial'!S70</f>
        <v>0</v>
      </c>
      <c r="T70" s="7">
        <f>'Balanço Patrimonial'!T70</f>
        <v>512.53312285499999</v>
      </c>
      <c r="U70" s="7">
        <f>'Balanço Patrimonial'!U70</f>
        <v>45506.084752854993</v>
      </c>
      <c r="V70" s="7">
        <f>'Balanço Patrimonial'!V70</f>
        <v>43255.346192855002</v>
      </c>
      <c r="W70" s="7">
        <f>'Balanço Patrimonial'!W70</f>
        <v>37571.378572855006</v>
      </c>
    </row>
    <row r="71" spans="1:23">
      <c r="A71" s="6" t="s">
        <v>196</v>
      </c>
      <c r="B71" s="7">
        <f>'Balanço Patrimonial'!B71</f>
        <v>-3</v>
      </c>
      <c r="C71" s="7">
        <f>'Balanço Patrimonial'!C71</f>
        <v>-3</v>
      </c>
      <c r="D71" s="7">
        <f>'Balanço Patrimonial'!D71</f>
        <v>-3</v>
      </c>
      <c r="E71" s="7">
        <f>'Balanço Patrimonial'!E71</f>
        <v>-3</v>
      </c>
      <c r="F71" s="7">
        <f>'Balanço Patrimonial'!F71</f>
        <v>-3</v>
      </c>
      <c r="G71" s="7">
        <f>'Balanço Patrimonial'!G71</f>
        <v>-3</v>
      </c>
      <c r="H71" s="7">
        <f>'Balanço Patrimonial'!H71</f>
        <v>-3</v>
      </c>
      <c r="I71" s="7">
        <f>'Balanço Patrimonial'!I71</f>
        <v>-3.0640000000000001</v>
      </c>
      <c r="J71" s="7">
        <f>'Balanço Patrimonial'!J71</f>
        <v>-3.0640000000000001</v>
      </c>
      <c r="K71" s="7">
        <f>'Balanço Patrimonial'!K71</f>
        <v>-3</v>
      </c>
      <c r="L71" s="7">
        <f>'Balanço Patrimonial'!L71</f>
        <v>-3</v>
      </c>
      <c r="M71" s="7">
        <f>'Balanço Patrimonial'!M71</f>
        <v>-3</v>
      </c>
      <c r="N71" s="7">
        <f>'Balanço Patrimonial'!N71</f>
        <v>-3</v>
      </c>
      <c r="O71" s="7">
        <f>'Balanço Patrimonial'!O71</f>
        <v>-3</v>
      </c>
      <c r="P71" s="7">
        <f>'Balanço Patrimonial'!P71</f>
        <v>-3</v>
      </c>
      <c r="Q71" s="7">
        <f>'Balanço Patrimonial'!Q71</f>
        <v>-3.0643800000000003</v>
      </c>
      <c r="R71" s="7">
        <f>'Balanço Patrimonial'!R71</f>
        <v>-3.0643800000000003</v>
      </c>
      <c r="S71" s="7">
        <f>'Balanço Patrimonial'!S71</f>
        <v>-3.0643800000000003</v>
      </c>
      <c r="T71" s="7">
        <f>'Balanço Patrimonial'!T71</f>
        <v>-3.0643800000000003</v>
      </c>
      <c r="U71" s="7">
        <f>'Balanço Patrimonial'!U71</f>
        <v>67.542400000000001</v>
      </c>
      <c r="V71" s="7">
        <f>'Balanço Patrimonial'!V71</f>
        <v>-3.0646000000000058</v>
      </c>
      <c r="W71" s="7">
        <f>'Balanço Patrimonial'!W71</f>
        <v>67.542400000000001</v>
      </c>
    </row>
    <row r="72" spans="1:23" hidden="1" outlineLevel="1">
      <c r="A72" s="6" t="s">
        <v>200</v>
      </c>
      <c r="B72" s="7">
        <f>'Balanço Patrimonial'!B72</f>
        <v>0</v>
      </c>
      <c r="C72" s="7">
        <f>'Balanço Patrimonial'!C72</f>
        <v>0</v>
      </c>
      <c r="D72" s="7">
        <f>'Balanço Patrimonial'!D72</f>
        <v>0</v>
      </c>
      <c r="E72" s="7">
        <f>'Balanço Patrimonial'!E72</f>
        <v>0</v>
      </c>
      <c r="F72" s="7">
        <f>'Balanço Patrimonial'!F72</f>
        <v>0</v>
      </c>
      <c r="G72" s="7" t="str">
        <f>'Balanço Patrimonial'!G72</f>
        <v>-</v>
      </c>
      <c r="H72" s="7" t="str">
        <f>'Balanço Patrimonial'!H72</f>
        <v>-</v>
      </c>
      <c r="I72" s="7">
        <f>'Balanço Patrimonial'!I72</f>
        <v>0</v>
      </c>
      <c r="J72" s="7">
        <f>'Balanço Patrimonial'!J72</f>
        <v>0</v>
      </c>
      <c r="K72" s="7">
        <f>'Balanço Patrimonial'!K72</f>
        <v>0</v>
      </c>
      <c r="L72" s="7">
        <f>'Balanço Patrimonial'!L72</f>
        <v>0</v>
      </c>
      <c r="M72" s="7">
        <f>'Balanço Patrimonial'!M72</f>
        <v>0</v>
      </c>
      <c r="N72" s="7">
        <f>'Balanço Patrimonial'!N72</f>
        <v>0</v>
      </c>
      <c r="O72" s="7">
        <f>'Balanço Patrimonial'!O72</f>
        <v>0</v>
      </c>
      <c r="P72" s="7">
        <f>'Balanço Patrimonial'!P72</f>
        <v>0</v>
      </c>
      <c r="Q72" s="7">
        <f>'Balanço Patrimonial'!Q72</f>
        <v>0</v>
      </c>
      <c r="R72" s="7">
        <f>'Balanço Patrimonial'!R72</f>
        <v>0</v>
      </c>
      <c r="S72" s="7">
        <f>'Balanço Patrimonial'!S72</f>
        <v>0</v>
      </c>
      <c r="T72" s="7">
        <f>'Balanço Patrimonial'!T72</f>
        <v>0</v>
      </c>
      <c r="U72" s="7">
        <f>'Balanço Patrimonial'!U72</f>
        <v>0</v>
      </c>
      <c r="V72" s="7">
        <f>'Balanço Patrimonial'!V72</f>
        <v>0</v>
      </c>
      <c r="W72" s="7">
        <f>'Balanço Patrimonial'!W72</f>
        <v>0</v>
      </c>
    </row>
    <row r="73" spans="1:23" collapsed="1">
      <c r="A73" s="6" t="s">
        <v>201</v>
      </c>
      <c r="B73" s="7">
        <f>'Balanço Patrimonial'!B73</f>
        <v>30880</v>
      </c>
      <c r="C73" s="7">
        <f>'Balanço Patrimonial'!C73</f>
        <v>30880</v>
      </c>
      <c r="D73" s="7">
        <f>'Balanço Patrimonial'!D73</f>
        <v>30879</v>
      </c>
      <c r="E73" s="7">
        <f>'Balanço Patrimonial'!E73</f>
        <v>19307</v>
      </c>
      <c r="F73" s="7">
        <f>'Balanço Patrimonial'!F73</f>
        <v>19307</v>
      </c>
      <c r="G73" s="7">
        <f>'Balanço Patrimonial'!G73</f>
        <v>19307</v>
      </c>
      <c r="H73" s="7">
        <f>'Balanço Patrimonial'!H73</f>
        <v>19307</v>
      </c>
      <c r="I73" s="7">
        <f>'Balanço Patrimonial'!I73</f>
        <v>13562.816000000001</v>
      </c>
      <c r="J73" s="7">
        <f>'Balanço Patrimonial'!J73</f>
        <v>13562.816000000001</v>
      </c>
      <c r="K73" s="7">
        <f>'Balanço Patrimonial'!K73</f>
        <v>13563</v>
      </c>
      <c r="L73" s="7">
        <f>'Balanço Patrimonial'!L73</f>
        <v>13563</v>
      </c>
      <c r="M73" s="7">
        <f>'Balanço Patrimonial'!M73</f>
        <v>4676</v>
      </c>
      <c r="N73" s="7">
        <f>'Balanço Patrimonial'!N73</f>
        <v>4676</v>
      </c>
      <c r="O73" s="7">
        <f>'Balanço Patrimonial'!O73</f>
        <v>4676</v>
      </c>
      <c r="P73" s="7">
        <f>'Balanço Patrimonial'!P73</f>
        <v>4676</v>
      </c>
      <c r="Q73" s="7">
        <f>'Balanço Patrimonial'!Q73</f>
        <v>0</v>
      </c>
      <c r="R73" s="7">
        <f>'Balanço Patrimonial'!R73</f>
        <v>0</v>
      </c>
      <c r="S73" s="7">
        <f>'Balanço Patrimonial'!S73</f>
        <v>0</v>
      </c>
      <c r="T73" s="7">
        <f>'Balanço Patrimonial'!T73</f>
        <v>0</v>
      </c>
      <c r="U73" s="7">
        <f>'Balanço Patrimonial'!U73</f>
        <v>0</v>
      </c>
      <c r="V73" s="7">
        <f>'Balanço Patrimonial'!V73</f>
        <v>0</v>
      </c>
      <c r="W73" s="7">
        <f>'Balanço Patrimonial'!W73</f>
        <v>0</v>
      </c>
    </row>
    <row r="74" spans="1:23">
      <c r="A74" s="6" t="s">
        <v>202</v>
      </c>
      <c r="B74" s="7">
        <f>'Balanço Patrimonial'!B74</f>
        <v>149977</v>
      </c>
      <c r="C74" s="7">
        <f>'Balanço Patrimonial'!C74</f>
        <v>149977</v>
      </c>
      <c r="D74" s="7">
        <f>'Balanço Patrimonial'!D74</f>
        <v>149978</v>
      </c>
      <c r="E74" s="7">
        <f>'Balanço Patrimonial'!E74</f>
        <v>45070</v>
      </c>
      <c r="F74" s="7">
        <f>'Balanço Patrimonial'!F74</f>
        <v>45070</v>
      </c>
      <c r="G74" s="7">
        <f>'Balanço Patrimonial'!G74</f>
        <v>45070</v>
      </c>
      <c r="H74" s="7">
        <f>'Balanço Patrimonial'!H74</f>
        <v>45070</v>
      </c>
      <c r="I74" s="7">
        <f>'Balanço Patrimonial'!I74</f>
        <v>0</v>
      </c>
      <c r="J74" s="7">
        <f>'Balanço Patrimonial'!J74</f>
        <v>48713.091</v>
      </c>
      <c r="K74" s="7">
        <f>'Balanço Patrimonial'!K74</f>
        <v>90214</v>
      </c>
      <c r="L74" s="7">
        <f>'Balanço Patrimonial'!L74</f>
        <v>90214</v>
      </c>
      <c r="M74" s="7">
        <f>'Balanço Patrimonial'!M74</f>
        <v>122997</v>
      </c>
      <c r="N74" s="7">
        <f>'Balanço Patrimonial'!N74</f>
        <v>122997</v>
      </c>
      <c r="O74" s="7">
        <f>'Balanço Patrimonial'!O74</f>
        <v>122997</v>
      </c>
      <c r="P74" s="7">
        <f>'Balanço Patrimonial'!P74</f>
        <v>122996</v>
      </c>
      <c r="Q74" s="7">
        <f>'Balanço Patrimonial'!Q74</f>
        <v>56360</v>
      </c>
      <c r="R74" s="7">
        <f>'Balanço Patrimonial'!R74</f>
        <v>56361</v>
      </c>
      <c r="S74" s="7">
        <f>'Balanço Patrimonial'!S74</f>
        <v>58160.006139999998</v>
      </c>
      <c r="T74" s="7">
        <f>'Balanço Patrimonial'!T74</f>
        <v>16887.080995392538</v>
      </c>
      <c r="U74" s="7">
        <f>'Balanço Patrimonial'!U74</f>
        <v>13153.96549812</v>
      </c>
      <c r="V74" s="7">
        <f>'Balanço Patrimonial'!V74</f>
        <v>13153.965498120002</v>
      </c>
      <c r="W74" s="7">
        <f>'Balanço Patrimonial'!W74</f>
        <v>16810.384114892506</v>
      </c>
    </row>
    <row r="75" spans="1:23">
      <c r="A75" s="6" t="s">
        <v>203</v>
      </c>
      <c r="B75" s="7">
        <f>'Balanço Patrimonial'!B75</f>
        <v>-19154</v>
      </c>
      <c r="C75" s="7">
        <f>'Balanço Patrimonial'!C75</f>
        <v>-19154</v>
      </c>
      <c r="D75" s="7">
        <f>'Balanço Patrimonial'!D75</f>
        <v>-19154</v>
      </c>
      <c r="E75" s="7">
        <f>'Balanço Patrimonial'!E75</f>
        <v>-19154</v>
      </c>
      <c r="F75" s="7">
        <f>'Balanço Patrimonial'!F75</f>
        <v>-19154</v>
      </c>
      <c r="G75" s="7">
        <f>'Balanço Patrimonial'!G75</f>
        <v>-19154</v>
      </c>
      <c r="H75" s="7">
        <f>'Balanço Patrimonial'!H75</f>
        <v>-19154</v>
      </c>
      <c r="I75" s="7">
        <f>'Balanço Patrimonial'!I75</f>
        <v>-19153.679</v>
      </c>
      <c r="J75" s="7">
        <f>'Balanço Patrimonial'!J75</f>
        <v>-19153.679</v>
      </c>
      <c r="K75" s="7">
        <f>'Balanço Patrimonial'!K75</f>
        <v>-27385</v>
      </c>
      <c r="L75" s="7">
        <f>'Balanço Patrimonial'!L75</f>
        <v>-14632</v>
      </c>
      <c r="M75" s="7">
        <f>'Balanço Patrimonial'!M75</f>
        <v>-7272</v>
      </c>
      <c r="N75" s="7">
        <f>'Balanço Patrimonial'!N75</f>
        <v>0</v>
      </c>
      <c r="O75" s="7">
        <f>'Balanço Patrimonial'!O75</f>
        <v>0</v>
      </c>
      <c r="P75" s="7">
        <f>'Balanço Patrimonial'!P75</f>
        <v>0</v>
      </c>
      <c r="Q75" s="7">
        <f>'Balanço Patrimonial'!Q75</f>
        <v>0</v>
      </c>
      <c r="R75" s="7">
        <f>'Balanço Patrimonial'!R75</f>
        <v>0</v>
      </c>
      <c r="S75" s="7">
        <f>'Balanço Patrimonial'!S75</f>
        <v>0</v>
      </c>
      <c r="T75" s="7">
        <f>'Balanço Patrimonial'!T75</f>
        <v>0</v>
      </c>
      <c r="U75" s="7">
        <f>'Balanço Patrimonial'!U75</f>
        <v>0</v>
      </c>
      <c r="V75" s="7">
        <f>'Balanço Patrimonial'!V75</f>
        <v>0</v>
      </c>
      <c r="W75" s="7">
        <f>'Balanço Patrimonial'!W75</f>
        <v>0</v>
      </c>
    </row>
    <row r="76" spans="1:23">
      <c r="A76" s="6" t="s">
        <v>361</v>
      </c>
      <c r="B76" s="7">
        <f>'Balanço Patrimonial'!B76</f>
        <v>0</v>
      </c>
      <c r="C76" s="7">
        <f>'Balanço Patrimonial'!C76</f>
        <v>0</v>
      </c>
      <c r="D76" s="7">
        <f>'Balanço Patrimonial'!D76</f>
        <v>20934</v>
      </c>
      <c r="E76" s="7">
        <f>'Balanço Patrimonial'!E76</f>
        <v>0</v>
      </c>
      <c r="F76" s="7">
        <f>'Balanço Patrimonial'!F76</f>
        <v>0</v>
      </c>
      <c r="G76" s="7">
        <f>'Balanço Patrimonial'!G76</f>
        <v>0</v>
      </c>
      <c r="H76" s="7">
        <f>'Balanço Patrimonial'!H76</f>
        <v>35000</v>
      </c>
      <c r="I76" s="7">
        <f>'Balanço Patrimonial'!I76</f>
        <v>0</v>
      </c>
      <c r="J76" s="7">
        <f>'Balanço Patrimonial'!J76</f>
        <v>0</v>
      </c>
      <c r="K76" s="7">
        <f>'Balanço Patrimonial'!K76</f>
        <v>0</v>
      </c>
      <c r="L76" s="7">
        <f>'Balanço Patrimonial'!L76</f>
        <v>0</v>
      </c>
      <c r="M76" s="7">
        <f>'Balanço Patrimonial'!M76</f>
        <v>0</v>
      </c>
      <c r="N76" s="7">
        <f>'Balanço Patrimonial'!N76</f>
        <v>0</v>
      </c>
      <c r="O76" s="7">
        <f>'Balanço Patrimonial'!O76</f>
        <v>0</v>
      </c>
      <c r="P76" s="7">
        <f>'Balanço Patrimonial'!P76</f>
        <v>0</v>
      </c>
      <c r="Q76" s="7">
        <f>'Balanço Patrimonial'!Q76</f>
        <v>0</v>
      </c>
      <c r="R76" s="7">
        <f>'Balanço Patrimonial'!R76</f>
        <v>0</v>
      </c>
      <c r="S76" s="7">
        <f>'Balanço Patrimonial'!S76</f>
        <v>0</v>
      </c>
      <c r="T76" s="7">
        <f>'Balanço Patrimonial'!T76</f>
        <v>0</v>
      </c>
      <c r="U76" s="7">
        <f>'Balanço Patrimonial'!U76</f>
        <v>0</v>
      </c>
      <c r="V76" s="7">
        <f>'Balanço Patrimonial'!V76</f>
        <v>0</v>
      </c>
      <c r="W76" s="7">
        <f>'Balanço Patrimonial'!W76</f>
        <v>0</v>
      </c>
    </row>
    <row r="77" spans="1:23">
      <c r="A77" s="6" t="s">
        <v>197</v>
      </c>
      <c r="B77" s="7">
        <f>'Balanço Patrimonial'!B77</f>
        <v>119356</v>
      </c>
      <c r="C77" s="7">
        <f>'Balanço Patrimonial'!C77</f>
        <v>70004</v>
      </c>
      <c r="D77" s="7">
        <f>'Balanço Patrimonial'!D77</f>
        <v>0</v>
      </c>
      <c r="E77" s="7">
        <f>'Balanço Patrimonial'!E77</f>
        <v>120806</v>
      </c>
      <c r="F77" s="7">
        <f>'Balanço Patrimonial'!F77</f>
        <v>88660</v>
      </c>
      <c r="G77" s="7">
        <f>'Balanço Patrimonial'!G77</f>
        <v>25609</v>
      </c>
      <c r="H77" s="7">
        <f>'Balanço Patrimonial'!H77</f>
        <v>0</v>
      </c>
      <c r="I77" s="7">
        <f>'Balanço Patrimonial'!I77</f>
        <v>53344.68299999999</v>
      </c>
      <c r="J77" s="7">
        <f>'Balanço Patrimonial'!J77</f>
        <v>37012.826000000001</v>
      </c>
      <c r="K77" s="7">
        <f>'Balanço Patrimonial'!K77</f>
        <v>21080</v>
      </c>
      <c r="L77" s="7">
        <f>'Balanço Patrimonial'!L77</f>
        <v>0</v>
      </c>
      <c r="M77" s="7">
        <f>'Balanço Patrimonial'!M77</f>
        <v>153229</v>
      </c>
      <c r="N77" s="7">
        <f>'Balanço Patrimonial'!N77</f>
        <v>107595</v>
      </c>
      <c r="O77" s="7">
        <f>'Balanço Patrimonial'!O77</f>
        <v>17053</v>
      </c>
      <c r="P77" s="7">
        <f>'Balanço Patrimonial'!P77</f>
        <v>0</v>
      </c>
      <c r="Q77" s="7">
        <f>'Balanço Patrimonial'!Q77</f>
        <v>40096.507879999997</v>
      </c>
      <c r="R77" s="7">
        <f>'Balanço Patrimonial'!R77</f>
        <v>22456.251250000008</v>
      </c>
      <c r="S77" s="7">
        <f>'Balanço Patrimonial'!S77</f>
        <v>8999.02441</v>
      </c>
      <c r="T77" s="7">
        <f>'Balanço Patrimonial'!T77</f>
        <v>51186.588191914983</v>
      </c>
      <c r="U77" s="7">
        <f>'Balanço Patrimonial'!U77</f>
        <v>31532.622440402425</v>
      </c>
      <c r="V77" s="7">
        <f>'Balanço Patrimonial'!V77</f>
        <v>20932.258394716027</v>
      </c>
      <c r="W77" s="7">
        <f>'Balanço Patrimonial'!W77</f>
        <v>-2259.5159022849975</v>
      </c>
    </row>
    <row r="78" spans="1:23">
      <c r="A78" s="6" t="s">
        <v>198</v>
      </c>
      <c r="B78" s="7">
        <f>'Balanço Patrimonial'!B78</f>
        <v>0</v>
      </c>
      <c r="C78" s="7">
        <f>'Balanço Patrimonial'!C78</f>
        <v>0</v>
      </c>
      <c r="D78" s="7">
        <f>'Balanço Patrimonial'!D78</f>
        <v>0</v>
      </c>
      <c r="E78" s="7">
        <f>'Balanço Patrimonial'!E78</f>
        <v>0</v>
      </c>
      <c r="F78" s="7">
        <f>'Balanço Patrimonial'!F78</f>
        <v>0</v>
      </c>
      <c r="G78" s="7">
        <f>'Balanço Patrimonial'!G78</f>
        <v>0</v>
      </c>
      <c r="H78" s="7">
        <f>'Balanço Patrimonial'!H78</f>
        <v>0</v>
      </c>
      <c r="I78" s="7">
        <f>'Balanço Patrimonial'!I78</f>
        <v>0</v>
      </c>
      <c r="J78" s="7">
        <f>'Balanço Patrimonial'!J78</f>
        <v>0</v>
      </c>
      <c r="K78" s="7">
        <f>'Balanço Patrimonial'!K78</f>
        <v>0</v>
      </c>
      <c r="L78" s="7">
        <f>'Balanço Patrimonial'!L78</f>
        <v>0</v>
      </c>
      <c r="M78" s="7">
        <f>'Balanço Patrimonial'!M78</f>
        <v>0</v>
      </c>
      <c r="N78" s="7">
        <f>'Balanço Patrimonial'!N78</f>
        <v>0</v>
      </c>
      <c r="O78" s="7">
        <f>'Balanço Patrimonial'!O78</f>
        <v>0</v>
      </c>
      <c r="P78" s="7">
        <f>'Balanço Patrimonial'!P78</f>
        <v>0</v>
      </c>
      <c r="Q78" s="7">
        <f>'Balanço Patrimonial'!Q78</f>
        <v>0</v>
      </c>
      <c r="R78" s="7">
        <f>'Balanço Patrimonial'!R78</f>
        <v>0</v>
      </c>
      <c r="S78" s="7">
        <f>'Balanço Patrimonial'!S78</f>
        <v>-1442.2384399999999</v>
      </c>
      <c r="T78" s="7">
        <f>'Balanço Patrimonial'!T78</f>
        <v>-6859.607006832498</v>
      </c>
      <c r="U78" s="7">
        <f>'Balanço Patrimonial'!U78</f>
        <v>-3582.085332797501</v>
      </c>
      <c r="V78" s="7">
        <f>'Balanço Patrimonial'!V78</f>
        <v>-2039.6695513825002</v>
      </c>
      <c r="W78" s="7">
        <f>'Balanço Patrimonial'!W78</f>
        <v>-4564.0707564199993</v>
      </c>
    </row>
    <row r="79" spans="1:23">
      <c r="A79" s="6" t="s">
        <v>204</v>
      </c>
      <c r="B79" s="7">
        <f>'Balanço Patrimonial'!B79</f>
        <v>6334</v>
      </c>
      <c r="C79" s="7">
        <f>'Balanço Patrimonial'!C79</f>
        <v>373</v>
      </c>
      <c r="D79" s="7">
        <f>'Balanço Patrimonial'!D79</f>
        <v>1364</v>
      </c>
      <c r="E79" s="7">
        <f>'Balanço Patrimonial'!E79</f>
        <v>6216</v>
      </c>
      <c r="F79" s="7">
        <f>'Balanço Patrimonial'!F79</f>
        <v>6312</v>
      </c>
      <c r="G79" s="7">
        <f>'Balanço Patrimonial'!G79</f>
        <v>4664</v>
      </c>
      <c r="H79" s="7">
        <f>'Balanço Patrimonial'!H79</f>
        <v>2480</v>
      </c>
      <c r="I79" s="7">
        <f>'Balanço Patrimonial'!I79</f>
        <v>6383.7579999999998</v>
      </c>
      <c r="J79" s="7">
        <f>'Balanço Patrimonial'!J79</f>
        <v>2774.4110000000001</v>
      </c>
      <c r="K79" s="7">
        <f>'Balanço Patrimonial'!K79</f>
        <v>0</v>
      </c>
      <c r="L79" s="7">
        <f>'Balanço Patrimonial'!L79</f>
        <v>0</v>
      </c>
      <c r="M79" s="7">
        <f>'Balanço Patrimonial'!M79</f>
        <v>0</v>
      </c>
      <c r="N79" s="7">
        <f>'Balanço Patrimonial'!N79</f>
        <v>0</v>
      </c>
      <c r="O79" s="7">
        <f>'Balanço Patrimonial'!O79</f>
        <v>0</v>
      </c>
      <c r="P79" s="7">
        <f>'Balanço Patrimonial'!P79</f>
        <v>0</v>
      </c>
      <c r="Q79" s="7">
        <f>'Balanço Patrimonial'!Q79</f>
        <v>0</v>
      </c>
      <c r="R79" s="7">
        <f>'Balanço Patrimonial'!R79</f>
        <v>0</v>
      </c>
      <c r="S79" s="7">
        <f>'Balanço Patrimonial'!S79</f>
        <v>0</v>
      </c>
      <c r="T79" s="7">
        <f>'Balanço Patrimonial'!T79</f>
        <v>0</v>
      </c>
      <c r="U79" s="7">
        <f>'Balanço Patrimonial'!U79</f>
        <v>0</v>
      </c>
      <c r="V79" s="7">
        <f>'Balanço Patrimonial'!V79</f>
        <v>0</v>
      </c>
      <c r="W79" s="7">
        <f>'Balanço Patrimonial'!W79</f>
        <v>0</v>
      </c>
    </row>
    <row r="80" spans="1:23" ht="12" thickBot="1">
      <c r="A80" s="16" t="s">
        <v>206</v>
      </c>
      <c r="B80" s="15">
        <f t="shared" ref="B80" si="48">SUM(B67:B79)</f>
        <v>1376381</v>
      </c>
      <c r="C80" s="15">
        <f t="shared" ref="C80:D80" si="49">SUM(C67:C79)</f>
        <v>1321068</v>
      </c>
      <c r="D80" s="15">
        <f t="shared" si="49"/>
        <v>1272989</v>
      </c>
      <c r="E80" s="15">
        <f t="shared" ref="E80:F80" si="50">SUM(E67:E79)</f>
        <v>1261233</v>
      </c>
      <c r="F80" s="15">
        <f t="shared" si="50"/>
        <v>1229183</v>
      </c>
      <c r="G80" s="15">
        <f t="shared" ref="G80:H80" si="51">SUM(G67:G79)</f>
        <v>1164484</v>
      </c>
      <c r="H80" s="15">
        <f t="shared" si="51"/>
        <v>1171691</v>
      </c>
      <c r="I80" s="15">
        <f t="shared" ref="I80:J80" si="52">SUM(I67:I79)</f>
        <v>1143125.524</v>
      </c>
      <c r="J80" s="15">
        <f t="shared" si="52"/>
        <v>1171897.4110000001</v>
      </c>
      <c r="K80" s="15">
        <f t="shared" ref="K80:L80" si="53">SUM(K67:K79)</f>
        <v>1186460</v>
      </c>
      <c r="L80" s="15">
        <f t="shared" si="53"/>
        <v>1178133</v>
      </c>
      <c r="M80" s="15">
        <f t="shared" ref="M80:P80" si="54">SUM(M67:M79)</f>
        <v>1362661</v>
      </c>
      <c r="N80" s="15">
        <f t="shared" si="54"/>
        <v>1324636</v>
      </c>
      <c r="O80" s="15">
        <f t="shared" si="54"/>
        <v>1234094</v>
      </c>
      <c r="P80" s="15">
        <f t="shared" si="54"/>
        <v>1217040</v>
      </c>
      <c r="Q80" s="15">
        <f>SUM(Q67:Q79)</f>
        <v>1188781.2797599998</v>
      </c>
      <c r="R80" s="15">
        <f t="shared" ref="R80:W80" si="55">SUM(R67:R79)</f>
        <v>185330.83887000001</v>
      </c>
      <c r="S80" s="15">
        <f t="shared" si="55"/>
        <v>172230.37973000004</v>
      </c>
      <c r="T80" s="15">
        <f t="shared" si="55"/>
        <v>164667.29492333002</v>
      </c>
      <c r="U80" s="15">
        <f t="shared" si="55"/>
        <v>144628.35375857993</v>
      </c>
      <c r="V80" s="15">
        <f t="shared" si="55"/>
        <v>133249.05993430855</v>
      </c>
      <c r="W80" s="15">
        <f t="shared" si="55"/>
        <v>105575.94242904254</v>
      </c>
    </row>
    <row r="81" spans="1:23" ht="12" thickTop="1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>
      <c r="A82" s="6" t="s">
        <v>205</v>
      </c>
      <c r="B82" s="7">
        <f>'Balanço Patrimonial'!B82</f>
        <v>201471</v>
      </c>
      <c r="C82" s="7">
        <f>'Balanço Patrimonial'!C82</f>
        <v>145001</v>
      </c>
      <c r="D82" s="7">
        <f>'Balanço Patrimonial'!D82</f>
        <v>141531</v>
      </c>
      <c r="E82" s="7">
        <f>'Balanço Patrimonial'!E82</f>
        <v>70142</v>
      </c>
      <c r="F82" s="7">
        <f>'Balanço Patrimonial'!F82</f>
        <v>82495</v>
      </c>
      <c r="G82" s="7">
        <f>'Balanço Patrimonial'!G82</f>
        <v>83973</v>
      </c>
      <c r="H82" s="7">
        <f>'Balanço Patrimonial'!H82</f>
        <v>84366</v>
      </c>
      <c r="I82" s="7">
        <f>'Balanço Patrimonial'!I82</f>
        <v>84361.660999999993</v>
      </c>
      <c r="J82" s="7">
        <f>'Balanço Patrimonial'!J82</f>
        <v>79656.160000000003</v>
      </c>
      <c r="K82" s="7">
        <f>'Balanço Patrimonial'!K82</f>
        <v>80181</v>
      </c>
      <c r="L82" s="7">
        <f>'Balanço Patrimonial'!L82</f>
        <v>71829</v>
      </c>
      <c r="M82" s="7">
        <f>'Balanço Patrimonial'!M82</f>
        <v>79551</v>
      </c>
      <c r="N82" s="7">
        <f>'Balanço Patrimonial'!N82</f>
        <v>89827</v>
      </c>
      <c r="O82" s="7">
        <f>'Balanço Patrimonial'!O82</f>
        <v>82975</v>
      </c>
      <c r="P82" s="7">
        <f>'Balanço Patrimonial'!P82</f>
        <v>83300</v>
      </c>
      <c r="Q82" s="7">
        <f>'Balanço Patrimonial'!Q82</f>
        <v>89735.141492098905</v>
      </c>
      <c r="R82" s="7">
        <f>'Balanço Patrimonial'!R82</f>
        <v>80925</v>
      </c>
      <c r="S82" s="7">
        <f>'Balanço Patrimonial'!S82</f>
        <v>78066.878757280778</v>
      </c>
      <c r="T82" s="7">
        <f>'Balanço Patrimonial'!T82</f>
        <v>76220.665435810952</v>
      </c>
      <c r="U82" s="7">
        <f>'Balanço Patrimonial'!U82</f>
        <v>70696.237046137219</v>
      </c>
      <c r="V82" s="7">
        <f>'Balanço Patrimonial'!V82</f>
        <v>66696.026225808484</v>
      </c>
      <c r="W82" s="7">
        <f>'Balanço Patrimonial'!W82</f>
        <v>63329.844886111227</v>
      </c>
    </row>
    <row r="83" spans="1:23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2" thickBot="1">
      <c r="A84" s="16" t="s">
        <v>207</v>
      </c>
      <c r="B84" s="15">
        <f t="shared" ref="B84" si="56">+B80+B82</f>
        <v>1577852</v>
      </c>
      <c r="C84" s="15">
        <f t="shared" ref="C84:D84" si="57">+C80+C82</f>
        <v>1466069</v>
      </c>
      <c r="D84" s="15">
        <f t="shared" si="57"/>
        <v>1414520</v>
      </c>
      <c r="E84" s="15">
        <f t="shared" ref="E84:F84" si="58">+E80+E82</f>
        <v>1331375</v>
      </c>
      <c r="F84" s="15">
        <f t="shared" si="58"/>
        <v>1311678</v>
      </c>
      <c r="G84" s="15">
        <f t="shared" ref="G84:H84" si="59">+G80+G82</f>
        <v>1248457</v>
      </c>
      <c r="H84" s="15">
        <f t="shared" si="59"/>
        <v>1256057</v>
      </c>
      <c r="I84" s="15">
        <f t="shared" ref="I84:J84" si="60">+I80+I82</f>
        <v>1227487.1850000001</v>
      </c>
      <c r="J84" s="15">
        <f t="shared" si="60"/>
        <v>1251553.571</v>
      </c>
      <c r="K84" s="15">
        <f t="shared" ref="K84:L84" si="61">+K80+K82</f>
        <v>1266641</v>
      </c>
      <c r="L84" s="15">
        <f t="shared" si="61"/>
        <v>1249962</v>
      </c>
      <c r="M84" s="15">
        <f t="shared" ref="M84:R84" si="62">+M80+M82</f>
        <v>1442212</v>
      </c>
      <c r="N84" s="15">
        <f t="shared" si="62"/>
        <v>1414463</v>
      </c>
      <c r="O84" s="15">
        <f t="shared" si="62"/>
        <v>1317069</v>
      </c>
      <c r="P84" s="15">
        <f t="shared" si="62"/>
        <v>1300340</v>
      </c>
      <c r="Q84" s="15">
        <f t="shared" si="62"/>
        <v>1278516.4212520986</v>
      </c>
      <c r="R84" s="15">
        <f t="shared" si="62"/>
        <v>266255.83886999998</v>
      </c>
      <c r="S84" s="15">
        <f t="shared" ref="S84:W84" si="63">+S80+S82</f>
        <v>250297.25848728081</v>
      </c>
      <c r="T84" s="15">
        <f t="shared" si="63"/>
        <v>240887.96035914097</v>
      </c>
      <c r="U84" s="15">
        <f t="shared" si="63"/>
        <v>215324.59080471715</v>
      </c>
      <c r="V84" s="15">
        <f t="shared" si="63"/>
        <v>199945.08616011703</v>
      </c>
      <c r="W84" s="15">
        <f t="shared" si="63"/>
        <v>168905.78731515375</v>
      </c>
    </row>
    <row r="85" spans="1:23" ht="12" thickTop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2" thickBot="1">
      <c r="A86" s="16" t="s">
        <v>208</v>
      </c>
      <c r="B86" s="15">
        <f t="shared" ref="B86" si="64">+B84+B53+B66</f>
        <v>2658599</v>
      </c>
      <c r="C86" s="15">
        <f t="shared" ref="C86:D86" si="65">+C84+C53+C66</f>
        <v>2528143</v>
      </c>
      <c r="D86" s="15">
        <f t="shared" si="65"/>
        <v>2218279</v>
      </c>
      <c r="E86" s="15">
        <f t="shared" ref="E86:F86" si="66">+E84+E53+E66</f>
        <v>2198322</v>
      </c>
      <c r="F86" s="15">
        <f t="shared" si="66"/>
        <v>2031994</v>
      </c>
      <c r="G86" s="15">
        <f t="shared" ref="G86:H86" si="67">+G84+G53+G66</f>
        <v>1964512</v>
      </c>
      <c r="H86" s="15">
        <f t="shared" si="67"/>
        <v>1928664</v>
      </c>
      <c r="I86" s="15">
        <f t="shared" ref="I86:J86" si="68">+I84+I53+I66</f>
        <v>1790264.355</v>
      </c>
      <c r="J86" s="15">
        <f t="shared" si="68"/>
        <v>1794882.1089999999</v>
      </c>
      <c r="K86" s="15">
        <f t="shared" ref="K86:L86" si="69">+K84+K53+K66</f>
        <v>1778449</v>
      </c>
      <c r="L86" s="15">
        <f t="shared" si="69"/>
        <v>1751041</v>
      </c>
      <c r="M86" s="15">
        <f t="shared" ref="M86:R86" si="70">+M84+M53+M66</f>
        <v>1943035</v>
      </c>
      <c r="N86" s="15">
        <f t="shared" si="70"/>
        <v>1884420</v>
      </c>
      <c r="O86" s="15">
        <f t="shared" si="70"/>
        <v>1685384</v>
      </c>
      <c r="P86" s="15">
        <f t="shared" si="70"/>
        <v>1693791</v>
      </c>
      <c r="Q86" s="15">
        <f t="shared" si="70"/>
        <v>1616145.2260820987</v>
      </c>
      <c r="R86" s="15">
        <f t="shared" si="70"/>
        <v>602103.79035999998</v>
      </c>
      <c r="S86" s="15">
        <f t="shared" ref="S86:W86" si="71">+S84+S53+S66</f>
        <v>607505.20251728082</v>
      </c>
      <c r="T86" s="15">
        <f t="shared" si="71"/>
        <v>569270.84985914093</v>
      </c>
      <c r="U86" s="15">
        <f t="shared" si="71"/>
        <v>440013.23311891244</v>
      </c>
      <c r="V86" s="15">
        <f t="shared" si="71"/>
        <v>413063.15035794699</v>
      </c>
      <c r="W86" s="15">
        <f t="shared" si="71"/>
        <v>340032.99793556629</v>
      </c>
    </row>
    <row r="87" spans="1:23" ht="12" thickTop="1">
      <c r="A87" s="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</row>
    <row r="88" spans="1:23">
      <c r="A88" s="5" t="s">
        <v>348</v>
      </c>
      <c r="B88" s="3" t="str">
        <f t="shared" ref="B88:C88" si="72">B36</f>
        <v>2Q24</v>
      </c>
      <c r="C88" s="3" t="str">
        <f t="shared" si="72"/>
        <v>1Q24</v>
      </c>
      <c r="D88" s="3" t="str">
        <f t="shared" ref="D88:I88" si="73">D36</f>
        <v>4Q23</v>
      </c>
      <c r="E88" s="3" t="str">
        <f t="shared" si="73"/>
        <v>3Q23</v>
      </c>
      <c r="F88" s="3" t="str">
        <f t="shared" si="73"/>
        <v>2Q23</v>
      </c>
      <c r="G88" s="3" t="str">
        <f t="shared" si="73"/>
        <v>1Q23</v>
      </c>
      <c r="H88" s="3" t="str">
        <f t="shared" si="73"/>
        <v>4Q22</v>
      </c>
      <c r="I88" s="3" t="str">
        <f t="shared" si="73"/>
        <v>3Q22</v>
      </c>
      <c r="J88" s="3" t="str">
        <f t="shared" ref="J88:W88" si="74">J36</f>
        <v>2Q22</v>
      </c>
      <c r="K88" s="3" t="str">
        <f t="shared" si="74"/>
        <v>1Q22</v>
      </c>
      <c r="L88" s="3" t="str">
        <f t="shared" si="74"/>
        <v>4Q21</v>
      </c>
      <c r="M88" s="3" t="str">
        <f t="shared" si="74"/>
        <v>3Q21</v>
      </c>
      <c r="N88" s="3" t="str">
        <f t="shared" si="74"/>
        <v>2Q21</v>
      </c>
      <c r="O88" s="3" t="str">
        <f t="shared" si="74"/>
        <v>1Q21</v>
      </c>
      <c r="P88" s="3" t="str">
        <f t="shared" si="74"/>
        <v>4Q20</v>
      </c>
      <c r="Q88" s="3" t="str">
        <f t="shared" si="74"/>
        <v>3Q20</v>
      </c>
      <c r="R88" s="3" t="str">
        <f t="shared" si="74"/>
        <v>2Q20</v>
      </c>
      <c r="S88" s="3" t="str">
        <f t="shared" si="74"/>
        <v>1Q20</v>
      </c>
      <c r="T88" s="3" t="str">
        <f t="shared" si="74"/>
        <v>4Q19</v>
      </c>
      <c r="U88" s="3" t="str">
        <f t="shared" si="74"/>
        <v>3Q19</v>
      </c>
      <c r="V88" s="3" t="str">
        <f t="shared" si="74"/>
        <v>2Q19</v>
      </c>
      <c r="W88" s="3" t="str">
        <f t="shared" si="74"/>
        <v>1Q19</v>
      </c>
    </row>
    <row r="89" spans="1:23">
      <c r="A89" s="6" t="s">
        <v>340</v>
      </c>
      <c r="B89" s="7">
        <f>'Balanço Patrimonial'!B89</f>
        <v>199534.35200000001</v>
      </c>
      <c r="C89" s="7">
        <f>'Balanço Patrimonial'!C89</f>
        <v>199534.35200000001</v>
      </c>
      <c r="D89" s="7">
        <f>'Balanço Patrimonial'!D89</f>
        <v>199534.35200000001</v>
      </c>
      <c r="E89" s="7">
        <f>'Balanço Patrimonial'!E89</f>
        <v>199534.35200000001</v>
      </c>
      <c r="F89" s="7">
        <f>'Balanço Patrimonial'!F89</f>
        <v>199534.35200000001</v>
      </c>
      <c r="G89" s="7">
        <f>'Balanço Patrimonial'!G89</f>
        <v>199534.35200000001</v>
      </c>
      <c r="H89" s="7">
        <f>'Balanço Patrimonial'!H89</f>
        <v>199534.35200000001</v>
      </c>
      <c r="I89" s="7">
        <f>'Balanço Patrimonial'!I89</f>
        <v>199534.35200000001</v>
      </c>
      <c r="J89" s="7">
        <f>'Balanço Patrimonial'!J89</f>
        <v>199534.35200000001</v>
      </c>
      <c r="K89" s="7">
        <f>'Balanço Patrimonial'!K89</f>
        <v>208191.25200000001</v>
      </c>
      <c r="L89" s="7">
        <f>'Balanço Patrimonial'!L89</f>
        <v>208191.25200000001</v>
      </c>
      <c r="M89" s="7">
        <f>'Balanço Patrimonial'!M89</f>
        <v>214628.652</v>
      </c>
      <c r="N89" s="7">
        <f>'Balanço Patrimonial'!N89</f>
        <v>214628.652</v>
      </c>
      <c r="O89" s="7">
        <f>'Balanço Patrimonial'!O89</f>
        <v>214628.652</v>
      </c>
      <c r="P89" s="7">
        <f>'Balanço Patrimonial'!P89</f>
        <v>214628.652</v>
      </c>
      <c r="Q89" s="7">
        <f>'Balanço Patrimonial'!Q89</f>
        <v>214628.652</v>
      </c>
      <c r="R89" s="7">
        <f>'Balanço Patrimonial'!R89</f>
        <v>0</v>
      </c>
      <c r="S89" s="7">
        <f>'Balanço Patrimonial'!S89</f>
        <v>0</v>
      </c>
      <c r="T89" s="7">
        <f>'Balanço Patrimonial'!T89</f>
        <v>0</v>
      </c>
      <c r="U89" s="7">
        <f>'Balanço Patrimonial'!U89</f>
        <v>0</v>
      </c>
      <c r="V89" s="7">
        <f>'Balanço Patrimonial'!V89</f>
        <v>0</v>
      </c>
      <c r="W89" s="7">
        <f>'Balanço Patrimonial'!W89</f>
        <v>0</v>
      </c>
    </row>
    <row r="90" spans="1:23">
      <c r="A90" s="6"/>
      <c r="B90" s="6"/>
      <c r="C90" s="6"/>
      <c r="D90" s="6"/>
      <c r="E90" s="6"/>
      <c r="F90" s="6"/>
      <c r="G90" s="6"/>
      <c r="H90" s="6"/>
      <c r="I90" s="6"/>
      <c r="J90" s="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>
      <c r="A91" s="6"/>
      <c r="B91" s="6"/>
      <c r="C91" s="6"/>
      <c r="D91" s="6"/>
      <c r="E91" s="6"/>
      <c r="F91" s="6"/>
      <c r="G91" s="6"/>
      <c r="H91" s="6"/>
      <c r="I91" s="6"/>
      <c r="J91" s="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>
      <c r="A92" s="6"/>
      <c r="B92" s="6"/>
      <c r="C92" s="6"/>
      <c r="D92" s="6"/>
      <c r="E92" s="6"/>
      <c r="F92" s="6"/>
      <c r="G92" s="6"/>
      <c r="H92" s="6"/>
      <c r="I92" s="6"/>
      <c r="J92" s="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>
      <c r="A93" s="6"/>
      <c r="B93" s="6"/>
      <c r="C93" s="6"/>
      <c r="D93" s="6"/>
      <c r="E93" s="6"/>
      <c r="F93" s="6"/>
      <c r="G93" s="6"/>
      <c r="H93" s="6"/>
      <c r="I93" s="6"/>
      <c r="J93" s="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>
      <c r="A94" s="6"/>
      <c r="B94" s="6"/>
      <c r="C94" s="6"/>
      <c r="D94" s="6"/>
      <c r="E94" s="6"/>
      <c r="F94" s="6"/>
      <c r="G94" s="6"/>
      <c r="H94" s="6"/>
      <c r="I94" s="6"/>
      <c r="J94" s="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>
      <c r="A95" s="6"/>
      <c r="B95" s="6"/>
      <c r="C95" s="6"/>
      <c r="D95" s="6"/>
      <c r="E95" s="6"/>
      <c r="F95" s="6"/>
      <c r="G95" s="6"/>
      <c r="H95" s="6"/>
      <c r="I95" s="6"/>
      <c r="J95" s="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>
      <c r="A96" s="6"/>
      <c r="B96" s="6"/>
      <c r="C96" s="6"/>
      <c r="D96" s="6"/>
      <c r="E96" s="6"/>
      <c r="F96" s="6"/>
      <c r="G96" s="6"/>
      <c r="H96" s="6"/>
      <c r="I96" s="6"/>
      <c r="J96" s="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>
      <c r="A97" s="6"/>
      <c r="B97" s="6"/>
      <c r="C97" s="6"/>
      <c r="D97" s="6"/>
      <c r="E97" s="6"/>
      <c r="F97" s="6"/>
      <c r="G97" s="6"/>
      <c r="H97" s="6"/>
      <c r="I97" s="6"/>
      <c r="J97" s="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>
      <c r="A98" s="6"/>
      <c r="B98" s="6"/>
      <c r="C98" s="6"/>
      <c r="D98" s="6"/>
      <c r="E98" s="6"/>
      <c r="F98" s="6"/>
      <c r="G98" s="6"/>
      <c r="H98" s="6"/>
      <c r="I98" s="6"/>
      <c r="J98" s="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>
      <c r="A99" s="6"/>
      <c r="B99" s="6"/>
      <c r="C99" s="6"/>
      <c r="D99" s="6"/>
      <c r="E99" s="6"/>
      <c r="F99" s="6"/>
      <c r="G99" s="6"/>
      <c r="H99" s="6"/>
      <c r="I99" s="6"/>
      <c r="J99" s="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C74A-5B59-49C3-A065-08709015A8D2}">
  <sheetPr>
    <tabColor rgb="FF182842"/>
  </sheetPr>
  <dimension ref="A5:X28"/>
  <sheetViews>
    <sheetView showGridLines="0" workbookViewId="0"/>
  </sheetViews>
  <sheetFormatPr defaultColWidth="0" defaultRowHeight="14.5"/>
  <cols>
    <col min="1" max="1" width="41" bestFit="1" customWidth="1"/>
    <col min="2" max="23" width="9.08984375" customWidth="1"/>
    <col min="24" max="24" width="0" hidden="1" customWidth="1"/>
    <col min="25" max="16384" width="9.08984375" hidden="1"/>
  </cols>
  <sheetData>
    <row r="5" spans="1:24">
      <c r="A5" s="5" t="s">
        <v>399</v>
      </c>
      <c r="B5" s="3" t="s">
        <v>447</v>
      </c>
      <c r="C5" s="3" t="s">
        <v>438</v>
      </c>
      <c r="D5" s="3" t="s">
        <v>424</v>
      </c>
      <c r="E5" s="3" t="s">
        <v>376</v>
      </c>
      <c r="F5" s="3" t="s">
        <v>367</v>
      </c>
      <c r="G5" s="3" t="s">
        <v>365</v>
      </c>
      <c r="H5" s="3" t="s">
        <v>357</v>
      </c>
      <c r="I5" s="3" t="s">
        <v>328</v>
      </c>
      <c r="J5" s="3" t="s">
        <v>325</v>
      </c>
      <c r="K5" s="3" t="s">
        <v>312</v>
      </c>
      <c r="L5" s="3" t="s">
        <v>303</v>
      </c>
      <c r="M5" s="3" t="s">
        <v>298</v>
      </c>
      <c r="N5" s="3" t="s">
        <v>288</v>
      </c>
      <c r="O5" s="3" t="s">
        <v>283</v>
      </c>
      <c r="P5" s="3" t="s">
        <v>274</v>
      </c>
      <c r="Q5" s="3" t="s">
        <v>158</v>
      </c>
      <c r="R5" s="3" t="s">
        <v>159</v>
      </c>
      <c r="S5" s="3" t="s">
        <v>160</v>
      </c>
      <c r="T5" s="3" t="s">
        <v>161</v>
      </c>
      <c r="U5" s="3" t="s">
        <v>162</v>
      </c>
      <c r="V5" s="3" t="s">
        <v>163</v>
      </c>
      <c r="W5" s="3" t="s">
        <v>164</v>
      </c>
    </row>
    <row r="6" spans="1:24">
      <c r="A6" s="6" t="s">
        <v>268</v>
      </c>
      <c r="B6" s="7">
        <f>'Geração Caixa '!B6</f>
        <v>6153</v>
      </c>
      <c r="C6" s="7">
        <f>'Geração Caixa '!C6</f>
        <v>4354</v>
      </c>
      <c r="D6" s="7">
        <f>'Geração Caixa '!D6</f>
        <v>24151</v>
      </c>
      <c r="E6" s="7">
        <f>'Geração Caixa '!E6</f>
        <v>35072</v>
      </c>
      <c r="F6" s="7">
        <f>'Geração Caixa '!F6</f>
        <v>884</v>
      </c>
      <c r="G6" s="7">
        <f>'Geração Caixa '!G6</f>
        <v>653</v>
      </c>
      <c r="H6" s="7">
        <f>'Geração Caixa '!H6</f>
        <v>325</v>
      </c>
      <c r="I6" s="7">
        <f>'Geração Caixa '!I6</f>
        <v>12.159000000000001</v>
      </c>
      <c r="J6" s="7">
        <f>'Geração Caixa '!J6</f>
        <v>4.694</v>
      </c>
      <c r="K6" s="7">
        <f>'Geração Caixa '!K6</f>
        <v>0</v>
      </c>
      <c r="L6" s="7">
        <f>'Geração Caixa '!L6</f>
        <v>1</v>
      </c>
      <c r="M6" s="7">
        <f>'Geração Caixa '!M6</f>
        <v>628</v>
      </c>
      <c r="N6" s="7">
        <f>'Geração Caixa '!N6</f>
        <v>267</v>
      </c>
      <c r="O6" s="7">
        <f>'Geração Caixa '!O6</f>
        <v>543</v>
      </c>
      <c r="P6" s="7">
        <f>'Geração Caixa '!P6</f>
        <v>3004</v>
      </c>
      <c r="Q6" s="7">
        <f>'Geração Caixa '!Q6</f>
        <v>620.73636999999997</v>
      </c>
      <c r="R6" s="7">
        <f>'Geração Caixa '!R6</f>
        <v>137.62628999999995</v>
      </c>
      <c r="S6" s="7">
        <f>'Geração Caixa '!S6</f>
        <v>12409.1574</v>
      </c>
      <c r="T6" s="7">
        <f>'Geração Caixa '!T6</f>
        <v>13363.714749999999</v>
      </c>
      <c r="U6" s="7">
        <f>'Geração Caixa '!U6</f>
        <v>25361.415619999996</v>
      </c>
      <c r="V6" s="7">
        <f>'Geração Caixa '!V6</f>
        <v>328.20314000000008</v>
      </c>
      <c r="W6" s="7">
        <f>'Geração Caixa '!W6</f>
        <v>5245.5618581520366</v>
      </c>
    </row>
    <row r="7" spans="1:24">
      <c r="A7" s="48" t="s">
        <v>269</v>
      </c>
      <c r="B7" s="7">
        <f>'Geração Caixa '!B7</f>
        <v>485823</v>
      </c>
      <c r="C7" s="7">
        <f>'Geração Caixa '!C7</f>
        <v>438898</v>
      </c>
      <c r="D7" s="7">
        <f>'Geração Caixa '!D7</f>
        <v>189348</v>
      </c>
      <c r="E7" s="7">
        <f>'Geração Caixa '!E7</f>
        <v>147001</v>
      </c>
      <c r="F7" s="7">
        <f>'Geração Caixa '!F7</f>
        <v>63357</v>
      </c>
      <c r="G7" s="7">
        <f>'Geração Caixa '!G7</f>
        <v>42142</v>
      </c>
      <c r="H7" s="7">
        <f>'Geração Caixa '!H7</f>
        <v>42243</v>
      </c>
      <c r="I7" s="7">
        <f>'Geração Caixa '!I7</f>
        <v>1524.9580000000001</v>
      </c>
      <c r="J7" s="7">
        <f>'Geração Caixa '!J7</f>
        <v>515.03099999999995</v>
      </c>
      <c r="K7" s="7">
        <f>'Geração Caixa '!K7</f>
        <v>508</v>
      </c>
      <c r="L7" s="7">
        <f>'Geração Caixa '!L7</f>
        <v>413</v>
      </c>
      <c r="M7" s="7">
        <f>'Geração Caixa '!M7</f>
        <v>50204</v>
      </c>
      <c r="N7" s="7">
        <f>'Geração Caixa '!N7</f>
        <v>50204</v>
      </c>
      <c r="O7" s="7">
        <f>'Geração Caixa '!O7</f>
        <v>50204</v>
      </c>
      <c r="P7" s="7">
        <f>'Geração Caixa '!P7</f>
        <v>54200</v>
      </c>
      <c r="Q7" s="7">
        <f>'Geração Caixa '!Q7</f>
        <v>50200</v>
      </c>
      <c r="R7" s="7">
        <f>'Geração Caixa '!R7</f>
        <v>50000</v>
      </c>
      <c r="S7" s="7">
        <f>'Geração Caixa '!S7</f>
        <v>51386.985789999999</v>
      </c>
      <c r="T7" s="7">
        <f>'Geração Caixa '!T7</f>
        <v>51108.486109999998</v>
      </c>
      <c r="U7" s="7">
        <f>'Geração Caixa '!U7</f>
        <v>1242.49127</v>
      </c>
      <c r="V7" s="7">
        <f>'Geração Caixa '!V7</f>
        <v>30761.843849999997</v>
      </c>
      <c r="W7" s="7">
        <f>'Geração Caixa '!W7</f>
        <v>18361.165392260471</v>
      </c>
      <c r="X7" s="7"/>
    </row>
    <row r="8" spans="1:24">
      <c r="A8" s="9" t="s">
        <v>270</v>
      </c>
      <c r="B8" s="50">
        <f>SUM(B6:B7)</f>
        <v>491976</v>
      </c>
      <c r="C8" s="50">
        <f>SUM(C6:C7)</f>
        <v>443252</v>
      </c>
      <c r="D8" s="50">
        <f>SUM(D6:D7)</f>
        <v>213499</v>
      </c>
      <c r="E8" s="50">
        <f>SUM(E6:E7)</f>
        <v>182073</v>
      </c>
      <c r="F8" s="50">
        <f t="shared" ref="F8:W8" si="0">SUM(F6:F7)</f>
        <v>64241</v>
      </c>
      <c r="G8" s="50">
        <f t="shared" si="0"/>
        <v>42795</v>
      </c>
      <c r="H8" s="50">
        <f t="shared" si="0"/>
        <v>42568</v>
      </c>
      <c r="I8" s="50">
        <f t="shared" si="0"/>
        <v>1537.1170000000002</v>
      </c>
      <c r="J8" s="50">
        <f t="shared" si="0"/>
        <v>519.72499999999991</v>
      </c>
      <c r="K8" s="50">
        <f t="shared" si="0"/>
        <v>508</v>
      </c>
      <c r="L8" s="50">
        <f t="shared" si="0"/>
        <v>414</v>
      </c>
      <c r="M8" s="50">
        <f t="shared" si="0"/>
        <v>50832</v>
      </c>
      <c r="N8" s="50">
        <f t="shared" si="0"/>
        <v>50471</v>
      </c>
      <c r="O8" s="50">
        <f t="shared" si="0"/>
        <v>50747</v>
      </c>
      <c r="P8" s="50">
        <f t="shared" si="0"/>
        <v>57204</v>
      </c>
      <c r="Q8" s="50">
        <f t="shared" si="0"/>
        <v>50820.736369999999</v>
      </c>
      <c r="R8" s="50">
        <f t="shared" si="0"/>
        <v>50137.62629</v>
      </c>
      <c r="S8" s="50">
        <f t="shared" si="0"/>
        <v>63796.143190000003</v>
      </c>
      <c r="T8" s="50">
        <f t="shared" si="0"/>
        <v>64472.200859999997</v>
      </c>
      <c r="U8" s="50">
        <f t="shared" si="0"/>
        <v>26603.906889999995</v>
      </c>
      <c r="V8" s="50">
        <f t="shared" si="0"/>
        <v>31090.046989999999</v>
      </c>
      <c r="W8" s="50">
        <f t="shared" si="0"/>
        <v>23606.727250412507</v>
      </c>
    </row>
    <row r="9" spans="1:24" ht="8.25" customHeight="1"/>
    <row r="10" spans="1:24">
      <c r="A10" s="6" t="s">
        <v>400</v>
      </c>
      <c r="B10" s="7">
        <f>'Geração Caixa '!B10</f>
        <v>35650</v>
      </c>
      <c r="C10" s="7">
        <f>'Geração Caixa '!C10</f>
        <v>33816</v>
      </c>
      <c r="D10" s="7">
        <f>'Geração Caixa '!D10</f>
        <v>39615</v>
      </c>
      <c r="E10" s="7">
        <f>'Geração Caixa '!E10</f>
        <v>17891</v>
      </c>
      <c r="F10" s="7">
        <f>'Geração Caixa '!F10</f>
        <v>34872</v>
      </c>
      <c r="G10" s="7">
        <f>'Geração Caixa '!G10</f>
        <v>33442</v>
      </c>
      <c r="H10" s="7">
        <f>'Geração Caixa '!H10</f>
        <v>33635</v>
      </c>
      <c r="I10" s="7">
        <f>'Geração Caixa '!I10</f>
        <v>16616.531999999999</v>
      </c>
      <c r="J10" s="7">
        <f>'Geração Caixa '!J10</f>
        <v>15286.141</v>
      </c>
      <c r="K10" s="7">
        <f>'Geração Caixa '!K10</f>
        <v>2455</v>
      </c>
      <c r="L10" s="7">
        <f>'Geração Caixa '!L10</f>
        <v>7115</v>
      </c>
      <c r="M10" s="7">
        <f>'Geração Caixa '!M10</f>
        <v>5205</v>
      </c>
      <c r="N10" s="7">
        <f>'Geração Caixa '!N10</f>
        <v>792823</v>
      </c>
      <c r="O10" s="7">
        <f>'Geração Caixa '!O10</f>
        <v>814889</v>
      </c>
      <c r="P10" s="7">
        <f>'Geração Caixa '!P10</f>
        <v>899714</v>
      </c>
      <c r="Q10" s="7">
        <f>'Geração Caixa '!Q10</f>
        <v>1017840.6685199999</v>
      </c>
      <c r="R10" s="7">
        <f>'Geração Caixa '!R10</f>
        <v>39852.741289999998</v>
      </c>
      <c r="S10" s="7">
        <f>'Geração Caixa '!S10</f>
        <v>48409.980560000011</v>
      </c>
      <c r="T10" s="7">
        <f>'Geração Caixa '!T10</f>
        <v>77048.211869999999</v>
      </c>
      <c r="U10" s="7">
        <f>'Geração Caixa '!U10</f>
        <v>53977.825840000005</v>
      </c>
      <c r="V10" s="7">
        <f>'Geração Caixa '!V10</f>
        <v>42847.983920000006</v>
      </c>
      <c r="W10" s="7">
        <f>'Geração Caixa '!W10</f>
        <v>33584.660410000004</v>
      </c>
    </row>
    <row r="11" spans="1:24">
      <c r="A11" s="48" t="s">
        <v>401</v>
      </c>
      <c r="B11" s="7">
        <f>'Geração Caixa '!B11</f>
        <v>581329</v>
      </c>
      <c r="C11" s="7">
        <f>'Geração Caixa '!C11</f>
        <v>483644</v>
      </c>
      <c r="D11" s="7">
        <f>'Geração Caixa '!D11</f>
        <v>336766</v>
      </c>
      <c r="E11" s="7">
        <f>'Geração Caixa '!E11</f>
        <v>481433</v>
      </c>
      <c r="F11" s="7">
        <f>'Geração Caixa '!F11</f>
        <v>510953</v>
      </c>
      <c r="G11" s="7">
        <f>'Geração Caixa '!G11</f>
        <v>479392</v>
      </c>
      <c r="H11" s="7">
        <f>'Geração Caixa '!H11</f>
        <v>503399</v>
      </c>
      <c r="I11" s="7">
        <f>'Geração Caixa '!I11</f>
        <v>580942.27</v>
      </c>
      <c r="J11" s="7">
        <f>'Geração Caixa '!J11</f>
        <v>614481.77799999993</v>
      </c>
      <c r="K11" s="7">
        <f>'Geração Caixa '!K11</f>
        <v>624066</v>
      </c>
      <c r="L11" s="7">
        <f>'Geração Caixa '!L11</f>
        <v>566812</v>
      </c>
      <c r="M11" s="7">
        <f>'Geração Caixa '!M11</f>
        <v>750932</v>
      </c>
      <c r="N11" s="7">
        <f>'Geração Caixa '!N11</f>
        <v>114211</v>
      </c>
      <c r="O11" s="7">
        <f>'Geração Caixa '!O11</f>
        <v>123177</v>
      </c>
      <c r="P11" s="7">
        <f>'Geração Caixa '!P11</f>
        <v>122723</v>
      </c>
      <c r="Q11" s="7">
        <f>'Geração Caixa '!Q11</f>
        <v>0</v>
      </c>
      <c r="R11" s="7">
        <f>'Geração Caixa '!R11</f>
        <v>0</v>
      </c>
      <c r="S11" s="7">
        <f>'Geração Caixa '!S11</f>
        <v>1436.9810199999999</v>
      </c>
      <c r="T11" s="7">
        <f>'Geração Caixa '!T11</f>
        <v>0</v>
      </c>
      <c r="U11" s="7">
        <f>'Geração Caixa '!U11</f>
        <v>1784.5393200000001</v>
      </c>
      <c r="V11" s="7">
        <f>'Geração Caixa '!V11</f>
        <v>3587.1229299999995</v>
      </c>
      <c r="W11" s="7">
        <f>'Geração Caixa '!W11</f>
        <v>3946.9974500000003</v>
      </c>
    </row>
    <row r="12" spans="1:24">
      <c r="A12" s="9" t="s">
        <v>402</v>
      </c>
      <c r="B12" s="50">
        <f>SUM(B10:B11)</f>
        <v>616979</v>
      </c>
      <c r="C12" s="50">
        <f>SUM(C10:C11)</f>
        <v>517460</v>
      </c>
      <c r="D12" s="50">
        <f>SUM(D10:D11)</f>
        <v>376381</v>
      </c>
      <c r="E12" s="50">
        <f>SUM(E10:E11)</f>
        <v>499324</v>
      </c>
      <c r="F12" s="50">
        <f t="shared" ref="F12:W12" si="1">SUM(F10:F11)</f>
        <v>545825</v>
      </c>
      <c r="G12" s="50">
        <f t="shared" si="1"/>
        <v>512834</v>
      </c>
      <c r="H12" s="50">
        <f t="shared" si="1"/>
        <v>537034</v>
      </c>
      <c r="I12" s="50">
        <f t="shared" si="1"/>
        <v>597558.80200000003</v>
      </c>
      <c r="J12" s="50">
        <f t="shared" si="1"/>
        <v>629767.91899999988</v>
      </c>
      <c r="K12" s="50">
        <f t="shared" si="1"/>
        <v>626521</v>
      </c>
      <c r="L12" s="50">
        <f t="shared" si="1"/>
        <v>573927</v>
      </c>
      <c r="M12" s="50">
        <f t="shared" si="1"/>
        <v>756137</v>
      </c>
      <c r="N12" s="50">
        <f t="shared" si="1"/>
        <v>907034</v>
      </c>
      <c r="O12" s="50">
        <f t="shared" si="1"/>
        <v>938066</v>
      </c>
      <c r="P12" s="50">
        <f t="shared" si="1"/>
        <v>1022437</v>
      </c>
      <c r="Q12" s="50">
        <f t="shared" si="1"/>
        <v>1017840.6685199999</v>
      </c>
      <c r="R12" s="50">
        <f t="shared" si="1"/>
        <v>39852.741289999998</v>
      </c>
      <c r="S12" s="50">
        <f t="shared" si="1"/>
        <v>49846.96158000001</v>
      </c>
      <c r="T12" s="50">
        <f t="shared" si="1"/>
        <v>77048.211869999999</v>
      </c>
      <c r="U12" s="50">
        <f t="shared" si="1"/>
        <v>55762.365160000008</v>
      </c>
      <c r="V12" s="50">
        <f t="shared" si="1"/>
        <v>46435.106850000004</v>
      </c>
      <c r="W12" s="50">
        <f t="shared" si="1"/>
        <v>37531.657860000007</v>
      </c>
    </row>
    <row r="14" spans="1:24">
      <c r="A14" s="46" t="s">
        <v>460</v>
      </c>
      <c r="B14" s="39">
        <f>+B8-B12</f>
        <v>-125003</v>
      </c>
      <c r="C14" s="39">
        <f>+C8-C12</f>
        <v>-74208</v>
      </c>
      <c r="D14" s="39">
        <f>+D8-D12</f>
        <v>-162882</v>
      </c>
      <c r="E14" s="39">
        <f>+E8-E12</f>
        <v>-317251</v>
      </c>
      <c r="F14" s="39">
        <f t="shared" ref="F14:W14" si="2">+F8-F12</f>
        <v>-481584</v>
      </c>
      <c r="G14" s="39">
        <f t="shared" si="2"/>
        <v>-470039</v>
      </c>
      <c r="H14" s="39">
        <f t="shared" si="2"/>
        <v>-494466</v>
      </c>
      <c r="I14" s="39">
        <f t="shared" si="2"/>
        <v>-596021.68500000006</v>
      </c>
      <c r="J14" s="39">
        <f t="shared" si="2"/>
        <v>-629248.1939999999</v>
      </c>
      <c r="K14" s="39">
        <f t="shared" si="2"/>
        <v>-626013</v>
      </c>
      <c r="L14" s="39">
        <f t="shared" si="2"/>
        <v>-573513</v>
      </c>
      <c r="M14" s="39">
        <f t="shared" si="2"/>
        <v>-705305</v>
      </c>
      <c r="N14" s="39">
        <f t="shared" si="2"/>
        <v>-856563</v>
      </c>
      <c r="O14" s="39">
        <f t="shared" si="2"/>
        <v>-887319</v>
      </c>
      <c r="P14" s="39">
        <f t="shared" si="2"/>
        <v>-965233</v>
      </c>
      <c r="Q14" s="39">
        <f t="shared" si="2"/>
        <v>-967019.93215000001</v>
      </c>
      <c r="R14" s="39">
        <f t="shared" si="2"/>
        <v>10284.885000000002</v>
      </c>
      <c r="S14" s="39">
        <f t="shared" si="2"/>
        <v>13949.181609999992</v>
      </c>
      <c r="T14" s="39">
        <f t="shared" si="2"/>
        <v>-12576.011010000002</v>
      </c>
      <c r="U14" s="39">
        <f t="shared" si="2"/>
        <v>-29158.458270000014</v>
      </c>
      <c r="V14" s="39">
        <f t="shared" si="2"/>
        <v>-15345.059860000005</v>
      </c>
      <c r="W14" s="39">
        <f t="shared" si="2"/>
        <v>-13924.9306095875</v>
      </c>
    </row>
    <row r="15" spans="1:24" ht="15" thickBot="1">
      <c r="A15" s="16" t="s">
        <v>403</v>
      </c>
      <c r="B15" s="20">
        <f>'Geração Caixa '!B15</f>
        <v>50795</v>
      </c>
      <c r="C15" s="20">
        <f>'Geração Caixa '!C15</f>
        <v>-88674</v>
      </c>
      <c r="D15" s="20">
        <f>'Geração Caixa '!D15</f>
        <v>-154369</v>
      </c>
      <c r="E15" s="20">
        <f>'Geração Caixa '!E15</f>
        <v>-164333</v>
      </c>
      <c r="F15" s="20">
        <f>'Geração Caixa '!F15</f>
        <v>11545</v>
      </c>
      <c r="G15" s="20">
        <f>'Geração Caixa '!G15</f>
        <v>-24427</v>
      </c>
      <c r="H15" s="20">
        <f>'Geração Caixa '!H15</f>
        <v>-101555.68500000006</v>
      </c>
      <c r="I15" s="20">
        <f>'Geração Caixa '!I15</f>
        <v>-33226.508999999845</v>
      </c>
      <c r="J15" s="20">
        <f>'Geração Caixa '!J15</f>
        <v>3235.1939999999013</v>
      </c>
      <c r="K15" s="20">
        <f>'Geração Caixa '!K15</f>
        <v>52500</v>
      </c>
      <c r="L15" s="20">
        <f>'Geração Caixa '!L15</f>
        <v>-131792</v>
      </c>
      <c r="M15" s="20">
        <f>'Geração Caixa '!M15</f>
        <v>-151258</v>
      </c>
      <c r="N15" s="20">
        <f>'Geração Caixa '!N15</f>
        <v>-30756</v>
      </c>
      <c r="O15" s="20">
        <f>'Geração Caixa '!O15</f>
        <v>-77914</v>
      </c>
      <c r="P15" s="20">
        <f>'Geração Caixa '!P15</f>
        <v>-1786.9321500000078</v>
      </c>
      <c r="Q15" s="20">
        <f>'Geração Caixa '!Q15</f>
        <v>1304.8171500000171</v>
      </c>
      <c r="R15" s="20">
        <f>'Geração Caixa '!R15</f>
        <v>3664.2966099999903</v>
      </c>
      <c r="S15" s="20">
        <f>'Geração Caixa '!S15</f>
        <v>-26525.192619999994</v>
      </c>
      <c r="T15" s="20">
        <f>'Geração Caixa '!T15</f>
        <v>-16582.447260000012</v>
      </c>
      <c r="U15" s="20">
        <f>'Geração Caixa '!U15</f>
        <v>13813.398410000009</v>
      </c>
      <c r="V15" s="20">
        <f>'Geração Caixa '!V15</f>
        <v>1420.1292504125049</v>
      </c>
      <c r="W15" s="20">
        <f>'Geração Caixa '!W15</f>
        <v>-8524.0693904125001</v>
      </c>
    </row>
    <row r="16" spans="1:24" ht="15" thickTop="1"/>
    <row r="17" spans="1:23">
      <c r="A17" s="6" t="s">
        <v>192</v>
      </c>
      <c r="B17" s="7">
        <f>'Geração Caixa '!B17</f>
        <v>16625.814310000002</v>
      </c>
      <c r="C17" s="7">
        <f>'Geração Caixa '!C17</f>
        <v>20933.514879999999</v>
      </c>
      <c r="D17" s="7">
        <f>'Geração Caixa '!D17</f>
        <v>71534.274999999994</v>
      </c>
      <c r="E17" s="7">
        <f>'Geração Caixa '!E17</f>
        <v>16420</v>
      </c>
      <c r="F17" s="7">
        <f>'Geração Caixa '!F17</f>
        <v>6082</v>
      </c>
      <c r="G17" s="7">
        <f>'Geração Caixa '!G17</f>
        <v>35000</v>
      </c>
      <c r="H17" s="7">
        <f>'Geração Caixa '!H17</f>
        <v>0</v>
      </c>
      <c r="I17" s="7">
        <f>'Geração Caixa '!I17</f>
        <v>60000</v>
      </c>
      <c r="J17" s="7">
        <f>'Geração Caixa '!J17</f>
        <v>60000</v>
      </c>
      <c r="K17" s="7">
        <f>'Geração Caixa '!K17</f>
        <v>0</v>
      </c>
      <c r="L17" s="7">
        <f>'Geração Caixa '!L17</f>
        <v>120000</v>
      </c>
      <c r="M17" s="7">
        <f>'Geração Caixa '!M17</f>
        <v>0</v>
      </c>
      <c r="N17" s="7">
        <f>'Geração Caixa '!N17</f>
        <v>22212</v>
      </c>
      <c r="O17" s="7">
        <f>'Geração Caixa '!O17</f>
        <v>0</v>
      </c>
      <c r="P17" s="7">
        <f>'Geração Caixa '!P17</f>
        <v>0</v>
      </c>
      <c r="Q17" s="7">
        <f>'Geração Caixa '!Q17</f>
        <v>0</v>
      </c>
      <c r="R17" s="7">
        <f>'Geração Caixa '!R17</f>
        <v>0</v>
      </c>
      <c r="S17" s="7">
        <f>'Geração Caixa '!S17</f>
        <v>0</v>
      </c>
      <c r="T17" s="7">
        <f>'Geração Caixa '!T17</f>
        <v>0</v>
      </c>
      <c r="U17" s="7">
        <f>'Geração Caixa '!U17</f>
        <v>0</v>
      </c>
      <c r="V17" s="7">
        <f>'Geração Caixa '!V17</f>
        <v>0</v>
      </c>
      <c r="W17" s="7">
        <f>'Geração Caixa '!W17</f>
        <v>0</v>
      </c>
    </row>
    <row r="18" spans="1:23">
      <c r="A18" s="6" t="s">
        <v>404</v>
      </c>
      <c r="B18" s="7">
        <f>'Geração Caixa '!B18</f>
        <v>0</v>
      </c>
      <c r="C18" s="7">
        <f>'Geração Caixa '!C18</f>
        <v>0</v>
      </c>
      <c r="D18" s="7">
        <f>'Geração Caixa '!D18</f>
        <v>0</v>
      </c>
      <c r="E18" s="7">
        <f>'Geração Caixa '!E18</f>
        <v>0</v>
      </c>
      <c r="F18" s="7">
        <f>'Geração Caixa '!F18</f>
        <v>0</v>
      </c>
      <c r="G18" s="7">
        <f>'Geração Caixa '!G18</f>
        <v>0</v>
      </c>
      <c r="H18" s="7">
        <f>'Geração Caixa '!H18</f>
        <v>0</v>
      </c>
      <c r="I18" s="7">
        <f>'Geração Caixa '!I18</f>
        <v>0</v>
      </c>
      <c r="J18" s="7">
        <f>'Geração Caixa '!J18</f>
        <v>33270</v>
      </c>
      <c r="K18" s="7">
        <f>'Geração Caixa '!K18</f>
        <v>12753</v>
      </c>
      <c r="L18" s="7">
        <f>'Geração Caixa '!L18</f>
        <v>46776</v>
      </c>
      <c r="M18" s="7">
        <f>'Geração Caixa '!M18</f>
        <v>7272</v>
      </c>
      <c r="N18" s="7">
        <f>'Geração Caixa '!N18</f>
        <v>0</v>
      </c>
      <c r="O18" s="7">
        <f>'Geração Caixa '!O18</f>
        <v>0</v>
      </c>
      <c r="P18" s="7">
        <f>'Geração Caixa '!P18</f>
        <v>0</v>
      </c>
      <c r="Q18" s="7">
        <f>'Geração Caixa '!Q18</f>
        <v>0</v>
      </c>
      <c r="R18" s="7">
        <f>'Geração Caixa '!R18</f>
        <v>0</v>
      </c>
      <c r="S18" s="7">
        <f>'Geração Caixa '!S18</f>
        <v>0</v>
      </c>
      <c r="T18" s="7">
        <f>'Geração Caixa '!T18</f>
        <v>0</v>
      </c>
      <c r="U18" s="7">
        <f>'Geração Caixa '!U18</f>
        <v>0</v>
      </c>
      <c r="V18" s="7">
        <f>'Geração Caixa '!V18</f>
        <v>0</v>
      </c>
      <c r="W18" s="7">
        <f>'Geração Caixa '!W18</f>
        <v>0</v>
      </c>
    </row>
    <row r="19" spans="1:23">
      <c r="A19" s="49" t="s">
        <v>405</v>
      </c>
      <c r="B19" s="50">
        <f>B15+B17+B18</f>
        <v>67420.814310000002</v>
      </c>
      <c r="C19" s="50">
        <f>C15+C17+C18</f>
        <v>-67740.485119999998</v>
      </c>
      <c r="D19" s="50">
        <f>D15+D17+D18</f>
        <v>-82834.725000000006</v>
      </c>
      <c r="E19" s="50">
        <f>E15+E17+E18</f>
        <v>-147913</v>
      </c>
      <c r="F19" s="50">
        <f t="shared" ref="F19:W19" si="3">F15+F17+F18</f>
        <v>17627</v>
      </c>
      <c r="G19" s="50">
        <f t="shared" si="3"/>
        <v>10573</v>
      </c>
      <c r="H19" s="50">
        <f t="shared" si="3"/>
        <v>-101555.68500000006</v>
      </c>
      <c r="I19" s="50">
        <f t="shared" si="3"/>
        <v>26773.491000000155</v>
      </c>
      <c r="J19" s="50">
        <f t="shared" si="3"/>
        <v>96505.193999999901</v>
      </c>
      <c r="K19" s="50">
        <f t="shared" si="3"/>
        <v>65253</v>
      </c>
      <c r="L19" s="50">
        <f t="shared" si="3"/>
        <v>34984</v>
      </c>
      <c r="M19" s="50">
        <f t="shared" si="3"/>
        <v>-143986</v>
      </c>
      <c r="N19" s="50">
        <f t="shared" si="3"/>
        <v>-8544</v>
      </c>
      <c r="O19" s="50">
        <f t="shared" si="3"/>
        <v>-77914</v>
      </c>
      <c r="P19" s="50">
        <f t="shared" si="3"/>
        <v>-1786.9321500000078</v>
      </c>
      <c r="Q19" s="50">
        <f t="shared" si="3"/>
        <v>1304.8171500000171</v>
      </c>
      <c r="R19" s="50">
        <f t="shared" si="3"/>
        <v>3664.2966099999903</v>
      </c>
      <c r="S19" s="50">
        <f t="shared" si="3"/>
        <v>-26525.192619999994</v>
      </c>
      <c r="T19" s="50">
        <f t="shared" si="3"/>
        <v>-16582.447260000012</v>
      </c>
      <c r="U19" s="50">
        <f t="shared" si="3"/>
        <v>13813.398410000009</v>
      </c>
      <c r="V19" s="50">
        <f t="shared" si="3"/>
        <v>1420.1292504125049</v>
      </c>
      <c r="W19" s="50">
        <f t="shared" si="3"/>
        <v>-8524.0693904125001</v>
      </c>
    </row>
    <row r="20" spans="1:23" s="41" customForma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41" customFormat="1">
      <c r="A21" s="48" t="s">
        <v>407</v>
      </c>
      <c r="B21" s="7">
        <f>'Geração Caixa '!B21</f>
        <v>-40247.617360000004</v>
      </c>
      <c r="C21" s="7">
        <f>'Geração Caixa '!C21</f>
        <v>-93540.911619999999</v>
      </c>
      <c r="D21" s="7">
        <f>'Geração Caixa '!D21</f>
        <v>-79192.651569727197</v>
      </c>
      <c r="E21" s="7">
        <f>'Geração Caixa '!E21</f>
        <v>-166063.69879999998</v>
      </c>
      <c r="F21" s="7">
        <f>'Geração Caixa '!F21</f>
        <v>-38915.303060329999</v>
      </c>
      <c r="G21" s="7">
        <f>'Geração Caixa '!G21</f>
        <v>-27726.044600659363</v>
      </c>
      <c r="H21" s="7">
        <f>'Geração Caixa '!H21</f>
        <v>-167244.01999999999</v>
      </c>
      <c r="I21" s="7">
        <f>'Geração Caixa '!I21</f>
        <v>-8827.6795500000007</v>
      </c>
      <c r="J21" s="7">
        <f>'Geração Caixa '!J21</f>
        <v>-12839.43147</v>
      </c>
      <c r="K21" s="7">
        <f>'Geração Caixa '!K21</f>
        <v>-16221.444690000002</v>
      </c>
      <c r="L21" s="7">
        <f>'Geração Caixa '!L21</f>
        <v>-35326.273419999998</v>
      </c>
      <c r="M21" s="7" t="str">
        <f>'Geração Caixa '!M21</f>
        <v>n/a</v>
      </c>
      <c r="N21" s="7" t="str">
        <f>'Geração Caixa '!N21</f>
        <v>n/a</v>
      </c>
      <c r="O21" s="7" t="str">
        <f>'Geração Caixa '!O21</f>
        <v>n/a</v>
      </c>
      <c r="P21" s="7" t="str">
        <f>'Geração Caixa '!P21</f>
        <v>n/a</v>
      </c>
      <c r="Q21" s="7" t="str">
        <f>'Geração Caixa '!Q21</f>
        <v>n/a</v>
      </c>
      <c r="R21" s="7" t="str">
        <f>'Geração Caixa '!R21</f>
        <v>n/a</v>
      </c>
      <c r="S21" s="7" t="str">
        <f>'Geração Caixa '!S21</f>
        <v>n/a</v>
      </c>
      <c r="T21" s="7" t="str">
        <f>'Geração Caixa '!T21</f>
        <v>n/a</v>
      </c>
      <c r="U21" s="7" t="str">
        <f>'Geração Caixa '!U21</f>
        <v>n/a</v>
      </c>
      <c r="V21" s="7" t="str">
        <f>'Geração Caixa '!V21</f>
        <v>n/a</v>
      </c>
      <c r="W21" s="7" t="str">
        <f>'Geração Caixa '!W21</f>
        <v>n/a</v>
      </c>
    </row>
    <row r="22" spans="1:23" s="41" customFormat="1">
      <c r="A22" s="9" t="s">
        <v>406</v>
      </c>
      <c r="B22" s="50">
        <f>B19-B21</f>
        <v>107668.43167000001</v>
      </c>
      <c r="C22" s="50">
        <f>C19-C21</f>
        <v>25800.426500000001</v>
      </c>
      <c r="D22" s="50">
        <f>D19-D21</f>
        <v>-3642.0734302728088</v>
      </c>
      <c r="E22" s="50">
        <f>E19-E21</f>
        <v>18150.698799999984</v>
      </c>
      <c r="F22" s="50">
        <f t="shared" ref="F22:K22" si="4">F19-F21</f>
        <v>56542.303060329999</v>
      </c>
      <c r="G22" s="50">
        <f t="shared" si="4"/>
        <v>38299.044600659363</v>
      </c>
      <c r="H22" s="50">
        <f t="shared" si="4"/>
        <v>65688.334999999934</v>
      </c>
      <c r="I22" s="50">
        <f t="shared" si="4"/>
        <v>35601.170550000155</v>
      </c>
      <c r="J22" s="50">
        <f t="shared" si="4"/>
        <v>109344.6254699999</v>
      </c>
      <c r="K22" s="50">
        <f t="shared" si="4"/>
        <v>81474.444690000004</v>
      </c>
      <c r="L22" s="56">
        <f>'Geração Caixa '!L22</f>
        <v>70310.273419999998</v>
      </c>
      <c r="M22" s="56" t="str">
        <f>'Geração Caixa '!M22</f>
        <v>n/a</v>
      </c>
      <c r="N22" s="56" t="str">
        <f>'Geração Caixa '!N22</f>
        <v>n/a</v>
      </c>
      <c r="O22" s="56" t="str">
        <f>'Geração Caixa '!O22</f>
        <v>n/a</v>
      </c>
      <c r="P22" s="56" t="str">
        <f>'Geração Caixa '!P22</f>
        <v>n/a</v>
      </c>
      <c r="Q22" s="56" t="str">
        <f>'Geração Caixa '!Q22</f>
        <v>n/a</v>
      </c>
      <c r="R22" s="56" t="str">
        <f>'Geração Caixa '!R22</f>
        <v>n/a</v>
      </c>
      <c r="S22" s="56" t="str">
        <f>'Geração Caixa '!S22</f>
        <v>n/a</v>
      </c>
      <c r="T22" s="56" t="str">
        <f>'Geração Caixa '!T22</f>
        <v>n/a</v>
      </c>
      <c r="U22" s="56" t="str">
        <f>'Geração Caixa '!U22</f>
        <v>n/a</v>
      </c>
      <c r="V22" s="56" t="str">
        <f>'Geração Caixa '!V22</f>
        <v>n/a</v>
      </c>
      <c r="W22" s="56" t="str">
        <f>'Geração Caixa '!W22</f>
        <v>n/a</v>
      </c>
    </row>
    <row r="23" spans="1:23" s="41" customForma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>
      <c r="A24" s="9" t="s">
        <v>206</v>
      </c>
      <c r="B24" s="14">
        <f>'Geração Caixa '!B24</f>
        <v>1577852</v>
      </c>
      <c r="C24" s="14">
        <f>'Geração Caixa '!C24</f>
        <v>1466069</v>
      </c>
      <c r="D24" s="14">
        <f>'Geração Caixa '!D24</f>
        <v>1414520</v>
      </c>
      <c r="E24" s="14">
        <f>'Geração Caixa '!E24</f>
        <v>1331375</v>
      </c>
      <c r="F24" s="14">
        <f>'Geração Caixa '!F24</f>
        <v>1311678</v>
      </c>
      <c r="G24" s="14">
        <f>'Geração Caixa '!G24</f>
        <v>1248457</v>
      </c>
      <c r="H24" s="14">
        <f>'Geração Caixa '!H24</f>
        <v>1256057</v>
      </c>
      <c r="I24" s="14">
        <f>'Geração Caixa '!I24</f>
        <v>1227487.1850000001</v>
      </c>
      <c r="J24" s="14">
        <f>'Geração Caixa '!J24</f>
        <v>1251553.571</v>
      </c>
      <c r="K24" s="14">
        <f>'Geração Caixa '!K24</f>
        <v>1266641</v>
      </c>
      <c r="L24" s="14">
        <f>'Geração Caixa '!L24</f>
        <v>1249962</v>
      </c>
      <c r="M24" s="14">
        <f>'Geração Caixa '!M24</f>
        <v>1442212</v>
      </c>
      <c r="N24" s="14">
        <f>'Geração Caixa '!N24</f>
        <v>1414463</v>
      </c>
      <c r="O24" s="14">
        <f>'Geração Caixa '!O24</f>
        <v>1317069</v>
      </c>
      <c r="P24" s="14">
        <f>'Geração Caixa '!P24</f>
        <v>1300340</v>
      </c>
      <c r="Q24" s="14">
        <f>'Geração Caixa '!Q24</f>
        <v>1278516.4212520986</v>
      </c>
      <c r="R24" s="14">
        <f>'Geração Caixa '!R24</f>
        <v>266255.83886999998</v>
      </c>
      <c r="S24" s="14">
        <f>'Geração Caixa '!S24</f>
        <v>250297.25848728081</v>
      </c>
      <c r="T24" s="14">
        <f>'Geração Caixa '!T24</f>
        <v>240887.96035914097</v>
      </c>
      <c r="U24" s="14">
        <f>'Geração Caixa '!U24</f>
        <v>215324.59080471715</v>
      </c>
      <c r="V24" s="14">
        <f>'Geração Caixa '!V24</f>
        <v>199945.08616011703</v>
      </c>
      <c r="W24" s="14">
        <f>'Geração Caixa '!W24</f>
        <v>168905.78731515375</v>
      </c>
    </row>
    <row r="25" spans="1:23">
      <c r="A25" s="9" t="s">
        <v>272</v>
      </c>
      <c r="B25" s="38">
        <f>B14/B24</f>
        <v>-7.9223526667900418E-2</v>
      </c>
      <c r="C25" s="38">
        <f>C14/C24</f>
        <v>-5.0616990059813009E-2</v>
      </c>
      <c r="D25" s="38">
        <f>D14/D24</f>
        <v>-0.1151500155529791</v>
      </c>
      <c r="E25" s="38">
        <f>E14/E24</f>
        <v>-0.23828823584639941</v>
      </c>
      <c r="F25" s="38">
        <f t="shared" ref="F25:W25" si="5">F14/F24</f>
        <v>-0.36715108433624716</v>
      </c>
      <c r="G25" s="38">
        <f t="shared" si="5"/>
        <v>-0.37649594659647867</v>
      </c>
      <c r="H25" s="38">
        <f t="shared" si="5"/>
        <v>-0.393665255637284</v>
      </c>
      <c r="I25" s="38">
        <f t="shared" si="5"/>
        <v>-0.48556245008781906</v>
      </c>
      <c r="J25" s="38">
        <f t="shared" si="5"/>
        <v>-0.50277367951355545</v>
      </c>
      <c r="K25" s="38">
        <f t="shared" si="5"/>
        <v>-0.49423080415050513</v>
      </c>
      <c r="L25" s="38">
        <f t="shared" si="5"/>
        <v>-0.45882434826018709</v>
      </c>
      <c r="M25" s="38">
        <f t="shared" si="5"/>
        <v>-0.48904391310015449</v>
      </c>
      <c r="N25" s="38">
        <f t="shared" si="5"/>
        <v>-0.60557469513165063</v>
      </c>
      <c r="O25" s="38">
        <f t="shared" si="5"/>
        <v>-0.67370730007311685</v>
      </c>
      <c r="P25" s="38">
        <f t="shared" si="5"/>
        <v>-0.74229278496393247</v>
      </c>
      <c r="Q25" s="38">
        <f t="shared" si="5"/>
        <v>-0.75636097908149003</v>
      </c>
      <c r="R25" s="38">
        <f t="shared" si="5"/>
        <v>3.8627828946961124E-2</v>
      </c>
      <c r="S25" s="38">
        <f t="shared" si="5"/>
        <v>5.5730461029835206E-2</v>
      </c>
      <c r="T25" s="38">
        <f t="shared" si="5"/>
        <v>-5.2206889008692546E-2</v>
      </c>
      <c r="U25" s="38">
        <f t="shared" si="5"/>
        <v>-0.13541629481810785</v>
      </c>
      <c r="V25" s="38">
        <f t="shared" si="5"/>
        <v>-7.6746371489777962E-2</v>
      </c>
      <c r="W25" s="38">
        <f t="shared" si="5"/>
        <v>-8.2441998175027564E-2</v>
      </c>
    </row>
    <row r="28" spans="1:23">
      <c r="A28" s="64" t="s">
        <v>457</v>
      </c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DE8F-60B4-49D5-81C9-CF7C2C8C542A}">
  <sheetPr>
    <tabColor rgb="FF182842"/>
  </sheetPr>
  <dimension ref="A4:AM35"/>
  <sheetViews>
    <sheetView showGridLines="0" zoomScaleNormal="100" workbookViewId="0"/>
  </sheetViews>
  <sheetFormatPr defaultColWidth="0" defaultRowHeight="11.5"/>
  <cols>
    <col min="1" max="1" width="33" style="1" bestFit="1" customWidth="1"/>
    <col min="2" max="10" width="8.90625" style="1" customWidth="1"/>
    <col min="11" max="31" width="8.90625" style="2" customWidth="1"/>
    <col min="32" max="32" width="8.90625" style="1" hidden="1" customWidth="1"/>
    <col min="33" max="39" width="0" style="1" hidden="1" customWidth="1"/>
    <col min="40" max="16384" width="8.90625" style="1" hidden="1"/>
  </cols>
  <sheetData>
    <row r="4" spans="1:31">
      <c r="A4" s="5" t="s">
        <v>217</v>
      </c>
      <c r="B4" s="3" t="s">
        <v>447</v>
      </c>
      <c r="C4" s="3" t="s">
        <v>438</v>
      </c>
      <c r="D4" s="3" t="s">
        <v>424</v>
      </c>
      <c r="E4" s="3" t="s">
        <v>376</v>
      </c>
      <c r="F4" s="3" t="s">
        <v>367</v>
      </c>
      <c r="G4" s="3" t="s">
        <v>365</v>
      </c>
      <c r="H4" s="3" t="s">
        <v>357</v>
      </c>
      <c r="I4" s="3" t="s">
        <v>328</v>
      </c>
      <c r="J4" s="3" t="s">
        <v>325</v>
      </c>
      <c r="K4" s="3" t="s">
        <v>312</v>
      </c>
      <c r="L4" s="3" t="s">
        <v>303</v>
      </c>
      <c r="M4" s="3" t="s">
        <v>298</v>
      </c>
      <c r="N4" s="3" t="s">
        <v>288</v>
      </c>
      <c r="O4" s="3" t="s">
        <v>283</v>
      </c>
      <c r="P4" s="3" t="s">
        <v>274</v>
      </c>
      <c r="Q4" s="3" t="str">
        <f>'Balance Sheet'!Q5</f>
        <v>3Q20</v>
      </c>
      <c r="R4" s="3" t="str">
        <f>'Balance Sheet'!R5</f>
        <v>2Q20</v>
      </c>
      <c r="S4" s="3" t="str">
        <f>'Balance Sheet'!S5</f>
        <v>1Q20</v>
      </c>
      <c r="T4" s="3" t="str">
        <f>'Balance Sheet'!T5</f>
        <v>4Q19</v>
      </c>
      <c r="U4" s="3" t="str">
        <f>'Balance Sheet'!U5</f>
        <v>3Q19</v>
      </c>
      <c r="V4" s="3" t="str">
        <f>'Balance Sheet'!V5</f>
        <v>2Q19</v>
      </c>
      <c r="W4" s="3" t="str">
        <f>'Balance Sheet'!W5</f>
        <v>1Q19</v>
      </c>
      <c r="X4" s="3" t="s">
        <v>209</v>
      </c>
      <c r="Y4" s="3" t="s">
        <v>210</v>
      </c>
      <c r="Z4" s="3" t="s">
        <v>211</v>
      </c>
      <c r="AA4" s="3" t="s">
        <v>212</v>
      </c>
      <c r="AB4" s="3" t="s">
        <v>213</v>
      </c>
      <c r="AC4" s="3" t="s">
        <v>214</v>
      </c>
      <c r="AD4" s="3" t="s">
        <v>215</v>
      </c>
      <c r="AE4" s="3" t="s">
        <v>216</v>
      </c>
    </row>
    <row r="5" spans="1:31">
      <c r="A5" s="6" t="s">
        <v>218</v>
      </c>
      <c r="B5" s="7">
        <f>'Dados Operacionais'!B5</f>
        <v>4</v>
      </c>
      <c r="C5" s="7">
        <f>'Dados Operacionais'!C5</f>
        <v>1</v>
      </c>
      <c r="D5" s="7">
        <f>'Dados Operacionais'!D5</f>
        <v>2</v>
      </c>
      <c r="E5" s="7">
        <f>'Dados Operacionais'!E5</f>
        <v>0</v>
      </c>
      <c r="F5" s="7">
        <f>'Dados Operacionais'!F5</f>
        <v>1</v>
      </c>
      <c r="G5" s="7">
        <f>'Dados Operacionais'!G5</f>
        <v>1</v>
      </c>
      <c r="H5" s="7">
        <f>'Dados Operacionais'!H5</f>
        <v>2</v>
      </c>
      <c r="I5" s="7">
        <f>'Dados Operacionais'!I5</f>
        <v>1</v>
      </c>
      <c r="J5" s="7">
        <f>'Dados Operacionais'!J5</f>
        <v>2</v>
      </c>
      <c r="K5" s="7">
        <f>'Dados Operacionais'!K5</f>
        <v>1</v>
      </c>
      <c r="L5" s="7">
        <f>'Dados Operacionais'!L5</f>
        <v>1</v>
      </c>
      <c r="M5" s="7">
        <f>'Dados Operacionais'!M5</f>
        <v>1</v>
      </c>
      <c r="N5" s="7">
        <f>'Dados Operacionais'!N5</f>
        <v>1</v>
      </c>
      <c r="O5" s="7">
        <f>'Dados Operacionais'!O5</f>
        <v>0</v>
      </c>
      <c r="P5" s="7">
        <f>'Dados Operacionais'!P5</f>
        <v>2</v>
      </c>
      <c r="Q5" s="7">
        <f>'Dados Operacionais'!Q5</f>
        <v>0</v>
      </c>
      <c r="R5" s="7">
        <f>'Dados Operacionais'!R5</f>
        <v>0</v>
      </c>
      <c r="S5" s="7">
        <f>'Dados Operacionais'!S5</f>
        <v>0</v>
      </c>
      <c r="T5" s="7">
        <f>'Dados Operacionais'!T5</f>
        <v>1</v>
      </c>
      <c r="U5" s="7">
        <f>'Dados Operacionais'!U5</f>
        <v>0</v>
      </c>
      <c r="V5" s="7">
        <f>'Dados Operacionais'!V5</f>
        <v>2</v>
      </c>
      <c r="W5" s="7">
        <f>'Dados Operacionais'!W5</f>
        <v>0</v>
      </c>
      <c r="X5" s="7">
        <f>'Dados Operacionais'!X5</f>
        <v>1</v>
      </c>
      <c r="Y5" s="7">
        <f>'Dados Operacionais'!Y5</f>
        <v>0</v>
      </c>
      <c r="Z5" s="7">
        <f>'Dados Operacionais'!Z5</f>
        <v>1</v>
      </c>
      <c r="AA5" s="7">
        <f>'Dados Operacionais'!AA5</f>
        <v>0</v>
      </c>
      <c r="AB5" s="7">
        <f>'Dados Operacionais'!AB5</f>
        <v>0</v>
      </c>
      <c r="AC5" s="7">
        <f>'Dados Operacionais'!AC5</f>
        <v>1</v>
      </c>
      <c r="AD5" s="7">
        <f>'Dados Operacionais'!AD5</f>
        <v>1</v>
      </c>
      <c r="AE5" s="7">
        <f>'Dados Operacionais'!AE5</f>
        <v>0</v>
      </c>
    </row>
    <row r="6" spans="1:31">
      <c r="A6" s="1" t="s">
        <v>219</v>
      </c>
      <c r="B6" s="7">
        <f>'Dados Operacionais'!B6</f>
        <v>86750.900000000009</v>
      </c>
      <c r="C6" s="7">
        <f>'Dados Operacionais'!C6</f>
        <v>78506</v>
      </c>
      <c r="D6" s="7">
        <f>'Dados Operacionais'!D6</f>
        <v>81633.17</v>
      </c>
      <c r="E6" s="7">
        <f>'Dados Operacionais'!E6</f>
        <v>0</v>
      </c>
      <c r="F6" s="7">
        <f>'Dados Operacionais'!F6</f>
        <v>29548.82</v>
      </c>
      <c r="G6" s="7">
        <f>'Dados Operacionais'!G6</f>
        <v>27406.9</v>
      </c>
      <c r="H6" s="7">
        <f>'Dados Operacionais'!H6</f>
        <v>113461</v>
      </c>
      <c r="I6" s="7">
        <f>'Dados Operacionais'!I6</f>
        <v>20954.400000000001</v>
      </c>
      <c r="J6" s="7">
        <f>'Dados Operacionais'!J6</f>
        <v>54916</v>
      </c>
      <c r="K6" s="7">
        <f>'Dados Operacionais'!K6</f>
        <v>28115.98</v>
      </c>
      <c r="L6" s="7">
        <f>'Dados Operacionais'!L6</f>
        <v>13502</v>
      </c>
      <c r="M6" s="7">
        <f>'Dados Operacionais'!M6</f>
        <v>36786</v>
      </c>
      <c r="N6" s="7">
        <f>'Dados Operacionais'!N6</f>
        <v>31961</v>
      </c>
      <c r="O6" s="7">
        <f>'Dados Operacionais'!O6</f>
        <v>0</v>
      </c>
      <c r="P6" s="7">
        <f>'Dados Operacionais'!P6</f>
        <v>51993.82</v>
      </c>
      <c r="Q6" s="7">
        <f>'Dados Operacionais'!Q6</f>
        <v>0</v>
      </c>
      <c r="R6" s="7">
        <f>'Dados Operacionais'!R6</f>
        <v>0</v>
      </c>
      <c r="S6" s="7">
        <f>'Dados Operacionais'!S6</f>
        <v>0</v>
      </c>
      <c r="T6" s="7">
        <f>'Dados Operacionais'!T6</f>
        <v>15633.25</v>
      </c>
      <c r="U6" s="7">
        <f>'Dados Operacionais'!U6</f>
        <v>0</v>
      </c>
      <c r="V6" s="7">
        <f>'Dados Operacionais'!V6</f>
        <v>41739.040000000001</v>
      </c>
      <c r="W6" s="7">
        <f>'Dados Operacionais'!W6</f>
        <v>0</v>
      </c>
      <c r="X6" s="7">
        <f>'Dados Operacionais'!X6</f>
        <v>7737.52</v>
      </c>
      <c r="Y6" s="7">
        <f>'Dados Operacionais'!Y6</f>
        <v>0</v>
      </c>
      <c r="Z6" s="7">
        <f>'Dados Operacionais'!Z6</f>
        <v>14308.27</v>
      </c>
      <c r="AA6" s="7">
        <f>'Dados Operacionais'!AA6</f>
        <v>0</v>
      </c>
      <c r="AB6" s="7">
        <f>'Dados Operacionais'!AB6</f>
        <v>0</v>
      </c>
      <c r="AC6" s="7">
        <f>'Dados Operacionais'!AC6</f>
        <v>6675.03</v>
      </c>
      <c r="AD6" s="7">
        <f>'Dados Operacionais'!AD6</f>
        <v>28127.45</v>
      </c>
      <c r="AE6" s="7">
        <f>'Dados Operacionais'!AE6</f>
        <v>0</v>
      </c>
    </row>
    <row r="7" spans="1:31">
      <c r="A7" s="1" t="s">
        <v>281</v>
      </c>
      <c r="B7" s="7">
        <f>'Dados Operacionais'!B7</f>
        <v>1027660.2381195</v>
      </c>
      <c r="C7" s="7">
        <f>'Dados Operacionais'!C7</f>
        <v>819857.25802049995</v>
      </c>
      <c r="D7" s="7">
        <f>'Dados Operacionais'!D7</f>
        <v>906675.70962999994</v>
      </c>
      <c r="E7" s="7">
        <f>'Dados Operacionais'!E7</f>
        <v>0</v>
      </c>
      <c r="F7" s="7">
        <f>'Dados Operacionais'!F7</f>
        <v>887209.84690160002</v>
      </c>
      <c r="G7" s="7">
        <f>'Dados Operacionais'!G7</f>
        <v>436092.85416000005</v>
      </c>
      <c r="H7" s="7">
        <f>'Dados Operacionais'!H7</f>
        <v>1458668.55724</v>
      </c>
      <c r="I7" s="7">
        <f>'Dados Operacionais'!I7</f>
        <v>239927.88000000003</v>
      </c>
      <c r="J7" s="7">
        <f>'Dados Operacionais'!J7</f>
        <v>628354</v>
      </c>
      <c r="K7" s="7">
        <f>'Dados Operacionais'!K7</f>
        <v>230269</v>
      </c>
      <c r="L7" s="7">
        <f>'Dados Operacionais'!L7</f>
        <v>210840.96600000001</v>
      </c>
      <c r="M7" s="7">
        <f>'Dados Operacionais'!M7</f>
        <v>331072</v>
      </c>
      <c r="N7" s="7">
        <f>'Dados Operacionais'!N7</f>
        <v>704768</v>
      </c>
      <c r="O7" s="7">
        <f>'Dados Operacionais'!O7</f>
        <v>0</v>
      </c>
      <c r="P7" s="7">
        <f>'Dados Operacionais'!P7</f>
        <v>497542</v>
      </c>
      <c r="Q7" s="7">
        <f>'Dados Operacionais'!Q7</f>
        <v>0</v>
      </c>
      <c r="R7" s="7">
        <f>'Dados Operacionais'!R7</f>
        <v>0</v>
      </c>
      <c r="S7" s="7">
        <f>'Dados Operacionais'!S7</f>
        <v>0</v>
      </c>
      <c r="T7" s="7">
        <f>'Dados Operacionais'!T7</f>
        <v>189700</v>
      </c>
      <c r="U7" s="7">
        <f>'Dados Operacionais'!U7</f>
        <v>0</v>
      </c>
      <c r="V7" s="7">
        <f>'Dados Operacionais'!V7</f>
        <v>359200</v>
      </c>
      <c r="W7" s="7">
        <f>'Dados Operacionais'!W7</f>
        <v>0</v>
      </c>
      <c r="X7" s="7">
        <f>'Dados Operacionais'!X7</f>
        <v>100904</v>
      </c>
      <c r="Y7" s="7">
        <f>'Dados Operacionais'!Y7</f>
        <v>0</v>
      </c>
      <c r="Z7" s="7">
        <f>'Dados Operacionais'!Z7</f>
        <v>157705</v>
      </c>
      <c r="AA7" s="7">
        <f>'Dados Operacionais'!AA7</f>
        <v>0</v>
      </c>
      <c r="AB7" s="7">
        <f>'Dados Operacionais'!AB7</f>
        <v>0</v>
      </c>
      <c r="AC7" s="7">
        <f>'Dados Operacionais'!AC7</f>
        <v>47807</v>
      </c>
      <c r="AD7" s="7">
        <f>'Dados Operacionais'!AD7</f>
        <v>169036</v>
      </c>
      <c r="AE7" s="7">
        <f>'Dados Operacionais'!AE7</f>
        <v>0</v>
      </c>
    </row>
    <row r="8" spans="1:31">
      <c r="A8" s="1" t="s">
        <v>432</v>
      </c>
      <c r="B8" s="7">
        <f>'Dados Operacionais'!B8</f>
        <v>961564.67417000001</v>
      </c>
      <c r="C8" s="7">
        <f>'Dados Operacionais'!C8</f>
        <v>784521.04705967987</v>
      </c>
      <c r="D8" s="7">
        <f>'Dados Operacionais'!D8</f>
        <v>848525.66272158595</v>
      </c>
      <c r="E8" s="7">
        <f>'Dados Operacionais'!E8</f>
        <v>0</v>
      </c>
      <c r="F8" s="7">
        <f>'Dados Operacionais'!F8</f>
        <v>812513.80910983705</v>
      </c>
      <c r="G8" s="7">
        <f>'Dados Operacionais'!G8</f>
        <v>413328.80717284797</v>
      </c>
      <c r="H8" s="7">
        <f>'Dados Operacionais'!H8</f>
        <v>1163047.279695872</v>
      </c>
      <c r="I8" s="7">
        <f>'Dados Operacionais'!I8</f>
        <v>214711.97999999998</v>
      </c>
      <c r="J8" s="7">
        <f>'Dados Operacionais'!J8</f>
        <v>555810.72</v>
      </c>
      <c r="K8" s="7">
        <f>'Dados Operacionais'!K8</f>
        <v>216452.86</v>
      </c>
      <c r="L8" s="7">
        <f>'Dados Operacionais'!L8</f>
        <v>180200.81999999998</v>
      </c>
      <c r="M8" s="7">
        <f>'Dados Operacionais'!M8</f>
        <v>255451.58</v>
      </c>
      <c r="N8" s="7">
        <f>'Dados Operacionais'!N8</f>
        <v>603420.31999999995</v>
      </c>
      <c r="O8" s="7">
        <f>'Dados Operacionais'!O8</f>
        <v>0</v>
      </c>
      <c r="P8" s="7">
        <f>'Dados Operacionais'!P8</f>
        <v>404658.52970000001</v>
      </c>
      <c r="Q8" s="7">
        <f>'Dados Operacionais'!Q8</f>
        <v>0</v>
      </c>
      <c r="R8" s="7">
        <f>'Dados Operacionais'!R8</f>
        <v>0</v>
      </c>
      <c r="S8" s="7">
        <f>'Dados Operacionais'!S8</f>
        <v>0</v>
      </c>
      <c r="T8" s="7">
        <f>'Dados Operacionais'!T8</f>
        <v>168712.07264999999</v>
      </c>
      <c r="U8" s="7">
        <f>'Dados Operacionais'!U8</f>
        <v>0</v>
      </c>
      <c r="V8" s="7">
        <f>'Dados Operacionais'!V8</f>
        <v>292200</v>
      </c>
      <c r="W8" s="7">
        <f>'Dados Operacionais'!W8</f>
        <v>0</v>
      </c>
      <c r="X8" s="7">
        <f>'Dados Operacionais'!X8</f>
        <v>0</v>
      </c>
      <c r="Y8" s="7">
        <f>'Dados Operacionais'!Y8</f>
        <v>0</v>
      </c>
      <c r="Z8" s="7">
        <f>'Dados Operacionais'!Z8</f>
        <v>0</v>
      </c>
      <c r="AA8" s="7">
        <f>'Dados Operacionais'!AA8</f>
        <v>0</v>
      </c>
      <c r="AB8" s="7">
        <f>'Dados Operacionais'!AB8</f>
        <v>0</v>
      </c>
      <c r="AC8" s="7">
        <f>'Dados Operacionais'!AC8</f>
        <v>0</v>
      </c>
      <c r="AD8" s="7">
        <f>'Dados Operacionais'!AD8</f>
        <v>0</v>
      </c>
      <c r="AE8" s="7">
        <f>'Dados Operacionais'!AE8</f>
        <v>0</v>
      </c>
    </row>
    <row r="9" spans="1:31">
      <c r="A9" s="34" t="s">
        <v>433</v>
      </c>
      <c r="B9" s="7">
        <f>'Dados Operacionais'!B9</f>
        <v>659766.6198807999</v>
      </c>
      <c r="C9" s="7">
        <f>'Dados Operacionais'!C9</f>
        <v>784521.04705967987</v>
      </c>
      <c r="D9" s="7">
        <f>'Dados Operacionais'!D9</f>
        <v>473601.23953628168</v>
      </c>
      <c r="E9" s="7">
        <f>'Dados Operacionais'!E9</f>
        <v>0</v>
      </c>
      <c r="F9" s="7">
        <f>'Dados Operacionais'!F9</f>
        <v>812513.80910983705</v>
      </c>
      <c r="G9" s="7">
        <f>'Dados Operacionais'!G9</f>
        <v>185997.96322778158</v>
      </c>
      <c r="H9" s="7">
        <f>'Dados Operacionais'!H9</f>
        <v>806870.9984131424</v>
      </c>
      <c r="I9" s="7">
        <f>'Dados Operacionais'!I9</f>
        <v>171769.584</v>
      </c>
      <c r="J9" s="7">
        <f>'Dados Operacionais'!J9</f>
        <v>555810.72</v>
      </c>
      <c r="K9" s="7">
        <f>'Dados Operacionais'!K9</f>
        <v>110390.9586</v>
      </c>
      <c r="L9" s="7">
        <f>'Dados Operacionais'!L9</f>
        <v>144161.10000000009</v>
      </c>
      <c r="M9" s="7">
        <f>'Dados Operacionais'!M9</f>
        <v>255451.58</v>
      </c>
      <c r="N9" s="7">
        <f>'Dados Operacionais'!N9</f>
        <v>603420.31999999995</v>
      </c>
      <c r="O9" s="7">
        <f>'Dados Operacionais'!O9</f>
        <v>0</v>
      </c>
      <c r="P9" s="7">
        <f>'Dados Operacionais'!P9</f>
        <v>329687</v>
      </c>
      <c r="Q9" s="7">
        <f>'Dados Operacionais'!Q9</f>
        <v>0</v>
      </c>
      <c r="R9" s="7">
        <f>'Dados Operacionais'!R9</f>
        <v>0</v>
      </c>
      <c r="S9" s="7">
        <f>'Dados Operacionais'!S9</f>
        <v>0</v>
      </c>
      <c r="T9" s="7">
        <f>'Dados Operacionais'!T9</f>
        <v>135158.16076</v>
      </c>
      <c r="U9" s="7">
        <f>'Dados Operacionais'!U9</f>
        <v>0</v>
      </c>
      <c r="V9" s="7">
        <f>'Dados Operacionais'!V9</f>
        <v>223010</v>
      </c>
      <c r="W9" s="7">
        <f>'Dados Operacionais'!W9</f>
        <v>0</v>
      </c>
      <c r="X9" s="7">
        <f>'Dados Operacionais'!X9</f>
        <v>63227</v>
      </c>
      <c r="Y9" s="7">
        <f>'Dados Operacionais'!Y9</f>
        <v>0</v>
      </c>
      <c r="Z9" s="7">
        <f>'Dados Operacionais'!Z9</f>
        <v>119287</v>
      </c>
      <c r="AA9" s="7">
        <f>'Dados Operacionais'!AA9</f>
        <v>0</v>
      </c>
      <c r="AB9" s="7">
        <f>'Dados Operacionais'!AB9</f>
        <v>0</v>
      </c>
      <c r="AC9" s="7">
        <f>'Dados Operacionais'!AC9</f>
        <v>47807</v>
      </c>
      <c r="AD9" s="7">
        <f>'Dados Operacionais'!AD9</f>
        <v>81251</v>
      </c>
      <c r="AE9" s="7">
        <f>'Dados Operacionais'!AE9</f>
        <v>0</v>
      </c>
    </row>
    <row r="10" spans="1:31" s="34" customFormat="1">
      <c r="A10" s="34" t="s">
        <v>434</v>
      </c>
      <c r="B10" s="60">
        <f>'Dados Operacionais'!B10</f>
        <v>0.68613857975834536</v>
      </c>
      <c r="C10" s="60">
        <f>'Dados Operacionais'!C10</f>
        <v>1</v>
      </c>
      <c r="D10" s="60">
        <f>'Dados Operacionais'!D10</f>
        <v>0.55814604123726708</v>
      </c>
      <c r="E10" s="60" t="str">
        <f>'Dados Operacionais'!E10</f>
        <v>-</v>
      </c>
      <c r="F10" s="60">
        <f>'Dados Operacionais'!F10</f>
        <v>1</v>
      </c>
      <c r="G10" s="60">
        <f>'Dados Operacionais'!G10</f>
        <v>0.45</v>
      </c>
      <c r="H10" s="60">
        <f>'Dados Operacionais'!H10</f>
        <v>0.69375597406851164</v>
      </c>
      <c r="I10" s="60">
        <f>'Dados Operacionais'!I10</f>
        <v>0.8</v>
      </c>
      <c r="J10" s="60">
        <f>'Dados Operacionais'!J10</f>
        <v>1</v>
      </c>
      <c r="K10" s="60">
        <f>'Dados Operacionais'!K10</f>
        <v>0.51</v>
      </c>
      <c r="L10" s="60">
        <f>'Dados Operacionais'!L10</f>
        <v>0.80000246391775642</v>
      </c>
      <c r="M10" s="60">
        <f>'Dados Operacionais'!M10</f>
        <v>1</v>
      </c>
      <c r="N10" s="60">
        <f>'Dados Operacionais'!N10</f>
        <v>1</v>
      </c>
      <c r="O10" s="60" t="str">
        <f>'Dados Operacionais'!O10</f>
        <v>-</v>
      </c>
      <c r="P10" s="60">
        <f>'Dados Operacionais'!P10</f>
        <v>0.814728903019587</v>
      </c>
      <c r="Q10" s="60" t="str">
        <f>'Dados Operacionais'!Q10</f>
        <v>-</v>
      </c>
      <c r="R10" s="60" t="str">
        <f>'Dados Operacionais'!R10</f>
        <v>-</v>
      </c>
      <c r="S10" s="60" t="str">
        <f>'Dados Operacionais'!S10</f>
        <v>-</v>
      </c>
      <c r="T10" s="60">
        <f>'Dados Operacionais'!T10</f>
        <v>0.80111730380072488</v>
      </c>
      <c r="U10" s="60" t="str">
        <f>'Dados Operacionais'!U10</f>
        <v>-</v>
      </c>
      <c r="V10" s="60">
        <f>'Dados Operacionais'!V10</f>
        <v>0.76321013004791238</v>
      </c>
      <c r="W10" s="60" t="str">
        <f>'Dados Operacionais'!W10</f>
        <v>-</v>
      </c>
      <c r="X10" s="60" t="str">
        <f>'Dados Operacionais'!X10</f>
        <v>-</v>
      </c>
      <c r="Y10" s="60" t="str">
        <f>'Dados Operacionais'!Y10</f>
        <v>-</v>
      </c>
      <c r="Z10" s="60" t="str">
        <f>'Dados Operacionais'!Z10</f>
        <v>-</v>
      </c>
      <c r="AA10" s="60" t="str">
        <f>'Dados Operacionais'!AA10</f>
        <v>-</v>
      </c>
      <c r="AB10" s="60" t="str">
        <f>'Dados Operacionais'!AB10</f>
        <v>-</v>
      </c>
      <c r="AC10" s="60" t="str">
        <f>'Dados Operacionais'!AC10</f>
        <v>-</v>
      </c>
      <c r="AD10" s="60" t="str">
        <f>'Dados Operacionais'!AD10</f>
        <v>-</v>
      </c>
      <c r="AE10" s="60" t="str">
        <f>'Dados Operacionais'!AE10</f>
        <v>-</v>
      </c>
    </row>
    <row r="11" spans="1:31">
      <c r="A11" s="1" t="s">
        <v>220</v>
      </c>
      <c r="B11" s="7">
        <f>'Dados Operacionais'!B11</f>
        <v>1018</v>
      </c>
      <c r="C11" s="7">
        <f>'Dados Operacionais'!C11</f>
        <v>1094</v>
      </c>
      <c r="D11" s="7">
        <f>'Dados Operacionais'!D11</f>
        <v>879</v>
      </c>
      <c r="E11" s="7">
        <f>'Dados Operacionais'!E11</f>
        <v>0</v>
      </c>
      <c r="F11" s="7">
        <f>'Dados Operacionais'!F11</f>
        <v>153</v>
      </c>
      <c r="G11" s="7">
        <f>'Dados Operacionais'!G11</f>
        <v>268</v>
      </c>
      <c r="H11" s="7">
        <f>'Dados Operacionais'!H11</f>
        <v>1341</v>
      </c>
      <c r="I11" s="7">
        <f>'Dados Operacionais'!I11</f>
        <v>343</v>
      </c>
      <c r="J11" s="7">
        <f>'Dados Operacionais'!J11</f>
        <v>582</v>
      </c>
      <c r="K11" s="7">
        <f>'Dados Operacionais'!K11</f>
        <v>258</v>
      </c>
      <c r="L11" s="7">
        <f>'Dados Operacionais'!L11</f>
        <v>408</v>
      </c>
      <c r="M11" s="7">
        <f>'Dados Operacionais'!M11</f>
        <v>576</v>
      </c>
      <c r="N11" s="7">
        <f>'Dados Operacionais'!N11</f>
        <v>409</v>
      </c>
      <c r="O11" s="7">
        <f>'Dados Operacionais'!O11</f>
        <v>0</v>
      </c>
      <c r="P11" s="7">
        <f>'Dados Operacionais'!P11</f>
        <v>642</v>
      </c>
      <c r="Q11" s="7">
        <f>'Dados Operacionais'!Q11</f>
        <v>0</v>
      </c>
      <c r="R11" s="7">
        <f>'Dados Operacionais'!R11</f>
        <v>0</v>
      </c>
      <c r="S11" s="7">
        <f>'Dados Operacionais'!S11</f>
        <v>0</v>
      </c>
      <c r="T11" s="7">
        <f>'Dados Operacionais'!T11</f>
        <v>120</v>
      </c>
      <c r="U11" s="7">
        <f>'Dados Operacionais'!U11</f>
        <v>0</v>
      </c>
      <c r="V11" s="7">
        <f>'Dados Operacionais'!V11</f>
        <v>417</v>
      </c>
      <c r="W11" s="7">
        <f>'Dados Operacionais'!W11</f>
        <v>0</v>
      </c>
      <c r="X11" s="7">
        <f>'Dados Operacionais'!X11</f>
        <v>273</v>
      </c>
      <c r="Y11" s="7">
        <f>'Dados Operacionais'!Y11</f>
        <v>0</v>
      </c>
      <c r="Z11" s="7">
        <f>'Dados Operacionais'!Z11</f>
        <v>99</v>
      </c>
      <c r="AA11" s="7">
        <f>'Dados Operacionais'!AA11</f>
        <v>0</v>
      </c>
      <c r="AB11" s="7">
        <f>'Dados Operacionais'!AB11</f>
        <v>0</v>
      </c>
      <c r="AC11" s="7">
        <f>'Dados Operacionais'!AC11</f>
        <v>258</v>
      </c>
      <c r="AD11" s="7">
        <f>'Dados Operacionais'!AD11</f>
        <v>400</v>
      </c>
      <c r="AE11" s="7">
        <f>'Dados Operacionais'!AE11</f>
        <v>0</v>
      </c>
    </row>
    <row r="12" spans="1:31">
      <c r="A12" s="1" t="s">
        <v>222</v>
      </c>
      <c r="B12" s="7">
        <f>'Dados Operacionais'!B12</f>
        <v>11846.104629686839</v>
      </c>
      <c r="C12" s="7">
        <f>'Dados Operacionais'!C12</f>
        <v>10443.243293767355</v>
      </c>
      <c r="D12" s="7">
        <f>'Dados Operacionais'!D12</f>
        <v>11106.707109744728</v>
      </c>
      <c r="E12" s="7">
        <f>'Dados Operacionais'!E12</f>
        <v>0</v>
      </c>
      <c r="F12" s="7">
        <f>'Dados Operacionais'!F12</f>
        <v>30025.220868434004</v>
      </c>
      <c r="G12" s="7">
        <f>'Dados Operacionais'!G12</f>
        <v>15911.790613312705</v>
      </c>
      <c r="H12" s="7">
        <f>'Dados Operacionais'!H12</f>
        <v>12856.122872528887</v>
      </c>
      <c r="I12" s="7">
        <f>'Dados Operacionais'!I12</f>
        <v>11450</v>
      </c>
      <c r="J12" s="7">
        <f>'Dados Operacionais'!J12</f>
        <v>11442.093378978803</v>
      </c>
      <c r="K12" s="7">
        <f>'Dados Operacionais'!K12</f>
        <v>8189.9688362276547</v>
      </c>
      <c r="L12" s="7">
        <f>'Dados Operacionais'!L12</f>
        <v>15615.535920604354</v>
      </c>
      <c r="M12" s="7">
        <f>'Dados Operacionais'!M12</f>
        <v>8999.94563149024</v>
      </c>
      <c r="N12" s="7">
        <f>'Dados Operacionais'!N12</f>
        <v>22050.874503300896</v>
      </c>
      <c r="O12" s="7">
        <f>'Dados Operacionais'!O12</f>
        <v>0</v>
      </c>
      <c r="P12" s="7">
        <f>'Dados Operacionais'!P12</f>
        <v>9569.2526534884346</v>
      </c>
      <c r="Q12" s="7">
        <f>'Dados Operacionais'!Q12</f>
        <v>0</v>
      </c>
      <c r="R12" s="7">
        <f>'Dados Operacionais'!R12</f>
        <v>0</v>
      </c>
      <c r="S12" s="7">
        <f>'Dados Operacionais'!S12</f>
        <v>0</v>
      </c>
      <c r="T12" s="7">
        <f>'Dados Operacionais'!T12</f>
        <v>12134.39304047463</v>
      </c>
      <c r="U12" s="7">
        <f>'Dados Operacionais'!U12</f>
        <v>0</v>
      </c>
      <c r="V12" s="7">
        <f>'Dados Operacionais'!V12</f>
        <v>8605.8519793459545</v>
      </c>
      <c r="W12" s="7">
        <f>'Dados Operacionais'!W12</f>
        <v>0</v>
      </c>
      <c r="X12" s="7">
        <f>'Dados Operacionais'!X12</f>
        <v>13040.87097674707</v>
      </c>
      <c r="Y12" s="7">
        <f>'Dados Operacionais'!Y12</f>
        <v>0</v>
      </c>
      <c r="Z12" s="7">
        <f>'Dados Operacionais'!Z12</f>
        <v>11021.947447175655</v>
      </c>
      <c r="AA12" s="7">
        <f>'Dados Operacionais'!AA12</f>
        <v>0</v>
      </c>
      <c r="AB12" s="7">
        <f>'Dados Operacionais'!AB12</f>
        <v>0</v>
      </c>
      <c r="AC12" s="7">
        <f>'Dados Operacionais'!AC12</f>
        <v>7162.065189220124</v>
      </c>
      <c r="AD12" s="7">
        <f>'Dados Operacionais'!AD12</f>
        <v>6009.6453820022789</v>
      </c>
      <c r="AE12" s="7">
        <f>'Dados Operacionais'!AE12</f>
        <v>0</v>
      </c>
    </row>
    <row r="13" spans="1:31">
      <c r="A13" s="1" t="s">
        <v>221</v>
      </c>
      <c r="B13" s="7">
        <f>'Dados Operacionais'!B13</f>
        <v>1009489.4284081532</v>
      </c>
      <c r="C13" s="7">
        <f>'Dados Operacionais'!C13</f>
        <v>749412.48447943327</v>
      </c>
      <c r="D13" s="7">
        <f>'Dados Operacionais'!D13</f>
        <v>1031485.4489533561</v>
      </c>
      <c r="E13" s="7">
        <f>'Dados Operacionais'!E13</f>
        <v>0</v>
      </c>
      <c r="F13" s="7">
        <f>'Dados Operacionais'!F13</f>
        <v>5798757.1692915037</v>
      </c>
      <c r="G13" s="7">
        <f>'Dados Operacionais'!G13</f>
        <v>1627212.1423880598</v>
      </c>
      <c r="H13" s="7">
        <f>'Dados Operacionais'!H13</f>
        <v>1087746.8734079045</v>
      </c>
      <c r="I13" s="7">
        <f>'Dados Operacionais'!I13</f>
        <v>699498.19241982512</v>
      </c>
      <c r="J13" s="7">
        <f>'Dados Operacionais'!J13</f>
        <v>1079646.0481099656</v>
      </c>
      <c r="K13" s="7">
        <f>'Dados Operacionais'!K13</f>
        <v>892515.50387596898</v>
      </c>
      <c r="L13" s="7">
        <f>'Dados Operacionais'!L13</f>
        <v>516767.07352941175</v>
      </c>
      <c r="M13" s="7">
        <f>'Dados Operacionais'!M13</f>
        <v>574777.77777777775</v>
      </c>
      <c r="N13" s="7">
        <f>'Dados Operacionais'!N13</f>
        <v>1723149.1442542786</v>
      </c>
      <c r="O13" s="7">
        <f>'Dados Operacionais'!O13</f>
        <v>0</v>
      </c>
      <c r="P13" s="7">
        <f>'Dados Operacionais'!P13</f>
        <v>774987.53894081002</v>
      </c>
      <c r="Q13" s="7">
        <f>'Dados Operacionais'!Q13</f>
        <v>0</v>
      </c>
      <c r="R13" s="7">
        <f>'Dados Operacionais'!R13</f>
        <v>0</v>
      </c>
      <c r="S13" s="7">
        <f>'Dados Operacionais'!S13</f>
        <v>0</v>
      </c>
      <c r="T13" s="7">
        <f>'Dados Operacionais'!T13</f>
        <v>1580833.3333333333</v>
      </c>
      <c r="U13" s="7">
        <f>'Dados Operacionais'!U13</f>
        <v>0</v>
      </c>
      <c r="V13" s="7">
        <f>'Dados Operacionais'!V13</f>
        <v>861390.88729016786</v>
      </c>
      <c r="W13" s="7">
        <f>'Dados Operacionais'!W13</f>
        <v>0</v>
      </c>
      <c r="X13" s="7">
        <f>'Dados Operacionais'!X13</f>
        <v>369611.72161172162</v>
      </c>
      <c r="Y13" s="7">
        <f>'Dados Operacionais'!Y13</f>
        <v>0</v>
      </c>
      <c r="Z13" s="7">
        <f>'Dados Operacionais'!Z13</f>
        <v>1592979.7979797979</v>
      </c>
      <c r="AA13" s="7">
        <f>'Dados Operacionais'!AA13</f>
        <v>0</v>
      </c>
      <c r="AB13" s="7">
        <f>'Dados Operacionais'!AB13</f>
        <v>0</v>
      </c>
      <c r="AC13" s="7">
        <f>'Dados Operacionais'!AC13</f>
        <v>185298.44961240311</v>
      </c>
      <c r="AD13" s="7">
        <f>'Dados Operacionais'!AD13</f>
        <v>422590</v>
      </c>
      <c r="AE13" s="7">
        <f>'Dados Operacionais'!AE13</f>
        <v>0</v>
      </c>
    </row>
    <row r="14" spans="1:31">
      <c r="B14" s="2"/>
      <c r="C14" s="2"/>
      <c r="D14" s="2"/>
      <c r="E14" s="2"/>
      <c r="F14" s="2"/>
      <c r="G14" s="2"/>
      <c r="H14" s="2"/>
      <c r="I14" s="2"/>
      <c r="J14" s="2"/>
    </row>
    <row r="15" spans="1:31">
      <c r="A15" s="5" t="s">
        <v>223</v>
      </c>
      <c r="B15" s="3" t="str">
        <f t="shared" ref="B15" si="0">+B4</f>
        <v>2Q24</v>
      </c>
      <c r="C15" s="3" t="str">
        <f t="shared" ref="C15:D15" si="1">+C4</f>
        <v>1Q24</v>
      </c>
      <c r="D15" s="3" t="str">
        <f t="shared" si="1"/>
        <v>4Q23</v>
      </c>
      <c r="E15" s="3" t="str">
        <f t="shared" ref="E15:F15" si="2">+E4</f>
        <v>3Q23</v>
      </c>
      <c r="F15" s="3" t="str">
        <f t="shared" si="2"/>
        <v>2Q23</v>
      </c>
      <c r="G15" s="3" t="str">
        <f t="shared" ref="G15:H15" si="3">+G4</f>
        <v>1Q23</v>
      </c>
      <c r="H15" s="3" t="str">
        <f t="shared" si="3"/>
        <v>4Q22</v>
      </c>
      <c r="I15" s="3" t="str">
        <f t="shared" ref="I15:J15" si="4">+I4</f>
        <v>3Q22</v>
      </c>
      <c r="J15" s="3" t="str">
        <f t="shared" si="4"/>
        <v>2Q22</v>
      </c>
      <c r="K15" s="3" t="str">
        <f t="shared" ref="K15:L15" si="5">+K4</f>
        <v>1Q22</v>
      </c>
      <c r="L15" s="3" t="str">
        <f t="shared" si="5"/>
        <v>4Q21</v>
      </c>
      <c r="M15" s="3" t="str">
        <f t="shared" ref="M15:N15" si="6">+M4</f>
        <v>3Q21</v>
      </c>
      <c r="N15" s="3" t="str">
        <f t="shared" si="6"/>
        <v>2Q21</v>
      </c>
      <c r="O15" s="3" t="str">
        <f t="shared" ref="O15:AE15" si="7">+O4</f>
        <v>1Q21</v>
      </c>
      <c r="P15" s="3" t="str">
        <f t="shared" si="7"/>
        <v>4Q20</v>
      </c>
      <c r="Q15" s="3" t="str">
        <f t="shared" si="7"/>
        <v>3Q20</v>
      </c>
      <c r="R15" s="3" t="str">
        <f t="shared" si="7"/>
        <v>2Q20</v>
      </c>
      <c r="S15" s="3" t="str">
        <f t="shared" si="7"/>
        <v>1Q20</v>
      </c>
      <c r="T15" s="3" t="str">
        <f t="shared" si="7"/>
        <v>4Q19</v>
      </c>
      <c r="U15" s="3" t="str">
        <f t="shared" si="7"/>
        <v>3Q19</v>
      </c>
      <c r="V15" s="3" t="str">
        <f t="shared" si="7"/>
        <v>2Q19</v>
      </c>
      <c r="W15" s="3" t="str">
        <f t="shared" si="7"/>
        <v>1Q19</v>
      </c>
      <c r="X15" s="3" t="str">
        <f t="shared" si="7"/>
        <v>4Q18</v>
      </c>
      <c r="Y15" s="3" t="str">
        <f t="shared" si="7"/>
        <v>3Q18</v>
      </c>
      <c r="Z15" s="3" t="str">
        <f t="shared" si="7"/>
        <v>2Q18</v>
      </c>
      <c r="AA15" s="3" t="str">
        <f t="shared" si="7"/>
        <v>1Q18</v>
      </c>
      <c r="AB15" s="3" t="str">
        <f t="shared" si="7"/>
        <v>4Q17</v>
      </c>
      <c r="AC15" s="3" t="str">
        <f t="shared" si="7"/>
        <v>3Q17</v>
      </c>
      <c r="AD15" s="3" t="str">
        <f t="shared" si="7"/>
        <v>2Q17</v>
      </c>
      <c r="AE15" s="3" t="str">
        <f t="shared" si="7"/>
        <v>1Q17</v>
      </c>
    </row>
    <row r="16" spans="1:31">
      <c r="A16" s="1" t="s">
        <v>224</v>
      </c>
      <c r="B16" s="7">
        <f>'Dados Operacionais'!B16</f>
        <v>721707.69562385045</v>
      </c>
      <c r="C16" s="7">
        <f>'Dados Operacionais'!C16</f>
        <v>803370.10405585042</v>
      </c>
      <c r="D16" s="7">
        <f>'Dados Operacionais'!D16</f>
        <v>710360.57253291656</v>
      </c>
      <c r="E16" s="7">
        <f>'Dados Operacionais'!E16</f>
        <v>280929.44673625007</v>
      </c>
      <c r="F16" s="7">
        <f>'Dados Operacionais'!F16</f>
        <v>485885.77679416665</v>
      </c>
      <c r="G16" s="7">
        <f>'Dados Operacionais'!G16</f>
        <v>233128.27793749998</v>
      </c>
      <c r="H16" s="7">
        <f>'Dados Operacionais'!H16</f>
        <v>1022321.8078742643</v>
      </c>
      <c r="I16" s="7">
        <f>'Dados Operacionais'!I16</f>
        <v>117342.82354449932</v>
      </c>
      <c r="J16" s="7">
        <f>'Dados Operacionais'!J16</f>
        <v>450328.80644728482</v>
      </c>
      <c r="K16" s="7">
        <f>'Dados Operacionais'!K16</f>
        <v>162472.72159991018</v>
      </c>
      <c r="L16" s="7">
        <f>'Dados Operacionais'!L16</f>
        <v>155354.00634399123</v>
      </c>
      <c r="M16" s="7">
        <f>'Dados Operacionais'!M16</f>
        <v>191881.37458130298</v>
      </c>
      <c r="N16" s="7">
        <f>'Dados Operacionais'!N16</f>
        <v>507455.80112676823</v>
      </c>
      <c r="O16" s="7">
        <f>'Dados Operacionais'!O16</f>
        <v>86107.022446865652</v>
      </c>
      <c r="P16" s="7">
        <f>'Dados Operacionais'!P16</f>
        <v>353886</v>
      </c>
      <c r="Q16" s="7">
        <f>'Dados Operacionais'!Q16</f>
        <v>33752</v>
      </c>
      <c r="R16" s="7">
        <f>'Dados Operacionais'!R16</f>
        <v>12920</v>
      </c>
      <c r="S16" s="7">
        <f>'Dados Operacionais'!S16</f>
        <v>27085</v>
      </c>
      <c r="T16" s="7">
        <f>'Dados Operacionais'!T16</f>
        <v>97043</v>
      </c>
      <c r="U16" s="7">
        <f>'Dados Operacionais'!U16</f>
        <v>175007</v>
      </c>
      <c r="V16" s="7">
        <f>'Dados Operacionais'!V16</f>
        <v>215303</v>
      </c>
      <c r="W16" s="7">
        <f>'Dados Operacionais'!W16</f>
        <v>-1815</v>
      </c>
      <c r="X16" s="7">
        <f>'Dados Operacionais'!X16</f>
        <v>105704.11139000003</v>
      </c>
      <c r="Y16" s="7">
        <f>'Dados Operacionais'!Y16</f>
        <v>9084.9324100000013</v>
      </c>
      <c r="Z16" s="7">
        <f>'Dados Operacionais'!Z16</f>
        <v>153927.14700000003</v>
      </c>
      <c r="AA16" s="7">
        <f>'Dados Operacionais'!AA16</f>
        <v>7005.9240399999999</v>
      </c>
      <c r="AB16" s="7">
        <f>'Dados Operacionais'!AB16</f>
        <v>38271.825529999987</v>
      </c>
      <c r="AC16" s="7">
        <f>'Dados Operacionais'!AC16</f>
        <v>63091</v>
      </c>
      <c r="AD16" s="7">
        <f>'Dados Operacionais'!AD16</f>
        <v>2350</v>
      </c>
      <c r="AE16" s="7">
        <f>'Dados Operacionais'!AE16</f>
        <v>24260</v>
      </c>
    </row>
    <row r="17" spans="1:32">
      <c r="A17" s="1" t="s">
        <v>225</v>
      </c>
      <c r="B17" s="7">
        <f>'Dados Operacionais'!B17</f>
        <v>461090.05766298121</v>
      </c>
      <c r="C17" s="7">
        <f>'Dados Operacionais'!C17</f>
        <v>694281.09649226186</v>
      </c>
      <c r="D17" s="7">
        <f>'Dados Operacionais'!D17</f>
        <v>441046.86743582395</v>
      </c>
      <c r="E17" s="7">
        <f>'Dados Operacionais'!E17</f>
        <v>192859.05322749802</v>
      </c>
      <c r="F17" s="7">
        <f>'Dados Operacionais'!F17</f>
        <v>389662.1805737</v>
      </c>
      <c r="G17" s="7">
        <f>'Dados Operacionais'!G17</f>
        <v>145874.08209210803</v>
      </c>
      <c r="H17" s="7">
        <f>'Dados Operacionais'!H17</f>
        <v>526417.39100498403</v>
      </c>
      <c r="I17" s="7">
        <f>'Dados Operacionais'!I17</f>
        <v>83470.803476811998</v>
      </c>
      <c r="J17" s="7">
        <f>'Dados Operacionais'!J17</f>
        <v>358718.50847335596</v>
      </c>
      <c r="K17" s="7">
        <f>'Dados Operacionais'!K17</f>
        <v>91108.569163412001</v>
      </c>
      <c r="L17" s="7">
        <f>'Dados Operacionais'!L17</f>
        <v>109591.38953983397</v>
      </c>
      <c r="M17" s="7">
        <f>'Dados Operacionais'!M17</f>
        <v>119478.52703695805</v>
      </c>
      <c r="N17" s="7">
        <f>'Dados Operacionais'!N17</f>
        <v>399872.49987139809</v>
      </c>
      <c r="O17" s="7">
        <f>'Dados Operacionais'!O17</f>
        <v>61270.670880241989</v>
      </c>
      <c r="P17" s="7">
        <f>'Dados Operacionais'!P17</f>
        <v>221708.45397343801</v>
      </c>
      <c r="Q17" s="7">
        <f>'Dados Operacionais'!Q17</f>
        <v>18521.025977937999</v>
      </c>
      <c r="R17" s="7">
        <f>'Dados Operacionais'!R17</f>
        <v>5064.245259446001</v>
      </c>
      <c r="S17" s="7">
        <f>'Dados Operacionais'!S17</f>
        <v>19044.267056122</v>
      </c>
      <c r="T17" s="7">
        <f>'Dados Operacionais'!T17</f>
        <v>70290.809643950022</v>
      </c>
      <c r="U17" s="7">
        <f>'Dados Operacionais'!U17</f>
        <v>98923.917626384005</v>
      </c>
      <c r="V17" s="7">
        <f>'Dados Operacionais'!V17</f>
        <v>188754.48327184602</v>
      </c>
      <c r="W17" s="7">
        <f>'Dados Operacionais'!W17</f>
        <v>-1372.3322828600003</v>
      </c>
      <c r="X17" s="7">
        <f>'Dados Operacionais'!X17</f>
        <v>73795.388404678015</v>
      </c>
      <c r="Y17" s="7">
        <f>'Dados Operacionais'!Y17</f>
        <v>5476.4544037560008</v>
      </c>
      <c r="Z17" s="7">
        <f>'Dados Operacionais'!Z17</f>
        <v>122712.31932942002</v>
      </c>
      <c r="AA17" s="7">
        <f>'Dados Operacionais'!AA17</f>
        <v>6247.2084801279998</v>
      </c>
      <c r="AB17" s="7">
        <f>'Dados Operacionais'!AB17</f>
        <v>35277.982099051995</v>
      </c>
      <c r="AC17" s="7">
        <f>'Dados Operacionais'!AC17</f>
        <v>32621.723925208003</v>
      </c>
      <c r="AD17" s="7">
        <f>'Dados Operacionais'!AD17</f>
        <v>1197.8461763160001</v>
      </c>
      <c r="AE17" s="7">
        <f>'Dados Operacionais'!AE17</f>
        <v>12367.596324304001</v>
      </c>
    </row>
    <row r="18" spans="1:32">
      <c r="A18" s="1" t="s">
        <v>226</v>
      </c>
      <c r="B18" s="7">
        <f>'Dados Operacionais'!B18</f>
        <v>644</v>
      </c>
      <c r="C18" s="7">
        <f>'Dados Operacionais'!C18</f>
        <v>1145</v>
      </c>
      <c r="D18" s="7">
        <f>'Dados Operacionais'!D18</f>
        <v>670</v>
      </c>
      <c r="E18" s="7">
        <f>'Dados Operacionais'!E18</f>
        <v>135</v>
      </c>
      <c r="F18" s="7">
        <f>'Dados Operacionais'!F18</f>
        <v>246</v>
      </c>
      <c r="G18" s="7">
        <f>'Dados Operacionais'!G18</f>
        <v>165</v>
      </c>
      <c r="H18" s="7">
        <f>'Dados Operacionais'!H18</f>
        <v>1166</v>
      </c>
      <c r="I18" s="7">
        <f>'Dados Operacionais'!I18</f>
        <v>183</v>
      </c>
      <c r="J18" s="7">
        <f>'Dados Operacionais'!J18</f>
        <v>420</v>
      </c>
      <c r="K18" s="7">
        <f>'Dados Operacionais'!K18</f>
        <v>208</v>
      </c>
      <c r="L18" s="7">
        <f>'Dados Operacionais'!L18</f>
        <v>262</v>
      </c>
      <c r="M18" s="7">
        <f>'Dados Operacionais'!M18</f>
        <v>212</v>
      </c>
      <c r="N18" s="7">
        <f>'Dados Operacionais'!N18</f>
        <v>354</v>
      </c>
      <c r="O18" s="7">
        <f>'Dados Operacionais'!O18</f>
        <v>107</v>
      </c>
      <c r="P18" s="7">
        <f>'Dados Operacionais'!P18</f>
        <v>338</v>
      </c>
      <c r="Q18" s="7">
        <f>'Dados Operacionais'!Q18</f>
        <v>59</v>
      </c>
      <c r="R18" s="7">
        <f>'Dados Operacionais'!R18</f>
        <v>27</v>
      </c>
      <c r="S18" s="7">
        <f>'Dados Operacionais'!S18</f>
        <v>36</v>
      </c>
      <c r="T18" s="7">
        <f>'Dados Operacionais'!T18</f>
        <v>98</v>
      </c>
      <c r="U18" s="7">
        <f>'Dados Operacionais'!U18</f>
        <v>130</v>
      </c>
      <c r="V18" s="7">
        <f>'Dados Operacionais'!V18</f>
        <v>298</v>
      </c>
      <c r="W18" s="7">
        <f>'Dados Operacionais'!W18</f>
        <v>-2</v>
      </c>
      <c r="X18" s="7">
        <f>'Dados Operacionais'!X18</f>
        <v>305</v>
      </c>
      <c r="Y18" s="7">
        <f>'Dados Operacionais'!Y18</f>
        <v>23</v>
      </c>
      <c r="Z18" s="7">
        <f>'Dados Operacionais'!Z18</f>
        <v>125</v>
      </c>
      <c r="AA18" s="7">
        <f>'Dados Operacionais'!AA18</f>
        <v>34</v>
      </c>
      <c r="AB18" s="7">
        <f>'Dados Operacionais'!AB18</f>
        <v>183</v>
      </c>
      <c r="AC18" s="7">
        <f>'Dados Operacionais'!AC18</f>
        <v>46</v>
      </c>
      <c r="AD18" s="7">
        <f>'Dados Operacionais'!AD18</f>
        <v>128</v>
      </c>
      <c r="AE18" s="7">
        <f>'Dados Operacionais'!AE18</f>
        <v>39</v>
      </c>
    </row>
    <row r="19" spans="1:32">
      <c r="B19" s="2"/>
      <c r="C19" s="2"/>
      <c r="D19" s="2"/>
      <c r="E19" s="2"/>
      <c r="F19" s="2"/>
      <c r="G19" s="2"/>
      <c r="H19" s="2"/>
      <c r="I19" s="2"/>
      <c r="J19" s="2"/>
    </row>
    <row r="20" spans="1:32">
      <c r="A20" s="5" t="s">
        <v>247</v>
      </c>
      <c r="B20" s="3" t="str">
        <f t="shared" ref="B20" si="8">B15</f>
        <v>2Q24</v>
      </c>
      <c r="C20" s="3" t="str">
        <f t="shared" ref="C20:D20" si="9">C15</f>
        <v>1Q24</v>
      </c>
      <c r="D20" s="3" t="str">
        <f t="shared" si="9"/>
        <v>4Q23</v>
      </c>
      <c r="E20" s="3" t="str">
        <f t="shared" ref="E20:F20" si="10">E15</f>
        <v>3Q23</v>
      </c>
      <c r="F20" s="3" t="str">
        <f t="shared" si="10"/>
        <v>2Q23</v>
      </c>
      <c r="G20" s="3" t="str">
        <f t="shared" ref="G20:H20" si="11">G15</f>
        <v>1Q23</v>
      </c>
      <c r="H20" s="3" t="str">
        <f t="shared" si="11"/>
        <v>4Q22</v>
      </c>
      <c r="I20" s="3" t="str">
        <f t="shared" ref="I20:AE20" si="12">I15</f>
        <v>3Q22</v>
      </c>
      <c r="J20" s="3" t="str">
        <f t="shared" si="12"/>
        <v>2Q22</v>
      </c>
      <c r="K20" s="3" t="str">
        <f t="shared" si="12"/>
        <v>1Q22</v>
      </c>
      <c r="L20" s="3" t="str">
        <f t="shared" si="12"/>
        <v>4Q21</v>
      </c>
      <c r="M20" s="3" t="str">
        <f t="shared" si="12"/>
        <v>3Q21</v>
      </c>
      <c r="N20" s="3" t="str">
        <f t="shared" si="12"/>
        <v>2Q21</v>
      </c>
      <c r="O20" s="3" t="str">
        <f t="shared" si="12"/>
        <v>1Q21</v>
      </c>
      <c r="P20" s="3" t="str">
        <f t="shared" si="12"/>
        <v>4Q20</v>
      </c>
      <c r="Q20" s="3" t="str">
        <f t="shared" si="12"/>
        <v>3Q20</v>
      </c>
      <c r="R20" s="3" t="str">
        <f t="shared" si="12"/>
        <v>2Q20</v>
      </c>
      <c r="S20" s="3" t="str">
        <f t="shared" si="12"/>
        <v>1Q20</v>
      </c>
      <c r="T20" s="3" t="str">
        <f t="shared" si="12"/>
        <v>4Q19</v>
      </c>
      <c r="U20" s="3" t="str">
        <f t="shared" si="12"/>
        <v>3Q19</v>
      </c>
      <c r="V20" s="3" t="str">
        <f t="shared" si="12"/>
        <v>2Q19</v>
      </c>
      <c r="W20" s="3" t="str">
        <f t="shared" si="12"/>
        <v>1Q19</v>
      </c>
      <c r="X20" s="3" t="str">
        <f t="shared" si="12"/>
        <v>4Q18</v>
      </c>
      <c r="Y20" s="3" t="str">
        <f t="shared" si="12"/>
        <v>3Q18</v>
      </c>
      <c r="Z20" s="3" t="str">
        <f t="shared" si="12"/>
        <v>2Q18</v>
      </c>
      <c r="AA20" s="3" t="str">
        <f t="shared" si="12"/>
        <v>1Q18</v>
      </c>
      <c r="AB20" s="3" t="str">
        <f t="shared" si="12"/>
        <v>4Q17</v>
      </c>
      <c r="AC20" s="3" t="str">
        <f t="shared" si="12"/>
        <v>3Q17</v>
      </c>
      <c r="AD20" s="3" t="str">
        <f t="shared" si="12"/>
        <v>2Q17</v>
      </c>
      <c r="AE20" s="3" t="str">
        <f t="shared" si="12"/>
        <v>1Q17</v>
      </c>
    </row>
    <row r="21" spans="1:32">
      <c r="A21" s="1" t="s">
        <v>249</v>
      </c>
      <c r="B21" s="7">
        <f>'Dados Operacionais'!B21</f>
        <v>0</v>
      </c>
      <c r="C21" s="7">
        <f>'Dados Operacionais'!C21</f>
        <v>0</v>
      </c>
      <c r="D21" s="7">
        <f>'Dados Operacionais'!D21</f>
        <v>187898</v>
      </c>
      <c r="E21" s="7">
        <f>'Dados Operacionais'!E21</f>
        <v>0</v>
      </c>
      <c r="F21" s="7">
        <f>'Dados Operacionais'!F21</f>
        <v>0</v>
      </c>
      <c r="G21" s="7">
        <f>'Dados Operacionais'!G21</f>
        <v>189935.62830000001</v>
      </c>
      <c r="H21" s="7">
        <f>'Dados Operacionais'!H21</f>
        <v>0</v>
      </c>
      <c r="I21" s="7">
        <f>'Dados Operacionais'!I21</f>
        <v>0</v>
      </c>
      <c r="J21" s="7">
        <f>'Dados Operacionais'!J21</f>
        <v>0</v>
      </c>
      <c r="K21" s="7">
        <f>'Dados Operacionais'!K21</f>
        <v>241527.37700000001</v>
      </c>
      <c r="L21" s="7">
        <f>'Dados Operacionais'!L21</f>
        <v>0</v>
      </c>
      <c r="M21" s="7">
        <f>'Dados Operacionais'!M21</f>
        <v>258608.72244999997</v>
      </c>
      <c r="N21" s="7">
        <f>'Dados Operacionais'!N21</f>
        <v>0</v>
      </c>
      <c r="O21" s="7">
        <f>'Dados Operacionais'!O21</f>
        <v>0</v>
      </c>
      <c r="P21" s="7">
        <f>'Dados Operacionais'!P21</f>
        <v>0</v>
      </c>
      <c r="Q21" s="7">
        <f>'Dados Operacionais'!Q21</f>
        <v>169036.4944</v>
      </c>
      <c r="R21" s="7">
        <f>'Dados Operacionais'!R21</f>
        <v>47806.564859999999</v>
      </c>
      <c r="S21" s="7">
        <f>'Dados Operacionais'!S21</f>
        <v>0</v>
      </c>
      <c r="T21" s="7">
        <f>'Dados Operacionais'!T21</f>
        <v>0</v>
      </c>
      <c r="U21" s="7">
        <f>'Dados Operacionais'!U21</f>
        <v>0</v>
      </c>
      <c r="V21" s="7">
        <f>'Dados Operacionais'!V21</f>
        <v>0</v>
      </c>
      <c r="W21" s="7">
        <f>'Dados Operacionais'!W21</f>
        <v>0</v>
      </c>
      <c r="X21" s="7">
        <f>'Dados Operacionais'!X21</f>
        <v>0</v>
      </c>
      <c r="Y21" s="7">
        <f>'Dados Operacionais'!Y21</f>
        <v>0</v>
      </c>
      <c r="Z21" s="7">
        <f>'Dados Operacionais'!Z21</f>
        <v>0</v>
      </c>
      <c r="AA21" s="7">
        <f>'Dados Operacionais'!AA21</f>
        <v>0</v>
      </c>
      <c r="AB21" s="7">
        <f>'Dados Operacionais'!AB21</f>
        <v>0</v>
      </c>
      <c r="AC21" s="7">
        <f>'Dados Operacionais'!AC21</f>
        <v>0</v>
      </c>
      <c r="AD21" s="7">
        <f>'Dados Operacionais'!AD21</f>
        <v>0</v>
      </c>
      <c r="AE21" s="7">
        <f>'Dados Operacionais'!AE21</f>
        <v>0</v>
      </c>
    </row>
    <row r="22" spans="1:32">
      <c r="A22" s="1" t="s">
        <v>250</v>
      </c>
      <c r="B22" s="7">
        <f>'Dados Operacionais'!B22</f>
        <v>0</v>
      </c>
      <c r="C22" s="7">
        <f>'Dados Operacionais'!C22</f>
        <v>0</v>
      </c>
      <c r="D22" s="7">
        <f>'Dados Operacionais'!D22</f>
        <v>95790.400399999984</v>
      </c>
      <c r="E22" s="7">
        <f>'Dados Operacionais'!E22</f>
        <v>0</v>
      </c>
      <c r="F22" s="7">
        <f>'Dados Operacionais'!F22</f>
        <v>0</v>
      </c>
      <c r="G22" s="7">
        <f>'Dados Operacionais'!G22</f>
        <v>151948.50263999999</v>
      </c>
      <c r="H22" s="7">
        <f>'Dados Operacionais'!H22</f>
        <v>0</v>
      </c>
      <c r="I22" s="7">
        <f>'Dados Operacionais'!I22</f>
        <v>0</v>
      </c>
      <c r="J22" s="7">
        <f>'Dados Operacionais'!J22</f>
        <v>0</v>
      </c>
      <c r="K22" s="7">
        <f>'Dados Operacionais'!K22</f>
        <v>227035.73438000001</v>
      </c>
      <c r="L22" s="7">
        <f>'Dados Operacionais'!L22</f>
        <v>0</v>
      </c>
      <c r="M22" s="7">
        <f>'Dados Operacionais'!M22</f>
        <v>196796.58926000001</v>
      </c>
      <c r="N22" s="7">
        <f>'Dados Operacionais'!N22</f>
        <v>0</v>
      </c>
      <c r="O22" s="7">
        <f>'Dados Operacionais'!O22</f>
        <v>0</v>
      </c>
      <c r="P22" s="7">
        <f>'Dados Operacionais'!P22</f>
        <v>0</v>
      </c>
      <c r="Q22" s="7">
        <f>'Dados Operacionais'!Q22</f>
        <v>86174.804845120001</v>
      </c>
      <c r="R22" s="7">
        <f>'Dados Operacionais'!R22</f>
        <v>47806.564859999999</v>
      </c>
      <c r="S22" s="7">
        <f>'Dados Operacionais'!S22</f>
        <v>0</v>
      </c>
      <c r="T22" s="7">
        <f>'Dados Operacionais'!T22</f>
        <v>0</v>
      </c>
      <c r="U22" s="7">
        <f>'Dados Operacionais'!U22</f>
        <v>0</v>
      </c>
      <c r="V22" s="7">
        <f>'Dados Operacionais'!V22</f>
        <v>0</v>
      </c>
      <c r="W22" s="7">
        <f>'Dados Operacionais'!W22</f>
        <v>0</v>
      </c>
      <c r="X22" s="7">
        <f>'Dados Operacionais'!X22</f>
        <v>0</v>
      </c>
      <c r="Y22" s="7">
        <f>'Dados Operacionais'!Y22</f>
        <v>0</v>
      </c>
      <c r="Z22" s="7">
        <f>'Dados Operacionais'!Z22</f>
        <v>0</v>
      </c>
      <c r="AA22" s="7">
        <f>'Dados Operacionais'!AA22</f>
        <v>0</v>
      </c>
      <c r="AB22" s="7">
        <f>'Dados Operacionais'!AB22</f>
        <v>0</v>
      </c>
      <c r="AC22" s="7">
        <f>'Dados Operacionais'!AC22</f>
        <v>0</v>
      </c>
      <c r="AD22" s="7">
        <f>'Dados Operacionais'!AD22</f>
        <v>0</v>
      </c>
      <c r="AE22" s="7">
        <f>'Dados Operacionais'!AE22</f>
        <v>0</v>
      </c>
    </row>
    <row r="23" spans="1:32">
      <c r="A23" s="1" t="s">
        <v>251</v>
      </c>
      <c r="B23" s="7">
        <f>'Dados Operacionais'!B23</f>
        <v>0</v>
      </c>
      <c r="C23" s="7">
        <f>'Dados Operacionais'!C23</f>
        <v>0</v>
      </c>
      <c r="D23" s="7">
        <f>'Dados Operacionais'!D23</f>
        <v>272</v>
      </c>
      <c r="E23" s="7">
        <f>'Dados Operacionais'!E23</f>
        <v>0</v>
      </c>
      <c r="F23" s="7">
        <f>'Dados Operacionais'!F23</f>
        <v>0</v>
      </c>
      <c r="G23" s="7">
        <f>'Dados Operacionais'!G23</f>
        <v>120</v>
      </c>
      <c r="H23" s="7">
        <f>'Dados Operacionais'!H23</f>
        <v>0</v>
      </c>
      <c r="I23" s="7">
        <f>'Dados Operacionais'!I23</f>
        <v>0</v>
      </c>
      <c r="J23" s="7">
        <f>'Dados Operacionais'!J23</f>
        <v>0</v>
      </c>
      <c r="K23" s="7">
        <f>'Dados Operacionais'!K23</f>
        <v>352</v>
      </c>
      <c r="L23" s="7">
        <f>'Dados Operacionais'!L23</f>
        <v>0</v>
      </c>
      <c r="M23" s="7">
        <f>'Dados Operacionais'!M23</f>
        <v>372</v>
      </c>
      <c r="N23" s="7">
        <f>'Dados Operacionais'!N23</f>
        <v>0</v>
      </c>
      <c r="O23" s="7">
        <f>'Dados Operacionais'!O23</f>
        <v>0</v>
      </c>
      <c r="P23" s="7">
        <f>'Dados Operacionais'!P23</f>
        <v>0</v>
      </c>
      <c r="Q23" s="7">
        <f>'Dados Operacionais'!Q23</f>
        <v>400</v>
      </c>
      <c r="R23" s="7">
        <f>'Dados Operacionais'!R23</f>
        <v>258</v>
      </c>
      <c r="S23" s="7">
        <f>'Dados Operacionais'!S23</f>
        <v>0</v>
      </c>
      <c r="T23" s="7">
        <f>'Dados Operacionais'!T23</f>
        <v>0</v>
      </c>
      <c r="U23" s="7">
        <f>'Dados Operacionais'!U23</f>
        <v>0</v>
      </c>
      <c r="V23" s="7">
        <f>'Dados Operacionais'!V23</f>
        <v>0</v>
      </c>
      <c r="W23" s="7">
        <f>'Dados Operacionais'!W23</f>
        <v>0</v>
      </c>
      <c r="X23" s="7">
        <f>'Dados Operacionais'!X23</f>
        <v>0</v>
      </c>
      <c r="Y23" s="7">
        <f>'Dados Operacionais'!Y23</f>
        <v>0</v>
      </c>
      <c r="Z23" s="7">
        <f>'Dados Operacionais'!Z23</f>
        <v>0</v>
      </c>
      <c r="AA23" s="7">
        <f>'Dados Operacionais'!AA23</f>
        <v>0</v>
      </c>
      <c r="AB23" s="7">
        <f>'Dados Operacionais'!AB23</f>
        <v>0</v>
      </c>
      <c r="AC23" s="7">
        <f>'Dados Operacionais'!AC23</f>
        <v>0</v>
      </c>
      <c r="AD23" s="7">
        <f>'Dados Operacionais'!AD23</f>
        <v>0</v>
      </c>
      <c r="AE23" s="7">
        <f>'Dados Operacionais'!AE23</f>
        <v>0</v>
      </c>
    </row>
    <row r="24" spans="1:32">
      <c r="A24" s="1" t="s">
        <v>248</v>
      </c>
      <c r="B24" s="7">
        <f>'Dados Operacionais'!B24</f>
        <v>0</v>
      </c>
      <c r="C24" s="7">
        <f>'Dados Operacionais'!C24</f>
        <v>0</v>
      </c>
      <c r="D24" s="7">
        <f>'Dados Operacionais'!D24</f>
        <v>26658</v>
      </c>
      <c r="E24" s="7">
        <f>'Dados Operacionais'!E24</f>
        <v>0</v>
      </c>
      <c r="F24" s="7">
        <f>'Dados Operacionais'!F24</f>
        <v>0</v>
      </c>
      <c r="G24" s="7">
        <f>'Dados Operacionais'!G24</f>
        <v>15633.25</v>
      </c>
      <c r="H24" s="7">
        <f>'Dados Operacionais'!H24</f>
        <v>0</v>
      </c>
      <c r="I24" s="7">
        <f>'Dados Operacionais'!I24</f>
        <v>0</v>
      </c>
      <c r="J24" s="7">
        <f>'Dados Operacionais'!J24</f>
        <v>0</v>
      </c>
      <c r="K24" s="7">
        <f>'Dados Operacionais'!K24</f>
        <v>33127.29</v>
      </c>
      <c r="L24" s="7">
        <f>'Dados Operacionais'!L24</f>
        <v>0</v>
      </c>
      <c r="M24" s="7">
        <f>'Dados Operacionais'!M24</f>
        <v>22046</v>
      </c>
      <c r="N24" s="7">
        <f>'Dados Operacionais'!N24</f>
        <v>0</v>
      </c>
      <c r="O24" s="7">
        <f>'Dados Operacionais'!O24</f>
        <v>0</v>
      </c>
      <c r="P24" s="7">
        <f>'Dados Operacionais'!P24</f>
        <v>0</v>
      </c>
      <c r="Q24" s="7">
        <f>'Dados Operacionais'!Q24</f>
        <v>26166.639999999996</v>
      </c>
      <c r="R24" s="7">
        <f>'Dados Operacionais'!R24</f>
        <v>6675.03</v>
      </c>
      <c r="S24" s="7">
        <f>'Dados Operacionais'!S24</f>
        <v>0</v>
      </c>
      <c r="T24" s="7">
        <f>'Dados Operacionais'!T24</f>
        <v>0</v>
      </c>
      <c r="U24" s="7">
        <f>'Dados Operacionais'!U24</f>
        <v>0</v>
      </c>
      <c r="V24" s="7">
        <f>'Dados Operacionais'!V24</f>
        <v>0</v>
      </c>
      <c r="W24" s="7">
        <f>'Dados Operacionais'!W24</f>
        <v>0</v>
      </c>
      <c r="X24" s="7">
        <f>'Dados Operacionais'!X24</f>
        <v>0</v>
      </c>
      <c r="Y24" s="7">
        <f>'Dados Operacionais'!Y24</f>
        <v>0</v>
      </c>
      <c r="Z24" s="7">
        <f>'Dados Operacionais'!Z24</f>
        <v>0</v>
      </c>
      <c r="AA24" s="7">
        <f>'Dados Operacionais'!AA24</f>
        <v>0</v>
      </c>
      <c r="AB24" s="7">
        <f>'Dados Operacionais'!AB24</f>
        <v>0</v>
      </c>
      <c r="AC24" s="7">
        <f>'Dados Operacionais'!AC24</f>
        <v>0</v>
      </c>
      <c r="AD24" s="7">
        <f>'Dados Operacionais'!AD24</f>
        <v>0</v>
      </c>
      <c r="AE24" s="7">
        <f>'Dados Operacionais'!AE24</f>
        <v>0</v>
      </c>
      <c r="AF24" s="7"/>
    </row>
    <row r="25" spans="1:32">
      <c r="B25" s="2"/>
      <c r="C25" s="2"/>
      <c r="D25" s="2"/>
      <c r="E25" s="2"/>
      <c r="F25" s="2"/>
      <c r="G25" s="2"/>
      <c r="H25" s="2"/>
      <c r="I25" s="2"/>
      <c r="J25" s="2"/>
    </row>
    <row r="26" spans="1:32">
      <c r="A26" s="5" t="s">
        <v>257</v>
      </c>
      <c r="B26" s="3" t="str">
        <f t="shared" ref="B26:C26" si="13">B20</f>
        <v>2Q24</v>
      </c>
      <c r="C26" s="3" t="str">
        <f t="shared" si="13"/>
        <v>1Q24</v>
      </c>
      <c r="D26" s="3" t="str">
        <f t="shared" ref="D26:E26" si="14">D20</f>
        <v>4Q23</v>
      </c>
      <c r="E26" s="3" t="str">
        <f t="shared" si="14"/>
        <v>3Q23</v>
      </c>
      <c r="F26" s="3" t="str">
        <f t="shared" ref="F26:G26" si="15">F20</f>
        <v>2Q23</v>
      </c>
      <c r="G26" s="3" t="str">
        <f t="shared" si="15"/>
        <v>1Q23</v>
      </c>
      <c r="H26" s="3" t="str">
        <f t="shared" ref="H26:I26" si="16">H20</f>
        <v>4Q22</v>
      </c>
      <c r="I26" s="3" t="str">
        <f t="shared" si="16"/>
        <v>3Q22</v>
      </c>
      <c r="J26" s="3" t="str">
        <f t="shared" ref="J26:K26" si="17">J20</f>
        <v>2Q22</v>
      </c>
      <c r="K26" s="3" t="str">
        <f t="shared" si="17"/>
        <v>1Q22</v>
      </c>
      <c r="L26" s="3" t="str">
        <f t="shared" ref="L26:Q26" si="18">L20</f>
        <v>4Q21</v>
      </c>
      <c r="M26" s="3" t="str">
        <f t="shared" si="18"/>
        <v>3Q21</v>
      </c>
      <c r="N26" s="3" t="str">
        <f t="shared" si="18"/>
        <v>2Q21</v>
      </c>
      <c r="O26" s="3" t="str">
        <f t="shared" si="18"/>
        <v>1Q21</v>
      </c>
      <c r="P26" s="3" t="str">
        <f t="shared" si="18"/>
        <v>4Q20</v>
      </c>
      <c r="Q26" s="3" t="str">
        <f t="shared" si="18"/>
        <v>3Q20</v>
      </c>
      <c r="R26" s="3" t="str">
        <f t="shared" ref="R26:AE26" si="19">R20</f>
        <v>2Q20</v>
      </c>
      <c r="S26" s="3" t="str">
        <f t="shared" si="19"/>
        <v>1Q20</v>
      </c>
      <c r="T26" s="3" t="str">
        <f t="shared" si="19"/>
        <v>4Q19</v>
      </c>
      <c r="U26" s="3" t="str">
        <f t="shared" si="19"/>
        <v>3Q19</v>
      </c>
      <c r="V26" s="3" t="str">
        <f t="shared" si="19"/>
        <v>2Q19</v>
      </c>
      <c r="W26" s="3" t="str">
        <f t="shared" si="19"/>
        <v>1Q19</v>
      </c>
      <c r="X26" s="3" t="str">
        <f t="shared" si="19"/>
        <v>4Q18</v>
      </c>
      <c r="Y26" s="3" t="str">
        <f t="shared" si="19"/>
        <v>3Q18</v>
      </c>
      <c r="Z26" s="3" t="str">
        <f t="shared" si="19"/>
        <v>2Q18</v>
      </c>
      <c r="AA26" s="3" t="str">
        <f t="shared" si="19"/>
        <v>1Q18</v>
      </c>
      <c r="AB26" s="3" t="str">
        <f t="shared" si="19"/>
        <v>4Q17</v>
      </c>
      <c r="AC26" s="3" t="str">
        <f t="shared" si="19"/>
        <v>3Q17</v>
      </c>
      <c r="AD26" s="3" t="str">
        <f t="shared" si="19"/>
        <v>2Q17</v>
      </c>
      <c r="AE26" s="3" t="str">
        <f t="shared" si="19"/>
        <v>1Q17</v>
      </c>
    </row>
    <row r="27" spans="1:32">
      <c r="A27" s="1" t="s">
        <v>255</v>
      </c>
      <c r="B27" s="7">
        <f>'Dados Operacionais'!B27</f>
        <v>5687</v>
      </c>
      <c r="C27" s="7">
        <f>'Dados Operacionais'!C27</f>
        <v>6610</v>
      </c>
      <c r="D27" s="7">
        <f>'Dados Operacionais'!D27</f>
        <v>6938</v>
      </c>
      <c r="E27" s="7">
        <f>'Dados Operacionais'!E27</f>
        <v>4230.3030189900001</v>
      </c>
      <c r="F27" s="7">
        <f>'Dados Operacionais'!F27</f>
        <v>3105.1487359900002</v>
      </c>
      <c r="G27" s="7">
        <f>'Dados Operacionais'!G27</f>
        <v>3995</v>
      </c>
      <c r="H27" s="7">
        <f>'Dados Operacionais'!H27</f>
        <v>4377.0002483999997</v>
      </c>
      <c r="I27" s="7">
        <f>'Dados Operacionais'!I27</f>
        <v>3288</v>
      </c>
      <c r="J27" s="7">
        <f>'Dados Operacionais'!J27</f>
        <v>3014</v>
      </c>
      <c r="K27" s="7">
        <f>'Dados Operacionais'!K27</f>
        <v>3642</v>
      </c>
      <c r="L27" s="7">
        <f>'Dados Operacionais'!L27</f>
        <v>4143</v>
      </c>
      <c r="M27" s="7">
        <f>'Dados Operacionais'!M27</f>
        <v>4351</v>
      </c>
      <c r="N27" s="7">
        <f>'Dados Operacionais'!N27</f>
        <v>3631</v>
      </c>
      <c r="O27" s="7">
        <f>'Dados Operacionais'!O27</f>
        <v>3673</v>
      </c>
      <c r="P27" s="7">
        <f>'Dados Operacionais'!P27</f>
        <v>3313</v>
      </c>
      <c r="Q27" s="7">
        <f>'Dados Operacionais'!Q27</f>
        <v>2693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2">
      <c r="A28" s="1" t="s">
        <v>253</v>
      </c>
      <c r="B28" s="7">
        <f>'Dados Operacionais'!B28</f>
        <v>4124.3917999999994</v>
      </c>
      <c r="C28" s="7">
        <f>'Dados Operacionais'!C28</f>
        <v>4753.4328000000005</v>
      </c>
      <c r="D28" s="7">
        <f>'Dados Operacionais'!D28</f>
        <v>5185.0828000000001</v>
      </c>
      <c r="E28" s="7">
        <f>'Dados Operacionais'!E28</f>
        <v>3059.3191585455002</v>
      </c>
      <c r="F28" s="7">
        <f>'Dados Operacionais'!F28</f>
        <v>2350.0786755455001</v>
      </c>
      <c r="G28" s="7">
        <f>'Dados Operacionais'!G28</f>
        <v>3239.3025734470998</v>
      </c>
      <c r="H28" s="7">
        <f>'Dados Operacionais'!H28</f>
        <v>3387.5241292255</v>
      </c>
      <c r="I28" s="7">
        <f>'Dados Operacionais'!I28</f>
        <v>3019.9789999999998</v>
      </c>
      <c r="J28" s="7">
        <f>'Dados Operacionais'!J28</f>
        <v>2780</v>
      </c>
      <c r="K28" s="7">
        <f>'Dados Operacionais'!K28</f>
        <v>3407</v>
      </c>
      <c r="L28" s="7">
        <f>'Dados Operacionais'!L28</f>
        <v>3820</v>
      </c>
      <c r="M28" s="7">
        <f>'Dados Operacionais'!M28</f>
        <v>3986</v>
      </c>
      <c r="N28" s="7">
        <f>'Dados Operacionais'!N28</f>
        <v>3271</v>
      </c>
      <c r="O28" s="7">
        <f>'Dados Operacionais'!O28</f>
        <v>3396</v>
      </c>
      <c r="P28" s="7">
        <f>'Dados Operacionais'!P28</f>
        <v>3083</v>
      </c>
      <c r="Q28" s="7">
        <f>'Dados Operacionais'!Q28</f>
        <v>2370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2">
      <c r="A29" s="1" t="s">
        <v>254</v>
      </c>
      <c r="B29" s="21">
        <f>'Dados Operacionais'!B29</f>
        <v>0.72523154563038494</v>
      </c>
      <c r="C29" s="21">
        <f>'Dados Operacionais'!C29</f>
        <v>0.71912750378214829</v>
      </c>
      <c r="D29" s="21">
        <f>'Dados Operacionais'!D29</f>
        <v>0.7473454597866821</v>
      </c>
      <c r="E29" s="21">
        <f>'Dados Operacionais'!E29</f>
        <v>0.72319149356726775</v>
      </c>
      <c r="F29" s="21">
        <f>'Dados Operacionais'!F29</f>
        <v>0.75683288478490074</v>
      </c>
      <c r="G29" s="21">
        <f>'Dados Operacionais'!G29</f>
        <v>0.81083919235221524</v>
      </c>
      <c r="H29" s="21">
        <f>'Dados Operacionais'!H29</f>
        <v>0.77393738564757908</v>
      </c>
      <c r="I29" s="21">
        <f>'Dados Operacionais'!I29</f>
        <v>0.91848509732360095</v>
      </c>
      <c r="J29" s="21">
        <f>'Dados Operacionais'!J29</f>
        <v>0.92236230922362306</v>
      </c>
      <c r="K29" s="21">
        <f>'Dados Operacionais'!K29</f>
        <v>0.93547501372872044</v>
      </c>
      <c r="L29" s="21">
        <f>'Dados Operacionais'!L29</f>
        <v>0.92203717113202988</v>
      </c>
      <c r="M29" s="21">
        <f>'Dados Operacionais'!M29</f>
        <v>0.91611123879567913</v>
      </c>
      <c r="N29" s="21">
        <f>'Dados Operacionais'!N29</f>
        <v>0.90085375929496003</v>
      </c>
      <c r="O29" s="21">
        <f>'Dados Operacionais'!O29</f>
        <v>0.92458480805880749</v>
      </c>
      <c r="P29" s="21">
        <f>'Dados Operacionais'!P29</f>
        <v>0.93057651675218833</v>
      </c>
      <c r="Q29" s="21">
        <f>'Dados Operacionais'!Q29</f>
        <v>0.8800594132937245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1" spans="1:32">
      <c r="A31" s="5" t="s">
        <v>362</v>
      </c>
      <c r="B31" s="3" t="str">
        <f t="shared" ref="B31:C31" si="20">B26</f>
        <v>2Q24</v>
      </c>
      <c r="C31" s="3" t="str">
        <f t="shared" si="20"/>
        <v>1Q24</v>
      </c>
      <c r="D31" s="3" t="str">
        <f t="shared" ref="D31:I31" si="21">D26</f>
        <v>4Q23</v>
      </c>
      <c r="E31" s="3" t="str">
        <f t="shared" si="21"/>
        <v>3Q23</v>
      </c>
      <c r="F31" s="3" t="str">
        <f t="shared" si="21"/>
        <v>2Q23</v>
      </c>
      <c r="G31" s="3" t="str">
        <f t="shared" si="21"/>
        <v>1Q23</v>
      </c>
      <c r="H31" s="3" t="str">
        <f t="shared" si="21"/>
        <v>4Q22</v>
      </c>
      <c r="I31" s="3" t="str">
        <f t="shared" si="21"/>
        <v>3Q22</v>
      </c>
      <c r="J31" s="3" t="str">
        <f t="shared" ref="J31:AE31" si="22">J26</f>
        <v>2Q22</v>
      </c>
      <c r="K31" s="3" t="str">
        <f t="shared" si="22"/>
        <v>1Q22</v>
      </c>
      <c r="L31" s="3" t="str">
        <f t="shared" si="22"/>
        <v>4Q21</v>
      </c>
      <c r="M31" s="3" t="str">
        <f t="shared" si="22"/>
        <v>3Q21</v>
      </c>
      <c r="N31" s="3" t="str">
        <f t="shared" si="22"/>
        <v>2Q21</v>
      </c>
      <c r="O31" s="3" t="str">
        <f t="shared" si="22"/>
        <v>1Q21</v>
      </c>
      <c r="P31" s="3" t="str">
        <f t="shared" si="22"/>
        <v>4Q20</v>
      </c>
      <c r="Q31" s="3" t="str">
        <f t="shared" si="22"/>
        <v>3Q20</v>
      </c>
      <c r="R31" s="3" t="str">
        <f t="shared" si="22"/>
        <v>2Q20</v>
      </c>
      <c r="S31" s="3" t="str">
        <f t="shared" si="22"/>
        <v>1Q20</v>
      </c>
      <c r="T31" s="3" t="str">
        <f t="shared" si="22"/>
        <v>4Q19</v>
      </c>
      <c r="U31" s="3" t="str">
        <f t="shared" si="22"/>
        <v>3Q19</v>
      </c>
      <c r="V31" s="3" t="str">
        <f t="shared" si="22"/>
        <v>2Q19</v>
      </c>
      <c r="W31" s="3" t="str">
        <f t="shared" si="22"/>
        <v>1Q19</v>
      </c>
      <c r="X31" s="3" t="str">
        <f t="shared" si="22"/>
        <v>4Q18</v>
      </c>
      <c r="Y31" s="3" t="str">
        <f t="shared" si="22"/>
        <v>3Q18</v>
      </c>
      <c r="Z31" s="3" t="str">
        <f t="shared" si="22"/>
        <v>2Q18</v>
      </c>
      <c r="AA31" s="3" t="str">
        <f t="shared" si="22"/>
        <v>1Q18</v>
      </c>
      <c r="AB31" s="3" t="str">
        <f t="shared" si="22"/>
        <v>4Q17</v>
      </c>
      <c r="AC31" s="3" t="str">
        <f t="shared" si="22"/>
        <v>3Q17</v>
      </c>
      <c r="AD31" s="3" t="str">
        <f t="shared" si="22"/>
        <v>2Q17</v>
      </c>
      <c r="AE31" s="3" t="str">
        <f t="shared" si="22"/>
        <v>1Q17</v>
      </c>
    </row>
    <row r="32" spans="1:32">
      <c r="A32" s="1" t="s">
        <v>342</v>
      </c>
      <c r="B32" s="32">
        <f>'Dados Operacionais'!B32</f>
        <v>2098559.8489071522</v>
      </c>
      <c r="C32" s="32">
        <f>'Dados Operacionais'!C32</f>
        <v>1843446.455231993</v>
      </c>
      <c r="D32" s="32">
        <f>'Dados Operacionais'!D32</f>
        <v>1821234.3033513222</v>
      </c>
      <c r="E32" s="32">
        <f>'Dados Operacionais'!E32</f>
        <v>1625159.3444876119</v>
      </c>
      <c r="F32" s="32">
        <f>'Dados Operacionais'!F32</f>
        <v>1877268.3761783387</v>
      </c>
      <c r="G32" s="32">
        <f>'Dados Operacionais'!G32</f>
        <v>1526407.2212265469</v>
      </c>
      <c r="H32" s="32">
        <f>'Dados Operacionais'!H32</f>
        <v>1325692.7590222969</v>
      </c>
      <c r="I32" s="32">
        <f>'Dados Operacionais'!I32</f>
        <v>893314.75572869729</v>
      </c>
      <c r="J32" s="32">
        <f>'Dados Operacionais'!J32</f>
        <v>816838.33136734343</v>
      </c>
      <c r="K32" s="32">
        <f>'Dados Operacionais'!K32</f>
        <v>626500</v>
      </c>
      <c r="L32" s="32">
        <f>'Dados Operacionais'!L32</f>
        <v>567114</v>
      </c>
      <c r="M32" s="32">
        <f>'Dados Operacionais'!M32</f>
        <v>504235</v>
      </c>
      <c r="N32" s="32">
        <f>'Dados Operacionais'!N32</f>
        <v>366681</v>
      </c>
      <c r="O32" s="32">
        <f>'Dados Operacionais'!O32</f>
        <v>161171</v>
      </c>
      <c r="P32" s="32">
        <f>'Dados Operacionais'!P32</f>
        <v>241622</v>
      </c>
      <c r="Q32" s="32">
        <f>'Dados Operacionais'!Q32</f>
        <v>0</v>
      </c>
      <c r="R32" s="32">
        <f>'Dados Operacionais'!R32</f>
        <v>0</v>
      </c>
      <c r="S32" s="32">
        <f>'Dados Operacionais'!S32</f>
        <v>0</v>
      </c>
      <c r="T32" s="32">
        <f>'Dados Operacionais'!T32</f>
        <v>0</v>
      </c>
      <c r="U32" s="32">
        <f>'Dados Operacionais'!U32</f>
        <v>0</v>
      </c>
      <c r="V32" s="32">
        <f>'Dados Operacionais'!V32</f>
        <v>0</v>
      </c>
      <c r="W32" s="32">
        <f>'Dados Operacionais'!W32</f>
        <v>0</v>
      </c>
      <c r="X32" s="32">
        <f>'Dados Operacionais'!X32</f>
        <v>0</v>
      </c>
      <c r="Y32" s="32">
        <f>'Dados Operacionais'!Y32</f>
        <v>0</v>
      </c>
      <c r="Z32" s="32">
        <f>'Dados Operacionais'!Z32</f>
        <v>0</v>
      </c>
      <c r="AA32" s="32">
        <f>'Dados Operacionais'!AA32</f>
        <v>0</v>
      </c>
      <c r="AB32" s="32">
        <f>'Dados Operacionais'!AB32</f>
        <v>0</v>
      </c>
      <c r="AC32" s="32">
        <f>'Dados Operacionais'!AC32</f>
        <v>0</v>
      </c>
      <c r="AD32" s="32">
        <f>'Dados Operacionais'!AD32</f>
        <v>0</v>
      </c>
      <c r="AE32" s="32">
        <f>'Dados Operacionais'!AE32</f>
        <v>0</v>
      </c>
    </row>
    <row r="33" spans="1:31">
      <c r="A33" s="1" t="s">
        <v>344</v>
      </c>
      <c r="B33" s="32">
        <f>'Dados Operacionais'!B33</f>
        <v>1709991.2011762341</v>
      </c>
      <c r="C33" s="32">
        <f>'Dados Operacionais'!C33</f>
        <v>1509988.4007221791</v>
      </c>
      <c r="D33" s="32">
        <f>'Dados Operacionais'!D33</f>
        <v>1414190.7285184106</v>
      </c>
      <c r="E33" s="32">
        <f>'Dados Operacionais'!E33</f>
        <v>1364488.688177892</v>
      </c>
      <c r="F33" s="32">
        <f>'Dados Operacionais'!F33</f>
        <v>1566587.0005902569</v>
      </c>
      <c r="G33" s="32">
        <f>'Dados Operacionais'!G33</f>
        <v>1156488.2495778662</v>
      </c>
      <c r="H33" s="32">
        <f>'Dados Operacionais'!H33</f>
        <v>1112620.1887113692</v>
      </c>
      <c r="I33" s="32">
        <f>'Dados Operacionais'!I33</f>
        <v>808349.75905892323</v>
      </c>
      <c r="J33" s="32">
        <f>'Dados Operacionais'!J33</f>
        <v>759071.08763181488</v>
      </c>
      <c r="K33" s="32">
        <f>'Dados Operacionais'!K33</f>
        <v>542191</v>
      </c>
      <c r="L33" s="32">
        <f>'Dados Operacionais'!L33</f>
        <v>524805</v>
      </c>
      <c r="M33" s="32">
        <f>'Dados Operacionais'!M33</f>
        <v>481600</v>
      </c>
      <c r="N33" s="32">
        <f>'Dados Operacionais'!N33</f>
        <v>340947</v>
      </c>
      <c r="O33" s="32">
        <f>'Dados Operacionais'!O33</f>
        <v>119117</v>
      </c>
      <c r="P33" s="32">
        <f>'Dados Operacionais'!P33</f>
        <v>180230</v>
      </c>
      <c r="Q33" s="32">
        <f>'Dados Operacionais'!Q33</f>
        <v>0</v>
      </c>
      <c r="R33" s="32">
        <f>'Dados Operacionais'!R33</f>
        <v>0</v>
      </c>
      <c r="S33" s="32">
        <f>'Dados Operacionais'!S33</f>
        <v>0</v>
      </c>
      <c r="T33" s="32">
        <f>'Dados Operacionais'!T33</f>
        <v>0</v>
      </c>
      <c r="U33" s="32">
        <f>'Dados Operacionais'!U33</f>
        <v>0</v>
      </c>
      <c r="V33" s="32">
        <f>'Dados Operacionais'!V33</f>
        <v>0</v>
      </c>
      <c r="W33" s="32">
        <f>'Dados Operacionais'!W33</f>
        <v>0</v>
      </c>
      <c r="X33" s="32">
        <f>'Dados Operacionais'!X33</f>
        <v>0</v>
      </c>
      <c r="Y33" s="32">
        <f>'Dados Operacionais'!Y33</f>
        <v>0</v>
      </c>
      <c r="Z33" s="32">
        <f>'Dados Operacionais'!Z33</f>
        <v>0</v>
      </c>
      <c r="AA33" s="32">
        <f>'Dados Operacionais'!AA33</f>
        <v>0</v>
      </c>
      <c r="AB33" s="32">
        <f>'Dados Operacionais'!AB33</f>
        <v>0</v>
      </c>
      <c r="AC33" s="32">
        <f>'Dados Operacionais'!AC33</f>
        <v>0</v>
      </c>
      <c r="AD33" s="32">
        <f>'Dados Operacionais'!AD33</f>
        <v>0</v>
      </c>
      <c r="AE33" s="32">
        <f>'Dados Operacionais'!AE33</f>
        <v>0</v>
      </c>
    </row>
    <row r="34" spans="1:31">
      <c r="A34" s="1" t="s">
        <v>458</v>
      </c>
      <c r="B34" s="32">
        <f>'Dados Operacionais'!B34</f>
        <v>3962.2755339519208</v>
      </c>
      <c r="C34" s="32">
        <f>'Dados Operacionais'!C34</f>
        <v>9217.2739871769591</v>
      </c>
      <c r="D34" s="32">
        <f>'Dados Operacionais'!D34</f>
        <v>11298.865040149038</v>
      </c>
      <c r="E34" s="32">
        <f>'Dados Operacionais'!E34</f>
        <v>2151.9830835209605</v>
      </c>
      <c r="F34" s="32">
        <f>'Dados Operacionais'!F34</f>
        <v>11089.823619999041</v>
      </c>
      <c r="G34" s="32">
        <f>'Dados Operacionais'!G34</f>
        <v>17968.387063579841</v>
      </c>
      <c r="H34" s="32">
        <f>'Dados Operacionais'!H34</f>
        <v>7008.6044734092802</v>
      </c>
      <c r="I34" s="32">
        <f>'Dados Operacionais'!I34</f>
        <v>7570</v>
      </c>
      <c r="J34" s="32">
        <f>'Dados Operacionais'!J34</f>
        <v>2940</v>
      </c>
      <c r="K34" s="32">
        <f>'Dados Operacionais'!K34</f>
        <v>881</v>
      </c>
      <c r="L34" s="32">
        <f>'Dados Operacionais'!L34</f>
        <v>1523</v>
      </c>
      <c r="M34" s="32">
        <f>'Dados Operacionais'!M34</f>
        <v>4578</v>
      </c>
      <c r="N34" s="32">
        <f>'Dados Operacionais'!N34</f>
        <v>7514</v>
      </c>
      <c r="O34" s="32">
        <f>'Dados Operacionais'!O34</f>
        <v>13661</v>
      </c>
      <c r="P34" s="32">
        <f>'Dados Operacionais'!P34</f>
        <v>25367</v>
      </c>
      <c r="Q34" s="32">
        <f>'Dados Operacionais'!Q34</f>
        <v>0</v>
      </c>
      <c r="R34" s="32">
        <f>'Dados Operacionais'!R34</f>
        <v>0</v>
      </c>
      <c r="S34" s="32">
        <f>'Dados Operacionais'!S34</f>
        <v>0</v>
      </c>
      <c r="T34" s="32">
        <f>'Dados Operacionais'!T34</f>
        <v>0</v>
      </c>
      <c r="U34" s="32">
        <f>'Dados Operacionais'!U34</f>
        <v>0</v>
      </c>
      <c r="V34" s="32">
        <f>'Dados Operacionais'!V34</f>
        <v>0</v>
      </c>
      <c r="W34" s="32">
        <f>'Dados Operacionais'!W34</f>
        <v>0</v>
      </c>
      <c r="X34" s="32">
        <f>'Dados Operacionais'!X34</f>
        <v>0</v>
      </c>
      <c r="Y34" s="32">
        <f>'Dados Operacionais'!Y34</f>
        <v>0</v>
      </c>
      <c r="Z34" s="32">
        <f>'Dados Operacionais'!Z34</f>
        <v>0</v>
      </c>
      <c r="AA34" s="32">
        <f>'Dados Operacionais'!AA34</f>
        <v>0</v>
      </c>
      <c r="AB34" s="32">
        <f>'Dados Operacionais'!AB34</f>
        <v>0</v>
      </c>
      <c r="AC34" s="32">
        <f>'Dados Operacionais'!AC34</f>
        <v>0</v>
      </c>
      <c r="AD34" s="32">
        <f>'Dados Operacionais'!AD34</f>
        <v>0</v>
      </c>
      <c r="AE34" s="32">
        <f>'Dados Operacionais'!AE34</f>
        <v>0</v>
      </c>
    </row>
    <row r="35" spans="1:31">
      <c r="A35" s="1" t="s">
        <v>459</v>
      </c>
      <c r="B35" s="63">
        <f>B34/B32</f>
        <v>1.888092701294804E-3</v>
      </c>
      <c r="C35" s="63">
        <f t="shared" ref="C35:P35" si="23">C34/C32</f>
        <v>5.0000226266495975E-3</v>
      </c>
      <c r="D35" s="63">
        <f t="shared" si="23"/>
        <v>6.2039601490909589E-3</v>
      </c>
      <c r="E35" s="63">
        <f t="shared" si="23"/>
        <v>1.3241674367626074E-3</v>
      </c>
      <c r="F35" s="63">
        <f t="shared" si="23"/>
        <v>5.9074257898996951E-3</v>
      </c>
      <c r="G35" s="63">
        <f t="shared" si="23"/>
        <v>1.1771686358468165E-2</v>
      </c>
      <c r="H35" s="63">
        <f t="shared" si="23"/>
        <v>5.2867487022997331E-3</v>
      </c>
      <c r="I35" s="63">
        <f t="shared" si="23"/>
        <v>8.4740568220268309E-3</v>
      </c>
      <c r="J35" s="63">
        <f t="shared" si="23"/>
        <v>3.5992434330041762E-3</v>
      </c>
      <c r="K35" s="63">
        <f t="shared" si="23"/>
        <v>1.4062250598563448E-3</v>
      </c>
      <c r="L35" s="63">
        <f t="shared" si="23"/>
        <v>2.6855270721583314E-3</v>
      </c>
      <c r="M35" s="63">
        <f t="shared" si="23"/>
        <v>9.0791000228068255E-3</v>
      </c>
      <c r="N35" s="63">
        <f t="shared" si="23"/>
        <v>2.0491926224702126E-2</v>
      </c>
      <c r="O35" s="63">
        <f t="shared" si="23"/>
        <v>8.4760906118346357E-2</v>
      </c>
      <c r="P35" s="63">
        <f t="shared" si="23"/>
        <v>0.10498630091630728</v>
      </c>
      <c r="Q35" s="32">
        <f>'Dados Operacionais'!Q35</f>
        <v>0</v>
      </c>
      <c r="R35" s="32">
        <f>'Dados Operacionais'!R35</f>
        <v>0</v>
      </c>
      <c r="S35" s="32">
        <f>'Dados Operacionais'!S35</f>
        <v>0</v>
      </c>
      <c r="T35" s="32">
        <f>'Dados Operacionais'!T35</f>
        <v>0</v>
      </c>
      <c r="U35" s="32">
        <f>'Dados Operacionais'!U35</f>
        <v>0</v>
      </c>
      <c r="V35" s="32">
        <f>'Dados Operacionais'!V35</f>
        <v>0</v>
      </c>
      <c r="W35" s="32">
        <f>'Dados Operacionais'!W35</f>
        <v>0</v>
      </c>
      <c r="X35" s="32">
        <f>'Dados Operacionais'!X35</f>
        <v>0</v>
      </c>
      <c r="Y35" s="32">
        <f>'Dados Operacionais'!Y35</f>
        <v>0</v>
      </c>
      <c r="Z35" s="32">
        <f>'Dados Operacionais'!Z35</f>
        <v>0</v>
      </c>
      <c r="AA35" s="32">
        <f>'Dados Operacionais'!AA35</f>
        <v>0</v>
      </c>
      <c r="AB35" s="32">
        <f>'Dados Operacionais'!AB35</f>
        <v>0</v>
      </c>
      <c r="AC35" s="32">
        <f>'Dados Operacionais'!AC35</f>
        <v>0</v>
      </c>
      <c r="AD35" s="32">
        <f>'Dados Operacionais'!AD35</f>
        <v>0</v>
      </c>
      <c r="AE35" s="32">
        <f>'Dados Operacionais'!AE35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6438-0DC0-425E-B739-D0B217C26548}">
  <sheetPr>
    <tabColor rgb="FF182842"/>
  </sheetPr>
  <dimension ref="A2:AL17"/>
  <sheetViews>
    <sheetView showGridLines="0" zoomScaleNormal="100" workbookViewId="0"/>
  </sheetViews>
  <sheetFormatPr defaultColWidth="0" defaultRowHeight="11.5"/>
  <cols>
    <col min="1" max="1" width="33" style="1" bestFit="1" customWidth="1"/>
    <col min="2" max="10" width="8.90625" style="1" customWidth="1"/>
    <col min="11" max="23" width="8.90625" style="2" customWidth="1"/>
    <col min="24" max="24" width="8.90625" style="1" hidden="1" customWidth="1"/>
    <col min="25" max="38" width="0" style="1" hidden="1" customWidth="1"/>
    <col min="39" max="16384" width="8.90625" style="1" hidden="1"/>
  </cols>
  <sheetData>
    <row r="2" spans="1:23" ht="14.5">
      <c r="A2"/>
      <c r="B2"/>
      <c r="C2"/>
      <c r="D2"/>
      <c r="E2"/>
      <c r="F2"/>
      <c r="G2"/>
      <c r="H2"/>
      <c r="I2"/>
      <c r="J2"/>
    </row>
    <row r="5" spans="1:23">
      <c r="A5" s="5" t="s">
        <v>267</v>
      </c>
      <c r="B5" s="3" t="s">
        <v>447</v>
      </c>
      <c r="C5" s="3" t="s">
        <v>438</v>
      </c>
      <c r="D5" s="3" t="s">
        <v>424</v>
      </c>
      <c r="E5" s="3" t="s">
        <v>376</v>
      </c>
      <c r="F5" s="3" t="s">
        <v>367</v>
      </c>
      <c r="G5" s="3" t="s">
        <v>365</v>
      </c>
      <c r="H5" s="3" t="s">
        <v>357</v>
      </c>
      <c r="I5" s="3" t="s">
        <v>328</v>
      </c>
      <c r="J5" s="3" t="s">
        <v>325</v>
      </c>
      <c r="K5" s="3" t="s">
        <v>312</v>
      </c>
      <c r="L5" s="3" t="s">
        <v>303</v>
      </c>
      <c r="M5" s="3" t="s">
        <v>298</v>
      </c>
      <c r="N5" s="3" t="s">
        <v>288</v>
      </c>
      <c r="O5" s="3" t="s">
        <v>283</v>
      </c>
      <c r="P5" s="3" t="s">
        <v>274</v>
      </c>
      <c r="Q5" s="3" t="str">
        <f>'Operating Data'!Q4</f>
        <v>3Q20</v>
      </c>
      <c r="R5" s="3" t="str">
        <f>'Operating Data'!R4</f>
        <v>2Q20</v>
      </c>
      <c r="S5" s="3" t="str">
        <f>'Operating Data'!S4</f>
        <v>1Q20</v>
      </c>
      <c r="T5" s="3" t="str">
        <f>'Operating Data'!T4</f>
        <v>4Q19</v>
      </c>
      <c r="U5" s="3" t="str">
        <f>'Operating Data'!U4</f>
        <v>3Q19</v>
      </c>
      <c r="V5" s="3" t="str">
        <f>'Operating Data'!V4</f>
        <v>2Q19</v>
      </c>
      <c r="W5" s="3" t="str">
        <f>'Operating Data'!W4</f>
        <v>1Q19</v>
      </c>
    </row>
    <row r="6" spans="1:23">
      <c r="A6" s="6" t="s">
        <v>268</v>
      </c>
      <c r="B6" s="7">
        <f>Dívida!B6</f>
        <v>6153</v>
      </c>
      <c r="C6" s="7">
        <f>Dívida!C6</f>
        <v>4354</v>
      </c>
      <c r="D6" s="7">
        <f>Dívida!D6</f>
        <v>24151</v>
      </c>
      <c r="E6" s="7">
        <f>Dívida!E6</f>
        <v>35072</v>
      </c>
      <c r="F6" s="7">
        <f>Dívida!F6</f>
        <v>884</v>
      </c>
      <c r="G6" s="7">
        <f>Dívida!G6</f>
        <v>653</v>
      </c>
      <c r="H6" s="7">
        <f>Dívida!H6</f>
        <v>325</v>
      </c>
      <c r="I6" s="7">
        <f>Dívida!I6</f>
        <v>12.159000000000001</v>
      </c>
      <c r="J6" s="7">
        <f>Dívida!J6</f>
        <v>4.694</v>
      </c>
      <c r="K6" s="7">
        <f>Dívida!K6</f>
        <v>0</v>
      </c>
      <c r="L6" s="7">
        <f>Dívida!L6</f>
        <v>1</v>
      </c>
      <c r="M6" s="7">
        <f>Dívida!M6</f>
        <v>628</v>
      </c>
      <c r="N6" s="7">
        <f>Dívida!N6</f>
        <v>267</v>
      </c>
      <c r="O6" s="7">
        <f>Dívida!O6</f>
        <v>543</v>
      </c>
      <c r="P6" s="7">
        <f>Dívida!P6</f>
        <v>3004</v>
      </c>
      <c r="Q6" s="7">
        <f>Dívida!Q6</f>
        <v>620.73636999999997</v>
      </c>
      <c r="R6" s="7">
        <f>Dívida!R6</f>
        <v>137.62628999999995</v>
      </c>
      <c r="S6" s="7">
        <f>Dívida!S6</f>
        <v>12409.1574</v>
      </c>
      <c r="T6" s="7">
        <f>Dívida!T6</f>
        <v>13363.714749999999</v>
      </c>
      <c r="U6" s="7">
        <f>Dívida!U6</f>
        <v>25361.415619999996</v>
      </c>
      <c r="V6" s="7">
        <f>Dívida!V6</f>
        <v>328.20314000000008</v>
      </c>
      <c r="W6" s="7">
        <f>Dívida!W6</f>
        <v>5245.5618581520366</v>
      </c>
    </row>
    <row r="7" spans="1:23">
      <c r="A7" s="6" t="s">
        <v>269</v>
      </c>
      <c r="B7" s="7">
        <f>Dívida!B7</f>
        <v>485823</v>
      </c>
      <c r="C7" s="7">
        <f>Dívida!C7</f>
        <v>438898</v>
      </c>
      <c r="D7" s="7">
        <f>Dívida!D7</f>
        <v>189348</v>
      </c>
      <c r="E7" s="7">
        <f>Dívida!E7</f>
        <v>147001</v>
      </c>
      <c r="F7" s="7">
        <f>Dívida!F7</f>
        <v>63357</v>
      </c>
      <c r="G7" s="7">
        <f>Dívida!G7</f>
        <v>42142</v>
      </c>
      <c r="H7" s="7">
        <f>Dívida!H7</f>
        <v>42243</v>
      </c>
      <c r="I7" s="7">
        <f>Dívida!I7</f>
        <v>1524.9580000000001</v>
      </c>
      <c r="J7" s="7">
        <f>Dívida!J7</f>
        <v>515.03099999999995</v>
      </c>
      <c r="K7" s="7">
        <f>Dívida!K7</f>
        <v>508</v>
      </c>
      <c r="L7" s="7">
        <f>Dívida!L7</f>
        <v>413</v>
      </c>
      <c r="M7" s="7">
        <f>Dívida!M7</f>
        <v>50204</v>
      </c>
      <c r="N7" s="7">
        <f>Dívida!N7</f>
        <v>50204</v>
      </c>
      <c r="O7" s="7">
        <f>Dívida!O7</f>
        <v>50204</v>
      </c>
      <c r="P7" s="7">
        <f>Dívida!P7</f>
        <v>54200</v>
      </c>
      <c r="Q7" s="7">
        <f>Dívida!Q7</f>
        <v>50200</v>
      </c>
      <c r="R7" s="7">
        <f>Dívida!R7</f>
        <v>50000</v>
      </c>
      <c r="S7" s="7">
        <f>Dívida!S7</f>
        <v>51386.985789999999</v>
      </c>
      <c r="T7" s="7">
        <f>Dívida!T7</f>
        <v>51108.486109999998</v>
      </c>
      <c r="U7" s="7">
        <f>Dívida!U7</f>
        <v>1242.49127</v>
      </c>
      <c r="V7" s="7">
        <f>Dívida!V7</f>
        <v>30761.843849999997</v>
      </c>
      <c r="W7" s="7">
        <f>Dívida!W7</f>
        <v>18361.165392260471</v>
      </c>
    </row>
    <row r="8" spans="1:23">
      <c r="A8" s="27" t="s">
        <v>270</v>
      </c>
      <c r="B8" s="28">
        <f t="shared" ref="B8:C8" si="0">+B6+B7</f>
        <v>491976</v>
      </c>
      <c r="C8" s="28">
        <f t="shared" si="0"/>
        <v>443252</v>
      </c>
      <c r="D8" s="28">
        <f t="shared" ref="D8:E8" si="1">+D6+D7</f>
        <v>213499</v>
      </c>
      <c r="E8" s="28">
        <f t="shared" si="1"/>
        <v>182073</v>
      </c>
      <c r="F8" s="28">
        <f t="shared" ref="F8:G8" si="2">+F6+F7</f>
        <v>64241</v>
      </c>
      <c r="G8" s="28">
        <f t="shared" si="2"/>
        <v>42795</v>
      </c>
      <c r="H8" s="28">
        <f t="shared" ref="H8:I8" si="3">+H6+H7</f>
        <v>42568</v>
      </c>
      <c r="I8" s="28">
        <f t="shared" si="3"/>
        <v>1537.1170000000002</v>
      </c>
      <c r="J8" s="28">
        <f t="shared" ref="J8:K8" si="4">+J6+J7</f>
        <v>519.72499999999991</v>
      </c>
      <c r="K8" s="28">
        <f t="shared" si="4"/>
        <v>508</v>
      </c>
      <c r="L8" s="28">
        <f t="shared" ref="L8:Q8" si="5">+L6+L7</f>
        <v>414</v>
      </c>
      <c r="M8" s="28">
        <f t="shared" si="5"/>
        <v>50832</v>
      </c>
      <c r="N8" s="28">
        <f t="shared" si="5"/>
        <v>50471</v>
      </c>
      <c r="O8" s="28">
        <f t="shared" si="5"/>
        <v>50747</v>
      </c>
      <c r="P8" s="28">
        <f t="shared" si="5"/>
        <v>57204</v>
      </c>
      <c r="Q8" s="28">
        <f t="shared" si="5"/>
        <v>50820.736369999999</v>
      </c>
      <c r="R8" s="28">
        <f t="shared" ref="R8:W8" si="6">+R6+R7</f>
        <v>50137.62629</v>
      </c>
      <c r="S8" s="28">
        <f t="shared" si="6"/>
        <v>63796.143190000003</v>
      </c>
      <c r="T8" s="28">
        <f t="shared" si="6"/>
        <v>64472.200859999997</v>
      </c>
      <c r="U8" s="28">
        <f t="shared" si="6"/>
        <v>26603.906889999995</v>
      </c>
      <c r="V8" s="28">
        <f t="shared" si="6"/>
        <v>31090.046989999999</v>
      </c>
      <c r="W8" s="28">
        <f t="shared" si="6"/>
        <v>23606.727250412507</v>
      </c>
    </row>
    <row r="9" spans="1:23" ht="6" customHeigh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1" t="s">
        <v>167</v>
      </c>
      <c r="B10" s="7">
        <f>Dívida!B10</f>
        <v>616979</v>
      </c>
      <c r="C10" s="7">
        <f>Dívida!C10</f>
        <v>517460</v>
      </c>
      <c r="D10" s="7">
        <f>Dívida!D10</f>
        <v>376381</v>
      </c>
      <c r="E10" s="7">
        <f>Dívida!E10</f>
        <v>499324</v>
      </c>
      <c r="F10" s="7">
        <f>Dívida!F10</f>
        <v>545825</v>
      </c>
      <c r="G10" s="7">
        <f>Dívida!G10</f>
        <v>512834</v>
      </c>
      <c r="H10" s="7">
        <f>Dívida!H10</f>
        <v>537034</v>
      </c>
      <c r="I10" s="7">
        <f>Dívida!I10</f>
        <v>597558.80200000003</v>
      </c>
      <c r="J10" s="7">
        <f>Dívida!J10</f>
        <v>629767.91899999988</v>
      </c>
      <c r="K10" s="7">
        <f>Dívida!K10</f>
        <v>626521</v>
      </c>
      <c r="L10" s="7">
        <f>Dívida!L10</f>
        <v>573927</v>
      </c>
      <c r="M10" s="7">
        <f>Dívida!M10</f>
        <v>756137</v>
      </c>
      <c r="N10" s="7">
        <f>Dívida!N10</f>
        <v>907034</v>
      </c>
      <c r="O10" s="7">
        <f>Dívida!O10</f>
        <v>938066</v>
      </c>
      <c r="P10" s="7">
        <f>Dívida!P10</f>
        <v>1022437</v>
      </c>
      <c r="Q10" s="7">
        <f>Dívida!Q10</f>
        <v>1017840.6685199999</v>
      </c>
      <c r="R10" s="7">
        <f>Dívida!R10</f>
        <v>39852.741289999998</v>
      </c>
      <c r="S10" s="7">
        <f>Dívida!S10</f>
        <v>49846.96158000001</v>
      </c>
      <c r="T10" s="7">
        <f>Dívida!T10</f>
        <v>77048.211869999999</v>
      </c>
      <c r="U10" s="7">
        <f>Dívida!U10</f>
        <v>55762.365160000008</v>
      </c>
      <c r="V10" s="7">
        <f>Dívida!V10</f>
        <v>46435.106850000004</v>
      </c>
      <c r="W10" s="7">
        <f>Dívida!W10</f>
        <v>37531.657860000007</v>
      </c>
    </row>
    <row r="11" spans="1:23" ht="6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2" thickBot="1">
      <c r="A12" s="29" t="s">
        <v>271</v>
      </c>
      <c r="B12" s="15">
        <f t="shared" ref="B12:C12" si="7">+B8-B10</f>
        <v>-125003</v>
      </c>
      <c r="C12" s="15">
        <f t="shared" si="7"/>
        <v>-74208</v>
      </c>
      <c r="D12" s="15">
        <f t="shared" ref="D12:E12" si="8">+D8-D10</f>
        <v>-162882</v>
      </c>
      <c r="E12" s="15">
        <f t="shared" si="8"/>
        <v>-317251</v>
      </c>
      <c r="F12" s="15">
        <f t="shared" ref="F12:G12" si="9">+F8-F10</f>
        <v>-481584</v>
      </c>
      <c r="G12" s="15">
        <f t="shared" si="9"/>
        <v>-470039</v>
      </c>
      <c r="H12" s="15">
        <f t="shared" ref="H12:I12" si="10">+H8-H10</f>
        <v>-494466</v>
      </c>
      <c r="I12" s="15">
        <f t="shared" si="10"/>
        <v>-596021.68500000006</v>
      </c>
      <c r="J12" s="15">
        <f t="shared" ref="J12:K12" si="11">+J8-J10</f>
        <v>-629248.1939999999</v>
      </c>
      <c r="K12" s="15">
        <f t="shared" si="11"/>
        <v>-626013</v>
      </c>
      <c r="L12" s="15">
        <f t="shared" ref="L12:Q12" si="12">+L8-L10</f>
        <v>-573513</v>
      </c>
      <c r="M12" s="15">
        <f t="shared" si="12"/>
        <v>-705305</v>
      </c>
      <c r="N12" s="15">
        <f t="shared" si="12"/>
        <v>-856563</v>
      </c>
      <c r="O12" s="15">
        <f t="shared" si="12"/>
        <v>-887319</v>
      </c>
      <c r="P12" s="15">
        <f t="shared" si="12"/>
        <v>-965233</v>
      </c>
      <c r="Q12" s="15">
        <f t="shared" si="12"/>
        <v>-967019.93215000001</v>
      </c>
      <c r="R12" s="15">
        <f t="shared" ref="R12:W12" si="13">+R8-R10</f>
        <v>10284.885000000002</v>
      </c>
      <c r="S12" s="15">
        <f t="shared" si="13"/>
        <v>13949.181609999992</v>
      </c>
      <c r="T12" s="15">
        <f t="shared" si="13"/>
        <v>-12576.011010000002</v>
      </c>
      <c r="U12" s="15">
        <f t="shared" si="13"/>
        <v>-29158.458270000014</v>
      </c>
      <c r="V12" s="15">
        <f t="shared" si="13"/>
        <v>-15345.059860000005</v>
      </c>
      <c r="W12" s="15">
        <f t="shared" si="13"/>
        <v>-13924.9306095875</v>
      </c>
    </row>
    <row r="13" spans="1:23" ht="12" thickTop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1" t="s">
        <v>206</v>
      </c>
      <c r="B14" s="7">
        <f>Dívida!B14</f>
        <v>1577852</v>
      </c>
      <c r="C14" s="7">
        <f>Dívida!C14</f>
        <v>1466069</v>
      </c>
      <c r="D14" s="7">
        <f>Dívida!D14</f>
        <v>1414520</v>
      </c>
      <c r="E14" s="7">
        <f>Dívida!E14</f>
        <v>1331375</v>
      </c>
      <c r="F14" s="7">
        <f>Dívida!F14</f>
        <v>1311678</v>
      </c>
      <c r="G14" s="7">
        <f>Dívida!G14</f>
        <v>1248457</v>
      </c>
      <c r="H14" s="7">
        <f>Dívida!H14</f>
        <v>1256057</v>
      </c>
      <c r="I14" s="7">
        <f>Dívida!I14</f>
        <v>1227487.1850000001</v>
      </c>
      <c r="J14" s="7">
        <f>Dívida!J14</f>
        <v>1251553.571</v>
      </c>
      <c r="K14" s="7">
        <f>Dívida!K14</f>
        <v>1266641</v>
      </c>
      <c r="L14" s="7">
        <f>Dívida!L14</f>
        <v>1249962</v>
      </c>
      <c r="M14" s="7">
        <f>Dívida!M14</f>
        <v>1442212</v>
      </c>
      <c r="N14" s="7">
        <f>Dívida!N14</f>
        <v>1414463</v>
      </c>
      <c r="O14" s="7">
        <f>Dívida!O14</f>
        <v>1317069</v>
      </c>
      <c r="P14" s="7">
        <f>Dívida!P14</f>
        <v>1300340</v>
      </c>
      <c r="Q14" s="7">
        <f>Dívida!Q14</f>
        <v>1278516.4212520986</v>
      </c>
      <c r="R14" s="7">
        <f>Dívida!R14</f>
        <v>266255.83886999998</v>
      </c>
      <c r="S14" s="7">
        <f>Dívida!S14</f>
        <v>250297.25848728081</v>
      </c>
      <c r="T14" s="7">
        <f>Dívida!T14</f>
        <v>240887.96035914097</v>
      </c>
      <c r="U14" s="7">
        <f>Dívida!U14</f>
        <v>215324.59080471715</v>
      </c>
      <c r="V14" s="7">
        <f>Dívida!V14</f>
        <v>199945.08616011703</v>
      </c>
      <c r="W14" s="7">
        <f>Dívida!W14</f>
        <v>168905.78731515375</v>
      </c>
    </row>
    <row r="15" spans="1:23">
      <c r="B15" s="2"/>
      <c r="C15" s="2"/>
      <c r="D15" s="2"/>
      <c r="E15" s="2"/>
      <c r="F15" s="2"/>
      <c r="G15" s="2"/>
      <c r="H15" s="2"/>
      <c r="I15" s="2"/>
      <c r="J15" s="2"/>
    </row>
    <row r="16" spans="1:23" ht="12" thickBot="1">
      <c r="A16" s="29" t="s">
        <v>272</v>
      </c>
      <c r="B16" s="30">
        <f t="shared" ref="B16:C16" si="14">+B12/B14</f>
        <v>-7.9223526667900418E-2</v>
      </c>
      <c r="C16" s="30">
        <f t="shared" si="14"/>
        <v>-5.0616990059813009E-2</v>
      </c>
      <c r="D16" s="30">
        <f t="shared" ref="D16:E16" si="15">+D12/D14</f>
        <v>-0.1151500155529791</v>
      </c>
      <c r="E16" s="30">
        <f t="shared" si="15"/>
        <v>-0.23828823584639941</v>
      </c>
      <c r="F16" s="30">
        <f t="shared" ref="F16:G16" si="16">+F12/F14</f>
        <v>-0.36715108433624716</v>
      </c>
      <c r="G16" s="30">
        <f t="shared" si="16"/>
        <v>-0.37649594659647867</v>
      </c>
      <c r="H16" s="30">
        <f t="shared" ref="H16:I16" si="17">+H12/H14</f>
        <v>-0.393665255637284</v>
      </c>
      <c r="I16" s="30">
        <f t="shared" si="17"/>
        <v>-0.48556245008781906</v>
      </c>
      <c r="J16" s="30">
        <f t="shared" ref="J16:K16" si="18">+J12/J14</f>
        <v>-0.50277367951355545</v>
      </c>
      <c r="K16" s="30">
        <f t="shared" si="18"/>
        <v>-0.49423080415050513</v>
      </c>
      <c r="L16" s="30">
        <f t="shared" ref="L16:Q16" si="19">+L12/L14</f>
        <v>-0.45882434826018709</v>
      </c>
      <c r="M16" s="30">
        <f t="shared" si="19"/>
        <v>-0.48904391310015449</v>
      </c>
      <c r="N16" s="30">
        <f t="shared" si="19"/>
        <v>-0.60557469513165063</v>
      </c>
      <c r="O16" s="30">
        <f t="shared" si="19"/>
        <v>-0.67370730007311685</v>
      </c>
      <c r="P16" s="30">
        <f t="shared" si="19"/>
        <v>-0.74229278496393247</v>
      </c>
      <c r="Q16" s="30">
        <f t="shared" si="19"/>
        <v>-0.75636097908149003</v>
      </c>
      <c r="R16" s="30">
        <f t="shared" ref="R16:W16" si="20">+R12/R14</f>
        <v>3.8627828946961124E-2</v>
      </c>
      <c r="S16" s="30">
        <f t="shared" si="20"/>
        <v>5.5730461029835206E-2</v>
      </c>
      <c r="T16" s="30">
        <f t="shared" si="20"/>
        <v>-5.2206889008692546E-2</v>
      </c>
      <c r="U16" s="30">
        <f t="shared" si="20"/>
        <v>-0.13541629481810785</v>
      </c>
      <c r="V16" s="30">
        <f t="shared" si="20"/>
        <v>-7.6746371489777962E-2</v>
      </c>
      <c r="W16" s="30">
        <f t="shared" si="20"/>
        <v>-8.2441998175027564E-2</v>
      </c>
    </row>
    <row r="17" ht="12" thickTop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805B6-2DB2-4C43-96C6-74D090B6E3D0}">
  <sheetPr>
    <tabColor rgb="FF182842"/>
  </sheetPr>
  <dimension ref="A2:Y68"/>
  <sheetViews>
    <sheetView showGridLines="0" zoomScaleNormal="100" workbookViewId="0"/>
  </sheetViews>
  <sheetFormatPr defaultColWidth="0" defaultRowHeight="11.5"/>
  <cols>
    <col min="1" max="1" width="33" style="1" bestFit="1" customWidth="1"/>
    <col min="2" max="2" width="13" style="23" customWidth="1"/>
    <col min="3" max="3" width="14.6328125" style="23" bestFit="1" customWidth="1"/>
    <col min="4" max="4" width="11.453125" style="23" customWidth="1"/>
    <col min="5" max="5" width="11.6328125" style="23" customWidth="1"/>
    <col min="6" max="6" width="43.36328125" style="23" customWidth="1"/>
    <col min="7" max="7" width="20.08984375" style="23" customWidth="1"/>
    <col min="8" max="8" width="9.54296875" style="23" customWidth="1"/>
    <col min="9" max="9" width="15" style="23" customWidth="1"/>
    <col min="10" max="10" width="8.90625" style="1" hidden="1" customWidth="1"/>
    <col min="11" max="25" width="0" style="1" hidden="1" customWidth="1"/>
    <col min="26" max="16384" width="8.90625" style="1" hidden="1"/>
  </cols>
  <sheetData>
    <row r="2" spans="1:9" ht="14.5">
      <c r="A2"/>
    </row>
    <row r="5" spans="1:9">
      <c r="A5" s="22">
        <v>2016</v>
      </c>
      <c r="B5" s="3" t="s">
        <v>228</v>
      </c>
      <c r="C5" s="3" t="s">
        <v>229</v>
      </c>
      <c r="D5" s="3" t="s">
        <v>230</v>
      </c>
      <c r="E5" s="3" t="s">
        <v>231</v>
      </c>
      <c r="F5" s="3" t="s">
        <v>232</v>
      </c>
      <c r="G5" s="3" t="s">
        <v>233</v>
      </c>
      <c r="H5" s="3" t="s">
        <v>112</v>
      </c>
      <c r="I5" s="3" t="s">
        <v>234</v>
      </c>
    </row>
    <row r="6" spans="1:9">
      <c r="A6" s="6" t="s">
        <v>117</v>
      </c>
      <c r="B6" s="37">
        <v>42491</v>
      </c>
      <c r="C6" s="7" t="s">
        <v>115</v>
      </c>
      <c r="D6" s="7" t="s">
        <v>235</v>
      </c>
      <c r="E6" s="7">
        <v>396</v>
      </c>
      <c r="F6" s="7" t="s">
        <v>237</v>
      </c>
      <c r="G6" s="7">
        <v>110600</v>
      </c>
      <c r="H6" s="21">
        <v>0.50980000000000003</v>
      </c>
      <c r="I6" s="37">
        <v>43622</v>
      </c>
    </row>
    <row r="7" spans="1:9" ht="4.25" customHeight="1">
      <c r="A7" s="6"/>
      <c r="B7" s="24"/>
      <c r="C7" s="7"/>
      <c r="D7" s="7"/>
      <c r="E7" s="7"/>
      <c r="F7" s="7"/>
      <c r="G7" s="7"/>
      <c r="H7" s="21"/>
      <c r="I7" s="24"/>
    </row>
    <row r="8" spans="1:9">
      <c r="A8" s="22">
        <v>2017</v>
      </c>
      <c r="B8" s="3"/>
      <c r="C8" s="3"/>
      <c r="D8" s="3"/>
      <c r="E8" s="3"/>
      <c r="F8" s="3"/>
      <c r="G8" s="3"/>
      <c r="H8" s="3"/>
      <c r="I8" s="3"/>
    </row>
    <row r="9" spans="1:9">
      <c r="A9" s="1" t="s">
        <v>118</v>
      </c>
      <c r="B9" s="37">
        <v>42887</v>
      </c>
      <c r="C9" s="7" t="s">
        <v>115</v>
      </c>
      <c r="D9" s="7" t="s">
        <v>235</v>
      </c>
      <c r="E9" s="7">
        <v>400</v>
      </c>
      <c r="F9" s="7" t="s">
        <v>238</v>
      </c>
      <c r="G9" s="7">
        <v>152600</v>
      </c>
      <c r="H9" s="21">
        <v>0.50980000000000003</v>
      </c>
      <c r="I9" s="37">
        <v>44013</v>
      </c>
    </row>
    <row r="10" spans="1:9">
      <c r="A10" s="1" t="s">
        <v>119</v>
      </c>
      <c r="B10" s="37">
        <v>42979</v>
      </c>
      <c r="C10" s="7" t="s">
        <v>125</v>
      </c>
      <c r="D10" s="7" t="s">
        <v>235</v>
      </c>
      <c r="E10" s="7">
        <v>258</v>
      </c>
      <c r="F10" s="7" t="s">
        <v>239</v>
      </c>
      <c r="G10" s="7">
        <v>47800</v>
      </c>
      <c r="H10" s="21">
        <v>1</v>
      </c>
      <c r="I10" s="37">
        <v>43980</v>
      </c>
    </row>
    <row r="11" spans="1:9" ht="6.65" customHeight="1"/>
    <row r="12" spans="1:9">
      <c r="A12" s="22">
        <v>2018</v>
      </c>
      <c r="B12" s="3"/>
      <c r="C12" s="3"/>
      <c r="D12" s="3"/>
      <c r="E12" s="3"/>
      <c r="F12" s="3"/>
      <c r="G12" s="3"/>
      <c r="H12" s="3"/>
      <c r="I12" s="3"/>
    </row>
    <row r="13" spans="1:9">
      <c r="A13" s="1" t="s">
        <v>120</v>
      </c>
      <c r="B13" s="37">
        <v>43221</v>
      </c>
      <c r="C13" s="7" t="s">
        <v>130</v>
      </c>
      <c r="D13" s="7" t="s">
        <v>236</v>
      </c>
      <c r="E13" s="7">
        <v>99</v>
      </c>
      <c r="F13" s="7" t="s">
        <v>134</v>
      </c>
      <c r="G13" s="7">
        <v>157700</v>
      </c>
      <c r="H13" s="21">
        <v>0.8</v>
      </c>
      <c r="I13" s="37">
        <v>44348</v>
      </c>
    </row>
    <row r="14" spans="1:9">
      <c r="A14" s="1" t="s">
        <v>121</v>
      </c>
      <c r="B14" s="37">
        <v>43374</v>
      </c>
      <c r="C14" s="7" t="s">
        <v>131</v>
      </c>
      <c r="D14" s="7" t="s">
        <v>236</v>
      </c>
      <c r="E14" s="7">
        <v>273</v>
      </c>
      <c r="F14" s="7" t="s">
        <v>240</v>
      </c>
      <c r="G14" s="7">
        <v>100900</v>
      </c>
      <c r="H14" s="21">
        <v>0.7</v>
      </c>
      <c r="I14" s="37">
        <v>44409</v>
      </c>
    </row>
    <row r="15" spans="1:9" ht="3.65" customHeight="1"/>
    <row r="16" spans="1:9">
      <c r="A16" s="22">
        <v>2019</v>
      </c>
      <c r="B16" s="3"/>
      <c r="C16" s="3"/>
      <c r="D16" s="3"/>
      <c r="E16" s="3"/>
      <c r="F16" s="3"/>
      <c r="G16" s="3"/>
      <c r="H16" s="3"/>
      <c r="I16" s="3"/>
    </row>
    <row r="17" spans="1:9">
      <c r="A17" s="1" t="s">
        <v>122</v>
      </c>
      <c r="B17" s="37">
        <v>43586</v>
      </c>
      <c r="C17" s="7" t="s">
        <v>132</v>
      </c>
      <c r="D17" s="7" t="s">
        <v>236</v>
      </c>
      <c r="E17" s="7">
        <v>352</v>
      </c>
      <c r="F17" s="7" t="s">
        <v>241</v>
      </c>
      <c r="G17" s="7">
        <v>241500</v>
      </c>
      <c r="H17" s="21">
        <v>0.94</v>
      </c>
      <c r="I17" s="37">
        <v>44621</v>
      </c>
    </row>
    <row r="18" spans="1:9">
      <c r="A18" s="1" t="s">
        <v>123</v>
      </c>
      <c r="B18" s="37">
        <v>43617</v>
      </c>
      <c r="C18" s="7" t="s">
        <v>131</v>
      </c>
      <c r="D18" s="7" t="s">
        <v>236</v>
      </c>
      <c r="E18" s="7">
        <v>65</v>
      </c>
      <c r="F18" s="7" t="s">
        <v>137</v>
      </c>
      <c r="G18" s="7">
        <v>117700</v>
      </c>
      <c r="H18" s="21">
        <v>0.4</v>
      </c>
      <c r="I18" s="37">
        <v>44621</v>
      </c>
    </row>
    <row r="19" spans="1:9">
      <c r="A19" s="1" t="s">
        <v>124</v>
      </c>
      <c r="B19" s="37">
        <v>43739</v>
      </c>
      <c r="C19" s="7" t="s">
        <v>133</v>
      </c>
      <c r="D19" s="7" t="s">
        <v>236</v>
      </c>
      <c r="E19" s="7">
        <v>120</v>
      </c>
      <c r="F19" s="7" t="s">
        <v>138</v>
      </c>
      <c r="G19" s="7">
        <v>189700</v>
      </c>
      <c r="H19" s="21">
        <v>0.8</v>
      </c>
      <c r="I19" s="37">
        <v>44896</v>
      </c>
    </row>
    <row r="20" spans="1:9" ht="3.65" customHeight="1"/>
    <row r="21" spans="1:9">
      <c r="A21" s="22">
        <v>2020</v>
      </c>
      <c r="B21" s="3"/>
      <c r="C21" s="3"/>
      <c r="D21" s="3"/>
      <c r="E21" s="3"/>
      <c r="F21" s="3"/>
      <c r="G21" s="3"/>
      <c r="H21" s="3"/>
      <c r="I21" s="3"/>
    </row>
    <row r="22" spans="1:9">
      <c r="A22" s="1" t="s">
        <v>275</v>
      </c>
      <c r="B22" s="37">
        <v>44105</v>
      </c>
      <c r="C22" s="7" t="s">
        <v>115</v>
      </c>
      <c r="D22" s="7" t="s">
        <v>235</v>
      </c>
      <c r="E22" s="7">
        <v>272</v>
      </c>
      <c r="F22" s="7" t="s">
        <v>278</v>
      </c>
      <c r="G22" s="7">
        <v>187899.19399999999</v>
      </c>
      <c r="H22" s="21">
        <v>0.50980000000000003</v>
      </c>
      <c r="I22" s="37">
        <v>45231</v>
      </c>
    </row>
    <row r="23" spans="1:9">
      <c r="A23" s="1" t="s">
        <v>276</v>
      </c>
      <c r="B23" s="37">
        <v>44136</v>
      </c>
      <c r="C23" s="7" t="s">
        <v>277</v>
      </c>
      <c r="D23" s="7" t="s">
        <v>236</v>
      </c>
      <c r="E23" s="7">
        <v>370</v>
      </c>
      <c r="F23" s="7" t="s">
        <v>290</v>
      </c>
      <c r="G23" s="7">
        <v>309645.07699999999</v>
      </c>
      <c r="H23" s="21">
        <v>1</v>
      </c>
      <c r="I23" s="37">
        <v>45352</v>
      </c>
    </row>
    <row r="24" spans="1:9" ht="3.65" customHeight="1"/>
    <row r="25" spans="1:9">
      <c r="A25" s="22">
        <v>2021</v>
      </c>
      <c r="B25" s="3"/>
      <c r="C25" s="3"/>
      <c r="D25" s="3"/>
      <c r="E25" s="3"/>
      <c r="F25" s="3"/>
      <c r="G25" s="3"/>
      <c r="H25" s="3"/>
      <c r="I25" s="3"/>
    </row>
    <row r="26" spans="1:9">
      <c r="A26" s="1" t="s">
        <v>285</v>
      </c>
      <c r="B26" s="37">
        <v>44348</v>
      </c>
      <c r="C26" s="7" t="s">
        <v>131</v>
      </c>
      <c r="D26" s="7" t="s">
        <v>289</v>
      </c>
      <c r="E26" s="7">
        <v>409</v>
      </c>
      <c r="F26" s="7" t="s">
        <v>291</v>
      </c>
      <c r="G26" s="7">
        <v>707768.10400000005</v>
      </c>
      <c r="H26" s="21">
        <v>1</v>
      </c>
      <c r="I26" s="37">
        <v>45689</v>
      </c>
    </row>
    <row r="27" spans="1:9">
      <c r="A27" s="1" t="s">
        <v>295</v>
      </c>
      <c r="B27" s="37">
        <v>44438</v>
      </c>
      <c r="C27" s="7" t="s">
        <v>296</v>
      </c>
      <c r="D27" s="7" t="s">
        <v>235</v>
      </c>
      <c r="E27" s="7">
        <v>576</v>
      </c>
      <c r="F27" s="7" t="s">
        <v>299</v>
      </c>
      <c r="G27" s="7">
        <v>331072.38</v>
      </c>
      <c r="H27" s="21">
        <v>1</v>
      </c>
      <c r="I27" s="37">
        <v>45536</v>
      </c>
    </row>
    <row r="28" spans="1:9">
      <c r="A28" s="1" t="s">
        <v>301</v>
      </c>
      <c r="B28" s="37">
        <v>44499</v>
      </c>
      <c r="C28" s="7" t="s">
        <v>131</v>
      </c>
      <c r="D28" s="7" t="s">
        <v>236</v>
      </c>
      <c r="E28" s="7">
        <v>408</v>
      </c>
      <c r="F28" s="7" t="s">
        <v>304</v>
      </c>
      <c r="G28" s="7">
        <v>210840.96600000001</v>
      </c>
      <c r="H28" s="21">
        <v>0.8</v>
      </c>
      <c r="I28" s="37">
        <v>45505</v>
      </c>
    </row>
    <row r="29" spans="1:9" ht="3.65" customHeight="1"/>
    <row r="30" spans="1:9">
      <c r="A30" s="22">
        <v>2022</v>
      </c>
      <c r="B30" s="3"/>
      <c r="C30" s="3"/>
      <c r="D30" s="3"/>
      <c r="E30" s="3"/>
      <c r="F30" s="3"/>
      <c r="G30" s="3"/>
      <c r="H30" s="3"/>
      <c r="I30" s="3"/>
    </row>
    <row r="31" spans="1:9">
      <c r="A31" s="1" t="s">
        <v>306</v>
      </c>
      <c r="B31" s="37">
        <v>44593</v>
      </c>
      <c r="C31" s="7" t="s">
        <v>115</v>
      </c>
      <c r="D31" s="7" t="s">
        <v>235</v>
      </c>
      <c r="E31" s="7">
        <v>258</v>
      </c>
      <c r="F31" s="7" t="s">
        <v>314</v>
      </c>
      <c r="G31" s="7">
        <v>230269.8762</v>
      </c>
      <c r="H31" s="21">
        <v>0.51</v>
      </c>
      <c r="I31" s="37">
        <v>45839</v>
      </c>
    </row>
    <row r="32" spans="1:9">
      <c r="A32" s="1" t="s">
        <v>307</v>
      </c>
      <c r="B32" s="37">
        <v>44652</v>
      </c>
      <c r="C32" s="7" t="s">
        <v>308</v>
      </c>
      <c r="D32" s="7" t="s">
        <v>313</v>
      </c>
      <c r="E32" s="7">
        <v>174</v>
      </c>
      <c r="F32" s="7" t="s">
        <v>315</v>
      </c>
      <c r="G32" s="7">
        <v>292081.90500000003</v>
      </c>
      <c r="H32" s="21">
        <v>1</v>
      </c>
      <c r="I32" s="37">
        <v>45778</v>
      </c>
    </row>
    <row r="33" spans="1:9">
      <c r="A33" s="1" t="s">
        <v>322</v>
      </c>
      <c r="B33" s="37">
        <v>44713</v>
      </c>
      <c r="C33" s="7" t="s">
        <v>323</v>
      </c>
      <c r="D33" s="7" t="s">
        <v>313</v>
      </c>
      <c r="E33" s="7">
        <v>411</v>
      </c>
      <c r="F33" s="7" t="s">
        <v>326</v>
      </c>
      <c r="G33" s="7">
        <v>336272.09500000003</v>
      </c>
      <c r="H33" s="21">
        <v>1</v>
      </c>
      <c r="I33" s="37">
        <v>45962</v>
      </c>
    </row>
    <row r="34" spans="1:9">
      <c r="A34" s="1" t="s">
        <v>329</v>
      </c>
      <c r="B34" s="37">
        <v>44774</v>
      </c>
      <c r="C34" s="7" t="s">
        <v>330</v>
      </c>
      <c r="D34" s="7" t="s">
        <v>313</v>
      </c>
      <c r="E34" s="7">
        <v>343</v>
      </c>
      <c r="F34" s="7" t="s">
        <v>346</v>
      </c>
      <c r="G34" s="7">
        <v>239927.88000000003</v>
      </c>
      <c r="H34" s="21">
        <v>0.8</v>
      </c>
      <c r="I34" s="37">
        <v>45992</v>
      </c>
    </row>
    <row r="35" spans="1:9">
      <c r="A35" s="1" t="s">
        <v>351</v>
      </c>
      <c r="B35" s="37">
        <v>44866</v>
      </c>
      <c r="C35" s="7" t="s">
        <v>352</v>
      </c>
      <c r="D35" s="7" t="s">
        <v>236</v>
      </c>
      <c r="E35" s="7">
        <v>589</v>
      </c>
      <c r="F35" s="7" t="s">
        <v>358</v>
      </c>
      <c r="G35" s="7">
        <v>555761.179</v>
      </c>
      <c r="H35" s="21">
        <v>1</v>
      </c>
      <c r="I35" s="37">
        <v>46143</v>
      </c>
    </row>
    <row r="36" spans="1:9">
      <c r="A36" s="1" t="s">
        <v>354</v>
      </c>
      <c r="B36" s="37">
        <v>44866</v>
      </c>
      <c r="C36" s="7" t="s">
        <v>355</v>
      </c>
      <c r="D36" s="7" t="s">
        <v>236</v>
      </c>
      <c r="E36" s="7">
        <v>752</v>
      </c>
      <c r="F36" s="7" t="s">
        <v>359</v>
      </c>
      <c r="G36" s="7">
        <v>902907.37823999999</v>
      </c>
      <c r="H36" s="21">
        <v>0.45</v>
      </c>
      <c r="I36" s="37">
        <v>46174</v>
      </c>
    </row>
    <row r="37" spans="1:9">
      <c r="A37" s="22">
        <v>2023</v>
      </c>
      <c r="B37" s="3"/>
      <c r="C37" s="3"/>
      <c r="D37" s="3"/>
      <c r="E37" s="3"/>
      <c r="F37" s="3"/>
      <c r="G37" s="3"/>
      <c r="H37" s="3"/>
      <c r="I37" s="3"/>
    </row>
    <row r="38" spans="1:9">
      <c r="A38" s="1" t="s">
        <v>354</v>
      </c>
      <c r="B38" s="37">
        <v>44986</v>
      </c>
      <c r="C38" s="7" t="s">
        <v>355</v>
      </c>
      <c r="D38" s="7" t="s">
        <v>236</v>
      </c>
      <c r="E38" s="7">
        <v>268</v>
      </c>
      <c r="F38" s="7" t="s">
        <v>359</v>
      </c>
      <c r="G38" s="7">
        <v>436092.85416000005</v>
      </c>
      <c r="H38" s="21">
        <v>0.45</v>
      </c>
      <c r="I38" s="37">
        <v>46174</v>
      </c>
    </row>
    <row r="39" spans="1:9">
      <c r="A39" s="1" t="s">
        <v>368</v>
      </c>
      <c r="B39" s="37">
        <v>45047</v>
      </c>
      <c r="C39" s="7" t="s">
        <v>369</v>
      </c>
      <c r="D39" s="7" t="s">
        <v>370</v>
      </c>
      <c r="E39" s="7">
        <v>153</v>
      </c>
      <c r="F39" s="7" t="s">
        <v>371</v>
      </c>
      <c r="G39" s="7">
        <v>887209.84690160002</v>
      </c>
      <c r="H39" s="21">
        <v>1</v>
      </c>
      <c r="I39" s="37">
        <v>46235</v>
      </c>
    </row>
    <row r="40" spans="1:9">
      <c r="A40" s="1" t="s">
        <v>419</v>
      </c>
      <c r="B40" s="37">
        <v>45231</v>
      </c>
      <c r="C40" s="7" t="s">
        <v>425</v>
      </c>
      <c r="D40" s="7" t="s">
        <v>426</v>
      </c>
      <c r="E40" s="7">
        <f>676+258</f>
        <v>934</v>
      </c>
      <c r="F40" s="7" t="s">
        <v>429</v>
      </c>
      <c r="G40" s="7">
        <f>Lançamentos!G40</f>
        <v>242860.50783000002</v>
      </c>
      <c r="H40" s="21">
        <v>1</v>
      </c>
      <c r="I40" s="37">
        <v>45992</v>
      </c>
    </row>
    <row r="41" spans="1:9">
      <c r="A41" s="1" t="s">
        <v>420</v>
      </c>
      <c r="B41" s="37">
        <v>45231</v>
      </c>
      <c r="C41" s="7" t="s">
        <v>355</v>
      </c>
      <c r="D41" s="7" t="s">
        <v>236</v>
      </c>
      <c r="E41" s="7">
        <v>203</v>
      </c>
      <c r="F41" s="7" t="s">
        <v>430</v>
      </c>
      <c r="G41" s="7">
        <f>Lançamentos!G41</f>
        <v>732151.76266999997</v>
      </c>
      <c r="H41" s="21">
        <v>0.45</v>
      </c>
      <c r="I41" s="37">
        <v>46692</v>
      </c>
    </row>
    <row r="42" spans="1:9">
      <c r="A42" s="22">
        <v>2024</v>
      </c>
      <c r="B42" s="3"/>
      <c r="C42" s="3"/>
      <c r="D42" s="3"/>
      <c r="E42" s="3"/>
      <c r="F42" s="3"/>
      <c r="G42" s="3"/>
      <c r="H42" s="3"/>
      <c r="I42" s="3"/>
    </row>
    <row r="43" spans="1:9">
      <c r="A43" s="1" t="s">
        <v>436</v>
      </c>
      <c r="B43" s="37">
        <v>45352</v>
      </c>
      <c r="C43" s="7" t="s">
        <v>437</v>
      </c>
      <c r="D43" s="7" t="s">
        <v>439</v>
      </c>
      <c r="E43" s="7">
        <v>1094</v>
      </c>
      <c r="F43" s="7" t="s">
        <v>444</v>
      </c>
      <c r="G43" s="7">
        <f>Lançamentos!G43</f>
        <v>1167038.1059999999</v>
      </c>
      <c r="H43" s="21">
        <v>1</v>
      </c>
      <c r="I43" s="37">
        <v>46722</v>
      </c>
    </row>
    <row r="44" spans="1:9">
      <c r="A44" s="1" t="s">
        <v>446</v>
      </c>
      <c r="B44" s="37" t="s">
        <v>448</v>
      </c>
      <c r="C44" s="7" t="s">
        <v>115</v>
      </c>
      <c r="D44" s="7" t="s">
        <v>439</v>
      </c>
      <c r="E44" s="7">
        <v>296</v>
      </c>
      <c r="F44" s="7" t="s">
        <v>449</v>
      </c>
      <c r="G44" s="7">
        <f>Lançamentos!G44</f>
        <v>295601.245</v>
      </c>
      <c r="H44" s="21">
        <v>0.51</v>
      </c>
      <c r="I44" s="37">
        <v>46631</v>
      </c>
    </row>
    <row r="45" spans="1:9">
      <c r="A45" s="1" t="s">
        <v>452</v>
      </c>
      <c r="B45" s="37">
        <v>45444</v>
      </c>
      <c r="C45" s="7" t="s">
        <v>355</v>
      </c>
      <c r="D45" s="7" t="s">
        <v>236</v>
      </c>
      <c r="E45" s="7">
        <v>259</v>
      </c>
      <c r="F45" s="7" t="s">
        <v>454</v>
      </c>
      <c r="G45" s="7">
        <f>Lançamentos!G45</f>
        <v>316541.58427000005</v>
      </c>
      <c r="H45" s="21">
        <v>0.45</v>
      </c>
      <c r="I45" s="37">
        <v>46692</v>
      </c>
    </row>
    <row r="46" spans="1:9">
      <c r="E46" s="7"/>
      <c r="H46" s="21"/>
      <c r="I46" s="37"/>
    </row>
    <row r="47" spans="1:9">
      <c r="E47" s="7"/>
      <c r="H47" s="21"/>
      <c r="I47" s="37"/>
    </row>
    <row r="48" spans="1:9">
      <c r="E48" s="7"/>
      <c r="H48" s="21"/>
      <c r="I48" s="37"/>
    </row>
    <row r="49" spans="5:9">
      <c r="E49" s="7"/>
      <c r="H49" s="21"/>
      <c r="I49" s="37"/>
    </row>
    <row r="50" spans="5:9">
      <c r="E50" s="7"/>
      <c r="H50" s="21"/>
      <c r="I50" s="37"/>
    </row>
    <row r="51" spans="5:9">
      <c r="E51" s="7"/>
      <c r="H51" s="21"/>
      <c r="I51" s="37"/>
    </row>
    <row r="52" spans="5:9">
      <c r="E52" s="7"/>
      <c r="H52" s="21"/>
      <c r="I52" s="37"/>
    </row>
    <row r="53" spans="5:9">
      <c r="E53" s="7"/>
      <c r="H53" s="21"/>
      <c r="I53" s="37"/>
    </row>
    <row r="54" spans="5:9">
      <c r="E54" s="7"/>
      <c r="H54" s="21"/>
      <c r="I54" s="37"/>
    </row>
    <row r="55" spans="5:9">
      <c r="E55" s="7"/>
      <c r="H55" s="21"/>
      <c r="I55" s="37"/>
    </row>
    <row r="56" spans="5:9">
      <c r="E56" s="7"/>
      <c r="H56" s="21"/>
      <c r="I56" s="37"/>
    </row>
    <row r="57" spans="5:9">
      <c r="E57" s="7"/>
      <c r="H57" s="21"/>
      <c r="I57" s="37"/>
    </row>
    <row r="58" spans="5:9">
      <c r="E58" s="7"/>
      <c r="H58" s="21"/>
      <c r="I58" s="37"/>
    </row>
    <row r="59" spans="5:9">
      <c r="E59" s="7"/>
      <c r="H59" s="21"/>
      <c r="I59" s="37"/>
    </row>
    <row r="60" spans="5:9">
      <c r="E60" s="7"/>
      <c r="H60" s="21"/>
      <c r="I60" s="37"/>
    </row>
    <row r="61" spans="5:9">
      <c r="E61" s="7"/>
      <c r="H61" s="21"/>
      <c r="I61" s="37"/>
    </row>
    <row r="62" spans="5:9">
      <c r="E62" s="7"/>
      <c r="H62" s="21"/>
      <c r="I62" s="37"/>
    </row>
    <row r="63" spans="5:9">
      <c r="E63" s="7"/>
      <c r="H63" s="21"/>
      <c r="I63" s="37"/>
    </row>
    <row r="64" spans="5:9">
      <c r="E64" s="7"/>
      <c r="H64" s="21"/>
      <c r="I64" s="37"/>
    </row>
    <row r="65" spans="5:9">
      <c r="E65" s="7"/>
      <c r="H65" s="21"/>
      <c r="I65" s="37"/>
    </row>
    <row r="66" spans="5:9">
      <c r="E66" s="7"/>
      <c r="H66" s="21"/>
      <c r="I66" s="37"/>
    </row>
    <row r="67" spans="5:9">
      <c r="E67" s="7"/>
      <c r="H67" s="21"/>
    </row>
    <row r="68" spans="5:9">
      <c r="H68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1BCF-3B70-46B2-AEEC-F3AB9671F431}">
  <sheetPr>
    <tabColor rgb="FFC8A74B"/>
  </sheetPr>
  <dimension ref="A1:X43"/>
  <sheetViews>
    <sheetView showGridLines="0" zoomScaleNormal="100" workbookViewId="0"/>
  </sheetViews>
  <sheetFormatPr defaultColWidth="0" defaultRowHeight="11.5"/>
  <cols>
    <col min="1" max="1" width="42.36328125" style="1" bestFit="1" customWidth="1"/>
    <col min="2" max="10" width="8.90625" style="1" customWidth="1"/>
    <col min="11" max="11" width="8.90625" style="2" customWidth="1"/>
    <col min="12" max="12" width="10.453125" style="2" customWidth="1"/>
    <col min="13" max="23" width="8.90625" style="2" customWidth="1"/>
    <col min="24" max="24" width="8.90625" style="1" customWidth="1"/>
    <col min="25" max="25" width="8.90625" style="1" hidden="1" customWidth="1"/>
    <col min="26" max="16384" width="8.90625" style="1" hidden="1"/>
  </cols>
  <sheetData>
    <row r="1" spans="1:23" ht="14.5">
      <c r="B1"/>
      <c r="C1"/>
      <c r="D1"/>
      <c r="E1"/>
      <c r="F1"/>
      <c r="G1"/>
      <c r="H1"/>
      <c r="I1" s="35"/>
      <c r="J1" s="35"/>
      <c r="K1" s="35"/>
      <c r="L1" s="35"/>
      <c r="M1" s="35"/>
      <c r="N1" s="34"/>
      <c r="O1" s="34"/>
      <c r="P1" s="34"/>
      <c r="Q1" s="34"/>
      <c r="R1" s="34"/>
      <c r="S1" s="34"/>
    </row>
    <row r="2" spans="1:23" ht="14.5">
      <c r="A2"/>
      <c r="B2"/>
      <c r="C2"/>
      <c r="D2"/>
      <c r="E2"/>
      <c r="F2"/>
      <c r="G2"/>
      <c r="H2"/>
      <c r="I2"/>
      <c r="J2"/>
      <c r="R2" s="26"/>
      <c r="U2" s="26"/>
    </row>
    <row r="3" spans="1:23">
      <c r="K3" s="25"/>
      <c r="L3" s="25"/>
      <c r="M3" s="25"/>
      <c r="N3" s="25"/>
      <c r="O3" s="25"/>
      <c r="P3" s="25"/>
      <c r="Q3" s="25"/>
      <c r="T3" s="26"/>
      <c r="U3" s="25"/>
    </row>
    <row r="5" spans="1:23">
      <c r="A5" s="5" t="s">
        <v>24</v>
      </c>
      <c r="B5" s="3" t="s">
        <v>445</v>
      </c>
      <c r="C5" s="3" t="s">
        <v>435</v>
      </c>
      <c r="D5" s="3" t="s">
        <v>423</v>
      </c>
      <c r="E5" s="3" t="s">
        <v>375</v>
      </c>
      <c r="F5" s="3" t="s">
        <v>366</v>
      </c>
      <c r="G5" s="3" t="s">
        <v>364</v>
      </c>
      <c r="H5" s="3" t="s">
        <v>350</v>
      </c>
      <c r="I5" s="3" t="s">
        <v>327</v>
      </c>
      <c r="J5" s="3" t="s">
        <v>321</v>
      </c>
      <c r="K5" s="3" t="s">
        <v>305</v>
      </c>
      <c r="L5" s="3" t="s">
        <v>300</v>
      </c>
      <c r="M5" s="3" t="s">
        <v>292</v>
      </c>
      <c r="N5" s="3" t="s">
        <v>284</v>
      </c>
      <c r="O5" s="3" t="s">
        <v>282</v>
      </c>
      <c r="P5" s="3" t="s">
        <v>273</v>
      </c>
      <c r="Q5" s="3" t="s">
        <v>2</v>
      </c>
      <c r="R5" s="3" t="s">
        <v>1</v>
      </c>
      <c r="S5" s="3" t="s">
        <v>4</v>
      </c>
      <c r="T5" s="3" t="s">
        <v>3</v>
      </c>
      <c r="U5" s="3" t="s">
        <v>5</v>
      </c>
      <c r="V5" s="3" t="s">
        <v>6</v>
      </c>
      <c r="W5" s="3" t="s">
        <v>7</v>
      </c>
    </row>
    <row r="6" spans="1:23">
      <c r="A6" s="6" t="s">
        <v>0</v>
      </c>
      <c r="B6" s="7">
        <v>295145</v>
      </c>
      <c r="C6" s="7">
        <v>285212</v>
      </c>
      <c r="D6" s="7">
        <v>255660</v>
      </c>
      <c r="E6" s="7">
        <v>204980</v>
      </c>
      <c r="F6" s="7">
        <v>283528</v>
      </c>
      <c r="G6" s="7">
        <v>159165</v>
      </c>
      <c r="H6" s="7">
        <v>147247.99400000006</v>
      </c>
      <c r="I6" s="7">
        <v>128813.00599999994</v>
      </c>
      <c r="J6" s="7">
        <v>179704</v>
      </c>
      <c r="K6" s="7">
        <v>99562</v>
      </c>
      <c r="L6" s="7">
        <v>109246.70538999999</v>
      </c>
      <c r="M6" s="7">
        <v>149328</v>
      </c>
      <c r="N6" s="7">
        <v>260263</v>
      </c>
      <c r="O6" s="7">
        <v>90431.95199999999</v>
      </c>
      <c r="P6" s="7">
        <v>179068</v>
      </c>
      <c r="Q6" s="7">
        <v>86696.090769999981</v>
      </c>
      <c r="R6" s="7">
        <v>51279</v>
      </c>
      <c r="S6" s="7">
        <v>42464</v>
      </c>
      <c r="T6" s="7">
        <v>99833.642921460589</v>
      </c>
      <c r="U6" s="7">
        <v>49984</v>
      </c>
      <c r="V6" s="7">
        <v>101787.87297695069</v>
      </c>
      <c r="W6" s="7">
        <v>16574.868020000002</v>
      </c>
    </row>
    <row r="7" spans="1:23">
      <c r="A7" s="6" t="s">
        <v>9</v>
      </c>
      <c r="B7" s="7">
        <v>-206081</v>
      </c>
      <c r="C7" s="7">
        <v>-183648</v>
      </c>
      <c r="D7" s="7">
        <v>-167758</v>
      </c>
      <c r="E7" s="7">
        <v>-136082</v>
      </c>
      <c r="F7" s="7">
        <v>-190197</v>
      </c>
      <c r="G7" s="7">
        <v>-109940</v>
      </c>
      <c r="H7" s="7">
        <v>-96523.846999999951</v>
      </c>
      <c r="I7" s="7">
        <v>-80331.153000000064</v>
      </c>
      <c r="J7" s="7">
        <v>-126578</v>
      </c>
      <c r="K7" s="7">
        <v>-65555</v>
      </c>
      <c r="L7" s="7">
        <v>-66279</v>
      </c>
      <c r="M7" s="7">
        <v>-84741</v>
      </c>
      <c r="N7" s="7">
        <v>-150644</v>
      </c>
      <c r="O7" s="7">
        <v>-53886.053999999996</v>
      </c>
      <c r="P7" s="7">
        <v>-107209</v>
      </c>
      <c r="Q7" s="7">
        <v>-47301.221330000015</v>
      </c>
      <c r="R7" s="7">
        <v>-29691</v>
      </c>
      <c r="S7" s="7">
        <v>-25515</v>
      </c>
      <c r="T7" s="7">
        <v>-67509.818296388868</v>
      </c>
      <c r="U7" s="7">
        <v>-30552.202307386135</v>
      </c>
      <c r="V7" s="7">
        <v>-66404.830780423727</v>
      </c>
      <c r="W7" s="7">
        <v>-13545.940399999998</v>
      </c>
    </row>
    <row r="8" spans="1:23">
      <c r="A8" s="9" t="s">
        <v>10</v>
      </c>
      <c r="B8" s="10">
        <f>+B6+B7</f>
        <v>89064</v>
      </c>
      <c r="C8" s="10">
        <f t="shared" ref="C8:D8" si="0">+C6+C7</f>
        <v>101564</v>
      </c>
      <c r="D8" s="10">
        <f t="shared" si="0"/>
        <v>87902</v>
      </c>
      <c r="E8" s="10">
        <f t="shared" ref="E8:W8" si="1">+E6+E7</f>
        <v>68898</v>
      </c>
      <c r="F8" s="10">
        <f t="shared" si="1"/>
        <v>93331</v>
      </c>
      <c r="G8" s="10">
        <f t="shared" si="1"/>
        <v>49225</v>
      </c>
      <c r="H8" s="10">
        <f t="shared" si="1"/>
        <v>50724.147000000114</v>
      </c>
      <c r="I8" s="10">
        <f t="shared" si="1"/>
        <v>48481.852999999872</v>
      </c>
      <c r="J8" s="10">
        <f t="shared" si="1"/>
        <v>53126</v>
      </c>
      <c r="K8" s="10">
        <f t="shared" si="1"/>
        <v>34007</v>
      </c>
      <c r="L8" s="10">
        <f t="shared" si="1"/>
        <v>42967.705389999988</v>
      </c>
      <c r="M8" s="10">
        <f t="shared" si="1"/>
        <v>64587</v>
      </c>
      <c r="N8" s="10">
        <f t="shared" si="1"/>
        <v>109619</v>
      </c>
      <c r="O8" s="10">
        <f t="shared" si="1"/>
        <v>36545.897999999994</v>
      </c>
      <c r="P8" s="10">
        <f t="shared" si="1"/>
        <v>71859</v>
      </c>
      <c r="Q8" s="10">
        <f t="shared" si="1"/>
        <v>39394.869439999966</v>
      </c>
      <c r="R8" s="10">
        <f t="shared" si="1"/>
        <v>21588</v>
      </c>
      <c r="S8" s="10">
        <f t="shared" si="1"/>
        <v>16949</v>
      </c>
      <c r="T8" s="10">
        <f t="shared" si="1"/>
        <v>32323.82462507172</v>
      </c>
      <c r="U8" s="10">
        <f t="shared" si="1"/>
        <v>19431.797692613865</v>
      </c>
      <c r="V8" s="10">
        <f t="shared" si="1"/>
        <v>35383.042196526963</v>
      </c>
      <c r="W8" s="10">
        <f t="shared" si="1"/>
        <v>3028.927620000004</v>
      </c>
    </row>
    <row r="9" spans="1:23" ht="12" thickBot="1">
      <c r="A9" s="11" t="s">
        <v>23</v>
      </c>
      <c r="B9" s="12">
        <f>+B8/B6</f>
        <v>0.30176353995493738</v>
      </c>
      <c r="C9" s="12">
        <f t="shared" ref="C9:D9" si="2">+C8/C6</f>
        <v>0.35610002384191408</v>
      </c>
      <c r="D9" s="12">
        <f t="shared" si="2"/>
        <v>0.34382382852225613</v>
      </c>
      <c r="E9" s="12">
        <f t="shared" ref="E9:W9" si="3">+E8/E6</f>
        <v>0.33612059713142745</v>
      </c>
      <c r="F9" s="12">
        <f t="shared" si="3"/>
        <v>0.32917736519849894</v>
      </c>
      <c r="G9" s="12">
        <f t="shared" si="3"/>
        <v>0.30927025413878678</v>
      </c>
      <c r="H9" s="12">
        <f t="shared" si="3"/>
        <v>0.34448107320226101</v>
      </c>
      <c r="I9" s="12">
        <f t="shared" si="3"/>
        <v>0.37637389659239762</v>
      </c>
      <c r="J9" s="12">
        <f t="shared" si="3"/>
        <v>0.29563059252993812</v>
      </c>
      <c r="K9" s="12">
        <f t="shared" si="3"/>
        <v>0.3415660593399088</v>
      </c>
      <c r="L9" s="12">
        <f t="shared" si="3"/>
        <v>0.39330893537346967</v>
      </c>
      <c r="M9" s="12">
        <f t="shared" si="3"/>
        <v>0.43251767920282869</v>
      </c>
      <c r="N9" s="12">
        <f t="shared" si="3"/>
        <v>0.42118549313578957</v>
      </c>
      <c r="O9" s="12">
        <f t="shared" si="3"/>
        <v>0.40412594433436533</v>
      </c>
      <c r="P9" s="12">
        <f t="shared" si="3"/>
        <v>0.40129448030915632</v>
      </c>
      <c r="Q9" s="12">
        <f t="shared" si="3"/>
        <v>0.45440191235972122</v>
      </c>
      <c r="R9" s="12">
        <f t="shared" si="3"/>
        <v>0.42099104896741357</v>
      </c>
      <c r="S9" s="12">
        <f t="shared" si="3"/>
        <v>0.39913809344385831</v>
      </c>
      <c r="T9" s="12">
        <f t="shared" si="3"/>
        <v>0.32377687199595595</v>
      </c>
      <c r="U9" s="12">
        <f t="shared" si="3"/>
        <v>0.38876035716657059</v>
      </c>
      <c r="V9" s="12">
        <f t="shared" si="3"/>
        <v>0.34761549840558376</v>
      </c>
      <c r="W9" s="12">
        <f t="shared" si="3"/>
        <v>0.18274218632360512</v>
      </c>
    </row>
    <row r="10" spans="1:23" ht="21" customHeight="1" thickTop="1">
      <c r="A10" s="58" t="s">
        <v>410</v>
      </c>
      <c r="B10" s="59">
        <f>'Margens Bruta e EBITDA (ex-SFH)'!B$11</f>
        <v>0.31808771959545307</v>
      </c>
      <c r="C10" s="59">
        <f>'Margens Bruta e EBITDA (ex-SFH)'!C$11</f>
        <v>0.37063307294223247</v>
      </c>
      <c r="D10" s="59">
        <f>'Margens Bruta e EBITDA (ex-SFH)'!D$11</f>
        <v>0.36117108659938979</v>
      </c>
      <c r="E10" s="59">
        <f>'Margens Bruta e EBITDA (ex-SFH)'!E$11</f>
        <v>0.34974631671382572</v>
      </c>
      <c r="F10" s="59">
        <f>'Margens Bruta e EBITDA (ex-SFH)'!F$11</f>
        <v>0.33272904263423719</v>
      </c>
      <c r="G10" s="59">
        <f>'Margens Bruta e EBITDA (ex-SFH)'!G$11</f>
        <v>0.31644519837904062</v>
      </c>
      <c r="H10" s="59">
        <f>'Margens Bruta e EBITDA (ex-SFH)'!H$11</f>
        <v>0.34672898158463261</v>
      </c>
      <c r="I10" s="59">
        <f>'Margens Bruta e EBITDA (ex-SFH)'!I$11</f>
        <v>0.3765757395646826</v>
      </c>
      <c r="J10" s="59">
        <f>'Margens Bruta e EBITDA (ex-SFH)'!J$11</f>
        <v>0.29612028669367402</v>
      </c>
      <c r="K10" s="59">
        <f>'Margens Bruta e EBITDA (ex-SFH)'!K$11</f>
        <v>0.34187742311323599</v>
      </c>
      <c r="L10" s="59">
        <f>'Margens Bruta e EBITDA (ex-SFH)'!L$11</f>
        <v>0.40033889565701614</v>
      </c>
      <c r="M10" s="59">
        <f>'Margens Bruta e EBITDA (ex-SFH)'!M$11</f>
        <v>0.43559144969463193</v>
      </c>
      <c r="N10" s="59">
        <f>'Margens Bruta e EBITDA (ex-SFH)'!N$11</f>
        <v>0.42727932898644833</v>
      </c>
      <c r="O10" s="59">
        <f>'Margens Bruta e EBITDA (ex-SFH)'!O$11</f>
        <v>0.40559666344479656</v>
      </c>
      <c r="P10" s="59">
        <f>'Margens Bruta e EBITDA (ex-SFH)'!P$11</f>
        <v>0.40412580695601669</v>
      </c>
      <c r="Q10" s="59">
        <f>'Margens Bruta e EBITDA (ex-SFH)'!Q$11</f>
        <v>0.45440191235972122</v>
      </c>
      <c r="R10" s="59">
        <f>'Margens Bruta e EBITDA (ex-SFH)'!R$11</f>
        <v>0.42099104896741357</v>
      </c>
      <c r="S10" s="59">
        <f>'Margens Bruta e EBITDA (ex-SFH)'!S$11</f>
        <v>0.39913809344385831</v>
      </c>
      <c r="T10" s="59">
        <f>'Margens Bruta e EBITDA (ex-SFH)'!T$11</f>
        <v>0.32377687199595595</v>
      </c>
      <c r="U10" s="59">
        <f>'Margens Bruta e EBITDA (ex-SFH)'!U$11</f>
        <v>0.38876035716657059</v>
      </c>
      <c r="V10" s="59">
        <f>'Margens Bruta e EBITDA (ex-SFH)'!V$11</f>
        <v>0.34761549840558376</v>
      </c>
      <c r="W10" s="59">
        <f>'Margens Bruta e EBITDA (ex-SFH)'!W$11</f>
        <v>0.18274218632360512</v>
      </c>
    </row>
    <row r="11" spans="1:23">
      <c r="A11" s="9" t="s">
        <v>15</v>
      </c>
      <c r="B11" s="10">
        <f>SUM(B12:B15)</f>
        <v>-17980</v>
      </c>
      <c r="C11" s="10">
        <f>SUM(C12:C15)</f>
        <v>-31256</v>
      </c>
      <c r="D11" s="10">
        <f t="shared" ref="D11:E11" si="4">SUM(D12:D15)</f>
        <v>-3896</v>
      </c>
      <c r="E11" s="10">
        <f t="shared" si="4"/>
        <v>-26695</v>
      </c>
      <c r="F11" s="10">
        <f t="shared" ref="F11:W11" si="5">SUM(F12:F15)</f>
        <v>-27343</v>
      </c>
      <c r="G11" s="10">
        <f t="shared" si="5"/>
        <v>-21294</v>
      </c>
      <c r="H11" s="10">
        <f t="shared" si="5"/>
        <v>-27183.324419999997</v>
      </c>
      <c r="I11" s="10">
        <f t="shared" si="5"/>
        <v>-23434.675580000003</v>
      </c>
      <c r="J11" s="10">
        <f t="shared" si="5"/>
        <v>-28256</v>
      </c>
      <c r="K11" s="10">
        <f t="shared" si="5"/>
        <v>-20943</v>
      </c>
      <c r="L11" s="10">
        <f t="shared" si="5"/>
        <v>-20081.731576195598</v>
      </c>
      <c r="M11" s="10">
        <f t="shared" si="5"/>
        <v>-21075.598010000002</v>
      </c>
      <c r="N11" s="10">
        <f t="shared" si="5"/>
        <v>-19308</v>
      </c>
      <c r="O11" s="10">
        <f t="shared" si="5"/>
        <v>-16690.86217</v>
      </c>
      <c r="P11" s="10">
        <f t="shared" si="5"/>
        <v>-13095</v>
      </c>
      <c r="Q11" s="10">
        <f t="shared" si="5"/>
        <v>-9837</v>
      </c>
      <c r="R11" s="10">
        <f t="shared" si="5"/>
        <v>-3289</v>
      </c>
      <c r="S11" s="10">
        <f t="shared" si="5"/>
        <v>-4735</v>
      </c>
      <c r="T11" s="10">
        <f t="shared" si="5"/>
        <v>-5316.9016848196034</v>
      </c>
      <c r="U11" s="10">
        <f t="shared" si="5"/>
        <v>-3781.7557400000001</v>
      </c>
      <c r="V11" s="10">
        <f t="shared" si="5"/>
        <v>-6986.2585395952383</v>
      </c>
      <c r="W11" s="10">
        <f t="shared" si="5"/>
        <v>-5251.5279483354834</v>
      </c>
    </row>
    <row r="12" spans="1:23">
      <c r="A12" s="6" t="s">
        <v>11</v>
      </c>
      <c r="B12" s="7">
        <v>-23744</v>
      </c>
      <c r="C12" s="7">
        <v>-21590</v>
      </c>
      <c r="D12" s="7">
        <v>-12767</v>
      </c>
      <c r="E12" s="7">
        <v>-17126</v>
      </c>
      <c r="F12" s="7">
        <v>-19205</v>
      </c>
      <c r="G12" s="7">
        <v>-17045</v>
      </c>
      <c r="H12" s="7">
        <v>-16848</v>
      </c>
      <c r="I12" s="7">
        <v>-15999</v>
      </c>
      <c r="J12" s="7">
        <v>-20710</v>
      </c>
      <c r="K12" s="7">
        <v>-10395</v>
      </c>
      <c r="L12" s="7">
        <v>-13987</v>
      </c>
      <c r="M12" s="7">
        <v>-16017</v>
      </c>
      <c r="N12" s="7">
        <v>-13723</v>
      </c>
      <c r="O12" s="7">
        <v>-12945.742</v>
      </c>
      <c r="P12" s="7">
        <v>-8024</v>
      </c>
      <c r="Q12" s="7">
        <v>-4857</v>
      </c>
      <c r="R12" s="7">
        <v>-1760</v>
      </c>
      <c r="S12" s="7">
        <v>-3458</v>
      </c>
      <c r="T12" s="7">
        <v>-1773</v>
      </c>
      <c r="U12" s="7">
        <v>-5564</v>
      </c>
      <c r="V12" s="7">
        <v>-5036</v>
      </c>
      <c r="W12" s="7">
        <v>-3888</v>
      </c>
    </row>
    <row r="13" spans="1:23">
      <c r="A13" s="6" t="s">
        <v>12</v>
      </c>
      <c r="B13" s="7">
        <v>-14785</v>
      </c>
      <c r="C13" s="7">
        <v>-16683</v>
      </c>
      <c r="D13" s="7">
        <v>-12452</v>
      </c>
      <c r="E13" s="7">
        <v>-10690</v>
      </c>
      <c r="F13" s="7">
        <v>-11632</v>
      </c>
      <c r="G13" s="7">
        <v>-10135</v>
      </c>
      <c r="H13" s="7">
        <v>-8149.3984199999995</v>
      </c>
      <c r="I13" s="7">
        <v>-8378.6015800000005</v>
      </c>
      <c r="J13" s="7">
        <v>-8477</v>
      </c>
      <c r="K13" s="7">
        <v>-7539</v>
      </c>
      <c r="L13" s="7">
        <v>-6399</v>
      </c>
      <c r="M13" s="7">
        <v>-6458.5980099999997</v>
      </c>
      <c r="N13" s="7">
        <v>-6673</v>
      </c>
      <c r="O13" s="7">
        <v>-5784.2701699999998</v>
      </c>
      <c r="P13" s="7">
        <v>-5367</v>
      </c>
      <c r="Q13" s="7">
        <v>-4267</v>
      </c>
      <c r="R13" s="7">
        <v>-2414</v>
      </c>
      <c r="S13" s="7">
        <v>-2029</v>
      </c>
      <c r="T13" s="7">
        <v>-3322</v>
      </c>
      <c r="U13" s="7">
        <v>-2945</v>
      </c>
      <c r="V13" s="7">
        <v>-1065</v>
      </c>
      <c r="W13" s="7">
        <v>-1477</v>
      </c>
    </row>
    <row r="14" spans="1:23">
      <c r="A14" s="6" t="s">
        <v>13</v>
      </c>
      <c r="B14" s="7">
        <v>20264</v>
      </c>
      <c r="C14" s="7">
        <v>8574</v>
      </c>
      <c r="D14" s="7">
        <v>22255</v>
      </c>
      <c r="E14" s="7">
        <v>2464</v>
      </c>
      <c r="F14" s="7">
        <v>4481</v>
      </c>
      <c r="G14" s="7">
        <v>6505</v>
      </c>
      <c r="H14" s="7">
        <v>-3754.5419999999999</v>
      </c>
      <c r="I14" s="7">
        <v>1477.5419999999999</v>
      </c>
      <c r="J14" s="7">
        <v>301</v>
      </c>
      <c r="K14" s="7">
        <v>657</v>
      </c>
      <c r="L14" s="7">
        <v>399.26842380440212</v>
      </c>
      <c r="M14" s="7">
        <v>1428</v>
      </c>
      <c r="N14" s="7">
        <v>946</v>
      </c>
      <c r="O14" s="7">
        <v>1381.0219999999999</v>
      </c>
      <c r="P14" s="7">
        <v>616</v>
      </c>
      <c r="Q14" s="7">
        <v>141</v>
      </c>
      <c r="R14" s="7">
        <v>560</v>
      </c>
      <c r="S14" s="7">
        <v>2</v>
      </c>
      <c r="T14" s="7">
        <v>271.07046518039624</v>
      </c>
      <c r="U14" s="7">
        <v>5200</v>
      </c>
      <c r="V14" s="7">
        <v>-361.3835095952378</v>
      </c>
      <c r="W14" s="7">
        <v>1.1664516641758382E-5</v>
      </c>
    </row>
    <row r="15" spans="1:23">
      <c r="A15" s="6" t="s">
        <v>14</v>
      </c>
      <c r="B15" s="7">
        <v>285</v>
      </c>
      <c r="C15" s="7">
        <v>-1557</v>
      </c>
      <c r="D15" s="7">
        <v>-932</v>
      </c>
      <c r="E15" s="7">
        <v>-1343</v>
      </c>
      <c r="F15" s="7">
        <v>-987</v>
      </c>
      <c r="G15" s="7">
        <v>-619</v>
      </c>
      <c r="H15" s="7">
        <v>1568.6160000000009</v>
      </c>
      <c r="I15" s="7">
        <v>-534.61600000000089</v>
      </c>
      <c r="J15" s="7">
        <v>630</v>
      </c>
      <c r="K15" s="7">
        <v>-3666</v>
      </c>
      <c r="L15" s="7">
        <v>-95</v>
      </c>
      <c r="M15" s="7">
        <v>-28</v>
      </c>
      <c r="N15" s="7">
        <v>142</v>
      </c>
      <c r="O15" s="7">
        <v>658.12800000000004</v>
      </c>
      <c r="P15" s="7">
        <v>-320</v>
      </c>
      <c r="Q15" s="7">
        <v>-854</v>
      </c>
      <c r="R15" s="7">
        <v>325</v>
      </c>
      <c r="S15" s="7">
        <v>750</v>
      </c>
      <c r="T15" s="7">
        <v>-492.97214999999994</v>
      </c>
      <c r="U15" s="7">
        <v>-472.75573999999995</v>
      </c>
      <c r="V15" s="7">
        <v>-523.87502999999992</v>
      </c>
      <c r="W15" s="7">
        <v>113.47204000000001</v>
      </c>
    </row>
    <row r="16" spans="1:23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23">
      <c r="A17" s="13" t="s">
        <v>16</v>
      </c>
      <c r="B17" s="10">
        <f>+B8+B11</f>
        <v>71084</v>
      </c>
      <c r="C17" s="10">
        <f>+C8+C11</f>
        <v>70308</v>
      </c>
      <c r="D17" s="10">
        <f t="shared" ref="D17" si="6">+D8+D11</f>
        <v>84006</v>
      </c>
      <c r="E17" s="10">
        <f t="shared" ref="E17:W17" si="7">+E8+E11</f>
        <v>42203</v>
      </c>
      <c r="F17" s="10">
        <f t="shared" si="7"/>
        <v>65988</v>
      </c>
      <c r="G17" s="10">
        <f t="shared" si="7"/>
        <v>27931</v>
      </c>
      <c r="H17" s="10">
        <f t="shared" si="7"/>
        <v>23540.822580000116</v>
      </c>
      <c r="I17" s="10">
        <f t="shared" si="7"/>
        <v>25047.177419999869</v>
      </c>
      <c r="J17" s="10">
        <f t="shared" si="7"/>
        <v>24870</v>
      </c>
      <c r="K17" s="10">
        <f t="shared" si="7"/>
        <v>13064</v>
      </c>
      <c r="L17" s="10">
        <f t="shared" si="7"/>
        <v>22885.97381380439</v>
      </c>
      <c r="M17" s="10">
        <f t="shared" si="7"/>
        <v>43511.401989999998</v>
      </c>
      <c r="N17" s="10">
        <f t="shared" si="7"/>
        <v>90311</v>
      </c>
      <c r="O17" s="10">
        <f t="shared" si="7"/>
        <v>19855.035829999993</v>
      </c>
      <c r="P17" s="10">
        <f t="shared" si="7"/>
        <v>58764</v>
      </c>
      <c r="Q17" s="10">
        <f t="shared" si="7"/>
        <v>29557.869439999966</v>
      </c>
      <c r="R17" s="10">
        <f t="shared" si="7"/>
        <v>18299</v>
      </c>
      <c r="S17" s="10">
        <f t="shared" si="7"/>
        <v>12214</v>
      </c>
      <c r="T17" s="10">
        <f t="shared" si="7"/>
        <v>27006.922940252116</v>
      </c>
      <c r="U17" s="10">
        <f t="shared" si="7"/>
        <v>15650.041952613865</v>
      </c>
      <c r="V17" s="10">
        <f t="shared" si="7"/>
        <v>28396.783656931726</v>
      </c>
      <c r="W17" s="10">
        <f t="shared" si="7"/>
        <v>-2222.6003283354794</v>
      </c>
    </row>
    <row r="18" spans="1:23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>
      <c r="A19" s="6" t="s">
        <v>17</v>
      </c>
      <c r="B19" s="7">
        <v>16135</v>
      </c>
      <c r="C19" s="7">
        <v>12164</v>
      </c>
      <c r="D19" s="7">
        <v>16271</v>
      </c>
      <c r="E19" s="7">
        <v>17363</v>
      </c>
      <c r="F19" s="7">
        <v>17649</v>
      </c>
      <c r="G19" s="7">
        <v>11658</v>
      </c>
      <c r="H19" s="7">
        <v>18822</v>
      </c>
      <c r="I19" s="7">
        <v>15261</v>
      </c>
      <c r="J19" s="7">
        <v>18072</v>
      </c>
      <c r="K19" s="7">
        <v>19772</v>
      </c>
      <c r="L19" s="7">
        <v>12121.250069999995</v>
      </c>
      <c r="M19" s="7">
        <v>14778</v>
      </c>
      <c r="N19" s="7">
        <v>13139</v>
      </c>
      <c r="O19" s="7">
        <v>7603.96</v>
      </c>
      <c r="P19" s="7">
        <v>8377</v>
      </c>
      <c r="Q19" s="7">
        <v>1089</v>
      </c>
      <c r="R19" s="7">
        <v>388</v>
      </c>
      <c r="S19" s="7">
        <v>711</v>
      </c>
      <c r="T19" s="7">
        <v>674</v>
      </c>
      <c r="U19" s="7">
        <v>787</v>
      </c>
      <c r="V19" s="7">
        <v>649</v>
      </c>
      <c r="W19" s="7">
        <v>723</v>
      </c>
    </row>
    <row r="20" spans="1:23">
      <c r="A20" s="6" t="s">
        <v>18</v>
      </c>
      <c r="B20" s="7">
        <v>-7412</v>
      </c>
      <c r="C20" s="7">
        <v>-3078</v>
      </c>
      <c r="D20" s="7">
        <v>-1101</v>
      </c>
      <c r="E20" s="7">
        <v>-1162</v>
      </c>
      <c r="F20" s="7">
        <v>-1673</v>
      </c>
      <c r="G20" s="7">
        <v>-4378</v>
      </c>
      <c r="H20" s="7">
        <v>-760</v>
      </c>
      <c r="I20" s="7">
        <v>-923</v>
      </c>
      <c r="J20" s="7">
        <v>-673</v>
      </c>
      <c r="K20" s="7">
        <v>-1867</v>
      </c>
      <c r="L20" s="7">
        <v>-1025.7607600000001</v>
      </c>
      <c r="M20" s="7">
        <v>-616</v>
      </c>
      <c r="N20" s="7">
        <v>-677</v>
      </c>
      <c r="O20" s="7">
        <v>-757.95800000000008</v>
      </c>
      <c r="P20" s="7">
        <v>-1839</v>
      </c>
      <c r="Q20" s="7">
        <v>-723</v>
      </c>
      <c r="R20" s="7">
        <v>-25</v>
      </c>
      <c r="S20" s="7">
        <v>-548</v>
      </c>
      <c r="T20" s="7">
        <v>-554</v>
      </c>
      <c r="U20" s="7">
        <v>-376</v>
      </c>
      <c r="V20" s="7">
        <v>-285</v>
      </c>
      <c r="W20" s="7">
        <v>-179</v>
      </c>
    </row>
    <row r="21" spans="1:23">
      <c r="A21" s="9" t="s">
        <v>19</v>
      </c>
      <c r="B21" s="10">
        <f>+B19+B20</f>
        <v>8723</v>
      </c>
      <c r="C21" s="10">
        <f>+C19+C20</f>
        <v>9086</v>
      </c>
      <c r="D21" s="10">
        <f t="shared" ref="D21" si="8">+D19+D20</f>
        <v>15170</v>
      </c>
      <c r="E21" s="10">
        <f t="shared" ref="E21:W21" si="9">+E19+E20</f>
        <v>16201</v>
      </c>
      <c r="F21" s="10">
        <f t="shared" si="9"/>
        <v>15976</v>
      </c>
      <c r="G21" s="10">
        <f t="shared" si="9"/>
        <v>7280</v>
      </c>
      <c r="H21" s="10">
        <f t="shared" si="9"/>
        <v>18062</v>
      </c>
      <c r="I21" s="10">
        <f t="shared" si="9"/>
        <v>14338</v>
      </c>
      <c r="J21" s="10">
        <f t="shared" si="9"/>
        <v>17399</v>
      </c>
      <c r="K21" s="10">
        <f t="shared" si="9"/>
        <v>17905</v>
      </c>
      <c r="L21" s="10">
        <f t="shared" si="9"/>
        <v>11095.489309999994</v>
      </c>
      <c r="M21" s="10">
        <f t="shared" si="9"/>
        <v>14162</v>
      </c>
      <c r="N21" s="10">
        <f t="shared" si="9"/>
        <v>12462</v>
      </c>
      <c r="O21" s="10">
        <f t="shared" si="9"/>
        <v>6846.0020000000004</v>
      </c>
      <c r="P21" s="10">
        <f t="shared" si="9"/>
        <v>6538</v>
      </c>
      <c r="Q21" s="10">
        <f t="shared" si="9"/>
        <v>366</v>
      </c>
      <c r="R21" s="10">
        <f t="shared" si="9"/>
        <v>363</v>
      </c>
      <c r="S21" s="10">
        <f t="shared" si="9"/>
        <v>163</v>
      </c>
      <c r="T21" s="10">
        <f t="shared" si="9"/>
        <v>120</v>
      </c>
      <c r="U21" s="10">
        <f t="shared" si="9"/>
        <v>411</v>
      </c>
      <c r="V21" s="10">
        <f t="shared" si="9"/>
        <v>364</v>
      </c>
      <c r="W21" s="10">
        <f t="shared" si="9"/>
        <v>544</v>
      </c>
    </row>
    <row r="22" spans="1:23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23">
      <c r="A23" s="13" t="s">
        <v>20</v>
      </c>
      <c r="B23" s="10">
        <f>+B17+B21</f>
        <v>79807</v>
      </c>
      <c r="C23" s="10">
        <f>+C17+C21</f>
        <v>79394</v>
      </c>
      <c r="D23" s="10">
        <f t="shared" ref="D23" si="10">+D17+D21</f>
        <v>99176</v>
      </c>
      <c r="E23" s="10">
        <f t="shared" ref="E23:W23" si="11">+E17+E21</f>
        <v>58404</v>
      </c>
      <c r="F23" s="10">
        <f t="shared" si="11"/>
        <v>81964</v>
      </c>
      <c r="G23" s="10">
        <f t="shared" si="11"/>
        <v>35211</v>
      </c>
      <c r="H23" s="10">
        <f t="shared" si="11"/>
        <v>41602.822580000116</v>
      </c>
      <c r="I23" s="10">
        <f t="shared" si="11"/>
        <v>39385.177419999869</v>
      </c>
      <c r="J23" s="10">
        <f t="shared" si="11"/>
        <v>42269</v>
      </c>
      <c r="K23" s="10">
        <f t="shared" si="11"/>
        <v>30969</v>
      </c>
      <c r="L23" s="10">
        <f t="shared" si="11"/>
        <v>33981.46312380438</v>
      </c>
      <c r="M23" s="10">
        <f t="shared" si="11"/>
        <v>57673.401989999998</v>
      </c>
      <c r="N23" s="10">
        <f t="shared" si="11"/>
        <v>102773</v>
      </c>
      <c r="O23" s="10">
        <f t="shared" si="11"/>
        <v>26701.037829999994</v>
      </c>
      <c r="P23" s="10">
        <f t="shared" si="11"/>
        <v>65302</v>
      </c>
      <c r="Q23" s="10">
        <f t="shared" si="11"/>
        <v>29923.869439999966</v>
      </c>
      <c r="R23" s="10">
        <f t="shared" si="11"/>
        <v>18662</v>
      </c>
      <c r="S23" s="10">
        <f t="shared" si="11"/>
        <v>12377</v>
      </c>
      <c r="T23" s="10">
        <f t="shared" si="11"/>
        <v>27126.922940252116</v>
      </c>
      <c r="U23" s="10">
        <f t="shared" si="11"/>
        <v>16061.041952613865</v>
      </c>
      <c r="V23" s="10">
        <f t="shared" si="11"/>
        <v>28760.783656931726</v>
      </c>
      <c r="W23" s="10">
        <f t="shared" si="11"/>
        <v>-1678.6003283354794</v>
      </c>
    </row>
    <row r="24" spans="1:23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>
      <c r="A25" s="6" t="s">
        <v>21</v>
      </c>
      <c r="B25" s="7">
        <v>-8362</v>
      </c>
      <c r="C25" s="7">
        <v>-5972</v>
      </c>
      <c r="D25" s="7">
        <v>-5349</v>
      </c>
      <c r="E25" s="7">
        <v>-5755</v>
      </c>
      <c r="F25" s="7">
        <v>-7878</v>
      </c>
      <c r="G25" s="7">
        <v>-4345</v>
      </c>
      <c r="H25" s="7">
        <v>-6231.007999999998</v>
      </c>
      <c r="I25" s="7">
        <v>-5119.9920000000011</v>
      </c>
      <c r="J25" s="7">
        <v>-6743</v>
      </c>
      <c r="K25" s="7">
        <v>1006</v>
      </c>
      <c r="L25" s="7">
        <v>1384.0717</v>
      </c>
      <c r="M25" s="7">
        <v>-4540</v>
      </c>
      <c r="N25" s="7">
        <v>-4913</v>
      </c>
      <c r="O25" s="7">
        <v>-2534</v>
      </c>
      <c r="P25" s="7">
        <v>-2869</v>
      </c>
      <c r="Q25" s="7">
        <v>-1275</v>
      </c>
      <c r="R25" s="7">
        <v>-872</v>
      </c>
      <c r="S25" s="7">
        <v>-1074</v>
      </c>
      <c r="T25" s="7">
        <v>-622.57232964465902</v>
      </c>
      <c r="U25" s="7">
        <v>173.32313518854824</v>
      </c>
      <c r="V25" s="7">
        <v>-829.33250554388917</v>
      </c>
      <c r="W25" s="7">
        <v>51.968399999999995</v>
      </c>
    </row>
    <row r="26" spans="1:23">
      <c r="A26" s="6" t="s">
        <v>22</v>
      </c>
      <c r="B26" s="7">
        <v>-625</v>
      </c>
      <c r="C26" s="7">
        <v>-1309</v>
      </c>
      <c r="D26" s="7">
        <v>-1913</v>
      </c>
      <c r="E26" s="7">
        <v>-1161</v>
      </c>
      <c r="F26" s="7">
        <v>-951</v>
      </c>
      <c r="G26" s="7">
        <v>-784</v>
      </c>
      <c r="H26" s="7">
        <v>-552.82699999999966</v>
      </c>
      <c r="I26" s="7">
        <v>-70.190000000000396</v>
      </c>
      <c r="J26" s="7">
        <v>149</v>
      </c>
      <c r="K26" s="7">
        <v>-5756</v>
      </c>
      <c r="L26" s="7">
        <v>-4982.5309499999967</v>
      </c>
      <c r="M26" s="7">
        <v>145</v>
      </c>
      <c r="N26" s="7">
        <v>-1544</v>
      </c>
      <c r="O26" s="7">
        <v>158</v>
      </c>
      <c r="P26" s="7">
        <v>-363</v>
      </c>
      <c r="Q26" s="7">
        <v>-721</v>
      </c>
      <c r="R26" s="7">
        <v>-169</v>
      </c>
      <c r="S26" s="7">
        <v>-91</v>
      </c>
      <c r="T26" s="7">
        <v>-1496.5190099999998</v>
      </c>
      <c r="U26" s="7">
        <v>-1293.58429</v>
      </c>
      <c r="V26" s="7">
        <v>-1079.6543400000003</v>
      </c>
      <c r="W26" s="7">
        <v>-499.13588999999996</v>
      </c>
    </row>
    <row r="27" spans="1:23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>
      <c r="A28" s="13" t="s">
        <v>26</v>
      </c>
      <c r="B28" s="10">
        <f>+B23+B25+B26</f>
        <v>70820</v>
      </c>
      <c r="C28" s="10">
        <f>+C23+C25+C26</f>
        <v>72113</v>
      </c>
      <c r="D28" s="10">
        <f t="shared" ref="D28" si="12">+D23+D25+D26</f>
        <v>91914</v>
      </c>
      <c r="E28" s="10">
        <f t="shared" ref="E28:W28" si="13">+E23+E25+E26</f>
        <v>51488</v>
      </c>
      <c r="F28" s="10">
        <f t="shared" si="13"/>
        <v>73135</v>
      </c>
      <c r="G28" s="10">
        <f t="shared" si="13"/>
        <v>30082</v>
      </c>
      <c r="H28" s="10">
        <f t="shared" si="13"/>
        <v>34818.987580000125</v>
      </c>
      <c r="I28" s="10">
        <f t="shared" si="13"/>
        <v>34194.995419999868</v>
      </c>
      <c r="J28" s="10">
        <f t="shared" si="13"/>
        <v>35675</v>
      </c>
      <c r="K28" s="10">
        <f t="shared" si="13"/>
        <v>26219</v>
      </c>
      <c r="L28" s="10">
        <f t="shared" si="13"/>
        <v>30383.003873804384</v>
      </c>
      <c r="M28" s="10">
        <f t="shared" si="13"/>
        <v>53278.401989999998</v>
      </c>
      <c r="N28" s="10">
        <f t="shared" si="13"/>
        <v>96316</v>
      </c>
      <c r="O28" s="10">
        <f t="shared" si="13"/>
        <v>24325.037829999994</v>
      </c>
      <c r="P28" s="10">
        <f t="shared" si="13"/>
        <v>62070</v>
      </c>
      <c r="Q28" s="10">
        <f t="shared" si="13"/>
        <v>27927.869439999966</v>
      </c>
      <c r="R28" s="10">
        <f t="shared" si="13"/>
        <v>17621</v>
      </c>
      <c r="S28" s="10">
        <f t="shared" si="13"/>
        <v>11212</v>
      </c>
      <c r="T28" s="10">
        <f t="shared" si="13"/>
        <v>25007.831600607456</v>
      </c>
      <c r="U28" s="10">
        <f t="shared" si="13"/>
        <v>14940.780797802412</v>
      </c>
      <c r="V28" s="10">
        <f t="shared" si="13"/>
        <v>26851.796811387834</v>
      </c>
      <c r="W28" s="10">
        <f t="shared" si="13"/>
        <v>-2125.7678183354792</v>
      </c>
    </row>
    <row r="29" spans="1:2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>
      <c r="A30" s="4" t="s">
        <v>25</v>
      </c>
      <c r="B30" s="7">
        <v>-4843</v>
      </c>
      <c r="C30" s="7">
        <v>-2109</v>
      </c>
      <c r="D30" s="7">
        <v>-3772</v>
      </c>
      <c r="E30" s="7">
        <v>-2923</v>
      </c>
      <c r="F30" s="7">
        <v>-4002</v>
      </c>
      <c r="G30" s="7">
        <v>-4473</v>
      </c>
      <c r="H30" s="7">
        <v>-2352.0600793444992</v>
      </c>
      <c r="I30" s="7">
        <v>-6574.9399206554799</v>
      </c>
      <c r="J30" s="7">
        <v>-1953</v>
      </c>
      <c r="K30" s="7">
        <v>-5139</v>
      </c>
      <c r="L30" s="7">
        <v>-5878.9316319244354</v>
      </c>
      <c r="M30" s="7">
        <v>-7644</v>
      </c>
      <c r="N30" s="7">
        <v>-5774</v>
      </c>
      <c r="O30" s="7">
        <v>-7272</v>
      </c>
      <c r="P30" s="7">
        <v>-8643</v>
      </c>
      <c r="Q30" s="7">
        <v>-10287</v>
      </c>
      <c r="R30" s="7">
        <v>-4165</v>
      </c>
      <c r="S30" s="7">
        <v>-2213</v>
      </c>
      <c r="T30" s="7">
        <v>-5351.4751734467191</v>
      </c>
      <c r="U30" s="7">
        <v>-4340.4098292575563</v>
      </c>
      <c r="V30" s="7">
        <v>-3658.4439914855666</v>
      </c>
      <c r="W30" s="7">
        <v>-135.18280394951591</v>
      </c>
    </row>
    <row r="31" spans="1:23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  <c r="S31" s="8"/>
      <c r="T31" s="7"/>
      <c r="U31" s="7"/>
      <c r="V31" s="7"/>
      <c r="W31" s="8"/>
    </row>
    <row r="32" spans="1:23" ht="23.5" thickBot="1">
      <c r="A32" s="19" t="s">
        <v>27</v>
      </c>
      <c r="B32" s="20">
        <f>+B28+B30</f>
        <v>65977</v>
      </c>
      <c r="C32" s="20">
        <f>+C28+C30</f>
        <v>70004</v>
      </c>
      <c r="D32" s="20">
        <f t="shared" ref="D32" si="14">+D28+D30</f>
        <v>88142</v>
      </c>
      <c r="E32" s="20">
        <f t="shared" ref="E32:W32" si="15">+E28+E30</f>
        <v>48565</v>
      </c>
      <c r="F32" s="20">
        <f t="shared" si="15"/>
        <v>69133</v>
      </c>
      <c r="G32" s="20">
        <f t="shared" si="15"/>
        <v>25609</v>
      </c>
      <c r="H32" s="20">
        <f t="shared" si="15"/>
        <v>32466.927500655627</v>
      </c>
      <c r="I32" s="20">
        <f t="shared" si="15"/>
        <v>27620.055499344387</v>
      </c>
      <c r="J32" s="20">
        <f t="shared" si="15"/>
        <v>33722</v>
      </c>
      <c r="K32" s="20">
        <f t="shared" si="15"/>
        <v>21080</v>
      </c>
      <c r="L32" s="20">
        <f t="shared" si="15"/>
        <v>24504.072241879949</v>
      </c>
      <c r="M32" s="20">
        <f t="shared" si="15"/>
        <v>45634.401989999998</v>
      </c>
      <c r="N32" s="20">
        <f t="shared" si="15"/>
        <v>90542</v>
      </c>
      <c r="O32" s="20">
        <f t="shared" si="15"/>
        <v>17053.037829999994</v>
      </c>
      <c r="P32" s="20">
        <f t="shared" si="15"/>
        <v>53427</v>
      </c>
      <c r="Q32" s="20">
        <f t="shared" si="15"/>
        <v>17640.869439999966</v>
      </c>
      <c r="R32" s="20">
        <f t="shared" si="15"/>
        <v>13456</v>
      </c>
      <c r="S32" s="20">
        <f t="shared" si="15"/>
        <v>8999</v>
      </c>
      <c r="T32" s="20">
        <f t="shared" si="15"/>
        <v>19656.356427160739</v>
      </c>
      <c r="U32" s="20">
        <f t="shared" si="15"/>
        <v>10600.370968544856</v>
      </c>
      <c r="V32" s="20">
        <f t="shared" si="15"/>
        <v>23193.352819902269</v>
      </c>
      <c r="W32" s="20">
        <f t="shared" si="15"/>
        <v>-2260.950622284995</v>
      </c>
    </row>
    <row r="33" spans="1:23" ht="12.5" thickTop="1" thickBot="1">
      <c r="A33" s="11" t="s">
        <v>265</v>
      </c>
      <c r="B33" s="12">
        <f>+B32/B6</f>
        <v>0.2235409713869454</v>
      </c>
      <c r="C33" s="12">
        <f>+C32/C6</f>
        <v>0.24544549317700518</v>
      </c>
      <c r="D33" s="12">
        <f t="shared" ref="D33" si="16">+D32/D6</f>
        <v>0.34476257529531407</v>
      </c>
      <c r="E33" s="12">
        <f t="shared" ref="E33:W33" si="17">+E32/E6</f>
        <v>0.23692555371255733</v>
      </c>
      <c r="F33" s="12">
        <f t="shared" si="17"/>
        <v>0.24383129708529669</v>
      </c>
      <c r="G33" s="12">
        <f t="shared" si="17"/>
        <v>0.16089592561178651</v>
      </c>
      <c r="H33" s="12">
        <f t="shared" si="17"/>
        <v>0.22049147576608488</v>
      </c>
      <c r="I33" s="12">
        <f t="shared" si="17"/>
        <v>0.21441977294858255</v>
      </c>
      <c r="J33" s="12">
        <f t="shared" si="17"/>
        <v>0.18765302942616749</v>
      </c>
      <c r="K33" s="12">
        <f t="shared" si="17"/>
        <v>0.21172736586247765</v>
      </c>
      <c r="L33" s="12">
        <f t="shared" si="17"/>
        <v>0.22430033156975143</v>
      </c>
      <c r="M33" s="12">
        <f t="shared" si="17"/>
        <v>0.30559842755544842</v>
      </c>
      <c r="N33" s="12">
        <f t="shared" si="17"/>
        <v>0.34788656090185699</v>
      </c>
      <c r="O33" s="12">
        <f t="shared" si="17"/>
        <v>0.18857314757509597</v>
      </c>
      <c r="P33" s="12">
        <f t="shared" si="17"/>
        <v>0.29836151629548552</v>
      </c>
      <c r="Q33" s="12">
        <f t="shared" si="17"/>
        <v>0.20347941047077006</v>
      </c>
      <c r="R33" s="12">
        <f t="shared" si="17"/>
        <v>0.26240761325298856</v>
      </c>
      <c r="S33" s="12">
        <f t="shared" si="17"/>
        <v>0.2119206857573474</v>
      </c>
      <c r="T33" s="12">
        <f t="shared" si="17"/>
        <v>0.19689110656439182</v>
      </c>
      <c r="U33" s="12">
        <f t="shared" si="17"/>
        <v>0.21207528346160484</v>
      </c>
      <c r="V33" s="12">
        <f t="shared" si="17"/>
        <v>0.22785968643980092</v>
      </c>
      <c r="W33" s="12">
        <f t="shared" si="17"/>
        <v>-0.13640836352704755</v>
      </c>
    </row>
    <row r="34" spans="1:23" ht="12" thickTop="1">
      <c r="T34" s="26"/>
      <c r="U34" s="26"/>
    </row>
    <row r="36" spans="1:23">
      <c r="A36" s="5" t="s">
        <v>331</v>
      </c>
      <c r="B36" s="3" t="str">
        <f t="shared" ref="B36:C36" si="18">B5</f>
        <v>2T24</v>
      </c>
      <c r="C36" s="3" t="str">
        <f t="shared" si="18"/>
        <v>1T24</v>
      </c>
      <c r="D36" s="3" t="str">
        <f t="shared" ref="D36:I36" si="19">D5</f>
        <v>4T23</v>
      </c>
      <c r="E36" s="3" t="str">
        <f t="shared" si="19"/>
        <v>3T23</v>
      </c>
      <c r="F36" s="3" t="str">
        <f t="shared" si="19"/>
        <v>2T23</v>
      </c>
      <c r="G36" s="3" t="str">
        <f t="shared" si="19"/>
        <v>1T23</v>
      </c>
      <c r="H36" s="3" t="str">
        <f t="shared" si="19"/>
        <v>4T22</v>
      </c>
      <c r="I36" s="3" t="str">
        <f t="shared" si="19"/>
        <v>3T22</v>
      </c>
      <c r="J36" s="3" t="str">
        <f t="shared" ref="J36:W36" si="20">J5</f>
        <v>2T22</v>
      </c>
      <c r="K36" s="3" t="str">
        <f t="shared" si="20"/>
        <v>1T22</v>
      </c>
      <c r="L36" s="3" t="str">
        <f t="shared" si="20"/>
        <v>4T21</v>
      </c>
      <c r="M36" s="3" t="str">
        <f t="shared" si="20"/>
        <v>3T21</v>
      </c>
      <c r="N36" s="3" t="str">
        <f t="shared" si="20"/>
        <v>2T21</v>
      </c>
      <c r="O36" s="3" t="str">
        <f t="shared" si="20"/>
        <v>1T21</v>
      </c>
      <c r="P36" s="3" t="str">
        <f t="shared" si="20"/>
        <v>4T20</v>
      </c>
      <c r="Q36" s="3" t="str">
        <f t="shared" si="20"/>
        <v>3T20</v>
      </c>
      <c r="R36" s="3" t="str">
        <f t="shared" si="20"/>
        <v>2T20</v>
      </c>
      <c r="S36" s="3" t="str">
        <f t="shared" si="20"/>
        <v>1T20</v>
      </c>
      <c r="T36" s="3" t="str">
        <f t="shared" si="20"/>
        <v>4T19</v>
      </c>
      <c r="U36" s="3" t="str">
        <f t="shared" si="20"/>
        <v>3T19</v>
      </c>
      <c r="V36" s="3" t="str">
        <f t="shared" si="20"/>
        <v>2T19</v>
      </c>
      <c r="W36" s="3" t="str">
        <f t="shared" si="20"/>
        <v>1T19</v>
      </c>
    </row>
    <row r="37" spans="1:23">
      <c r="A37" s="1" t="s">
        <v>332</v>
      </c>
      <c r="B37" s="7">
        <v>1819438.7903999998</v>
      </c>
      <c r="C37" s="7">
        <v>1546568.064</v>
      </c>
      <c r="D37" s="7">
        <v>1322309.7216</v>
      </c>
      <c r="E37" s="7">
        <v>1303463.0592</v>
      </c>
      <c r="F37" s="32">
        <v>1322068.8384</v>
      </c>
      <c r="G37" s="32">
        <v>1217673.3887999998</v>
      </c>
      <c r="H37" s="32">
        <v>1154103.7248</v>
      </c>
      <c r="I37" s="32">
        <v>1086096.1833993318</v>
      </c>
      <c r="J37" s="32">
        <v>1044026.8762923634</v>
      </c>
      <c r="K37" s="32">
        <v>786875.28352889954</v>
      </c>
      <c r="L37" s="32">
        <v>724778</v>
      </c>
      <c r="M37" s="32">
        <v>681206</v>
      </c>
      <c r="N37" s="32">
        <v>604003.29581454047</v>
      </c>
      <c r="O37" s="32">
        <v>378002.37060298701</v>
      </c>
      <c r="P37" s="32">
        <v>380618</v>
      </c>
      <c r="Q37" s="32">
        <v>207271</v>
      </c>
      <c r="R37" s="32">
        <v>253210</v>
      </c>
      <c r="S37" s="32">
        <v>295690</v>
      </c>
      <c r="T37" s="32">
        <v>316138</v>
      </c>
      <c r="U37" s="32">
        <v>275804</v>
      </c>
      <c r="V37" s="32">
        <v>285636</v>
      </c>
      <c r="W37" s="32">
        <v>174473.61320136843</v>
      </c>
    </row>
    <row r="38" spans="1:23">
      <c r="A38" s="1" t="s">
        <v>333</v>
      </c>
      <c r="B38" s="7">
        <v>641352.79039999971</v>
      </c>
      <c r="C38" s="7">
        <v>565887.06400000001</v>
      </c>
      <c r="D38" s="7">
        <v>473643.72160000005</v>
      </c>
      <c r="E38" s="7">
        <v>454797.05920000002</v>
      </c>
      <c r="F38" s="32">
        <v>454668.83840000001</v>
      </c>
      <c r="G38" s="32">
        <v>420568.38879999984</v>
      </c>
      <c r="H38" s="32">
        <v>404842.72479999997</v>
      </c>
      <c r="I38" s="32">
        <v>376409.3974068953</v>
      </c>
      <c r="J38" s="32">
        <v>355821.4306932289</v>
      </c>
      <c r="K38" s="32">
        <v>284124.86114508443</v>
      </c>
      <c r="L38" s="32">
        <v>269966.54106736387</v>
      </c>
      <c r="M38" s="32">
        <v>257425</v>
      </c>
      <c r="N38" s="32">
        <v>229749.26956866198</v>
      </c>
      <c r="O38" s="32">
        <v>138920.78554525704</v>
      </c>
      <c r="P38" s="32">
        <v>140843</v>
      </c>
      <c r="Q38" s="32">
        <v>76921</v>
      </c>
      <c r="R38" s="32">
        <v>92563</v>
      </c>
      <c r="S38" s="32">
        <v>107084</v>
      </c>
      <c r="T38" s="32">
        <v>114914</v>
      </c>
      <c r="U38" s="32">
        <v>101097</v>
      </c>
      <c r="V38" s="32">
        <v>104962</v>
      </c>
      <c r="W38" s="32">
        <v>62560.156097464424</v>
      </c>
    </row>
    <row r="39" spans="1:23" ht="12" thickBot="1">
      <c r="A39" s="31" t="s">
        <v>334</v>
      </c>
      <c r="B39" s="33">
        <f t="shared" ref="B39" si="21">+B38/B37</f>
        <v>0.35250033899683958</v>
      </c>
      <c r="C39" s="33">
        <f t="shared" ref="C39:D39" si="22">+C38/C37</f>
        <v>0.36589858356211347</v>
      </c>
      <c r="D39" s="33">
        <f t="shared" si="22"/>
        <v>0.35819423684406498</v>
      </c>
      <c r="E39" s="33">
        <f t="shared" ref="E39:W39" si="23">+E38/E37</f>
        <v>0.34891442146364438</v>
      </c>
      <c r="F39" s="33">
        <f t="shared" si="23"/>
        <v>0.34390708349971499</v>
      </c>
      <c r="G39" s="33">
        <f t="shared" si="23"/>
        <v>0.34538686044084788</v>
      </c>
      <c r="H39" s="33">
        <f t="shared" si="23"/>
        <v>0.35078538964958028</v>
      </c>
      <c r="I39" s="33">
        <f t="shared" si="23"/>
        <v>0.34657096043628993</v>
      </c>
      <c r="J39" s="33">
        <f t="shared" si="23"/>
        <v>0.34081635135376215</v>
      </c>
      <c r="K39" s="33">
        <f t="shared" si="23"/>
        <v>0.36107991582969756</v>
      </c>
      <c r="L39" s="33">
        <f t="shared" si="23"/>
        <v>0.37248169931670644</v>
      </c>
      <c r="M39" s="33">
        <f t="shared" si="23"/>
        <v>0.37789596685877691</v>
      </c>
      <c r="N39" s="33">
        <f t="shared" si="23"/>
        <v>0.38037750979293766</v>
      </c>
      <c r="O39" s="33">
        <f t="shared" si="23"/>
        <v>0.36751300084084521</v>
      </c>
      <c r="P39" s="33">
        <f t="shared" si="23"/>
        <v>0.37003767556973133</v>
      </c>
      <c r="Q39" s="33">
        <f t="shared" si="23"/>
        <v>0.37111318032913432</v>
      </c>
      <c r="R39" s="33">
        <f t="shared" si="23"/>
        <v>0.36555823229730261</v>
      </c>
      <c r="S39" s="33">
        <f t="shared" si="23"/>
        <v>0.36214954851364606</v>
      </c>
      <c r="T39" s="33">
        <f t="shared" si="23"/>
        <v>0.36349315805123078</v>
      </c>
      <c r="U39" s="33">
        <f t="shared" si="23"/>
        <v>0.36655378457165233</v>
      </c>
      <c r="V39" s="33">
        <f t="shared" si="23"/>
        <v>0.367467686146004</v>
      </c>
      <c r="W39" s="33">
        <f t="shared" si="23"/>
        <v>0.3585651431730294</v>
      </c>
    </row>
    <row r="40" spans="1:23" ht="12" thickTop="1"/>
    <row r="41" spans="1:23">
      <c r="T41" s="25"/>
    </row>
    <row r="42" spans="1:23">
      <c r="T42" s="25"/>
    </row>
    <row r="43" spans="1:23">
      <c r="T43" s="2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FE9B-71CA-47D7-BAC9-1A7370593690}">
  <sheetPr>
    <tabColor rgb="FFC8A74B"/>
  </sheetPr>
  <dimension ref="A1:Y25"/>
  <sheetViews>
    <sheetView showGridLines="0" zoomScaleNormal="100" workbookViewId="0"/>
  </sheetViews>
  <sheetFormatPr defaultColWidth="0" defaultRowHeight="11.5"/>
  <cols>
    <col min="1" max="1" width="40.36328125" style="1" bestFit="1" customWidth="1"/>
    <col min="2" max="10" width="8.90625" style="1" customWidth="1"/>
    <col min="11" max="11" width="8.90625" style="2" customWidth="1"/>
    <col min="12" max="12" width="10.453125" style="2" customWidth="1"/>
    <col min="13" max="23" width="8.90625" style="2" customWidth="1"/>
    <col min="24" max="24" width="8.90625" style="1" customWidth="1"/>
    <col min="25" max="25" width="8.90625" style="1" hidden="1" customWidth="1"/>
    <col min="26" max="16384" width="8.90625" style="1" hidden="1"/>
  </cols>
  <sheetData>
    <row r="1" spans="1:25" ht="14.5">
      <c r="B1"/>
      <c r="C1"/>
      <c r="D1"/>
      <c r="E1"/>
      <c r="F1"/>
      <c r="G1"/>
      <c r="H1"/>
      <c r="I1" s="35"/>
      <c r="J1" s="35"/>
      <c r="K1" s="35"/>
      <c r="L1" s="35"/>
      <c r="M1" s="35"/>
      <c r="N1" s="34"/>
      <c r="O1" s="34"/>
      <c r="P1" s="34"/>
      <c r="Q1" s="34"/>
      <c r="R1" s="34"/>
      <c r="S1" s="34"/>
    </row>
    <row r="2" spans="1:25" ht="14.5">
      <c r="A2"/>
      <c r="B2"/>
      <c r="C2"/>
      <c r="D2"/>
      <c r="E2"/>
      <c r="F2"/>
      <c r="G2"/>
      <c r="H2"/>
      <c r="I2"/>
      <c r="J2"/>
      <c r="R2" s="26"/>
      <c r="U2" s="26"/>
    </row>
    <row r="3" spans="1:25">
      <c r="K3" s="25"/>
      <c r="L3" s="25"/>
      <c r="M3" s="25"/>
      <c r="N3" s="25"/>
      <c r="O3" s="25"/>
      <c r="P3" s="25"/>
      <c r="Q3" s="25"/>
      <c r="T3" s="26"/>
      <c r="U3" s="25"/>
    </row>
    <row r="5" spans="1:25">
      <c r="A5" s="5" t="s">
        <v>380</v>
      </c>
      <c r="B5" s="3" t="s">
        <v>445</v>
      </c>
      <c r="C5" s="3" t="s">
        <v>435</v>
      </c>
      <c r="D5" s="3" t="s">
        <v>423</v>
      </c>
      <c r="E5" s="3" t="s">
        <v>375</v>
      </c>
      <c r="F5" s="3" t="s">
        <v>366</v>
      </c>
      <c r="G5" s="3" t="s">
        <v>364</v>
      </c>
      <c r="H5" s="3" t="s">
        <v>350</v>
      </c>
      <c r="I5" s="3" t="s">
        <v>327</v>
      </c>
      <c r="J5" s="3" t="s">
        <v>321</v>
      </c>
      <c r="K5" s="3" t="s">
        <v>305</v>
      </c>
      <c r="L5" s="3" t="s">
        <v>300</v>
      </c>
      <c r="M5" s="3" t="s">
        <v>292</v>
      </c>
      <c r="N5" s="3" t="s">
        <v>284</v>
      </c>
      <c r="O5" s="3" t="s">
        <v>282</v>
      </c>
      <c r="P5" s="3" t="s">
        <v>273</v>
      </c>
      <c r="Q5" s="3" t="s">
        <v>2</v>
      </c>
      <c r="R5" s="3" t="s">
        <v>1</v>
      </c>
      <c r="S5" s="3" t="s">
        <v>4</v>
      </c>
      <c r="T5" s="3" t="s">
        <v>3</v>
      </c>
      <c r="U5" s="3" t="s">
        <v>5</v>
      </c>
      <c r="V5" s="3" t="s">
        <v>6</v>
      </c>
      <c r="W5" s="3" t="s">
        <v>7</v>
      </c>
    </row>
    <row r="6" spans="1:25">
      <c r="A6" s="46" t="s">
        <v>378</v>
      </c>
      <c r="B6" s="39">
        <f>DRE!B8</f>
        <v>89064</v>
      </c>
      <c r="C6" s="39">
        <f>DRE!C8</f>
        <v>101564</v>
      </c>
      <c r="D6" s="39">
        <f>DRE!D8</f>
        <v>87902</v>
      </c>
      <c r="E6" s="39">
        <f>DRE!E8</f>
        <v>68898</v>
      </c>
      <c r="F6" s="39">
        <f>DRE!F8</f>
        <v>93331</v>
      </c>
      <c r="G6" s="39">
        <f>DRE!G8</f>
        <v>49225</v>
      </c>
      <c r="H6" s="39">
        <f>DRE!H8</f>
        <v>50724.147000000114</v>
      </c>
      <c r="I6" s="39">
        <f>DRE!I8</f>
        <v>48481.852999999872</v>
      </c>
      <c r="J6" s="39">
        <f>DRE!J8</f>
        <v>53126</v>
      </c>
      <c r="K6" s="39">
        <f>DRE!K8</f>
        <v>34007</v>
      </c>
      <c r="L6" s="39">
        <f>DRE!L8</f>
        <v>42967.705389999988</v>
      </c>
      <c r="M6" s="39">
        <f>DRE!M8</f>
        <v>64587</v>
      </c>
      <c r="N6" s="39">
        <f>DRE!N8</f>
        <v>109619</v>
      </c>
      <c r="O6" s="39">
        <f>DRE!O8</f>
        <v>36545.897999999994</v>
      </c>
      <c r="P6" s="39">
        <f>DRE!P8</f>
        <v>71859</v>
      </c>
      <c r="Q6" s="39">
        <f>DRE!Q8</f>
        <v>39394.869439999966</v>
      </c>
      <c r="R6" s="39">
        <f>DRE!R8</f>
        <v>21588</v>
      </c>
      <c r="S6" s="39">
        <f>DRE!S8</f>
        <v>16949</v>
      </c>
      <c r="T6" s="39">
        <f>DRE!T8</f>
        <v>32323.82462507172</v>
      </c>
      <c r="U6" s="39">
        <f>DRE!U8</f>
        <v>19431.797692613865</v>
      </c>
      <c r="V6" s="39">
        <f>DRE!V8</f>
        <v>35383.042196526963</v>
      </c>
      <c r="W6" s="39">
        <f>DRE!W8</f>
        <v>3028.927620000004</v>
      </c>
    </row>
    <row r="7" spans="1:25">
      <c r="A7" s="47" t="s">
        <v>377</v>
      </c>
      <c r="B7" s="38">
        <f>B6/DRE!B6</f>
        <v>0.30176353995493738</v>
      </c>
      <c r="C7" s="38">
        <f>C6/DRE!C6</f>
        <v>0.35610002384191408</v>
      </c>
      <c r="D7" s="38">
        <f>D6/DRE!D6</f>
        <v>0.34382382852225613</v>
      </c>
      <c r="E7" s="38">
        <f>E6/DRE!E6</f>
        <v>0.33612059713142745</v>
      </c>
      <c r="F7" s="38">
        <f>F6/DRE!F6</f>
        <v>0.32917736519849894</v>
      </c>
      <c r="G7" s="38">
        <f>G6/DRE!G6</f>
        <v>0.30927025413878678</v>
      </c>
      <c r="H7" s="38">
        <f>H6/DRE!H6</f>
        <v>0.34448107320226101</v>
      </c>
      <c r="I7" s="38">
        <f>I6/DRE!I6</f>
        <v>0.37637389659239762</v>
      </c>
      <c r="J7" s="38">
        <f>J6/DRE!J6</f>
        <v>0.29563059252993812</v>
      </c>
      <c r="K7" s="38">
        <f>K6/DRE!K6</f>
        <v>0.3415660593399088</v>
      </c>
      <c r="L7" s="38">
        <f>L6/DRE!L6</f>
        <v>0.39330893537346967</v>
      </c>
      <c r="M7" s="38">
        <f>M6/DRE!M6</f>
        <v>0.43251767920282869</v>
      </c>
      <c r="N7" s="38">
        <f>N6/DRE!N6</f>
        <v>0.42118549313578957</v>
      </c>
      <c r="O7" s="38">
        <f>O6/DRE!O6</f>
        <v>0.40412594433436533</v>
      </c>
      <c r="P7" s="38">
        <f>P6/DRE!P6</f>
        <v>0.40129448030915632</v>
      </c>
      <c r="Q7" s="38">
        <f>Q6/DRE!Q6</f>
        <v>0.45440191235972122</v>
      </c>
      <c r="R7" s="38">
        <f>R6/DRE!R6</f>
        <v>0.42099104896741357</v>
      </c>
      <c r="S7" s="38">
        <f>S6/DRE!S6</f>
        <v>0.39913809344385831</v>
      </c>
      <c r="T7" s="38">
        <f>T6/DRE!T6</f>
        <v>0.32377687199595595</v>
      </c>
      <c r="U7" s="38">
        <f>U6/DRE!U6</f>
        <v>0.38876035716657059</v>
      </c>
      <c r="V7" s="38">
        <f>V6/DRE!V6</f>
        <v>0.34761549840558376</v>
      </c>
      <c r="W7" s="38">
        <f>W6/DRE!W6</f>
        <v>0.18274218632360512</v>
      </c>
    </row>
    <row r="8" spans="1:25">
      <c r="A8" s="47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pans="1:25">
      <c r="A9" s="53" t="s">
        <v>384</v>
      </c>
      <c r="B9" s="57">
        <v>4818</v>
      </c>
      <c r="C9" s="57">
        <v>4145</v>
      </c>
      <c r="D9" s="57">
        <v>4435</v>
      </c>
      <c r="E9" s="57">
        <v>2793</v>
      </c>
      <c r="F9" s="57">
        <v>1007</v>
      </c>
      <c r="G9" s="57">
        <v>1142</v>
      </c>
      <c r="H9" s="57">
        <v>331</v>
      </c>
      <c r="I9" s="57">
        <v>26</v>
      </c>
      <c r="J9" s="57">
        <v>88</v>
      </c>
      <c r="K9" s="57">
        <v>31</v>
      </c>
      <c r="L9" s="57">
        <v>768</v>
      </c>
      <c r="M9" s="57">
        <v>459</v>
      </c>
      <c r="N9" s="57">
        <v>1586</v>
      </c>
      <c r="O9" s="57">
        <v>133</v>
      </c>
      <c r="P9" s="57">
        <v>507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</row>
    <row r="10" spans="1:25">
      <c r="A10" s="46" t="s">
        <v>409</v>
      </c>
      <c r="B10" s="44">
        <f>B6+B9</f>
        <v>93882</v>
      </c>
      <c r="C10" s="44">
        <f>C6+C9</f>
        <v>105709</v>
      </c>
      <c r="D10" s="44">
        <f>D6+D9</f>
        <v>92337</v>
      </c>
      <c r="E10" s="44">
        <f>E6+E9</f>
        <v>71691</v>
      </c>
      <c r="F10" s="44">
        <f t="shared" ref="F10:W10" si="0">F6+F9</f>
        <v>94338</v>
      </c>
      <c r="G10" s="44">
        <f t="shared" si="0"/>
        <v>50367</v>
      </c>
      <c r="H10" s="44">
        <f t="shared" si="0"/>
        <v>51055.147000000114</v>
      </c>
      <c r="I10" s="44">
        <f t="shared" si="0"/>
        <v>48507.852999999872</v>
      </c>
      <c r="J10" s="44">
        <f t="shared" si="0"/>
        <v>53214</v>
      </c>
      <c r="K10" s="44">
        <f t="shared" si="0"/>
        <v>34038</v>
      </c>
      <c r="L10" s="44">
        <f t="shared" si="0"/>
        <v>43735.705389999988</v>
      </c>
      <c r="M10" s="44">
        <f t="shared" si="0"/>
        <v>65046</v>
      </c>
      <c r="N10" s="44">
        <f t="shared" si="0"/>
        <v>111205</v>
      </c>
      <c r="O10" s="44">
        <f t="shared" si="0"/>
        <v>36678.897999999994</v>
      </c>
      <c r="P10" s="44">
        <f t="shared" si="0"/>
        <v>72366</v>
      </c>
      <c r="Q10" s="44">
        <f t="shared" si="0"/>
        <v>39394.869439999966</v>
      </c>
      <c r="R10" s="44">
        <f t="shared" si="0"/>
        <v>21588</v>
      </c>
      <c r="S10" s="44">
        <f t="shared" si="0"/>
        <v>16949</v>
      </c>
      <c r="T10" s="44">
        <f t="shared" si="0"/>
        <v>32323.82462507172</v>
      </c>
      <c r="U10" s="44">
        <f t="shared" si="0"/>
        <v>19431.797692613865</v>
      </c>
      <c r="V10" s="44">
        <f t="shared" si="0"/>
        <v>35383.042196526963</v>
      </c>
      <c r="W10" s="44">
        <f t="shared" si="0"/>
        <v>3028.927620000004</v>
      </c>
    </row>
    <row r="11" spans="1:25">
      <c r="A11" s="47" t="s">
        <v>410</v>
      </c>
      <c r="B11" s="38">
        <f>B10/DRE!B6</f>
        <v>0.31808771959545307</v>
      </c>
      <c r="C11" s="38">
        <f>C10/DRE!C6</f>
        <v>0.37063307294223247</v>
      </c>
      <c r="D11" s="38">
        <f>D10/DRE!D6</f>
        <v>0.36117108659938979</v>
      </c>
      <c r="E11" s="38">
        <f>E10/DRE!E6</f>
        <v>0.34974631671382572</v>
      </c>
      <c r="F11" s="38">
        <f>F10/DRE!F6</f>
        <v>0.33272904263423719</v>
      </c>
      <c r="G11" s="38">
        <f>G10/DRE!G6</f>
        <v>0.31644519837904062</v>
      </c>
      <c r="H11" s="38">
        <f>H10/DRE!H6</f>
        <v>0.34672898158463261</v>
      </c>
      <c r="I11" s="38">
        <f>I10/DRE!I6</f>
        <v>0.3765757395646826</v>
      </c>
      <c r="J11" s="38">
        <f>J10/DRE!J6</f>
        <v>0.29612028669367402</v>
      </c>
      <c r="K11" s="38">
        <f>K10/DRE!K6</f>
        <v>0.34187742311323599</v>
      </c>
      <c r="L11" s="38">
        <f>L10/DRE!L6</f>
        <v>0.40033889565701614</v>
      </c>
      <c r="M11" s="38">
        <f>M10/DRE!M6</f>
        <v>0.43559144969463193</v>
      </c>
      <c r="N11" s="38">
        <f>N10/DRE!N6</f>
        <v>0.42727932898644833</v>
      </c>
      <c r="O11" s="38">
        <f>O10/DRE!O6</f>
        <v>0.40559666344479656</v>
      </c>
      <c r="P11" s="38">
        <f>P10/DRE!P6</f>
        <v>0.40412580695601669</v>
      </c>
      <c r="Q11" s="38">
        <f>Q10/DRE!Q6</f>
        <v>0.45440191235972122</v>
      </c>
      <c r="R11" s="38">
        <f>R10/DRE!R6</f>
        <v>0.42099104896741357</v>
      </c>
      <c r="S11" s="38">
        <f>S10/DRE!S6</f>
        <v>0.39913809344385831</v>
      </c>
      <c r="T11" s="38">
        <f>T10/DRE!T6</f>
        <v>0.32377687199595595</v>
      </c>
      <c r="U11" s="38">
        <f>U10/DRE!U6</f>
        <v>0.38876035716657059</v>
      </c>
      <c r="V11" s="38">
        <f>V10/DRE!V6</f>
        <v>0.34761549840558376</v>
      </c>
      <c r="W11" s="38">
        <f>W10/DRE!W6</f>
        <v>0.18274218632360512</v>
      </c>
    </row>
    <row r="12" spans="1:25">
      <c r="A12" s="6"/>
    </row>
    <row r="13" spans="1:25">
      <c r="A13" s="6" t="s">
        <v>379</v>
      </c>
      <c r="B13" s="8">
        <f>DRE!B17</f>
        <v>71084</v>
      </c>
      <c r="C13" s="8">
        <f>DRE!C17</f>
        <v>70308</v>
      </c>
      <c r="D13" s="8">
        <f>DRE!D17</f>
        <v>84006</v>
      </c>
      <c r="E13" s="8">
        <f>DRE!E17</f>
        <v>42203</v>
      </c>
      <c r="F13" s="8">
        <f>DRE!F17</f>
        <v>65988</v>
      </c>
      <c r="G13" s="8">
        <f>DRE!G17</f>
        <v>27931</v>
      </c>
      <c r="H13" s="8">
        <f>DRE!H17</f>
        <v>23540.822580000116</v>
      </c>
      <c r="I13" s="8">
        <f>DRE!I17</f>
        <v>25047.177419999869</v>
      </c>
      <c r="J13" s="8">
        <f>DRE!J17</f>
        <v>24870</v>
      </c>
      <c r="K13" s="8">
        <f>DRE!K17</f>
        <v>13064</v>
      </c>
      <c r="L13" s="8">
        <f>DRE!L17</f>
        <v>22885.97381380439</v>
      </c>
      <c r="M13" s="8">
        <f>DRE!M17</f>
        <v>43511.401989999998</v>
      </c>
      <c r="N13" s="8">
        <f>DRE!N17</f>
        <v>90311</v>
      </c>
      <c r="O13" s="8">
        <f>DRE!O17</f>
        <v>19855.035829999993</v>
      </c>
      <c r="P13" s="8">
        <f>DRE!P17</f>
        <v>58764</v>
      </c>
      <c r="Q13" s="8">
        <f>DRE!Q17</f>
        <v>29557.869439999966</v>
      </c>
      <c r="R13" s="8">
        <f>DRE!R17</f>
        <v>18299</v>
      </c>
      <c r="S13" s="8">
        <f>DRE!S17</f>
        <v>12214</v>
      </c>
      <c r="T13" s="8">
        <f>DRE!T17</f>
        <v>27006.922940252116</v>
      </c>
      <c r="U13" s="8">
        <f>DRE!U17</f>
        <v>15650.041952613865</v>
      </c>
      <c r="V13" s="8">
        <f>DRE!V17</f>
        <v>28396.783656931726</v>
      </c>
      <c r="W13" s="8">
        <f>DRE!W17</f>
        <v>-2222.6003283354794</v>
      </c>
    </row>
    <row r="14" spans="1:25">
      <c r="A14" s="53" t="s">
        <v>381</v>
      </c>
      <c r="B14" s="57">
        <v>302</v>
      </c>
      <c r="C14" s="57">
        <v>333</v>
      </c>
      <c r="D14" s="57">
        <v>350</v>
      </c>
      <c r="E14" s="57">
        <v>186</v>
      </c>
      <c r="F14" s="57">
        <v>199</v>
      </c>
      <c r="G14" s="57">
        <v>182</v>
      </c>
      <c r="H14" s="57">
        <v>204</v>
      </c>
      <c r="I14" s="57">
        <v>176</v>
      </c>
      <c r="J14" s="57">
        <v>246</v>
      </c>
      <c r="K14" s="57">
        <v>249</v>
      </c>
      <c r="L14" s="57">
        <v>265</v>
      </c>
      <c r="M14" s="57">
        <v>167</v>
      </c>
      <c r="N14" s="57">
        <v>198</v>
      </c>
      <c r="O14" s="57">
        <v>173</v>
      </c>
      <c r="P14" s="57">
        <v>122</v>
      </c>
      <c r="Q14" s="57">
        <v>108</v>
      </c>
      <c r="R14" s="57">
        <v>103</v>
      </c>
      <c r="S14" s="57">
        <v>102</v>
      </c>
      <c r="T14" s="57">
        <v>101</v>
      </c>
      <c r="U14" s="57">
        <v>129</v>
      </c>
      <c r="V14" s="57">
        <v>74</v>
      </c>
      <c r="W14" s="57">
        <v>90</v>
      </c>
    </row>
    <row r="15" spans="1:25">
      <c r="A15" s="46" t="s">
        <v>382</v>
      </c>
      <c r="B15" s="10">
        <f>B13+B14</f>
        <v>71386</v>
      </c>
      <c r="C15" s="10">
        <f>C13+C14</f>
        <v>70641</v>
      </c>
      <c r="D15" s="10">
        <f>D13+D14</f>
        <v>84356</v>
      </c>
      <c r="E15" s="10">
        <f>E13+E14</f>
        <v>42389</v>
      </c>
      <c r="F15" s="10">
        <f t="shared" ref="F15:W15" si="1">F13+F14</f>
        <v>66187</v>
      </c>
      <c r="G15" s="10">
        <f t="shared" si="1"/>
        <v>28113</v>
      </c>
      <c r="H15" s="10">
        <f t="shared" si="1"/>
        <v>23744.822580000116</v>
      </c>
      <c r="I15" s="10">
        <f t="shared" si="1"/>
        <v>25223.177419999869</v>
      </c>
      <c r="J15" s="10">
        <f t="shared" si="1"/>
        <v>25116</v>
      </c>
      <c r="K15" s="10">
        <f t="shared" si="1"/>
        <v>13313</v>
      </c>
      <c r="L15" s="10">
        <f t="shared" si="1"/>
        <v>23150.97381380439</v>
      </c>
      <c r="M15" s="10">
        <f t="shared" si="1"/>
        <v>43678.401989999998</v>
      </c>
      <c r="N15" s="10">
        <f t="shared" si="1"/>
        <v>90509</v>
      </c>
      <c r="O15" s="10">
        <f t="shared" si="1"/>
        <v>20028.035829999993</v>
      </c>
      <c r="P15" s="10">
        <f t="shared" si="1"/>
        <v>58886</v>
      </c>
      <c r="Q15" s="10">
        <f t="shared" si="1"/>
        <v>29665.869439999966</v>
      </c>
      <c r="R15" s="10">
        <f t="shared" si="1"/>
        <v>18402</v>
      </c>
      <c r="S15" s="10">
        <f t="shared" si="1"/>
        <v>12316</v>
      </c>
      <c r="T15" s="10">
        <f t="shared" si="1"/>
        <v>27107.922940252116</v>
      </c>
      <c r="U15" s="10">
        <f t="shared" si="1"/>
        <v>15779.041952613865</v>
      </c>
      <c r="V15" s="10">
        <f t="shared" si="1"/>
        <v>28470.783656931726</v>
      </c>
      <c r="W15" s="10">
        <f t="shared" si="1"/>
        <v>-2132.6003283354794</v>
      </c>
    </row>
    <row r="16" spans="1:25">
      <c r="A16" s="47" t="s">
        <v>383</v>
      </c>
      <c r="B16" s="40">
        <f>+B15/DRE!B6</f>
        <v>0.24186755662470988</v>
      </c>
      <c r="C16" s="40">
        <f>+C15/DRE!C6</f>
        <v>0.24767891954055229</v>
      </c>
      <c r="D16" s="40">
        <f>+D15/DRE!D6</f>
        <v>0.32995384495032465</v>
      </c>
      <c r="E16" s="40">
        <f>+E15/DRE!E6</f>
        <v>0.20679578495462972</v>
      </c>
      <c r="F16" s="40">
        <f>+F15/DRE!F6</f>
        <v>0.23344078891679129</v>
      </c>
      <c r="G16" s="40">
        <f>+G15/DRE!G6</f>
        <v>0.17662802751861276</v>
      </c>
      <c r="H16" s="40">
        <f>+H15/DRE!H6</f>
        <v>0.16125735865712443</v>
      </c>
      <c r="I16" s="40">
        <f>+I15/DRE!I6</f>
        <v>0.19581235003552266</v>
      </c>
      <c r="J16" s="40">
        <f>+J15/DRE!J6</f>
        <v>0.1397631660953568</v>
      </c>
      <c r="K16" s="40">
        <f>+K15/DRE!K6</f>
        <v>0.13371567465498885</v>
      </c>
      <c r="L16" s="40">
        <f>+L15/DRE!L6</f>
        <v>0.21191461775581874</v>
      </c>
      <c r="M16" s="40">
        <f>+M15/DRE!M6</f>
        <v>0.29249974545965929</v>
      </c>
      <c r="N16" s="40">
        <f>+N15/DRE!N6</f>
        <v>0.34775976608277009</v>
      </c>
      <c r="O16" s="40">
        <f>+O15/DRE!O6</f>
        <v>0.22147078977129672</v>
      </c>
      <c r="P16" s="40">
        <f>+P15/DRE!P6</f>
        <v>0.32884714186789377</v>
      </c>
      <c r="Q16" s="40">
        <f>+Q15/DRE!Q6</f>
        <v>0.34218231960079842</v>
      </c>
      <c r="R16" s="40">
        <f>+R15/DRE!R6</f>
        <v>0.35886035219095536</v>
      </c>
      <c r="S16" s="40">
        <f>+S15/DRE!S6</f>
        <v>0.29003391107761867</v>
      </c>
      <c r="T16" s="40">
        <f>+T15/DRE!T6</f>
        <v>0.27153094034220504</v>
      </c>
      <c r="U16" s="40">
        <f>+U15/DRE!U6</f>
        <v>0.3156818572465962</v>
      </c>
      <c r="V16" s="40">
        <f>+V15/DRE!V6</f>
        <v>0.27970703016241216</v>
      </c>
      <c r="W16" s="40">
        <f>+W15/DRE!W6</f>
        <v>-0.12866469438925157</v>
      </c>
    </row>
    <row r="17" spans="1:23">
      <c r="A17" s="47"/>
      <c r="B17" s="43"/>
      <c r="C17" s="43"/>
      <c r="D17" s="43"/>
      <c r="E17" s="43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spans="1:23">
      <c r="A18" s="53" t="s">
        <v>384</v>
      </c>
      <c r="B18" s="57">
        <f>B9</f>
        <v>4818</v>
      </c>
      <c r="C18" s="57">
        <f>C9</f>
        <v>4145</v>
      </c>
      <c r="D18" s="57">
        <f>D9</f>
        <v>4435</v>
      </c>
      <c r="E18" s="57">
        <f>E9</f>
        <v>2793</v>
      </c>
      <c r="F18" s="57">
        <f t="shared" ref="F18:W18" si="2">F9</f>
        <v>1007</v>
      </c>
      <c r="G18" s="57">
        <f t="shared" si="2"/>
        <v>1142</v>
      </c>
      <c r="H18" s="57">
        <f t="shared" si="2"/>
        <v>331</v>
      </c>
      <c r="I18" s="57">
        <f t="shared" si="2"/>
        <v>26</v>
      </c>
      <c r="J18" s="57">
        <f t="shared" si="2"/>
        <v>88</v>
      </c>
      <c r="K18" s="57">
        <f t="shared" si="2"/>
        <v>31</v>
      </c>
      <c r="L18" s="57">
        <f t="shared" si="2"/>
        <v>768</v>
      </c>
      <c r="M18" s="57">
        <f t="shared" si="2"/>
        <v>459</v>
      </c>
      <c r="N18" s="57">
        <f t="shared" si="2"/>
        <v>1586</v>
      </c>
      <c r="O18" s="57">
        <f t="shared" si="2"/>
        <v>133</v>
      </c>
      <c r="P18" s="57">
        <f t="shared" si="2"/>
        <v>507</v>
      </c>
      <c r="Q18" s="57">
        <f t="shared" si="2"/>
        <v>0</v>
      </c>
      <c r="R18" s="57">
        <f t="shared" si="2"/>
        <v>0</v>
      </c>
      <c r="S18" s="57">
        <f t="shared" si="2"/>
        <v>0</v>
      </c>
      <c r="T18" s="57">
        <f t="shared" si="2"/>
        <v>0</v>
      </c>
      <c r="U18" s="57">
        <f t="shared" si="2"/>
        <v>0</v>
      </c>
      <c r="V18" s="57">
        <f t="shared" si="2"/>
        <v>0</v>
      </c>
      <c r="W18" s="57">
        <f t="shared" si="2"/>
        <v>0</v>
      </c>
    </row>
    <row r="19" spans="1:23">
      <c r="A19" s="46" t="s">
        <v>411</v>
      </c>
      <c r="B19" s="39">
        <f>B15+B18</f>
        <v>76204</v>
      </c>
      <c r="C19" s="39">
        <f>C15+C18</f>
        <v>74786</v>
      </c>
      <c r="D19" s="39">
        <f>D15+D18</f>
        <v>88791</v>
      </c>
      <c r="E19" s="39">
        <f>E15+E18</f>
        <v>45182</v>
      </c>
      <c r="F19" s="39">
        <f t="shared" ref="F19:W19" si="3">F15+F18</f>
        <v>67194</v>
      </c>
      <c r="G19" s="39">
        <f t="shared" si="3"/>
        <v>29255</v>
      </c>
      <c r="H19" s="39">
        <f t="shared" si="3"/>
        <v>24075.822580000116</v>
      </c>
      <c r="I19" s="39">
        <f t="shared" si="3"/>
        <v>25249.177419999869</v>
      </c>
      <c r="J19" s="39">
        <f t="shared" si="3"/>
        <v>25204</v>
      </c>
      <c r="K19" s="39">
        <f t="shared" si="3"/>
        <v>13344</v>
      </c>
      <c r="L19" s="39">
        <f t="shared" si="3"/>
        <v>23918.97381380439</v>
      </c>
      <c r="M19" s="39">
        <f t="shared" si="3"/>
        <v>44137.401989999998</v>
      </c>
      <c r="N19" s="39">
        <f t="shared" si="3"/>
        <v>92095</v>
      </c>
      <c r="O19" s="39">
        <f t="shared" si="3"/>
        <v>20161.035829999993</v>
      </c>
      <c r="P19" s="39">
        <f t="shared" si="3"/>
        <v>59393</v>
      </c>
      <c r="Q19" s="39">
        <f t="shared" si="3"/>
        <v>29665.869439999966</v>
      </c>
      <c r="R19" s="39">
        <f t="shared" si="3"/>
        <v>18402</v>
      </c>
      <c r="S19" s="39">
        <f t="shared" si="3"/>
        <v>12316</v>
      </c>
      <c r="T19" s="39">
        <f t="shared" si="3"/>
        <v>27107.922940252116</v>
      </c>
      <c r="U19" s="39">
        <f t="shared" si="3"/>
        <v>15779.041952613865</v>
      </c>
      <c r="V19" s="39">
        <f t="shared" si="3"/>
        <v>28470.783656931726</v>
      </c>
      <c r="W19" s="39">
        <f t="shared" si="3"/>
        <v>-2132.6003283354794</v>
      </c>
    </row>
    <row r="20" spans="1:23">
      <c r="A20" s="47" t="s">
        <v>412</v>
      </c>
      <c r="B20" s="38">
        <f>+B19/DRE!B6</f>
        <v>0.25819173626522557</v>
      </c>
      <c r="C20" s="38">
        <f>+C19/DRE!C6</f>
        <v>0.26221196864087065</v>
      </c>
      <c r="D20" s="38">
        <f>+D19/DRE!D6</f>
        <v>0.34730110302745837</v>
      </c>
      <c r="E20" s="38">
        <f>+E19/DRE!E6</f>
        <v>0.220421504537028</v>
      </c>
      <c r="F20" s="38">
        <f>+F19/DRE!F6</f>
        <v>0.23699246635252955</v>
      </c>
      <c r="G20" s="38">
        <f>+G19/DRE!G6</f>
        <v>0.18380297175886659</v>
      </c>
      <c r="H20" s="38">
        <f>+H19/DRE!H6</f>
        <v>0.163505267039496</v>
      </c>
      <c r="I20" s="38">
        <f>+I19/DRE!I6</f>
        <v>0.19601419300780762</v>
      </c>
      <c r="J20" s="38">
        <f>+J19/DRE!J6</f>
        <v>0.14025286025909273</v>
      </c>
      <c r="K20" s="38">
        <f>+K19/DRE!K6</f>
        <v>0.13402703842831604</v>
      </c>
      <c r="L20" s="38">
        <f>+L19/DRE!L6</f>
        <v>0.21894457803936518</v>
      </c>
      <c r="M20" s="38">
        <f>+M19/DRE!M6</f>
        <v>0.29557351595146253</v>
      </c>
      <c r="N20" s="38">
        <f>+N19/DRE!N6</f>
        <v>0.35385360193342885</v>
      </c>
      <c r="O20" s="38">
        <f>+O19/DRE!O6</f>
        <v>0.22294150888172795</v>
      </c>
      <c r="P20" s="38">
        <f>+P19/DRE!P6</f>
        <v>0.33167846851475419</v>
      </c>
      <c r="Q20" s="38">
        <f>+Q19/DRE!Q6</f>
        <v>0.34218231960079842</v>
      </c>
      <c r="R20" s="38">
        <f>+R19/DRE!R6</f>
        <v>0.35886035219095536</v>
      </c>
      <c r="S20" s="38">
        <f>+S19/DRE!S6</f>
        <v>0.29003391107761867</v>
      </c>
      <c r="T20" s="38">
        <f>+T19/DRE!T6</f>
        <v>0.27153094034220504</v>
      </c>
      <c r="U20" s="38">
        <f>+U19/DRE!U6</f>
        <v>0.3156818572465962</v>
      </c>
      <c r="V20" s="38">
        <f>+V19/DRE!V6</f>
        <v>0.27970703016241216</v>
      </c>
      <c r="W20" s="38">
        <f>+W19/DRE!W6</f>
        <v>-0.12866469438925157</v>
      </c>
    </row>
    <row r="23" spans="1:23" ht="31.5">
      <c r="A23" s="54" t="s">
        <v>408</v>
      </c>
    </row>
    <row r="25" spans="1:23">
      <c r="B25" s="51"/>
      <c r="C25" s="51"/>
      <c r="D25" s="51"/>
      <c r="E25" s="51"/>
      <c r="F25" s="51"/>
      <c r="G25" s="51"/>
      <c r="H25" s="51"/>
      <c r="I25" s="5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8DFA3-1325-4229-AE37-EDD611590FFE}">
  <sheetPr>
    <tabColor rgb="FFC8A74B"/>
  </sheetPr>
  <dimension ref="A2:X148"/>
  <sheetViews>
    <sheetView showGridLines="0" zoomScaleNormal="100" workbookViewId="0"/>
  </sheetViews>
  <sheetFormatPr defaultColWidth="0" defaultRowHeight="11.5" outlineLevelRow="1"/>
  <cols>
    <col min="1" max="1" width="41.36328125" style="1" bestFit="1" customWidth="1"/>
    <col min="2" max="4" width="10.81640625" style="1" bestFit="1" customWidth="1"/>
    <col min="5" max="10" width="8.90625" style="1" customWidth="1"/>
    <col min="11" max="23" width="8.90625" style="2" customWidth="1"/>
    <col min="24" max="24" width="8.90625" style="1" customWidth="1"/>
    <col min="25" max="16384" width="8.90625" style="1" hidden="1"/>
  </cols>
  <sheetData>
    <row r="2" spans="1:23" ht="14.5">
      <c r="A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5" spans="1:23">
      <c r="A5" s="5" t="s">
        <v>51</v>
      </c>
      <c r="B5" s="3" t="s">
        <v>445</v>
      </c>
      <c r="C5" s="3" t="s">
        <v>435</v>
      </c>
      <c r="D5" s="3" t="s">
        <v>423</v>
      </c>
      <c r="E5" s="3" t="s">
        <v>375</v>
      </c>
      <c r="F5" s="3" t="s">
        <v>366</v>
      </c>
      <c r="G5" s="3" t="s">
        <v>364</v>
      </c>
      <c r="H5" s="3" t="s">
        <v>350</v>
      </c>
      <c r="I5" s="3" t="s">
        <v>327</v>
      </c>
      <c r="J5" s="3" t="s">
        <v>321</v>
      </c>
      <c r="K5" s="3" t="s">
        <v>305</v>
      </c>
      <c r="L5" s="3" t="s">
        <v>300</v>
      </c>
      <c r="M5" s="3" t="s">
        <v>292</v>
      </c>
      <c r="N5" s="3" t="s">
        <v>284</v>
      </c>
      <c r="O5" s="3" t="s">
        <v>282</v>
      </c>
      <c r="P5" s="3" t="s">
        <v>273</v>
      </c>
      <c r="Q5" s="3" t="s">
        <v>2</v>
      </c>
      <c r="R5" s="3" t="s">
        <v>1</v>
      </c>
      <c r="S5" s="3" t="s">
        <v>4</v>
      </c>
      <c r="T5" s="3" t="s">
        <v>3</v>
      </c>
      <c r="U5" s="3" t="s">
        <v>5</v>
      </c>
      <c r="V5" s="3" t="s">
        <v>6</v>
      </c>
      <c r="W5" s="3" t="s">
        <v>7</v>
      </c>
    </row>
    <row r="6" spans="1:23">
      <c r="A6" s="18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>
        <v>109246.70538999999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>
      <c r="A7" s="6" t="s">
        <v>28</v>
      </c>
      <c r="B7" s="7">
        <v>28327</v>
      </c>
      <c r="C7" s="7">
        <v>29719</v>
      </c>
      <c r="D7" s="7">
        <v>38262</v>
      </c>
      <c r="E7" s="7">
        <v>16204</v>
      </c>
      <c r="F7" s="7">
        <v>33473</v>
      </c>
      <c r="G7" s="7">
        <v>32215</v>
      </c>
      <c r="H7" s="7">
        <v>32685</v>
      </c>
      <c r="I7" s="7">
        <v>15916.277</v>
      </c>
      <c r="J7" s="7">
        <v>14831.493</v>
      </c>
      <c r="K7" s="7">
        <v>2257</v>
      </c>
      <c r="L7" s="7">
        <v>4620</v>
      </c>
      <c r="M7" s="7">
        <v>2686</v>
      </c>
      <c r="N7" s="7">
        <v>792431</v>
      </c>
      <c r="O7" s="7">
        <v>811605</v>
      </c>
      <c r="P7" s="7">
        <v>899712</v>
      </c>
      <c r="Q7" s="7">
        <v>1012152.2677099999</v>
      </c>
      <c r="R7" s="7">
        <v>37645</v>
      </c>
      <c r="S7" s="7">
        <v>47284.666120000009</v>
      </c>
      <c r="T7" s="7">
        <v>76499.729099999997</v>
      </c>
      <c r="U7" s="7">
        <v>49939.039660000002</v>
      </c>
      <c r="V7" s="7">
        <v>39288.536120000004</v>
      </c>
      <c r="W7" s="7">
        <v>30567.598810000003</v>
      </c>
    </row>
    <row r="8" spans="1:23">
      <c r="A8" s="6" t="s">
        <v>29</v>
      </c>
      <c r="B8" s="7">
        <v>7323</v>
      </c>
      <c r="C8" s="7">
        <v>4097</v>
      </c>
      <c r="D8" s="7">
        <v>1353</v>
      </c>
      <c r="E8" s="7">
        <v>1687</v>
      </c>
      <c r="F8" s="7">
        <v>1399</v>
      </c>
      <c r="G8" s="7">
        <v>1227</v>
      </c>
      <c r="H8" s="7">
        <v>950</v>
      </c>
      <c r="I8" s="7">
        <v>700.255</v>
      </c>
      <c r="J8" s="7">
        <v>454.64800000000002</v>
      </c>
      <c r="K8" s="7">
        <v>198</v>
      </c>
      <c r="L8" s="7">
        <v>2495</v>
      </c>
      <c r="M8" s="7">
        <v>2519</v>
      </c>
      <c r="N8" s="7">
        <v>392</v>
      </c>
      <c r="O8" s="7">
        <v>3284</v>
      </c>
      <c r="P8" s="7">
        <v>2</v>
      </c>
      <c r="Q8" s="7">
        <v>5688.4008100000001</v>
      </c>
      <c r="R8" s="7">
        <v>2207.7412899999999</v>
      </c>
      <c r="S8" s="7">
        <v>1125.3144399999999</v>
      </c>
      <c r="T8" s="7">
        <v>548.48277000000007</v>
      </c>
      <c r="U8" s="7">
        <v>4038.7861799999996</v>
      </c>
      <c r="V8" s="7">
        <v>3559.4477999999999</v>
      </c>
      <c r="W8" s="7">
        <v>3017.0616</v>
      </c>
    </row>
    <row r="9" spans="1:23">
      <c r="A9" s="6" t="s">
        <v>30</v>
      </c>
      <c r="B9" s="7">
        <v>574995</v>
      </c>
      <c r="C9" s="7">
        <v>483271</v>
      </c>
      <c r="D9" s="7">
        <v>335402</v>
      </c>
      <c r="E9" s="7">
        <v>475217</v>
      </c>
      <c r="F9" s="7">
        <v>504641</v>
      </c>
      <c r="G9" s="7">
        <v>474728</v>
      </c>
      <c r="H9" s="7">
        <v>392783</v>
      </c>
      <c r="I9" s="7">
        <v>466333.00300000003</v>
      </c>
      <c r="J9" s="7">
        <v>501493.50199999998</v>
      </c>
      <c r="K9" s="7">
        <v>515786</v>
      </c>
      <c r="L9" s="7">
        <v>460223</v>
      </c>
      <c r="M9" s="7">
        <v>646395</v>
      </c>
      <c r="N9" s="7">
        <v>11425</v>
      </c>
      <c r="O9" s="7">
        <v>21159</v>
      </c>
      <c r="P9" s="7">
        <v>22102</v>
      </c>
      <c r="Q9" s="7">
        <v>0</v>
      </c>
      <c r="R9" s="7">
        <v>0</v>
      </c>
      <c r="S9" s="7">
        <v>1436.9810199999999</v>
      </c>
      <c r="T9" s="7">
        <v>0</v>
      </c>
      <c r="U9" s="7">
        <v>1784.5393200000001</v>
      </c>
      <c r="V9" s="7">
        <v>3587.1229299999995</v>
      </c>
      <c r="W9" s="7">
        <v>3946.9974500000003</v>
      </c>
    </row>
    <row r="10" spans="1:23">
      <c r="A10" s="6" t="s">
        <v>31</v>
      </c>
      <c r="B10" s="7">
        <v>625415</v>
      </c>
      <c r="C10" s="7">
        <v>605048</v>
      </c>
      <c r="D10" s="7">
        <v>511881</v>
      </c>
      <c r="E10" s="7">
        <v>444018</v>
      </c>
      <c r="F10" s="7">
        <v>359637</v>
      </c>
      <c r="G10" s="7">
        <v>318052</v>
      </c>
      <c r="H10" s="7">
        <v>296285</v>
      </c>
      <c r="I10" s="7">
        <v>241084.42800000001</v>
      </c>
      <c r="J10" s="7">
        <v>250706.802</v>
      </c>
      <c r="K10" s="7">
        <v>233707</v>
      </c>
      <c r="L10" s="7">
        <v>271790</v>
      </c>
      <c r="M10" s="7">
        <v>283367</v>
      </c>
      <c r="N10" s="7">
        <v>305909</v>
      </c>
      <c r="O10" s="7">
        <v>250276</v>
      </c>
      <c r="P10" s="7">
        <v>209145</v>
      </c>
      <c r="Q10" s="7">
        <v>191049.70976</v>
      </c>
      <c r="R10" s="7">
        <v>153872.56284000003</v>
      </c>
      <c r="S10" s="7">
        <v>116719.79075999997</v>
      </c>
      <c r="T10" s="7">
        <v>115626.18212</v>
      </c>
      <c r="U10" s="7">
        <v>101389.55036417035</v>
      </c>
      <c r="V10" s="7">
        <v>112779.59431239976</v>
      </c>
      <c r="W10" s="7">
        <v>57275.103429999996</v>
      </c>
    </row>
    <row r="11" spans="1:23">
      <c r="A11" s="6" t="s">
        <v>32</v>
      </c>
      <c r="B11" s="7">
        <v>956908</v>
      </c>
      <c r="C11" s="7">
        <v>949383</v>
      </c>
      <c r="D11" s="7">
        <v>838631</v>
      </c>
      <c r="E11" s="7">
        <v>622780</v>
      </c>
      <c r="F11" s="7">
        <v>660639</v>
      </c>
      <c r="G11" s="7">
        <v>780852</v>
      </c>
      <c r="H11" s="7">
        <v>787976</v>
      </c>
      <c r="I11" s="7">
        <v>754853.478</v>
      </c>
      <c r="J11" s="7">
        <v>717762.61</v>
      </c>
      <c r="K11" s="7">
        <v>613352</v>
      </c>
      <c r="L11" s="7">
        <v>394801</v>
      </c>
      <c r="M11" s="7">
        <v>387732</v>
      </c>
      <c r="N11" s="7">
        <v>303131</v>
      </c>
      <c r="O11" s="7">
        <v>264695</v>
      </c>
      <c r="P11" s="7">
        <v>263033</v>
      </c>
      <c r="Q11" s="7">
        <v>265001.90190000006</v>
      </c>
      <c r="R11" s="7">
        <v>267583</v>
      </c>
      <c r="S11" s="7">
        <v>269433.05517000001</v>
      </c>
      <c r="T11" s="7">
        <v>211720.54915000004</v>
      </c>
      <c r="U11" s="7">
        <v>89677.572546453579</v>
      </c>
      <c r="V11" s="7">
        <v>89270.25165879626</v>
      </c>
      <c r="W11" s="7">
        <v>81559.644100000005</v>
      </c>
    </row>
    <row r="12" spans="1:23">
      <c r="A12" s="6" t="s">
        <v>33</v>
      </c>
      <c r="B12" s="7">
        <v>4743</v>
      </c>
      <c r="C12" s="7">
        <v>2140</v>
      </c>
      <c r="D12" s="7">
        <v>6125</v>
      </c>
      <c r="E12" s="7">
        <v>5230</v>
      </c>
      <c r="F12" s="7">
        <v>3527</v>
      </c>
      <c r="G12" s="7">
        <v>1821</v>
      </c>
      <c r="H12" s="7">
        <v>5512</v>
      </c>
      <c r="I12" s="7">
        <v>4765.6170000000002</v>
      </c>
      <c r="J12" s="7">
        <v>4407.1450000000004</v>
      </c>
      <c r="K12" s="7">
        <v>1081</v>
      </c>
      <c r="L12" s="7">
        <v>4638</v>
      </c>
      <c r="M12" s="7">
        <v>5151</v>
      </c>
      <c r="N12" s="7">
        <v>3867</v>
      </c>
      <c r="O12" s="7">
        <v>1414</v>
      </c>
      <c r="P12" s="7">
        <v>988</v>
      </c>
      <c r="Q12" s="7">
        <v>293.58685000000003</v>
      </c>
      <c r="R12" s="7">
        <v>439.27290999999991</v>
      </c>
      <c r="S12" s="7">
        <v>384.81763999999998</v>
      </c>
      <c r="T12" s="7">
        <v>494.20971000000003</v>
      </c>
      <c r="U12" s="7">
        <v>505.87458000000004</v>
      </c>
      <c r="V12" s="7">
        <v>481.79758000000004</v>
      </c>
      <c r="W12" s="7">
        <v>458.27896000000004</v>
      </c>
    </row>
    <row r="13" spans="1:23" hidden="1" outlineLevel="1">
      <c r="A13" s="6" t="s">
        <v>34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-1.8189894035458565E-15</v>
      </c>
      <c r="V13" s="7">
        <v>134.17034761689715</v>
      </c>
      <c r="W13" s="7">
        <v>0</v>
      </c>
    </row>
    <row r="14" spans="1:23" hidden="1" outlineLevel="1">
      <c r="A14" s="6" t="s">
        <v>35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 t="s">
        <v>374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</row>
    <row r="15" spans="1:23" collapsed="1">
      <c r="A15" s="6" t="s">
        <v>36</v>
      </c>
      <c r="B15" s="7">
        <v>9027</v>
      </c>
      <c r="C15" s="7">
        <v>5446</v>
      </c>
      <c r="D15" s="7">
        <v>4740</v>
      </c>
      <c r="E15" s="7">
        <v>4398</v>
      </c>
      <c r="F15" s="7">
        <v>2282</v>
      </c>
      <c r="G15" s="7">
        <v>0</v>
      </c>
      <c r="H15" s="7" t="s">
        <v>374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</row>
    <row r="16" spans="1:23" hidden="1" outlineLevel="1">
      <c r="A16" s="6" t="s">
        <v>37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 t="s">
        <v>374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</row>
    <row r="17" spans="1:23" collapsed="1">
      <c r="A17" s="6" t="s">
        <v>38</v>
      </c>
      <c r="B17" s="7">
        <v>11551</v>
      </c>
      <c r="C17" s="7">
        <v>11836</v>
      </c>
      <c r="D17" s="7">
        <v>1570</v>
      </c>
      <c r="E17" s="7">
        <v>3071</v>
      </c>
      <c r="F17" s="7">
        <v>2030</v>
      </c>
      <c r="G17" s="7">
        <v>2419</v>
      </c>
      <c r="H17" s="7">
        <v>1004</v>
      </c>
      <c r="I17" s="7">
        <v>3868.4969999999998</v>
      </c>
      <c r="J17" s="7">
        <v>4711.33</v>
      </c>
      <c r="K17" s="7">
        <v>5018</v>
      </c>
      <c r="L17" s="7">
        <v>1398</v>
      </c>
      <c r="M17" s="7">
        <v>2457</v>
      </c>
      <c r="N17" s="7">
        <v>3139</v>
      </c>
      <c r="O17" s="7">
        <v>2019</v>
      </c>
      <c r="P17" s="7">
        <v>3379</v>
      </c>
      <c r="Q17" s="7">
        <v>406.38228000000072</v>
      </c>
      <c r="R17" s="7">
        <v>1555.1586299999963</v>
      </c>
      <c r="S17" s="7">
        <v>615.92859728875897</v>
      </c>
      <c r="T17" s="7">
        <v>262.76454391931054</v>
      </c>
      <c r="U17" s="7">
        <v>3268.1193899999398</v>
      </c>
      <c r="V17" s="7">
        <v>1017.4622652429955</v>
      </c>
      <c r="W17" s="7">
        <v>439.10369068172912</v>
      </c>
    </row>
    <row r="18" spans="1:23" ht="12" thickBot="1">
      <c r="A18" s="16" t="s">
        <v>39</v>
      </c>
      <c r="B18" s="15">
        <f>SUM(B7:B17)</f>
        <v>2218289</v>
      </c>
      <c r="C18" s="15">
        <f>SUM(C7:C17)</f>
        <v>2090940</v>
      </c>
      <c r="D18" s="15">
        <f t="shared" ref="D18:E18" si="0">SUM(D7:D17)</f>
        <v>1737964</v>
      </c>
      <c r="E18" s="15">
        <f t="shared" si="0"/>
        <v>1572605</v>
      </c>
      <c r="F18" s="15">
        <f t="shared" ref="F18:G18" si="1">SUM(F7:F17)</f>
        <v>1567628</v>
      </c>
      <c r="G18" s="15">
        <f t="shared" si="1"/>
        <v>1611314</v>
      </c>
      <c r="H18" s="15">
        <f t="shared" ref="H18:I18" si="2">SUM(H7:H17)</f>
        <v>1517195</v>
      </c>
      <c r="I18" s="15">
        <f t="shared" si="2"/>
        <v>1487521.5550000002</v>
      </c>
      <c r="J18" s="15">
        <f t="shared" ref="J18:W18" si="3">SUM(J7:J17)</f>
        <v>1494367.53</v>
      </c>
      <c r="K18" s="15">
        <f t="shared" si="3"/>
        <v>1371399</v>
      </c>
      <c r="L18" s="15">
        <f t="shared" si="3"/>
        <v>1139965</v>
      </c>
      <c r="M18" s="15">
        <f t="shared" si="3"/>
        <v>1330307</v>
      </c>
      <c r="N18" s="15">
        <f t="shared" si="3"/>
        <v>1420294</v>
      </c>
      <c r="O18" s="15">
        <f t="shared" si="3"/>
        <v>1354452</v>
      </c>
      <c r="P18" s="15">
        <f t="shared" si="3"/>
        <v>1398361</v>
      </c>
      <c r="Q18" s="15">
        <f t="shared" si="3"/>
        <v>1474592.2493099999</v>
      </c>
      <c r="R18" s="15">
        <f t="shared" si="3"/>
        <v>463302.73567000008</v>
      </c>
      <c r="S18" s="15">
        <f t="shared" si="3"/>
        <v>437000.55374728871</v>
      </c>
      <c r="T18" s="15">
        <f t="shared" si="3"/>
        <v>405151.91739391937</v>
      </c>
      <c r="U18" s="15">
        <f t="shared" si="3"/>
        <v>250603.4820406239</v>
      </c>
      <c r="V18" s="15">
        <f t="shared" si="3"/>
        <v>250118.3830140559</v>
      </c>
      <c r="W18" s="15">
        <f t="shared" si="3"/>
        <v>177263.78804068171</v>
      </c>
    </row>
    <row r="19" spans="1:23" ht="12" thickTop="1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>
      <c r="A20" s="6" t="s">
        <v>40</v>
      </c>
      <c r="B20" s="7">
        <v>154067</v>
      </c>
      <c r="C20" s="7">
        <v>129031</v>
      </c>
      <c r="D20" s="7">
        <v>141618</v>
      </c>
      <c r="E20" s="7">
        <v>125900</v>
      </c>
      <c r="F20" s="7">
        <v>152451</v>
      </c>
      <c r="G20" s="7">
        <v>122533</v>
      </c>
      <c r="H20" s="7">
        <v>101226</v>
      </c>
      <c r="I20" s="7">
        <v>118340.61599999999</v>
      </c>
      <c r="J20" s="7">
        <v>89078.536999999997</v>
      </c>
      <c r="K20" s="7">
        <v>85776</v>
      </c>
      <c r="L20" s="7">
        <v>81194</v>
      </c>
      <c r="M20" s="7">
        <v>100555</v>
      </c>
      <c r="N20" s="7">
        <v>81956</v>
      </c>
      <c r="O20" s="7">
        <v>40029</v>
      </c>
      <c r="P20" s="7">
        <v>85496</v>
      </c>
      <c r="Q20" s="7">
        <v>59080.764870000014</v>
      </c>
      <c r="R20" s="7">
        <v>60952.077140000001</v>
      </c>
      <c r="S20" s="7">
        <v>93113.183510000003</v>
      </c>
      <c r="T20" s="7">
        <v>85587.218030000004</v>
      </c>
      <c r="U20" s="7">
        <v>63880.846638144387</v>
      </c>
      <c r="V20" s="7">
        <v>54210.042710000009</v>
      </c>
      <c r="W20" s="7">
        <v>65149.597139999991</v>
      </c>
    </row>
    <row r="21" spans="1:23">
      <c r="A21" s="6" t="s">
        <v>41</v>
      </c>
      <c r="B21" s="7">
        <v>6334</v>
      </c>
      <c r="C21" s="7">
        <v>373</v>
      </c>
      <c r="D21" s="7">
        <v>1364</v>
      </c>
      <c r="E21" s="7">
        <v>6216</v>
      </c>
      <c r="F21" s="7">
        <v>6312</v>
      </c>
      <c r="G21" s="7">
        <v>4664</v>
      </c>
      <c r="H21" s="7">
        <v>110616</v>
      </c>
      <c r="I21" s="7">
        <v>114609.26700000001</v>
      </c>
      <c r="J21" s="7">
        <v>112988.276</v>
      </c>
      <c r="K21" s="7">
        <v>108280</v>
      </c>
      <c r="L21" s="7">
        <v>106589</v>
      </c>
      <c r="M21" s="7">
        <v>104537</v>
      </c>
      <c r="N21" s="7">
        <v>102786</v>
      </c>
      <c r="O21" s="7">
        <v>102018</v>
      </c>
      <c r="P21" s="7">
        <v>100621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</row>
    <row r="22" spans="1:23" hidden="1" outlineLevel="1">
      <c r="A22" s="6" t="s">
        <v>42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 t="s">
        <v>374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</row>
    <row r="23" spans="1:23" hidden="1" outlineLevel="1">
      <c r="A23" s="6" t="s">
        <v>35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 t="s">
        <v>374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</row>
    <row r="24" spans="1:23" collapsed="1">
      <c r="A24" s="6" t="s">
        <v>440</v>
      </c>
      <c r="B24" s="7">
        <v>34922</v>
      </c>
      <c r="C24" s="7">
        <v>45007</v>
      </c>
      <c r="D24" s="7">
        <v>31037</v>
      </c>
      <c r="E24" s="7">
        <v>30542</v>
      </c>
      <c r="F24" s="7">
        <v>31853</v>
      </c>
      <c r="G24" s="7">
        <v>31535</v>
      </c>
      <c r="H24" s="7">
        <v>30816</v>
      </c>
      <c r="I24" s="7">
        <v>29599.133000000002</v>
      </c>
      <c r="J24" s="7">
        <v>28705.31</v>
      </c>
      <c r="K24" s="7">
        <v>26495</v>
      </c>
      <c r="L24" s="7">
        <v>13330</v>
      </c>
      <c r="M24" s="7">
        <v>6902</v>
      </c>
      <c r="N24" s="7">
        <v>6050</v>
      </c>
      <c r="O24" s="7">
        <v>5007</v>
      </c>
      <c r="P24" s="7">
        <v>2804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2218.6047400000002</v>
      </c>
      <c r="W24" s="7">
        <v>0</v>
      </c>
    </row>
    <row r="25" spans="1:23">
      <c r="A25" s="6" t="s">
        <v>43</v>
      </c>
      <c r="B25" s="7">
        <v>19703</v>
      </c>
      <c r="C25" s="7">
        <v>19202</v>
      </c>
      <c r="D25" s="7">
        <v>12998</v>
      </c>
      <c r="E25" s="7">
        <v>12306</v>
      </c>
      <c r="F25" s="7">
        <v>11828</v>
      </c>
      <c r="G25" s="7">
        <v>11283</v>
      </c>
      <c r="H25" s="7">
        <v>5878</v>
      </c>
      <c r="I25" s="7">
        <v>7145.4129999999996</v>
      </c>
      <c r="J25" s="7">
        <v>6511.875</v>
      </c>
      <c r="K25" s="7">
        <v>6301</v>
      </c>
      <c r="L25" s="7">
        <v>1912</v>
      </c>
      <c r="M25" s="7">
        <v>1868</v>
      </c>
      <c r="N25" s="7">
        <v>1856</v>
      </c>
      <c r="O25" s="7">
        <v>1832</v>
      </c>
      <c r="P25" s="7">
        <v>525</v>
      </c>
      <c r="Q25" s="7">
        <v>510.02497999999997</v>
      </c>
      <c r="R25" s="7">
        <v>323.03240999999997</v>
      </c>
      <c r="S25" s="7">
        <v>322.57267999999999</v>
      </c>
      <c r="T25" s="7">
        <v>139.79144999999997</v>
      </c>
      <c r="U25" s="7">
        <v>114.81303</v>
      </c>
      <c r="V25" s="7">
        <v>114.81303</v>
      </c>
      <c r="W25" s="7">
        <v>109.84108000000002</v>
      </c>
    </row>
    <row r="26" spans="1:23" hidden="1" outlineLevel="1">
      <c r="A26" s="6" t="s">
        <v>44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 t="s">
        <v>374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</row>
    <row r="27" spans="1:23" collapsed="1">
      <c r="A27" s="6" t="s">
        <v>45</v>
      </c>
      <c r="B27" s="7">
        <v>88397</v>
      </c>
      <c r="C27" s="7">
        <v>129262</v>
      </c>
      <c r="D27" s="7">
        <v>173937</v>
      </c>
      <c r="E27" s="7">
        <v>346002</v>
      </c>
      <c r="F27" s="7">
        <v>160899</v>
      </c>
      <c r="G27" s="7">
        <v>93328</v>
      </c>
      <c r="H27" s="7">
        <v>108677</v>
      </c>
      <c r="I27" s="7">
        <v>17860.79</v>
      </c>
      <c r="J27" s="7">
        <v>47464.186999999998</v>
      </c>
      <c r="K27" s="7">
        <v>159765</v>
      </c>
      <c r="L27" s="7">
        <v>388060</v>
      </c>
      <c r="M27" s="7">
        <v>379078</v>
      </c>
      <c r="N27" s="7">
        <v>254359</v>
      </c>
      <c r="O27" s="7">
        <v>166066</v>
      </c>
      <c r="P27" s="7">
        <v>92644</v>
      </c>
      <c r="Q27" s="7">
        <v>69699.87638999999</v>
      </c>
      <c r="R27" s="7">
        <v>65267.428160000003</v>
      </c>
      <c r="S27" s="7">
        <v>65267.428160000003</v>
      </c>
      <c r="T27" s="7">
        <v>65267.428160000003</v>
      </c>
      <c r="U27" s="7">
        <v>109922.82666999998</v>
      </c>
      <c r="V27" s="7">
        <v>95615.362939999992</v>
      </c>
      <c r="W27" s="7">
        <v>94904.724930000026</v>
      </c>
    </row>
    <row r="28" spans="1:23">
      <c r="A28" s="6" t="s">
        <v>46</v>
      </c>
      <c r="B28" s="7">
        <v>171</v>
      </c>
      <c r="C28" s="7">
        <v>171</v>
      </c>
      <c r="D28" s="7">
        <v>180</v>
      </c>
      <c r="E28" s="7">
        <v>147</v>
      </c>
      <c r="F28" s="7">
        <v>23</v>
      </c>
      <c r="G28" s="7">
        <v>24</v>
      </c>
      <c r="H28" s="7">
        <v>11</v>
      </c>
      <c r="I28" s="7">
        <v>11.151999999999999</v>
      </c>
      <c r="J28" s="7">
        <v>11.151999999999999</v>
      </c>
      <c r="K28" s="7">
        <v>11</v>
      </c>
      <c r="L28" s="7">
        <v>11</v>
      </c>
      <c r="M28" s="7">
        <v>11</v>
      </c>
      <c r="N28" s="7">
        <v>90</v>
      </c>
      <c r="O28" s="7">
        <v>90</v>
      </c>
      <c r="P28" s="7">
        <v>90</v>
      </c>
      <c r="Q28" s="7">
        <v>89.656919999999985</v>
      </c>
      <c r="R28" s="7">
        <v>90.766519999999986</v>
      </c>
      <c r="S28" s="7">
        <v>90.766519999999986</v>
      </c>
      <c r="T28" s="7">
        <v>80.938009999999991</v>
      </c>
      <c r="U28" s="7">
        <v>60.437899999999999</v>
      </c>
      <c r="V28" s="7">
        <v>58.004820000000002</v>
      </c>
      <c r="W28" s="7">
        <v>58.004820000000002</v>
      </c>
    </row>
    <row r="29" spans="1:23">
      <c r="A29" s="6" t="s">
        <v>47</v>
      </c>
      <c r="B29" s="7">
        <v>117963</v>
      </c>
      <c r="C29" s="7">
        <v>97758</v>
      </c>
      <c r="D29" s="7">
        <v>103582</v>
      </c>
      <c r="E29" s="7">
        <v>93085</v>
      </c>
      <c r="F29" s="7">
        <v>90649</v>
      </c>
      <c r="G29" s="7">
        <v>81691</v>
      </c>
      <c r="H29" s="7">
        <v>50600</v>
      </c>
      <c r="I29" s="7">
        <v>11080.695</v>
      </c>
      <c r="J29" s="7">
        <v>11320.477000000001</v>
      </c>
      <c r="K29" s="7">
        <v>15740</v>
      </c>
      <c r="L29" s="7">
        <v>15083</v>
      </c>
      <c r="M29" s="7">
        <v>14684</v>
      </c>
      <c r="N29" s="7">
        <v>13256</v>
      </c>
      <c r="O29" s="7">
        <v>12310</v>
      </c>
      <c r="P29" s="7">
        <v>10929</v>
      </c>
      <c r="Q29" s="7">
        <v>10313</v>
      </c>
      <c r="R29" s="7">
        <v>10172.279902193141</v>
      </c>
      <c r="S29" s="7">
        <v>9611.7675783483264</v>
      </c>
      <c r="T29" s="7">
        <v>10839.994269999999</v>
      </c>
      <c r="U29" s="7">
        <v>13115.257414496016</v>
      </c>
      <c r="V29" s="7">
        <v>8256.3038867921859</v>
      </c>
      <c r="W29" s="7">
        <v>4.4720061123371122E-6</v>
      </c>
    </row>
    <row r="30" spans="1:23">
      <c r="A30" s="6" t="s">
        <v>48</v>
      </c>
      <c r="B30" s="7">
        <v>18379</v>
      </c>
      <c r="C30" s="7">
        <v>15978</v>
      </c>
      <c r="D30" s="7">
        <v>15098</v>
      </c>
      <c r="E30" s="7">
        <v>10914</v>
      </c>
      <c r="F30" s="7">
        <v>9714</v>
      </c>
      <c r="G30" s="7">
        <v>7470</v>
      </c>
      <c r="H30" s="7">
        <v>2954</v>
      </c>
      <c r="I30" s="7">
        <v>3371.8270000000002</v>
      </c>
      <c r="J30" s="7">
        <v>3721.2849999999999</v>
      </c>
      <c r="K30" s="7">
        <v>3921</v>
      </c>
      <c r="L30" s="7">
        <v>4077</v>
      </c>
      <c r="M30" s="7">
        <v>4297</v>
      </c>
      <c r="N30" s="7">
        <v>3023</v>
      </c>
      <c r="O30" s="7">
        <v>3215</v>
      </c>
      <c r="P30" s="7">
        <v>2168</v>
      </c>
      <c r="Q30" s="7">
        <v>1719.5960500000001</v>
      </c>
      <c r="R30" s="7">
        <v>1825.59494</v>
      </c>
      <c r="S30" s="7">
        <v>1900.0518</v>
      </c>
      <c r="T30" s="7">
        <v>1975.7621100000003</v>
      </c>
      <c r="U30" s="7">
        <v>2058.557085648139</v>
      </c>
      <c r="V30" s="7">
        <v>2166.4549670987594</v>
      </c>
      <c r="W30" s="7">
        <v>2236.6937699999994</v>
      </c>
    </row>
    <row r="31" spans="1:23">
      <c r="A31" s="6" t="s">
        <v>49</v>
      </c>
      <c r="B31" s="7">
        <v>374</v>
      </c>
      <c r="C31" s="7">
        <v>421</v>
      </c>
      <c r="D31" s="7">
        <v>501</v>
      </c>
      <c r="E31" s="7">
        <v>605</v>
      </c>
      <c r="F31" s="7">
        <v>637</v>
      </c>
      <c r="G31" s="7">
        <v>670</v>
      </c>
      <c r="H31" s="7">
        <v>691</v>
      </c>
      <c r="I31" s="7">
        <v>723.90499999999997</v>
      </c>
      <c r="J31" s="7">
        <v>713.47699999999998</v>
      </c>
      <c r="K31" s="7">
        <v>761</v>
      </c>
      <c r="L31" s="7">
        <v>820</v>
      </c>
      <c r="M31" s="7">
        <v>796</v>
      </c>
      <c r="N31" s="7">
        <v>750</v>
      </c>
      <c r="O31" s="7">
        <v>365</v>
      </c>
      <c r="P31" s="7">
        <v>153</v>
      </c>
      <c r="Q31" s="7">
        <v>140.42471000000006</v>
      </c>
      <c r="R31" s="7">
        <v>169.65162000000004</v>
      </c>
      <c r="S31" s="7">
        <v>198.87853000000007</v>
      </c>
      <c r="T31" s="7">
        <v>227.80045000000004</v>
      </c>
      <c r="U31" s="7">
        <v>257.01235000000008</v>
      </c>
      <c r="V31" s="7">
        <v>305.18025000000006</v>
      </c>
      <c r="W31" s="7">
        <v>310.34815000000003</v>
      </c>
    </row>
    <row r="32" spans="1:23" ht="12" thickBot="1">
      <c r="A32" s="16" t="s">
        <v>64</v>
      </c>
      <c r="B32" s="15">
        <f>SUM(B20:B31)</f>
        <v>440310</v>
      </c>
      <c r="C32" s="15">
        <f>SUM(C20:C31)</f>
        <v>437203</v>
      </c>
      <c r="D32" s="15">
        <f t="shared" ref="D32:E32" si="4">SUM(D20:D31)</f>
        <v>480315</v>
      </c>
      <c r="E32" s="15">
        <f t="shared" si="4"/>
        <v>625717</v>
      </c>
      <c r="F32" s="15">
        <f t="shared" ref="F32:G32" si="5">SUM(F20:F31)</f>
        <v>464366</v>
      </c>
      <c r="G32" s="15">
        <f t="shared" si="5"/>
        <v>353198</v>
      </c>
      <c r="H32" s="15">
        <f t="shared" ref="H32:I32" si="6">SUM(H20:H31)</f>
        <v>411469</v>
      </c>
      <c r="I32" s="15">
        <f t="shared" si="6"/>
        <v>302742.79800000001</v>
      </c>
      <c r="J32" s="15">
        <f t="shared" ref="J32:R32" si="7">SUM(J20:J31)</f>
        <v>300514.576</v>
      </c>
      <c r="K32" s="15">
        <f t="shared" si="7"/>
        <v>407050</v>
      </c>
      <c r="L32" s="15">
        <f t="shared" si="7"/>
        <v>611076</v>
      </c>
      <c r="M32" s="15">
        <f t="shared" si="7"/>
        <v>612728</v>
      </c>
      <c r="N32" s="15">
        <f t="shared" si="7"/>
        <v>464126</v>
      </c>
      <c r="O32" s="15">
        <f t="shared" si="7"/>
        <v>330932</v>
      </c>
      <c r="P32" s="15">
        <f t="shared" si="7"/>
        <v>295430</v>
      </c>
      <c r="Q32" s="15">
        <f t="shared" si="7"/>
        <v>141553.34391999998</v>
      </c>
      <c r="R32" s="15">
        <f t="shared" si="7"/>
        <v>138800.83069219315</v>
      </c>
      <c r="S32" s="15">
        <f t="shared" ref="S32:W32" si="8">SUM(S20:S31)</f>
        <v>170504.64877834829</v>
      </c>
      <c r="T32" s="15">
        <f>SUM(T20:T31)</f>
        <v>164118.93248000005</v>
      </c>
      <c r="U32" s="15">
        <f t="shared" si="8"/>
        <v>189409.75108828853</v>
      </c>
      <c r="V32" s="15">
        <f t="shared" si="8"/>
        <v>162944.76734389094</v>
      </c>
      <c r="W32" s="15">
        <f t="shared" si="8"/>
        <v>162769.20989447203</v>
      </c>
    </row>
    <row r="33" spans="1:23" ht="12" thickTop="1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2" thickBot="1">
      <c r="A34" s="16" t="s">
        <v>50</v>
      </c>
      <c r="B34" s="15">
        <f>+B32+B18</f>
        <v>2658599</v>
      </c>
      <c r="C34" s="15">
        <f>+C32+C18</f>
        <v>2528143</v>
      </c>
      <c r="D34" s="15">
        <f t="shared" ref="D34:E34" si="9">+D32+D18</f>
        <v>2218279</v>
      </c>
      <c r="E34" s="15">
        <f t="shared" si="9"/>
        <v>2198322</v>
      </c>
      <c r="F34" s="15">
        <f t="shared" ref="F34:G34" si="10">+F32+F18</f>
        <v>2031994</v>
      </c>
      <c r="G34" s="15">
        <f t="shared" si="10"/>
        <v>1964512</v>
      </c>
      <c r="H34" s="15">
        <f t="shared" ref="H34:I34" si="11">+H32+H18</f>
        <v>1928664</v>
      </c>
      <c r="I34" s="15">
        <f t="shared" si="11"/>
        <v>1790264.3530000001</v>
      </c>
      <c r="J34" s="15">
        <f t="shared" ref="J34:R34" si="12">+J32+J18</f>
        <v>1794882.1060000001</v>
      </c>
      <c r="K34" s="15">
        <f t="shared" si="12"/>
        <v>1778449</v>
      </c>
      <c r="L34" s="15">
        <f t="shared" si="12"/>
        <v>1751041</v>
      </c>
      <c r="M34" s="15">
        <f t="shared" si="12"/>
        <v>1943035</v>
      </c>
      <c r="N34" s="15">
        <f t="shared" si="12"/>
        <v>1884420</v>
      </c>
      <c r="O34" s="15">
        <f t="shared" si="12"/>
        <v>1685384</v>
      </c>
      <c r="P34" s="15">
        <f t="shared" si="12"/>
        <v>1693791</v>
      </c>
      <c r="Q34" s="15">
        <f t="shared" si="12"/>
        <v>1616145.5932299998</v>
      </c>
      <c r="R34" s="15">
        <f t="shared" si="12"/>
        <v>602103.5663621932</v>
      </c>
      <c r="S34" s="15">
        <f t="shared" ref="S34:W34" si="13">+S32+S18</f>
        <v>607505.202525637</v>
      </c>
      <c r="T34" s="15">
        <f t="shared" si="13"/>
        <v>569270.84987391939</v>
      </c>
      <c r="U34" s="15">
        <f t="shared" si="13"/>
        <v>440013.2331289124</v>
      </c>
      <c r="V34" s="15">
        <f t="shared" si="13"/>
        <v>413063.15035794687</v>
      </c>
      <c r="W34" s="15">
        <f t="shared" si="13"/>
        <v>340032.99793515378</v>
      </c>
    </row>
    <row r="35" spans="1:23" ht="12" thickTop="1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>
      <c r="A36" s="5" t="s">
        <v>51</v>
      </c>
      <c r="B36" s="3" t="str">
        <f>B5</f>
        <v>2T24</v>
      </c>
      <c r="C36" s="3" t="str">
        <f>C5</f>
        <v>1T24</v>
      </c>
      <c r="D36" s="3" t="str">
        <f>D5</f>
        <v>4T23</v>
      </c>
      <c r="E36" s="3" t="str">
        <f>E5</f>
        <v>3T23</v>
      </c>
      <c r="F36" s="3" t="str">
        <f>F5</f>
        <v>2T23</v>
      </c>
      <c r="G36" s="3" t="str">
        <f t="shared" ref="G36" si="14">G5</f>
        <v>1T23</v>
      </c>
      <c r="H36" s="3" t="str">
        <f t="shared" ref="H36:I36" si="15">H5</f>
        <v>4T22</v>
      </c>
      <c r="I36" s="3" t="str">
        <f t="shared" si="15"/>
        <v>3T22</v>
      </c>
      <c r="J36" s="3" t="str">
        <f t="shared" ref="J36:R36" si="16">J5</f>
        <v>2T22</v>
      </c>
      <c r="K36" s="3" t="str">
        <f t="shared" si="16"/>
        <v>1T22</v>
      </c>
      <c r="L36" s="3" t="str">
        <f t="shared" si="16"/>
        <v>4T21</v>
      </c>
      <c r="M36" s="3" t="str">
        <f t="shared" si="16"/>
        <v>3T21</v>
      </c>
      <c r="N36" s="3" t="str">
        <f t="shared" si="16"/>
        <v>2T21</v>
      </c>
      <c r="O36" s="3" t="str">
        <f t="shared" si="16"/>
        <v>1T21</v>
      </c>
      <c r="P36" s="3" t="str">
        <f t="shared" si="16"/>
        <v>4T20</v>
      </c>
      <c r="Q36" s="3" t="str">
        <f t="shared" si="16"/>
        <v>3T20</v>
      </c>
      <c r="R36" s="3" t="str">
        <f t="shared" si="16"/>
        <v>2T20</v>
      </c>
      <c r="S36" s="3" t="str">
        <f t="shared" ref="S36:W36" si="17">S5</f>
        <v>1T20</v>
      </c>
      <c r="T36" s="3" t="str">
        <f>T5</f>
        <v>4T19</v>
      </c>
      <c r="U36" s="3" t="str">
        <f t="shared" si="17"/>
        <v>3T19</v>
      </c>
      <c r="V36" s="3" t="str">
        <f t="shared" si="17"/>
        <v>2T19</v>
      </c>
      <c r="W36" s="3" t="str">
        <f t="shared" si="17"/>
        <v>1T19</v>
      </c>
    </row>
    <row r="37" spans="1:23">
      <c r="A37" s="18" t="s">
        <v>53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>
      <c r="A38" s="6" t="s">
        <v>54</v>
      </c>
      <c r="B38" s="7">
        <v>3247</v>
      </c>
      <c r="C38" s="7">
        <v>2347</v>
      </c>
      <c r="D38" s="7">
        <v>24151</v>
      </c>
      <c r="E38" s="7">
        <v>35072</v>
      </c>
      <c r="F38" s="7">
        <v>884</v>
      </c>
      <c r="G38" s="7">
        <v>653</v>
      </c>
      <c r="H38" s="7">
        <v>325</v>
      </c>
      <c r="I38" s="7">
        <v>12.159000000000001</v>
      </c>
      <c r="J38" s="7">
        <v>4.694</v>
      </c>
      <c r="K38" s="7">
        <v>0</v>
      </c>
      <c r="L38" s="7">
        <v>1</v>
      </c>
      <c r="M38" s="7">
        <v>628</v>
      </c>
      <c r="N38" s="7">
        <v>267</v>
      </c>
      <c r="O38" s="7">
        <v>543</v>
      </c>
      <c r="P38" s="7">
        <v>3004</v>
      </c>
      <c r="Q38" s="7">
        <v>620.73636999999997</v>
      </c>
      <c r="R38" s="7">
        <v>137.62628999999995</v>
      </c>
      <c r="S38" s="7">
        <v>12409.1574</v>
      </c>
      <c r="T38" s="7">
        <v>13363.714749999999</v>
      </c>
      <c r="U38" s="7">
        <v>25361.415619999996</v>
      </c>
      <c r="V38" s="7">
        <v>328.20314000000008</v>
      </c>
      <c r="W38" s="7">
        <v>5245.5618581520366</v>
      </c>
    </row>
    <row r="39" spans="1:23" hidden="1" outlineLevel="1">
      <c r="A39" s="6" t="s">
        <v>55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 t="s">
        <v>374</v>
      </c>
      <c r="H39" s="7" t="s">
        <v>374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</row>
    <row r="40" spans="1:23" collapsed="1">
      <c r="A40" s="6" t="s">
        <v>56</v>
      </c>
      <c r="B40" s="7">
        <v>2906</v>
      </c>
      <c r="C40" s="7">
        <v>2007</v>
      </c>
      <c r="D40" s="7">
        <v>0</v>
      </c>
      <c r="E40" s="7">
        <v>0</v>
      </c>
      <c r="F40" s="7">
        <v>0</v>
      </c>
      <c r="G40" s="7" t="s">
        <v>374</v>
      </c>
      <c r="H40" s="7" t="s">
        <v>374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</row>
    <row r="41" spans="1:23">
      <c r="A41" s="6" t="s">
        <v>90</v>
      </c>
      <c r="B41" s="7">
        <v>794</v>
      </c>
      <c r="C41" s="7">
        <v>837</v>
      </c>
      <c r="D41" s="7">
        <v>800</v>
      </c>
      <c r="E41" s="7">
        <v>567</v>
      </c>
      <c r="F41" s="7">
        <v>643</v>
      </c>
      <c r="G41" s="7">
        <v>610</v>
      </c>
      <c r="H41" s="7">
        <v>578</v>
      </c>
      <c r="I41" s="7">
        <v>607.16</v>
      </c>
      <c r="J41" s="7">
        <v>571.13699999999994</v>
      </c>
      <c r="K41" s="7">
        <v>536</v>
      </c>
      <c r="L41" s="7">
        <v>504</v>
      </c>
      <c r="M41" s="7">
        <v>469</v>
      </c>
      <c r="N41" s="7">
        <v>310</v>
      </c>
      <c r="O41" s="7">
        <v>400</v>
      </c>
      <c r="P41" s="7">
        <v>166</v>
      </c>
      <c r="Q41" s="7">
        <v>195.35070000000002</v>
      </c>
      <c r="R41" s="7">
        <v>131.99684999999997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</row>
    <row r="42" spans="1:23">
      <c r="A42" s="6" t="s">
        <v>57</v>
      </c>
      <c r="B42" s="7">
        <v>36892</v>
      </c>
      <c r="C42" s="7">
        <v>46572</v>
      </c>
      <c r="D42" s="7">
        <v>19709</v>
      </c>
      <c r="E42" s="7">
        <v>22058</v>
      </c>
      <c r="F42" s="7">
        <v>19818</v>
      </c>
      <c r="G42" s="7">
        <v>30626</v>
      </c>
      <c r="H42" s="7">
        <v>19550</v>
      </c>
      <c r="I42" s="7">
        <v>22846.356</v>
      </c>
      <c r="J42" s="7">
        <v>21062.36</v>
      </c>
      <c r="K42" s="7">
        <v>16526</v>
      </c>
      <c r="L42" s="7">
        <v>12230</v>
      </c>
      <c r="M42" s="7">
        <v>12939</v>
      </c>
      <c r="N42" s="7">
        <v>13474</v>
      </c>
      <c r="O42" s="7">
        <v>11800</v>
      </c>
      <c r="P42" s="7">
        <v>5633</v>
      </c>
      <c r="Q42" s="7">
        <v>8465.3796999999995</v>
      </c>
      <c r="R42" s="7">
        <v>7328.3067299999984</v>
      </c>
      <c r="S42" s="7">
        <v>5687.211040000001</v>
      </c>
      <c r="T42" s="7">
        <v>4993.7648399999998</v>
      </c>
      <c r="U42" s="7">
        <v>10187.639359999999</v>
      </c>
      <c r="V42" s="7">
        <v>9111.2415300000011</v>
      </c>
      <c r="W42" s="7">
        <v>9153.0566799999997</v>
      </c>
    </row>
    <row r="43" spans="1:23">
      <c r="A43" s="6" t="s">
        <v>58</v>
      </c>
      <c r="B43" s="7">
        <v>3480</v>
      </c>
      <c r="C43" s="7">
        <v>2649</v>
      </c>
      <c r="D43" s="7">
        <v>3082</v>
      </c>
      <c r="E43" s="7">
        <v>2953</v>
      </c>
      <c r="F43" s="7">
        <v>2786</v>
      </c>
      <c r="G43" s="7">
        <v>3092</v>
      </c>
      <c r="H43" s="7">
        <v>2705</v>
      </c>
      <c r="I43" s="7">
        <v>3207.1779999999999</v>
      </c>
      <c r="J43" s="7">
        <v>3142.1509999999998</v>
      </c>
      <c r="K43" s="7">
        <v>3586</v>
      </c>
      <c r="L43" s="7">
        <v>1421</v>
      </c>
      <c r="M43" s="7">
        <v>1330</v>
      </c>
      <c r="N43" s="7">
        <v>927</v>
      </c>
      <c r="O43" s="7">
        <v>1498</v>
      </c>
      <c r="P43" s="7">
        <v>1369</v>
      </c>
      <c r="Q43" s="7">
        <v>334.12852000000004</v>
      </c>
      <c r="R43" s="7">
        <v>291.05572999999998</v>
      </c>
      <c r="S43" s="7">
        <v>275.54955000000001</v>
      </c>
      <c r="T43" s="7">
        <v>1076.64256</v>
      </c>
      <c r="U43" s="7">
        <v>0</v>
      </c>
      <c r="V43" s="7">
        <v>0</v>
      </c>
      <c r="W43" s="7">
        <v>0</v>
      </c>
    </row>
    <row r="44" spans="1:23">
      <c r="A44" s="6" t="s">
        <v>59</v>
      </c>
      <c r="B44" s="7">
        <v>9091</v>
      </c>
      <c r="C44" s="7">
        <v>7967</v>
      </c>
      <c r="D44" s="7">
        <v>4512</v>
      </c>
      <c r="E44" s="7">
        <v>6257</v>
      </c>
      <c r="F44" s="7">
        <v>8986</v>
      </c>
      <c r="G44" s="7">
        <v>4843</v>
      </c>
      <c r="H44" s="7">
        <v>4748</v>
      </c>
      <c r="I44" s="7">
        <v>6400.45</v>
      </c>
      <c r="J44" s="7">
        <v>6752.893</v>
      </c>
      <c r="K44" s="7">
        <v>7548</v>
      </c>
      <c r="L44" s="7">
        <v>3489</v>
      </c>
      <c r="M44" s="7">
        <v>6357</v>
      </c>
      <c r="N44" s="7">
        <v>7287</v>
      </c>
      <c r="O44" s="7">
        <v>3361</v>
      </c>
      <c r="P44" s="7">
        <v>4604</v>
      </c>
      <c r="Q44" s="7">
        <v>1800.73224</v>
      </c>
      <c r="R44" s="7">
        <v>1434</v>
      </c>
      <c r="S44" s="7">
        <v>1427.7719399999996</v>
      </c>
      <c r="T44" s="7">
        <v>2485.2712099999999</v>
      </c>
      <c r="U44" s="7">
        <v>1530.8953800000004</v>
      </c>
      <c r="V44" s="7">
        <v>1577.51415</v>
      </c>
      <c r="W44" s="7">
        <v>1462.2665499999998</v>
      </c>
    </row>
    <row r="45" spans="1:23">
      <c r="A45" s="6" t="s">
        <v>34</v>
      </c>
      <c r="B45" s="7">
        <v>18009</v>
      </c>
      <c r="C45" s="7">
        <v>17700</v>
      </c>
      <c r="D45" s="7">
        <v>14889</v>
      </c>
      <c r="E45" s="7">
        <v>11485</v>
      </c>
      <c r="F45" s="7">
        <v>8250</v>
      </c>
      <c r="G45" s="7">
        <v>7233</v>
      </c>
      <c r="H45" s="7">
        <v>6331</v>
      </c>
      <c r="I45" s="7">
        <v>4844.1469999999999</v>
      </c>
      <c r="J45" s="7">
        <v>934.90599999999995</v>
      </c>
      <c r="K45" s="7">
        <v>2510</v>
      </c>
      <c r="L45" s="7">
        <v>5241</v>
      </c>
      <c r="M45" s="7">
        <v>6581</v>
      </c>
      <c r="N45" s="7">
        <v>4061</v>
      </c>
      <c r="O45" s="7">
        <v>4020</v>
      </c>
      <c r="P45" s="7">
        <v>5077</v>
      </c>
      <c r="Q45" s="7">
        <v>6184</v>
      </c>
      <c r="R45" s="7">
        <v>5565</v>
      </c>
      <c r="S45" s="7">
        <v>99.229509999999991</v>
      </c>
      <c r="T45" s="7">
        <v>213.11286000000001</v>
      </c>
      <c r="U45" s="7">
        <v>155.39117000000005</v>
      </c>
      <c r="V45" s="7">
        <v>561.30381000000011</v>
      </c>
      <c r="W45" s="7">
        <v>268.59642000000002</v>
      </c>
    </row>
    <row r="46" spans="1:23">
      <c r="A46" s="6" t="s">
        <v>60</v>
      </c>
      <c r="B46" s="7">
        <v>12012</v>
      </c>
      <c r="C46" s="7">
        <v>9973</v>
      </c>
      <c r="D46" s="7">
        <v>10755</v>
      </c>
      <c r="E46" s="7">
        <v>10144</v>
      </c>
      <c r="F46" s="7">
        <v>7943</v>
      </c>
      <c r="G46" s="7">
        <v>6525</v>
      </c>
      <c r="H46" s="7">
        <v>7801</v>
      </c>
      <c r="I46" s="7">
        <v>7594.2290000000003</v>
      </c>
      <c r="J46" s="7">
        <v>5855.6760000000004</v>
      </c>
      <c r="K46" s="7">
        <v>4839</v>
      </c>
      <c r="L46" s="7">
        <v>5989</v>
      </c>
      <c r="M46" s="7">
        <v>6233</v>
      </c>
      <c r="N46" s="7">
        <v>4704</v>
      </c>
      <c r="O46" s="7">
        <v>3479</v>
      </c>
      <c r="P46" s="7">
        <v>3170</v>
      </c>
      <c r="Q46" s="7">
        <v>1940.6352999999999</v>
      </c>
      <c r="R46" s="7">
        <v>758.80918999999994</v>
      </c>
      <c r="S46" s="7">
        <v>581.57173999999998</v>
      </c>
      <c r="T46" s="7">
        <v>354.66740999999996</v>
      </c>
      <c r="U46" s="7">
        <v>480.16746999999992</v>
      </c>
      <c r="V46" s="7">
        <v>373.65395000000007</v>
      </c>
      <c r="W46" s="7">
        <v>296.20779999999996</v>
      </c>
    </row>
    <row r="47" spans="1:23">
      <c r="A47" s="6" t="s">
        <v>61</v>
      </c>
      <c r="B47" s="7">
        <v>46262</v>
      </c>
      <c r="C47" s="7">
        <v>47643</v>
      </c>
      <c r="D47" s="7">
        <v>48209</v>
      </c>
      <c r="E47" s="7">
        <v>51307</v>
      </c>
      <c r="F47" s="7">
        <v>44962</v>
      </c>
      <c r="G47" s="7">
        <v>38839</v>
      </c>
      <c r="H47" s="7">
        <v>34650</v>
      </c>
      <c r="I47" s="7">
        <v>28332.532999999999</v>
      </c>
      <c r="J47" s="7">
        <v>31020.067999999999</v>
      </c>
      <c r="K47" s="7">
        <v>28928</v>
      </c>
      <c r="L47" s="7">
        <v>36434</v>
      </c>
      <c r="M47" s="7">
        <v>54157</v>
      </c>
      <c r="N47" s="7">
        <v>72445</v>
      </c>
      <c r="O47" s="7">
        <v>58343</v>
      </c>
      <c r="P47" s="7">
        <v>79572</v>
      </c>
      <c r="Q47" s="7">
        <v>42547.395329999999</v>
      </c>
      <c r="R47" s="7">
        <v>29684.972669999999</v>
      </c>
      <c r="S47" s="7">
        <v>33776.415120000005</v>
      </c>
      <c r="T47" s="7">
        <v>45791.233789999998</v>
      </c>
      <c r="U47" s="7">
        <v>18222.577734757328</v>
      </c>
      <c r="V47" s="7">
        <v>9737.7454408466892</v>
      </c>
      <c r="W47" s="7">
        <v>9566.8343700000005</v>
      </c>
    </row>
    <row r="48" spans="1:23">
      <c r="A48" s="6" t="s">
        <v>62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7.5999999999999998E-2</v>
      </c>
      <c r="J48" s="7">
        <v>7.5999999999999998E-2</v>
      </c>
      <c r="K48" s="7">
        <v>42211</v>
      </c>
      <c r="L48" s="7">
        <v>42211</v>
      </c>
      <c r="M48" s="7">
        <v>0</v>
      </c>
      <c r="N48" s="7">
        <v>0</v>
      </c>
      <c r="O48" s="7">
        <v>22212</v>
      </c>
      <c r="P48" s="7">
        <v>22212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</row>
    <row r="49" spans="1:23">
      <c r="A49" s="6" t="s">
        <v>440</v>
      </c>
      <c r="B49" s="7">
        <v>0</v>
      </c>
      <c r="C49" s="7">
        <v>0</v>
      </c>
      <c r="D49" s="7">
        <v>0</v>
      </c>
      <c r="E49" s="7">
        <v>60000</v>
      </c>
      <c r="F49" s="7">
        <v>14361</v>
      </c>
      <c r="G49" s="7">
        <v>14361</v>
      </c>
      <c r="H49" s="7">
        <v>14361</v>
      </c>
      <c r="I49" s="7">
        <v>14360.897999999999</v>
      </c>
      <c r="J49" s="7">
        <v>14360.897999999999</v>
      </c>
      <c r="K49" s="7">
        <v>14361</v>
      </c>
      <c r="L49" s="7">
        <v>14361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5.8207660913467408E-14</v>
      </c>
      <c r="S49" s="7">
        <v>0</v>
      </c>
      <c r="T49" s="7">
        <v>1624.2938899999999</v>
      </c>
      <c r="U49" s="7">
        <v>16508.17109</v>
      </c>
      <c r="V49" s="7">
        <v>4191.8016399999997</v>
      </c>
      <c r="W49" s="7">
        <v>1.01</v>
      </c>
    </row>
    <row r="50" spans="1:23" hidden="1" outlineLevel="1">
      <c r="A50" s="6" t="s">
        <v>35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 t="s">
        <v>374</v>
      </c>
      <c r="H50" s="7" t="s">
        <v>374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</row>
    <row r="51" spans="1:23" collapsed="1">
      <c r="A51" s="6" t="s">
        <v>63</v>
      </c>
      <c r="B51" s="7">
        <v>260225</v>
      </c>
      <c r="C51" s="7">
        <v>242723</v>
      </c>
      <c r="D51" s="7">
        <v>222283</v>
      </c>
      <c r="E51" s="7">
        <v>256305</v>
      </c>
      <c r="F51" s="7">
        <v>251158</v>
      </c>
      <c r="G51" s="7">
        <v>240298</v>
      </c>
      <c r="H51" s="7">
        <v>242221</v>
      </c>
      <c r="I51" s="7">
        <v>317919.54100000003</v>
      </c>
      <c r="J51" s="7">
        <v>300795.962</v>
      </c>
      <c r="K51" s="7">
        <v>246932</v>
      </c>
      <c r="L51" s="7">
        <v>233569</v>
      </c>
      <c r="M51" s="7">
        <v>208509</v>
      </c>
      <c r="N51" s="7">
        <v>166935</v>
      </c>
      <c r="O51" s="7">
        <v>162381</v>
      </c>
      <c r="P51" s="7">
        <v>163656</v>
      </c>
      <c r="Q51" s="7">
        <v>158548.42192000002</v>
      </c>
      <c r="R51" s="7">
        <v>173702.79786000002</v>
      </c>
      <c r="S51" s="7">
        <v>169341.47784000001</v>
      </c>
      <c r="T51" s="7">
        <v>133171.75797999999</v>
      </c>
      <c r="U51" s="7">
        <v>78532.823572512512</v>
      </c>
      <c r="V51" s="7">
        <v>76493.948208609916</v>
      </c>
      <c r="W51" s="7">
        <v>48168.115689999999</v>
      </c>
    </row>
    <row r="52" spans="1:23">
      <c r="A52" s="6" t="s">
        <v>38</v>
      </c>
      <c r="B52" s="7">
        <v>2790</v>
      </c>
      <c r="C52" s="7">
        <v>1835</v>
      </c>
      <c r="D52" s="7">
        <v>4456</v>
      </c>
      <c r="E52" s="7">
        <v>1074</v>
      </c>
      <c r="F52" s="7">
        <v>2326</v>
      </c>
      <c r="G52" s="7">
        <v>4169</v>
      </c>
      <c r="H52" s="7">
        <v>1448</v>
      </c>
      <c r="I52" s="7">
        <v>1335.366</v>
      </c>
      <c r="J52" s="7">
        <v>3262.19</v>
      </c>
      <c r="K52" s="7">
        <v>5216</v>
      </c>
      <c r="L52" s="7">
        <v>3637</v>
      </c>
      <c r="M52" s="7">
        <v>3762</v>
      </c>
      <c r="N52" s="7">
        <v>861</v>
      </c>
      <c r="O52" s="7">
        <v>922</v>
      </c>
      <c r="P52" s="7">
        <v>4641</v>
      </c>
      <c r="Q52" s="7">
        <v>4831.238949999999</v>
      </c>
      <c r="R52" s="7">
        <v>1468.4996299999998</v>
      </c>
      <c r="S52" s="7">
        <v>1235.9275299999997</v>
      </c>
      <c r="T52" s="7">
        <v>1079.0436999999997</v>
      </c>
      <c r="U52" s="7">
        <v>1237.2072900000001</v>
      </c>
      <c r="V52" s="7">
        <v>973.51807000000724</v>
      </c>
      <c r="W52" s="7">
        <v>890.79880000000003</v>
      </c>
    </row>
    <row r="53" spans="1:23" ht="12" thickBot="1">
      <c r="A53" s="16" t="s">
        <v>65</v>
      </c>
      <c r="B53" s="15">
        <f>SUM(B38:B52)</f>
        <v>395708</v>
      </c>
      <c r="C53" s="15">
        <f>SUM(C38:C52)</f>
        <v>382253</v>
      </c>
      <c r="D53" s="15">
        <f t="shared" ref="D53:E53" si="18">SUM(D38:D52)</f>
        <v>352846</v>
      </c>
      <c r="E53" s="15">
        <f t="shared" si="18"/>
        <v>457222</v>
      </c>
      <c r="F53" s="15">
        <f t="shared" ref="F53:G53" si="19">SUM(F38:F52)</f>
        <v>362117</v>
      </c>
      <c r="G53" s="15">
        <f t="shared" si="19"/>
        <v>351249</v>
      </c>
      <c r="H53" s="15">
        <f t="shared" ref="H53:I53" si="20">SUM(H38:H52)</f>
        <v>334718</v>
      </c>
      <c r="I53" s="15">
        <f t="shared" si="20"/>
        <v>407460.09299999999</v>
      </c>
      <c r="J53" s="15">
        <f t="shared" ref="J53:R53" si="21">SUM(J38:J52)</f>
        <v>387763.011</v>
      </c>
      <c r="K53" s="15">
        <f t="shared" si="21"/>
        <v>373193</v>
      </c>
      <c r="L53" s="15">
        <f t="shared" si="21"/>
        <v>359087</v>
      </c>
      <c r="M53" s="15">
        <f t="shared" si="21"/>
        <v>300965</v>
      </c>
      <c r="N53" s="15">
        <f t="shared" si="21"/>
        <v>271271</v>
      </c>
      <c r="O53" s="15">
        <f t="shared" si="21"/>
        <v>268959</v>
      </c>
      <c r="P53" s="15">
        <f t="shared" si="21"/>
        <v>293104</v>
      </c>
      <c r="Q53" s="15">
        <f t="shared" si="21"/>
        <v>225468.01903000002</v>
      </c>
      <c r="R53" s="15">
        <f t="shared" si="21"/>
        <v>220503.06495000003</v>
      </c>
      <c r="S53" s="15">
        <f t="shared" ref="S53:W53" si="22">SUM(S38:S52)</f>
        <v>224834.31167</v>
      </c>
      <c r="T53" s="15">
        <f t="shared" si="22"/>
        <v>204153.50299000001</v>
      </c>
      <c r="U53" s="15">
        <f t="shared" si="22"/>
        <v>152216.28868726984</v>
      </c>
      <c r="V53" s="15">
        <f t="shared" si="22"/>
        <v>103348.92993945662</v>
      </c>
      <c r="W53" s="15">
        <f t="shared" si="22"/>
        <v>75052.448168152041</v>
      </c>
    </row>
    <row r="54" spans="1:23" ht="12" thickTop="1">
      <c r="A54" s="6" t="s">
        <v>66</v>
      </c>
      <c r="B54" s="7">
        <v>245741</v>
      </c>
      <c r="C54" s="7">
        <v>226650</v>
      </c>
      <c r="D54" s="7">
        <v>189348</v>
      </c>
      <c r="E54" s="7">
        <v>147001</v>
      </c>
      <c r="F54" s="7">
        <v>63357</v>
      </c>
      <c r="G54" s="7">
        <v>42142</v>
      </c>
      <c r="H54" s="7">
        <v>42243</v>
      </c>
      <c r="I54" s="7">
        <v>1524.9580000000001</v>
      </c>
      <c r="J54" s="7">
        <v>515.03099999999995</v>
      </c>
      <c r="K54" s="7">
        <v>508</v>
      </c>
      <c r="L54" s="7">
        <v>413</v>
      </c>
      <c r="M54" s="7">
        <v>50204</v>
      </c>
      <c r="N54" s="7">
        <v>50204</v>
      </c>
      <c r="O54" s="7">
        <v>50204</v>
      </c>
      <c r="P54" s="7">
        <v>54200</v>
      </c>
      <c r="Q54" s="7">
        <v>50200</v>
      </c>
      <c r="R54" s="7">
        <v>50000</v>
      </c>
      <c r="S54" s="7">
        <v>51386.985789999999</v>
      </c>
      <c r="T54" s="7">
        <v>51108.486109999998</v>
      </c>
      <c r="U54" s="7">
        <v>1242.49127</v>
      </c>
      <c r="V54" s="7">
        <v>30761.843849999997</v>
      </c>
      <c r="W54" s="7">
        <v>18361.165392260471</v>
      </c>
    </row>
    <row r="55" spans="1:23" hidden="1" outlineLevel="1">
      <c r="A55" s="6" t="s">
        <v>67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 t="s">
        <v>374</v>
      </c>
      <c r="H55" s="7" t="s">
        <v>374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</row>
    <row r="56" spans="1:23" collapsed="1">
      <c r="A56" s="6" t="s">
        <v>68</v>
      </c>
      <c r="B56" s="7">
        <v>240082</v>
      </c>
      <c r="C56" s="7">
        <v>212248</v>
      </c>
      <c r="D56" s="7">
        <v>0</v>
      </c>
      <c r="E56" s="7">
        <v>0</v>
      </c>
      <c r="F56" s="7">
        <v>0</v>
      </c>
      <c r="G56" s="7" t="s">
        <v>374</v>
      </c>
      <c r="H56" s="7" t="s">
        <v>374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</row>
    <row r="57" spans="1:23">
      <c r="A57" s="6" t="s">
        <v>90</v>
      </c>
      <c r="B57" s="7">
        <v>2375</v>
      </c>
      <c r="C57" s="7">
        <v>2502</v>
      </c>
      <c r="D57" s="7">
        <v>2679</v>
      </c>
      <c r="E57" s="7">
        <v>1399</v>
      </c>
      <c r="F57" s="7">
        <v>1086</v>
      </c>
      <c r="G57" s="7">
        <v>1287</v>
      </c>
      <c r="H57" s="7">
        <v>1472</v>
      </c>
      <c r="I57" s="7">
        <v>1697.3520000000001</v>
      </c>
      <c r="J57" s="7">
        <v>1861.114</v>
      </c>
      <c r="K57" s="7">
        <v>2018</v>
      </c>
      <c r="L57" s="7">
        <v>2149</v>
      </c>
      <c r="M57" s="7">
        <v>2272</v>
      </c>
      <c r="N57" s="7">
        <v>2382</v>
      </c>
      <c r="O57" s="7">
        <v>2382</v>
      </c>
      <c r="P57" s="7">
        <v>1479</v>
      </c>
      <c r="Q57" s="7">
        <v>1299.6446299999998</v>
      </c>
      <c r="R57" s="7">
        <v>1346.94523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</row>
    <row r="58" spans="1:23" hidden="1" outlineLevel="1">
      <c r="A58" s="6" t="s">
        <v>57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 t="s">
        <v>374</v>
      </c>
      <c r="H58" s="7" t="s">
        <v>374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-3.7252902984619141E-12</v>
      </c>
      <c r="R58" s="7">
        <v>0</v>
      </c>
      <c r="S58" s="7">
        <v>0</v>
      </c>
      <c r="T58" s="7">
        <v>-3.7252902984619141E-12</v>
      </c>
      <c r="U58" s="7">
        <v>0</v>
      </c>
      <c r="V58" s="7">
        <v>-3.7252902984619141E-12</v>
      </c>
      <c r="W58" s="7">
        <v>-3.7252902984619141E-12</v>
      </c>
    </row>
    <row r="59" spans="1:23" collapsed="1">
      <c r="A59" s="6" t="s">
        <v>69</v>
      </c>
      <c r="B59" s="7">
        <v>13664</v>
      </c>
      <c r="C59" s="7">
        <v>12406</v>
      </c>
      <c r="D59" s="7">
        <v>10462</v>
      </c>
      <c r="E59" s="7">
        <v>9119</v>
      </c>
      <c r="F59" s="7">
        <v>7838</v>
      </c>
      <c r="G59" s="7">
        <v>6870</v>
      </c>
      <c r="H59" s="7">
        <v>6235</v>
      </c>
      <c r="I59" s="7">
        <v>5497.7669999999998</v>
      </c>
      <c r="J59" s="7">
        <v>4731.9350000000004</v>
      </c>
      <c r="K59" s="7">
        <v>4148</v>
      </c>
      <c r="L59" s="7">
        <v>5499</v>
      </c>
      <c r="M59" s="7">
        <v>5144</v>
      </c>
      <c r="N59" s="7">
        <v>5255</v>
      </c>
      <c r="O59" s="7">
        <v>3635</v>
      </c>
      <c r="P59" s="7">
        <v>3191</v>
      </c>
      <c r="Q59" s="7">
        <v>3380.4170100000001</v>
      </c>
      <c r="R59" s="7">
        <v>2775.7782700000007</v>
      </c>
      <c r="S59" s="7">
        <v>2297.5998</v>
      </c>
      <c r="T59" s="7">
        <v>1128.2353400000002</v>
      </c>
      <c r="U59" s="7">
        <v>1752.0246086107879</v>
      </c>
      <c r="V59" s="7">
        <v>1371.0778735673698</v>
      </c>
      <c r="W59" s="7">
        <v>993.13236000000006</v>
      </c>
    </row>
    <row r="60" spans="1:23" hidden="1" outlineLevel="1">
      <c r="A60" s="6" t="s">
        <v>70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 t="s">
        <v>374</v>
      </c>
      <c r="H60" s="7" t="s">
        <v>374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</row>
    <row r="61" spans="1:23" collapsed="1">
      <c r="A61" s="6" t="s">
        <v>71</v>
      </c>
      <c r="B61" s="7">
        <v>69941</v>
      </c>
      <c r="C61" s="7">
        <v>76880</v>
      </c>
      <c r="D61" s="7">
        <v>71728</v>
      </c>
      <c r="E61" s="7">
        <v>81565</v>
      </c>
      <c r="F61" s="7">
        <v>92669</v>
      </c>
      <c r="G61" s="7">
        <v>102312</v>
      </c>
      <c r="H61" s="7">
        <v>111408</v>
      </c>
      <c r="I61" s="7">
        <v>93718.547000000006</v>
      </c>
      <c r="J61" s="7">
        <v>98351.451000000001</v>
      </c>
      <c r="K61" s="7">
        <v>102127</v>
      </c>
      <c r="L61" s="7">
        <v>104593</v>
      </c>
      <c r="M61" s="7">
        <v>105745</v>
      </c>
      <c r="N61" s="7">
        <v>99877</v>
      </c>
      <c r="O61" s="7">
        <v>17654</v>
      </c>
      <c r="P61" s="7">
        <v>16597</v>
      </c>
      <c r="Q61" s="7">
        <v>16261.57676</v>
      </c>
      <c r="R61" s="7">
        <v>30959.297730000002</v>
      </c>
      <c r="S61" s="7">
        <v>35602.20521</v>
      </c>
      <c r="T61" s="7">
        <v>29466.111840000001</v>
      </c>
      <c r="U61" s="7">
        <v>37694.23301089531</v>
      </c>
      <c r="V61" s="7">
        <v>46432.259874805946</v>
      </c>
      <c r="W61" s="7">
        <v>47606.847329999997</v>
      </c>
    </row>
    <row r="62" spans="1:23">
      <c r="A62" s="6" t="s">
        <v>72</v>
      </c>
      <c r="B62" s="7">
        <v>9757</v>
      </c>
      <c r="C62" s="7">
        <v>8799</v>
      </c>
      <c r="D62" s="7">
        <v>7917</v>
      </c>
      <c r="E62" s="7">
        <v>7062</v>
      </c>
      <c r="F62" s="7">
        <v>6255</v>
      </c>
      <c r="G62" s="7">
        <v>5693</v>
      </c>
      <c r="H62" s="7">
        <v>5343</v>
      </c>
      <c r="I62" s="7">
        <v>6891.0360000000001</v>
      </c>
      <c r="J62" s="7">
        <v>6636.72</v>
      </c>
      <c r="K62" s="7">
        <v>6494</v>
      </c>
      <c r="L62" s="7">
        <v>6388</v>
      </c>
      <c r="M62" s="7">
        <v>6297</v>
      </c>
      <c r="N62" s="7">
        <v>6272</v>
      </c>
      <c r="O62" s="7">
        <v>6420</v>
      </c>
      <c r="P62" s="7">
        <v>6549</v>
      </c>
      <c r="Q62" s="7">
        <v>6021.9597199999998</v>
      </c>
      <c r="R62" s="7">
        <v>4999.5879599999998</v>
      </c>
      <c r="S62" s="7">
        <v>4220.2360899999994</v>
      </c>
      <c r="T62" s="7">
        <v>3832.4119799999999</v>
      </c>
      <c r="U62" s="7">
        <v>3325.3693900000003</v>
      </c>
      <c r="V62" s="7">
        <v>2859.5059500000002</v>
      </c>
      <c r="W62" s="7">
        <v>2338.6715199999999</v>
      </c>
    </row>
    <row r="63" spans="1:23">
      <c r="A63" s="6" t="s">
        <v>44</v>
      </c>
      <c r="B63" s="7">
        <v>4623</v>
      </c>
      <c r="C63" s="7">
        <v>3631</v>
      </c>
      <c r="D63" s="7">
        <v>3713</v>
      </c>
      <c r="E63" s="7">
        <v>3130</v>
      </c>
      <c r="F63" s="7">
        <v>3947</v>
      </c>
      <c r="G63" s="7">
        <v>2982</v>
      </c>
      <c r="H63" s="7">
        <v>2251</v>
      </c>
      <c r="I63" s="7">
        <v>2585.7939999999999</v>
      </c>
      <c r="J63" s="7">
        <v>6348.8069999999998</v>
      </c>
      <c r="K63" s="7">
        <v>5085</v>
      </c>
      <c r="L63" s="7">
        <v>4450</v>
      </c>
      <c r="M63" s="7">
        <v>5992</v>
      </c>
      <c r="N63" s="7">
        <v>8816</v>
      </c>
      <c r="O63" s="7">
        <v>5640</v>
      </c>
      <c r="P63" s="7">
        <v>4912</v>
      </c>
      <c r="Q63" s="7">
        <v>3048.9039699999998</v>
      </c>
      <c r="R63" s="7">
        <v>2166</v>
      </c>
      <c r="S63" s="7">
        <v>7280.0844399999996</v>
      </c>
      <c r="T63" s="7">
        <v>6978.8336800000016</v>
      </c>
      <c r="U63" s="7">
        <v>5942.9278074193426</v>
      </c>
      <c r="V63" s="7">
        <v>5829.1391800000001</v>
      </c>
      <c r="W63" s="7">
        <v>4259.6383399999995</v>
      </c>
    </row>
    <row r="64" spans="1:23">
      <c r="A64" s="6" t="s">
        <v>73</v>
      </c>
      <c r="B64" s="7">
        <v>71385</v>
      </c>
      <c r="C64" s="7">
        <v>69027</v>
      </c>
      <c r="D64" s="7">
        <v>89177</v>
      </c>
      <c r="E64" s="7">
        <v>89270</v>
      </c>
      <c r="F64" s="7">
        <v>113349</v>
      </c>
      <c r="G64" s="7">
        <v>93181</v>
      </c>
      <c r="H64" s="7">
        <v>91531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18528.590780000002</v>
      </c>
      <c r="R64" s="7">
        <v>13897.27729</v>
      </c>
      <c r="S64" s="7">
        <v>22386.520989999997</v>
      </c>
      <c r="T64" s="7">
        <v>22515.307529999998</v>
      </c>
      <c r="U64" s="7">
        <v>22515.307529999998</v>
      </c>
      <c r="V64" s="7">
        <v>22515.307530000002</v>
      </c>
      <c r="W64" s="7">
        <v>22515.307529999998</v>
      </c>
    </row>
    <row r="65" spans="1:23">
      <c r="A65" s="6" t="s">
        <v>46</v>
      </c>
      <c r="B65" s="7">
        <v>27471</v>
      </c>
      <c r="C65" s="7">
        <v>67678</v>
      </c>
      <c r="D65" s="7">
        <v>75889</v>
      </c>
      <c r="E65" s="7">
        <v>71179</v>
      </c>
      <c r="F65" s="7">
        <v>69698</v>
      </c>
      <c r="G65" s="7">
        <v>110339</v>
      </c>
      <c r="H65" s="7">
        <v>77406</v>
      </c>
      <c r="I65" s="7">
        <v>43401.623</v>
      </c>
      <c r="J65" s="7">
        <v>37120.468999999997</v>
      </c>
      <c r="K65" s="7">
        <v>18235</v>
      </c>
      <c r="L65" s="7">
        <v>18500</v>
      </c>
      <c r="M65" s="7">
        <v>24204</v>
      </c>
      <c r="N65" s="7">
        <v>25880</v>
      </c>
      <c r="O65" s="7">
        <v>13421</v>
      </c>
      <c r="P65" s="7">
        <v>13419</v>
      </c>
      <c r="Q65" s="7">
        <v>13419.692930000023</v>
      </c>
      <c r="R65" s="7">
        <v>9200.000059999993</v>
      </c>
      <c r="S65" s="7">
        <v>9200.0000400000372</v>
      </c>
      <c r="T65" s="7">
        <v>9200.0000300000029</v>
      </c>
      <c r="U65" s="7">
        <v>1.0000012814998627E-5</v>
      </c>
      <c r="V65" s="7">
        <v>3.637978807091713E-14</v>
      </c>
      <c r="W65" s="7">
        <v>-1.999998651444912E-5</v>
      </c>
    </row>
    <row r="66" spans="1:23" ht="12" thickBot="1">
      <c r="A66" s="16" t="s">
        <v>74</v>
      </c>
      <c r="B66" s="15">
        <f t="shared" ref="B66:C66" si="23">SUM(B54:B65)</f>
        <v>685039</v>
      </c>
      <c r="C66" s="15">
        <f t="shared" si="23"/>
        <v>679821</v>
      </c>
      <c r="D66" s="15">
        <f t="shared" ref="D66:E66" si="24">SUM(D54:D65)</f>
        <v>450913</v>
      </c>
      <c r="E66" s="15">
        <f t="shared" si="24"/>
        <v>409725</v>
      </c>
      <c r="F66" s="15">
        <f t="shared" ref="F66:G66" si="25">SUM(F54:F65)</f>
        <v>358199</v>
      </c>
      <c r="G66" s="15">
        <f t="shared" si="25"/>
        <v>364806</v>
      </c>
      <c r="H66" s="15">
        <f t="shared" ref="H66:I66" si="26">SUM(H54:H65)</f>
        <v>337889</v>
      </c>
      <c r="I66" s="15">
        <f t="shared" si="26"/>
        <v>155317.07699999999</v>
      </c>
      <c r="J66" s="15">
        <f t="shared" ref="J66:W66" si="27">SUM(J54:J65)</f>
        <v>155565.527</v>
      </c>
      <c r="K66" s="15">
        <f t="shared" si="27"/>
        <v>138615</v>
      </c>
      <c r="L66" s="15">
        <f t="shared" si="27"/>
        <v>141992</v>
      </c>
      <c r="M66" s="15">
        <f t="shared" si="27"/>
        <v>199858</v>
      </c>
      <c r="N66" s="15">
        <f t="shared" si="27"/>
        <v>198686</v>
      </c>
      <c r="O66" s="15">
        <f t="shared" si="27"/>
        <v>99356</v>
      </c>
      <c r="P66" s="15">
        <f t="shared" si="27"/>
        <v>100347</v>
      </c>
      <c r="Q66" s="15">
        <f t="shared" si="27"/>
        <v>112160.78580000001</v>
      </c>
      <c r="R66" s="15">
        <f t="shared" si="27"/>
        <v>115344.88653999999</v>
      </c>
      <c r="S66" s="15">
        <f t="shared" si="27"/>
        <v>132373.63236000005</v>
      </c>
      <c r="T66" s="15">
        <f t="shared" si="27"/>
        <v>124229.38650999998</v>
      </c>
      <c r="U66" s="15">
        <f t="shared" si="27"/>
        <v>72472.353626925455</v>
      </c>
      <c r="V66" s="15">
        <f t="shared" si="27"/>
        <v>109769.13425837332</v>
      </c>
      <c r="W66" s="15">
        <f t="shared" si="27"/>
        <v>96074.762452260489</v>
      </c>
    </row>
    <row r="67" spans="1:23" ht="12" thickTop="1">
      <c r="A67" s="6" t="s">
        <v>75</v>
      </c>
      <c r="B67" s="7">
        <v>1133581</v>
      </c>
      <c r="C67" s="7">
        <v>1133581</v>
      </c>
      <c r="D67" s="7">
        <v>1133581</v>
      </c>
      <c r="E67" s="7">
        <v>1133581</v>
      </c>
      <c r="F67" s="7">
        <v>1133581</v>
      </c>
      <c r="G67" s="7">
        <v>1133581</v>
      </c>
      <c r="H67" s="7">
        <v>1133581</v>
      </c>
      <c r="I67" s="7">
        <v>1133580.652</v>
      </c>
      <c r="J67" s="7">
        <v>1133580.652</v>
      </c>
      <c r="K67" s="7">
        <v>1133581</v>
      </c>
      <c r="L67" s="7">
        <v>1133581</v>
      </c>
      <c r="M67" s="7">
        <v>1133581</v>
      </c>
      <c r="N67" s="7">
        <v>1133581</v>
      </c>
      <c r="O67" s="7">
        <v>1133581</v>
      </c>
      <c r="P67" s="7">
        <v>1133581</v>
      </c>
      <c r="Q67" s="7">
        <v>1133580.652</v>
      </c>
      <c r="R67" s="7">
        <v>106516.652</v>
      </c>
      <c r="S67" s="7">
        <v>106516.652</v>
      </c>
      <c r="T67" s="7">
        <v>102943.764</v>
      </c>
      <c r="U67" s="7">
        <v>57950.224000000009</v>
      </c>
      <c r="V67" s="7">
        <v>57950.224000000017</v>
      </c>
      <c r="W67" s="7">
        <v>57950.224000000009</v>
      </c>
    </row>
    <row r="68" spans="1:23">
      <c r="A68" s="6" t="s">
        <v>91</v>
      </c>
      <c r="B68" s="7">
        <v>-44590</v>
      </c>
      <c r="C68" s="7">
        <v>-44590</v>
      </c>
      <c r="D68" s="7">
        <v>-44590</v>
      </c>
      <c r="E68" s="7">
        <v>-44590</v>
      </c>
      <c r="F68" s="7">
        <v>-44590</v>
      </c>
      <c r="G68" s="7">
        <v>-44590</v>
      </c>
      <c r="H68" s="7">
        <v>-44590</v>
      </c>
      <c r="I68" s="7">
        <v>-44589.642</v>
      </c>
      <c r="J68" s="7">
        <v>-44589.642</v>
      </c>
      <c r="K68" s="7">
        <v>-44590</v>
      </c>
      <c r="L68" s="7">
        <v>-44590</v>
      </c>
      <c r="M68" s="7">
        <v>-44547</v>
      </c>
      <c r="N68" s="7">
        <v>-44210</v>
      </c>
      <c r="O68" s="7">
        <v>-44210</v>
      </c>
      <c r="P68" s="7">
        <v>-44210</v>
      </c>
      <c r="Q68" s="7">
        <v>-41252.815740000005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</row>
    <row r="69" spans="1:23" hidden="1" outlineLevel="1">
      <c r="A69" s="6" t="s">
        <v>76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 t="s">
        <v>374</v>
      </c>
      <c r="H69" s="7" t="s">
        <v>374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</row>
    <row r="70" spans="1:23" collapsed="1">
      <c r="A70" s="6" t="s">
        <v>77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 t="s">
        <v>374</v>
      </c>
      <c r="H70" s="7" t="s">
        <v>374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512.53312285499999</v>
      </c>
      <c r="U70" s="7">
        <v>45506.084752854993</v>
      </c>
      <c r="V70" s="7">
        <v>43255.346192855002</v>
      </c>
      <c r="W70" s="7">
        <v>37571.378572855006</v>
      </c>
    </row>
    <row r="71" spans="1:23">
      <c r="A71" s="6" t="s">
        <v>78</v>
      </c>
      <c r="B71" s="7">
        <v>-3</v>
      </c>
      <c r="C71" s="7">
        <v>-3</v>
      </c>
      <c r="D71" s="7">
        <v>-3</v>
      </c>
      <c r="E71" s="7">
        <v>-3</v>
      </c>
      <c r="F71" s="7">
        <v>-3</v>
      </c>
      <c r="G71" s="7">
        <v>-3</v>
      </c>
      <c r="H71" s="7">
        <v>-3</v>
      </c>
      <c r="I71" s="7">
        <v>-3.0640000000000001</v>
      </c>
      <c r="J71" s="7">
        <v>-3.0640000000000001</v>
      </c>
      <c r="K71" s="7">
        <v>-3</v>
      </c>
      <c r="L71" s="7">
        <v>-3</v>
      </c>
      <c r="M71" s="7">
        <v>-3</v>
      </c>
      <c r="N71" s="7">
        <v>-3</v>
      </c>
      <c r="O71" s="7">
        <v>-3</v>
      </c>
      <c r="P71" s="7">
        <v>-3</v>
      </c>
      <c r="Q71" s="7">
        <v>-3.0643800000000003</v>
      </c>
      <c r="R71" s="7">
        <v>-3.0643800000000003</v>
      </c>
      <c r="S71" s="7">
        <v>-3.0643800000000003</v>
      </c>
      <c r="T71" s="7">
        <v>-3.0643800000000003</v>
      </c>
      <c r="U71" s="7">
        <v>67.542400000000001</v>
      </c>
      <c r="V71" s="7">
        <v>-3.0646000000000058</v>
      </c>
      <c r="W71" s="7">
        <v>67.542400000000001</v>
      </c>
    </row>
    <row r="72" spans="1:23" hidden="1" outlineLevel="1">
      <c r="A72" s="6" t="s">
        <v>79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 t="s">
        <v>374</v>
      </c>
      <c r="H72" s="7" t="s">
        <v>374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</row>
    <row r="73" spans="1:23" collapsed="1">
      <c r="A73" s="6" t="s">
        <v>80</v>
      </c>
      <c r="B73" s="7">
        <v>30880</v>
      </c>
      <c r="C73" s="7">
        <v>30880</v>
      </c>
      <c r="D73" s="7">
        <v>30879</v>
      </c>
      <c r="E73" s="7">
        <v>19307</v>
      </c>
      <c r="F73" s="7">
        <v>19307</v>
      </c>
      <c r="G73" s="7">
        <v>19307</v>
      </c>
      <c r="H73" s="7">
        <v>19307</v>
      </c>
      <c r="I73" s="7">
        <v>13562.816000000001</v>
      </c>
      <c r="J73" s="7">
        <v>13562.816000000001</v>
      </c>
      <c r="K73" s="7">
        <v>13563</v>
      </c>
      <c r="L73" s="7">
        <v>13563</v>
      </c>
      <c r="M73" s="7">
        <v>4676</v>
      </c>
      <c r="N73" s="7">
        <v>4676</v>
      </c>
      <c r="O73" s="7">
        <v>4676</v>
      </c>
      <c r="P73" s="7">
        <v>4676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</row>
    <row r="74" spans="1:23">
      <c r="A74" s="6" t="s">
        <v>81</v>
      </c>
      <c r="B74" s="7">
        <v>149977</v>
      </c>
      <c r="C74" s="7">
        <v>149977</v>
      </c>
      <c r="D74" s="7">
        <v>149978</v>
      </c>
      <c r="E74" s="7">
        <v>45070</v>
      </c>
      <c r="F74" s="7">
        <v>45070</v>
      </c>
      <c r="G74" s="7">
        <v>45070</v>
      </c>
      <c r="H74" s="7">
        <v>45070</v>
      </c>
      <c r="I74" s="7">
        <v>0</v>
      </c>
      <c r="J74" s="7">
        <v>48713.091</v>
      </c>
      <c r="K74" s="7">
        <v>90214</v>
      </c>
      <c r="L74" s="7">
        <v>90214</v>
      </c>
      <c r="M74" s="7">
        <v>122997</v>
      </c>
      <c r="N74" s="7">
        <v>122997</v>
      </c>
      <c r="O74" s="7">
        <v>122997</v>
      </c>
      <c r="P74" s="7">
        <v>122996</v>
      </c>
      <c r="Q74" s="7">
        <v>56360</v>
      </c>
      <c r="R74" s="7">
        <v>56361</v>
      </c>
      <c r="S74" s="7">
        <v>58160.006139999998</v>
      </c>
      <c r="T74" s="7">
        <v>16887.080995392538</v>
      </c>
      <c r="U74" s="7">
        <v>13153.96549812</v>
      </c>
      <c r="V74" s="7">
        <v>13153.965498120002</v>
      </c>
      <c r="W74" s="7">
        <v>16810.384114892506</v>
      </c>
    </row>
    <row r="75" spans="1:23">
      <c r="A75" s="6" t="s">
        <v>82</v>
      </c>
      <c r="B75" s="7">
        <v>-19154</v>
      </c>
      <c r="C75" s="7">
        <v>-19154</v>
      </c>
      <c r="D75" s="7">
        <v>-19154</v>
      </c>
      <c r="E75" s="7">
        <v>-19154</v>
      </c>
      <c r="F75" s="7">
        <v>-19154</v>
      </c>
      <c r="G75" s="7">
        <v>-19154</v>
      </c>
      <c r="H75" s="7">
        <v>-19154</v>
      </c>
      <c r="I75" s="7">
        <v>-19153.679</v>
      </c>
      <c r="J75" s="7">
        <v>-19153.679</v>
      </c>
      <c r="K75" s="7">
        <v>-27385</v>
      </c>
      <c r="L75" s="7">
        <v>-14632</v>
      </c>
      <c r="M75" s="7">
        <v>-7272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</row>
    <row r="76" spans="1:23">
      <c r="A76" s="6" t="s">
        <v>360</v>
      </c>
      <c r="B76" s="7">
        <v>0</v>
      </c>
      <c r="C76" s="7">
        <v>0</v>
      </c>
      <c r="D76" s="7">
        <v>20934</v>
      </c>
      <c r="E76" s="7">
        <v>0</v>
      </c>
      <c r="F76" s="7">
        <v>0</v>
      </c>
      <c r="G76" s="7">
        <v>0</v>
      </c>
      <c r="H76" s="7">
        <v>35000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</row>
    <row r="77" spans="1:23">
      <c r="A77" s="6" t="s">
        <v>83</v>
      </c>
      <c r="B77" s="7">
        <v>119356</v>
      </c>
      <c r="C77" s="7">
        <v>70004</v>
      </c>
      <c r="D77" s="7">
        <v>0</v>
      </c>
      <c r="E77" s="7">
        <v>120806</v>
      </c>
      <c r="F77" s="7">
        <v>88660</v>
      </c>
      <c r="G77" s="7">
        <v>25609</v>
      </c>
      <c r="H77" s="7">
        <v>0</v>
      </c>
      <c r="I77" s="7">
        <v>53344.68299999999</v>
      </c>
      <c r="J77" s="7">
        <v>37012.826000000001</v>
      </c>
      <c r="K77" s="7">
        <v>21080</v>
      </c>
      <c r="L77" s="7">
        <v>0</v>
      </c>
      <c r="M77" s="7">
        <v>153229</v>
      </c>
      <c r="N77" s="7">
        <v>107595</v>
      </c>
      <c r="O77" s="7">
        <v>17053</v>
      </c>
      <c r="P77" s="7">
        <v>0</v>
      </c>
      <c r="Q77" s="7">
        <v>40096.507879999997</v>
      </c>
      <c r="R77" s="7">
        <v>22456.251250000008</v>
      </c>
      <c r="S77" s="7">
        <v>8999.02441</v>
      </c>
      <c r="T77" s="7">
        <v>51186.588191914983</v>
      </c>
      <c r="U77" s="7">
        <v>31532.622440402425</v>
      </c>
      <c r="V77" s="7">
        <v>20932.258394716027</v>
      </c>
      <c r="W77" s="7">
        <v>-2259.5159022849975</v>
      </c>
    </row>
    <row r="78" spans="1:23">
      <c r="A78" s="6" t="s">
        <v>84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-1442.2384399999999</v>
      </c>
      <c r="T78" s="7">
        <v>-6859.607006832498</v>
      </c>
      <c r="U78" s="7">
        <v>-3582.085332797501</v>
      </c>
      <c r="V78" s="7">
        <v>-2039.6695513825002</v>
      </c>
      <c r="W78" s="7">
        <v>-4564.0707564199993</v>
      </c>
    </row>
    <row r="79" spans="1:23">
      <c r="A79" s="6" t="s">
        <v>85</v>
      </c>
      <c r="B79" s="7">
        <v>6334</v>
      </c>
      <c r="C79" s="7">
        <v>373</v>
      </c>
      <c r="D79" s="7">
        <v>1364</v>
      </c>
      <c r="E79" s="7">
        <v>6216</v>
      </c>
      <c r="F79" s="7">
        <v>6312</v>
      </c>
      <c r="G79" s="7">
        <v>4664</v>
      </c>
      <c r="H79" s="7">
        <v>2480</v>
      </c>
      <c r="I79" s="7">
        <v>6383.7579999999998</v>
      </c>
      <c r="J79" s="7">
        <v>2774.4110000000001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</row>
    <row r="80" spans="1:23" ht="12" thickBot="1">
      <c r="A80" s="16" t="s">
        <v>86</v>
      </c>
      <c r="B80" s="15">
        <f>SUM(B67:B79)</f>
        <v>1376381</v>
      </c>
      <c r="C80" s="15">
        <f>SUM(C67:C79)</f>
        <v>1321068</v>
      </c>
      <c r="D80" s="15">
        <f t="shared" ref="D80:E80" si="28">SUM(D67:D79)</f>
        <v>1272989</v>
      </c>
      <c r="E80" s="15">
        <f t="shared" si="28"/>
        <v>1261233</v>
      </c>
      <c r="F80" s="15">
        <f t="shared" ref="F80:G80" si="29">SUM(F67:F79)</f>
        <v>1229183</v>
      </c>
      <c r="G80" s="15">
        <f t="shared" si="29"/>
        <v>1164484</v>
      </c>
      <c r="H80" s="15">
        <f t="shared" ref="H80:I80" si="30">SUM(H67:H79)</f>
        <v>1171691</v>
      </c>
      <c r="I80" s="15">
        <f t="shared" si="30"/>
        <v>1143125.524</v>
      </c>
      <c r="J80" s="15">
        <f t="shared" ref="J80:W80" si="31">SUM(J67:J79)</f>
        <v>1171897.4110000001</v>
      </c>
      <c r="K80" s="15">
        <f t="shared" si="31"/>
        <v>1186460</v>
      </c>
      <c r="L80" s="15">
        <f t="shared" si="31"/>
        <v>1178133</v>
      </c>
      <c r="M80" s="15">
        <f t="shared" si="31"/>
        <v>1362661</v>
      </c>
      <c r="N80" s="15">
        <f t="shared" si="31"/>
        <v>1324636</v>
      </c>
      <c r="O80" s="15">
        <f t="shared" si="31"/>
        <v>1234094</v>
      </c>
      <c r="P80" s="15">
        <f t="shared" si="31"/>
        <v>1217040</v>
      </c>
      <c r="Q80" s="15">
        <f t="shared" si="31"/>
        <v>1188781.2797599998</v>
      </c>
      <c r="R80" s="15">
        <f t="shared" si="31"/>
        <v>185330.83887000001</v>
      </c>
      <c r="S80" s="15">
        <f t="shared" si="31"/>
        <v>172230.37973000004</v>
      </c>
      <c r="T80" s="15">
        <f t="shared" si="31"/>
        <v>164667.29492333002</v>
      </c>
      <c r="U80" s="15">
        <f t="shared" si="31"/>
        <v>144628.35375857993</v>
      </c>
      <c r="V80" s="15">
        <f t="shared" si="31"/>
        <v>133249.05993430855</v>
      </c>
      <c r="W80" s="15">
        <f t="shared" si="31"/>
        <v>105575.94242904254</v>
      </c>
    </row>
    <row r="81" spans="1:23" ht="12" thickTop="1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>
      <c r="A82" s="6" t="s">
        <v>87</v>
      </c>
      <c r="B82" s="7">
        <v>201471</v>
      </c>
      <c r="C82" s="7">
        <v>145001</v>
      </c>
      <c r="D82" s="7">
        <v>141531</v>
      </c>
      <c r="E82" s="7">
        <v>70142</v>
      </c>
      <c r="F82" s="7">
        <v>82495</v>
      </c>
      <c r="G82" s="7">
        <v>83973</v>
      </c>
      <c r="H82" s="7">
        <v>84366</v>
      </c>
      <c r="I82" s="7">
        <v>84361.660999999993</v>
      </c>
      <c r="J82" s="7">
        <v>79656.160000000003</v>
      </c>
      <c r="K82" s="7">
        <v>80181</v>
      </c>
      <c r="L82" s="7">
        <v>71829</v>
      </c>
      <c r="M82" s="7">
        <v>79551</v>
      </c>
      <c r="N82" s="7">
        <v>89827</v>
      </c>
      <c r="O82" s="7">
        <v>82975</v>
      </c>
      <c r="P82" s="7">
        <v>83300</v>
      </c>
      <c r="Q82" s="7">
        <v>89735.141492098905</v>
      </c>
      <c r="R82" s="7">
        <v>80925</v>
      </c>
      <c r="S82" s="7">
        <v>78066.878757280778</v>
      </c>
      <c r="T82" s="7">
        <v>76220.665435810952</v>
      </c>
      <c r="U82" s="7">
        <v>70696.237046137219</v>
      </c>
      <c r="V82" s="7">
        <v>66696.026225808484</v>
      </c>
      <c r="W82" s="7">
        <v>63329.844886111227</v>
      </c>
    </row>
    <row r="83" spans="1:23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2" thickBot="1">
      <c r="A84" s="16" t="s">
        <v>88</v>
      </c>
      <c r="B84" s="15">
        <f t="shared" ref="B84:C84" si="32">+B80+B82</f>
        <v>1577852</v>
      </c>
      <c r="C84" s="15">
        <f t="shared" si="32"/>
        <v>1466069</v>
      </c>
      <c r="D84" s="15">
        <f t="shared" ref="D84:E84" si="33">+D80+D82</f>
        <v>1414520</v>
      </c>
      <c r="E84" s="15">
        <f t="shared" si="33"/>
        <v>1331375</v>
      </c>
      <c r="F84" s="15">
        <f t="shared" ref="F84:G84" si="34">+F80+F82</f>
        <v>1311678</v>
      </c>
      <c r="G84" s="15">
        <f t="shared" si="34"/>
        <v>1248457</v>
      </c>
      <c r="H84" s="15">
        <f t="shared" ref="H84:I84" si="35">+H80+H82</f>
        <v>1256057</v>
      </c>
      <c r="I84" s="15">
        <f t="shared" si="35"/>
        <v>1227487.1850000001</v>
      </c>
      <c r="J84" s="15">
        <f t="shared" ref="J84:R84" si="36">+J80+J82</f>
        <v>1251553.571</v>
      </c>
      <c r="K84" s="15">
        <f t="shared" si="36"/>
        <v>1266641</v>
      </c>
      <c r="L84" s="15">
        <f t="shared" si="36"/>
        <v>1249962</v>
      </c>
      <c r="M84" s="15">
        <f t="shared" si="36"/>
        <v>1442212</v>
      </c>
      <c r="N84" s="15">
        <f t="shared" si="36"/>
        <v>1414463</v>
      </c>
      <c r="O84" s="15">
        <f t="shared" si="36"/>
        <v>1317069</v>
      </c>
      <c r="P84" s="15">
        <f t="shared" si="36"/>
        <v>1300340</v>
      </c>
      <c r="Q84" s="15">
        <f t="shared" si="36"/>
        <v>1278516.4212520986</v>
      </c>
      <c r="R84" s="15">
        <f t="shared" si="36"/>
        <v>266255.83886999998</v>
      </c>
      <c r="S84" s="15">
        <f t="shared" ref="S84:W84" si="37">+S80+S82</f>
        <v>250297.25848728081</v>
      </c>
      <c r="T84" s="15">
        <f t="shared" si="37"/>
        <v>240887.96035914097</v>
      </c>
      <c r="U84" s="15">
        <f t="shared" si="37"/>
        <v>215324.59080471715</v>
      </c>
      <c r="V84" s="15">
        <f t="shared" si="37"/>
        <v>199945.08616011703</v>
      </c>
      <c r="W84" s="15">
        <f t="shared" si="37"/>
        <v>168905.78731515375</v>
      </c>
    </row>
    <row r="85" spans="1:23" ht="12" thickTop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2" thickBot="1">
      <c r="A86" s="16" t="s">
        <v>89</v>
      </c>
      <c r="B86" s="15">
        <f t="shared" ref="B86:C86" si="38">+B84+B53+B66</f>
        <v>2658599</v>
      </c>
      <c r="C86" s="15">
        <f t="shared" si="38"/>
        <v>2528143</v>
      </c>
      <c r="D86" s="15">
        <f t="shared" ref="D86:E86" si="39">+D84+D53+D66</f>
        <v>2218279</v>
      </c>
      <c r="E86" s="15">
        <f t="shared" si="39"/>
        <v>2198322</v>
      </c>
      <c r="F86" s="15">
        <f t="shared" ref="F86:G86" si="40">+F84+F53+F66</f>
        <v>2031994</v>
      </c>
      <c r="G86" s="15">
        <f t="shared" si="40"/>
        <v>1964512</v>
      </c>
      <c r="H86" s="15">
        <f t="shared" ref="H86:I86" si="41">+H84+H53+H66</f>
        <v>1928664</v>
      </c>
      <c r="I86" s="15">
        <f t="shared" si="41"/>
        <v>1790264.355</v>
      </c>
      <c r="J86" s="15">
        <f t="shared" ref="J86:W86" si="42">+J84+J53+J66</f>
        <v>1794882.1089999999</v>
      </c>
      <c r="K86" s="15">
        <f t="shared" si="42"/>
        <v>1778449</v>
      </c>
      <c r="L86" s="15">
        <f t="shared" si="42"/>
        <v>1751041</v>
      </c>
      <c r="M86" s="15">
        <f t="shared" si="42"/>
        <v>1943035</v>
      </c>
      <c r="N86" s="15">
        <f t="shared" si="42"/>
        <v>1884420</v>
      </c>
      <c r="O86" s="15">
        <f t="shared" si="42"/>
        <v>1685384</v>
      </c>
      <c r="P86" s="15">
        <f t="shared" si="42"/>
        <v>1693791</v>
      </c>
      <c r="Q86" s="15">
        <f t="shared" si="42"/>
        <v>1616145.2260820987</v>
      </c>
      <c r="R86" s="15">
        <f t="shared" si="42"/>
        <v>602103.79035999998</v>
      </c>
      <c r="S86" s="15">
        <f t="shared" si="42"/>
        <v>607505.20251728082</v>
      </c>
      <c r="T86" s="15">
        <f t="shared" si="42"/>
        <v>569270.84985914093</v>
      </c>
      <c r="U86" s="15">
        <f t="shared" si="42"/>
        <v>440013.23311891244</v>
      </c>
      <c r="V86" s="15">
        <f t="shared" si="42"/>
        <v>413063.15035794699</v>
      </c>
      <c r="W86" s="15">
        <f t="shared" si="42"/>
        <v>340032.99793556629</v>
      </c>
    </row>
    <row r="87" spans="1:23" ht="12" thickTop="1">
      <c r="A87" s="6"/>
      <c r="B87" s="6"/>
      <c r="C87" s="6"/>
      <c r="D87" s="6"/>
      <c r="E87" s="6"/>
      <c r="F87" s="6"/>
      <c r="G87" s="6"/>
      <c r="H87" s="6"/>
      <c r="I87" s="6"/>
      <c r="J87" s="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>
      <c r="A88" s="5" t="s">
        <v>347</v>
      </c>
      <c r="B88" s="3" t="str">
        <f t="shared" ref="B88:C88" si="43">B36</f>
        <v>2T24</v>
      </c>
      <c r="C88" s="3" t="str">
        <f t="shared" si="43"/>
        <v>1T24</v>
      </c>
      <c r="D88" s="3" t="str">
        <f t="shared" ref="D88:I88" si="44">D36</f>
        <v>4T23</v>
      </c>
      <c r="E88" s="3" t="str">
        <f t="shared" si="44"/>
        <v>3T23</v>
      </c>
      <c r="F88" s="3" t="str">
        <f t="shared" si="44"/>
        <v>2T23</v>
      </c>
      <c r="G88" s="3" t="str">
        <f t="shared" si="44"/>
        <v>1T23</v>
      </c>
      <c r="H88" s="3" t="str">
        <f t="shared" si="44"/>
        <v>4T22</v>
      </c>
      <c r="I88" s="3" t="str">
        <f t="shared" si="44"/>
        <v>3T22</v>
      </c>
      <c r="J88" s="3" t="str">
        <f t="shared" ref="J88:W88" si="45">J36</f>
        <v>2T22</v>
      </c>
      <c r="K88" s="3" t="str">
        <f t="shared" si="45"/>
        <v>1T22</v>
      </c>
      <c r="L88" s="3" t="str">
        <f t="shared" si="45"/>
        <v>4T21</v>
      </c>
      <c r="M88" s="3" t="str">
        <f t="shared" si="45"/>
        <v>3T21</v>
      </c>
      <c r="N88" s="3" t="str">
        <f t="shared" si="45"/>
        <v>2T21</v>
      </c>
      <c r="O88" s="3" t="str">
        <f t="shared" si="45"/>
        <v>1T21</v>
      </c>
      <c r="P88" s="3" t="str">
        <f t="shared" si="45"/>
        <v>4T20</v>
      </c>
      <c r="Q88" s="3" t="str">
        <f t="shared" si="45"/>
        <v>3T20</v>
      </c>
      <c r="R88" s="3" t="str">
        <f t="shared" si="45"/>
        <v>2T20</v>
      </c>
      <c r="S88" s="3" t="str">
        <f t="shared" si="45"/>
        <v>1T20</v>
      </c>
      <c r="T88" s="3" t="str">
        <f t="shared" si="45"/>
        <v>4T19</v>
      </c>
      <c r="U88" s="3" t="str">
        <f t="shared" si="45"/>
        <v>3T19</v>
      </c>
      <c r="V88" s="3" t="str">
        <f t="shared" si="45"/>
        <v>2T19</v>
      </c>
      <c r="W88" s="3" t="str">
        <f t="shared" si="45"/>
        <v>1T19</v>
      </c>
    </row>
    <row r="89" spans="1:23">
      <c r="A89" s="6" t="s">
        <v>335</v>
      </c>
      <c r="B89" s="7">
        <f t="shared" ref="B89:I89" si="46">C89</f>
        <v>199534.35200000001</v>
      </c>
      <c r="C89" s="7">
        <f t="shared" si="46"/>
        <v>199534.35200000001</v>
      </c>
      <c r="D89" s="7">
        <f t="shared" si="46"/>
        <v>199534.35200000001</v>
      </c>
      <c r="E89" s="7">
        <f t="shared" si="46"/>
        <v>199534.35200000001</v>
      </c>
      <c r="F89" s="7">
        <f t="shared" si="46"/>
        <v>199534.35200000001</v>
      </c>
      <c r="G89" s="7">
        <f t="shared" si="46"/>
        <v>199534.35200000001</v>
      </c>
      <c r="H89" s="7">
        <f t="shared" si="46"/>
        <v>199534.35200000001</v>
      </c>
      <c r="I89" s="7">
        <f t="shared" si="46"/>
        <v>199534.35200000001</v>
      </c>
      <c r="J89" s="7">
        <v>199534.35200000001</v>
      </c>
      <c r="K89" s="7">
        <f>L89</f>
        <v>208191.25200000001</v>
      </c>
      <c r="L89" s="7">
        <v>208191.25200000001</v>
      </c>
      <c r="M89" s="7">
        <v>214628.652</v>
      </c>
      <c r="N89" s="7">
        <f>M89</f>
        <v>214628.652</v>
      </c>
      <c r="O89" s="7">
        <f t="shared" ref="O89:W89" si="47">N89</f>
        <v>214628.652</v>
      </c>
      <c r="P89" s="7">
        <f t="shared" si="47"/>
        <v>214628.652</v>
      </c>
      <c r="Q89" s="7">
        <f t="shared" si="47"/>
        <v>214628.652</v>
      </c>
      <c r="R89" s="7">
        <v>0</v>
      </c>
      <c r="S89" s="7">
        <v>0</v>
      </c>
      <c r="T89" s="7">
        <v>0</v>
      </c>
      <c r="U89" s="7">
        <f t="shared" si="47"/>
        <v>0</v>
      </c>
      <c r="V89" s="7">
        <f t="shared" si="47"/>
        <v>0</v>
      </c>
      <c r="W89" s="7">
        <f t="shared" si="47"/>
        <v>0</v>
      </c>
    </row>
    <row r="90" spans="1:23">
      <c r="A90" s="6"/>
      <c r="B90" s="6"/>
      <c r="C90" s="6"/>
      <c r="D90" s="6"/>
      <c r="E90" s="6"/>
      <c r="F90" s="6"/>
      <c r="G90" s="6"/>
      <c r="H90" s="6"/>
      <c r="I90" s="6"/>
      <c r="J90" s="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>
      <c r="A91" s="6"/>
      <c r="B91" s="6"/>
      <c r="C91" s="6"/>
      <c r="D91" s="6"/>
      <c r="E91" s="6"/>
      <c r="F91" s="6"/>
      <c r="G91" s="6"/>
      <c r="H91" s="6"/>
      <c r="I91" s="6"/>
      <c r="J91" s="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>
      <c r="A92" s="6"/>
      <c r="B92" s="6"/>
      <c r="C92" s="6"/>
      <c r="D92" s="6"/>
      <c r="E92" s="6"/>
      <c r="F92" s="6"/>
      <c r="G92" s="6"/>
      <c r="H92" s="6"/>
      <c r="I92" s="6"/>
      <c r="J92" s="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>
      <c r="A93" s="6"/>
      <c r="B93" s="6"/>
      <c r="C93" s="6"/>
      <c r="D93" s="6"/>
      <c r="E93" s="6"/>
      <c r="F93" s="6"/>
      <c r="G93" s="6"/>
      <c r="H93" s="6"/>
      <c r="I93" s="6"/>
      <c r="J93" s="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>
      <c r="A94" s="6"/>
      <c r="B94" s="6"/>
      <c r="C94" s="6"/>
      <c r="D94" s="6"/>
      <c r="E94" s="6"/>
      <c r="F94" s="6"/>
      <c r="G94" s="6"/>
      <c r="H94" s="6"/>
      <c r="I94" s="6"/>
      <c r="J94" s="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>
      <c r="A95" s="6"/>
      <c r="B95" s="6"/>
      <c r="C95" s="6"/>
      <c r="D95" s="6"/>
      <c r="E95" s="6"/>
      <c r="F95" s="6"/>
      <c r="G95" s="6"/>
      <c r="H95" s="6"/>
      <c r="I95" s="6"/>
      <c r="J95" s="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>
      <c r="A96" s="6"/>
      <c r="B96" s="6"/>
      <c r="C96" s="6"/>
      <c r="D96" s="6"/>
      <c r="E96" s="6"/>
      <c r="F96" s="6"/>
      <c r="G96" s="6"/>
      <c r="H96" s="6"/>
      <c r="I96" s="6"/>
      <c r="J96" s="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>
      <c r="A97" s="6"/>
      <c r="B97" s="6"/>
      <c r="C97" s="6"/>
      <c r="D97" s="6"/>
      <c r="E97" s="6"/>
      <c r="F97" s="6"/>
      <c r="G97" s="6"/>
      <c r="H97" s="6"/>
      <c r="I97" s="6"/>
      <c r="J97" s="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>
      <c r="A98" s="6"/>
      <c r="B98" s="6"/>
      <c r="C98" s="6"/>
      <c r="D98" s="6"/>
      <c r="E98" s="6"/>
      <c r="F98" s="6"/>
      <c r="G98" s="6"/>
      <c r="H98" s="6"/>
      <c r="I98" s="6"/>
      <c r="J98" s="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>
      <c r="A99" s="6"/>
      <c r="B99" s="6"/>
      <c r="C99" s="6"/>
      <c r="D99" s="6"/>
      <c r="E99" s="6"/>
      <c r="F99" s="6"/>
      <c r="G99" s="6"/>
      <c r="H99" s="6"/>
      <c r="I99" s="6"/>
      <c r="J99" s="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363A-C3CB-45EF-AA13-CC3E63B58FE1}">
  <sheetPr>
    <tabColor rgb="FFC8A74B"/>
  </sheetPr>
  <dimension ref="A4:W43"/>
  <sheetViews>
    <sheetView showGridLines="0" zoomScaleNormal="100" workbookViewId="0"/>
  </sheetViews>
  <sheetFormatPr defaultColWidth="0" defaultRowHeight="14.5"/>
  <cols>
    <col min="1" max="1" width="41" bestFit="1" customWidth="1"/>
    <col min="2" max="23" width="9.08984375" customWidth="1"/>
    <col min="24" max="16384" width="9.08984375" hidden="1"/>
  </cols>
  <sheetData>
    <row r="4" spans="1:23">
      <c r="H4" s="52"/>
    </row>
    <row r="5" spans="1:23">
      <c r="A5" s="5" t="s">
        <v>390</v>
      </c>
      <c r="B5" s="3" t="s">
        <v>445</v>
      </c>
      <c r="C5" s="3" t="s">
        <v>435</v>
      </c>
      <c r="D5" s="3" t="s">
        <v>423</v>
      </c>
      <c r="E5" s="3" t="s">
        <v>375</v>
      </c>
      <c r="F5" s="3" t="s">
        <v>366</v>
      </c>
      <c r="G5" s="3" t="s">
        <v>364</v>
      </c>
      <c r="H5" s="3" t="s">
        <v>350</v>
      </c>
      <c r="I5" s="3" t="s">
        <v>327</v>
      </c>
      <c r="J5" s="3" t="s">
        <v>321</v>
      </c>
      <c r="K5" s="3" t="s">
        <v>305</v>
      </c>
      <c r="L5" s="3" t="s">
        <v>300</v>
      </c>
      <c r="M5" s="3" t="s">
        <v>292</v>
      </c>
      <c r="N5" s="3" t="s">
        <v>284</v>
      </c>
      <c r="O5" s="3" t="s">
        <v>282</v>
      </c>
      <c r="P5" s="3" t="s">
        <v>273</v>
      </c>
      <c r="Q5" s="3" t="s">
        <v>2</v>
      </c>
      <c r="R5" s="3" t="s">
        <v>1</v>
      </c>
      <c r="S5" s="3" t="s">
        <v>4</v>
      </c>
      <c r="T5" s="3" t="s">
        <v>3</v>
      </c>
      <c r="U5" s="3" t="s">
        <v>5</v>
      </c>
      <c r="V5" s="3" t="s">
        <v>6</v>
      </c>
      <c r="W5" s="3" t="s">
        <v>7</v>
      </c>
    </row>
    <row r="6" spans="1:23">
      <c r="A6" s="6" t="s">
        <v>259</v>
      </c>
      <c r="B6" s="7">
        <f>'Balanço Patrimonial'!B38+'Balanço Patrimonial'!B40</f>
        <v>6153</v>
      </c>
      <c r="C6" s="7">
        <f>'Balanço Patrimonial'!C38+'Balanço Patrimonial'!C40</f>
        <v>4354</v>
      </c>
      <c r="D6" s="7">
        <f>'Balanço Patrimonial'!D38</f>
        <v>24151</v>
      </c>
      <c r="E6" s="7">
        <f>'Balanço Patrimonial'!E38</f>
        <v>35072</v>
      </c>
      <c r="F6" s="7">
        <f>'Balanço Patrimonial'!F38</f>
        <v>884</v>
      </c>
      <c r="G6" s="7">
        <f>'Balanço Patrimonial'!G38</f>
        <v>653</v>
      </c>
      <c r="H6" s="7">
        <f>'Balanço Patrimonial'!H38</f>
        <v>325</v>
      </c>
      <c r="I6" s="7">
        <f>'Balanço Patrimonial'!I38</f>
        <v>12.159000000000001</v>
      </c>
      <c r="J6" s="7">
        <f>'Balanço Patrimonial'!J38</f>
        <v>4.694</v>
      </c>
      <c r="K6" s="7">
        <f>'Balanço Patrimonial'!K38</f>
        <v>0</v>
      </c>
      <c r="L6" s="7">
        <f>'Balanço Patrimonial'!L38</f>
        <v>1</v>
      </c>
      <c r="M6" s="7">
        <f>'Balanço Patrimonial'!M38</f>
        <v>628</v>
      </c>
      <c r="N6" s="7">
        <f>'Balanço Patrimonial'!N38</f>
        <v>267</v>
      </c>
      <c r="O6" s="7">
        <f>'Balanço Patrimonial'!O38</f>
        <v>543</v>
      </c>
      <c r="P6" s="7">
        <f>'Balanço Patrimonial'!P38</f>
        <v>3004</v>
      </c>
      <c r="Q6" s="7">
        <f>'Balanço Patrimonial'!Q38</f>
        <v>620.73636999999997</v>
      </c>
      <c r="R6" s="7">
        <f>'Balanço Patrimonial'!R38</f>
        <v>137.62628999999995</v>
      </c>
      <c r="S6" s="7">
        <f>'Balanço Patrimonial'!S38</f>
        <v>12409.1574</v>
      </c>
      <c r="T6" s="7">
        <f>'Balanço Patrimonial'!T38</f>
        <v>13363.714749999999</v>
      </c>
      <c r="U6" s="7">
        <f>'Balanço Patrimonial'!U38</f>
        <v>25361.415619999996</v>
      </c>
      <c r="V6" s="7">
        <f>'Balanço Patrimonial'!V38</f>
        <v>328.20314000000008</v>
      </c>
      <c r="W6" s="7">
        <f>'Balanço Patrimonial'!W38</f>
        <v>5245.5618581520366</v>
      </c>
    </row>
    <row r="7" spans="1:23">
      <c r="A7" s="48" t="s">
        <v>260</v>
      </c>
      <c r="B7" s="7">
        <f>'Balanço Patrimonial'!B54+'Balanço Patrimonial'!B56</f>
        <v>485823</v>
      </c>
      <c r="C7" s="7">
        <f>'Balanço Patrimonial'!C54+'Balanço Patrimonial'!C56</f>
        <v>438898</v>
      </c>
      <c r="D7" s="7">
        <f>'Balanço Patrimonial'!D54</f>
        <v>189348</v>
      </c>
      <c r="E7" s="7">
        <f>'Balanço Patrimonial'!E54</f>
        <v>147001</v>
      </c>
      <c r="F7" s="7">
        <f>'Balanço Patrimonial'!F54</f>
        <v>63357</v>
      </c>
      <c r="G7" s="7">
        <f>'Balanço Patrimonial'!G54</f>
        <v>42142</v>
      </c>
      <c r="H7" s="7">
        <f>'Balanço Patrimonial'!H54</f>
        <v>42243</v>
      </c>
      <c r="I7" s="7">
        <f>'Balanço Patrimonial'!I54</f>
        <v>1524.9580000000001</v>
      </c>
      <c r="J7" s="7">
        <f>'Balanço Patrimonial'!J54</f>
        <v>515.03099999999995</v>
      </c>
      <c r="K7" s="7">
        <f>'Balanço Patrimonial'!K54</f>
        <v>508</v>
      </c>
      <c r="L7" s="7">
        <f>'Balanço Patrimonial'!L54</f>
        <v>413</v>
      </c>
      <c r="M7" s="7">
        <f>'Balanço Patrimonial'!M54</f>
        <v>50204</v>
      </c>
      <c r="N7" s="7">
        <f>'Balanço Patrimonial'!N54</f>
        <v>50204</v>
      </c>
      <c r="O7" s="7">
        <f>'Balanço Patrimonial'!O54</f>
        <v>50204</v>
      </c>
      <c r="P7" s="7">
        <f>'Balanço Patrimonial'!P54</f>
        <v>54200</v>
      </c>
      <c r="Q7" s="7">
        <f>'Balanço Patrimonial'!Q54</f>
        <v>50200</v>
      </c>
      <c r="R7" s="7">
        <f>'Balanço Patrimonial'!R54</f>
        <v>50000</v>
      </c>
      <c r="S7" s="7">
        <f>'Balanço Patrimonial'!S54</f>
        <v>51386.985789999999</v>
      </c>
      <c r="T7" s="7">
        <f>'Balanço Patrimonial'!T54</f>
        <v>51108.486109999998</v>
      </c>
      <c r="U7" s="7">
        <f>'Balanço Patrimonial'!U54</f>
        <v>1242.49127</v>
      </c>
      <c r="V7" s="7">
        <f>'Balanço Patrimonial'!V54</f>
        <v>30761.843849999997</v>
      </c>
      <c r="W7" s="7">
        <f>'Balanço Patrimonial'!W54</f>
        <v>18361.165392260471</v>
      </c>
    </row>
    <row r="8" spans="1:23">
      <c r="A8" s="9" t="s">
        <v>261</v>
      </c>
      <c r="B8" s="50">
        <f>SUM(B6:B7)</f>
        <v>491976</v>
      </c>
      <c r="C8" s="50">
        <f>SUM(C6:C7)</f>
        <v>443252</v>
      </c>
      <c r="D8" s="50">
        <f>SUM(D6:D7)</f>
        <v>213499</v>
      </c>
      <c r="E8" s="50">
        <f>SUM(E6:E7)</f>
        <v>182073</v>
      </c>
      <c r="F8" s="50">
        <f t="shared" ref="F8:W8" si="0">SUM(F6:F7)</f>
        <v>64241</v>
      </c>
      <c r="G8" s="50">
        <f t="shared" si="0"/>
        <v>42795</v>
      </c>
      <c r="H8" s="50">
        <f t="shared" si="0"/>
        <v>42568</v>
      </c>
      <c r="I8" s="50">
        <f t="shared" si="0"/>
        <v>1537.1170000000002</v>
      </c>
      <c r="J8" s="50">
        <f t="shared" si="0"/>
        <v>519.72499999999991</v>
      </c>
      <c r="K8" s="50">
        <f t="shared" si="0"/>
        <v>508</v>
      </c>
      <c r="L8" s="50">
        <f t="shared" si="0"/>
        <v>414</v>
      </c>
      <c r="M8" s="50">
        <f t="shared" si="0"/>
        <v>50832</v>
      </c>
      <c r="N8" s="50">
        <f t="shared" si="0"/>
        <v>50471</v>
      </c>
      <c r="O8" s="50">
        <f t="shared" si="0"/>
        <v>50747</v>
      </c>
      <c r="P8" s="50">
        <f t="shared" si="0"/>
        <v>57204</v>
      </c>
      <c r="Q8" s="50">
        <f t="shared" si="0"/>
        <v>50820.736369999999</v>
      </c>
      <c r="R8" s="50">
        <f t="shared" si="0"/>
        <v>50137.62629</v>
      </c>
      <c r="S8" s="50">
        <f t="shared" si="0"/>
        <v>63796.143190000003</v>
      </c>
      <c r="T8" s="50">
        <f t="shared" si="0"/>
        <v>64472.200859999997</v>
      </c>
      <c r="U8" s="50">
        <f t="shared" si="0"/>
        <v>26603.906889999995</v>
      </c>
      <c r="V8" s="50">
        <f t="shared" si="0"/>
        <v>31090.046989999999</v>
      </c>
      <c r="W8" s="50">
        <f t="shared" si="0"/>
        <v>23606.727250412507</v>
      </c>
    </row>
    <row r="9" spans="1:23" ht="8.25" customHeight="1"/>
    <row r="10" spans="1:23">
      <c r="A10" s="6" t="s">
        <v>28</v>
      </c>
      <c r="B10" s="7">
        <f>'Balanço Patrimonial'!B7+'Balanço Patrimonial'!B8</f>
        <v>35650</v>
      </c>
      <c r="C10" s="7">
        <f>'Balanço Patrimonial'!C7+'Balanço Patrimonial'!C8</f>
        <v>33816</v>
      </c>
      <c r="D10" s="7">
        <f>'Balanço Patrimonial'!D7+'Balanço Patrimonial'!D8</f>
        <v>39615</v>
      </c>
      <c r="E10" s="7">
        <f>'Balanço Patrimonial'!E7+'Balanço Patrimonial'!E8</f>
        <v>17891</v>
      </c>
      <c r="F10" s="7">
        <f>'Balanço Patrimonial'!F7+'Balanço Patrimonial'!F8</f>
        <v>34872</v>
      </c>
      <c r="G10" s="7">
        <f>'Balanço Patrimonial'!G7+'Balanço Patrimonial'!G8</f>
        <v>33442</v>
      </c>
      <c r="H10" s="7">
        <f>'Balanço Patrimonial'!H7+'Balanço Patrimonial'!H8</f>
        <v>33635</v>
      </c>
      <c r="I10" s="7">
        <f>'Balanço Patrimonial'!I7+'Balanço Patrimonial'!I8</f>
        <v>16616.531999999999</v>
      </c>
      <c r="J10" s="7">
        <f>'Balanço Patrimonial'!J7+'Balanço Patrimonial'!J8</f>
        <v>15286.141</v>
      </c>
      <c r="K10" s="7">
        <f>'Balanço Patrimonial'!K7+'Balanço Patrimonial'!K8</f>
        <v>2455</v>
      </c>
      <c r="L10" s="7">
        <f>'Balanço Patrimonial'!L7+'Balanço Patrimonial'!L8</f>
        <v>7115</v>
      </c>
      <c r="M10" s="7">
        <f>'Balanço Patrimonial'!M7+'Balanço Patrimonial'!M8</f>
        <v>5205</v>
      </c>
      <c r="N10" s="7">
        <f>'Balanço Patrimonial'!N7+'Balanço Patrimonial'!N8</f>
        <v>792823</v>
      </c>
      <c r="O10" s="7">
        <f>'Balanço Patrimonial'!O7+'Balanço Patrimonial'!O8</f>
        <v>814889</v>
      </c>
      <c r="P10" s="7">
        <f>'Balanço Patrimonial'!P7+'Balanço Patrimonial'!P8</f>
        <v>899714</v>
      </c>
      <c r="Q10" s="7">
        <f>'Balanço Patrimonial'!Q7+'Balanço Patrimonial'!Q8</f>
        <v>1017840.6685199999</v>
      </c>
      <c r="R10" s="7">
        <f>'Balanço Patrimonial'!R7+'Balanço Patrimonial'!R8</f>
        <v>39852.741289999998</v>
      </c>
      <c r="S10" s="7">
        <f>'Balanço Patrimonial'!S7+'Balanço Patrimonial'!S8</f>
        <v>48409.980560000011</v>
      </c>
      <c r="T10" s="7">
        <f>'Balanço Patrimonial'!T7+'Balanço Patrimonial'!T8</f>
        <v>77048.211869999999</v>
      </c>
      <c r="U10" s="7">
        <f>'Balanço Patrimonial'!U7+'Balanço Patrimonial'!U8</f>
        <v>53977.825840000005</v>
      </c>
      <c r="V10" s="7">
        <f>'Balanço Patrimonial'!V7+'Balanço Patrimonial'!V8</f>
        <v>42847.983920000006</v>
      </c>
      <c r="W10" s="7">
        <f>'Balanço Patrimonial'!W7+'Balanço Patrimonial'!W8</f>
        <v>33584.660410000004</v>
      </c>
    </row>
    <row r="11" spans="1:23">
      <c r="A11" s="48" t="s">
        <v>391</v>
      </c>
      <c r="B11" s="7">
        <f>'Balanço Patrimonial'!B9+'Balanço Patrimonial'!B21</f>
        <v>581329</v>
      </c>
      <c r="C11" s="7">
        <f>'Balanço Patrimonial'!C9+'Balanço Patrimonial'!C21</f>
        <v>483644</v>
      </c>
      <c r="D11" s="7">
        <f>'Balanço Patrimonial'!D9+'Balanço Patrimonial'!D21</f>
        <v>336766</v>
      </c>
      <c r="E11" s="7">
        <f>'Balanço Patrimonial'!E9+'Balanço Patrimonial'!E21</f>
        <v>481433</v>
      </c>
      <c r="F11" s="7">
        <f>'Balanço Patrimonial'!F9+'Balanço Patrimonial'!F21</f>
        <v>510953</v>
      </c>
      <c r="G11" s="7">
        <f>'Balanço Patrimonial'!G9+'Balanço Patrimonial'!G21</f>
        <v>479392</v>
      </c>
      <c r="H11" s="7">
        <f>'Balanço Patrimonial'!H9+'Balanço Patrimonial'!H21</f>
        <v>503399</v>
      </c>
      <c r="I11" s="7">
        <f>'Balanço Patrimonial'!I9+'Balanço Patrimonial'!I21</f>
        <v>580942.27</v>
      </c>
      <c r="J11" s="7">
        <f>'Balanço Patrimonial'!J9+'Balanço Patrimonial'!J21</f>
        <v>614481.77799999993</v>
      </c>
      <c r="K11" s="7">
        <f>'Balanço Patrimonial'!K9+'Balanço Patrimonial'!K21</f>
        <v>624066</v>
      </c>
      <c r="L11" s="7">
        <f>'Balanço Patrimonial'!L9+'Balanço Patrimonial'!L21</f>
        <v>566812</v>
      </c>
      <c r="M11" s="7">
        <f>'Balanço Patrimonial'!M9+'Balanço Patrimonial'!M21</f>
        <v>750932</v>
      </c>
      <c r="N11" s="7">
        <f>'Balanço Patrimonial'!N9+'Balanço Patrimonial'!N21</f>
        <v>114211</v>
      </c>
      <c r="O11" s="7">
        <f>'Balanço Patrimonial'!O9+'Balanço Patrimonial'!O21</f>
        <v>123177</v>
      </c>
      <c r="P11" s="7">
        <f>'Balanço Patrimonial'!P9+'Balanço Patrimonial'!P21</f>
        <v>122723</v>
      </c>
      <c r="Q11" s="7">
        <f>'Balanço Patrimonial'!Q9+'Balanço Patrimonial'!Q21</f>
        <v>0</v>
      </c>
      <c r="R11" s="7">
        <f>'Balanço Patrimonial'!R9+'Balanço Patrimonial'!R21</f>
        <v>0</v>
      </c>
      <c r="S11" s="7">
        <f>'Balanço Patrimonial'!S9+'Balanço Patrimonial'!S21</f>
        <v>1436.9810199999999</v>
      </c>
      <c r="T11" s="7">
        <f>'Balanço Patrimonial'!T9+'Balanço Patrimonial'!T21</f>
        <v>0</v>
      </c>
      <c r="U11" s="7">
        <f>'Balanço Patrimonial'!U9+'Balanço Patrimonial'!U21</f>
        <v>1784.5393200000001</v>
      </c>
      <c r="V11" s="7">
        <f>'Balanço Patrimonial'!V9+'Balanço Patrimonial'!V21</f>
        <v>3587.1229299999995</v>
      </c>
      <c r="W11" s="7">
        <f>'Balanço Patrimonial'!W9+'Balanço Patrimonial'!W21</f>
        <v>3946.9974500000003</v>
      </c>
    </row>
    <row r="12" spans="1:23">
      <c r="A12" s="9" t="s">
        <v>392</v>
      </c>
      <c r="B12" s="50">
        <f>SUM(B10:B11)</f>
        <v>616979</v>
      </c>
      <c r="C12" s="50">
        <f>SUM(C10:C11)</f>
        <v>517460</v>
      </c>
      <c r="D12" s="50">
        <f>SUM(D10:D11)</f>
        <v>376381</v>
      </c>
      <c r="E12" s="50">
        <f>SUM(E10:E11)</f>
        <v>499324</v>
      </c>
      <c r="F12" s="50">
        <f t="shared" ref="F12" si="1">SUM(F10:F11)</f>
        <v>545825</v>
      </c>
      <c r="G12" s="50">
        <f t="shared" ref="G12" si="2">SUM(G10:G11)</f>
        <v>512834</v>
      </c>
      <c r="H12" s="50">
        <f t="shared" ref="H12" si="3">SUM(H10:H11)</f>
        <v>537034</v>
      </c>
      <c r="I12" s="50">
        <f t="shared" ref="I12" si="4">SUM(I10:I11)</f>
        <v>597558.80200000003</v>
      </c>
      <c r="J12" s="50">
        <f t="shared" ref="J12" si="5">SUM(J10:J11)</f>
        <v>629767.91899999988</v>
      </c>
      <c r="K12" s="50">
        <f t="shared" ref="K12" si="6">SUM(K10:K11)</f>
        <v>626521</v>
      </c>
      <c r="L12" s="50">
        <f t="shared" ref="L12" si="7">SUM(L10:L11)</f>
        <v>573927</v>
      </c>
      <c r="M12" s="50">
        <f t="shared" ref="M12" si="8">SUM(M10:M11)</f>
        <v>756137</v>
      </c>
      <c r="N12" s="50">
        <f t="shared" ref="N12" si="9">SUM(N10:N11)</f>
        <v>907034</v>
      </c>
      <c r="O12" s="50">
        <f t="shared" ref="O12" si="10">SUM(O10:O11)</f>
        <v>938066</v>
      </c>
      <c r="P12" s="50">
        <f t="shared" ref="P12" si="11">SUM(P10:P11)</f>
        <v>1022437</v>
      </c>
      <c r="Q12" s="50">
        <f t="shared" ref="Q12" si="12">SUM(Q10:Q11)</f>
        <v>1017840.6685199999</v>
      </c>
      <c r="R12" s="50">
        <f t="shared" ref="R12" si="13">SUM(R10:R11)</f>
        <v>39852.741289999998</v>
      </c>
      <c r="S12" s="50">
        <f t="shared" ref="S12" si="14">SUM(S10:S11)</f>
        <v>49846.96158000001</v>
      </c>
      <c r="T12" s="50">
        <f t="shared" ref="T12" si="15">SUM(T10:T11)</f>
        <v>77048.211869999999</v>
      </c>
      <c r="U12" s="50">
        <f t="shared" ref="U12" si="16">SUM(U10:U11)</f>
        <v>55762.365160000008</v>
      </c>
      <c r="V12" s="50">
        <f t="shared" ref="V12" si="17">SUM(V10:V11)</f>
        <v>46435.106850000004</v>
      </c>
      <c r="W12" s="50">
        <f t="shared" ref="W12" si="18">SUM(W10:W11)</f>
        <v>37531.657860000007</v>
      </c>
    </row>
    <row r="14" spans="1:23">
      <c r="A14" s="46" t="s">
        <v>456</v>
      </c>
      <c r="B14" s="39">
        <f>+B8-B12</f>
        <v>-125003</v>
      </c>
      <c r="C14" s="39">
        <f>+C8-C12</f>
        <v>-74208</v>
      </c>
      <c r="D14" s="39">
        <f>+D8-D12</f>
        <v>-162882</v>
      </c>
      <c r="E14" s="39">
        <f>+E8-E12</f>
        <v>-317251</v>
      </c>
      <c r="F14" s="39">
        <f t="shared" ref="F14:V14" si="19">+F8-F12</f>
        <v>-481584</v>
      </c>
      <c r="G14" s="39">
        <f t="shared" si="19"/>
        <v>-470039</v>
      </c>
      <c r="H14" s="39">
        <f t="shared" si="19"/>
        <v>-494466</v>
      </c>
      <c r="I14" s="39">
        <f t="shared" si="19"/>
        <v>-596021.68500000006</v>
      </c>
      <c r="J14" s="39">
        <f t="shared" si="19"/>
        <v>-629248.1939999999</v>
      </c>
      <c r="K14" s="39">
        <f t="shared" si="19"/>
        <v>-626013</v>
      </c>
      <c r="L14" s="39">
        <f t="shared" si="19"/>
        <v>-573513</v>
      </c>
      <c r="M14" s="39">
        <f t="shared" si="19"/>
        <v>-705305</v>
      </c>
      <c r="N14" s="39">
        <f t="shared" si="19"/>
        <v>-856563</v>
      </c>
      <c r="O14" s="39">
        <f t="shared" si="19"/>
        <v>-887319</v>
      </c>
      <c r="P14" s="39">
        <f t="shared" si="19"/>
        <v>-965233</v>
      </c>
      <c r="Q14" s="39">
        <f t="shared" si="19"/>
        <v>-967019.93215000001</v>
      </c>
      <c r="R14" s="39">
        <f t="shared" si="19"/>
        <v>10284.885000000002</v>
      </c>
      <c r="S14" s="39">
        <f t="shared" si="19"/>
        <v>13949.181609999992</v>
      </c>
      <c r="T14" s="39">
        <f t="shared" si="19"/>
        <v>-12576.011010000002</v>
      </c>
      <c r="U14" s="39">
        <f t="shared" si="19"/>
        <v>-29158.458270000014</v>
      </c>
      <c r="V14" s="39">
        <f t="shared" si="19"/>
        <v>-15345.059860000005</v>
      </c>
      <c r="W14" s="39">
        <f>W8-W12</f>
        <v>-13924.9306095875</v>
      </c>
    </row>
    <row r="15" spans="1:23" ht="15" thickBot="1">
      <c r="A15" s="16" t="s">
        <v>393</v>
      </c>
      <c r="B15" s="20">
        <f t="shared" ref="B15:P15" si="20">-(B14-C14)</f>
        <v>50795</v>
      </c>
      <c r="C15" s="20">
        <f t="shared" si="20"/>
        <v>-88674</v>
      </c>
      <c r="D15" s="20">
        <f t="shared" si="20"/>
        <v>-154369</v>
      </c>
      <c r="E15" s="20">
        <f t="shared" si="20"/>
        <v>-164333</v>
      </c>
      <c r="F15" s="20">
        <f t="shared" si="20"/>
        <v>11545</v>
      </c>
      <c r="G15" s="20">
        <f t="shared" si="20"/>
        <v>-24427</v>
      </c>
      <c r="H15" s="20">
        <f t="shared" si="20"/>
        <v>-101555.68500000006</v>
      </c>
      <c r="I15" s="20">
        <f t="shared" si="20"/>
        <v>-33226.508999999845</v>
      </c>
      <c r="J15" s="20">
        <f t="shared" si="20"/>
        <v>3235.1939999999013</v>
      </c>
      <c r="K15" s="20">
        <f t="shared" si="20"/>
        <v>52500</v>
      </c>
      <c r="L15" s="20">
        <f t="shared" si="20"/>
        <v>-131792</v>
      </c>
      <c r="M15" s="20">
        <f t="shared" si="20"/>
        <v>-151258</v>
      </c>
      <c r="N15" s="20">
        <f t="shared" si="20"/>
        <v>-30756</v>
      </c>
      <c r="O15" s="20">
        <f t="shared" si="20"/>
        <v>-77914</v>
      </c>
      <c r="P15" s="20">
        <f t="shared" si="20"/>
        <v>-1786.9321500000078</v>
      </c>
      <c r="Q15" s="20">
        <f>-(Q14-R14)-976000</f>
        <v>1304.8171500000171</v>
      </c>
      <c r="R15" s="20">
        <f>-(R14-S14)</f>
        <v>3664.2966099999903</v>
      </c>
      <c r="S15" s="20">
        <f t="shared" ref="S15:V15" si="21">-(S14-T14)</f>
        <v>-26525.192619999994</v>
      </c>
      <c r="T15" s="20">
        <f t="shared" si="21"/>
        <v>-16582.447260000012</v>
      </c>
      <c r="U15" s="20">
        <f t="shared" si="21"/>
        <v>13813.398410000009</v>
      </c>
      <c r="V15" s="20">
        <f t="shared" si="21"/>
        <v>1420.1292504125049</v>
      </c>
      <c r="W15" s="20">
        <f>-(W14--22449)</f>
        <v>-8524.0693904125001</v>
      </c>
    </row>
    <row r="16" spans="1:23" ht="15" thickTop="1"/>
    <row r="17" spans="1:23">
      <c r="A17" s="6" t="s">
        <v>394</v>
      </c>
      <c r="B17" s="7">
        <v>16625.814310000002</v>
      </c>
      <c r="C17" s="7">
        <v>20933.514879999999</v>
      </c>
      <c r="D17" s="7">
        <v>71534.274999999994</v>
      </c>
      <c r="E17" s="7">
        <v>16420</v>
      </c>
      <c r="F17" s="7">
        <v>6082</v>
      </c>
      <c r="G17" s="7">
        <v>35000</v>
      </c>
      <c r="H17" s="7">
        <v>0</v>
      </c>
      <c r="I17" s="7">
        <v>60000</v>
      </c>
      <c r="J17" s="7">
        <v>60000</v>
      </c>
      <c r="K17" s="7">
        <v>0</v>
      </c>
      <c r="L17" s="7">
        <v>120000</v>
      </c>
      <c r="M17" s="7">
        <v>0</v>
      </c>
      <c r="N17" s="7">
        <v>22212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</row>
    <row r="18" spans="1:23">
      <c r="A18" s="6" t="s">
        <v>398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33270</v>
      </c>
      <c r="K18" s="7">
        <v>12753</v>
      </c>
      <c r="L18" s="7">
        <v>46776</v>
      </c>
      <c r="M18" s="7">
        <v>7272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</row>
    <row r="19" spans="1:23">
      <c r="A19" s="49" t="s">
        <v>395</v>
      </c>
      <c r="B19" s="50">
        <f>B15+B17+B18</f>
        <v>67420.814310000002</v>
      </c>
      <c r="C19" s="50">
        <f>C15+C17+C18</f>
        <v>-67740.485119999998</v>
      </c>
      <c r="D19" s="50">
        <f>D15+D17+D18</f>
        <v>-82834.725000000006</v>
      </c>
      <c r="E19" s="50">
        <f>E15+E17+E18</f>
        <v>-147913</v>
      </c>
      <c r="F19" s="50">
        <f t="shared" ref="F19:W19" si="22">F15+F17+F18</f>
        <v>17627</v>
      </c>
      <c r="G19" s="50">
        <f t="shared" si="22"/>
        <v>10573</v>
      </c>
      <c r="H19" s="50">
        <f t="shared" si="22"/>
        <v>-101555.68500000006</v>
      </c>
      <c r="I19" s="50">
        <f t="shared" si="22"/>
        <v>26773.491000000155</v>
      </c>
      <c r="J19" s="50">
        <f t="shared" si="22"/>
        <v>96505.193999999901</v>
      </c>
      <c r="K19" s="50">
        <f t="shared" si="22"/>
        <v>65253</v>
      </c>
      <c r="L19" s="50">
        <f t="shared" si="22"/>
        <v>34984</v>
      </c>
      <c r="M19" s="50">
        <f t="shared" si="22"/>
        <v>-143986</v>
      </c>
      <c r="N19" s="50">
        <f t="shared" si="22"/>
        <v>-8544</v>
      </c>
      <c r="O19" s="50">
        <f t="shared" si="22"/>
        <v>-77914</v>
      </c>
      <c r="P19" s="50">
        <f t="shared" si="22"/>
        <v>-1786.9321500000078</v>
      </c>
      <c r="Q19" s="50">
        <f t="shared" si="22"/>
        <v>1304.8171500000171</v>
      </c>
      <c r="R19" s="50">
        <f t="shared" si="22"/>
        <v>3664.2966099999903</v>
      </c>
      <c r="S19" s="50">
        <f t="shared" si="22"/>
        <v>-26525.192619999994</v>
      </c>
      <c r="T19" s="50">
        <f t="shared" si="22"/>
        <v>-16582.447260000012</v>
      </c>
      <c r="U19" s="50">
        <f t="shared" si="22"/>
        <v>13813.398410000009</v>
      </c>
      <c r="V19" s="50">
        <f t="shared" si="22"/>
        <v>1420.1292504125049</v>
      </c>
      <c r="W19" s="50">
        <f t="shared" si="22"/>
        <v>-8524.0693904125001</v>
      </c>
    </row>
    <row r="21" spans="1:23">
      <c r="A21" s="48" t="s">
        <v>396</v>
      </c>
      <c r="B21" s="7">
        <v>-40247.617360000004</v>
      </c>
      <c r="C21" s="7">
        <v>-93540.911619999999</v>
      </c>
      <c r="D21" s="7">
        <v>-79192.651569727197</v>
      </c>
      <c r="E21" s="7">
        <v>-166063.69879999998</v>
      </c>
      <c r="F21" s="7">
        <v>-38915.303060329999</v>
      </c>
      <c r="G21" s="7">
        <v>-27726.044600659363</v>
      </c>
      <c r="H21" s="7">
        <v>-167244.01999999999</v>
      </c>
      <c r="I21" s="7">
        <v>-8827.6795500000007</v>
      </c>
      <c r="J21" s="7">
        <v>-12839.43147</v>
      </c>
      <c r="K21" s="7">
        <v>-16221.444690000002</v>
      </c>
      <c r="L21" s="55">
        <v>-35326.273419999998</v>
      </c>
      <c r="M21" s="55" t="s">
        <v>418</v>
      </c>
      <c r="N21" s="55" t="s">
        <v>418</v>
      </c>
      <c r="O21" s="55" t="s">
        <v>418</v>
      </c>
      <c r="P21" s="55" t="s">
        <v>418</v>
      </c>
      <c r="Q21" s="55" t="s">
        <v>418</v>
      </c>
      <c r="R21" s="55" t="s">
        <v>418</v>
      </c>
      <c r="S21" s="55" t="s">
        <v>418</v>
      </c>
      <c r="T21" s="55" t="s">
        <v>418</v>
      </c>
      <c r="U21" s="55" t="s">
        <v>418</v>
      </c>
      <c r="V21" s="55" t="s">
        <v>418</v>
      </c>
      <c r="W21" s="55" t="s">
        <v>418</v>
      </c>
    </row>
    <row r="22" spans="1:23">
      <c r="A22" s="9" t="s">
        <v>397</v>
      </c>
      <c r="B22" s="50">
        <f>B19-B21</f>
        <v>107668.43167000001</v>
      </c>
      <c r="C22" s="50">
        <f>C19-C21</f>
        <v>25800.426500000001</v>
      </c>
      <c r="D22" s="50">
        <f>D19-D21</f>
        <v>-3642.0734302728088</v>
      </c>
      <c r="E22" s="50">
        <f>E19-E21</f>
        <v>18150.698799999984</v>
      </c>
      <c r="F22" s="50">
        <f t="shared" ref="F22:K22" si="23">F19-F21</f>
        <v>56542.303060329999</v>
      </c>
      <c r="G22" s="50">
        <f t="shared" si="23"/>
        <v>38299.044600659363</v>
      </c>
      <c r="H22" s="50">
        <f t="shared" si="23"/>
        <v>65688.334999999934</v>
      </c>
      <c r="I22" s="50">
        <f t="shared" si="23"/>
        <v>35601.170550000155</v>
      </c>
      <c r="J22" s="50">
        <f t="shared" si="23"/>
        <v>109344.6254699999</v>
      </c>
      <c r="K22" s="50">
        <f t="shared" si="23"/>
        <v>81474.444690000004</v>
      </c>
      <c r="L22" s="50">
        <f>L19-L21</f>
        <v>70310.273419999998</v>
      </c>
      <c r="M22" s="14" t="s">
        <v>418</v>
      </c>
      <c r="N22" s="14" t="s">
        <v>418</v>
      </c>
      <c r="O22" s="14" t="s">
        <v>418</v>
      </c>
      <c r="P22" s="14" t="s">
        <v>418</v>
      </c>
      <c r="Q22" s="14" t="s">
        <v>418</v>
      </c>
      <c r="R22" s="14" t="s">
        <v>418</v>
      </c>
      <c r="S22" s="14" t="s">
        <v>418</v>
      </c>
      <c r="T22" s="14" t="s">
        <v>418</v>
      </c>
      <c r="U22" s="14" t="s">
        <v>418</v>
      </c>
      <c r="V22" s="14" t="s">
        <v>418</v>
      </c>
      <c r="W22" s="14" t="s">
        <v>418</v>
      </c>
    </row>
    <row r="24" spans="1:23">
      <c r="A24" s="9" t="s">
        <v>263</v>
      </c>
      <c r="B24" s="14">
        <f>'Balanço Patrimonial'!B84</f>
        <v>1577852</v>
      </c>
      <c r="C24" s="14">
        <f>'Balanço Patrimonial'!C84</f>
        <v>1466069</v>
      </c>
      <c r="D24" s="14">
        <f>'Balanço Patrimonial'!D84</f>
        <v>1414520</v>
      </c>
      <c r="E24" s="14">
        <f>'Balanço Patrimonial'!E84</f>
        <v>1331375</v>
      </c>
      <c r="F24" s="14">
        <f>'Balanço Patrimonial'!F84</f>
        <v>1311678</v>
      </c>
      <c r="G24" s="14">
        <f>'Balanço Patrimonial'!G84</f>
        <v>1248457</v>
      </c>
      <c r="H24" s="14">
        <f>'Balanço Patrimonial'!H84</f>
        <v>1256057</v>
      </c>
      <c r="I24" s="14">
        <f>'Balanço Patrimonial'!I84</f>
        <v>1227487.1850000001</v>
      </c>
      <c r="J24" s="14">
        <f>'Balanço Patrimonial'!J84</f>
        <v>1251553.571</v>
      </c>
      <c r="K24" s="14">
        <f>'Balanço Patrimonial'!K84</f>
        <v>1266641</v>
      </c>
      <c r="L24" s="14">
        <f>'Balanço Patrimonial'!L84</f>
        <v>1249962</v>
      </c>
      <c r="M24" s="14">
        <f>'Balanço Patrimonial'!M84</f>
        <v>1442212</v>
      </c>
      <c r="N24" s="14">
        <f>'Balanço Patrimonial'!N84</f>
        <v>1414463</v>
      </c>
      <c r="O24" s="14">
        <f>'Balanço Patrimonial'!O84</f>
        <v>1317069</v>
      </c>
      <c r="P24" s="14">
        <f>'Balanço Patrimonial'!P84</f>
        <v>1300340</v>
      </c>
      <c r="Q24" s="14">
        <f>'Balanço Patrimonial'!Q84</f>
        <v>1278516.4212520986</v>
      </c>
      <c r="R24" s="14">
        <f>'Balanço Patrimonial'!R84</f>
        <v>266255.83886999998</v>
      </c>
      <c r="S24" s="14">
        <f>'Balanço Patrimonial'!S84</f>
        <v>250297.25848728081</v>
      </c>
      <c r="T24" s="14">
        <f>'Balanço Patrimonial'!T84</f>
        <v>240887.96035914097</v>
      </c>
      <c r="U24" s="14">
        <f>'Balanço Patrimonial'!U84</f>
        <v>215324.59080471715</v>
      </c>
      <c r="V24" s="14">
        <f>'Balanço Patrimonial'!V84</f>
        <v>199945.08616011703</v>
      </c>
      <c r="W24" s="14">
        <f>'Balanço Patrimonial'!W84</f>
        <v>168905.78731515375</v>
      </c>
    </row>
    <row r="25" spans="1:23">
      <c r="A25" s="6" t="s">
        <v>264</v>
      </c>
      <c r="B25" s="38">
        <f>B14/B24</f>
        <v>-7.9223526667900418E-2</v>
      </c>
      <c r="C25" s="38">
        <f>C14/C24</f>
        <v>-5.0616990059813009E-2</v>
      </c>
      <c r="D25" s="38">
        <f>D14/D24</f>
        <v>-0.1151500155529791</v>
      </c>
      <c r="E25" s="38">
        <f>E14/E24</f>
        <v>-0.23828823584639941</v>
      </c>
      <c r="F25" s="38">
        <f t="shared" ref="F25:W25" si="24">F14/F24</f>
        <v>-0.36715108433624716</v>
      </c>
      <c r="G25" s="38">
        <f t="shared" si="24"/>
        <v>-0.37649594659647867</v>
      </c>
      <c r="H25" s="38">
        <f t="shared" si="24"/>
        <v>-0.393665255637284</v>
      </c>
      <c r="I25" s="38">
        <f t="shared" si="24"/>
        <v>-0.48556245008781906</v>
      </c>
      <c r="J25" s="38">
        <f t="shared" si="24"/>
        <v>-0.50277367951355545</v>
      </c>
      <c r="K25" s="38">
        <f t="shared" si="24"/>
        <v>-0.49423080415050513</v>
      </c>
      <c r="L25" s="38">
        <f t="shared" si="24"/>
        <v>-0.45882434826018709</v>
      </c>
      <c r="M25" s="38">
        <f t="shared" si="24"/>
        <v>-0.48904391310015449</v>
      </c>
      <c r="N25" s="38">
        <f t="shared" si="24"/>
        <v>-0.60557469513165063</v>
      </c>
      <c r="O25" s="38">
        <f t="shared" si="24"/>
        <v>-0.67370730007311685</v>
      </c>
      <c r="P25" s="38">
        <f t="shared" si="24"/>
        <v>-0.74229278496393247</v>
      </c>
      <c r="Q25" s="38">
        <f t="shared" si="24"/>
        <v>-0.75636097908149003</v>
      </c>
      <c r="R25" s="38">
        <f t="shared" si="24"/>
        <v>3.8627828946961124E-2</v>
      </c>
      <c r="S25" s="38">
        <f t="shared" si="24"/>
        <v>5.5730461029835206E-2</v>
      </c>
      <c r="T25" s="38">
        <f t="shared" si="24"/>
        <v>-5.2206889008692546E-2</v>
      </c>
      <c r="U25" s="38">
        <f t="shared" si="24"/>
        <v>-0.13541629481810785</v>
      </c>
      <c r="V25" s="38">
        <f t="shared" si="24"/>
        <v>-7.6746371489777962E-2</v>
      </c>
      <c r="W25" s="38">
        <f t="shared" si="24"/>
        <v>-8.2441998175027564E-2</v>
      </c>
    </row>
    <row r="27" spans="1:23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>
      <c r="A28" s="64" t="s">
        <v>455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31" spans="1:23">
      <c r="O31" s="5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138BF-0775-4BCE-924F-0EF1ECFBC0CD}">
  <sheetPr>
    <tabColor rgb="FFC8A74B"/>
  </sheetPr>
  <dimension ref="A1:AM43"/>
  <sheetViews>
    <sheetView showGridLines="0" zoomScale="115" zoomScaleNormal="115" workbookViewId="0"/>
  </sheetViews>
  <sheetFormatPr defaultColWidth="0" defaultRowHeight="11.5"/>
  <cols>
    <col min="1" max="1" width="33" style="1" bestFit="1" customWidth="1"/>
    <col min="2" max="10" width="8.90625" style="1" customWidth="1"/>
    <col min="11" max="31" width="8.90625" style="2" customWidth="1"/>
    <col min="32" max="32" width="8.90625" style="1" hidden="1" customWidth="1"/>
    <col min="33" max="39" width="0" style="1" hidden="1" customWidth="1"/>
    <col min="40" max="16384" width="8.90625" style="1" hidden="1"/>
  </cols>
  <sheetData>
    <row r="1" spans="1:31">
      <c r="K1" s="1"/>
      <c r="L1" s="1"/>
      <c r="M1" s="1"/>
    </row>
    <row r="4" spans="1:31">
      <c r="A4" s="5" t="s">
        <v>92</v>
      </c>
      <c r="B4" s="3" t="s">
        <v>445</v>
      </c>
      <c r="C4" s="3" t="s">
        <v>435</v>
      </c>
      <c r="D4" s="3" t="s">
        <v>423</v>
      </c>
      <c r="E4" s="3" t="s">
        <v>375</v>
      </c>
      <c r="F4" s="3" t="s">
        <v>366</v>
      </c>
      <c r="G4" s="3" t="s">
        <v>364</v>
      </c>
      <c r="H4" s="3" t="s">
        <v>350</v>
      </c>
      <c r="I4" s="3" t="s">
        <v>327</v>
      </c>
      <c r="J4" s="3" t="s">
        <v>321</v>
      </c>
      <c r="K4" s="3" t="s">
        <v>305</v>
      </c>
      <c r="L4" s="3" t="s">
        <v>300</v>
      </c>
      <c r="M4" s="3" t="s">
        <v>292</v>
      </c>
      <c r="N4" s="3" t="s">
        <v>284</v>
      </c>
      <c r="O4" s="3" t="s">
        <v>282</v>
      </c>
      <c r="P4" s="3" t="s">
        <v>273</v>
      </c>
      <c r="Q4" s="3" t="s">
        <v>2</v>
      </c>
      <c r="R4" s="3" t="s">
        <v>1</v>
      </c>
      <c r="S4" s="3" t="s">
        <v>4</v>
      </c>
      <c r="T4" s="3" t="s">
        <v>3</v>
      </c>
      <c r="U4" s="3" t="s">
        <v>5</v>
      </c>
      <c r="V4" s="3" t="s">
        <v>6</v>
      </c>
      <c r="W4" s="3" t="s">
        <v>7</v>
      </c>
      <c r="X4" s="3" t="s">
        <v>8</v>
      </c>
      <c r="Y4" s="3" t="s">
        <v>95</v>
      </c>
      <c r="Z4" s="3" t="s">
        <v>96</v>
      </c>
      <c r="AA4" s="3" t="s">
        <v>97</v>
      </c>
      <c r="AB4" s="3" t="s">
        <v>100</v>
      </c>
      <c r="AC4" s="3" t="s">
        <v>101</v>
      </c>
      <c r="AD4" s="3" t="s">
        <v>102</v>
      </c>
      <c r="AE4" s="3" t="s">
        <v>103</v>
      </c>
    </row>
    <row r="5" spans="1:31">
      <c r="A5" s="6" t="s">
        <v>93</v>
      </c>
      <c r="B5" s="7">
        <v>4</v>
      </c>
      <c r="C5" s="7">
        <v>1</v>
      </c>
      <c r="D5" s="7">
        <v>2</v>
      </c>
      <c r="E5" s="7">
        <v>0</v>
      </c>
      <c r="F5" s="7">
        <v>1</v>
      </c>
      <c r="G5" s="7">
        <v>1</v>
      </c>
      <c r="H5" s="7">
        <v>2</v>
      </c>
      <c r="I5" s="7">
        <v>1</v>
      </c>
      <c r="J5" s="7">
        <v>2</v>
      </c>
      <c r="K5" s="7">
        <v>1</v>
      </c>
      <c r="L5" s="7">
        <v>1</v>
      </c>
      <c r="M5" s="7">
        <v>1</v>
      </c>
      <c r="N5" s="7">
        <v>1</v>
      </c>
      <c r="O5" s="7">
        <v>0</v>
      </c>
      <c r="P5" s="7">
        <v>2</v>
      </c>
      <c r="Q5" s="7">
        <v>0</v>
      </c>
      <c r="R5" s="7">
        <v>0</v>
      </c>
      <c r="S5" s="7">
        <v>0</v>
      </c>
      <c r="T5" s="7">
        <v>1</v>
      </c>
      <c r="U5" s="7">
        <v>0</v>
      </c>
      <c r="V5" s="7">
        <v>2</v>
      </c>
      <c r="W5" s="7">
        <v>0</v>
      </c>
      <c r="X5" s="7">
        <v>1</v>
      </c>
      <c r="Y5" s="7">
        <v>0</v>
      </c>
      <c r="Z5" s="7">
        <v>1</v>
      </c>
      <c r="AA5" s="7">
        <v>0</v>
      </c>
      <c r="AB5" s="7">
        <v>0</v>
      </c>
      <c r="AC5" s="7">
        <v>1</v>
      </c>
      <c r="AD5" s="7">
        <v>1</v>
      </c>
      <c r="AE5" s="7">
        <v>0</v>
      </c>
    </row>
    <row r="6" spans="1:31">
      <c r="A6" s="1" t="s">
        <v>104</v>
      </c>
      <c r="B6" s="7">
        <v>86750.900000000009</v>
      </c>
      <c r="C6" s="7">
        <v>78506</v>
      </c>
      <c r="D6" s="7">
        <v>81633.17</v>
      </c>
      <c r="E6" s="7">
        <v>0</v>
      </c>
      <c r="F6" s="7">
        <v>29548.82</v>
      </c>
      <c r="G6" s="7">
        <v>27406.9</v>
      </c>
      <c r="H6" s="7">
        <v>113461</v>
      </c>
      <c r="I6" s="7">
        <v>20954.400000000001</v>
      </c>
      <c r="J6" s="7">
        <v>54916</v>
      </c>
      <c r="K6" s="7">
        <v>28115.98</v>
      </c>
      <c r="L6" s="7">
        <v>13502</v>
      </c>
      <c r="M6" s="7">
        <v>36786</v>
      </c>
      <c r="N6" s="7">
        <v>31961</v>
      </c>
      <c r="O6" s="7">
        <v>0</v>
      </c>
      <c r="P6" s="7">
        <v>51993.82</v>
      </c>
      <c r="Q6" s="7">
        <v>0</v>
      </c>
      <c r="R6" s="7">
        <v>0</v>
      </c>
      <c r="S6" s="7">
        <v>0</v>
      </c>
      <c r="T6" s="7">
        <v>15633.25</v>
      </c>
      <c r="U6" s="7">
        <v>0</v>
      </c>
      <c r="V6" s="7">
        <v>41739.040000000001</v>
      </c>
      <c r="W6" s="7">
        <v>0</v>
      </c>
      <c r="X6" s="7">
        <v>7737.52</v>
      </c>
      <c r="Y6" s="7">
        <v>0</v>
      </c>
      <c r="Z6" s="7">
        <v>14308.27</v>
      </c>
      <c r="AA6" s="7">
        <v>0</v>
      </c>
      <c r="AB6" s="7">
        <v>0</v>
      </c>
      <c r="AC6" s="7">
        <v>6675.03</v>
      </c>
      <c r="AD6" s="7">
        <v>28127.45</v>
      </c>
      <c r="AE6" s="7">
        <v>0</v>
      </c>
    </row>
    <row r="7" spans="1:31">
      <c r="A7" s="1" t="s">
        <v>349</v>
      </c>
      <c r="B7" s="7">
        <v>1027660.2381195</v>
      </c>
      <c r="C7" s="7">
        <v>819857.25802049995</v>
      </c>
      <c r="D7" s="7">
        <v>906675.70962999994</v>
      </c>
      <c r="E7" s="7">
        <v>0</v>
      </c>
      <c r="F7" s="7">
        <v>887209.84690160002</v>
      </c>
      <c r="G7" s="7">
        <v>436092.85416000005</v>
      </c>
      <c r="H7" s="7">
        <v>1458668.55724</v>
      </c>
      <c r="I7" s="7">
        <v>239927.88000000003</v>
      </c>
      <c r="J7" s="7">
        <v>628354</v>
      </c>
      <c r="K7" s="7">
        <v>230269</v>
      </c>
      <c r="L7" s="7">
        <v>210840.96600000001</v>
      </c>
      <c r="M7" s="7">
        <v>331072</v>
      </c>
      <c r="N7" s="7">
        <v>704768</v>
      </c>
      <c r="O7" s="7">
        <v>0</v>
      </c>
      <c r="P7" s="7">
        <v>497542</v>
      </c>
      <c r="Q7" s="7">
        <v>0</v>
      </c>
      <c r="R7" s="7">
        <v>0</v>
      </c>
      <c r="S7" s="7">
        <v>0</v>
      </c>
      <c r="T7" s="7">
        <v>189700</v>
      </c>
      <c r="U7" s="7">
        <v>0</v>
      </c>
      <c r="V7" s="7">
        <v>359200</v>
      </c>
      <c r="W7" s="7">
        <v>0</v>
      </c>
      <c r="X7" s="7">
        <v>100904</v>
      </c>
      <c r="Y7" s="7">
        <v>0</v>
      </c>
      <c r="Z7" s="7">
        <v>157705</v>
      </c>
      <c r="AA7" s="7">
        <v>0</v>
      </c>
      <c r="AB7" s="7">
        <v>0</v>
      </c>
      <c r="AC7" s="7">
        <v>47807</v>
      </c>
      <c r="AD7" s="7">
        <v>169036</v>
      </c>
      <c r="AE7" s="7">
        <v>0</v>
      </c>
    </row>
    <row r="8" spans="1:31">
      <c r="A8" s="1" t="s">
        <v>431</v>
      </c>
      <c r="B8" s="7">
        <v>961564.67417000001</v>
      </c>
      <c r="C8" s="7">
        <v>784521.04705967987</v>
      </c>
      <c r="D8" s="7">
        <v>848525.66272158595</v>
      </c>
      <c r="E8" s="7">
        <v>0</v>
      </c>
      <c r="F8" s="7">
        <v>812513.80910983705</v>
      </c>
      <c r="G8" s="7">
        <v>413328.80717284797</v>
      </c>
      <c r="H8" s="7">
        <v>1163047.279695872</v>
      </c>
      <c r="I8" s="7">
        <v>214711.97999999998</v>
      </c>
      <c r="J8" s="7">
        <v>555810.72</v>
      </c>
      <c r="K8" s="7">
        <v>216452.86</v>
      </c>
      <c r="L8" s="7">
        <v>180200.81999999998</v>
      </c>
      <c r="M8" s="7">
        <v>255451.58</v>
      </c>
      <c r="N8" s="7">
        <v>603420.31999999995</v>
      </c>
      <c r="O8" s="7">
        <v>0</v>
      </c>
      <c r="P8" s="7">
        <v>404658.52970000001</v>
      </c>
      <c r="Q8" s="7">
        <v>0</v>
      </c>
      <c r="R8" s="7">
        <v>0</v>
      </c>
      <c r="S8" s="7">
        <v>0</v>
      </c>
      <c r="T8" s="7">
        <v>168712.07264999999</v>
      </c>
      <c r="U8" s="7">
        <v>0</v>
      </c>
      <c r="V8" s="7">
        <v>292200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</row>
    <row r="9" spans="1:31">
      <c r="A9" s="1" t="s">
        <v>293</v>
      </c>
      <c r="B9" s="7">
        <v>659766.6198807999</v>
      </c>
      <c r="C9" s="7">
        <v>784521.04705967987</v>
      </c>
      <c r="D9" s="7">
        <v>473601.23953628168</v>
      </c>
      <c r="E9" s="7">
        <v>0</v>
      </c>
      <c r="F9" s="7">
        <v>812513.80910983705</v>
      </c>
      <c r="G9" s="7">
        <v>185997.96322778158</v>
      </c>
      <c r="H9" s="7">
        <v>806870.9984131424</v>
      </c>
      <c r="I9" s="7">
        <v>171769.584</v>
      </c>
      <c r="J9" s="7">
        <v>555810.72</v>
      </c>
      <c r="K9" s="7">
        <v>110390.9586</v>
      </c>
      <c r="L9" s="7">
        <v>144161.10000000009</v>
      </c>
      <c r="M9" s="7">
        <v>255451.58</v>
      </c>
      <c r="N9" s="7">
        <v>603420.31999999995</v>
      </c>
      <c r="O9" s="7">
        <v>0</v>
      </c>
      <c r="P9" s="7">
        <v>329687</v>
      </c>
      <c r="Q9" s="7">
        <v>0</v>
      </c>
      <c r="R9" s="7">
        <v>0</v>
      </c>
      <c r="S9" s="7">
        <v>0</v>
      </c>
      <c r="T9" s="7">
        <v>135158.16076</v>
      </c>
      <c r="U9" s="7">
        <v>0</v>
      </c>
      <c r="V9" s="7">
        <v>223010</v>
      </c>
      <c r="W9" s="7">
        <v>0</v>
      </c>
      <c r="X9" s="7">
        <v>63227</v>
      </c>
      <c r="Y9" s="7">
        <v>0</v>
      </c>
      <c r="Z9" s="7">
        <v>119287</v>
      </c>
      <c r="AA9" s="7">
        <v>0</v>
      </c>
      <c r="AB9" s="7">
        <v>0</v>
      </c>
      <c r="AC9" s="7">
        <v>47807</v>
      </c>
      <c r="AD9" s="7">
        <v>81251</v>
      </c>
      <c r="AE9" s="7">
        <v>0</v>
      </c>
    </row>
    <row r="10" spans="1:31">
      <c r="A10" s="1" t="s">
        <v>98</v>
      </c>
      <c r="B10" s="21">
        <f>IF(B8=0,"-",B9/B8)</f>
        <v>0.68613857975834536</v>
      </c>
      <c r="C10" s="21">
        <f>IF(C8=0,"-",C9/C8)</f>
        <v>1</v>
      </c>
      <c r="D10" s="21">
        <f>IF(D8=0,"-",D9/D8)</f>
        <v>0.55814604123726708</v>
      </c>
      <c r="E10" s="21" t="str">
        <f t="shared" ref="E10:AE10" si="0">IF(E8=0,"-",E9/E8)</f>
        <v>-</v>
      </c>
      <c r="F10" s="21">
        <f t="shared" si="0"/>
        <v>1</v>
      </c>
      <c r="G10" s="21">
        <f t="shared" si="0"/>
        <v>0.45</v>
      </c>
      <c r="H10" s="21">
        <f t="shared" si="0"/>
        <v>0.69375597406851164</v>
      </c>
      <c r="I10" s="21">
        <f t="shared" si="0"/>
        <v>0.8</v>
      </c>
      <c r="J10" s="21">
        <f t="shared" si="0"/>
        <v>1</v>
      </c>
      <c r="K10" s="21">
        <f t="shared" si="0"/>
        <v>0.51</v>
      </c>
      <c r="L10" s="21">
        <f t="shared" si="0"/>
        <v>0.80000246391775642</v>
      </c>
      <c r="M10" s="21">
        <f t="shared" si="0"/>
        <v>1</v>
      </c>
      <c r="N10" s="21">
        <f t="shared" si="0"/>
        <v>1</v>
      </c>
      <c r="O10" s="21" t="str">
        <f t="shared" si="0"/>
        <v>-</v>
      </c>
      <c r="P10" s="21">
        <f t="shared" si="0"/>
        <v>0.814728903019587</v>
      </c>
      <c r="Q10" s="21" t="str">
        <f t="shared" si="0"/>
        <v>-</v>
      </c>
      <c r="R10" s="21" t="str">
        <f t="shared" si="0"/>
        <v>-</v>
      </c>
      <c r="S10" s="21" t="str">
        <f t="shared" si="0"/>
        <v>-</v>
      </c>
      <c r="T10" s="21">
        <f t="shared" si="0"/>
        <v>0.80111730380072488</v>
      </c>
      <c r="U10" s="21" t="str">
        <f t="shared" si="0"/>
        <v>-</v>
      </c>
      <c r="V10" s="21">
        <f t="shared" si="0"/>
        <v>0.76321013004791238</v>
      </c>
      <c r="W10" s="21" t="str">
        <f t="shared" si="0"/>
        <v>-</v>
      </c>
      <c r="X10" s="21" t="str">
        <f t="shared" si="0"/>
        <v>-</v>
      </c>
      <c r="Y10" s="21" t="str">
        <f t="shared" si="0"/>
        <v>-</v>
      </c>
      <c r="Z10" s="21" t="str">
        <f t="shared" si="0"/>
        <v>-</v>
      </c>
      <c r="AA10" s="21" t="str">
        <f t="shared" si="0"/>
        <v>-</v>
      </c>
      <c r="AB10" s="21" t="str">
        <f t="shared" si="0"/>
        <v>-</v>
      </c>
      <c r="AC10" s="21" t="str">
        <f t="shared" si="0"/>
        <v>-</v>
      </c>
      <c r="AD10" s="21" t="str">
        <f t="shared" si="0"/>
        <v>-</v>
      </c>
      <c r="AE10" s="21" t="str">
        <f t="shared" si="0"/>
        <v>-</v>
      </c>
    </row>
    <row r="11" spans="1:31">
      <c r="A11" s="1" t="s">
        <v>294</v>
      </c>
      <c r="B11" s="7">
        <v>1018</v>
      </c>
      <c r="C11" s="7">
        <v>1094</v>
      </c>
      <c r="D11" s="7">
        <v>879</v>
      </c>
      <c r="E11" s="7">
        <v>0</v>
      </c>
      <c r="F11" s="7">
        <v>153</v>
      </c>
      <c r="G11" s="7">
        <v>268</v>
      </c>
      <c r="H11" s="7">
        <v>1341</v>
      </c>
      <c r="I11" s="7">
        <v>343</v>
      </c>
      <c r="J11" s="7">
        <v>582</v>
      </c>
      <c r="K11" s="7">
        <v>258</v>
      </c>
      <c r="L11" s="7">
        <v>408</v>
      </c>
      <c r="M11" s="7">
        <v>576</v>
      </c>
      <c r="N11" s="7">
        <v>409</v>
      </c>
      <c r="O11" s="7">
        <v>0</v>
      </c>
      <c r="P11" s="7">
        <v>642</v>
      </c>
      <c r="Q11" s="7">
        <v>0</v>
      </c>
      <c r="R11" s="7">
        <v>0</v>
      </c>
      <c r="S11" s="7">
        <v>0</v>
      </c>
      <c r="T11" s="7">
        <v>120</v>
      </c>
      <c r="U11" s="7">
        <v>0</v>
      </c>
      <c r="V11" s="7">
        <v>417</v>
      </c>
      <c r="W11" s="7">
        <v>0</v>
      </c>
      <c r="X11" s="7">
        <v>273</v>
      </c>
      <c r="Y11" s="7">
        <v>0</v>
      </c>
      <c r="Z11" s="7">
        <v>99</v>
      </c>
      <c r="AA11" s="7">
        <v>0</v>
      </c>
      <c r="AB11" s="7">
        <v>0</v>
      </c>
      <c r="AC11" s="7">
        <v>258</v>
      </c>
      <c r="AD11" s="7">
        <v>400</v>
      </c>
      <c r="AE11" s="7">
        <v>0</v>
      </c>
    </row>
    <row r="12" spans="1:31">
      <c r="A12" s="1" t="s">
        <v>105</v>
      </c>
      <c r="B12" s="7">
        <f>IF(B7=0,0,B7*1000/B6)</f>
        <v>11846.104629686839</v>
      </c>
      <c r="C12" s="7">
        <f>IF(C7=0,0,C7*1000/C6)</f>
        <v>10443.243293767355</v>
      </c>
      <c r="D12" s="7">
        <f t="shared" ref="D12:J12" si="1">IF(D7=0,0,D7*1000/D6)</f>
        <v>11106.707109744728</v>
      </c>
      <c r="E12" s="7">
        <f t="shared" si="1"/>
        <v>0</v>
      </c>
      <c r="F12" s="7">
        <f t="shared" si="1"/>
        <v>30025.220868434004</v>
      </c>
      <c r="G12" s="7">
        <f t="shared" si="1"/>
        <v>15911.790613312705</v>
      </c>
      <c r="H12" s="7">
        <f t="shared" si="1"/>
        <v>12856.122872528887</v>
      </c>
      <c r="I12" s="7">
        <f t="shared" si="1"/>
        <v>11450</v>
      </c>
      <c r="J12" s="7">
        <f t="shared" si="1"/>
        <v>11442.093378978803</v>
      </c>
      <c r="K12" s="7">
        <f t="shared" ref="K12" si="2">IF(K7=0,0,K7*1000/K6)</f>
        <v>8189.9688362276547</v>
      </c>
      <c r="L12" s="7">
        <f t="shared" ref="L12:M12" si="3">IF(L7=0,0,L7*1000/L6)</f>
        <v>15615.535920604354</v>
      </c>
      <c r="M12" s="7">
        <f t="shared" si="3"/>
        <v>8999.94563149024</v>
      </c>
      <c r="N12" s="7">
        <f t="shared" ref="N12:AE12" si="4">IF(N7=0,0,N7*1000/N6)</f>
        <v>22050.874503300896</v>
      </c>
      <c r="O12" s="7">
        <f t="shared" si="4"/>
        <v>0</v>
      </c>
      <c r="P12" s="7">
        <f t="shared" si="4"/>
        <v>9569.2526534884346</v>
      </c>
      <c r="Q12" s="7">
        <f t="shared" si="4"/>
        <v>0</v>
      </c>
      <c r="R12" s="7">
        <f t="shared" si="4"/>
        <v>0</v>
      </c>
      <c r="S12" s="7">
        <f t="shared" si="4"/>
        <v>0</v>
      </c>
      <c r="T12" s="7">
        <f t="shared" si="4"/>
        <v>12134.39304047463</v>
      </c>
      <c r="U12" s="7">
        <f t="shared" si="4"/>
        <v>0</v>
      </c>
      <c r="V12" s="7">
        <f t="shared" si="4"/>
        <v>8605.8519793459545</v>
      </c>
      <c r="W12" s="7">
        <f t="shared" si="4"/>
        <v>0</v>
      </c>
      <c r="X12" s="7">
        <f t="shared" si="4"/>
        <v>13040.87097674707</v>
      </c>
      <c r="Y12" s="7">
        <f t="shared" si="4"/>
        <v>0</v>
      </c>
      <c r="Z12" s="7">
        <f t="shared" si="4"/>
        <v>11021.947447175655</v>
      </c>
      <c r="AA12" s="7">
        <f t="shared" si="4"/>
        <v>0</v>
      </c>
      <c r="AB12" s="7">
        <f t="shared" si="4"/>
        <v>0</v>
      </c>
      <c r="AC12" s="7">
        <f t="shared" si="4"/>
        <v>7162.065189220124</v>
      </c>
      <c r="AD12" s="7">
        <f t="shared" si="4"/>
        <v>6009.6453820022789</v>
      </c>
      <c r="AE12" s="7">
        <f t="shared" si="4"/>
        <v>0</v>
      </c>
    </row>
    <row r="13" spans="1:31">
      <c r="A13" s="1" t="s">
        <v>106</v>
      </c>
      <c r="B13" s="7">
        <f>IF(B7=0,0,B7*1000/B11)</f>
        <v>1009489.4284081532</v>
      </c>
      <c r="C13" s="7">
        <f t="shared" ref="C13:G13" si="5">IF(C7=0,0,C7*1000/C11)</f>
        <v>749412.48447943327</v>
      </c>
      <c r="D13" s="7">
        <f t="shared" si="5"/>
        <v>1031485.4489533561</v>
      </c>
      <c r="E13" s="7">
        <f t="shared" si="5"/>
        <v>0</v>
      </c>
      <c r="F13" s="7">
        <f t="shared" si="5"/>
        <v>5798757.1692915037</v>
      </c>
      <c r="G13" s="7">
        <f t="shared" si="5"/>
        <v>1627212.1423880598</v>
      </c>
      <c r="H13" s="7">
        <f t="shared" ref="H13:I13" si="6">IF(H7=0,0,H7*1000/H11)</f>
        <v>1087746.8734079045</v>
      </c>
      <c r="I13" s="7">
        <f t="shared" si="6"/>
        <v>699498.19241982512</v>
      </c>
      <c r="J13" s="7">
        <f t="shared" ref="J13:K13" si="7">IF(J7=0,0,J7*1000/J11)</f>
        <v>1079646.0481099656</v>
      </c>
      <c r="K13" s="7">
        <f t="shared" si="7"/>
        <v>892515.50387596898</v>
      </c>
      <c r="L13" s="7">
        <f t="shared" ref="L13:M13" si="8">IF(L7=0,0,L7*1000/L11)</f>
        <v>516767.07352941175</v>
      </c>
      <c r="M13" s="7">
        <f t="shared" si="8"/>
        <v>574777.77777777775</v>
      </c>
      <c r="N13" s="7">
        <f t="shared" ref="N13:AE13" si="9">IF(N7=0,0,N7*1000/N11)</f>
        <v>1723149.1442542786</v>
      </c>
      <c r="O13" s="7">
        <f t="shared" si="9"/>
        <v>0</v>
      </c>
      <c r="P13" s="7">
        <f t="shared" si="9"/>
        <v>774987.53894081002</v>
      </c>
      <c r="Q13" s="7">
        <f t="shared" si="9"/>
        <v>0</v>
      </c>
      <c r="R13" s="7">
        <f t="shared" si="9"/>
        <v>0</v>
      </c>
      <c r="S13" s="7">
        <f t="shared" si="9"/>
        <v>0</v>
      </c>
      <c r="T13" s="7">
        <f t="shared" si="9"/>
        <v>1580833.3333333333</v>
      </c>
      <c r="U13" s="7">
        <f t="shared" si="9"/>
        <v>0</v>
      </c>
      <c r="V13" s="7">
        <f t="shared" si="9"/>
        <v>861390.88729016786</v>
      </c>
      <c r="W13" s="7">
        <f t="shared" si="9"/>
        <v>0</v>
      </c>
      <c r="X13" s="7">
        <f t="shared" si="9"/>
        <v>369611.72161172162</v>
      </c>
      <c r="Y13" s="7">
        <f t="shared" si="9"/>
        <v>0</v>
      </c>
      <c r="Z13" s="7">
        <f t="shared" si="9"/>
        <v>1592979.7979797979</v>
      </c>
      <c r="AA13" s="7">
        <f t="shared" si="9"/>
        <v>0</v>
      </c>
      <c r="AB13" s="7">
        <f t="shared" si="9"/>
        <v>0</v>
      </c>
      <c r="AC13" s="7">
        <f t="shared" si="9"/>
        <v>185298.44961240311</v>
      </c>
      <c r="AD13" s="7">
        <f t="shared" si="9"/>
        <v>422590</v>
      </c>
      <c r="AE13" s="7">
        <f t="shared" si="9"/>
        <v>0</v>
      </c>
    </row>
    <row r="14" spans="1:31">
      <c r="B14" s="2"/>
      <c r="C14" s="2"/>
      <c r="D14" s="2"/>
      <c r="E14" s="2"/>
      <c r="F14" s="2"/>
      <c r="G14" s="2"/>
      <c r="H14" s="2"/>
      <c r="I14" s="2"/>
      <c r="J14" s="2"/>
    </row>
    <row r="15" spans="1:31">
      <c r="A15" s="5" t="s">
        <v>99</v>
      </c>
      <c r="B15" s="3" t="str">
        <f>+B4</f>
        <v>2T24</v>
      </c>
      <c r="C15" s="3" t="str">
        <f>+C4</f>
        <v>1T24</v>
      </c>
      <c r="D15" s="3" t="str">
        <f>+D4</f>
        <v>4T23</v>
      </c>
      <c r="E15" s="3" t="str">
        <f>+E4</f>
        <v>3T23</v>
      </c>
      <c r="F15" s="3" t="str">
        <f>+F4</f>
        <v>2T23</v>
      </c>
      <c r="G15" s="3" t="str">
        <f t="shared" ref="G15" si="10">+G4</f>
        <v>1T23</v>
      </c>
      <c r="H15" s="3" t="str">
        <f t="shared" ref="H15:I15" si="11">+H4</f>
        <v>4T22</v>
      </c>
      <c r="I15" s="3" t="str">
        <f t="shared" si="11"/>
        <v>3T22</v>
      </c>
      <c r="J15" s="3" t="str">
        <f t="shared" ref="J15:N15" si="12">+J4</f>
        <v>2T22</v>
      </c>
      <c r="K15" s="3" t="str">
        <f t="shared" si="12"/>
        <v>1T22</v>
      </c>
      <c r="L15" s="3" t="str">
        <f t="shared" si="12"/>
        <v>4T21</v>
      </c>
      <c r="M15" s="3" t="str">
        <f t="shared" si="12"/>
        <v>3T21</v>
      </c>
      <c r="N15" s="3" t="str">
        <f t="shared" si="12"/>
        <v>2T21</v>
      </c>
      <c r="O15" s="3" t="str">
        <f t="shared" ref="O15:AE15" si="13">+O4</f>
        <v>1T21</v>
      </c>
      <c r="P15" s="3" t="str">
        <f t="shared" si="13"/>
        <v>4T20</v>
      </c>
      <c r="Q15" s="3" t="str">
        <f t="shared" si="13"/>
        <v>3T20</v>
      </c>
      <c r="R15" s="3" t="str">
        <f t="shared" si="13"/>
        <v>2T20</v>
      </c>
      <c r="S15" s="3" t="str">
        <f t="shared" si="13"/>
        <v>1T20</v>
      </c>
      <c r="T15" s="3" t="str">
        <f t="shared" si="13"/>
        <v>4T19</v>
      </c>
      <c r="U15" s="3" t="str">
        <f t="shared" si="13"/>
        <v>3T19</v>
      </c>
      <c r="V15" s="3" t="str">
        <f t="shared" si="13"/>
        <v>2T19</v>
      </c>
      <c r="W15" s="3" t="str">
        <f t="shared" si="13"/>
        <v>1T19</v>
      </c>
      <c r="X15" s="3" t="str">
        <f t="shared" si="13"/>
        <v>4T18</v>
      </c>
      <c r="Y15" s="3" t="str">
        <f t="shared" si="13"/>
        <v>3T18</v>
      </c>
      <c r="Z15" s="3" t="str">
        <f t="shared" si="13"/>
        <v>2T18</v>
      </c>
      <c r="AA15" s="3" t="str">
        <f t="shared" si="13"/>
        <v>1T18</v>
      </c>
      <c r="AB15" s="3" t="str">
        <f t="shared" si="13"/>
        <v>4T17</v>
      </c>
      <c r="AC15" s="3" t="str">
        <f t="shared" si="13"/>
        <v>3T17</v>
      </c>
      <c r="AD15" s="3" t="str">
        <f t="shared" si="13"/>
        <v>2T17</v>
      </c>
      <c r="AE15" s="3" t="str">
        <f t="shared" si="13"/>
        <v>1T17</v>
      </c>
    </row>
    <row r="16" spans="1:31">
      <c r="A16" s="1" t="s">
        <v>280</v>
      </c>
      <c r="B16" s="7">
        <v>721707.69562385045</v>
      </c>
      <c r="C16" s="7">
        <v>803370.10405585042</v>
      </c>
      <c r="D16" s="7">
        <v>710360.57253291656</v>
      </c>
      <c r="E16" s="7">
        <v>280929.44673625007</v>
      </c>
      <c r="F16" s="7">
        <v>485885.77679416665</v>
      </c>
      <c r="G16" s="7">
        <v>233128.27793749998</v>
      </c>
      <c r="H16" s="7">
        <v>1022321.8078742643</v>
      </c>
      <c r="I16" s="7">
        <v>117342.82354449932</v>
      </c>
      <c r="J16" s="7">
        <v>450328.80644728482</v>
      </c>
      <c r="K16" s="7">
        <v>162472.72159991018</v>
      </c>
      <c r="L16" s="7">
        <v>155354.00634399123</v>
      </c>
      <c r="M16" s="7">
        <v>191881.37458130298</v>
      </c>
      <c r="N16" s="7">
        <v>507455.80112676823</v>
      </c>
      <c r="O16" s="7">
        <v>86107.022446865652</v>
      </c>
      <c r="P16" s="7">
        <v>353886</v>
      </c>
      <c r="Q16" s="7">
        <v>33752</v>
      </c>
      <c r="R16" s="7">
        <v>12920</v>
      </c>
      <c r="S16" s="7">
        <v>27085</v>
      </c>
      <c r="T16" s="7">
        <v>97043</v>
      </c>
      <c r="U16" s="7">
        <v>175007</v>
      </c>
      <c r="V16" s="7">
        <v>215303</v>
      </c>
      <c r="W16" s="7">
        <v>-1815</v>
      </c>
      <c r="X16" s="7">
        <v>105704.11139000003</v>
      </c>
      <c r="Y16" s="7">
        <v>9084.9324100000013</v>
      </c>
      <c r="Z16" s="7">
        <v>153927.14700000003</v>
      </c>
      <c r="AA16" s="7">
        <v>7005.9240399999999</v>
      </c>
      <c r="AB16" s="7">
        <v>38271.825529999987</v>
      </c>
      <c r="AC16" s="7">
        <v>63091</v>
      </c>
      <c r="AD16" s="7">
        <v>2350</v>
      </c>
      <c r="AE16" s="7">
        <v>24260</v>
      </c>
    </row>
    <row r="17" spans="1:32">
      <c r="A17" s="1" t="s">
        <v>227</v>
      </c>
      <c r="B17" s="7">
        <v>461090.05766298121</v>
      </c>
      <c r="C17" s="7">
        <v>694281.09649226186</v>
      </c>
      <c r="D17" s="7">
        <v>441046.86743582395</v>
      </c>
      <c r="E17" s="7">
        <v>192859.05322749802</v>
      </c>
      <c r="F17" s="7">
        <v>389662.1805737</v>
      </c>
      <c r="G17" s="7">
        <v>145874.08209210803</v>
      </c>
      <c r="H17" s="7">
        <v>526417.39100498403</v>
      </c>
      <c r="I17" s="7">
        <v>83470.803476811998</v>
      </c>
      <c r="J17" s="7">
        <v>358718.50847335596</v>
      </c>
      <c r="K17" s="7">
        <v>91108.569163412001</v>
      </c>
      <c r="L17" s="7">
        <v>109591.38953983397</v>
      </c>
      <c r="M17" s="7">
        <v>119478.52703695805</v>
      </c>
      <c r="N17" s="7">
        <v>399872.49987139809</v>
      </c>
      <c r="O17" s="7">
        <v>61270.670880241989</v>
      </c>
      <c r="P17" s="7">
        <v>221708.45397343801</v>
      </c>
      <c r="Q17" s="7">
        <v>18521.025977937999</v>
      </c>
      <c r="R17" s="7">
        <v>5064.245259446001</v>
      </c>
      <c r="S17" s="7">
        <v>19044.267056122</v>
      </c>
      <c r="T17" s="7">
        <v>70290.809643950022</v>
      </c>
      <c r="U17" s="7">
        <v>98923.917626384005</v>
      </c>
      <c r="V17" s="7">
        <v>188754.48327184602</v>
      </c>
      <c r="W17" s="7">
        <v>-1372.3322828600003</v>
      </c>
      <c r="X17" s="7">
        <v>73795.388404678015</v>
      </c>
      <c r="Y17" s="7">
        <v>5476.4544037560008</v>
      </c>
      <c r="Z17" s="7">
        <v>122712.31932942002</v>
      </c>
      <c r="AA17" s="7">
        <v>6247.2084801279998</v>
      </c>
      <c r="AB17" s="7">
        <v>35277.982099051995</v>
      </c>
      <c r="AC17" s="7">
        <v>32621.723925208003</v>
      </c>
      <c r="AD17" s="7">
        <v>1197.8461763160001</v>
      </c>
      <c r="AE17" s="7">
        <v>12367.596324304001</v>
      </c>
    </row>
    <row r="18" spans="1:32">
      <c r="A18" s="1" t="s">
        <v>94</v>
      </c>
      <c r="B18" s="7">
        <v>644</v>
      </c>
      <c r="C18" s="7">
        <v>1145</v>
      </c>
      <c r="D18" s="7">
        <v>670</v>
      </c>
      <c r="E18" s="7">
        <v>135</v>
      </c>
      <c r="F18" s="7">
        <v>246</v>
      </c>
      <c r="G18" s="7">
        <v>165</v>
      </c>
      <c r="H18" s="7">
        <v>1166</v>
      </c>
      <c r="I18" s="7">
        <v>183</v>
      </c>
      <c r="J18" s="7">
        <v>420</v>
      </c>
      <c r="K18" s="7">
        <v>208</v>
      </c>
      <c r="L18" s="7">
        <v>262</v>
      </c>
      <c r="M18" s="7">
        <v>212</v>
      </c>
      <c r="N18" s="7">
        <v>354</v>
      </c>
      <c r="O18" s="7">
        <v>107</v>
      </c>
      <c r="P18" s="7">
        <v>338</v>
      </c>
      <c r="Q18" s="7">
        <v>59</v>
      </c>
      <c r="R18" s="7">
        <v>27</v>
      </c>
      <c r="S18" s="7">
        <v>36</v>
      </c>
      <c r="T18" s="7">
        <v>98</v>
      </c>
      <c r="U18" s="7">
        <v>130</v>
      </c>
      <c r="V18" s="7">
        <v>298</v>
      </c>
      <c r="W18" s="7">
        <v>-2</v>
      </c>
      <c r="X18" s="7">
        <v>305</v>
      </c>
      <c r="Y18" s="7">
        <v>23</v>
      </c>
      <c r="Z18" s="7">
        <v>125</v>
      </c>
      <c r="AA18" s="7">
        <v>34</v>
      </c>
      <c r="AB18" s="7">
        <v>183</v>
      </c>
      <c r="AC18" s="7">
        <v>46</v>
      </c>
      <c r="AD18" s="7">
        <v>128</v>
      </c>
      <c r="AE18" s="7">
        <v>39</v>
      </c>
    </row>
    <row r="19" spans="1:32">
      <c r="B19" s="2"/>
      <c r="C19" s="2"/>
      <c r="D19" s="2"/>
      <c r="E19" s="2"/>
      <c r="F19" s="2"/>
      <c r="G19" s="2"/>
      <c r="H19" s="2"/>
      <c r="I19" s="2"/>
      <c r="J19" s="2"/>
    </row>
    <row r="20" spans="1:32">
      <c r="A20" s="5" t="s">
        <v>242</v>
      </c>
      <c r="B20" s="3" t="str">
        <f>B15</f>
        <v>2T24</v>
      </c>
      <c r="C20" s="3" t="str">
        <f>C15</f>
        <v>1T24</v>
      </c>
      <c r="D20" s="3" t="str">
        <f>D15</f>
        <v>4T23</v>
      </c>
      <c r="E20" s="3" t="str">
        <f>E15</f>
        <v>3T23</v>
      </c>
      <c r="F20" s="3" t="str">
        <f>F15</f>
        <v>2T23</v>
      </c>
      <c r="G20" s="3" t="str">
        <f t="shared" ref="G20" si="14">G15</f>
        <v>1T23</v>
      </c>
      <c r="H20" s="3" t="str">
        <f t="shared" ref="H20:I20" si="15">H15</f>
        <v>4T22</v>
      </c>
      <c r="I20" s="3" t="str">
        <f t="shared" si="15"/>
        <v>3T22</v>
      </c>
      <c r="J20" s="3" t="str">
        <f t="shared" ref="J20:N20" si="16">J15</f>
        <v>2T22</v>
      </c>
      <c r="K20" s="3" t="str">
        <f t="shared" si="16"/>
        <v>1T22</v>
      </c>
      <c r="L20" s="3" t="str">
        <f t="shared" si="16"/>
        <v>4T21</v>
      </c>
      <c r="M20" s="3" t="str">
        <f t="shared" si="16"/>
        <v>3T21</v>
      </c>
      <c r="N20" s="3" t="str">
        <f t="shared" si="16"/>
        <v>2T21</v>
      </c>
      <c r="O20" s="3" t="str">
        <f t="shared" ref="O20" si="17">O15</f>
        <v>1T21</v>
      </c>
      <c r="P20" s="3" t="str">
        <f t="shared" ref="P20:AE20" si="18">P15</f>
        <v>4T20</v>
      </c>
      <c r="Q20" s="3" t="str">
        <f t="shared" si="18"/>
        <v>3T20</v>
      </c>
      <c r="R20" s="3" t="str">
        <f t="shared" si="18"/>
        <v>2T20</v>
      </c>
      <c r="S20" s="3" t="str">
        <f t="shared" si="18"/>
        <v>1T20</v>
      </c>
      <c r="T20" s="3" t="str">
        <f t="shared" si="18"/>
        <v>4T19</v>
      </c>
      <c r="U20" s="3" t="str">
        <f t="shared" si="18"/>
        <v>3T19</v>
      </c>
      <c r="V20" s="3" t="str">
        <f t="shared" si="18"/>
        <v>2T19</v>
      </c>
      <c r="W20" s="3" t="str">
        <f t="shared" si="18"/>
        <v>1T19</v>
      </c>
      <c r="X20" s="3" t="str">
        <f t="shared" si="18"/>
        <v>4T18</v>
      </c>
      <c r="Y20" s="3" t="str">
        <f t="shared" si="18"/>
        <v>3T18</v>
      </c>
      <c r="Z20" s="3" t="str">
        <f t="shared" si="18"/>
        <v>2T18</v>
      </c>
      <c r="AA20" s="3" t="str">
        <f t="shared" si="18"/>
        <v>1T18</v>
      </c>
      <c r="AB20" s="3" t="str">
        <f t="shared" si="18"/>
        <v>4T17</v>
      </c>
      <c r="AC20" s="3" t="str">
        <f t="shared" si="18"/>
        <v>3T17</v>
      </c>
      <c r="AD20" s="3" t="str">
        <f t="shared" si="18"/>
        <v>2T17</v>
      </c>
      <c r="AE20" s="3" t="str">
        <f t="shared" si="18"/>
        <v>1T17</v>
      </c>
    </row>
    <row r="21" spans="1:32">
      <c r="A21" s="1" t="s">
        <v>243</v>
      </c>
      <c r="B21" s="7">
        <v>0</v>
      </c>
      <c r="C21" s="7">
        <v>0</v>
      </c>
      <c r="D21" s="7">
        <v>187898</v>
      </c>
      <c r="E21" s="7">
        <v>0</v>
      </c>
      <c r="F21" s="7">
        <v>0</v>
      </c>
      <c r="G21" s="7">
        <v>189935.62830000001</v>
      </c>
      <c r="H21" s="7">
        <v>0</v>
      </c>
      <c r="I21" s="7">
        <v>0</v>
      </c>
      <c r="J21" s="7">
        <v>0</v>
      </c>
      <c r="K21" s="7">
        <v>241527.37700000001</v>
      </c>
      <c r="L21" s="7">
        <v>0</v>
      </c>
      <c r="M21" s="7">
        <v>258608.72244999997</v>
      </c>
      <c r="N21" s="7">
        <v>0</v>
      </c>
      <c r="O21" s="7">
        <v>0</v>
      </c>
      <c r="P21" s="7">
        <v>0</v>
      </c>
      <c r="Q21" s="7">
        <v>169036.4944</v>
      </c>
      <c r="R21" s="7">
        <v>47806.564859999999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</row>
    <row r="22" spans="1:32">
      <c r="A22" s="1" t="s">
        <v>244</v>
      </c>
      <c r="B22" s="7">
        <v>0</v>
      </c>
      <c r="C22" s="7">
        <v>0</v>
      </c>
      <c r="D22" s="7">
        <v>95790.400399999984</v>
      </c>
      <c r="E22" s="7">
        <v>0</v>
      </c>
      <c r="F22" s="7">
        <v>0</v>
      </c>
      <c r="G22" s="7">
        <v>151948.50263999999</v>
      </c>
      <c r="H22" s="7">
        <v>0</v>
      </c>
      <c r="I22" s="7">
        <v>0</v>
      </c>
      <c r="J22" s="7">
        <v>0</v>
      </c>
      <c r="K22" s="7">
        <v>227035.73438000001</v>
      </c>
      <c r="L22" s="7">
        <v>0</v>
      </c>
      <c r="M22" s="7">
        <v>196796.58926000001</v>
      </c>
      <c r="N22" s="7">
        <v>0</v>
      </c>
      <c r="O22" s="7">
        <v>0</v>
      </c>
      <c r="P22" s="7">
        <v>0</v>
      </c>
      <c r="Q22" s="7">
        <v>86174.804845120001</v>
      </c>
      <c r="R22" s="7">
        <v>47806.564859999999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</row>
    <row r="23" spans="1:32">
      <c r="A23" s="1" t="s">
        <v>245</v>
      </c>
      <c r="B23" s="7">
        <v>0</v>
      </c>
      <c r="C23" s="7">
        <v>0</v>
      </c>
      <c r="D23" s="7">
        <v>272</v>
      </c>
      <c r="E23" s="7">
        <v>0</v>
      </c>
      <c r="F23" s="7">
        <v>0</v>
      </c>
      <c r="G23" s="7">
        <v>120</v>
      </c>
      <c r="H23" s="7">
        <v>0</v>
      </c>
      <c r="I23" s="7">
        <v>0</v>
      </c>
      <c r="J23" s="7">
        <v>0</v>
      </c>
      <c r="K23" s="7">
        <v>352</v>
      </c>
      <c r="L23" s="7">
        <v>0</v>
      </c>
      <c r="M23" s="7">
        <v>372</v>
      </c>
      <c r="N23" s="7">
        <v>0</v>
      </c>
      <c r="O23" s="7">
        <v>0</v>
      </c>
      <c r="P23" s="7">
        <v>0</v>
      </c>
      <c r="Q23" s="7">
        <v>400</v>
      </c>
      <c r="R23" s="7">
        <v>258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</row>
    <row r="24" spans="1:32">
      <c r="A24" s="1" t="s">
        <v>246</v>
      </c>
      <c r="B24" s="7">
        <v>0</v>
      </c>
      <c r="C24" s="7">
        <v>0</v>
      </c>
      <c r="D24" s="7">
        <v>26658</v>
      </c>
      <c r="E24" s="7">
        <v>0</v>
      </c>
      <c r="F24" s="7">
        <v>0</v>
      </c>
      <c r="G24" s="7">
        <v>15633.25</v>
      </c>
      <c r="H24" s="7">
        <v>0</v>
      </c>
      <c r="I24" s="7">
        <v>0</v>
      </c>
      <c r="J24" s="7">
        <v>0</v>
      </c>
      <c r="K24" s="7">
        <v>33127.29</v>
      </c>
      <c r="L24" s="7">
        <v>0</v>
      </c>
      <c r="M24" s="7">
        <v>22046</v>
      </c>
      <c r="N24" s="7">
        <v>0</v>
      </c>
      <c r="O24" s="7">
        <v>0</v>
      </c>
      <c r="P24" s="7">
        <v>0</v>
      </c>
      <c r="Q24" s="7">
        <v>26166.639999999996</v>
      </c>
      <c r="R24" s="7">
        <v>6675.03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/>
    </row>
    <row r="25" spans="1:32">
      <c r="B25" s="2"/>
      <c r="C25" s="2"/>
      <c r="D25" s="2"/>
      <c r="E25" s="2"/>
      <c r="F25" s="2"/>
      <c r="G25" s="2"/>
      <c r="H25" s="2"/>
      <c r="I25" s="2"/>
      <c r="J25" s="2"/>
    </row>
    <row r="26" spans="1:32">
      <c r="A26" s="5" t="s">
        <v>256</v>
      </c>
      <c r="B26" s="3" t="str">
        <f>B20</f>
        <v>2T24</v>
      </c>
      <c r="C26" s="3" t="str">
        <f>C20</f>
        <v>1T24</v>
      </c>
      <c r="D26" s="3" t="str">
        <f>D20</f>
        <v>4T23</v>
      </c>
      <c r="E26" s="3" t="str">
        <f>E20</f>
        <v>3T23</v>
      </c>
      <c r="F26" s="3" t="str">
        <f>F20</f>
        <v>2T23</v>
      </c>
      <c r="G26" s="3" t="str">
        <f t="shared" ref="G26" si="19">G20</f>
        <v>1T23</v>
      </c>
      <c r="H26" s="3" t="str">
        <f t="shared" ref="H26:I26" si="20">H20</f>
        <v>4T22</v>
      </c>
      <c r="I26" s="3" t="str">
        <f t="shared" si="20"/>
        <v>3T22</v>
      </c>
      <c r="J26" s="3" t="str">
        <f t="shared" ref="J26:N26" si="21">J20</f>
        <v>2T22</v>
      </c>
      <c r="K26" s="3" t="str">
        <f t="shared" si="21"/>
        <v>1T22</v>
      </c>
      <c r="L26" s="3" t="str">
        <f t="shared" si="21"/>
        <v>4T21</v>
      </c>
      <c r="M26" s="3" t="str">
        <f t="shared" si="21"/>
        <v>3T21</v>
      </c>
      <c r="N26" s="3" t="str">
        <f t="shared" si="21"/>
        <v>2T21</v>
      </c>
      <c r="O26" s="3" t="str">
        <f>O20</f>
        <v>1T21</v>
      </c>
      <c r="P26" s="3" t="str">
        <f>P20</f>
        <v>4T20</v>
      </c>
      <c r="Q26" s="3" t="str">
        <f>Q20</f>
        <v>3T20</v>
      </c>
      <c r="R26" s="3" t="str">
        <f t="shared" ref="R26:AE26" si="22">R20</f>
        <v>2T20</v>
      </c>
      <c r="S26" s="3" t="str">
        <f t="shared" si="22"/>
        <v>1T20</v>
      </c>
      <c r="T26" s="3" t="str">
        <f t="shared" si="22"/>
        <v>4T19</v>
      </c>
      <c r="U26" s="3" t="str">
        <f t="shared" si="22"/>
        <v>3T19</v>
      </c>
      <c r="V26" s="3" t="str">
        <f t="shared" si="22"/>
        <v>2T19</v>
      </c>
      <c r="W26" s="3" t="str">
        <f t="shared" si="22"/>
        <v>1T19</v>
      </c>
      <c r="X26" s="3" t="str">
        <f t="shared" si="22"/>
        <v>4T18</v>
      </c>
      <c r="Y26" s="3" t="str">
        <f t="shared" si="22"/>
        <v>3T18</v>
      </c>
      <c r="Z26" s="3" t="str">
        <f t="shared" si="22"/>
        <v>2T18</v>
      </c>
      <c r="AA26" s="3" t="str">
        <f t="shared" si="22"/>
        <v>1T18</v>
      </c>
      <c r="AB26" s="3" t="str">
        <f t="shared" si="22"/>
        <v>4T17</v>
      </c>
      <c r="AC26" s="3" t="str">
        <f t="shared" si="22"/>
        <v>3T17</v>
      </c>
      <c r="AD26" s="3" t="str">
        <f t="shared" si="22"/>
        <v>2T17</v>
      </c>
      <c r="AE26" s="3" t="str">
        <f t="shared" si="22"/>
        <v>1T17</v>
      </c>
    </row>
    <row r="27" spans="1:32">
      <c r="A27" s="1" t="s">
        <v>252</v>
      </c>
      <c r="B27" s="7">
        <v>5687</v>
      </c>
      <c r="C27" s="7">
        <v>6610</v>
      </c>
      <c r="D27" s="7">
        <v>6938</v>
      </c>
      <c r="E27" s="7">
        <v>4230.3030189900001</v>
      </c>
      <c r="F27" s="7">
        <v>3105.1487359900002</v>
      </c>
      <c r="G27" s="7">
        <v>3995</v>
      </c>
      <c r="H27" s="7">
        <v>4377.0002483999997</v>
      </c>
      <c r="I27" s="7">
        <v>3288</v>
      </c>
      <c r="J27" s="7">
        <v>3014</v>
      </c>
      <c r="K27" s="7">
        <v>3642</v>
      </c>
      <c r="L27" s="7">
        <v>4143</v>
      </c>
      <c r="M27" s="7">
        <v>4351</v>
      </c>
      <c r="N27" s="7">
        <v>3631</v>
      </c>
      <c r="O27" s="7">
        <v>3673</v>
      </c>
      <c r="P27" s="7">
        <v>3313</v>
      </c>
      <c r="Q27" s="7">
        <v>2693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</row>
    <row r="28" spans="1:32">
      <c r="A28" s="1" t="s">
        <v>253</v>
      </c>
      <c r="B28" s="7">
        <v>4124.3917999999994</v>
      </c>
      <c r="C28" s="7">
        <v>4753.4328000000005</v>
      </c>
      <c r="D28" s="7">
        <v>5185.0828000000001</v>
      </c>
      <c r="E28" s="7">
        <v>3059.3191585455002</v>
      </c>
      <c r="F28" s="7">
        <v>2350.0786755455001</v>
      </c>
      <c r="G28" s="7">
        <v>3239.3025734470998</v>
      </c>
      <c r="H28" s="7">
        <v>3387.5241292255</v>
      </c>
      <c r="I28" s="7">
        <v>3019.9789999999998</v>
      </c>
      <c r="J28" s="7">
        <v>2780</v>
      </c>
      <c r="K28" s="7">
        <v>3407</v>
      </c>
      <c r="L28" s="7">
        <v>3820</v>
      </c>
      <c r="M28" s="7">
        <v>3986</v>
      </c>
      <c r="N28" s="7">
        <v>3271</v>
      </c>
      <c r="O28" s="7">
        <v>3396</v>
      </c>
      <c r="P28" s="7">
        <v>3083</v>
      </c>
      <c r="Q28" s="7">
        <v>2370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</row>
    <row r="29" spans="1:32">
      <c r="A29" s="1" t="s">
        <v>254</v>
      </c>
      <c r="B29" s="21">
        <f t="shared" ref="B29:H29" si="23">+B28/B27</f>
        <v>0.72523154563038494</v>
      </c>
      <c r="C29" s="21">
        <f t="shared" si="23"/>
        <v>0.71912750378214829</v>
      </c>
      <c r="D29" s="21">
        <f t="shared" si="23"/>
        <v>0.7473454597866821</v>
      </c>
      <c r="E29" s="21">
        <f t="shared" si="23"/>
        <v>0.72319149356726775</v>
      </c>
      <c r="F29" s="21">
        <f t="shared" si="23"/>
        <v>0.75683288478490074</v>
      </c>
      <c r="G29" s="21">
        <f t="shared" si="23"/>
        <v>0.81083919235221524</v>
      </c>
      <c r="H29" s="21">
        <f t="shared" si="23"/>
        <v>0.77393738564757908</v>
      </c>
      <c r="I29" s="21">
        <f t="shared" ref="I29" si="24">+I28/I27</f>
        <v>0.91848509732360095</v>
      </c>
      <c r="J29" s="21">
        <f t="shared" ref="J29:Q29" si="25">+J28/J27</f>
        <v>0.92236230922362306</v>
      </c>
      <c r="K29" s="21">
        <f t="shared" si="25"/>
        <v>0.93547501372872044</v>
      </c>
      <c r="L29" s="21">
        <f t="shared" si="25"/>
        <v>0.92203717113202988</v>
      </c>
      <c r="M29" s="21">
        <f t="shared" si="25"/>
        <v>0.91611123879567913</v>
      </c>
      <c r="N29" s="21">
        <f t="shared" si="25"/>
        <v>0.90085375929496003</v>
      </c>
      <c r="O29" s="21">
        <f t="shared" si="25"/>
        <v>0.92458480805880749</v>
      </c>
      <c r="P29" s="21">
        <f t="shared" si="25"/>
        <v>0.93057651675218833</v>
      </c>
      <c r="Q29" s="21">
        <f t="shared" si="25"/>
        <v>0.8800594132937245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</row>
    <row r="31" spans="1:32">
      <c r="A31" s="5" t="s">
        <v>363</v>
      </c>
      <c r="B31" s="3" t="str">
        <f t="shared" ref="B31:C31" si="26">B26</f>
        <v>2T24</v>
      </c>
      <c r="C31" s="3" t="str">
        <f t="shared" si="26"/>
        <v>1T24</v>
      </c>
      <c r="D31" s="3" t="str">
        <f t="shared" ref="D31:I31" si="27">D26</f>
        <v>4T23</v>
      </c>
      <c r="E31" s="3" t="str">
        <f t="shared" si="27"/>
        <v>3T23</v>
      </c>
      <c r="F31" s="3" t="str">
        <f t="shared" si="27"/>
        <v>2T23</v>
      </c>
      <c r="G31" s="3" t="str">
        <f t="shared" si="27"/>
        <v>1T23</v>
      </c>
      <c r="H31" s="3" t="str">
        <f t="shared" si="27"/>
        <v>4T22</v>
      </c>
      <c r="I31" s="3" t="str">
        <f t="shared" si="27"/>
        <v>3T22</v>
      </c>
      <c r="J31" s="3" t="str">
        <f t="shared" ref="J31:AE31" si="28">J26</f>
        <v>2T22</v>
      </c>
      <c r="K31" s="3" t="str">
        <f t="shared" si="28"/>
        <v>1T22</v>
      </c>
      <c r="L31" s="3" t="str">
        <f t="shared" si="28"/>
        <v>4T21</v>
      </c>
      <c r="M31" s="3" t="str">
        <f t="shared" si="28"/>
        <v>3T21</v>
      </c>
      <c r="N31" s="3" t="str">
        <f t="shared" si="28"/>
        <v>2T21</v>
      </c>
      <c r="O31" s="3" t="str">
        <f t="shared" si="28"/>
        <v>1T21</v>
      </c>
      <c r="P31" s="3" t="str">
        <f t="shared" si="28"/>
        <v>4T20</v>
      </c>
      <c r="Q31" s="3" t="str">
        <f t="shared" si="28"/>
        <v>3T20</v>
      </c>
      <c r="R31" s="3" t="str">
        <f t="shared" si="28"/>
        <v>2T20</v>
      </c>
      <c r="S31" s="3" t="str">
        <f t="shared" si="28"/>
        <v>1T20</v>
      </c>
      <c r="T31" s="3" t="str">
        <f t="shared" si="28"/>
        <v>4T19</v>
      </c>
      <c r="U31" s="3" t="str">
        <f t="shared" si="28"/>
        <v>3T19</v>
      </c>
      <c r="V31" s="3" t="str">
        <f t="shared" si="28"/>
        <v>2T19</v>
      </c>
      <c r="W31" s="3" t="str">
        <f t="shared" si="28"/>
        <v>1T19</v>
      </c>
      <c r="X31" s="3" t="str">
        <f t="shared" si="28"/>
        <v>4T18</v>
      </c>
      <c r="Y31" s="3" t="str">
        <f t="shared" si="28"/>
        <v>3T18</v>
      </c>
      <c r="Z31" s="3" t="str">
        <f t="shared" si="28"/>
        <v>2T18</v>
      </c>
      <c r="AA31" s="3" t="str">
        <f t="shared" si="28"/>
        <v>1T18</v>
      </c>
      <c r="AB31" s="3" t="str">
        <f t="shared" si="28"/>
        <v>4T17</v>
      </c>
      <c r="AC31" s="3" t="str">
        <f t="shared" si="28"/>
        <v>3T17</v>
      </c>
      <c r="AD31" s="3" t="str">
        <f t="shared" si="28"/>
        <v>2T17</v>
      </c>
      <c r="AE31" s="3" t="str">
        <f t="shared" si="28"/>
        <v>1T17</v>
      </c>
    </row>
    <row r="32" spans="1:32">
      <c r="A32" s="1" t="s">
        <v>341</v>
      </c>
      <c r="B32" s="7">
        <v>2098559.8489071522</v>
      </c>
      <c r="C32" s="7">
        <v>1843446.455231993</v>
      </c>
      <c r="D32" s="7">
        <v>1821234.3033513222</v>
      </c>
      <c r="E32" s="7">
        <v>1625159.3444876119</v>
      </c>
      <c r="F32" s="7">
        <v>1877268.3761783387</v>
      </c>
      <c r="G32" s="7">
        <v>1526407.2212265469</v>
      </c>
      <c r="H32" s="7">
        <v>1325692.7590222969</v>
      </c>
      <c r="I32" s="32">
        <v>893314.75572869729</v>
      </c>
      <c r="J32" s="32">
        <v>816838.33136734343</v>
      </c>
      <c r="K32" s="32">
        <v>626500</v>
      </c>
      <c r="L32" s="32">
        <v>567114</v>
      </c>
      <c r="M32" s="32">
        <v>504235</v>
      </c>
      <c r="N32" s="32">
        <v>366681</v>
      </c>
      <c r="O32" s="32">
        <v>161171</v>
      </c>
      <c r="P32" s="32">
        <v>241622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</row>
    <row r="33" spans="1:31">
      <c r="A33" s="1" t="s">
        <v>343</v>
      </c>
      <c r="B33" s="7">
        <v>1709991.2011762341</v>
      </c>
      <c r="C33" s="7">
        <v>1509988.4007221791</v>
      </c>
      <c r="D33" s="7">
        <v>1414190.7285184106</v>
      </c>
      <c r="E33" s="7">
        <v>1364488.688177892</v>
      </c>
      <c r="F33" s="7">
        <v>1566587.0005902569</v>
      </c>
      <c r="G33" s="7">
        <v>1156488.2495778662</v>
      </c>
      <c r="H33" s="7">
        <v>1112620.1887113692</v>
      </c>
      <c r="I33" s="32">
        <v>808349.75905892323</v>
      </c>
      <c r="J33" s="32">
        <v>759071.08763181488</v>
      </c>
      <c r="K33" s="32">
        <v>542191</v>
      </c>
      <c r="L33" s="32">
        <v>524805</v>
      </c>
      <c r="M33" s="32">
        <v>481600</v>
      </c>
      <c r="N33" s="32">
        <v>340947</v>
      </c>
      <c r="O33" s="32">
        <v>119117</v>
      </c>
      <c r="P33" s="32">
        <v>180230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</row>
    <row r="34" spans="1:31">
      <c r="A34" s="1" t="s">
        <v>450</v>
      </c>
      <c r="B34" s="7">
        <v>3962.2755339519208</v>
      </c>
      <c r="C34" s="7">
        <v>9217.2739871769591</v>
      </c>
      <c r="D34" s="7">
        <v>11298.865040149038</v>
      </c>
      <c r="E34" s="7">
        <v>2151.9830835209605</v>
      </c>
      <c r="F34" s="7">
        <v>11089.823619999041</v>
      </c>
      <c r="G34" s="7">
        <v>17968.387063579841</v>
      </c>
      <c r="H34" s="7">
        <v>7008.6044734092802</v>
      </c>
      <c r="I34" s="7">
        <v>7570</v>
      </c>
      <c r="J34" s="7">
        <v>2940</v>
      </c>
      <c r="K34" s="7">
        <v>881</v>
      </c>
      <c r="L34" s="7">
        <v>1523</v>
      </c>
      <c r="M34" s="7">
        <v>4578</v>
      </c>
      <c r="N34" s="7">
        <v>7514</v>
      </c>
      <c r="O34" s="7">
        <v>13661</v>
      </c>
      <c r="P34" s="7">
        <v>25367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</row>
    <row r="35" spans="1:31">
      <c r="A35" s="1" t="s">
        <v>451</v>
      </c>
      <c r="B35" s="63">
        <f>B34/B32</f>
        <v>1.888092701294804E-3</v>
      </c>
      <c r="C35" s="63">
        <f>C34/C32</f>
        <v>5.0000226266495975E-3</v>
      </c>
      <c r="D35" s="63">
        <f>D34/D32</f>
        <v>6.2039601490909589E-3</v>
      </c>
      <c r="E35" s="63">
        <f t="shared" ref="E35:P35" si="29">E34/E32</f>
        <v>1.3241674367626074E-3</v>
      </c>
      <c r="F35" s="63">
        <f t="shared" si="29"/>
        <v>5.9074257898996951E-3</v>
      </c>
      <c r="G35" s="63">
        <f t="shared" si="29"/>
        <v>1.1771686358468165E-2</v>
      </c>
      <c r="H35" s="63">
        <f t="shared" si="29"/>
        <v>5.2867487022997331E-3</v>
      </c>
      <c r="I35" s="63">
        <f t="shared" si="29"/>
        <v>8.4740568220268309E-3</v>
      </c>
      <c r="J35" s="63">
        <f t="shared" si="29"/>
        <v>3.5992434330041762E-3</v>
      </c>
      <c r="K35" s="63">
        <f t="shared" si="29"/>
        <v>1.4062250598563448E-3</v>
      </c>
      <c r="L35" s="63">
        <f t="shared" si="29"/>
        <v>2.6855270721583314E-3</v>
      </c>
      <c r="M35" s="63">
        <f t="shared" si="29"/>
        <v>9.0791000228068255E-3</v>
      </c>
      <c r="N35" s="63">
        <f t="shared" si="29"/>
        <v>2.0491926224702126E-2</v>
      </c>
      <c r="O35" s="63">
        <f t="shared" si="29"/>
        <v>8.4760906118346357E-2</v>
      </c>
      <c r="P35" s="63">
        <f t="shared" si="29"/>
        <v>0.10498630091630728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</row>
    <row r="36" spans="1:31">
      <c r="K36" s="65"/>
    </row>
    <row r="37" spans="1:31">
      <c r="K37" s="1"/>
    </row>
    <row r="38" spans="1:31">
      <c r="K38" s="1"/>
    </row>
    <row r="39" spans="1:31">
      <c r="K39" s="1"/>
    </row>
    <row r="40" spans="1:31">
      <c r="K40" s="1"/>
      <c r="L40" s="1"/>
      <c r="M40" s="1"/>
      <c r="N40" s="1"/>
      <c r="O40" s="1"/>
      <c r="P40" s="1"/>
    </row>
    <row r="41" spans="1:31">
      <c r="K41" s="1"/>
      <c r="L41" s="1"/>
      <c r="M41" s="1"/>
      <c r="N41" s="1"/>
      <c r="O41" s="1"/>
      <c r="P41" s="1"/>
    </row>
    <row r="42" spans="1:31">
      <c r="K42" s="1"/>
      <c r="L42" s="1"/>
      <c r="M42" s="1"/>
      <c r="N42" s="1"/>
      <c r="O42" s="1"/>
      <c r="P42" s="1"/>
    </row>
    <row r="43" spans="1:31">
      <c r="K43" s="1"/>
      <c r="L43" s="1"/>
      <c r="M43" s="1"/>
      <c r="N43" s="1"/>
      <c r="O43" s="1"/>
      <c r="P43" s="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CBCE-DD5B-4C80-95C9-E5B7E40A1E29}">
  <sheetPr>
    <tabColor rgb="FFC8A74B"/>
  </sheetPr>
  <dimension ref="A2:AL17"/>
  <sheetViews>
    <sheetView showGridLines="0" zoomScaleNormal="100" workbookViewId="0"/>
  </sheetViews>
  <sheetFormatPr defaultColWidth="0" defaultRowHeight="11.5"/>
  <cols>
    <col min="1" max="1" width="33" style="1" bestFit="1" customWidth="1"/>
    <col min="2" max="10" width="8.90625" style="1" customWidth="1"/>
    <col min="11" max="23" width="8.90625" style="2" customWidth="1"/>
    <col min="24" max="24" width="8.90625" style="1" hidden="1" customWidth="1"/>
    <col min="25" max="38" width="0" style="1" hidden="1" customWidth="1"/>
    <col min="39" max="16384" width="8.90625" style="1" hidden="1"/>
  </cols>
  <sheetData>
    <row r="2" spans="1:23" ht="14.5">
      <c r="A2"/>
      <c r="B2"/>
      <c r="C2"/>
      <c r="D2"/>
      <c r="E2"/>
      <c r="F2"/>
      <c r="G2"/>
      <c r="H2"/>
      <c r="I2"/>
      <c r="J2"/>
    </row>
    <row r="4" spans="1:23">
      <c r="E4" s="61"/>
    </row>
    <row r="5" spans="1:23">
      <c r="A5" s="5" t="s">
        <v>258</v>
      </c>
      <c r="B5" s="3" t="s">
        <v>445</v>
      </c>
      <c r="C5" s="3" t="s">
        <v>435</v>
      </c>
      <c r="D5" s="3" t="s">
        <v>423</v>
      </c>
      <c r="E5" s="3" t="s">
        <v>375</v>
      </c>
      <c r="F5" s="3" t="s">
        <v>366</v>
      </c>
      <c r="G5" s="3" t="s">
        <v>364</v>
      </c>
      <c r="H5" s="3" t="s">
        <v>350</v>
      </c>
      <c r="I5" s="3" t="s">
        <v>327</v>
      </c>
      <c r="J5" s="3" t="s">
        <v>321</v>
      </c>
      <c r="K5" s="3" t="s">
        <v>305</v>
      </c>
      <c r="L5" s="3" t="s">
        <v>300</v>
      </c>
      <c r="M5" s="3" t="s">
        <v>292</v>
      </c>
      <c r="N5" s="3" t="s">
        <v>284</v>
      </c>
      <c r="O5" s="3" t="s">
        <v>282</v>
      </c>
      <c r="P5" s="3" t="s">
        <v>273</v>
      </c>
      <c r="Q5" s="3" t="s">
        <v>2</v>
      </c>
      <c r="R5" s="3" t="s">
        <v>1</v>
      </c>
      <c r="S5" s="3" t="s">
        <v>4</v>
      </c>
      <c r="T5" s="3" t="s">
        <v>3</v>
      </c>
      <c r="U5" s="3" t="s">
        <v>5</v>
      </c>
      <c r="V5" s="3" t="s">
        <v>6</v>
      </c>
      <c r="W5" s="3" t="s">
        <v>7</v>
      </c>
    </row>
    <row r="6" spans="1:23">
      <c r="A6" s="6" t="s">
        <v>259</v>
      </c>
      <c r="B6" s="7">
        <f>'Geração Caixa '!B6</f>
        <v>6153</v>
      </c>
      <c r="C6" s="7">
        <f>'Geração Caixa '!C6</f>
        <v>4354</v>
      </c>
      <c r="D6" s="7">
        <f>'Geração Caixa '!D6</f>
        <v>24151</v>
      </c>
      <c r="E6" s="7">
        <f>'Geração Caixa '!E6</f>
        <v>35072</v>
      </c>
      <c r="F6" s="7">
        <f>'Geração Caixa '!F6</f>
        <v>884</v>
      </c>
      <c r="G6" s="7">
        <f>'Geração Caixa '!G6</f>
        <v>653</v>
      </c>
      <c r="H6" s="7">
        <f>'Geração Caixa '!H6</f>
        <v>325</v>
      </c>
      <c r="I6" s="7">
        <f>'Geração Caixa '!I6</f>
        <v>12.159000000000001</v>
      </c>
      <c r="J6" s="7">
        <f>'Geração Caixa '!J6</f>
        <v>4.694</v>
      </c>
      <c r="K6" s="7">
        <f>'Geração Caixa '!K6</f>
        <v>0</v>
      </c>
      <c r="L6" s="7">
        <f>'Geração Caixa '!L6</f>
        <v>1</v>
      </c>
      <c r="M6" s="7">
        <f>'Geração Caixa '!M6</f>
        <v>628</v>
      </c>
      <c r="N6" s="7">
        <f>'Geração Caixa '!N6</f>
        <v>267</v>
      </c>
      <c r="O6" s="7">
        <f>'Geração Caixa '!O6</f>
        <v>543</v>
      </c>
      <c r="P6" s="7">
        <f>'Geração Caixa '!P6</f>
        <v>3004</v>
      </c>
      <c r="Q6" s="7">
        <f>'Geração Caixa '!Q6</f>
        <v>620.73636999999997</v>
      </c>
      <c r="R6" s="7">
        <f>'Geração Caixa '!R6</f>
        <v>137.62628999999995</v>
      </c>
      <c r="S6" s="7">
        <f>'Geração Caixa '!S6</f>
        <v>12409.1574</v>
      </c>
      <c r="T6" s="7">
        <f>'Geração Caixa '!T6</f>
        <v>13363.714749999999</v>
      </c>
      <c r="U6" s="7">
        <f>'Geração Caixa '!U6</f>
        <v>25361.415619999996</v>
      </c>
      <c r="V6" s="7">
        <f>'Geração Caixa '!V6</f>
        <v>328.20314000000008</v>
      </c>
      <c r="W6" s="7">
        <f>'Geração Caixa '!W6</f>
        <v>5245.5618581520366</v>
      </c>
    </row>
    <row r="7" spans="1:23">
      <c r="A7" s="6" t="s">
        <v>260</v>
      </c>
      <c r="B7" s="7">
        <f>'Geração Caixa '!B7</f>
        <v>485823</v>
      </c>
      <c r="C7" s="7">
        <f>'Geração Caixa '!C7</f>
        <v>438898</v>
      </c>
      <c r="D7" s="7">
        <f>'Geração Caixa '!D7</f>
        <v>189348</v>
      </c>
      <c r="E7" s="7">
        <f>'Geração Caixa '!E7</f>
        <v>147001</v>
      </c>
      <c r="F7" s="7">
        <f>'Geração Caixa '!F7</f>
        <v>63357</v>
      </c>
      <c r="G7" s="7">
        <f>'Geração Caixa '!G7</f>
        <v>42142</v>
      </c>
      <c r="H7" s="7">
        <f>'Geração Caixa '!H7</f>
        <v>42243</v>
      </c>
      <c r="I7" s="7">
        <f>'Geração Caixa '!I7</f>
        <v>1524.9580000000001</v>
      </c>
      <c r="J7" s="7">
        <f>'Geração Caixa '!J7</f>
        <v>515.03099999999995</v>
      </c>
      <c r="K7" s="7">
        <f>'Geração Caixa '!K7</f>
        <v>508</v>
      </c>
      <c r="L7" s="7">
        <f>'Geração Caixa '!L7</f>
        <v>413</v>
      </c>
      <c r="M7" s="7">
        <f>'Geração Caixa '!M7</f>
        <v>50204</v>
      </c>
      <c r="N7" s="7">
        <f>'Geração Caixa '!N7</f>
        <v>50204</v>
      </c>
      <c r="O7" s="7">
        <f>'Geração Caixa '!O7</f>
        <v>50204</v>
      </c>
      <c r="P7" s="7">
        <f>'Geração Caixa '!P7</f>
        <v>54200</v>
      </c>
      <c r="Q7" s="7">
        <f>'Geração Caixa '!Q7</f>
        <v>50200</v>
      </c>
      <c r="R7" s="7">
        <f>'Geração Caixa '!R7</f>
        <v>50000</v>
      </c>
      <c r="S7" s="7">
        <f>'Geração Caixa '!S7</f>
        <v>51386.985789999999</v>
      </c>
      <c r="T7" s="7">
        <f>'Geração Caixa '!T7</f>
        <v>51108.486109999998</v>
      </c>
      <c r="U7" s="7">
        <f>'Geração Caixa '!U7</f>
        <v>1242.49127</v>
      </c>
      <c r="V7" s="7">
        <f>'Geração Caixa '!V7</f>
        <v>30761.843849999997</v>
      </c>
      <c r="W7" s="7">
        <f>'Geração Caixa '!W7</f>
        <v>18361.165392260471</v>
      </c>
    </row>
    <row r="8" spans="1:23">
      <c r="A8" s="27" t="s">
        <v>261</v>
      </c>
      <c r="B8" s="28">
        <f t="shared" ref="B8" si="0">+B6+B7</f>
        <v>491976</v>
      </c>
      <c r="C8" s="28">
        <f t="shared" ref="C8:H8" si="1">+C6+C7</f>
        <v>443252</v>
      </c>
      <c r="D8" s="28">
        <f t="shared" si="1"/>
        <v>213499</v>
      </c>
      <c r="E8" s="28">
        <f t="shared" si="1"/>
        <v>182073</v>
      </c>
      <c r="F8" s="28">
        <f t="shared" si="1"/>
        <v>64241</v>
      </c>
      <c r="G8" s="28">
        <f t="shared" si="1"/>
        <v>42795</v>
      </c>
      <c r="H8" s="28">
        <f t="shared" si="1"/>
        <v>42568</v>
      </c>
      <c r="I8" s="28">
        <f t="shared" ref="I8" si="2">+I6+I7</f>
        <v>1537.1170000000002</v>
      </c>
      <c r="J8" s="28">
        <f t="shared" ref="J8:Q8" si="3">+J6+J7</f>
        <v>519.72499999999991</v>
      </c>
      <c r="K8" s="28">
        <f t="shared" si="3"/>
        <v>508</v>
      </c>
      <c r="L8" s="28">
        <f t="shared" si="3"/>
        <v>414</v>
      </c>
      <c r="M8" s="28">
        <f t="shared" si="3"/>
        <v>50832</v>
      </c>
      <c r="N8" s="28">
        <f t="shared" si="3"/>
        <v>50471</v>
      </c>
      <c r="O8" s="28">
        <f t="shared" si="3"/>
        <v>50747</v>
      </c>
      <c r="P8" s="28">
        <f t="shared" si="3"/>
        <v>57204</v>
      </c>
      <c r="Q8" s="28">
        <f t="shared" si="3"/>
        <v>50820.736369999999</v>
      </c>
      <c r="R8" s="28">
        <f t="shared" ref="R8:V8" si="4">+R6+R7</f>
        <v>50137.62629</v>
      </c>
      <c r="S8" s="28">
        <f t="shared" si="4"/>
        <v>63796.143190000003</v>
      </c>
      <c r="T8" s="28">
        <f t="shared" si="4"/>
        <v>64472.200859999997</v>
      </c>
      <c r="U8" s="28">
        <f t="shared" si="4"/>
        <v>26603.906889999995</v>
      </c>
      <c r="V8" s="28">
        <f t="shared" si="4"/>
        <v>31090.046989999999</v>
      </c>
      <c r="W8" s="28">
        <f>+W6+W7</f>
        <v>23606.727250412507</v>
      </c>
    </row>
    <row r="9" spans="1:23" ht="6" customHeigh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1" t="s">
        <v>28</v>
      </c>
      <c r="B10" s="7">
        <f>'Geração Caixa '!B12</f>
        <v>616979</v>
      </c>
      <c r="C10" s="7">
        <f>'Geração Caixa '!C12</f>
        <v>517460</v>
      </c>
      <c r="D10" s="7">
        <f>'Geração Caixa '!D12</f>
        <v>376381</v>
      </c>
      <c r="E10" s="7">
        <f>'Geração Caixa '!E12</f>
        <v>499324</v>
      </c>
      <c r="F10" s="7">
        <f>'Geração Caixa '!F12</f>
        <v>545825</v>
      </c>
      <c r="G10" s="7">
        <f>'Geração Caixa '!G12</f>
        <v>512834</v>
      </c>
      <c r="H10" s="7">
        <f>'Geração Caixa '!H12</f>
        <v>537034</v>
      </c>
      <c r="I10" s="7">
        <f>'Geração Caixa '!I12</f>
        <v>597558.80200000003</v>
      </c>
      <c r="J10" s="7">
        <f>'Geração Caixa '!J12</f>
        <v>629767.91899999988</v>
      </c>
      <c r="K10" s="7">
        <f>'Geração Caixa '!K12</f>
        <v>626521</v>
      </c>
      <c r="L10" s="7">
        <f>'Geração Caixa '!L12</f>
        <v>573927</v>
      </c>
      <c r="M10" s="7">
        <f>'Geração Caixa '!M12</f>
        <v>756137</v>
      </c>
      <c r="N10" s="7">
        <f>'Geração Caixa '!N12</f>
        <v>907034</v>
      </c>
      <c r="O10" s="7">
        <f>'Geração Caixa '!O12</f>
        <v>938066</v>
      </c>
      <c r="P10" s="7">
        <f>'Geração Caixa '!P12</f>
        <v>1022437</v>
      </c>
      <c r="Q10" s="7">
        <f>'Geração Caixa '!Q12</f>
        <v>1017840.6685199999</v>
      </c>
      <c r="R10" s="7">
        <f>'Geração Caixa '!R12</f>
        <v>39852.741289999998</v>
      </c>
      <c r="S10" s="7">
        <f>'Geração Caixa '!S12</f>
        <v>49846.96158000001</v>
      </c>
      <c r="T10" s="7">
        <f>'Geração Caixa '!T12</f>
        <v>77048.211869999999</v>
      </c>
      <c r="U10" s="7">
        <f>'Geração Caixa '!U12</f>
        <v>55762.365160000008</v>
      </c>
      <c r="V10" s="7">
        <f>'Geração Caixa '!V12</f>
        <v>46435.106850000004</v>
      </c>
      <c r="W10" s="7">
        <f>'Geração Caixa '!W12</f>
        <v>37531.657860000007</v>
      </c>
    </row>
    <row r="11" spans="1:23" ht="6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2" thickBot="1">
      <c r="A12" s="29" t="s">
        <v>262</v>
      </c>
      <c r="B12" s="15">
        <f t="shared" ref="B12:C12" si="5">+B8-B10</f>
        <v>-125003</v>
      </c>
      <c r="C12" s="15">
        <f t="shared" si="5"/>
        <v>-74208</v>
      </c>
      <c r="D12" s="15">
        <f t="shared" ref="D12:E12" si="6">+D8-D10</f>
        <v>-162882</v>
      </c>
      <c r="E12" s="15">
        <f t="shared" si="6"/>
        <v>-317251</v>
      </c>
      <c r="F12" s="15">
        <f t="shared" ref="F12:G12" si="7">+F8-F10</f>
        <v>-481584</v>
      </c>
      <c r="G12" s="15">
        <f t="shared" si="7"/>
        <v>-470039</v>
      </c>
      <c r="H12" s="15">
        <f t="shared" ref="H12:I12" si="8">+H8-H10</f>
        <v>-494466</v>
      </c>
      <c r="I12" s="15">
        <f t="shared" si="8"/>
        <v>-596021.68500000006</v>
      </c>
      <c r="J12" s="15">
        <f t="shared" ref="J12:W12" si="9">+J8-J10</f>
        <v>-629248.1939999999</v>
      </c>
      <c r="K12" s="15">
        <f t="shared" si="9"/>
        <v>-626013</v>
      </c>
      <c r="L12" s="15">
        <f t="shared" si="9"/>
        <v>-573513</v>
      </c>
      <c r="M12" s="15">
        <f t="shared" si="9"/>
        <v>-705305</v>
      </c>
      <c r="N12" s="15">
        <f t="shared" si="9"/>
        <v>-856563</v>
      </c>
      <c r="O12" s="15">
        <f t="shared" si="9"/>
        <v>-887319</v>
      </c>
      <c r="P12" s="15">
        <f t="shared" si="9"/>
        <v>-965233</v>
      </c>
      <c r="Q12" s="15">
        <f t="shared" si="9"/>
        <v>-967019.93215000001</v>
      </c>
      <c r="R12" s="15">
        <f t="shared" si="9"/>
        <v>10284.885000000002</v>
      </c>
      <c r="S12" s="15">
        <f t="shared" si="9"/>
        <v>13949.181609999992</v>
      </c>
      <c r="T12" s="15">
        <f t="shared" si="9"/>
        <v>-12576.011010000002</v>
      </c>
      <c r="U12" s="15">
        <f t="shared" si="9"/>
        <v>-29158.458270000014</v>
      </c>
      <c r="V12" s="15">
        <f t="shared" si="9"/>
        <v>-15345.059860000005</v>
      </c>
      <c r="W12" s="15">
        <f t="shared" si="9"/>
        <v>-13924.9306095875</v>
      </c>
    </row>
    <row r="13" spans="1:23" ht="12" thickTop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1" t="s">
        <v>263</v>
      </c>
      <c r="B14" s="7">
        <f>INDEX('Balanço Patrimonial'!$84:$84,MATCH(B$5,'Balanço Patrimonial'!$5:$5,0))</f>
        <v>1577852</v>
      </c>
      <c r="C14" s="7">
        <f>INDEX('Balanço Patrimonial'!$84:$84,MATCH(C$5,'Balanço Patrimonial'!$5:$5,0))</f>
        <v>1466069</v>
      </c>
      <c r="D14" s="7">
        <f>INDEX('Balanço Patrimonial'!$84:$84,MATCH(D$5,'Balanço Patrimonial'!$5:$5,0))</f>
        <v>1414520</v>
      </c>
      <c r="E14" s="7">
        <f>INDEX('Balanço Patrimonial'!$84:$84,MATCH(E$5,'Balanço Patrimonial'!$5:$5,0))</f>
        <v>1331375</v>
      </c>
      <c r="F14" s="7">
        <f>INDEX('Balanço Patrimonial'!$84:$84,MATCH(F$5,'Balanço Patrimonial'!$5:$5,0))</f>
        <v>1311678</v>
      </c>
      <c r="G14" s="7">
        <f>INDEX('Balanço Patrimonial'!$84:$84,MATCH(G$5,'Balanço Patrimonial'!$5:$5,0))</f>
        <v>1248457</v>
      </c>
      <c r="H14" s="7">
        <f>INDEX('Balanço Patrimonial'!$84:$84,MATCH(H$5,'Balanço Patrimonial'!$5:$5,0))</f>
        <v>1256057</v>
      </c>
      <c r="I14" s="7">
        <f>INDEX('Balanço Patrimonial'!$84:$84,MATCH(I$5,'Balanço Patrimonial'!$5:$5,0))</f>
        <v>1227487.1850000001</v>
      </c>
      <c r="J14" s="7">
        <f>INDEX('Balanço Patrimonial'!$84:$84,MATCH(J$5,'Balanço Patrimonial'!$5:$5,0))</f>
        <v>1251553.571</v>
      </c>
      <c r="K14" s="7">
        <f>INDEX('Balanço Patrimonial'!$84:$84,MATCH(K$5,'Balanço Patrimonial'!$5:$5,0))</f>
        <v>1266641</v>
      </c>
      <c r="L14" s="7">
        <f>INDEX('Balanço Patrimonial'!$84:$84,MATCH(L$5,'Balanço Patrimonial'!$5:$5,0))</f>
        <v>1249962</v>
      </c>
      <c r="M14" s="7">
        <f>INDEX('Balanço Patrimonial'!$84:$84,MATCH(M$5,'Balanço Patrimonial'!$5:$5,0))</f>
        <v>1442212</v>
      </c>
      <c r="N14" s="7">
        <f>INDEX('Balanço Patrimonial'!$84:$84,MATCH(N$5,'Balanço Patrimonial'!$5:$5,0))</f>
        <v>1414463</v>
      </c>
      <c r="O14" s="7">
        <f>INDEX('Balanço Patrimonial'!$84:$84,MATCH(O$5,'Balanço Patrimonial'!$5:$5,0))</f>
        <v>1317069</v>
      </c>
      <c r="P14" s="7">
        <f>INDEX('Balanço Patrimonial'!$84:$84,MATCH(P$5,'Balanço Patrimonial'!$5:$5,0))</f>
        <v>1300340</v>
      </c>
      <c r="Q14" s="7">
        <f>INDEX('Balanço Patrimonial'!$84:$84,MATCH(Q$5,'Balanço Patrimonial'!$5:$5,0))</f>
        <v>1278516.4212520986</v>
      </c>
      <c r="R14" s="7">
        <f>INDEX('Balanço Patrimonial'!$84:$84,MATCH(R$5,'Balanço Patrimonial'!$5:$5,0))</f>
        <v>266255.83886999998</v>
      </c>
      <c r="S14" s="7">
        <f>INDEX('Balanço Patrimonial'!$84:$84,MATCH(S$5,'Balanço Patrimonial'!$5:$5,0))</f>
        <v>250297.25848728081</v>
      </c>
      <c r="T14" s="7">
        <f>INDEX('Balanço Patrimonial'!$84:$84,MATCH(T$5,'Balanço Patrimonial'!$5:$5,0))</f>
        <v>240887.96035914097</v>
      </c>
      <c r="U14" s="7">
        <f>INDEX('Balanço Patrimonial'!$84:$84,MATCH(U$5,'Balanço Patrimonial'!$5:$5,0))</f>
        <v>215324.59080471715</v>
      </c>
      <c r="V14" s="7">
        <f>INDEX('Balanço Patrimonial'!$84:$84,MATCH(V$5,'Balanço Patrimonial'!$5:$5,0))</f>
        <v>199945.08616011703</v>
      </c>
      <c r="W14" s="7">
        <f>INDEX('Balanço Patrimonial'!$84:$84,MATCH(W$5,'Balanço Patrimonial'!$5:$5,0))</f>
        <v>168905.78731515375</v>
      </c>
    </row>
    <row r="15" spans="1:23">
      <c r="B15" s="2"/>
      <c r="C15" s="2"/>
      <c r="D15" s="2"/>
      <c r="E15" s="2"/>
      <c r="F15" s="2"/>
      <c r="G15" s="2"/>
      <c r="H15" s="2"/>
      <c r="I15" s="2"/>
      <c r="J15" s="2"/>
    </row>
    <row r="16" spans="1:23" ht="12" thickBot="1">
      <c r="A16" s="29" t="s">
        <v>264</v>
      </c>
      <c r="B16" s="30">
        <f t="shared" ref="B16:C16" si="10">+B12/B14</f>
        <v>-7.9223526667900418E-2</v>
      </c>
      <c r="C16" s="30">
        <f t="shared" si="10"/>
        <v>-5.0616990059813009E-2</v>
      </c>
      <c r="D16" s="30">
        <f t="shared" ref="D16:E16" si="11">+D12/D14</f>
        <v>-0.1151500155529791</v>
      </c>
      <c r="E16" s="30">
        <f t="shared" si="11"/>
        <v>-0.23828823584639941</v>
      </c>
      <c r="F16" s="30">
        <f t="shared" ref="F16:G16" si="12">+F12/F14</f>
        <v>-0.36715108433624716</v>
      </c>
      <c r="G16" s="30">
        <f t="shared" si="12"/>
        <v>-0.37649594659647867</v>
      </c>
      <c r="H16" s="30">
        <f t="shared" ref="H16:I16" si="13">+H12/H14</f>
        <v>-0.393665255637284</v>
      </c>
      <c r="I16" s="30">
        <f t="shared" si="13"/>
        <v>-0.48556245008781906</v>
      </c>
      <c r="J16" s="30">
        <f t="shared" ref="J16:Q16" si="14">+J12/J14</f>
        <v>-0.50277367951355545</v>
      </c>
      <c r="K16" s="30">
        <f t="shared" si="14"/>
        <v>-0.49423080415050513</v>
      </c>
      <c r="L16" s="30">
        <f t="shared" si="14"/>
        <v>-0.45882434826018709</v>
      </c>
      <c r="M16" s="30">
        <f t="shared" si="14"/>
        <v>-0.48904391310015449</v>
      </c>
      <c r="N16" s="30">
        <f t="shared" si="14"/>
        <v>-0.60557469513165063</v>
      </c>
      <c r="O16" s="30">
        <f t="shared" si="14"/>
        <v>-0.67370730007311685</v>
      </c>
      <c r="P16" s="30">
        <f t="shared" si="14"/>
        <v>-0.74229278496393247</v>
      </c>
      <c r="Q16" s="30">
        <f t="shared" si="14"/>
        <v>-0.75636097908149003</v>
      </c>
      <c r="R16" s="30">
        <f t="shared" ref="R16:W16" si="15">+R12/R14</f>
        <v>3.8627828946961124E-2</v>
      </c>
      <c r="S16" s="30">
        <f t="shared" si="15"/>
        <v>5.5730461029835206E-2</v>
      </c>
      <c r="T16" s="30">
        <f t="shared" si="15"/>
        <v>-5.2206889008692546E-2</v>
      </c>
      <c r="U16" s="30">
        <f t="shared" si="15"/>
        <v>-0.13541629481810785</v>
      </c>
      <c r="V16" s="30">
        <f t="shared" si="15"/>
        <v>-7.6746371489777962E-2</v>
      </c>
      <c r="W16" s="30">
        <f t="shared" si="15"/>
        <v>-8.2441998175027564E-2</v>
      </c>
    </row>
    <row r="17" spans="11:14" ht="12" thickTop="1">
      <c r="K17" s="25"/>
      <c r="L17" s="25"/>
      <c r="M17" s="25"/>
      <c r="N17" s="2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C4F0-8571-411B-BA8F-5A266BD1CC3B}">
  <sheetPr>
    <tabColor rgb="FFC8A74B"/>
  </sheetPr>
  <dimension ref="A2:Y75"/>
  <sheetViews>
    <sheetView showGridLines="0" zoomScaleNormal="100" workbookViewId="0"/>
  </sheetViews>
  <sheetFormatPr defaultColWidth="0" defaultRowHeight="11.5"/>
  <cols>
    <col min="1" max="1" width="33" style="1" bestFit="1" customWidth="1"/>
    <col min="2" max="2" width="13" style="23" customWidth="1"/>
    <col min="3" max="3" width="14.6328125" style="23" bestFit="1" customWidth="1"/>
    <col min="4" max="4" width="11.453125" style="23" customWidth="1"/>
    <col min="5" max="5" width="11.6328125" style="23" customWidth="1"/>
    <col min="6" max="6" width="45.36328125" style="23" customWidth="1"/>
    <col min="7" max="7" width="20.08984375" style="23" customWidth="1"/>
    <col min="8" max="8" width="9.54296875" style="23" customWidth="1"/>
    <col min="9" max="9" width="15" style="23" customWidth="1"/>
    <col min="10" max="10" width="8.90625" style="1" hidden="1" customWidth="1"/>
    <col min="11" max="25" width="0" style="1" hidden="1" customWidth="1"/>
    <col min="26" max="16384" width="8.90625" style="1" hidden="1"/>
  </cols>
  <sheetData>
    <row r="2" spans="1:9" ht="14.5">
      <c r="A2"/>
    </row>
    <row r="5" spans="1:9">
      <c r="A5" s="22">
        <v>2016</v>
      </c>
      <c r="B5" s="3" t="s">
        <v>107</v>
      </c>
      <c r="C5" s="3" t="s">
        <v>108</v>
      </c>
      <c r="D5" s="3" t="s">
        <v>109</v>
      </c>
      <c r="E5" s="3" t="s">
        <v>110</v>
      </c>
      <c r="F5" s="3" t="s">
        <v>114</v>
      </c>
      <c r="G5" s="3" t="s">
        <v>111</v>
      </c>
      <c r="H5" s="3" t="s">
        <v>112</v>
      </c>
      <c r="I5" s="3" t="s">
        <v>113</v>
      </c>
    </row>
    <row r="6" spans="1:9">
      <c r="A6" s="6" t="s">
        <v>117</v>
      </c>
      <c r="B6" s="24">
        <v>42491</v>
      </c>
      <c r="C6" s="7" t="s">
        <v>115</v>
      </c>
      <c r="D6" s="7" t="s">
        <v>116</v>
      </c>
      <c r="E6" s="7">
        <v>396</v>
      </c>
      <c r="F6" s="7" t="s">
        <v>126</v>
      </c>
      <c r="G6" s="7">
        <v>110600</v>
      </c>
      <c r="H6" s="21">
        <v>0.50980000000000003</v>
      </c>
      <c r="I6" s="24">
        <v>43622</v>
      </c>
    </row>
    <row r="7" spans="1:9" ht="4.25" customHeight="1">
      <c r="A7" s="6"/>
      <c r="B7" s="24"/>
      <c r="C7" s="7"/>
      <c r="D7" s="7"/>
      <c r="E7" s="7"/>
      <c r="F7" s="7"/>
      <c r="G7" s="7"/>
      <c r="H7" s="21"/>
      <c r="I7" s="24"/>
    </row>
    <row r="8" spans="1:9">
      <c r="A8" s="22">
        <v>2017</v>
      </c>
      <c r="B8" s="3"/>
      <c r="C8" s="3"/>
      <c r="D8" s="3"/>
      <c r="E8" s="3"/>
      <c r="F8" s="3"/>
      <c r="G8" s="3"/>
      <c r="H8" s="3"/>
      <c r="I8" s="3"/>
    </row>
    <row r="9" spans="1:9">
      <c r="A9" s="1" t="s">
        <v>118</v>
      </c>
      <c r="B9" s="24">
        <v>42887</v>
      </c>
      <c r="C9" s="7" t="s">
        <v>115</v>
      </c>
      <c r="D9" s="7" t="s">
        <v>116</v>
      </c>
      <c r="E9" s="7">
        <v>400</v>
      </c>
      <c r="F9" s="7" t="s">
        <v>127</v>
      </c>
      <c r="G9" s="7">
        <v>152600</v>
      </c>
      <c r="H9" s="21">
        <v>0.50980000000000003</v>
      </c>
      <c r="I9" s="24">
        <v>44013</v>
      </c>
    </row>
    <row r="10" spans="1:9">
      <c r="A10" s="1" t="s">
        <v>119</v>
      </c>
      <c r="B10" s="24">
        <v>42979</v>
      </c>
      <c r="C10" s="7" t="s">
        <v>125</v>
      </c>
      <c r="D10" s="7" t="s">
        <v>116</v>
      </c>
      <c r="E10" s="7">
        <v>258</v>
      </c>
      <c r="F10" s="7" t="s">
        <v>128</v>
      </c>
      <c r="G10" s="7">
        <v>47800</v>
      </c>
      <c r="H10" s="21">
        <v>1</v>
      </c>
      <c r="I10" s="24">
        <v>43980</v>
      </c>
    </row>
    <row r="11" spans="1:9" ht="6.65" customHeight="1"/>
    <row r="12" spans="1:9">
      <c r="A12" s="22">
        <v>2018</v>
      </c>
      <c r="B12" s="3"/>
      <c r="C12" s="3"/>
      <c r="D12" s="3"/>
      <c r="E12" s="3"/>
      <c r="F12" s="3"/>
      <c r="G12" s="3"/>
      <c r="H12" s="3"/>
      <c r="I12" s="3"/>
    </row>
    <row r="13" spans="1:9">
      <c r="A13" s="1" t="s">
        <v>120</v>
      </c>
      <c r="B13" s="24">
        <v>43221</v>
      </c>
      <c r="C13" s="7" t="s">
        <v>130</v>
      </c>
      <c r="D13" s="7" t="s">
        <v>129</v>
      </c>
      <c r="E13" s="7">
        <v>99</v>
      </c>
      <c r="F13" s="7" t="s">
        <v>134</v>
      </c>
      <c r="G13" s="7">
        <v>157700</v>
      </c>
      <c r="H13" s="21">
        <v>0.8</v>
      </c>
      <c r="I13" s="24">
        <v>44348</v>
      </c>
    </row>
    <row r="14" spans="1:9">
      <c r="A14" s="1" t="s">
        <v>121</v>
      </c>
      <c r="B14" s="24">
        <v>43374</v>
      </c>
      <c r="C14" s="7" t="s">
        <v>131</v>
      </c>
      <c r="D14" s="7" t="s">
        <v>129</v>
      </c>
      <c r="E14" s="7">
        <v>273</v>
      </c>
      <c r="F14" s="7" t="s">
        <v>135</v>
      </c>
      <c r="G14" s="7">
        <v>100900</v>
      </c>
      <c r="H14" s="21">
        <v>0.7</v>
      </c>
      <c r="I14" s="24">
        <v>44409</v>
      </c>
    </row>
    <row r="15" spans="1:9" ht="3.65" customHeight="1"/>
    <row r="16" spans="1:9">
      <c r="A16" s="22">
        <v>2019</v>
      </c>
      <c r="B16" s="3"/>
      <c r="C16" s="3"/>
      <c r="D16" s="3"/>
      <c r="E16" s="3"/>
      <c r="F16" s="3"/>
      <c r="G16" s="3"/>
      <c r="H16" s="3"/>
      <c r="I16" s="3"/>
    </row>
    <row r="17" spans="1:9">
      <c r="A17" s="1" t="s">
        <v>122</v>
      </c>
      <c r="B17" s="24">
        <v>43586</v>
      </c>
      <c r="C17" s="7" t="s">
        <v>132</v>
      </c>
      <c r="D17" s="7" t="s">
        <v>129</v>
      </c>
      <c r="E17" s="7">
        <v>352</v>
      </c>
      <c r="F17" s="7" t="s">
        <v>136</v>
      </c>
      <c r="G17" s="7">
        <v>241500</v>
      </c>
      <c r="H17" s="21">
        <v>0.94</v>
      </c>
      <c r="I17" s="24">
        <v>44621</v>
      </c>
    </row>
    <row r="18" spans="1:9">
      <c r="A18" s="1" t="s">
        <v>123</v>
      </c>
      <c r="B18" s="24">
        <v>43617</v>
      </c>
      <c r="C18" s="7" t="s">
        <v>131</v>
      </c>
      <c r="D18" s="7" t="s">
        <v>129</v>
      </c>
      <c r="E18" s="7">
        <v>65</v>
      </c>
      <c r="F18" s="7" t="s">
        <v>137</v>
      </c>
      <c r="G18" s="7">
        <v>117700</v>
      </c>
      <c r="H18" s="21">
        <v>0.4</v>
      </c>
      <c r="I18" s="24">
        <v>44621</v>
      </c>
    </row>
    <row r="19" spans="1:9">
      <c r="A19" s="1" t="s">
        <v>124</v>
      </c>
      <c r="B19" s="24">
        <v>43739</v>
      </c>
      <c r="C19" s="7" t="s">
        <v>133</v>
      </c>
      <c r="D19" s="7" t="s">
        <v>129</v>
      </c>
      <c r="E19" s="7">
        <v>120</v>
      </c>
      <c r="F19" s="7" t="s">
        <v>138</v>
      </c>
      <c r="G19" s="7">
        <v>189700</v>
      </c>
      <c r="H19" s="21">
        <v>0.8</v>
      </c>
      <c r="I19" s="24">
        <v>44896</v>
      </c>
    </row>
    <row r="20" spans="1:9" ht="3.65" customHeight="1"/>
    <row r="21" spans="1:9">
      <c r="A21" s="22">
        <v>2020</v>
      </c>
      <c r="B21" s="3"/>
      <c r="C21" s="3"/>
      <c r="D21" s="3"/>
      <c r="E21" s="3"/>
      <c r="F21" s="3"/>
      <c r="G21" s="3"/>
      <c r="H21" s="3"/>
      <c r="I21" s="3"/>
    </row>
    <row r="22" spans="1:9">
      <c r="A22" s="1" t="s">
        <v>275</v>
      </c>
      <c r="B22" s="24">
        <v>44105</v>
      </c>
      <c r="C22" s="7" t="s">
        <v>115</v>
      </c>
      <c r="D22" s="7" t="s">
        <v>116</v>
      </c>
      <c r="E22" s="7">
        <v>272</v>
      </c>
      <c r="F22" s="7" t="s">
        <v>278</v>
      </c>
      <c r="G22" s="7">
        <v>187899.19399999999</v>
      </c>
      <c r="H22" s="21">
        <v>0.50980000000000003</v>
      </c>
      <c r="I22" s="24">
        <v>45231</v>
      </c>
    </row>
    <row r="23" spans="1:9">
      <c r="A23" s="1" t="s">
        <v>276</v>
      </c>
      <c r="B23" s="24">
        <v>44136</v>
      </c>
      <c r="C23" s="7" t="s">
        <v>277</v>
      </c>
      <c r="D23" s="7" t="s">
        <v>129</v>
      </c>
      <c r="E23" s="7">
        <v>370</v>
      </c>
      <c r="F23" s="7" t="s">
        <v>279</v>
      </c>
      <c r="G23" s="7">
        <v>309645.07699999999</v>
      </c>
      <c r="H23" s="21">
        <v>1</v>
      </c>
      <c r="I23" s="24">
        <v>45352</v>
      </c>
    </row>
    <row r="24" spans="1:9" ht="3.65" customHeight="1"/>
    <row r="25" spans="1:9">
      <c r="A25" s="22">
        <v>2021</v>
      </c>
      <c r="B25" s="3"/>
      <c r="C25" s="3"/>
      <c r="D25" s="3"/>
      <c r="E25" s="3"/>
      <c r="F25" s="3"/>
      <c r="G25" s="3"/>
      <c r="H25" s="3"/>
      <c r="I25" s="3"/>
    </row>
    <row r="26" spans="1:9">
      <c r="A26" s="1" t="s">
        <v>285</v>
      </c>
      <c r="B26" s="24">
        <v>44348</v>
      </c>
      <c r="C26" s="7" t="s">
        <v>131</v>
      </c>
      <c r="D26" s="7" t="s">
        <v>286</v>
      </c>
      <c r="E26" s="7">
        <v>409</v>
      </c>
      <c r="F26" s="7" t="s">
        <v>287</v>
      </c>
      <c r="G26" s="7">
        <v>704768</v>
      </c>
      <c r="H26" s="21">
        <v>1</v>
      </c>
      <c r="I26" s="24">
        <v>45689</v>
      </c>
    </row>
    <row r="27" spans="1:9">
      <c r="A27" s="1" t="s">
        <v>295</v>
      </c>
      <c r="B27" s="24">
        <v>44438</v>
      </c>
      <c r="C27" s="7" t="s">
        <v>296</v>
      </c>
      <c r="D27" s="7" t="s">
        <v>116</v>
      </c>
      <c r="E27" s="7">
        <v>576</v>
      </c>
      <c r="F27" s="7" t="s">
        <v>297</v>
      </c>
      <c r="G27" s="7">
        <v>331072.38</v>
      </c>
      <c r="H27" s="21">
        <v>1</v>
      </c>
      <c r="I27" s="24">
        <v>45536</v>
      </c>
    </row>
    <row r="28" spans="1:9">
      <c r="A28" s="1" t="s">
        <v>301</v>
      </c>
      <c r="B28" s="24">
        <v>44499</v>
      </c>
      <c r="C28" s="7" t="s">
        <v>131</v>
      </c>
      <c r="D28" s="7" t="s">
        <v>129</v>
      </c>
      <c r="E28" s="7">
        <v>408</v>
      </c>
      <c r="F28" s="7" t="s">
        <v>302</v>
      </c>
      <c r="G28" s="7">
        <v>210840.96600000001</v>
      </c>
      <c r="H28" s="21">
        <v>0.8</v>
      </c>
      <c r="I28" s="24">
        <v>45505</v>
      </c>
    </row>
    <row r="29" spans="1:9" ht="3.65" customHeight="1"/>
    <row r="30" spans="1:9">
      <c r="A30" s="22">
        <v>2022</v>
      </c>
      <c r="B30" s="3"/>
      <c r="C30" s="3"/>
      <c r="D30" s="3"/>
      <c r="E30" s="3"/>
      <c r="F30" s="3"/>
      <c r="G30" s="3"/>
      <c r="H30" s="3"/>
      <c r="I30" s="3"/>
    </row>
    <row r="31" spans="1:9">
      <c r="A31" s="1" t="s">
        <v>306</v>
      </c>
      <c r="B31" s="24">
        <v>44593</v>
      </c>
      <c r="C31" s="7" t="s">
        <v>115</v>
      </c>
      <c r="D31" s="7" t="s">
        <v>116</v>
      </c>
      <c r="E31" s="7">
        <v>258</v>
      </c>
      <c r="F31" s="7" t="s">
        <v>310</v>
      </c>
      <c r="G31" s="7">
        <v>230269.8762</v>
      </c>
      <c r="H31" s="21">
        <v>0.51</v>
      </c>
      <c r="I31" s="24">
        <v>45839</v>
      </c>
    </row>
    <row r="32" spans="1:9">
      <c r="A32" s="1" t="s">
        <v>307</v>
      </c>
      <c r="B32" s="24">
        <v>44652</v>
      </c>
      <c r="C32" s="7" t="s">
        <v>308</v>
      </c>
      <c r="D32" s="7" t="s">
        <v>309</v>
      </c>
      <c r="E32" s="7">
        <v>174</v>
      </c>
      <c r="F32" s="7" t="s">
        <v>311</v>
      </c>
      <c r="G32" s="7">
        <v>292081.90500000003</v>
      </c>
      <c r="H32" s="21">
        <v>1</v>
      </c>
      <c r="I32" s="24">
        <v>45778</v>
      </c>
    </row>
    <row r="33" spans="1:9">
      <c r="A33" s="1" t="s">
        <v>322</v>
      </c>
      <c r="B33" s="24">
        <v>44713</v>
      </c>
      <c r="C33" s="7" t="s">
        <v>323</v>
      </c>
      <c r="D33" s="7" t="s">
        <v>309</v>
      </c>
      <c r="E33" s="7">
        <v>411</v>
      </c>
      <c r="F33" s="7" t="s">
        <v>324</v>
      </c>
      <c r="G33" s="7">
        <v>336272.09500000003</v>
      </c>
      <c r="H33" s="21">
        <v>1</v>
      </c>
      <c r="I33" s="24">
        <v>45962</v>
      </c>
    </row>
    <row r="34" spans="1:9">
      <c r="A34" s="1" t="s">
        <v>329</v>
      </c>
      <c r="B34" s="24">
        <v>44774</v>
      </c>
      <c r="C34" s="7" t="s">
        <v>330</v>
      </c>
      <c r="D34" s="7" t="s">
        <v>309</v>
      </c>
      <c r="E34" s="7">
        <v>343</v>
      </c>
      <c r="F34" s="7" t="s">
        <v>345</v>
      </c>
      <c r="G34" s="7">
        <v>239927.88000000003</v>
      </c>
      <c r="H34" s="21">
        <v>0.8</v>
      </c>
      <c r="I34" s="24">
        <v>45992</v>
      </c>
    </row>
    <row r="35" spans="1:9">
      <c r="A35" s="1" t="s">
        <v>351</v>
      </c>
      <c r="B35" s="24">
        <v>44866</v>
      </c>
      <c r="C35" s="7" t="s">
        <v>352</v>
      </c>
      <c r="D35" s="7" t="s">
        <v>129</v>
      </c>
      <c r="E35" s="7">
        <v>589</v>
      </c>
      <c r="F35" s="7" t="s">
        <v>353</v>
      </c>
      <c r="G35" s="7">
        <v>555761.179</v>
      </c>
      <c r="H35" s="21">
        <v>1</v>
      </c>
      <c r="I35" s="24">
        <v>46143</v>
      </c>
    </row>
    <row r="36" spans="1:9">
      <c r="A36" s="1" t="s">
        <v>354</v>
      </c>
      <c r="B36" s="24">
        <v>44866</v>
      </c>
      <c r="C36" s="7" t="s">
        <v>355</v>
      </c>
      <c r="D36" s="7" t="s">
        <v>129</v>
      </c>
      <c r="E36" s="7">
        <v>752</v>
      </c>
      <c r="F36" s="7" t="s">
        <v>356</v>
      </c>
      <c r="G36" s="7">
        <v>902907.37823999999</v>
      </c>
      <c r="H36" s="21">
        <v>0.45</v>
      </c>
      <c r="I36" s="24">
        <v>46174</v>
      </c>
    </row>
    <row r="37" spans="1:9">
      <c r="A37" s="22">
        <v>2023</v>
      </c>
      <c r="B37" s="3"/>
      <c r="C37" s="3"/>
      <c r="D37" s="3"/>
      <c r="E37" s="3"/>
      <c r="F37" s="3"/>
      <c r="G37" s="3"/>
      <c r="H37" s="3"/>
      <c r="I37" s="3"/>
    </row>
    <row r="38" spans="1:9">
      <c r="A38" s="1" t="s">
        <v>354</v>
      </c>
      <c r="B38" s="24">
        <v>44986</v>
      </c>
      <c r="C38" s="7" t="s">
        <v>355</v>
      </c>
      <c r="D38" s="7" t="s">
        <v>129</v>
      </c>
      <c r="E38" s="7">
        <v>268</v>
      </c>
      <c r="F38" s="7" t="s">
        <v>356</v>
      </c>
      <c r="G38" s="7">
        <v>436092.85416000005</v>
      </c>
      <c r="H38" s="21">
        <v>0.45</v>
      </c>
      <c r="I38" s="24">
        <v>46174</v>
      </c>
    </row>
    <row r="39" spans="1:9">
      <c r="A39" s="1" t="s">
        <v>368</v>
      </c>
      <c r="B39" s="24">
        <v>45047</v>
      </c>
      <c r="C39" s="7" t="s">
        <v>369</v>
      </c>
      <c r="D39" s="7" t="s">
        <v>372</v>
      </c>
      <c r="E39" s="7">
        <v>153</v>
      </c>
      <c r="F39" s="7" t="s">
        <v>373</v>
      </c>
      <c r="G39" s="7">
        <v>887209.84690160002</v>
      </c>
      <c r="H39" s="21">
        <v>1</v>
      </c>
      <c r="I39" s="24">
        <v>46235</v>
      </c>
    </row>
    <row r="40" spans="1:9">
      <c r="A40" s="1" t="s">
        <v>419</v>
      </c>
      <c r="B40" s="24">
        <v>45231</v>
      </c>
      <c r="C40" s="7" t="s">
        <v>422</v>
      </c>
      <c r="D40" s="7" t="s">
        <v>421</v>
      </c>
      <c r="E40" s="7">
        <f>676+258</f>
        <v>934</v>
      </c>
      <c r="F40" s="7" t="s">
        <v>428</v>
      </c>
      <c r="G40" s="7">
        <f>174523.94696+68336.56087</f>
        <v>242860.50783000002</v>
      </c>
      <c r="H40" s="21">
        <v>1</v>
      </c>
      <c r="I40" s="24">
        <v>45992</v>
      </c>
    </row>
    <row r="41" spans="1:9">
      <c r="A41" s="1" t="s">
        <v>420</v>
      </c>
      <c r="B41" s="24">
        <v>45231</v>
      </c>
      <c r="C41" s="7" t="s">
        <v>355</v>
      </c>
      <c r="D41" s="7" t="s">
        <v>129</v>
      </c>
      <c r="E41" s="7">
        <v>203</v>
      </c>
      <c r="F41" s="7" t="s">
        <v>427</v>
      </c>
      <c r="G41" s="7">
        <v>732151.76266999997</v>
      </c>
      <c r="H41" s="21">
        <v>0.45</v>
      </c>
      <c r="I41" s="24">
        <v>46692</v>
      </c>
    </row>
    <row r="42" spans="1:9">
      <c r="A42" s="22">
        <v>2024</v>
      </c>
      <c r="B42" s="3"/>
      <c r="C42" s="3"/>
      <c r="D42" s="3"/>
      <c r="E42" s="3"/>
      <c r="F42" s="3"/>
      <c r="G42" s="3"/>
      <c r="H42" s="3"/>
      <c r="I42" s="3"/>
    </row>
    <row r="43" spans="1:9">
      <c r="A43" s="1" t="s">
        <v>436</v>
      </c>
      <c r="B43" s="24">
        <v>45352</v>
      </c>
      <c r="C43" s="7" t="s">
        <v>437</v>
      </c>
      <c r="D43" s="7" t="s">
        <v>116</v>
      </c>
      <c r="E43" s="7">
        <v>1094</v>
      </c>
      <c r="F43" s="7" t="s">
        <v>441</v>
      </c>
      <c r="G43" s="7">
        <v>1167038.1059999999</v>
      </c>
      <c r="H43" s="21">
        <v>1</v>
      </c>
      <c r="I43" s="24">
        <v>46722</v>
      </c>
    </row>
    <row r="44" spans="1:9">
      <c r="A44" s="1" t="s">
        <v>446</v>
      </c>
      <c r="B44" s="24">
        <v>45383</v>
      </c>
      <c r="C44" s="7" t="s">
        <v>115</v>
      </c>
      <c r="D44" s="7" t="s">
        <v>116</v>
      </c>
      <c r="E44" s="7">
        <v>296</v>
      </c>
      <c r="F44" s="7" t="s">
        <v>449</v>
      </c>
      <c r="G44" s="7">
        <v>295601.245</v>
      </c>
      <c r="H44" s="21">
        <v>0.51</v>
      </c>
      <c r="I44" s="24">
        <v>46631</v>
      </c>
    </row>
    <row r="45" spans="1:9">
      <c r="A45" s="1" t="s">
        <v>452</v>
      </c>
      <c r="B45" s="24">
        <v>45444</v>
      </c>
      <c r="C45" s="7" t="s">
        <v>355</v>
      </c>
      <c r="D45" s="7" t="s">
        <v>129</v>
      </c>
      <c r="E45" s="7">
        <v>259</v>
      </c>
      <c r="F45" s="7" t="s">
        <v>453</v>
      </c>
      <c r="G45" s="7">
        <v>316541.58427000005</v>
      </c>
      <c r="H45" s="21">
        <v>0.45</v>
      </c>
      <c r="I45" s="24">
        <v>46692</v>
      </c>
    </row>
    <row r="46" spans="1:9">
      <c r="B46" s="24"/>
      <c r="C46" s="7"/>
      <c r="D46" s="7"/>
      <c r="E46" s="7"/>
      <c r="G46" s="7"/>
      <c r="H46" s="21"/>
      <c r="I46" s="24"/>
    </row>
    <row r="47" spans="1:9">
      <c r="B47" s="24"/>
      <c r="C47" s="7"/>
      <c r="D47" s="7"/>
      <c r="E47" s="7"/>
      <c r="G47" s="7"/>
      <c r="H47" s="21"/>
      <c r="I47" s="24"/>
    </row>
    <row r="48" spans="1:9">
      <c r="B48" s="24"/>
      <c r="C48" s="7"/>
      <c r="D48" s="7"/>
      <c r="E48" s="7"/>
      <c r="G48" s="7"/>
      <c r="H48" s="21"/>
      <c r="I48" s="24"/>
    </row>
    <row r="49" spans="2:9">
      <c r="B49" s="24"/>
      <c r="C49" s="7"/>
      <c r="D49" s="7"/>
      <c r="E49" s="7"/>
      <c r="G49" s="7"/>
      <c r="H49" s="21"/>
      <c r="I49" s="24"/>
    </row>
    <row r="50" spans="2:9">
      <c r="B50" s="24"/>
      <c r="C50" s="7"/>
      <c r="D50" s="7"/>
      <c r="E50" s="7"/>
      <c r="G50" s="7"/>
      <c r="H50" s="21"/>
      <c r="I50" s="24"/>
    </row>
    <row r="51" spans="2:9">
      <c r="B51" s="24"/>
      <c r="C51" s="7"/>
      <c r="D51" s="7"/>
      <c r="E51" s="7"/>
      <c r="G51" s="7"/>
      <c r="H51" s="21"/>
      <c r="I51" s="24"/>
    </row>
    <row r="52" spans="2:9">
      <c r="B52" s="24"/>
      <c r="C52" s="7"/>
      <c r="D52" s="7"/>
      <c r="E52" s="7"/>
      <c r="G52" s="7"/>
      <c r="H52" s="21"/>
      <c r="I52" s="24"/>
    </row>
    <row r="53" spans="2:9">
      <c r="B53" s="24"/>
      <c r="C53" s="7"/>
      <c r="D53" s="7"/>
      <c r="E53" s="7"/>
      <c r="G53" s="7"/>
      <c r="H53" s="21"/>
      <c r="I53" s="24"/>
    </row>
    <row r="54" spans="2:9">
      <c r="B54" s="24"/>
      <c r="C54" s="7"/>
      <c r="D54" s="7"/>
      <c r="E54" s="7"/>
      <c r="G54" s="7"/>
      <c r="H54" s="21"/>
      <c r="I54" s="24"/>
    </row>
    <row r="55" spans="2:9">
      <c r="B55" s="24"/>
      <c r="C55" s="7"/>
      <c r="D55" s="7"/>
      <c r="E55" s="7"/>
      <c r="G55" s="7"/>
      <c r="H55" s="21"/>
      <c r="I55" s="24"/>
    </row>
    <row r="56" spans="2:9">
      <c r="B56" s="24"/>
      <c r="C56" s="7"/>
      <c r="D56" s="7"/>
      <c r="E56" s="7"/>
      <c r="G56" s="7"/>
      <c r="H56" s="21"/>
      <c r="I56" s="24"/>
    </row>
    <row r="57" spans="2:9">
      <c r="B57" s="24"/>
      <c r="C57" s="7"/>
      <c r="D57" s="7"/>
      <c r="G57" s="7"/>
      <c r="H57" s="21"/>
      <c r="I57" s="24"/>
    </row>
    <row r="58" spans="2:9">
      <c r="B58" s="24"/>
      <c r="C58" s="7"/>
      <c r="D58" s="7"/>
      <c r="H58" s="21"/>
      <c r="I58" s="24"/>
    </row>
    <row r="59" spans="2:9">
      <c r="B59" s="24"/>
      <c r="C59" s="7"/>
      <c r="D59" s="7"/>
      <c r="H59" s="21"/>
      <c r="I59" s="24"/>
    </row>
    <row r="60" spans="2:9">
      <c r="B60" s="24"/>
      <c r="C60" s="7"/>
      <c r="D60" s="7"/>
      <c r="I60" s="24"/>
    </row>
    <row r="61" spans="2:9">
      <c r="B61" s="24"/>
      <c r="C61" s="7"/>
      <c r="D61" s="7"/>
      <c r="I61" s="24"/>
    </row>
    <row r="62" spans="2:9">
      <c r="B62" s="24"/>
      <c r="C62" s="7"/>
      <c r="I62" s="24"/>
    </row>
    <row r="63" spans="2:9">
      <c r="B63" s="24"/>
      <c r="C63" s="7"/>
      <c r="I63" s="24"/>
    </row>
    <row r="64" spans="2:9">
      <c r="B64" s="24"/>
      <c r="C64" s="7"/>
      <c r="I64" s="24"/>
    </row>
    <row r="65" spans="2:9">
      <c r="B65" s="24"/>
      <c r="C65" s="7"/>
      <c r="I65" s="24"/>
    </row>
    <row r="66" spans="2:9">
      <c r="B66" s="24"/>
      <c r="C66" s="7"/>
      <c r="I66" s="24"/>
    </row>
    <row r="67" spans="2:9">
      <c r="B67" s="24"/>
      <c r="C67" s="7"/>
      <c r="I67" s="24"/>
    </row>
    <row r="68" spans="2:9">
      <c r="B68" s="24"/>
      <c r="C68" s="7"/>
      <c r="I68" s="24"/>
    </row>
    <row r="69" spans="2:9">
      <c r="B69" s="24"/>
    </row>
    <row r="70" spans="2:9">
      <c r="B70" s="24"/>
    </row>
    <row r="71" spans="2:9">
      <c r="B71" s="24"/>
    </row>
    <row r="72" spans="2:9">
      <c r="B72" s="24"/>
    </row>
    <row r="73" spans="2:9">
      <c r="B73" s="24"/>
    </row>
    <row r="74" spans="2:9">
      <c r="B74" s="24"/>
    </row>
    <row r="75" spans="2:9">
      <c r="B7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A166-E3A8-4218-B99F-B015AF67A3FA}">
  <sheetPr>
    <tabColor rgb="FF182842"/>
  </sheetPr>
  <dimension ref="A2:W40"/>
  <sheetViews>
    <sheetView showGridLines="0" zoomScaleNormal="100" workbookViewId="0"/>
  </sheetViews>
  <sheetFormatPr defaultColWidth="0" defaultRowHeight="11.5"/>
  <cols>
    <col min="1" max="1" width="42.36328125" style="1" bestFit="1" customWidth="1"/>
    <col min="2" max="10" width="8.90625" style="1" customWidth="1"/>
    <col min="11" max="23" width="8.90625" style="2" customWidth="1"/>
    <col min="24" max="24" width="8.90625" style="1" hidden="1" customWidth="1"/>
    <col min="25" max="16384" width="8.90625" style="1" hidden="1"/>
  </cols>
  <sheetData>
    <row r="2" spans="1:23" ht="14.5">
      <c r="A2"/>
      <c r="B2"/>
      <c r="C2"/>
      <c r="D2"/>
      <c r="E2"/>
      <c r="F2"/>
      <c r="G2"/>
      <c r="H2"/>
      <c r="I2"/>
      <c r="J2"/>
      <c r="R2" s="26"/>
      <c r="U2" s="26"/>
    </row>
    <row r="3" spans="1:23">
      <c r="K3" s="25"/>
      <c r="L3" s="25"/>
      <c r="M3" s="25"/>
      <c r="N3" s="25"/>
      <c r="O3" s="25"/>
      <c r="P3" s="25"/>
      <c r="Q3" s="25"/>
      <c r="T3" s="26"/>
      <c r="U3" s="25"/>
    </row>
    <row r="5" spans="1:23">
      <c r="A5" s="5" t="s">
        <v>139</v>
      </c>
      <c r="B5" s="3" t="s">
        <v>447</v>
      </c>
      <c r="C5" s="3" t="s">
        <v>438</v>
      </c>
      <c r="D5" s="3" t="s">
        <v>424</v>
      </c>
      <c r="E5" s="3" t="s">
        <v>376</v>
      </c>
      <c r="F5" s="3" t="s">
        <v>367</v>
      </c>
      <c r="G5" s="3" t="s">
        <v>365</v>
      </c>
      <c r="H5" s="3" t="s">
        <v>357</v>
      </c>
      <c r="I5" s="3" t="s">
        <v>328</v>
      </c>
      <c r="J5" s="3" t="s">
        <v>325</v>
      </c>
      <c r="K5" s="3" t="s">
        <v>312</v>
      </c>
      <c r="L5" s="3" t="s">
        <v>303</v>
      </c>
      <c r="M5" s="3" t="s">
        <v>298</v>
      </c>
      <c r="N5" s="3" t="s">
        <v>288</v>
      </c>
      <c r="O5" s="3" t="s">
        <v>283</v>
      </c>
      <c r="P5" s="3" t="s">
        <v>274</v>
      </c>
      <c r="Q5" s="3" t="s">
        <v>158</v>
      </c>
      <c r="R5" s="3" t="s">
        <v>159</v>
      </c>
      <c r="S5" s="3" t="s">
        <v>160</v>
      </c>
      <c r="T5" s="3" t="s">
        <v>161</v>
      </c>
      <c r="U5" s="3" t="s">
        <v>162</v>
      </c>
      <c r="V5" s="3" t="s">
        <v>163</v>
      </c>
      <c r="W5" s="3" t="s">
        <v>164</v>
      </c>
    </row>
    <row r="6" spans="1:23">
      <c r="A6" s="6" t="s">
        <v>140</v>
      </c>
      <c r="B6" s="7">
        <f>DRE!B6</f>
        <v>295145</v>
      </c>
      <c r="C6" s="7">
        <f>DRE!C6</f>
        <v>285212</v>
      </c>
      <c r="D6" s="7">
        <f>DRE!D6</f>
        <v>255660</v>
      </c>
      <c r="E6" s="7">
        <f>DRE!E6</f>
        <v>204980</v>
      </c>
      <c r="F6" s="7">
        <f>DRE!F6</f>
        <v>283528</v>
      </c>
      <c r="G6" s="7">
        <f>DRE!G6</f>
        <v>159165</v>
      </c>
      <c r="H6" s="7">
        <f>DRE!H6</f>
        <v>147247.99400000006</v>
      </c>
      <c r="I6" s="7">
        <f>DRE!I6</f>
        <v>128813.00599999994</v>
      </c>
      <c r="J6" s="7">
        <f>DRE!J6</f>
        <v>179704</v>
      </c>
      <c r="K6" s="7">
        <f>DRE!K6</f>
        <v>99562</v>
      </c>
      <c r="L6" s="7">
        <f>DRE!L6</f>
        <v>109246.70538999999</v>
      </c>
      <c r="M6" s="7">
        <f>DRE!M6</f>
        <v>149328</v>
      </c>
      <c r="N6" s="7">
        <f>DRE!N6</f>
        <v>260263</v>
      </c>
      <c r="O6" s="7">
        <f>DRE!O6</f>
        <v>90431.95199999999</v>
      </c>
      <c r="P6" s="7">
        <f>DRE!P6</f>
        <v>179068</v>
      </c>
      <c r="Q6" s="7">
        <f>DRE!Q6</f>
        <v>86696.090769999981</v>
      </c>
      <c r="R6" s="7">
        <f>DRE!R6</f>
        <v>51279</v>
      </c>
      <c r="S6" s="7">
        <f>DRE!S6</f>
        <v>42464</v>
      </c>
      <c r="T6" s="7">
        <f>DRE!T6</f>
        <v>99833.642921460589</v>
      </c>
      <c r="U6" s="7">
        <f>DRE!U6</f>
        <v>49984</v>
      </c>
      <c r="V6" s="7">
        <f>DRE!V6</f>
        <v>101787.87297695069</v>
      </c>
      <c r="W6" s="7">
        <f>DRE!W6</f>
        <v>16574.868020000002</v>
      </c>
    </row>
    <row r="7" spans="1:23">
      <c r="A7" s="6" t="s">
        <v>141</v>
      </c>
      <c r="B7" s="7">
        <f>DRE!B7</f>
        <v>-206081</v>
      </c>
      <c r="C7" s="7">
        <f>DRE!C7</f>
        <v>-183648</v>
      </c>
      <c r="D7" s="7">
        <f>DRE!D7</f>
        <v>-167758</v>
      </c>
      <c r="E7" s="7">
        <f>DRE!E7</f>
        <v>-136082</v>
      </c>
      <c r="F7" s="7">
        <f>DRE!F7</f>
        <v>-190197</v>
      </c>
      <c r="G7" s="7">
        <f>DRE!G7</f>
        <v>-109940</v>
      </c>
      <c r="H7" s="7">
        <f>DRE!H7</f>
        <v>-96523.846999999951</v>
      </c>
      <c r="I7" s="7">
        <f>DRE!I7</f>
        <v>-80331.153000000064</v>
      </c>
      <c r="J7" s="7">
        <f>DRE!J7</f>
        <v>-126578</v>
      </c>
      <c r="K7" s="7">
        <f>DRE!K7</f>
        <v>-65555</v>
      </c>
      <c r="L7" s="7">
        <f>DRE!L7</f>
        <v>-66279</v>
      </c>
      <c r="M7" s="7">
        <f>DRE!M7</f>
        <v>-84741</v>
      </c>
      <c r="N7" s="7">
        <f>DRE!N7</f>
        <v>-150644</v>
      </c>
      <c r="O7" s="7">
        <f>DRE!O7</f>
        <v>-53886.053999999996</v>
      </c>
      <c r="P7" s="7">
        <f>DRE!P7</f>
        <v>-107209</v>
      </c>
      <c r="Q7" s="7">
        <f>DRE!Q7</f>
        <v>-47301.221330000015</v>
      </c>
      <c r="R7" s="7">
        <f>DRE!R7</f>
        <v>-29691</v>
      </c>
      <c r="S7" s="7">
        <f>DRE!S7</f>
        <v>-25515</v>
      </c>
      <c r="T7" s="7">
        <f>DRE!T7</f>
        <v>-67509.818296388868</v>
      </c>
      <c r="U7" s="7">
        <f>DRE!U7</f>
        <v>-30552.202307386135</v>
      </c>
      <c r="V7" s="7">
        <f>DRE!V7</f>
        <v>-66404.830780423727</v>
      </c>
      <c r="W7" s="7">
        <f>DRE!W7</f>
        <v>-13545.940399999998</v>
      </c>
    </row>
    <row r="8" spans="1:23">
      <c r="A8" s="9" t="s">
        <v>142</v>
      </c>
      <c r="B8" s="10">
        <f t="shared" ref="B8" si="0">+B6+B7</f>
        <v>89064</v>
      </c>
      <c r="C8" s="10">
        <f t="shared" ref="C8:D8" si="1">+C6+C7</f>
        <v>101564</v>
      </c>
      <c r="D8" s="10">
        <f t="shared" si="1"/>
        <v>87902</v>
      </c>
      <c r="E8" s="10">
        <f t="shared" ref="E8:F8" si="2">+E6+E7</f>
        <v>68898</v>
      </c>
      <c r="F8" s="10">
        <f t="shared" si="2"/>
        <v>93331</v>
      </c>
      <c r="G8" s="10">
        <f t="shared" ref="G8:H8" si="3">+G6+G7</f>
        <v>49225</v>
      </c>
      <c r="H8" s="10">
        <f t="shared" si="3"/>
        <v>50724.147000000114</v>
      </c>
      <c r="I8" s="10">
        <f t="shared" ref="I8:J8" si="4">+I6+I7</f>
        <v>48481.852999999872</v>
      </c>
      <c r="J8" s="10">
        <f t="shared" si="4"/>
        <v>53126</v>
      </c>
      <c r="K8" s="10">
        <f t="shared" ref="K8:L8" si="5">+K6+K7</f>
        <v>34007</v>
      </c>
      <c r="L8" s="10">
        <f t="shared" si="5"/>
        <v>42967.705389999988</v>
      </c>
      <c r="M8" s="10">
        <f t="shared" ref="M8:N8" si="6">+M6+M7</f>
        <v>64587</v>
      </c>
      <c r="N8" s="10">
        <f t="shared" si="6"/>
        <v>109619</v>
      </c>
      <c r="O8" s="10">
        <f t="shared" ref="O8:P8" si="7">+O6+O7</f>
        <v>36545.897999999994</v>
      </c>
      <c r="P8" s="10">
        <f t="shared" si="7"/>
        <v>71859</v>
      </c>
      <c r="Q8" s="10">
        <f t="shared" ref="Q8:W8" si="8">+Q6+Q7</f>
        <v>39394.869439999966</v>
      </c>
      <c r="R8" s="10">
        <f t="shared" si="8"/>
        <v>21588</v>
      </c>
      <c r="S8" s="10">
        <f t="shared" si="8"/>
        <v>16949</v>
      </c>
      <c r="T8" s="10">
        <f t="shared" si="8"/>
        <v>32323.82462507172</v>
      </c>
      <c r="U8" s="10">
        <f t="shared" si="8"/>
        <v>19431.797692613865</v>
      </c>
      <c r="V8" s="10">
        <f t="shared" si="8"/>
        <v>35383.042196526963</v>
      </c>
      <c r="W8" s="10">
        <f t="shared" si="8"/>
        <v>3028.927620000004</v>
      </c>
    </row>
    <row r="9" spans="1:23" ht="12" thickBot="1">
      <c r="A9" s="11" t="s">
        <v>143</v>
      </c>
      <c r="B9" s="12">
        <f t="shared" ref="B9" si="9">+B8/B6</f>
        <v>0.30176353995493738</v>
      </c>
      <c r="C9" s="12">
        <f t="shared" ref="C9:D9" si="10">+C8/C6</f>
        <v>0.35610002384191408</v>
      </c>
      <c r="D9" s="12">
        <f t="shared" si="10"/>
        <v>0.34382382852225613</v>
      </c>
      <c r="E9" s="12">
        <f t="shared" ref="E9:F9" si="11">+E8/E6</f>
        <v>0.33612059713142745</v>
      </c>
      <c r="F9" s="12">
        <f t="shared" si="11"/>
        <v>0.32917736519849894</v>
      </c>
      <c r="G9" s="12">
        <f t="shared" ref="G9:H9" si="12">+G8/G6</f>
        <v>0.30927025413878678</v>
      </c>
      <c r="H9" s="12">
        <f t="shared" si="12"/>
        <v>0.34448107320226101</v>
      </c>
      <c r="I9" s="12">
        <f t="shared" ref="I9:J9" si="13">+I8/I6</f>
        <v>0.37637389659239762</v>
      </c>
      <c r="J9" s="12">
        <f t="shared" si="13"/>
        <v>0.29563059252993812</v>
      </c>
      <c r="K9" s="12">
        <f t="shared" ref="K9:L9" si="14">+K8/K6</f>
        <v>0.3415660593399088</v>
      </c>
      <c r="L9" s="12">
        <f t="shared" si="14"/>
        <v>0.39330893537346967</v>
      </c>
      <c r="M9" s="12">
        <f t="shared" ref="M9:N9" si="15">+M8/M6</f>
        <v>0.43251767920282869</v>
      </c>
      <c r="N9" s="12">
        <f t="shared" si="15"/>
        <v>0.42118549313578957</v>
      </c>
      <c r="O9" s="12">
        <f t="shared" ref="O9:P9" si="16">+O8/O6</f>
        <v>0.40412594433436533</v>
      </c>
      <c r="P9" s="12">
        <f t="shared" si="16"/>
        <v>0.40129448030915632</v>
      </c>
      <c r="Q9" s="12">
        <f t="shared" ref="Q9:W9" si="17">+Q8/Q6</f>
        <v>0.45440191235972122</v>
      </c>
      <c r="R9" s="12">
        <f t="shared" si="17"/>
        <v>0.42099104896741357</v>
      </c>
      <c r="S9" s="12">
        <f t="shared" si="17"/>
        <v>0.39913809344385831</v>
      </c>
      <c r="T9" s="12">
        <f t="shared" si="17"/>
        <v>0.32377687199595595</v>
      </c>
      <c r="U9" s="12">
        <f t="shared" si="17"/>
        <v>0.38876035716657059</v>
      </c>
      <c r="V9" s="12">
        <f t="shared" si="17"/>
        <v>0.34761549840558376</v>
      </c>
      <c r="W9" s="12">
        <f t="shared" si="17"/>
        <v>0.18274218632360512</v>
      </c>
    </row>
    <row r="10" spans="1:23" ht="25.5" customHeight="1" thickTop="1">
      <c r="A10" s="58" t="s">
        <v>415</v>
      </c>
      <c r="B10" s="59" t="str">
        <f>'Gross Margin &amp; EBITDA (ex-SFH)'!A$11</f>
        <v>Gross Margin ex-Financial Charges %</v>
      </c>
      <c r="C10" s="59">
        <f>'Gross Margin &amp; EBITDA (ex-SFH)'!C$11</f>
        <v>0.37063307294223247</v>
      </c>
      <c r="D10" s="59">
        <f>'Gross Margin &amp; EBITDA (ex-SFH)'!D$11</f>
        <v>0.36117108659938979</v>
      </c>
      <c r="E10" s="59">
        <f>'Gross Margin &amp; EBITDA (ex-SFH)'!E$11</f>
        <v>0.34974631671382572</v>
      </c>
      <c r="F10" s="59">
        <f>'Gross Margin &amp; EBITDA (ex-SFH)'!F$11</f>
        <v>0.33272904263423719</v>
      </c>
      <c r="G10" s="59">
        <f>'Gross Margin &amp; EBITDA (ex-SFH)'!G$11</f>
        <v>0.31644519837904062</v>
      </c>
      <c r="H10" s="59">
        <f>'Gross Margin &amp; EBITDA (ex-SFH)'!H$11</f>
        <v>0.34672898158463261</v>
      </c>
      <c r="I10" s="59">
        <f>'Gross Margin &amp; EBITDA (ex-SFH)'!I$11</f>
        <v>0.3765757395646826</v>
      </c>
      <c r="J10" s="59">
        <f>'Gross Margin &amp; EBITDA (ex-SFH)'!J$11</f>
        <v>0.29612028669367402</v>
      </c>
      <c r="K10" s="59">
        <f>'Gross Margin &amp; EBITDA (ex-SFH)'!K$11</f>
        <v>0.34187742311323599</v>
      </c>
      <c r="L10" s="59">
        <f>'Gross Margin &amp; EBITDA (ex-SFH)'!L$11</f>
        <v>0.40033889565701614</v>
      </c>
      <c r="M10" s="59">
        <f>'Gross Margin &amp; EBITDA (ex-SFH)'!M$11</f>
        <v>0.43559144969463193</v>
      </c>
      <c r="N10" s="59">
        <f>'Gross Margin &amp; EBITDA (ex-SFH)'!N$11</f>
        <v>0.42727932898644833</v>
      </c>
      <c r="O10" s="59">
        <f>'Gross Margin &amp; EBITDA (ex-SFH)'!O$11</f>
        <v>0.40559666344479656</v>
      </c>
      <c r="P10" s="59">
        <f>'Gross Margin &amp; EBITDA (ex-SFH)'!P$11</f>
        <v>0.40412580695601669</v>
      </c>
      <c r="Q10" s="59">
        <f>'Gross Margin &amp; EBITDA (ex-SFH)'!Q$11</f>
        <v>0.45440191235972122</v>
      </c>
      <c r="R10" s="59">
        <f>'Gross Margin &amp; EBITDA (ex-SFH)'!R$11</f>
        <v>0.42099104896741357</v>
      </c>
      <c r="S10" s="59">
        <f>'Gross Margin &amp; EBITDA (ex-SFH)'!S$11</f>
        <v>0.39913809344385831</v>
      </c>
      <c r="T10" s="59">
        <f>'Gross Margin &amp; EBITDA (ex-SFH)'!T$11</f>
        <v>0.32377687199595595</v>
      </c>
      <c r="U10" s="59">
        <f>'Gross Margin &amp; EBITDA (ex-SFH)'!U$11</f>
        <v>0.38876035716657059</v>
      </c>
      <c r="V10" s="59">
        <f>'Gross Margin &amp; EBITDA (ex-SFH)'!V$11</f>
        <v>0.34761549840558376</v>
      </c>
      <c r="W10" s="59">
        <f>'Gross Margin &amp; EBITDA (ex-SFH)'!W$11</f>
        <v>0.18274218632360512</v>
      </c>
    </row>
    <row r="11" spans="1:23">
      <c r="A11" s="9" t="s">
        <v>144</v>
      </c>
      <c r="B11" s="10">
        <f t="shared" ref="B11:C11" si="18">SUM(B12:B15)</f>
        <v>-17980</v>
      </c>
      <c r="C11" s="10">
        <f t="shared" si="18"/>
        <v>-31256</v>
      </c>
      <c r="D11" s="10">
        <f t="shared" ref="D11:E11" si="19">SUM(D12:D15)</f>
        <v>-3896</v>
      </c>
      <c r="E11" s="10">
        <f t="shared" si="19"/>
        <v>-26695</v>
      </c>
      <c r="F11" s="10">
        <f t="shared" ref="F11:G11" si="20">SUM(F12:F15)</f>
        <v>-27343</v>
      </c>
      <c r="G11" s="10">
        <f t="shared" si="20"/>
        <v>-21294</v>
      </c>
      <c r="H11" s="10">
        <f t="shared" ref="H11:I11" si="21">SUM(H12:H15)</f>
        <v>-27183.324419999997</v>
      </c>
      <c r="I11" s="10">
        <f t="shared" si="21"/>
        <v>-23434.675580000003</v>
      </c>
      <c r="J11" s="10">
        <f t="shared" ref="J11:K11" si="22">SUM(J12:J15)</f>
        <v>-28256</v>
      </c>
      <c r="K11" s="10">
        <f t="shared" si="22"/>
        <v>-20943</v>
      </c>
      <c r="L11" s="10">
        <f t="shared" ref="L11:M11" si="23">SUM(L12:L15)</f>
        <v>-20081.731576195598</v>
      </c>
      <c r="M11" s="10">
        <f t="shared" si="23"/>
        <v>-21075.598010000002</v>
      </c>
      <c r="N11" s="10">
        <f t="shared" ref="N11:O11" si="24">SUM(N12:N15)</f>
        <v>-19308</v>
      </c>
      <c r="O11" s="10">
        <f t="shared" si="24"/>
        <v>-16690.86217</v>
      </c>
      <c r="P11" s="10">
        <f t="shared" ref="P11:W11" si="25">SUM(P12:P15)</f>
        <v>-13095</v>
      </c>
      <c r="Q11" s="10">
        <f t="shared" si="25"/>
        <v>-9837</v>
      </c>
      <c r="R11" s="10">
        <f t="shared" si="25"/>
        <v>-3289</v>
      </c>
      <c r="S11" s="10">
        <f t="shared" si="25"/>
        <v>-4735</v>
      </c>
      <c r="T11" s="10">
        <f t="shared" si="25"/>
        <v>-5316.9016848196034</v>
      </c>
      <c r="U11" s="10">
        <f t="shared" si="25"/>
        <v>-3781.7557400000001</v>
      </c>
      <c r="V11" s="10">
        <f t="shared" si="25"/>
        <v>-6986.2585395952383</v>
      </c>
      <c r="W11" s="10">
        <f t="shared" si="25"/>
        <v>-5251.5279483354834</v>
      </c>
    </row>
    <row r="12" spans="1:23">
      <c r="A12" s="6" t="s">
        <v>145</v>
      </c>
      <c r="B12" s="7">
        <f>DRE!B12</f>
        <v>-23744</v>
      </c>
      <c r="C12" s="7">
        <f>DRE!C12</f>
        <v>-21590</v>
      </c>
      <c r="D12" s="7">
        <f>DRE!D12</f>
        <v>-12767</v>
      </c>
      <c r="E12" s="7">
        <f>DRE!E12</f>
        <v>-17126</v>
      </c>
      <c r="F12" s="7">
        <f>DRE!F12</f>
        <v>-19205</v>
      </c>
      <c r="G12" s="7">
        <f>DRE!G12</f>
        <v>-17045</v>
      </c>
      <c r="H12" s="7">
        <f>DRE!H12</f>
        <v>-16848</v>
      </c>
      <c r="I12" s="7">
        <f>DRE!I12</f>
        <v>-15999</v>
      </c>
      <c r="J12" s="7">
        <f>DRE!J12</f>
        <v>-20710</v>
      </c>
      <c r="K12" s="7">
        <f>DRE!K12</f>
        <v>-10395</v>
      </c>
      <c r="L12" s="7">
        <f>DRE!L12</f>
        <v>-13987</v>
      </c>
      <c r="M12" s="7">
        <f>DRE!M12</f>
        <v>-16017</v>
      </c>
      <c r="N12" s="7">
        <f>DRE!N12</f>
        <v>-13723</v>
      </c>
      <c r="O12" s="7">
        <f>DRE!O12</f>
        <v>-12945.742</v>
      </c>
      <c r="P12" s="7">
        <f>DRE!P12</f>
        <v>-8024</v>
      </c>
      <c r="Q12" s="7">
        <f>DRE!Q12</f>
        <v>-4857</v>
      </c>
      <c r="R12" s="7">
        <f>DRE!R12</f>
        <v>-1760</v>
      </c>
      <c r="S12" s="7">
        <f>DRE!S12</f>
        <v>-3458</v>
      </c>
      <c r="T12" s="7">
        <f>DRE!T12</f>
        <v>-1773</v>
      </c>
      <c r="U12" s="7">
        <f>DRE!U12</f>
        <v>-5564</v>
      </c>
      <c r="V12" s="7">
        <f>DRE!V12</f>
        <v>-5036</v>
      </c>
      <c r="W12" s="7">
        <f>DRE!W12</f>
        <v>-3888</v>
      </c>
    </row>
    <row r="13" spans="1:23">
      <c r="A13" s="6" t="s">
        <v>146</v>
      </c>
      <c r="B13" s="7">
        <f>DRE!B13</f>
        <v>-14785</v>
      </c>
      <c r="C13" s="7">
        <f>DRE!C13</f>
        <v>-16683</v>
      </c>
      <c r="D13" s="7">
        <f>DRE!D13</f>
        <v>-12452</v>
      </c>
      <c r="E13" s="7">
        <f>DRE!E13</f>
        <v>-10690</v>
      </c>
      <c r="F13" s="7">
        <f>DRE!F13</f>
        <v>-11632</v>
      </c>
      <c r="G13" s="7">
        <f>DRE!G13</f>
        <v>-10135</v>
      </c>
      <c r="H13" s="7">
        <f>DRE!H13</f>
        <v>-8149.3984199999995</v>
      </c>
      <c r="I13" s="7">
        <f>DRE!I13</f>
        <v>-8378.6015800000005</v>
      </c>
      <c r="J13" s="7">
        <f>DRE!J13</f>
        <v>-8477</v>
      </c>
      <c r="K13" s="7">
        <f>DRE!K13</f>
        <v>-7539</v>
      </c>
      <c r="L13" s="7">
        <f>DRE!L13</f>
        <v>-6399</v>
      </c>
      <c r="M13" s="7">
        <f>DRE!M13</f>
        <v>-6458.5980099999997</v>
      </c>
      <c r="N13" s="7">
        <f>DRE!N13</f>
        <v>-6673</v>
      </c>
      <c r="O13" s="7">
        <f>DRE!O13</f>
        <v>-5784.2701699999998</v>
      </c>
      <c r="P13" s="7">
        <f>DRE!P13</f>
        <v>-5367</v>
      </c>
      <c r="Q13" s="7">
        <f>DRE!Q13</f>
        <v>-4267</v>
      </c>
      <c r="R13" s="7">
        <f>DRE!R13</f>
        <v>-2414</v>
      </c>
      <c r="S13" s="7">
        <f>DRE!S13</f>
        <v>-2029</v>
      </c>
      <c r="T13" s="7">
        <f>DRE!T13</f>
        <v>-3322</v>
      </c>
      <c r="U13" s="7">
        <f>DRE!U13</f>
        <v>-2945</v>
      </c>
      <c r="V13" s="7">
        <f>DRE!V13</f>
        <v>-1065</v>
      </c>
      <c r="W13" s="7">
        <f>DRE!W13</f>
        <v>-1477</v>
      </c>
    </row>
    <row r="14" spans="1:23">
      <c r="A14" s="6" t="s">
        <v>147</v>
      </c>
      <c r="B14" s="7">
        <f>DRE!B14</f>
        <v>20264</v>
      </c>
      <c r="C14" s="7">
        <f>DRE!C14</f>
        <v>8574</v>
      </c>
      <c r="D14" s="7">
        <f>DRE!D14</f>
        <v>22255</v>
      </c>
      <c r="E14" s="7">
        <f>DRE!E14</f>
        <v>2464</v>
      </c>
      <c r="F14" s="7">
        <f>DRE!F14</f>
        <v>4481</v>
      </c>
      <c r="G14" s="7">
        <f>DRE!G14</f>
        <v>6505</v>
      </c>
      <c r="H14" s="7">
        <f>DRE!H14</f>
        <v>-3754.5419999999999</v>
      </c>
      <c r="I14" s="7">
        <f>DRE!I14</f>
        <v>1477.5419999999999</v>
      </c>
      <c r="J14" s="7">
        <f>DRE!J14</f>
        <v>301</v>
      </c>
      <c r="K14" s="7">
        <f>DRE!K14</f>
        <v>657</v>
      </c>
      <c r="L14" s="7">
        <f>DRE!L14</f>
        <v>399.26842380440212</v>
      </c>
      <c r="M14" s="7">
        <f>DRE!M14</f>
        <v>1428</v>
      </c>
      <c r="N14" s="7">
        <f>DRE!N14</f>
        <v>946</v>
      </c>
      <c r="O14" s="7">
        <f>DRE!O14</f>
        <v>1381.0219999999999</v>
      </c>
      <c r="P14" s="7">
        <f>DRE!P14</f>
        <v>616</v>
      </c>
      <c r="Q14" s="7">
        <f>DRE!Q14</f>
        <v>141</v>
      </c>
      <c r="R14" s="7">
        <f>DRE!R14</f>
        <v>560</v>
      </c>
      <c r="S14" s="7">
        <f>DRE!S14</f>
        <v>2</v>
      </c>
      <c r="T14" s="7">
        <f>DRE!T14</f>
        <v>271.07046518039624</v>
      </c>
      <c r="U14" s="7">
        <f>DRE!U14</f>
        <v>5200</v>
      </c>
      <c r="V14" s="7">
        <f>DRE!V14</f>
        <v>-361.3835095952378</v>
      </c>
      <c r="W14" s="7">
        <f>DRE!W14</f>
        <v>1.1664516641758382E-5</v>
      </c>
    </row>
    <row r="15" spans="1:23">
      <c r="A15" s="6" t="s">
        <v>148</v>
      </c>
      <c r="B15" s="7">
        <f>DRE!B15</f>
        <v>285</v>
      </c>
      <c r="C15" s="7">
        <f>DRE!C15</f>
        <v>-1557</v>
      </c>
      <c r="D15" s="7">
        <f>DRE!D15</f>
        <v>-932</v>
      </c>
      <c r="E15" s="7">
        <f>DRE!E15</f>
        <v>-1343</v>
      </c>
      <c r="F15" s="7">
        <f>DRE!F15</f>
        <v>-987</v>
      </c>
      <c r="G15" s="7">
        <f>DRE!G15</f>
        <v>-619</v>
      </c>
      <c r="H15" s="7">
        <f>DRE!H15</f>
        <v>1568.6160000000009</v>
      </c>
      <c r="I15" s="7">
        <f>DRE!I15</f>
        <v>-534.61600000000089</v>
      </c>
      <c r="J15" s="7">
        <f>DRE!J15</f>
        <v>630</v>
      </c>
      <c r="K15" s="7">
        <f>DRE!K15</f>
        <v>-3666</v>
      </c>
      <c r="L15" s="7">
        <f>DRE!L15</f>
        <v>-95</v>
      </c>
      <c r="M15" s="7">
        <f>DRE!M15</f>
        <v>-28</v>
      </c>
      <c r="N15" s="7">
        <f>DRE!N15</f>
        <v>142</v>
      </c>
      <c r="O15" s="7">
        <f>DRE!O15</f>
        <v>658.12800000000004</v>
      </c>
      <c r="P15" s="7">
        <f>DRE!P15</f>
        <v>-320</v>
      </c>
      <c r="Q15" s="7">
        <f>DRE!Q15</f>
        <v>-854</v>
      </c>
      <c r="R15" s="7">
        <f>DRE!R15</f>
        <v>325</v>
      </c>
      <c r="S15" s="7">
        <f>DRE!S15</f>
        <v>750</v>
      </c>
      <c r="T15" s="7">
        <f>DRE!T15</f>
        <v>-492.97214999999994</v>
      </c>
      <c r="U15" s="7">
        <f>DRE!U15</f>
        <v>-472.75573999999995</v>
      </c>
      <c r="V15" s="7">
        <f>DRE!V15</f>
        <v>-523.87502999999992</v>
      </c>
      <c r="W15" s="7">
        <f>DRE!W15</f>
        <v>113.47204000000001</v>
      </c>
    </row>
    <row r="16" spans="1:23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23">
      <c r="A17" s="13" t="s">
        <v>149</v>
      </c>
      <c r="B17" s="10">
        <f t="shared" ref="B17:C17" si="26">+B8+B11</f>
        <v>71084</v>
      </c>
      <c r="C17" s="10">
        <f t="shared" si="26"/>
        <v>70308</v>
      </c>
      <c r="D17" s="10">
        <f t="shared" ref="D17:E17" si="27">+D8+D11</f>
        <v>84006</v>
      </c>
      <c r="E17" s="10">
        <f t="shared" si="27"/>
        <v>42203</v>
      </c>
      <c r="F17" s="10">
        <f t="shared" ref="F17:G17" si="28">+F8+F11</f>
        <v>65988</v>
      </c>
      <c r="G17" s="10">
        <f t="shared" si="28"/>
        <v>27931</v>
      </c>
      <c r="H17" s="10">
        <f t="shared" ref="H17:I17" si="29">+H8+H11</f>
        <v>23540.822580000116</v>
      </c>
      <c r="I17" s="10">
        <f t="shared" si="29"/>
        <v>25047.177419999869</v>
      </c>
      <c r="J17" s="10">
        <f t="shared" ref="J17:K17" si="30">+J8+J11</f>
        <v>24870</v>
      </c>
      <c r="K17" s="10">
        <f t="shared" si="30"/>
        <v>13064</v>
      </c>
      <c r="L17" s="10">
        <f t="shared" ref="L17:M17" si="31">+L8+L11</f>
        <v>22885.97381380439</v>
      </c>
      <c r="M17" s="10">
        <f t="shared" si="31"/>
        <v>43511.401989999998</v>
      </c>
      <c r="N17" s="10">
        <f t="shared" ref="N17:O17" si="32">+N8+N11</f>
        <v>90311</v>
      </c>
      <c r="O17" s="10">
        <f t="shared" si="32"/>
        <v>19855.035829999993</v>
      </c>
      <c r="P17" s="10">
        <f t="shared" ref="P17:W17" si="33">+P8+P11</f>
        <v>58764</v>
      </c>
      <c r="Q17" s="10">
        <f t="shared" si="33"/>
        <v>29557.869439999966</v>
      </c>
      <c r="R17" s="10">
        <f t="shared" si="33"/>
        <v>18299</v>
      </c>
      <c r="S17" s="10">
        <f t="shared" si="33"/>
        <v>12214</v>
      </c>
      <c r="T17" s="10">
        <f t="shared" si="33"/>
        <v>27006.922940252116</v>
      </c>
      <c r="U17" s="10">
        <f t="shared" si="33"/>
        <v>15650.041952613865</v>
      </c>
      <c r="V17" s="10">
        <f t="shared" si="33"/>
        <v>28396.783656931726</v>
      </c>
      <c r="W17" s="10">
        <f t="shared" si="33"/>
        <v>-2222.6003283354794</v>
      </c>
    </row>
    <row r="18" spans="1:23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>
      <c r="A19" s="6" t="s">
        <v>150</v>
      </c>
      <c r="B19" s="7">
        <f>DRE!B19</f>
        <v>16135</v>
      </c>
      <c r="C19" s="7">
        <f>DRE!C19</f>
        <v>12164</v>
      </c>
      <c r="D19" s="7">
        <f>DRE!D19</f>
        <v>16271</v>
      </c>
      <c r="E19" s="7">
        <f>DRE!E19</f>
        <v>17363</v>
      </c>
      <c r="F19" s="7">
        <f>DRE!F19</f>
        <v>17649</v>
      </c>
      <c r="G19" s="7">
        <f>DRE!G19</f>
        <v>11658</v>
      </c>
      <c r="H19" s="7">
        <f>DRE!H19</f>
        <v>18822</v>
      </c>
      <c r="I19" s="7">
        <f>DRE!I19</f>
        <v>15261</v>
      </c>
      <c r="J19" s="7">
        <f>DRE!J19</f>
        <v>18072</v>
      </c>
      <c r="K19" s="7">
        <f>DRE!K19</f>
        <v>19772</v>
      </c>
      <c r="L19" s="7">
        <f>DRE!L19</f>
        <v>12121.250069999995</v>
      </c>
      <c r="M19" s="7">
        <f>DRE!M19</f>
        <v>14778</v>
      </c>
      <c r="N19" s="7">
        <f>DRE!N19</f>
        <v>13139</v>
      </c>
      <c r="O19" s="7">
        <f>DRE!O19</f>
        <v>7603.96</v>
      </c>
      <c r="P19" s="7">
        <f>DRE!P19</f>
        <v>8377</v>
      </c>
      <c r="Q19" s="7">
        <f>DRE!Q19</f>
        <v>1089</v>
      </c>
      <c r="R19" s="7">
        <f>DRE!R19</f>
        <v>388</v>
      </c>
      <c r="S19" s="7">
        <f>DRE!S19</f>
        <v>711</v>
      </c>
      <c r="T19" s="7">
        <f>DRE!T19</f>
        <v>674</v>
      </c>
      <c r="U19" s="7">
        <f>DRE!U19</f>
        <v>787</v>
      </c>
      <c r="V19" s="7">
        <f>DRE!V19</f>
        <v>649</v>
      </c>
      <c r="W19" s="7">
        <f>DRE!W19</f>
        <v>723</v>
      </c>
    </row>
    <row r="20" spans="1:23">
      <c r="A20" s="6" t="s">
        <v>151</v>
      </c>
      <c r="B20" s="7">
        <f>DRE!B20</f>
        <v>-7412</v>
      </c>
      <c r="C20" s="7">
        <f>DRE!C20</f>
        <v>-3078</v>
      </c>
      <c r="D20" s="7">
        <f>DRE!D20</f>
        <v>-1101</v>
      </c>
      <c r="E20" s="7">
        <f>DRE!E20</f>
        <v>-1162</v>
      </c>
      <c r="F20" s="7">
        <f>DRE!F20</f>
        <v>-1673</v>
      </c>
      <c r="G20" s="7">
        <f>DRE!G20</f>
        <v>-4378</v>
      </c>
      <c r="H20" s="7">
        <f>DRE!H20</f>
        <v>-760</v>
      </c>
      <c r="I20" s="7">
        <f>DRE!I20</f>
        <v>-923</v>
      </c>
      <c r="J20" s="7">
        <f>DRE!J20</f>
        <v>-673</v>
      </c>
      <c r="K20" s="7">
        <f>DRE!K20</f>
        <v>-1867</v>
      </c>
      <c r="L20" s="7">
        <f>DRE!L20</f>
        <v>-1025.7607600000001</v>
      </c>
      <c r="M20" s="7">
        <f>DRE!M20</f>
        <v>-616</v>
      </c>
      <c r="N20" s="7">
        <f>DRE!N20</f>
        <v>-677</v>
      </c>
      <c r="O20" s="7">
        <f>DRE!O20</f>
        <v>-757.95800000000008</v>
      </c>
      <c r="P20" s="7">
        <f>DRE!P20</f>
        <v>-1839</v>
      </c>
      <c r="Q20" s="7">
        <f>DRE!Q20</f>
        <v>-723</v>
      </c>
      <c r="R20" s="7">
        <f>DRE!R20</f>
        <v>-25</v>
      </c>
      <c r="S20" s="7">
        <f>DRE!S20</f>
        <v>-548</v>
      </c>
      <c r="T20" s="7">
        <f>DRE!T20</f>
        <v>-554</v>
      </c>
      <c r="U20" s="7">
        <f>DRE!U20</f>
        <v>-376</v>
      </c>
      <c r="V20" s="7">
        <f>DRE!V20</f>
        <v>-285</v>
      </c>
      <c r="W20" s="7">
        <f>DRE!W20</f>
        <v>-179</v>
      </c>
    </row>
    <row r="21" spans="1:23">
      <c r="A21" s="9" t="s">
        <v>152</v>
      </c>
      <c r="B21" s="10">
        <f t="shared" ref="B21" si="34">+B19+B20</f>
        <v>8723</v>
      </c>
      <c r="C21" s="10">
        <f t="shared" ref="C21:D21" si="35">+C19+C20</f>
        <v>9086</v>
      </c>
      <c r="D21" s="10">
        <f t="shared" si="35"/>
        <v>15170</v>
      </c>
      <c r="E21" s="10">
        <f t="shared" ref="E21:F21" si="36">+E19+E20</f>
        <v>16201</v>
      </c>
      <c r="F21" s="10">
        <f t="shared" si="36"/>
        <v>15976</v>
      </c>
      <c r="G21" s="10">
        <f t="shared" ref="G21:H21" si="37">+G19+G20</f>
        <v>7280</v>
      </c>
      <c r="H21" s="10">
        <f t="shared" si="37"/>
        <v>18062</v>
      </c>
      <c r="I21" s="10">
        <f t="shared" ref="I21:J21" si="38">+I19+I20</f>
        <v>14338</v>
      </c>
      <c r="J21" s="10">
        <f t="shared" si="38"/>
        <v>17399</v>
      </c>
      <c r="K21" s="10">
        <f t="shared" ref="K21:L21" si="39">+K19+K20</f>
        <v>17905</v>
      </c>
      <c r="L21" s="10">
        <f t="shared" si="39"/>
        <v>11095.489309999994</v>
      </c>
      <c r="M21" s="10">
        <f t="shared" ref="M21:N21" si="40">+M19+M20</f>
        <v>14162</v>
      </c>
      <c r="N21" s="10">
        <f t="shared" si="40"/>
        <v>12462</v>
      </c>
      <c r="O21" s="10">
        <f t="shared" ref="O21:P21" si="41">+O19+O20</f>
        <v>6846.0020000000004</v>
      </c>
      <c r="P21" s="10">
        <f t="shared" si="41"/>
        <v>6538</v>
      </c>
      <c r="Q21" s="10">
        <f t="shared" ref="Q21:W21" si="42">+Q19+Q20</f>
        <v>366</v>
      </c>
      <c r="R21" s="10">
        <f t="shared" si="42"/>
        <v>363</v>
      </c>
      <c r="S21" s="10">
        <f t="shared" si="42"/>
        <v>163</v>
      </c>
      <c r="T21" s="10">
        <f t="shared" si="42"/>
        <v>120</v>
      </c>
      <c r="U21" s="10">
        <f t="shared" si="42"/>
        <v>411</v>
      </c>
      <c r="V21" s="10">
        <f t="shared" si="42"/>
        <v>364</v>
      </c>
      <c r="W21" s="10">
        <f t="shared" si="42"/>
        <v>544</v>
      </c>
    </row>
    <row r="22" spans="1:23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23">
      <c r="A23" s="13" t="s">
        <v>149</v>
      </c>
      <c r="B23" s="10">
        <f t="shared" ref="B23" si="43">+B17+B21</f>
        <v>79807</v>
      </c>
      <c r="C23" s="10">
        <f t="shared" ref="C23:D23" si="44">+C17+C21</f>
        <v>79394</v>
      </c>
      <c r="D23" s="10">
        <f t="shared" si="44"/>
        <v>99176</v>
      </c>
      <c r="E23" s="10">
        <f t="shared" ref="E23:F23" si="45">+E17+E21</f>
        <v>58404</v>
      </c>
      <c r="F23" s="10">
        <f t="shared" si="45"/>
        <v>81964</v>
      </c>
      <c r="G23" s="10">
        <f t="shared" ref="G23:H23" si="46">+G17+G21</f>
        <v>35211</v>
      </c>
      <c r="H23" s="10">
        <f t="shared" si="46"/>
        <v>41602.822580000116</v>
      </c>
      <c r="I23" s="10">
        <f t="shared" ref="I23:J23" si="47">+I17+I21</f>
        <v>39385.177419999869</v>
      </c>
      <c r="J23" s="10">
        <f t="shared" si="47"/>
        <v>42269</v>
      </c>
      <c r="K23" s="10">
        <f t="shared" ref="K23:L23" si="48">+K17+K21</f>
        <v>30969</v>
      </c>
      <c r="L23" s="10">
        <f t="shared" si="48"/>
        <v>33981.46312380438</v>
      </c>
      <c r="M23" s="10">
        <f t="shared" ref="M23:N23" si="49">+M17+M21</f>
        <v>57673.401989999998</v>
      </c>
      <c r="N23" s="10">
        <f t="shared" si="49"/>
        <v>102773</v>
      </c>
      <c r="O23" s="10">
        <f t="shared" ref="O23:P23" si="50">+O17+O21</f>
        <v>26701.037829999994</v>
      </c>
      <c r="P23" s="10">
        <f t="shared" si="50"/>
        <v>65302</v>
      </c>
      <c r="Q23" s="10">
        <f t="shared" ref="Q23:W23" si="51">+Q17+Q21</f>
        <v>29923.869439999966</v>
      </c>
      <c r="R23" s="10">
        <f t="shared" si="51"/>
        <v>18662</v>
      </c>
      <c r="S23" s="10">
        <f t="shared" si="51"/>
        <v>12377</v>
      </c>
      <c r="T23" s="10">
        <f t="shared" si="51"/>
        <v>27126.922940252116</v>
      </c>
      <c r="U23" s="10">
        <f t="shared" si="51"/>
        <v>16061.041952613865</v>
      </c>
      <c r="V23" s="10">
        <f t="shared" si="51"/>
        <v>28760.783656931726</v>
      </c>
      <c r="W23" s="10">
        <f t="shared" si="51"/>
        <v>-1678.6003283354794</v>
      </c>
    </row>
    <row r="24" spans="1:23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>
      <c r="A25" s="6" t="s">
        <v>153</v>
      </c>
      <c r="B25" s="7">
        <f>DRE!B25</f>
        <v>-8362</v>
      </c>
      <c r="C25" s="7">
        <f>DRE!C25</f>
        <v>-5972</v>
      </c>
      <c r="D25" s="7">
        <f>DRE!D25</f>
        <v>-5349</v>
      </c>
      <c r="E25" s="7">
        <f>DRE!E25</f>
        <v>-5755</v>
      </c>
      <c r="F25" s="7">
        <f>DRE!F25</f>
        <v>-7878</v>
      </c>
      <c r="G25" s="7">
        <f>DRE!G25</f>
        <v>-4345</v>
      </c>
      <c r="H25" s="7">
        <f>DRE!H25</f>
        <v>-6231.007999999998</v>
      </c>
      <c r="I25" s="7">
        <f>DRE!I25</f>
        <v>-5119.9920000000011</v>
      </c>
      <c r="J25" s="7">
        <f>DRE!J25</f>
        <v>-6743</v>
      </c>
      <c r="K25" s="7">
        <f>DRE!K25</f>
        <v>1006</v>
      </c>
      <c r="L25" s="7">
        <f>DRE!L25</f>
        <v>1384.0717</v>
      </c>
      <c r="M25" s="7">
        <f>DRE!M25</f>
        <v>-4540</v>
      </c>
      <c r="N25" s="7">
        <f>DRE!N25</f>
        <v>-4913</v>
      </c>
      <c r="O25" s="7">
        <f>DRE!O25</f>
        <v>-2534</v>
      </c>
      <c r="P25" s="7">
        <f>DRE!P25</f>
        <v>-2869</v>
      </c>
      <c r="Q25" s="7">
        <f>DRE!Q25</f>
        <v>-1275</v>
      </c>
      <c r="R25" s="7">
        <f>DRE!R25</f>
        <v>-872</v>
      </c>
      <c r="S25" s="7">
        <f>DRE!S25</f>
        <v>-1074</v>
      </c>
      <c r="T25" s="7">
        <f>DRE!T25</f>
        <v>-622.57232964465902</v>
      </c>
      <c r="U25" s="7">
        <f>DRE!U25</f>
        <v>173.32313518854824</v>
      </c>
      <c r="V25" s="7">
        <f>DRE!V25</f>
        <v>-829.33250554388917</v>
      </c>
      <c r="W25" s="7">
        <f>DRE!W25</f>
        <v>51.968399999999995</v>
      </c>
    </row>
    <row r="26" spans="1:23">
      <c r="A26" s="6" t="s">
        <v>154</v>
      </c>
      <c r="B26" s="7">
        <f>DRE!B26</f>
        <v>-625</v>
      </c>
      <c r="C26" s="7">
        <f>DRE!C26</f>
        <v>-1309</v>
      </c>
      <c r="D26" s="7">
        <f>DRE!D26</f>
        <v>-1913</v>
      </c>
      <c r="E26" s="7">
        <f>DRE!E26</f>
        <v>-1161</v>
      </c>
      <c r="F26" s="7">
        <f>DRE!F26</f>
        <v>-951</v>
      </c>
      <c r="G26" s="7">
        <f>DRE!G26</f>
        <v>-784</v>
      </c>
      <c r="H26" s="7">
        <f>DRE!H26</f>
        <v>-552.82699999999966</v>
      </c>
      <c r="I26" s="7">
        <f>DRE!I26</f>
        <v>-70.190000000000396</v>
      </c>
      <c r="J26" s="7">
        <f>DRE!J26</f>
        <v>149</v>
      </c>
      <c r="K26" s="7">
        <f>DRE!K26</f>
        <v>-5756</v>
      </c>
      <c r="L26" s="7">
        <f>DRE!L26</f>
        <v>-4982.5309499999967</v>
      </c>
      <c r="M26" s="7">
        <f>DRE!M26</f>
        <v>145</v>
      </c>
      <c r="N26" s="7">
        <f>DRE!N26</f>
        <v>-1544</v>
      </c>
      <c r="O26" s="7">
        <f>DRE!O26</f>
        <v>158</v>
      </c>
      <c r="P26" s="7">
        <f>DRE!P26</f>
        <v>-363</v>
      </c>
      <c r="Q26" s="7">
        <f>DRE!Q26</f>
        <v>-721</v>
      </c>
      <c r="R26" s="7">
        <f>DRE!R26</f>
        <v>-169</v>
      </c>
      <c r="S26" s="7">
        <f>DRE!S26</f>
        <v>-91</v>
      </c>
      <c r="T26" s="7">
        <f>DRE!T26</f>
        <v>-1496.5190099999998</v>
      </c>
      <c r="U26" s="7">
        <f>DRE!U26</f>
        <v>-1293.58429</v>
      </c>
      <c r="V26" s="7">
        <f>DRE!V26</f>
        <v>-1079.6543400000003</v>
      </c>
      <c r="W26" s="7">
        <f>DRE!W26</f>
        <v>-499.13588999999996</v>
      </c>
    </row>
    <row r="27" spans="1:23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>
      <c r="A28" s="13" t="s">
        <v>155</v>
      </c>
      <c r="B28" s="10">
        <f t="shared" ref="B28" si="52">+B23+B25+B26</f>
        <v>70820</v>
      </c>
      <c r="C28" s="10">
        <f t="shared" ref="C28:D28" si="53">+C23+C25+C26</f>
        <v>72113</v>
      </c>
      <c r="D28" s="10">
        <f t="shared" si="53"/>
        <v>91914</v>
      </c>
      <c r="E28" s="10">
        <f t="shared" ref="E28:F28" si="54">+E23+E25+E26</f>
        <v>51488</v>
      </c>
      <c r="F28" s="10">
        <f t="shared" si="54"/>
        <v>73135</v>
      </c>
      <c r="G28" s="10">
        <f t="shared" ref="G28:H28" si="55">+G23+G25+G26</f>
        <v>30082</v>
      </c>
      <c r="H28" s="10">
        <f t="shared" si="55"/>
        <v>34818.987580000125</v>
      </c>
      <c r="I28" s="10">
        <f t="shared" ref="I28:J28" si="56">+I23+I25+I26</f>
        <v>34194.995419999868</v>
      </c>
      <c r="J28" s="10">
        <f t="shared" si="56"/>
        <v>35675</v>
      </c>
      <c r="K28" s="10">
        <f t="shared" ref="K28:L28" si="57">+K23+K25+K26</f>
        <v>26219</v>
      </c>
      <c r="L28" s="10">
        <f t="shared" si="57"/>
        <v>30383.003873804384</v>
      </c>
      <c r="M28" s="10">
        <f t="shared" ref="M28:N28" si="58">+M23+M25+M26</f>
        <v>53278.401989999998</v>
      </c>
      <c r="N28" s="10">
        <f t="shared" si="58"/>
        <v>96316</v>
      </c>
      <c r="O28" s="10">
        <f t="shared" ref="O28:P28" si="59">+O23+O25+O26</f>
        <v>24325.037829999994</v>
      </c>
      <c r="P28" s="10">
        <f t="shared" si="59"/>
        <v>62070</v>
      </c>
      <c r="Q28" s="10">
        <f t="shared" ref="Q28:W28" si="60">+Q23+Q25+Q26</f>
        <v>27927.869439999966</v>
      </c>
      <c r="R28" s="10">
        <f t="shared" si="60"/>
        <v>17621</v>
      </c>
      <c r="S28" s="10">
        <f t="shared" si="60"/>
        <v>11212</v>
      </c>
      <c r="T28" s="10">
        <f t="shared" si="60"/>
        <v>25007.831600607456</v>
      </c>
      <c r="U28" s="10">
        <f t="shared" si="60"/>
        <v>14940.780797802412</v>
      </c>
      <c r="V28" s="10">
        <f t="shared" si="60"/>
        <v>26851.796811387834</v>
      </c>
      <c r="W28" s="10">
        <f t="shared" si="60"/>
        <v>-2125.7678183354792</v>
      </c>
    </row>
    <row r="29" spans="1:2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>
      <c r="A30" s="4" t="s">
        <v>156</v>
      </c>
      <c r="B30" s="7">
        <f>DRE!B30</f>
        <v>-4843</v>
      </c>
      <c r="C30" s="7">
        <f>DRE!C30</f>
        <v>-2109</v>
      </c>
      <c r="D30" s="7">
        <f>DRE!D30</f>
        <v>-3772</v>
      </c>
      <c r="E30" s="7">
        <f>DRE!E30</f>
        <v>-2923</v>
      </c>
      <c r="F30" s="7">
        <f>DRE!F30</f>
        <v>-4002</v>
      </c>
      <c r="G30" s="7">
        <f>DRE!G30</f>
        <v>-4473</v>
      </c>
      <c r="H30" s="7">
        <f>DRE!H30</f>
        <v>-2352.0600793444992</v>
      </c>
      <c r="I30" s="7">
        <f>DRE!I30</f>
        <v>-6574.9399206554799</v>
      </c>
      <c r="J30" s="7">
        <f>DRE!J30</f>
        <v>-1953</v>
      </c>
      <c r="K30" s="7">
        <f>DRE!K30</f>
        <v>-5139</v>
      </c>
      <c r="L30" s="7">
        <f>DRE!L30</f>
        <v>-5878.9316319244354</v>
      </c>
      <c r="M30" s="7">
        <f>DRE!M30</f>
        <v>-7644</v>
      </c>
      <c r="N30" s="7">
        <f>DRE!N30</f>
        <v>-5774</v>
      </c>
      <c r="O30" s="7">
        <f>DRE!O30</f>
        <v>-7272</v>
      </c>
      <c r="P30" s="7">
        <f>DRE!P30</f>
        <v>-8643</v>
      </c>
      <c r="Q30" s="7">
        <f>DRE!Q30</f>
        <v>-10287</v>
      </c>
      <c r="R30" s="7">
        <f>DRE!R30</f>
        <v>-4165</v>
      </c>
      <c r="S30" s="7">
        <f>DRE!S30</f>
        <v>-2213</v>
      </c>
      <c r="T30" s="7">
        <f>DRE!T30</f>
        <v>-5351.4751734467191</v>
      </c>
      <c r="U30" s="7">
        <f>DRE!U30</f>
        <v>-4340.4098292575563</v>
      </c>
      <c r="V30" s="7">
        <f>DRE!V30</f>
        <v>-3658.4439914855666</v>
      </c>
      <c r="W30" s="7">
        <f>DRE!W30</f>
        <v>-135.18280394951591</v>
      </c>
    </row>
    <row r="31" spans="1:23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2" thickBot="1">
      <c r="A32" s="19" t="s">
        <v>157</v>
      </c>
      <c r="B32" s="20">
        <f t="shared" ref="B32" si="61">+B28+B30</f>
        <v>65977</v>
      </c>
      <c r="C32" s="20">
        <f t="shared" ref="C32:D32" si="62">+C28+C30</f>
        <v>70004</v>
      </c>
      <c r="D32" s="20">
        <f t="shared" si="62"/>
        <v>88142</v>
      </c>
      <c r="E32" s="20">
        <f t="shared" ref="E32:F32" si="63">+E28+E30</f>
        <v>48565</v>
      </c>
      <c r="F32" s="20">
        <f t="shared" si="63"/>
        <v>69133</v>
      </c>
      <c r="G32" s="20">
        <f t="shared" ref="G32:H32" si="64">+G28+G30</f>
        <v>25609</v>
      </c>
      <c r="H32" s="20">
        <f t="shared" si="64"/>
        <v>32466.927500655627</v>
      </c>
      <c r="I32" s="20">
        <f t="shared" ref="I32:J32" si="65">+I28+I30</f>
        <v>27620.055499344387</v>
      </c>
      <c r="J32" s="20">
        <f t="shared" si="65"/>
        <v>33722</v>
      </c>
      <c r="K32" s="20">
        <f t="shared" ref="K32:L32" si="66">+K28+K30</f>
        <v>21080</v>
      </c>
      <c r="L32" s="20">
        <f t="shared" si="66"/>
        <v>24504.072241879949</v>
      </c>
      <c r="M32" s="20">
        <f t="shared" ref="M32:N32" si="67">+M28+M30</f>
        <v>45634.401989999998</v>
      </c>
      <c r="N32" s="20">
        <f t="shared" si="67"/>
        <v>90542</v>
      </c>
      <c r="O32" s="20">
        <f t="shared" ref="O32:P32" si="68">+O28+O30</f>
        <v>17053.037829999994</v>
      </c>
      <c r="P32" s="20">
        <f t="shared" si="68"/>
        <v>53427</v>
      </c>
      <c r="Q32" s="20">
        <f t="shared" ref="Q32:W32" si="69">+Q28+Q30</f>
        <v>17640.869439999966</v>
      </c>
      <c r="R32" s="20">
        <f t="shared" si="69"/>
        <v>13456</v>
      </c>
      <c r="S32" s="20">
        <f t="shared" si="69"/>
        <v>8999</v>
      </c>
      <c r="T32" s="20">
        <f t="shared" si="69"/>
        <v>19656.356427160739</v>
      </c>
      <c r="U32" s="20">
        <f t="shared" si="69"/>
        <v>10600.370968544856</v>
      </c>
      <c r="V32" s="20">
        <f t="shared" si="69"/>
        <v>23193.352819902269</v>
      </c>
      <c r="W32" s="20">
        <f t="shared" si="69"/>
        <v>-2260.950622284995</v>
      </c>
    </row>
    <row r="33" spans="1:23" ht="12.5" thickTop="1" thickBot="1">
      <c r="A33" s="11" t="s">
        <v>266</v>
      </c>
      <c r="B33" s="12">
        <f t="shared" ref="B33:C33" si="70">+B32/B6</f>
        <v>0.2235409713869454</v>
      </c>
      <c r="C33" s="12">
        <f t="shared" si="70"/>
        <v>0.24544549317700518</v>
      </c>
      <c r="D33" s="12">
        <f t="shared" ref="D33:E33" si="71">+D32/D6</f>
        <v>0.34476257529531407</v>
      </c>
      <c r="E33" s="12">
        <f t="shared" si="71"/>
        <v>0.23692555371255733</v>
      </c>
      <c r="F33" s="12">
        <f t="shared" ref="F33:G33" si="72">+F32/F6</f>
        <v>0.24383129708529669</v>
      </c>
      <c r="G33" s="12">
        <f t="shared" si="72"/>
        <v>0.16089592561178651</v>
      </c>
      <c r="H33" s="12">
        <f t="shared" ref="H33:I33" si="73">+H32/H6</f>
        <v>0.22049147576608488</v>
      </c>
      <c r="I33" s="12">
        <f t="shared" si="73"/>
        <v>0.21441977294858255</v>
      </c>
      <c r="J33" s="12">
        <f t="shared" ref="J33:K33" si="74">+J32/J6</f>
        <v>0.18765302942616749</v>
      </c>
      <c r="K33" s="12">
        <f t="shared" si="74"/>
        <v>0.21172736586247765</v>
      </c>
      <c r="L33" s="12">
        <f t="shared" ref="L33:M33" si="75">+L32/L6</f>
        <v>0.22430033156975143</v>
      </c>
      <c r="M33" s="12">
        <f t="shared" si="75"/>
        <v>0.30559842755544842</v>
      </c>
      <c r="N33" s="12">
        <f t="shared" ref="N33:O33" si="76">+N32/N6</f>
        <v>0.34788656090185699</v>
      </c>
      <c r="O33" s="12">
        <f t="shared" si="76"/>
        <v>0.18857314757509597</v>
      </c>
      <c r="P33" s="12">
        <f t="shared" ref="P33:W33" si="77">+P32/P6</f>
        <v>0.29836151629548552</v>
      </c>
      <c r="Q33" s="12">
        <f t="shared" si="77"/>
        <v>0.20347941047077006</v>
      </c>
      <c r="R33" s="12">
        <f t="shared" si="77"/>
        <v>0.26240761325298856</v>
      </c>
      <c r="S33" s="12">
        <f t="shared" si="77"/>
        <v>0.2119206857573474</v>
      </c>
      <c r="T33" s="12">
        <f t="shared" si="77"/>
        <v>0.19689110656439182</v>
      </c>
      <c r="U33" s="12">
        <f t="shared" si="77"/>
        <v>0.21207528346160484</v>
      </c>
      <c r="V33" s="12">
        <f t="shared" si="77"/>
        <v>0.22785968643980092</v>
      </c>
      <c r="W33" s="12">
        <f t="shared" si="77"/>
        <v>-0.13640836352704755</v>
      </c>
    </row>
    <row r="34" spans="1:23" ht="12" thickTop="1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</row>
    <row r="36" spans="1:23">
      <c r="A36" s="5" t="s">
        <v>336</v>
      </c>
      <c r="B36" s="3" t="str">
        <f t="shared" ref="B36:C36" si="78">B5</f>
        <v>2Q24</v>
      </c>
      <c r="C36" s="3" t="str">
        <f t="shared" si="78"/>
        <v>1Q24</v>
      </c>
      <c r="D36" s="3" t="str">
        <f t="shared" ref="D36:I36" si="79">D5</f>
        <v>4Q23</v>
      </c>
      <c r="E36" s="3" t="str">
        <f t="shared" si="79"/>
        <v>3Q23</v>
      </c>
      <c r="F36" s="3" t="str">
        <f t="shared" si="79"/>
        <v>2Q23</v>
      </c>
      <c r="G36" s="3" t="str">
        <f t="shared" si="79"/>
        <v>1Q23</v>
      </c>
      <c r="H36" s="3" t="str">
        <f t="shared" si="79"/>
        <v>4Q22</v>
      </c>
      <c r="I36" s="3" t="str">
        <f t="shared" si="79"/>
        <v>3Q22</v>
      </c>
      <c r="J36" s="3" t="str">
        <f t="shared" ref="J36:W36" si="80">J5</f>
        <v>2Q22</v>
      </c>
      <c r="K36" s="3" t="str">
        <f t="shared" si="80"/>
        <v>1Q22</v>
      </c>
      <c r="L36" s="3" t="str">
        <f t="shared" si="80"/>
        <v>4Q21</v>
      </c>
      <c r="M36" s="3" t="str">
        <f t="shared" si="80"/>
        <v>3Q21</v>
      </c>
      <c r="N36" s="3" t="str">
        <f t="shared" si="80"/>
        <v>2Q21</v>
      </c>
      <c r="O36" s="3" t="str">
        <f t="shared" si="80"/>
        <v>1Q21</v>
      </c>
      <c r="P36" s="3" t="str">
        <f t="shared" si="80"/>
        <v>4Q20</v>
      </c>
      <c r="Q36" s="3" t="str">
        <f t="shared" si="80"/>
        <v>3Q20</v>
      </c>
      <c r="R36" s="3" t="str">
        <f t="shared" si="80"/>
        <v>2Q20</v>
      </c>
      <c r="S36" s="3" t="str">
        <f t="shared" si="80"/>
        <v>1Q20</v>
      </c>
      <c r="T36" s="3" t="str">
        <f t="shared" si="80"/>
        <v>4Q19</v>
      </c>
      <c r="U36" s="3" t="str">
        <f t="shared" si="80"/>
        <v>3Q19</v>
      </c>
      <c r="V36" s="3" t="str">
        <f t="shared" si="80"/>
        <v>2Q19</v>
      </c>
      <c r="W36" s="3" t="str">
        <f t="shared" si="80"/>
        <v>1Q19</v>
      </c>
    </row>
    <row r="37" spans="1:23">
      <c r="A37" s="1" t="s">
        <v>338</v>
      </c>
      <c r="B37" s="7">
        <f>DRE!B37</f>
        <v>1819438.7903999998</v>
      </c>
      <c r="C37" s="7">
        <f>DRE!C37</f>
        <v>1546568.064</v>
      </c>
      <c r="D37" s="7">
        <f>DRE!D37</f>
        <v>1322309.7216</v>
      </c>
      <c r="E37" s="7">
        <f>DRE!E37</f>
        <v>1303463.0592</v>
      </c>
      <c r="F37" s="7">
        <f>DRE!F37</f>
        <v>1322068.8384</v>
      </c>
      <c r="G37" s="7">
        <f>DRE!G37</f>
        <v>1217673.3887999998</v>
      </c>
      <c r="H37" s="7">
        <f>DRE!H37</f>
        <v>1154103.7248</v>
      </c>
      <c r="I37" s="7">
        <f>DRE!I37</f>
        <v>1086096.1833993318</v>
      </c>
      <c r="J37" s="7">
        <f>DRE!J37</f>
        <v>1044026.8762923634</v>
      </c>
      <c r="K37" s="7">
        <f>DRE!K37</f>
        <v>786875.28352889954</v>
      </c>
      <c r="L37" s="7">
        <f>DRE!L37</f>
        <v>724778</v>
      </c>
      <c r="M37" s="7">
        <f>DRE!M37</f>
        <v>681206</v>
      </c>
      <c r="N37" s="7">
        <f>DRE!N37</f>
        <v>604003.29581454047</v>
      </c>
      <c r="O37" s="7">
        <f>DRE!O37</f>
        <v>378002.37060298701</v>
      </c>
      <c r="P37" s="7">
        <f>DRE!P37</f>
        <v>380618</v>
      </c>
      <c r="Q37" s="7">
        <f>DRE!Q37</f>
        <v>207271</v>
      </c>
      <c r="R37" s="7">
        <f>DRE!R37</f>
        <v>253210</v>
      </c>
      <c r="S37" s="7">
        <f>DRE!S37</f>
        <v>295690</v>
      </c>
      <c r="T37" s="7">
        <f>DRE!T37</f>
        <v>316138</v>
      </c>
      <c r="U37" s="7">
        <f>DRE!U37</f>
        <v>275804</v>
      </c>
      <c r="V37" s="7">
        <f>DRE!V37</f>
        <v>285636</v>
      </c>
      <c r="W37" s="7">
        <f>DRE!W37</f>
        <v>174473.61320136843</v>
      </c>
    </row>
    <row r="38" spans="1:23">
      <c r="A38" s="1" t="s">
        <v>339</v>
      </c>
      <c r="B38" s="7">
        <f>DRE!B38</f>
        <v>641352.79039999971</v>
      </c>
      <c r="C38" s="7">
        <f>DRE!C38</f>
        <v>565887.06400000001</v>
      </c>
      <c r="D38" s="7">
        <f>DRE!D38</f>
        <v>473643.72160000005</v>
      </c>
      <c r="E38" s="7">
        <f>DRE!E38</f>
        <v>454797.05920000002</v>
      </c>
      <c r="F38" s="7">
        <f>DRE!F38</f>
        <v>454668.83840000001</v>
      </c>
      <c r="G38" s="7">
        <f>DRE!G38</f>
        <v>420568.38879999984</v>
      </c>
      <c r="H38" s="7">
        <f>DRE!H38</f>
        <v>404842.72479999997</v>
      </c>
      <c r="I38" s="7">
        <f>DRE!I38</f>
        <v>376409.3974068953</v>
      </c>
      <c r="J38" s="7">
        <f>DRE!J38</f>
        <v>355821.4306932289</v>
      </c>
      <c r="K38" s="7">
        <f>DRE!K38</f>
        <v>284124.86114508443</v>
      </c>
      <c r="L38" s="7">
        <f>DRE!L38</f>
        <v>269966.54106736387</v>
      </c>
      <c r="M38" s="7">
        <f>DRE!M38</f>
        <v>257425</v>
      </c>
      <c r="N38" s="7">
        <f>DRE!N38</f>
        <v>229749.26956866198</v>
      </c>
      <c r="O38" s="7">
        <f>DRE!O38</f>
        <v>138920.78554525704</v>
      </c>
      <c r="P38" s="7">
        <f>DRE!P38</f>
        <v>140843</v>
      </c>
      <c r="Q38" s="7">
        <f>DRE!Q38</f>
        <v>76921</v>
      </c>
      <c r="R38" s="7">
        <f>DRE!R38</f>
        <v>92563</v>
      </c>
      <c r="S38" s="7">
        <f>DRE!S38</f>
        <v>107084</v>
      </c>
      <c r="T38" s="7">
        <f>DRE!T38</f>
        <v>114914</v>
      </c>
      <c r="U38" s="7">
        <f>DRE!U38</f>
        <v>101097</v>
      </c>
      <c r="V38" s="7">
        <f>DRE!V38</f>
        <v>104962</v>
      </c>
      <c r="W38" s="7">
        <f>DRE!W38</f>
        <v>62560.156097464424</v>
      </c>
    </row>
    <row r="39" spans="1:23" ht="12" thickBot="1">
      <c r="A39" s="31" t="s">
        <v>337</v>
      </c>
      <c r="B39" s="33">
        <f t="shared" ref="B39" si="81">+B38/B37</f>
        <v>0.35250033899683958</v>
      </c>
      <c r="C39" s="33">
        <f t="shared" ref="C39:D39" si="82">+C38/C37</f>
        <v>0.36589858356211347</v>
      </c>
      <c r="D39" s="33">
        <f t="shared" si="82"/>
        <v>0.35819423684406498</v>
      </c>
      <c r="E39" s="33">
        <f t="shared" ref="E39:F39" si="83">+E38/E37</f>
        <v>0.34891442146364438</v>
      </c>
      <c r="F39" s="33">
        <f t="shared" si="83"/>
        <v>0.34390708349971499</v>
      </c>
      <c r="G39" s="33">
        <f t="shared" ref="G39:H39" si="84">+G38/G37</f>
        <v>0.34538686044084788</v>
      </c>
      <c r="H39" s="33">
        <f t="shared" si="84"/>
        <v>0.35078538964958028</v>
      </c>
      <c r="I39" s="33">
        <f t="shared" ref="I39:W39" si="85">+I38/I37</f>
        <v>0.34657096043628993</v>
      </c>
      <c r="J39" s="33">
        <f t="shared" si="85"/>
        <v>0.34081635135376215</v>
      </c>
      <c r="K39" s="33">
        <f t="shared" si="85"/>
        <v>0.36107991582969756</v>
      </c>
      <c r="L39" s="33">
        <f t="shared" si="85"/>
        <v>0.37248169931670644</v>
      </c>
      <c r="M39" s="33">
        <f t="shared" si="85"/>
        <v>0.37789596685877691</v>
      </c>
      <c r="N39" s="33">
        <f t="shared" si="85"/>
        <v>0.38037750979293766</v>
      </c>
      <c r="O39" s="33">
        <f t="shared" si="85"/>
        <v>0.36751300084084521</v>
      </c>
      <c r="P39" s="33">
        <f t="shared" si="85"/>
        <v>0.37003767556973133</v>
      </c>
      <c r="Q39" s="33">
        <f t="shared" si="85"/>
        <v>0.37111318032913432</v>
      </c>
      <c r="R39" s="33">
        <f t="shared" si="85"/>
        <v>0.36555823229730261</v>
      </c>
      <c r="S39" s="33">
        <f t="shared" si="85"/>
        <v>0.36214954851364606</v>
      </c>
      <c r="T39" s="33">
        <f t="shared" si="85"/>
        <v>0.36349315805123078</v>
      </c>
      <c r="U39" s="33">
        <f t="shared" si="85"/>
        <v>0.36655378457165233</v>
      </c>
      <c r="V39" s="33">
        <f t="shared" si="85"/>
        <v>0.367467686146004</v>
      </c>
      <c r="W39" s="33">
        <f t="shared" si="85"/>
        <v>0.3585651431730294</v>
      </c>
    </row>
    <row r="40" spans="1:23" ht="12" thickTop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0 xmlns="eae2d124-db6e-4814-bc7f-bf0893cf7486" xsi:nil="true"/>
    <lcf76f155ced4ddcb4097134ff3c332f xmlns="eae2d124-db6e-4814-bc7f-bf0893cf7486">
      <Terms xmlns="http://schemas.microsoft.com/office/infopath/2007/PartnerControls"/>
    </lcf76f155ced4ddcb4097134ff3c332f>
    <TaxCatchAll xmlns="aa238423-15d8-4bc4-96a8-094b2682a7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E207A8DB01E944B720D87BCBA8EEEA" ma:contentTypeVersion="14" ma:contentTypeDescription="Crie um novo documento." ma:contentTypeScope="" ma:versionID="46314cfeae4723090dc0532e262c1823">
  <xsd:schema xmlns:xsd="http://www.w3.org/2001/XMLSchema" xmlns:xs="http://www.w3.org/2001/XMLSchema" xmlns:p="http://schemas.microsoft.com/office/2006/metadata/properties" xmlns:ns2="eae2d124-db6e-4814-bc7f-bf0893cf7486" xmlns:ns3="aa238423-15d8-4bc4-96a8-094b2682a732" targetNamespace="http://schemas.microsoft.com/office/2006/metadata/properties" ma:root="true" ma:fieldsID="f071f335bb46360083fe11417625e25b" ns2:_="" ns3:_="">
    <xsd:import namespace="eae2d124-db6e-4814-bc7f-bf0893cf7486"/>
    <xsd:import namespace="aa238423-15d8-4bc4-96a8-094b2682a732"/>
    <xsd:element name="properties">
      <xsd:complexType>
        <xsd:sequence>
          <xsd:element name="documentManagement">
            <xsd:complexType>
              <xsd:all>
                <xsd:element ref="ns2:Title0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2d124-db6e-4814-bc7f-bf0893cf7486" elementFormDefault="qualified">
    <xsd:import namespace="http://schemas.microsoft.com/office/2006/documentManagement/types"/>
    <xsd:import namespace="http://schemas.microsoft.com/office/infopath/2007/PartnerControls"/>
    <xsd:element name="Title0" ma:index="8" nillable="true" ma:displayName="Title" ma:description="" ma:internalName="Title0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3e030f-98ab-46bb-8f25-7e45cc430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38423-15d8-4bc4-96a8-094b2682a7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b44d62a-6d58-4540-a93e-2cd7f67f2746}" ma:internalName="TaxCatchAll" ma:showField="CatchAllData" ma:web="aa238423-15d8-4bc4-96a8-094b2682a7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222FC4-AEBE-4600-A718-9D949121D9D1}">
  <ds:schemaRefs>
    <ds:schemaRef ds:uri="http://schemas.microsoft.com/office/2006/metadata/properties"/>
    <ds:schemaRef ds:uri="http://schemas.microsoft.com/office/infopath/2007/PartnerControls"/>
    <ds:schemaRef ds:uri="eae2d124-db6e-4814-bc7f-bf0893cf7486"/>
    <ds:schemaRef ds:uri="aa238423-15d8-4bc4-96a8-094b2682a732"/>
  </ds:schemaRefs>
</ds:datastoreItem>
</file>

<file path=customXml/itemProps2.xml><?xml version="1.0" encoding="utf-8"?>
<ds:datastoreItem xmlns:ds="http://schemas.openxmlformats.org/officeDocument/2006/customXml" ds:itemID="{9B945261-CB45-4975-B893-5CDE8B1B86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702295-0D62-44B7-A00F-58B06069C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Summary</vt:lpstr>
      <vt:lpstr>DRE</vt:lpstr>
      <vt:lpstr>Margens Bruta e EBITDA (ex-SFH)</vt:lpstr>
      <vt:lpstr>Balanço Patrimonial</vt:lpstr>
      <vt:lpstr>Geração Caixa </vt:lpstr>
      <vt:lpstr>Dados Operacionais</vt:lpstr>
      <vt:lpstr>Dívida</vt:lpstr>
      <vt:lpstr>Lançamentos</vt:lpstr>
      <vt:lpstr>Income Statement</vt:lpstr>
      <vt:lpstr>Gross Margin &amp; EBITDA (ex-SFH)</vt:lpstr>
      <vt:lpstr>Balance Sheet</vt:lpstr>
      <vt:lpstr>Cash Generation</vt:lpstr>
      <vt:lpstr>Operating Data</vt:lpstr>
      <vt:lpstr>Debt</vt:lpstr>
      <vt:lpstr>Launches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Rodrigues</dc:creator>
  <cp:lastModifiedBy>Vitor Charak</cp:lastModifiedBy>
  <dcterms:created xsi:type="dcterms:W3CDTF">2020-10-26T19:10:55Z</dcterms:created>
  <dcterms:modified xsi:type="dcterms:W3CDTF">2024-08-07T20:51:19Z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0x01010044E207A8DB01E944B720D87BCBA8EEEA</vt:lpwstr>
  </property>
  <property fmtid="{D5CDD505-2E9C-101B-9397-08002B2CF9AE}" pid="3" name="MediaServiceImageTags">
    <vt:lpwstr/>
  </property>
</Properties>
</file>