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01532361\Desktop\Simulador\"/>
    </mc:Choice>
  </mc:AlternateContent>
  <xr:revisionPtr revIDLastSave="0" documentId="13_ncr:1_{5E94619B-0740-4739-9125-C7314FE3A593}" xr6:coauthVersionLast="47" xr6:coauthVersionMax="47" xr10:uidLastSave="{00000000-0000-0000-0000-000000000000}"/>
  <bookViews>
    <workbookView xWindow="-120" yWindow="-120" windowWidth="20730" windowHeight="11160" xr2:uid="{00000000-000D-0000-FFFF-FFFF00000000}"/>
  </bookViews>
  <sheets>
    <sheet name="Guide and main assumptions" sheetId="8" r:id="rId1"/>
    <sheet name="Inputs" sheetId="7" r:id="rId2"/>
    <sheet name="Model" sheetId="6" r:id="rId3"/>
  </sheets>
  <definedNames>
    <definedName name="_xlnm.Print_Area" localSheetId="1">Inputs!$B$8:$J$65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7" l="1"/>
  <c r="I24" i="7"/>
  <c r="I17" i="7"/>
  <c r="I52" i="7"/>
  <c r="E61" i="6" l="1"/>
  <c r="E70" i="6"/>
  <c r="E69" i="6"/>
  <c r="E68" i="6"/>
  <c r="E66" i="6"/>
  <c r="E65" i="6"/>
  <c r="E64" i="6"/>
  <c r="E60" i="6"/>
  <c r="E59" i="6"/>
  <c r="E53" i="6"/>
  <c r="E52" i="6"/>
  <c r="E51" i="6"/>
  <c r="E50" i="6"/>
  <c r="E44" i="6"/>
  <c r="E43" i="6"/>
  <c r="E41" i="6"/>
  <c r="E42" i="6" s="1"/>
  <c r="E40" i="6"/>
  <c r="E34" i="6"/>
  <c r="E33" i="6"/>
  <c r="E32" i="6"/>
  <c r="E30" i="6"/>
  <c r="E29" i="6"/>
  <c r="E28" i="6"/>
  <c r="E24" i="6"/>
  <c r="E23" i="6"/>
  <c r="E16" i="6"/>
  <c r="E9" i="6"/>
  <c r="E4" i="6"/>
  <c r="E25" i="6"/>
  <c r="E46" i="6" l="1"/>
  <c r="E11" i="6" s="1"/>
  <c r="E36" i="6"/>
  <c r="E10" i="6" s="1"/>
  <c r="E8" i="6"/>
  <c r="E72" i="6"/>
  <c r="E13" i="6" s="1"/>
  <c r="E55" i="6"/>
  <c r="E12" i="6" s="1"/>
  <c r="E17" i="6" l="1"/>
  <c r="E15" i="6"/>
  <c r="E18" i="6" l="1"/>
</calcChain>
</file>

<file path=xl/sharedStrings.xml><?xml version="1.0" encoding="utf-8"?>
<sst xmlns="http://schemas.openxmlformats.org/spreadsheetml/2006/main" count="185" uniqueCount="85">
  <si>
    <t>Price Realization Guide to Analysts</t>
  </si>
  <si>
    <t>This spreadsheet was created with the intention to help analysts better estimate Vale's realized price and the impact of the pricing mechanisms on the realized price.</t>
  </si>
  <si>
    <t>How to use it:</t>
  </si>
  <si>
    <t>1) Insert your assumptions in the 'Inputs' tab</t>
  </si>
  <si>
    <t>2) 'Inputs' tab is linked to the 'Model' tab, thus automaticaly calculating realized price</t>
  </si>
  <si>
    <t>Some context to understand the model:</t>
  </si>
  <si>
    <t>There are three prevailing pricing systems:</t>
  </si>
  <si>
    <t>1) Current: sales are completed and prices settled in the current quarter.</t>
  </si>
  <si>
    <t>2) Lagged: sales are based on past prices, calculated based on the average price of the past three months ending one month before the current quarter.</t>
  </si>
  <si>
    <t>3) Provisional: sales are subject to provisional pricing as deliveries and thus final price settlements occur in the subsequent quarter. Customers are invoiced based on provisional prices ("best estimate"), as reported on Vale's quarterly results press release, and final prices are settled upon delivery in the subsequent quarter.</t>
  </si>
  <si>
    <t>Disclaimers:</t>
  </si>
  <si>
    <t>As the model is sensitive to key inputs such as Fe content, quality premiums, pricing systems sales mix, and delivery of volumes sold in previous quarters,</t>
  </si>
  <si>
    <t>it is not possible to guarantee that the price calculated using this model will be exactly to the one that will be reported in any given quarter.</t>
  </si>
  <si>
    <t>In this spreadsheet include your main assumptions to the model</t>
  </si>
  <si>
    <t>Insert your assumptions</t>
  </si>
  <si>
    <t>Provided by Vale in tab 'Information provided by Vale'</t>
  </si>
  <si>
    <t xml:space="preserve">Inputs </t>
  </si>
  <si>
    <t>Reference prices:</t>
  </si>
  <si>
    <t>Platts IODEX 62% Fe benchmark average:</t>
  </si>
  <si>
    <t>For the quarter</t>
  </si>
  <si>
    <t>US$/t, dmt</t>
  </si>
  <si>
    <t>Month 1</t>
  </si>
  <si>
    <t>Month 2</t>
  </si>
  <si>
    <t>Month 3</t>
  </si>
  <si>
    <t>Previous quarter lagged one month</t>
  </si>
  <si>
    <t>Quality (1% Fe content):</t>
  </si>
  <si>
    <t>Sales volumes</t>
  </si>
  <si>
    <t>Estimated sales volumes for the quarter (iron ore fines)</t>
  </si>
  <si>
    <t>Mt</t>
  </si>
  <si>
    <t>Pricing systems</t>
  </si>
  <si>
    <t>1. Provisional pricing system</t>
  </si>
  <si>
    <t>Provisional pricing system - Current quarter</t>
  </si>
  <si>
    <t>Provisional price (forward price)</t>
  </si>
  <si>
    <t>Provisional sales volumes (not yet delivered) (% of total sales volumes)</t>
  </si>
  <si>
    <t>%</t>
  </si>
  <si>
    <t>Provisional pricing system - Previous quarter</t>
  </si>
  <si>
    <t>Provisional price (determined in previous quarter)</t>
  </si>
  <si>
    <t>Volumes sold in previous quarter and delivered in current quarter</t>
  </si>
  <si>
    <t>Estimated delivery of sales volumes sold in previous quarter and delivered in current quarter (% per month)</t>
  </si>
  <si>
    <t>2. Lagged pricing system</t>
  </si>
  <si>
    <t>Sales volumes (% of total sales volumes)</t>
  </si>
  <si>
    <t>3. Current pricing system</t>
  </si>
  <si>
    <t>Estimated delivery sales volumes percentage by month</t>
  </si>
  <si>
    <t>Adjustments to prices</t>
  </si>
  <si>
    <t>% Fe content average in current quarter</t>
  </si>
  <si>
    <t>Premium/Discount in current quarter</t>
  </si>
  <si>
    <t>FOB adjustment</t>
  </si>
  <si>
    <t>Moisture</t>
  </si>
  <si>
    <t>Vale Realized Price (Quarterly average)</t>
  </si>
  <si>
    <t>Platts IODEX 62% Fe reference price average</t>
  </si>
  <si>
    <t>Impacts on realized price from:</t>
  </si>
  <si>
    <t xml:space="preserve">    Quality (1% Fe content)</t>
  </si>
  <si>
    <t>US$/t</t>
  </si>
  <si>
    <t xml:space="preserve">    Premium/Discount </t>
  </si>
  <si>
    <t xml:space="preserve">    Provisional Price in Previous Quarter</t>
  </si>
  <si>
    <t xml:space="preserve">    Provisional Prices in Current Quarter</t>
  </si>
  <si>
    <t xml:space="preserve">    Lagged Price</t>
  </si>
  <si>
    <t xml:space="preserve">    Current Quarter Price</t>
  </si>
  <si>
    <t>Vale's Realized Price, CFR</t>
  </si>
  <si>
    <t>FOB sales adjustment</t>
  </si>
  <si>
    <t>Vale's Realized Price</t>
  </si>
  <si>
    <t>US$/t, wmt</t>
  </si>
  <si>
    <t>Provisional Price in Previous Quarter Calculation:</t>
  </si>
  <si>
    <t>Estimated sales volumes in current quarter</t>
  </si>
  <si>
    <t>Delivered sales volumes (% per month)</t>
  </si>
  <si>
    <t xml:space="preserve">    Month 1</t>
  </si>
  <si>
    <t xml:space="preserve">    Month 2</t>
  </si>
  <si>
    <t xml:space="preserve">    Month 3</t>
  </si>
  <si>
    <t>Platts IODEX 62% Fe monthly average</t>
  </si>
  <si>
    <t>Impact from Provisional Price in Previous Quarter</t>
  </si>
  <si>
    <t>Provisional Price in Current Quarter Calculation:</t>
  </si>
  <si>
    <t>Platts IODEX 62% Fe average (current quarter)</t>
  </si>
  <si>
    <t>Quality (1% Fe content) forward</t>
  </si>
  <si>
    <t>Estimated sales volumes for the quarter</t>
  </si>
  <si>
    <t>Provisional sales volumes (not yet delivered)</t>
  </si>
  <si>
    <t>Impact from Provisional Price in Current Quarter</t>
  </si>
  <si>
    <t>Lagged Quarter Price Calculation:</t>
  </si>
  <si>
    <t>Platts IODEX 62% Fe average (previous quarter lagged one month)</t>
  </si>
  <si>
    <t>Lagged quarter sales volumes</t>
  </si>
  <si>
    <t>Impact from Lagged Quarter Price</t>
  </si>
  <si>
    <t>Current Quarter Price Calculation:</t>
  </si>
  <si>
    <t>Current quarter sales volumes</t>
  </si>
  <si>
    <t>Impact from Current Quarter Price</t>
  </si>
  <si>
    <t>2Q25 value (Adjust the number to your 3Q25 estimate)</t>
  </si>
  <si>
    <t>* Forward curve on September 30th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</si>
</sst>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409]mmm\-yy;@"/>
    <numFmt numFmtId="166" formatCode="_-* #,##0.0_-;\-* #,##0.0_-;_-* &quot;-&quot;??_-;_-@_-"/>
    <numFmt numFmtId="167" formatCode="_-* #,##0_-;\-* #,##0_-;_-* &quot;-&quot;??_-;_-@_-"/>
    <numFmt numFmtId="168" formatCode="0.0"/>
  </numFmts>
  <fonts count="13"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u/>
      <sz val="11"/>
      <color theme="1"/>
      <name val="Calibri"/>
      <family val="2"/>
      <scheme val="minor"/>
    </font>
    <font>
      <u/>
      <sz val="11"/>
      <color theme="1"/>
      <name val="Calibri"/>
      <family val="2"/>
      <scheme val="minor"/>
    </font>
    <font>
      <i/>
      <sz val="12"/>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0"/>
      <color rgb="FF5F5F5F"/>
      <name val="Arial"/>
      <family val="2"/>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00999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80">
    <xf numFmtId="0" fontId="0" fillId="0" borderId="0" xfId="0"/>
    <xf numFmtId="0" fontId="0" fillId="2" borderId="0" xfId="0" applyFill="1"/>
    <xf numFmtId="0" fontId="1" fillId="2" borderId="1" xfId="0" applyFont="1" applyFill="1" applyBorder="1"/>
    <xf numFmtId="0" fontId="1" fillId="2" borderId="0" xfId="0" applyFont="1" applyFill="1"/>
    <xf numFmtId="0" fontId="0" fillId="2" borderId="1" xfId="0" applyFill="1" applyBorder="1"/>
    <xf numFmtId="0" fontId="2" fillId="2" borderId="0" xfId="0" applyFont="1" applyFill="1"/>
    <xf numFmtId="0" fontId="0" fillId="3" borderId="2" xfId="0" applyFill="1" applyBorder="1"/>
    <xf numFmtId="0" fontId="4" fillId="2" borderId="0" xfId="0" applyFont="1" applyFill="1"/>
    <xf numFmtId="0" fontId="5" fillId="2" borderId="0" xfId="0" applyFont="1" applyFill="1"/>
    <xf numFmtId="164" fontId="0" fillId="3" borderId="2" xfId="1" applyNumberFormat="1" applyFont="1" applyFill="1" applyBorder="1"/>
    <xf numFmtId="164" fontId="0" fillId="2" borderId="0" xfId="0" applyNumberFormat="1" applyFill="1"/>
    <xf numFmtId="164" fontId="0" fillId="2" borderId="0" xfId="1" applyNumberFormat="1" applyFont="1" applyFill="1" applyBorder="1"/>
    <xf numFmtId="0" fontId="6" fillId="2" borderId="0" xfId="0" applyFont="1" applyFill="1"/>
    <xf numFmtId="2" fontId="0" fillId="2" borderId="0" xfId="0" applyNumberFormat="1" applyFill="1" applyAlignment="1">
      <alignment horizontal="center"/>
    </xf>
    <xf numFmtId="2" fontId="1" fillId="2" borderId="0" xfId="0" applyNumberFormat="1" applyFont="1" applyFill="1" applyAlignment="1">
      <alignment horizontal="center"/>
    </xf>
    <xf numFmtId="0" fontId="0" fillId="2" borderId="3" xfId="0" applyFill="1" applyBorder="1"/>
    <xf numFmtId="0" fontId="0" fillId="2" borderId="4" xfId="0" applyFill="1" applyBorder="1"/>
    <xf numFmtId="0" fontId="0" fillId="2" borderId="6" xfId="0" applyFill="1" applyBorder="1"/>
    <xf numFmtId="0" fontId="0" fillId="2" borderId="8" xfId="0" applyFill="1" applyBorder="1"/>
    <xf numFmtId="0" fontId="0" fillId="2" borderId="9" xfId="0" applyFill="1" applyBorder="1"/>
    <xf numFmtId="0" fontId="1" fillId="2" borderId="10" xfId="0" applyFont="1" applyFill="1" applyBorder="1"/>
    <xf numFmtId="0" fontId="0" fillId="2" borderId="11" xfId="0" applyFill="1" applyBorder="1"/>
    <xf numFmtId="2" fontId="0" fillId="2" borderId="0" xfId="0" applyNumberFormat="1" applyFill="1"/>
    <xf numFmtId="0" fontId="0" fillId="2" borderId="0" xfId="0" applyFill="1" applyAlignment="1">
      <alignment vertical="center"/>
    </xf>
    <xf numFmtId="0" fontId="0" fillId="5" borderId="2" xfId="0" applyFill="1" applyBorder="1"/>
    <xf numFmtId="2" fontId="0" fillId="5" borderId="2" xfId="0" applyNumberFormat="1" applyFill="1" applyBorder="1"/>
    <xf numFmtId="0" fontId="4" fillId="2" borderId="4" xfId="0" applyFont="1" applyFill="1" applyBorder="1"/>
    <xf numFmtId="0" fontId="0" fillId="2" borderId="5" xfId="0" applyFill="1" applyBorder="1"/>
    <xf numFmtId="0" fontId="0" fillId="2" borderId="13" xfId="0" applyFill="1" applyBorder="1"/>
    <xf numFmtId="0" fontId="0" fillId="2" borderId="14" xfId="0" applyFill="1" applyBorder="1"/>
    <xf numFmtId="0" fontId="0" fillId="2" borderId="7" xfId="0" applyFill="1" applyBorder="1"/>
    <xf numFmtId="0" fontId="0" fillId="2" borderId="15" xfId="0" applyFill="1" applyBorder="1"/>
    <xf numFmtId="164" fontId="0" fillId="2" borderId="1" xfId="0" applyNumberFormat="1" applyFill="1" applyBorder="1"/>
    <xf numFmtId="164" fontId="0" fillId="2" borderId="4" xfId="0" applyNumberFormat="1" applyFill="1" applyBorder="1"/>
    <xf numFmtId="0" fontId="1" fillId="2" borderId="4" xfId="0" applyFont="1" applyFill="1" applyBorder="1"/>
    <xf numFmtId="2" fontId="0" fillId="2" borderId="4" xfId="0" applyNumberFormat="1" applyFill="1" applyBorder="1"/>
    <xf numFmtId="0" fontId="8" fillId="2" borderId="0" xfId="0" applyFont="1" applyFill="1"/>
    <xf numFmtId="9" fontId="0" fillId="2" borderId="14" xfId="1" applyFont="1" applyFill="1" applyBorder="1" applyAlignment="1">
      <alignment horizontal="center" vertical="center"/>
    </xf>
    <xf numFmtId="9" fontId="0" fillId="2" borderId="0" xfId="1" applyFont="1" applyFill="1" applyBorder="1" applyAlignment="1">
      <alignment horizontal="center" vertical="center"/>
    </xf>
    <xf numFmtId="0" fontId="4" fillId="2" borderId="3" xfId="0" applyFont="1" applyFill="1" applyBorder="1"/>
    <xf numFmtId="0" fontId="5" fillId="2" borderId="13" xfId="0" applyFont="1" applyFill="1" applyBorder="1"/>
    <xf numFmtId="2" fontId="0" fillId="2" borderId="14" xfId="0" applyNumberFormat="1" applyFill="1" applyBorder="1" applyAlignment="1">
      <alignment horizontal="center"/>
    </xf>
    <xf numFmtId="0" fontId="1" fillId="2" borderId="6" xfId="0" applyFont="1" applyFill="1" applyBorder="1"/>
    <xf numFmtId="2" fontId="1" fillId="2" borderId="7" xfId="0" applyNumberFormat="1" applyFont="1" applyFill="1" applyBorder="1" applyAlignment="1">
      <alignment horizontal="center"/>
    </xf>
    <xf numFmtId="166" fontId="0" fillId="2" borderId="0" xfId="2" applyNumberFormat="1" applyFont="1" applyFill="1"/>
    <xf numFmtId="2" fontId="1" fillId="2" borderId="5" xfId="0" applyNumberFormat="1" applyFont="1" applyFill="1" applyBorder="1" applyAlignment="1">
      <alignment horizontal="center"/>
    </xf>
    <xf numFmtId="0" fontId="4" fillId="2" borderId="13" xfId="0" applyFont="1" applyFill="1" applyBorder="1"/>
    <xf numFmtId="2" fontId="1" fillId="2" borderId="14" xfId="0" applyNumberFormat="1" applyFont="1" applyFill="1" applyBorder="1" applyAlignment="1">
      <alignment horizontal="center"/>
    </xf>
    <xf numFmtId="0" fontId="5" fillId="2" borderId="8" xfId="0" applyFont="1" applyFill="1" applyBorder="1"/>
    <xf numFmtId="0" fontId="1" fillId="2" borderId="8" xfId="0" applyFont="1" applyFill="1" applyBorder="1"/>
    <xf numFmtId="2" fontId="0" fillId="2" borderId="9" xfId="0" applyNumberFormat="1" applyFill="1" applyBorder="1" applyAlignment="1">
      <alignment horizontal="center"/>
    </xf>
    <xf numFmtId="0" fontId="0" fillId="2" borderId="9" xfId="0" applyFill="1" applyBorder="1" applyAlignment="1">
      <alignment horizontal="center"/>
    </xf>
    <xf numFmtId="2" fontId="1" fillId="2" borderId="12" xfId="0" applyNumberFormat="1" applyFont="1" applyFill="1" applyBorder="1" applyAlignment="1">
      <alignment horizontal="center"/>
    </xf>
    <xf numFmtId="164" fontId="0" fillId="5" borderId="2" xfId="1" applyNumberFormat="1" applyFont="1" applyFill="1" applyBorder="1"/>
    <xf numFmtId="2" fontId="8" fillId="2" borderId="0" xfId="0" applyNumberFormat="1" applyFont="1" applyFill="1"/>
    <xf numFmtId="0" fontId="10" fillId="6" borderId="0" xfId="0" applyFont="1" applyFill="1"/>
    <xf numFmtId="0" fontId="9" fillId="2" borderId="0" xfId="0" applyFont="1" applyFill="1"/>
    <xf numFmtId="167" fontId="0" fillId="2" borderId="0" xfId="2" applyNumberFormat="1" applyFont="1" applyFill="1"/>
    <xf numFmtId="9" fontId="0" fillId="3" borderId="2" xfId="1" applyFont="1" applyFill="1" applyBorder="1"/>
    <xf numFmtId="2" fontId="10" fillId="2" borderId="9" xfId="0" applyNumberFormat="1" applyFont="1" applyFill="1" applyBorder="1" applyAlignment="1">
      <alignment horizontal="center"/>
    </xf>
    <xf numFmtId="2" fontId="1" fillId="2" borderId="9" xfId="0" applyNumberFormat="1" applyFont="1" applyFill="1" applyBorder="1" applyAlignment="1">
      <alignment horizontal="center"/>
    </xf>
    <xf numFmtId="0" fontId="0" fillId="2" borderId="8" xfId="0" applyFill="1" applyBorder="1" applyAlignment="1">
      <alignment horizontal="left" indent="1"/>
    </xf>
    <xf numFmtId="164" fontId="0" fillId="2" borderId="0" xfId="1" applyNumberFormat="1" applyFont="1" applyFill="1"/>
    <xf numFmtId="0" fontId="1" fillId="2" borderId="11" xfId="0" applyFont="1" applyFill="1" applyBorder="1"/>
    <xf numFmtId="2" fontId="0" fillId="3" borderId="2" xfId="0" applyNumberFormat="1" applyFill="1" applyBorder="1"/>
    <xf numFmtId="168" fontId="10" fillId="3" borderId="2" xfId="0" applyNumberFormat="1" applyFont="1" applyFill="1" applyBorder="1"/>
    <xf numFmtId="2" fontId="10" fillId="3" borderId="2" xfId="0" applyNumberFormat="1" applyFont="1" applyFill="1" applyBorder="1"/>
    <xf numFmtId="164" fontId="10" fillId="3" borderId="2" xfId="1" applyNumberFormat="1" applyFont="1" applyFill="1" applyBorder="1"/>
    <xf numFmtId="0" fontId="10" fillId="0" borderId="0" xfId="0" applyFont="1"/>
    <xf numFmtId="9" fontId="0" fillId="2" borderId="0" xfId="1" applyFont="1" applyFill="1"/>
    <xf numFmtId="9" fontId="3" fillId="2" borderId="0" xfId="1" applyFont="1" applyFill="1"/>
    <xf numFmtId="0" fontId="11" fillId="7" borderId="0" xfId="0" applyFont="1" applyFill="1" applyAlignment="1">
      <alignment horizontal="center" vertical="center"/>
    </xf>
    <xf numFmtId="168" fontId="8" fillId="2" borderId="0" xfId="0" applyNumberFormat="1" applyFont="1" applyFill="1"/>
    <xf numFmtId="3" fontId="12" fillId="0" borderId="0" xfId="0" applyNumberFormat="1" applyFont="1"/>
    <xf numFmtId="9" fontId="0" fillId="2" borderId="0" xfId="0" applyNumberFormat="1" applyFill="1"/>
    <xf numFmtId="168" fontId="0" fillId="2" borderId="0" xfId="0" applyNumberFormat="1" applyFill="1"/>
    <xf numFmtId="0" fontId="0" fillId="2" borderId="0" xfId="0" applyFill="1" applyAlignment="1">
      <alignment horizontal="left" vertical="center" wrapText="1"/>
    </xf>
    <xf numFmtId="165" fontId="7" fillId="4" borderId="16" xfId="0" applyNumberFormat="1" applyFont="1" applyFill="1" applyBorder="1" applyAlignment="1">
      <alignment horizontal="center" vertical="center" wrapText="1"/>
    </xf>
    <xf numFmtId="165" fontId="7" fillId="4" borderId="17" xfId="0" applyNumberFormat="1" applyFont="1" applyFill="1" applyBorder="1" applyAlignment="1">
      <alignment horizontal="center" vertical="center" wrapText="1"/>
    </xf>
    <xf numFmtId="165" fontId="7" fillId="4" borderId="18" xfId="0" applyNumberFormat="1" applyFont="1" applyFill="1" applyBorder="1" applyAlignment="1">
      <alignment horizontal="center" vertical="center" wrapText="1"/>
    </xf>
  </cellXfs>
  <cellStyles count="4">
    <cellStyle name="Normal" xfId="0" builtinId="0"/>
    <cellStyle name="Porcentagem" xfId="1" builtinId="5"/>
    <cellStyle name="Vírgula" xfId="2" builtinId="3"/>
    <cellStyle name="Vírgula 2" xfId="3" xr:uid="{94AE77C3-E2C8-41C9-8E0C-E37DEC4EABA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117476</xdr:rowOff>
    </xdr:from>
    <xdr:to>
      <xdr:col>3</xdr:col>
      <xdr:colOff>92075</xdr:colOff>
      <xdr:row>3</xdr:row>
      <xdr:rowOff>168454</xdr:rowOff>
    </xdr:to>
    <xdr:pic>
      <xdr:nvPicPr>
        <xdr:cNvPr id="2" name="Picture 1" descr="https://logodownload.org/wp-content/uploads/2014/05/vale-logo.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117476"/>
          <a:ext cx="1679575" cy="603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tabSelected="1" workbookViewId="0"/>
  </sheetViews>
  <sheetFormatPr defaultColWidth="9.140625" defaultRowHeight="15" x14ac:dyDescent="0.25"/>
  <cols>
    <col min="1" max="1" width="9.140625" style="1"/>
    <col min="2" max="2" width="5.28515625" style="1" customWidth="1"/>
    <col min="3" max="16384" width="9.140625" style="1"/>
  </cols>
  <sheetData>
    <row r="1" spans="1:7" x14ac:dyDescent="0.25">
      <c r="A1"/>
    </row>
    <row r="6" spans="1:7" x14ac:dyDescent="0.25">
      <c r="A6" s="3"/>
      <c r="B6" s="7" t="s">
        <v>0</v>
      </c>
      <c r="C6" s="7"/>
      <c r="D6" s="7"/>
      <c r="E6" s="8"/>
    </row>
    <row r="8" spans="1:7" x14ac:dyDescent="0.25">
      <c r="B8" s="1" t="s">
        <v>1</v>
      </c>
    </row>
    <row r="10" spans="1:7" x14ac:dyDescent="0.25">
      <c r="B10" s="3" t="s">
        <v>2</v>
      </c>
      <c r="C10" s="3"/>
    </row>
    <row r="11" spans="1:7" x14ac:dyDescent="0.25">
      <c r="B11" s="1" t="s">
        <v>3</v>
      </c>
    </row>
    <row r="12" spans="1:7" x14ac:dyDescent="0.25">
      <c r="B12" s="1" t="s">
        <v>4</v>
      </c>
    </row>
    <row r="14" spans="1:7" x14ac:dyDescent="0.25">
      <c r="B14" s="3" t="s">
        <v>5</v>
      </c>
      <c r="C14" s="3"/>
      <c r="D14" s="3"/>
      <c r="E14" s="3"/>
      <c r="F14" s="3"/>
      <c r="G14" s="3"/>
    </row>
    <row r="15" spans="1:7" x14ac:dyDescent="0.25">
      <c r="B15" s="1" t="s">
        <v>6</v>
      </c>
    </row>
    <row r="16" spans="1:7" s="23" customFormat="1" ht="15.75" customHeight="1" x14ac:dyDescent="0.25">
      <c r="C16" s="23" t="s">
        <v>7</v>
      </c>
    </row>
    <row r="17" spans="2:18" s="23" customFormat="1" ht="16.5" customHeight="1" x14ac:dyDescent="0.25">
      <c r="C17" s="23" t="s">
        <v>8</v>
      </c>
    </row>
    <row r="18" spans="2:18" ht="21" customHeight="1" x14ac:dyDescent="0.25">
      <c r="C18" s="76" t="s">
        <v>9</v>
      </c>
      <c r="D18" s="76"/>
      <c r="E18" s="76"/>
      <c r="F18" s="76"/>
      <c r="G18" s="76"/>
      <c r="H18" s="76"/>
      <c r="I18" s="76"/>
      <c r="J18" s="76"/>
      <c r="K18" s="76"/>
      <c r="L18" s="76"/>
      <c r="M18" s="76"/>
      <c r="N18" s="76"/>
      <c r="O18" s="76"/>
      <c r="P18" s="76"/>
      <c r="Q18" s="76"/>
      <c r="R18" s="76"/>
    </row>
    <row r="19" spans="2:18" ht="20.25" customHeight="1" x14ac:dyDescent="0.25">
      <c r="C19" s="76"/>
      <c r="D19" s="76"/>
      <c r="E19" s="76"/>
      <c r="F19" s="76"/>
      <c r="G19" s="76"/>
      <c r="H19" s="76"/>
      <c r="I19" s="76"/>
      <c r="J19" s="76"/>
      <c r="K19" s="76"/>
      <c r="L19" s="76"/>
      <c r="M19" s="76"/>
      <c r="N19" s="76"/>
      <c r="O19" s="76"/>
      <c r="P19" s="76"/>
      <c r="Q19" s="76"/>
      <c r="R19" s="76"/>
    </row>
    <row r="21" spans="2:18" x14ac:dyDescent="0.25">
      <c r="B21" s="3" t="s">
        <v>10</v>
      </c>
    </row>
    <row r="22" spans="2:18" x14ac:dyDescent="0.25">
      <c r="B22" s="1" t="s">
        <v>11</v>
      </c>
    </row>
    <row r="23" spans="2:18" x14ac:dyDescent="0.25">
      <c r="B23" s="1" t="s">
        <v>12</v>
      </c>
    </row>
  </sheetData>
  <mergeCells count="1">
    <mergeCell ref="C18:R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69"/>
  <sheetViews>
    <sheetView workbookViewId="0"/>
  </sheetViews>
  <sheetFormatPr defaultColWidth="9.140625" defaultRowHeight="15" x14ac:dyDescent="0.25"/>
  <cols>
    <col min="1" max="1" width="4.85546875" style="1" customWidth="1"/>
    <col min="2" max="2" width="1.85546875" style="1" customWidth="1"/>
    <col min="3" max="3" width="3.140625" style="1" customWidth="1"/>
    <col min="4" max="4" width="1.5703125" style="1" customWidth="1"/>
    <col min="5" max="5" width="9.140625" style="1"/>
    <col min="6" max="6" width="13.85546875" style="1" customWidth="1"/>
    <col min="7" max="7" width="37.140625" style="1" customWidth="1"/>
    <col min="8" max="8" width="13" style="1" customWidth="1"/>
    <col min="9" max="9" width="9.140625" style="1"/>
    <col min="10" max="10" width="1.85546875" style="1" customWidth="1"/>
    <col min="11" max="11" width="3.28515625" style="1" customWidth="1"/>
    <col min="12" max="13" width="12.28515625" style="1" customWidth="1"/>
    <col min="14" max="14" width="25.42578125" style="1" customWidth="1"/>
    <col min="15" max="16384" width="9.140625" style="1"/>
  </cols>
  <sheetData>
    <row r="1" spans="2:15" ht="6.75" customHeight="1" x14ac:dyDescent="0.25"/>
    <row r="2" spans="2:15" ht="15.75" x14ac:dyDescent="0.25">
      <c r="D2" s="12" t="s">
        <v>13</v>
      </c>
    </row>
    <row r="3" spans="2:15" ht="6.75" customHeight="1" x14ac:dyDescent="0.25">
      <c r="D3" s="5"/>
    </row>
    <row r="4" spans="2:15" x14ac:dyDescent="0.25">
      <c r="C4" s="6"/>
      <c r="D4" s="5"/>
      <c r="E4" s="1" t="s">
        <v>14</v>
      </c>
    </row>
    <row r="5" spans="2:15" ht="4.5" customHeight="1" x14ac:dyDescent="0.25">
      <c r="D5" s="5"/>
    </row>
    <row r="6" spans="2:15" x14ac:dyDescent="0.25">
      <c r="C6" s="24"/>
      <c r="D6" s="5"/>
      <c r="E6" s="1" t="s">
        <v>15</v>
      </c>
    </row>
    <row r="7" spans="2:15" ht="7.5" customHeight="1" x14ac:dyDescent="0.25"/>
    <row r="8" spans="2:15" x14ac:dyDescent="0.25">
      <c r="C8" s="2" t="s">
        <v>16</v>
      </c>
      <c r="D8" s="4"/>
      <c r="E8" s="4"/>
      <c r="F8" s="4"/>
      <c r="G8" s="4"/>
      <c r="H8" s="4"/>
      <c r="I8" s="4"/>
      <c r="J8" s="4"/>
    </row>
    <row r="9" spans="2:15" ht="9.75" customHeight="1" x14ac:dyDescent="0.25">
      <c r="C9" s="3"/>
    </row>
    <row r="10" spans="2:15" ht="15" customHeight="1" x14ac:dyDescent="0.25">
      <c r="B10" s="15"/>
      <c r="C10" s="26" t="s">
        <v>17</v>
      </c>
      <c r="D10" s="16"/>
      <c r="E10" s="16"/>
      <c r="F10" s="16"/>
      <c r="G10" s="16"/>
      <c r="H10" s="16"/>
      <c r="I10" s="16"/>
      <c r="J10" s="27"/>
    </row>
    <row r="11" spans="2:15" ht="9" customHeight="1" x14ac:dyDescent="0.25">
      <c r="B11" s="28"/>
      <c r="C11" s="7"/>
      <c r="J11" s="29"/>
    </row>
    <row r="12" spans="2:15" x14ac:dyDescent="0.25">
      <c r="B12" s="28"/>
      <c r="C12" s="8" t="s">
        <v>18</v>
      </c>
      <c r="J12" s="29"/>
    </row>
    <row r="13" spans="2:15" x14ac:dyDescent="0.25">
      <c r="B13" s="28"/>
      <c r="D13" s="1" t="s">
        <v>19</v>
      </c>
      <c r="H13" s="1" t="s">
        <v>20</v>
      </c>
      <c r="I13" s="25">
        <v>102.03</v>
      </c>
      <c r="J13" s="29"/>
      <c r="L13" s="36"/>
      <c r="M13" s="36"/>
      <c r="N13" s="36"/>
      <c r="O13" s="54"/>
    </row>
    <row r="14" spans="2:15" x14ac:dyDescent="0.25">
      <c r="B14" s="28"/>
      <c r="D14" s="1" t="s">
        <v>21</v>
      </c>
      <c r="H14" s="1" t="s">
        <v>20</v>
      </c>
      <c r="I14" s="25">
        <v>99.12</v>
      </c>
      <c r="J14" s="29"/>
      <c r="L14" s="36"/>
    </row>
    <row r="15" spans="2:15" x14ac:dyDescent="0.25">
      <c r="B15" s="28"/>
      <c r="D15" s="1" t="s">
        <v>22</v>
      </c>
      <c r="H15" s="1" t="s">
        <v>20</v>
      </c>
      <c r="I15" s="25">
        <v>101.81</v>
      </c>
      <c r="J15" s="29"/>
    </row>
    <row r="16" spans="2:15" x14ac:dyDescent="0.25">
      <c r="B16" s="28"/>
      <c r="D16" s="1" t="s">
        <v>23</v>
      </c>
      <c r="H16" s="1" t="s">
        <v>20</v>
      </c>
      <c r="I16" s="25">
        <v>105.29</v>
      </c>
      <c r="J16" s="29"/>
    </row>
    <row r="17" spans="2:16" x14ac:dyDescent="0.25">
      <c r="B17" s="28"/>
      <c r="D17" s="1" t="s">
        <v>24</v>
      </c>
      <c r="H17" s="1" t="s">
        <v>20</v>
      </c>
      <c r="I17" s="25">
        <f>(99.12+99.76+102.43)/3</f>
        <v>100.43666666666667</v>
      </c>
      <c r="J17" s="29"/>
    </row>
    <row r="18" spans="2:16" x14ac:dyDescent="0.25">
      <c r="B18" s="28"/>
      <c r="I18" s="22"/>
      <c r="J18" s="29"/>
    </row>
    <row r="19" spans="2:16" x14ac:dyDescent="0.25">
      <c r="B19" s="28"/>
      <c r="C19" s="8" t="s">
        <v>25</v>
      </c>
      <c r="I19" s="22"/>
      <c r="J19" s="29"/>
    </row>
    <row r="20" spans="2:16" x14ac:dyDescent="0.25">
      <c r="B20" s="28"/>
      <c r="D20" s="1" t="s">
        <v>19</v>
      </c>
      <c r="H20" s="1" t="s">
        <v>20</v>
      </c>
      <c r="I20" s="25">
        <v>1.7</v>
      </c>
      <c r="J20" s="29"/>
    </row>
    <row r="21" spans="2:16" x14ac:dyDescent="0.25">
      <c r="B21" s="28"/>
      <c r="D21" s="1" t="s">
        <v>21</v>
      </c>
      <c r="H21" s="1" t="s">
        <v>20</v>
      </c>
      <c r="I21" s="25">
        <v>1.65</v>
      </c>
      <c r="J21" s="29"/>
    </row>
    <row r="22" spans="2:16" x14ac:dyDescent="0.25">
      <c r="B22" s="28"/>
      <c r="D22" s="1" t="s">
        <v>22</v>
      </c>
      <c r="H22" s="1" t="s">
        <v>20</v>
      </c>
      <c r="I22" s="25">
        <v>1.7</v>
      </c>
      <c r="J22" s="29"/>
    </row>
    <row r="23" spans="2:16" x14ac:dyDescent="0.25">
      <c r="B23" s="28"/>
      <c r="D23" s="1" t="s">
        <v>23</v>
      </c>
      <c r="H23" s="1" t="s">
        <v>20</v>
      </c>
      <c r="I23" s="25">
        <v>1.75</v>
      </c>
      <c r="J23" s="29"/>
    </row>
    <row r="24" spans="2:16" x14ac:dyDescent="0.25">
      <c r="B24" s="28"/>
      <c r="D24" s="1" t="s">
        <v>24</v>
      </c>
      <c r="H24" s="1" t="s">
        <v>20</v>
      </c>
      <c r="I24" s="25">
        <f>(1.65+1.66+1.7)/3</f>
        <v>1.67</v>
      </c>
      <c r="J24" s="29"/>
    </row>
    <row r="25" spans="2:16" x14ac:dyDescent="0.25">
      <c r="B25" s="17"/>
      <c r="C25" s="4"/>
      <c r="D25" s="4"/>
      <c r="E25" s="4"/>
      <c r="F25" s="4"/>
      <c r="G25" s="4"/>
      <c r="H25" s="4"/>
      <c r="I25" s="4"/>
      <c r="J25" s="30"/>
    </row>
    <row r="27" spans="2:16" x14ac:dyDescent="0.25">
      <c r="B27" s="15"/>
      <c r="C27" s="26" t="s">
        <v>26</v>
      </c>
      <c r="D27" s="16"/>
      <c r="E27" s="16"/>
      <c r="F27" s="16"/>
      <c r="G27" s="16"/>
      <c r="H27" s="16"/>
      <c r="I27" s="31"/>
      <c r="J27" s="27"/>
    </row>
    <row r="28" spans="2:16" x14ac:dyDescent="0.25">
      <c r="B28" s="28"/>
      <c r="C28" s="1" t="s">
        <v>27</v>
      </c>
      <c r="H28" s="1" t="s">
        <v>28</v>
      </c>
      <c r="I28" s="64">
        <v>67.677999999999997</v>
      </c>
      <c r="J28" s="29"/>
      <c r="L28" s="55" t="s">
        <v>83</v>
      </c>
      <c r="M28" s="55"/>
      <c r="N28" s="55"/>
      <c r="O28" s="68"/>
      <c r="P28" s="68"/>
    </row>
    <row r="29" spans="2:16" ht="8.25" customHeight="1" x14ac:dyDescent="0.25">
      <c r="B29" s="17"/>
      <c r="C29" s="4"/>
      <c r="D29" s="4"/>
      <c r="E29" s="4"/>
      <c r="F29" s="4"/>
      <c r="G29" s="4"/>
      <c r="H29" s="4"/>
      <c r="I29" s="32"/>
      <c r="J29" s="30"/>
    </row>
    <row r="30" spans="2:16" x14ac:dyDescent="0.25">
      <c r="I30" s="10"/>
    </row>
    <row r="31" spans="2:16" x14ac:dyDescent="0.25">
      <c r="B31" s="15"/>
      <c r="C31" s="26" t="s">
        <v>29</v>
      </c>
      <c r="D31" s="16"/>
      <c r="E31" s="16"/>
      <c r="F31" s="16"/>
      <c r="G31" s="16"/>
      <c r="H31" s="16"/>
      <c r="I31" s="33"/>
      <c r="J31" s="27"/>
      <c r="M31" s="56"/>
    </row>
    <row r="32" spans="2:16" ht="9.75" customHeight="1" x14ac:dyDescent="0.25">
      <c r="B32" s="28"/>
      <c r="J32" s="29"/>
      <c r="M32" s="56"/>
      <c r="N32" s="69"/>
    </row>
    <row r="33" spans="2:20" x14ac:dyDescent="0.25">
      <c r="B33" s="28"/>
      <c r="C33" s="7" t="s">
        <v>30</v>
      </c>
      <c r="J33" s="29"/>
      <c r="M33" s="56"/>
      <c r="N33" s="70"/>
      <c r="P33" s="56"/>
      <c r="Q33" s="56"/>
      <c r="R33" s="56"/>
    </row>
    <row r="34" spans="2:20" ht="7.5" customHeight="1" x14ac:dyDescent="0.25">
      <c r="B34" s="28"/>
      <c r="C34" s="7"/>
      <c r="J34" s="29"/>
      <c r="M34" s="56"/>
      <c r="N34" s="70"/>
      <c r="P34" s="56"/>
      <c r="Q34" s="56"/>
      <c r="R34" s="56"/>
      <c r="S34" s="56"/>
      <c r="T34" s="36"/>
    </row>
    <row r="35" spans="2:20" x14ac:dyDescent="0.25">
      <c r="B35" s="28"/>
      <c r="C35" s="8" t="s">
        <v>31</v>
      </c>
      <c r="I35" s="11"/>
      <c r="J35" s="29"/>
      <c r="N35" s="56"/>
      <c r="O35" s="56"/>
      <c r="P35" s="56"/>
      <c r="Q35" s="56"/>
      <c r="R35" s="56"/>
      <c r="S35" s="56"/>
      <c r="T35" s="36"/>
    </row>
    <row r="36" spans="2:20" x14ac:dyDescent="0.25">
      <c r="B36" s="28"/>
      <c r="C36" s="1" t="s">
        <v>32</v>
      </c>
      <c r="H36" s="1" t="s">
        <v>20</v>
      </c>
      <c r="I36" s="65">
        <v>103.6</v>
      </c>
      <c r="J36" s="29"/>
      <c r="L36" t="s">
        <v>84</v>
      </c>
      <c r="M36" s="36"/>
      <c r="N36" s="71"/>
      <c r="O36" s="36"/>
      <c r="P36" s="36"/>
      <c r="Q36" s="56"/>
      <c r="R36" s="56"/>
      <c r="S36" s="56"/>
      <c r="T36" s="36"/>
    </row>
    <row r="37" spans="2:20" x14ac:dyDescent="0.25">
      <c r="B37" s="28"/>
      <c r="C37" s="1" t="s">
        <v>33</v>
      </c>
      <c r="H37" s="1" t="s">
        <v>34</v>
      </c>
      <c r="I37" s="58">
        <v>0.3</v>
      </c>
      <c r="J37" s="29"/>
      <c r="L37" s="55" t="s">
        <v>83</v>
      </c>
      <c r="M37" s="55"/>
      <c r="N37" s="55"/>
      <c r="O37" s="36"/>
      <c r="P37" s="36"/>
      <c r="Q37" s="56"/>
      <c r="R37" s="56"/>
      <c r="S37" s="56"/>
      <c r="T37" s="36"/>
    </row>
    <row r="38" spans="2:20" ht="11.25" customHeight="1" x14ac:dyDescent="0.25">
      <c r="B38" s="28"/>
      <c r="J38" s="29"/>
      <c r="M38" s="36"/>
      <c r="N38" s="71"/>
      <c r="O38" s="36"/>
      <c r="P38" s="36"/>
      <c r="Q38" s="56"/>
      <c r="R38" s="56"/>
      <c r="S38" s="56"/>
      <c r="T38" s="36"/>
    </row>
    <row r="39" spans="2:20" x14ac:dyDescent="0.25">
      <c r="B39" s="28"/>
      <c r="C39" s="8" t="s">
        <v>35</v>
      </c>
      <c r="I39" s="11"/>
      <c r="J39" s="29"/>
      <c r="M39" s="36"/>
      <c r="N39" s="56"/>
      <c r="O39" s="56"/>
      <c r="P39" s="56"/>
      <c r="Q39" s="56"/>
      <c r="R39" s="56"/>
      <c r="S39" s="56"/>
      <c r="T39" s="36"/>
    </row>
    <row r="40" spans="2:20" x14ac:dyDescent="0.25">
      <c r="B40" s="28"/>
      <c r="C40" s="1" t="s">
        <v>36</v>
      </c>
      <c r="H40" s="1" t="s">
        <v>20</v>
      </c>
      <c r="I40" s="25">
        <v>94.2</v>
      </c>
      <c r="J40" s="29"/>
      <c r="M40" s="36"/>
      <c r="N40" s="36"/>
      <c r="O40" s="56"/>
      <c r="P40" s="56"/>
      <c r="Q40" s="56"/>
      <c r="R40" s="56"/>
      <c r="S40" s="56"/>
      <c r="T40" s="36"/>
    </row>
    <row r="41" spans="2:20" x14ac:dyDescent="0.25">
      <c r="B41" s="28"/>
      <c r="C41" s="1" t="s">
        <v>37</v>
      </c>
      <c r="H41" s="1" t="s">
        <v>28</v>
      </c>
      <c r="I41" s="25">
        <f>67.678*30%</f>
        <v>20.3034</v>
      </c>
      <c r="J41" s="29"/>
      <c r="M41" s="36"/>
      <c r="N41" s="56"/>
      <c r="O41" s="56"/>
      <c r="P41" s="36"/>
      <c r="Q41" s="36"/>
      <c r="R41" s="36"/>
      <c r="S41" s="36"/>
      <c r="T41" s="36"/>
    </row>
    <row r="42" spans="2:20" x14ac:dyDescent="0.25">
      <c r="B42" s="28"/>
      <c r="C42" s="76" t="s">
        <v>38</v>
      </c>
      <c r="D42" s="76"/>
      <c r="E42" s="76"/>
      <c r="F42" s="76"/>
      <c r="G42" s="76"/>
      <c r="J42" s="29"/>
      <c r="M42" s="36"/>
      <c r="N42" s="56"/>
      <c r="O42" s="56"/>
      <c r="P42" s="36"/>
      <c r="Q42" s="36"/>
      <c r="R42" s="36"/>
      <c r="S42" s="36"/>
      <c r="T42" s="36"/>
    </row>
    <row r="43" spans="2:20" x14ac:dyDescent="0.25">
      <c r="B43" s="28"/>
      <c r="C43" s="76"/>
      <c r="D43" s="76"/>
      <c r="E43" s="76"/>
      <c r="F43" s="76"/>
      <c r="G43" s="76"/>
      <c r="J43" s="29"/>
      <c r="L43" s="56"/>
      <c r="M43" s="36"/>
      <c r="N43" s="56"/>
      <c r="O43" s="56"/>
      <c r="P43" s="36"/>
      <c r="Q43" s="36"/>
      <c r="R43" s="36"/>
      <c r="S43" s="36"/>
      <c r="T43" s="36"/>
    </row>
    <row r="44" spans="2:20" x14ac:dyDescent="0.25">
      <c r="B44" s="28"/>
      <c r="D44" s="1" t="s">
        <v>21</v>
      </c>
      <c r="H44" s="1" t="s">
        <v>34</v>
      </c>
      <c r="I44" s="53">
        <v>0.5</v>
      </c>
      <c r="J44" s="29"/>
      <c r="L44" s="56"/>
      <c r="M44" s="36"/>
      <c r="N44" s="36"/>
      <c r="O44" s="56"/>
      <c r="P44" s="36"/>
      <c r="Q44" s="36"/>
      <c r="R44" s="36"/>
      <c r="S44" s="36"/>
      <c r="T44" s="36"/>
    </row>
    <row r="45" spans="2:20" x14ac:dyDescent="0.25">
      <c r="B45" s="28"/>
      <c r="D45" s="1" t="s">
        <v>22</v>
      </c>
      <c r="H45" s="1" t="s">
        <v>34</v>
      </c>
      <c r="I45" s="53">
        <v>0.4</v>
      </c>
      <c r="J45" s="29"/>
      <c r="L45" s="56"/>
      <c r="M45" s="36"/>
      <c r="N45" s="36"/>
      <c r="O45" s="56"/>
      <c r="P45" s="36"/>
      <c r="Q45" s="36"/>
      <c r="R45" s="36"/>
      <c r="S45" s="36"/>
      <c r="T45" s="36"/>
    </row>
    <row r="46" spans="2:20" x14ac:dyDescent="0.25">
      <c r="B46" s="28"/>
      <c r="D46" s="1" t="s">
        <v>23</v>
      </c>
      <c r="H46" s="1" t="s">
        <v>34</v>
      </c>
      <c r="I46" s="53">
        <v>0.1</v>
      </c>
      <c r="J46" s="29"/>
      <c r="L46" s="56"/>
      <c r="M46" s="36"/>
      <c r="N46" s="36"/>
      <c r="O46" s="56"/>
      <c r="P46" s="36"/>
      <c r="Q46" s="36"/>
      <c r="R46" s="36"/>
      <c r="S46" s="36"/>
      <c r="T46" s="36"/>
    </row>
    <row r="47" spans="2:20" ht="15" customHeight="1" x14ac:dyDescent="0.25">
      <c r="B47" s="28"/>
      <c r="I47" s="22"/>
      <c r="J47" s="29"/>
      <c r="L47" s="56"/>
      <c r="M47" s="36"/>
      <c r="N47" s="36"/>
      <c r="O47" s="56"/>
      <c r="P47" s="36"/>
      <c r="Q47" s="36"/>
      <c r="R47" s="36"/>
      <c r="S47" s="36"/>
      <c r="T47" s="36"/>
    </row>
    <row r="48" spans="2:20" x14ac:dyDescent="0.25">
      <c r="B48" s="28"/>
      <c r="C48" s="7" t="s">
        <v>39</v>
      </c>
      <c r="J48" s="29"/>
      <c r="O48" s="56"/>
    </row>
    <row r="49" spans="2:15" x14ac:dyDescent="0.25">
      <c r="B49" s="28"/>
      <c r="C49" s="1" t="s">
        <v>40</v>
      </c>
      <c r="H49" s="1" t="s">
        <v>34</v>
      </c>
      <c r="I49" s="9">
        <v>0.13</v>
      </c>
      <c r="J49" s="29"/>
      <c r="L49" s="55" t="s">
        <v>83</v>
      </c>
      <c r="M49" s="55"/>
      <c r="N49" s="55"/>
      <c r="O49" s="56"/>
    </row>
    <row r="50" spans="2:15" x14ac:dyDescent="0.25">
      <c r="B50" s="28"/>
      <c r="J50" s="29"/>
      <c r="O50" s="56"/>
    </row>
    <row r="51" spans="2:15" x14ac:dyDescent="0.25">
      <c r="B51" s="28"/>
      <c r="C51" s="7" t="s">
        <v>41</v>
      </c>
      <c r="J51" s="29"/>
      <c r="O51" s="56"/>
    </row>
    <row r="52" spans="2:15" x14ac:dyDescent="0.25">
      <c r="B52" s="28"/>
      <c r="C52" s="1" t="s">
        <v>40</v>
      </c>
      <c r="H52" s="1" t="s">
        <v>34</v>
      </c>
      <c r="I52" s="9">
        <f>1-I37-I49</f>
        <v>0.56999999999999995</v>
      </c>
      <c r="J52" s="29"/>
      <c r="L52" s="55" t="s">
        <v>83</v>
      </c>
      <c r="M52" s="55"/>
      <c r="N52" s="55"/>
      <c r="O52" s="56"/>
    </row>
    <row r="53" spans="2:15" x14ac:dyDescent="0.25">
      <c r="B53" s="28"/>
      <c r="C53" s="1" t="s">
        <v>42</v>
      </c>
      <c r="J53" s="29"/>
      <c r="O53" s="56"/>
    </row>
    <row r="54" spans="2:15" x14ac:dyDescent="0.25">
      <c r="B54" s="28"/>
      <c r="D54" s="1" t="s">
        <v>21</v>
      </c>
      <c r="H54" s="1" t="s">
        <v>34</v>
      </c>
      <c r="I54" s="53">
        <v>0.2</v>
      </c>
      <c r="J54" s="29"/>
      <c r="L54" s="36"/>
    </row>
    <row r="55" spans="2:15" x14ac:dyDescent="0.25">
      <c r="B55" s="28"/>
      <c r="D55" s="1" t="s">
        <v>22</v>
      </c>
      <c r="H55" s="1" t="s">
        <v>34</v>
      </c>
      <c r="I55" s="53">
        <v>0.35</v>
      </c>
      <c r="J55" s="29"/>
    </row>
    <row r="56" spans="2:15" x14ac:dyDescent="0.25">
      <c r="B56" s="28"/>
      <c r="D56" s="1" t="s">
        <v>23</v>
      </c>
      <c r="H56" s="1" t="s">
        <v>34</v>
      </c>
      <c r="I56" s="53">
        <v>0.45</v>
      </c>
      <c r="J56" s="29"/>
    </row>
    <row r="57" spans="2:15" x14ac:dyDescent="0.25">
      <c r="B57" s="17"/>
      <c r="C57" s="4"/>
      <c r="D57" s="4"/>
      <c r="E57" s="4"/>
      <c r="F57" s="4"/>
      <c r="G57" s="4"/>
      <c r="H57" s="4"/>
      <c r="I57" s="4"/>
      <c r="J57" s="30"/>
    </row>
    <row r="59" spans="2:15" x14ac:dyDescent="0.25">
      <c r="B59" s="15"/>
      <c r="C59" s="34" t="s">
        <v>43</v>
      </c>
      <c r="D59" s="16"/>
      <c r="E59" s="16"/>
      <c r="F59" s="16"/>
      <c r="G59" s="16"/>
      <c r="H59" s="16"/>
      <c r="I59" s="35"/>
      <c r="J59" s="27"/>
    </row>
    <row r="60" spans="2:15" ht="7.5" customHeight="1" x14ac:dyDescent="0.25">
      <c r="B60" s="28"/>
      <c r="C60" s="3"/>
      <c r="I60" s="22"/>
      <c r="J60" s="29"/>
    </row>
    <row r="61" spans="2:15" x14ac:dyDescent="0.25">
      <c r="B61" s="28"/>
      <c r="C61" s="1" t="s">
        <v>44</v>
      </c>
      <c r="H61" s="1" t="s">
        <v>34</v>
      </c>
      <c r="I61" s="67">
        <v>0.623</v>
      </c>
      <c r="J61" s="29"/>
      <c r="L61" s="55" t="s">
        <v>83</v>
      </c>
      <c r="M61" s="55"/>
      <c r="N61" s="55"/>
    </row>
    <row r="62" spans="2:15" x14ac:dyDescent="0.25">
      <c r="B62" s="28"/>
      <c r="C62" s="1" t="s">
        <v>45</v>
      </c>
      <c r="H62" s="1" t="s">
        <v>20</v>
      </c>
      <c r="I62" s="66">
        <v>-1.64</v>
      </c>
      <c r="J62" s="29"/>
      <c r="L62" s="55" t="s">
        <v>83</v>
      </c>
      <c r="M62" s="55"/>
      <c r="N62" s="55"/>
    </row>
    <row r="63" spans="2:15" x14ac:dyDescent="0.25">
      <c r="B63" s="28"/>
      <c r="C63" s="1" t="s">
        <v>46</v>
      </c>
      <c r="I63" s="66">
        <v>2.2999999999999998</v>
      </c>
      <c r="J63" s="29"/>
      <c r="L63" s="55" t="s">
        <v>83</v>
      </c>
      <c r="M63" s="55"/>
      <c r="N63" s="55"/>
    </row>
    <row r="64" spans="2:15" x14ac:dyDescent="0.25">
      <c r="B64" s="28"/>
      <c r="C64" s="1" t="s">
        <v>47</v>
      </c>
      <c r="I64" s="67">
        <v>8.1000000000000003E-2</v>
      </c>
      <c r="J64" s="29"/>
      <c r="L64" s="55" t="s">
        <v>83</v>
      </c>
      <c r="M64" s="55"/>
      <c r="N64" s="55"/>
    </row>
    <row r="65" spans="2:17" x14ac:dyDescent="0.25">
      <c r="B65" s="17"/>
      <c r="C65" s="4"/>
      <c r="D65" s="4"/>
      <c r="E65" s="4"/>
      <c r="F65" s="4"/>
      <c r="G65" s="4"/>
      <c r="H65" s="4"/>
      <c r="I65" s="4"/>
      <c r="J65" s="30"/>
    </row>
    <row r="67" spans="2:17" x14ac:dyDescent="0.25">
      <c r="I67" s="62"/>
      <c r="N67" s="36"/>
      <c r="O67" s="36"/>
      <c r="P67" s="36"/>
      <c r="Q67" s="36"/>
    </row>
    <row r="68" spans="2:17" x14ac:dyDescent="0.25">
      <c r="N68" s="36"/>
      <c r="O68" s="36"/>
      <c r="P68" s="36"/>
      <c r="Q68" s="36"/>
    </row>
    <row r="69" spans="2:17" x14ac:dyDescent="0.25">
      <c r="I69" s="11"/>
      <c r="N69" s="36"/>
      <c r="O69" s="72"/>
      <c r="P69" s="36"/>
      <c r="Q69" s="36"/>
    </row>
  </sheetData>
  <mergeCells count="1">
    <mergeCell ref="C42:G43"/>
  </mergeCells>
  <printOptions headings="1"/>
  <pageMargins left="0.2" right="0.2"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72"/>
  <sheetViews>
    <sheetView workbookViewId="0"/>
  </sheetViews>
  <sheetFormatPr defaultColWidth="9.140625" defaultRowHeight="15" x14ac:dyDescent="0.25"/>
  <cols>
    <col min="1" max="1" width="3.85546875" style="1" customWidth="1"/>
    <col min="2" max="2" width="64.28515625" style="1" customWidth="1"/>
    <col min="3" max="3" width="12.140625" style="1" customWidth="1"/>
    <col min="4" max="4" width="1.42578125" style="1" customWidth="1"/>
    <col min="5" max="6" width="9.140625" style="1"/>
    <col min="7" max="7" width="10.5703125" style="1" bestFit="1" customWidth="1"/>
    <col min="8" max="8" width="10.7109375" style="1" customWidth="1"/>
    <col min="9" max="9" width="9.28515625" style="1" customWidth="1"/>
    <col min="10" max="12" width="9.140625" style="1"/>
    <col min="13" max="13" width="9.5703125" style="1" bestFit="1" customWidth="1"/>
    <col min="14" max="16384" width="9.140625" style="1"/>
  </cols>
  <sheetData>
    <row r="1" spans="2:13" ht="15.75" thickBot="1" x14ac:dyDescent="0.3"/>
    <row r="2" spans="2:13" ht="15.75" thickBot="1" x14ac:dyDescent="0.3">
      <c r="B2" s="77" t="s">
        <v>48</v>
      </c>
      <c r="C2" s="78"/>
      <c r="D2" s="78"/>
      <c r="E2" s="79"/>
    </row>
    <row r="3" spans="2:13" ht="8.25" customHeight="1" x14ac:dyDescent="0.25">
      <c r="B3" s="49"/>
      <c r="E3" s="19"/>
    </row>
    <row r="4" spans="2:13" x14ac:dyDescent="0.25">
      <c r="B4" s="18" t="s">
        <v>49</v>
      </c>
      <c r="C4" s="1" t="s">
        <v>20</v>
      </c>
      <c r="E4" s="50">
        <f>Inputs!I13</f>
        <v>102.03</v>
      </c>
      <c r="F4" s="36"/>
    </row>
    <row r="5" spans="2:13" ht="7.5" customHeight="1" x14ac:dyDescent="0.25">
      <c r="B5" s="18"/>
      <c r="E5" s="50"/>
      <c r="F5" s="36"/>
    </row>
    <row r="6" spans="2:13" x14ac:dyDescent="0.25">
      <c r="B6" s="48" t="s">
        <v>50</v>
      </c>
      <c r="E6" s="50"/>
      <c r="F6" s="36"/>
    </row>
    <row r="7" spans="2:13" ht="11.1" customHeight="1" x14ac:dyDescent="0.25">
      <c r="B7" s="48"/>
      <c r="E7" s="50"/>
    </row>
    <row r="8" spans="2:13" x14ac:dyDescent="0.25">
      <c r="B8" s="18" t="s">
        <v>51</v>
      </c>
      <c r="C8" s="1" t="s">
        <v>52</v>
      </c>
      <c r="E8" s="50">
        <f>(Inputs!I61-62%)*((((Inputs!I21*Inputs!I54)+(Inputs!I22*Inputs!I55)+(Inputs!I23*Inputs!I56))*E61/E60)+(Model!E42*E44/E43)+(Inputs!I24*E53/E52))*100</f>
        <v>0.50835459677419392</v>
      </c>
    </row>
    <row r="9" spans="2:13" x14ac:dyDescent="0.25">
      <c r="B9" s="18" t="s">
        <v>53</v>
      </c>
      <c r="C9" s="1" t="s">
        <v>52</v>
      </c>
      <c r="E9" s="59">
        <f>Inputs!I62</f>
        <v>-1.64</v>
      </c>
    </row>
    <row r="10" spans="2:13" x14ac:dyDescent="0.25">
      <c r="B10" s="18" t="s">
        <v>54</v>
      </c>
      <c r="C10" s="1" t="s">
        <v>52</v>
      </c>
      <c r="E10" s="50">
        <f>E36</f>
        <v>1.9838999999999998</v>
      </c>
    </row>
    <row r="11" spans="2:13" x14ac:dyDescent="0.25">
      <c r="B11" s="18" t="s">
        <v>55</v>
      </c>
      <c r="C11" s="1" t="s">
        <v>52</v>
      </c>
      <c r="E11" s="50">
        <f>E46</f>
        <v>0.47099999999999798</v>
      </c>
    </row>
    <row r="12" spans="2:13" x14ac:dyDescent="0.25">
      <c r="B12" s="18" t="s">
        <v>56</v>
      </c>
      <c r="C12" s="1" t="s">
        <v>52</v>
      </c>
      <c r="E12" s="50">
        <f>E55</f>
        <v>-0.20713333333333339</v>
      </c>
    </row>
    <row r="13" spans="2:13" x14ac:dyDescent="0.25">
      <c r="B13" s="18" t="s">
        <v>57</v>
      </c>
      <c r="C13" s="1" t="s">
        <v>52</v>
      </c>
      <c r="E13" s="50">
        <f>E72</f>
        <v>0.46055999999999586</v>
      </c>
      <c r="F13" s="36"/>
    </row>
    <row r="14" spans="2:13" x14ac:dyDescent="0.25">
      <c r="B14" s="18"/>
      <c r="E14" s="51"/>
      <c r="F14" s="54"/>
      <c r="G14" s="22"/>
      <c r="M14" s="22"/>
    </row>
    <row r="15" spans="2:13" x14ac:dyDescent="0.25">
      <c r="B15" s="49" t="s">
        <v>58</v>
      </c>
      <c r="C15" s="3" t="s">
        <v>20</v>
      </c>
      <c r="E15" s="60">
        <f>(E4+E8+E9+E10+E12+E13+E11)</f>
        <v>103.60668126344088</v>
      </c>
      <c r="F15" s="36"/>
      <c r="M15" s="57"/>
    </row>
    <row r="16" spans="2:13" x14ac:dyDescent="0.25">
      <c r="B16" s="61" t="s">
        <v>59</v>
      </c>
      <c r="C16" s="1" t="s">
        <v>52</v>
      </c>
      <c r="E16" s="50">
        <f>-Inputs!I63</f>
        <v>-2.2999999999999998</v>
      </c>
      <c r="F16" s="36"/>
      <c r="M16" s="57"/>
    </row>
    <row r="17" spans="2:13" x14ac:dyDescent="0.25">
      <c r="B17" s="61" t="s">
        <v>47</v>
      </c>
      <c r="C17" s="1" t="s">
        <v>52</v>
      </c>
      <c r="E17" s="50">
        <f>-Inputs!I64*(E4+E8+E10)</f>
        <v>-8.466302622338711</v>
      </c>
      <c r="F17" s="36"/>
      <c r="M17" s="57"/>
    </row>
    <row r="18" spans="2:13" ht="15.75" thickBot="1" x14ac:dyDescent="0.3">
      <c r="B18" s="20" t="s">
        <v>60</v>
      </c>
      <c r="C18" s="63" t="s">
        <v>61</v>
      </c>
      <c r="D18" s="21"/>
      <c r="E18" s="52">
        <f>SUM(E15:E17)</f>
        <v>92.840378641102163</v>
      </c>
    </row>
    <row r="19" spans="2:13" x14ac:dyDescent="0.25">
      <c r="B19" s="3"/>
    </row>
    <row r="21" spans="2:13" x14ac:dyDescent="0.25">
      <c r="B21" s="39" t="s">
        <v>62</v>
      </c>
      <c r="C21" s="16"/>
      <c r="D21" s="16"/>
      <c r="E21" s="27"/>
    </row>
    <row r="22" spans="2:13" ht="8.25" customHeight="1" x14ac:dyDescent="0.25">
      <c r="B22" s="40"/>
      <c r="E22" s="29"/>
    </row>
    <row r="23" spans="2:13" x14ac:dyDescent="0.25">
      <c r="B23" s="28" t="s">
        <v>36</v>
      </c>
      <c r="C23" s="1" t="s">
        <v>20</v>
      </c>
      <c r="E23" s="41">
        <f>Inputs!I40</f>
        <v>94.2</v>
      </c>
    </row>
    <row r="24" spans="2:13" x14ac:dyDescent="0.25">
      <c r="B24" s="28" t="s">
        <v>63</v>
      </c>
      <c r="C24" s="1" t="s">
        <v>28</v>
      </c>
      <c r="E24" s="41">
        <f>Inputs!I28</f>
        <v>67.677999999999997</v>
      </c>
    </row>
    <row r="25" spans="2:13" x14ac:dyDescent="0.25">
      <c r="B25" s="28" t="s">
        <v>37</v>
      </c>
      <c r="C25" s="1" t="s">
        <v>28</v>
      </c>
      <c r="E25" s="41">
        <f>Inputs!I41</f>
        <v>20.3034</v>
      </c>
    </row>
    <row r="26" spans="2:13" ht="7.5" customHeight="1" x14ac:dyDescent="0.25">
      <c r="B26" s="28"/>
      <c r="E26" s="29"/>
    </row>
    <row r="27" spans="2:13" x14ac:dyDescent="0.25">
      <c r="B27" s="28" t="s">
        <v>64</v>
      </c>
      <c r="E27" s="29"/>
    </row>
    <row r="28" spans="2:13" x14ac:dyDescent="0.25">
      <c r="B28" s="28" t="s">
        <v>65</v>
      </c>
      <c r="C28" s="1" t="s">
        <v>34</v>
      </c>
      <c r="E28" s="37">
        <f>Inputs!I44</f>
        <v>0.5</v>
      </c>
      <c r="F28" s="38"/>
    </row>
    <row r="29" spans="2:13" x14ac:dyDescent="0.25">
      <c r="B29" s="28" t="s">
        <v>66</v>
      </c>
      <c r="C29" s="1" t="s">
        <v>34</v>
      </c>
      <c r="E29" s="37">
        <f>Inputs!I45</f>
        <v>0.4</v>
      </c>
      <c r="F29" s="38"/>
      <c r="G29" s="38"/>
      <c r="I29" s="73"/>
      <c r="J29" s="74"/>
    </row>
    <row r="30" spans="2:13" x14ac:dyDescent="0.25">
      <c r="B30" s="28" t="s">
        <v>67</v>
      </c>
      <c r="C30" s="1" t="s">
        <v>34</v>
      </c>
      <c r="E30" s="37">
        <f>Inputs!I46</f>
        <v>0.1</v>
      </c>
      <c r="F30" s="38"/>
      <c r="G30" s="38"/>
      <c r="J30" s="74"/>
    </row>
    <row r="31" spans="2:13" x14ac:dyDescent="0.25">
      <c r="B31" s="28" t="s">
        <v>68</v>
      </c>
      <c r="E31" s="29"/>
      <c r="J31" s="74"/>
    </row>
    <row r="32" spans="2:13" x14ac:dyDescent="0.25">
      <c r="B32" s="28" t="s">
        <v>65</v>
      </c>
      <c r="C32" s="1" t="s">
        <v>20</v>
      </c>
      <c r="E32" s="41">
        <f>Inputs!I14</f>
        <v>99.12</v>
      </c>
      <c r="F32" s="13"/>
      <c r="G32" s="13"/>
      <c r="K32" s="75"/>
    </row>
    <row r="33" spans="2:7" x14ac:dyDescent="0.25">
      <c r="B33" s="28" t="s">
        <v>66</v>
      </c>
      <c r="C33" s="1" t="s">
        <v>20</v>
      </c>
      <c r="E33" s="41">
        <f>Inputs!I15</f>
        <v>101.81</v>
      </c>
      <c r="F33" s="13"/>
      <c r="G33" s="13"/>
    </row>
    <row r="34" spans="2:7" x14ac:dyDescent="0.25">
      <c r="B34" s="28" t="s">
        <v>67</v>
      </c>
      <c r="C34" s="1" t="s">
        <v>20</v>
      </c>
      <c r="E34" s="41">
        <f>Inputs!I16</f>
        <v>105.29</v>
      </c>
      <c r="F34" s="13"/>
      <c r="G34" s="13"/>
    </row>
    <row r="35" spans="2:7" ht="8.25" customHeight="1" x14ac:dyDescent="0.25">
      <c r="B35" s="28"/>
      <c r="E35" s="29"/>
    </row>
    <row r="36" spans="2:7" x14ac:dyDescent="0.25">
      <c r="B36" s="42" t="s">
        <v>69</v>
      </c>
      <c r="C36" s="2" t="s">
        <v>20</v>
      </c>
      <c r="D36" s="2"/>
      <c r="E36" s="43">
        <f>((((E32*E28)+(E33*E29)+(E34*E30))-E23)*E25)/E24</f>
        <v>1.9838999999999998</v>
      </c>
      <c r="G36" s="44"/>
    </row>
    <row r="37" spans="2:7" x14ac:dyDescent="0.25">
      <c r="B37" s="3"/>
      <c r="C37" s="3"/>
      <c r="D37" s="3"/>
      <c r="E37" s="14"/>
    </row>
    <row r="38" spans="2:7" x14ac:dyDescent="0.25">
      <c r="B38" s="39" t="s">
        <v>70</v>
      </c>
      <c r="C38" s="16"/>
      <c r="D38" s="16"/>
      <c r="E38" s="27"/>
    </row>
    <row r="39" spans="2:7" ht="8.25" customHeight="1" x14ac:dyDescent="0.25">
      <c r="B39" s="28"/>
      <c r="E39" s="41"/>
      <c r="F39" s="13"/>
      <c r="G39" s="13"/>
    </row>
    <row r="40" spans="2:7" x14ac:dyDescent="0.25">
      <c r="B40" s="28" t="s">
        <v>71</v>
      </c>
      <c r="C40" s="1" t="s">
        <v>20</v>
      </c>
      <c r="E40" s="41">
        <f>Inputs!I13</f>
        <v>102.03</v>
      </c>
      <c r="F40" s="13"/>
      <c r="G40" s="13"/>
    </row>
    <row r="41" spans="2:7" x14ac:dyDescent="0.25">
      <c r="B41" s="28" t="s">
        <v>32</v>
      </c>
      <c r="C41" s="1" t="s">
        <v>20</v>
      </c>
      <c r="E41" s="41">
        <f>Inputs!I36</f>
        <v>103.6</v>
      </c>
      <c r="F41" s="13"/>
      <c r="G41" s="13"/>
    </row>
    <row r="42" spans="2:7" x14ac:dyDescent="0.25">
      <c r="B42" s="28" t="s">
        <v>72</v>
      </c>
      <c r="C42" s="1" t="s">
        <v>20</v>
      </c>
      <c r="E42" s="41">
        <f>+E41/62</f>
        <v>1.6709677419354838</v>
      </c>
      <c r="F42" s="13"/>
      <c r="G42" s="13"/>
    </row>
    <row r="43" spans="2:7" x14ac:dyDescent="0.25">
      <c r="B43" s="28" t="s">
        <v>73</v>
      </c>
      <c r="C43" s="1" t="s">
        <v>28</v>
      </c>
      <c r="E43" s="41">
        <f>Inputs!I28</f>
        <v>67.677999999999997</v>
      </c>
      <c r="F43" s="13"/>
      <c r="G43" s="13"/>
    </row>
    <row r="44" spans="2:7" x14ac:dyDescent="0.25">
      <c r="B44" s="28" t="s">
        <v>74</v>
      </c>
      <c r="C44" s="1" t="s">
        <v>28</v>
      </c>
      <c r="E44" s="41">
        <f>Inputs!I28*Inputs!I37</f>
        <v>20.3034</v>
      </c>
      <c r="F44" s="13"/>
      <c r="G44" s="13"/>
    </row>
    <row r="45" spans="2:7" x14ac:dyDescent="0.25">
      <c r="B45" s="28"/>
      <c r="E45" s="29"/>
    </row>
    <row r="46" spans="2:7" x14ac:dyDescent="0.25">
      <c r="B46" s="42" t="s">
        <v>75</v>
      </c>
      <c r="C46" s="2" t="s">
        <v>20</v>
      </c>
      <c r="D46" s="2"/>
      <c r="E46" s="43">
        <f>+(E41-E40)*E44/E43</f>
        <v>0.47099999999999798</v>
      </c>
    </row>
    <row r="48" spans="2:7" x14ac:dyDescent="0.25">
      <c r="B48" s="39" t="s">
        <v>76</v>
      </c>
      <c r="C48" s="34"/>
      <c r="D48" s="34"/>
      <c r="E48" s="45"/>
    </row>
    <row r="49" spans="2:7" ht="8.25" customHeight="1" x14ac:dyDescent="0.25">
      <c r="B49" s="46"/>
      <c r="C49" s="3"/>
      <c r="D49" s="3"/>
      <c r="E49" s="47"/>
    </row>
    <row r="50" spans="2:7" x14ac:dyDescent="0.25">
      <c r="B50" s="28" t="s">
        <v>71</v>
      </c>
      <c r="C50" s="1" t="s">
        <v>20</v>
      </c>
      <c r="D50" s="3"/>
      <c r="E50" s="41">
        <f>Inputs!I13</f>
        <v>102.03</v>
      </c>
    </row>
    <row r="51" spans="2:7" x14ac:dyDescent="0.25">
      <c r="B51" s="28" t="s">
        <v>77</v>
      </c>
      <c r="C51" s="1" t="s">
        <v>20</v>
      </c>
      <c r="E51" s="41">
        <f>Inputs!I17</f>
        <v>100.43666666666667</v>
      </c>
    </row>
    <row r="52" spans="2:7" x14ac:dyDescent="0.25">
      <c r="B52" s="28" t="s">
        <v>73</v>
      </c>
      <c r="C52" s="1" t="s">
        <v>20</v>
      </c>
      <c r="E52" s="41">
        <f>Inputs!I28</f>
        <v>67.677999999999997</v>
      </c>
    </row>
    <row r="53" spans="2:7" x14ac:dyDescent="0.25">
      <c r="B53" s="28" t="s">
        <v>78</v>
      </c>
      <c r="C53" s="1" t="s">
        <v>28</v>
      </c>
      <c r="E53" s="41">
        <f>Inputs!I28*Inputs!I49</f>
        <v>8.7981400000000001</v>
      </c>
    </row>
    <row r="54" spans="2:7" x14ac:dyDescent="0.25">
      <c r="B54" s="28"/>
      <c r="E54" s="41"/>
    </row>
    <row r="55" spans="2:7" x14ac:dyDescent="0.25">
      <c r="B55" s="42" t="s">
        <v>79</v>
      </c>
      <c r="C55" s="2" t="s">
        <v>20</v>
      </c>
      <c r="D55" s="2"/>
      <c r="E55" s="43">
        <f>((E51-E50)*E53)/E52</f>
        <v>-0.20713333333333339</v>
      </c>
    </row>
    <row r="56" spans="2:7" x14ac:dyDescent="0.25">
      <c r="B56" s="3"/>
      <c r="C56" s="3"/>
      <c r="D56" s="3"/>
      <c r="E56" s="14"/>
    </row>
    <row r="57" spans="2:7" x14ac:dyDescent="0.25">
      <c r="B57" s="39" t="s">
        <v>80</v>
      </c>
      <c r="C57" s="16"/>
      <c r="D57" s="16"/>
      <c r="E57" s="45"/>
    </row>
    <row r="58" spans="2:7" ht="8.25" customHeight="1" x14ac:dyDescent="0.25">
      <c r="B58" s="28"/>
      <c r="E58" s="47"/>
    </row>
    <row r="59" spans="2:7" x14ac:dyDescent="0.25">
      <c r="B59" s="28" t="s">
        <v>71</v>
      </c>
      <c r="C59" s="1" t="s">
        <v>20</v>
      </c>
      <c r="D59" s="3"/>
      <c r="E59" s="41">
        <f>Inputs!I13</f>
        <v>102.03</v>
      </c>
      <c r="F59" s="13"/>
      <c r="G59" s="13"/>
    </row>
    <row r="60" spans="2:7" x14ac:dyDescent="0.25">
      <c r="B60" s="28" t="s">
        <v>73</v>
      </c>
      <c r="C60" s="1" t="s">
        <v>28</v>
      </c>
      <c r="E60" s="41">
        <f>Inputs!I28</f>
        <v>67.677999999999997</v>
      </c>
      <c r="F60" s="13"/>
      <c r="G60" s="13"/>
    </row>
    <row r="61" spans="2:7" x14ac:dyDescent="0.25">
      <c r="B61" s="28" t="s">
        <v>81</v>
      </c>
      <c r="C61" s="1" t="s">
        <v>28</v>
      </c>
      <c r="E61" s="41">
        <f>Inputs!I28*Inputs!I52</f>
        <v>38.576459999999997</v>
      </c>
      <c r="F61" s="13"/>
      <c r="G61" s="13"/>
    </row>
    <row r="62" spans="2:7" ht="8.25" customHeight="1" x14ac:dyDescent="0.25">
      <c r="B62" s="28"/>
      <c r="E62" s="29"/>
    </row>
    <row r="63" spans="2:7" x14ac:dyDescent="0.25">
      <c r="B63" s="28" t="s">
        <v>64</v>
      </c>
      <c r="E63" s="29"/>
    </row>
    <row r="64" spans="2:7" x14ac:dyDescent="0.25">
      <c r="B64" s="28" t="s">
        <v>65</v>
      </c>
      <c r="C64" s="1" t="s">
        <v>34</v>
      </c>
      <c r="E64" s="37">
        <f>Inputs!I54</f>
        <v>0.2</v>
      </c>
      <c r="F64" s="38"/>
      <c r="G64" s="38"/>
    </row>
    <row r="65" spans="2:7" x14ac:dyDescent="0.25">
      <c r="B65" s="28" t="s">
        <v>66</v>
      </c>
      <c r="C65" s="1" t="s">
        <v>34</v>
      </c>
      <c r="E65" s="37">
        <f>Inputs!I55</f>
        <v>0.35</v>
      </c>
      <c r="F65" s="38"/>
      <c r="G65" s="38"/>
    </row>
    <row r="66" spans="2:7" x14ac:dyDescent="0.25">
      <c r="B66" s="28" t="s">
        <v>67</v>
      </c>
      <c r="C66" s="1" t="s">
        <v>34</v>
      </c>
      <c r="E66" s="37">
        <f>Inputs!I56</f>
        <v>0.45</v>
      </c>
      <c r="F66" s="38"/>
      <c r="G66" s="38"/>
    </row>
    <row r="67" spans="2:7" x14ac:dyDescent="0.25">
      <c r="B67" s="28" t="s">
        <v>68</v>
      </c>
      <c r="E67" s="29"/>
    </row>
    <row r="68" spans="2:7" x14ac:dyDescent="0.25">
      <c r="B68" s="28" t="s">
        <v>65</v>
      </c>
      <c r="C68" s="1" t="s">
        <v>20</v>
      </c>
      <c r="E68" s="41">
        <f>Inputs!I14</f>
        <v>99.12</v>
      </c>
      <c r="F68" s="13"/>
      <c r="G68" s="13"/>
    </row>
    <row r="69" spans="2:7" x14ac:dyDescent="0.25">
      <c r="B69" s="28" t="s">
        <v>66</v>
      </c>
      <c r="C69" s="1" t="s">
        <v>20</v>
      </c>
      <c r="E69" s="41">
        <f>Inputs!I15</f>
        <v>101.81</v>
      </c>
      <c r="F69" s="13"/>
      <c r="G69" s="13"/>
    </row>
    <row r="70" spans="2:7" x14ac:dyDescent="0.25">
      <c r="B70" s="28" t="s">
        <v>67</v>
      </c>
      <c r="C70" s="1" t="s">
        <v>20</v>
      </c>
      <c r="E70" s="41">
        <f>Inputs!I16</f>
        <v>105.29</v>
      </c>
      <c r="F70" s="13"/>
      <c r="G70" s="13"/>
    </row>
    <row r="71" spans="2:7" x14ac:dyDescent="0.25">
      <c r="B71" s="28"/>
      <c r="E71" s="41"/>
      <c r="F71" s="13"/>
      <c r="G71" s="13"/>
    </row>
    <row r="72" spans="2:7" x14ac:dyDescent="0.25">
      <c r="B72" s="42" t="s">
        <v>82</v>
      </c>
      <c r="C72" s="2" t="s">
        <v>52</v>
      </c>
      <c r="D72" s="2"/>
      <c r="E72" s="43">
        <f>(((E68*E64)+(E69*E65)+(E70*E66)-E59)*E61)/E60</f>
        <v>0.46055999999999586</v>
      </c>
      <c r="F72" s="14"/>
      <c r="G72" s="14"/>
    </row>
  </sheetData>
  <mergeCells count="1">
    <mergeCell ref="B2: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ed6353c-b9c4-4784-bdcb-381e700e1d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A5FF5C61BBC44A94BC0CDB7075D153" ma:contentTypeVersion="16" ma:contentTypeDescription="Crie um novo documento." ma:contentTypeScope="" ma:versionID="e26353456e087ab878f1e78e9231ec5d">
  <xsd:schema xmlns:xsd="http://www.w3.org/2001/XMLSchema" xmlns:xs="http://www.w3.org/2001/XMLSchema" xmlns:p="http://schemas.microsoft.com/office/2006/metadata/properties" xmlns:ns2="2ed6353c-b9c4-4784-bdcb-381e700e1d2f" xmlns:ns3="58971b46-aaf3-4e7b-ad1c-ca3c1eab4b14" targetNamespace="http://schemas.microsoft.com/office/2006/metadata/properties" ma:root="true" ma:fieldsID="e9256f2fac3b7d894c284f0f4ba1d852" ns2:_="" ns3:_="">
    <xsd:import namespace="2ed6353c-b9c4-4784-bdcb-381e700e1d2f"/>
    <xsd:import namespace="58971b46-aaf3-4e7b-ad1c-ca3c1eab4b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d6353c-b9c4-4784-bdcb-381e700e1d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_Flow_SignoffStatus" ma:index="18" nillable="true" ma:displayName="Status de liberação" ma:internalName="Status_x0020_de_x0020_libera_x00e7__x00e3_o">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971b46-aaf3-4e7b-ad1c-ca3c1eab4b14"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5530c35f-70ef-41ec-97c7-a2a5ddcd915f" ContentTypeId="0x0101" PreviousValue="false"/>
</file>

<file path=customXml/itemProps1.xml><?xml version="1.0" encoding="utf-8"?>
<ds:datastoreItem xmlns:ds="http://schemas.openxmlformats.org/officeDocument/2006/customXml" ds:itemID="{C629A8D7-11E0-4D73-9F0F-2696D6230825}">
  <ds:schemaRefs>
    <ds:schemaRef ds:uri="http://schemas.microsoft.com/sharepoint/v3/contenttype/forms"/>
  </ds:schemaRefs>
</ds:datastoreItem>
</file>

<file path=customXml/itemProps2.xml><?xml version="1.0" encoding="utf-8"?>
<ds:datastoreItem xmlns:ds="http://schemas.openxmlformats.org/officeDocument/2006/customXml" ds:itemID="{5146A6B7-0EA5-4A4C-99FD-96FC6F26D8F1}">
  <ds:schemaRefs>
    <ds:schemaRef ds:uri="http://schemas.microsoft.com/office/2006/metadata/properties"/>
    <ds:schemaRef ds:uri="http://schemas.microsoft.com/office/infopath/2007/PartnerControls"/>
    <ds:schemaRef ds:uri="2ed6353c-b9c4-4784-bdcb-381e700e1d2f"/>
  </ds:schemaRefs>
</ds:datastoreItem>
</file>

<file path=customXml/itemProps3.xml><?xml version="1.0" encoding="utf-8"?>
<ds:datastoreItem xmlns:ds="http://schemas.openxmlformats.org/officeDocument/2006/customXml" ds:itemID="{0297B4B3-EF69-4550-884A-66618B69D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d6353c-b9c4-4784-bdcb-381e700e1d2f"/>
    <ds:schemaRef ds:uri="58971b46-aaf3-4e7b-ad1c-ca3c1eab4b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2714AF-1456-4F64-BDF7-8A1AF8AA07B4}">
  <ds:schemaRefs>
    <ds:schemaRef ds:uri="Microsoft.SharePoint.Taxonomy.ContentTypeSync"/>
  </ds:schemaRefs>
</ds:datastoreItem>
</file>

<file path=docMetadata/LabelInfo.xml><?xml version="1.0" encoding="utf-8"?>
<clbl:labelList xmlns:clbl="http://schemas.microsoft.com/office/2020/mipLabelMetadata">
  <clbl:label id="{340ed6a7-0f03-43d9-901d-02d4a7e408aa}" enabled="1" method="Privileged" siteId="{7893571b-6c2c-4cef-b4da-7d4b266a06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Guide and main assumptions</vt:lpstr>
      <vt:lpstr>Inputs</vt:lpstr>
      <vt:lpstr>Model</vt:lpstr>
      <vt:lpstr>Inputs!Area_de_impressao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 Windows 7 x86 2010.1</dc:creator>
  <cp:keywords/>
  <dc:description/>
  <cp:lastModifiedBy>Pedro Terra</cp:lastModifiedBy>
  <cp:revision/>
  <dcterms:created xsi:type="dcterms:W3CDTF">2016-05-06T19:32:12Z</dcterms:created>
  <dcterms:modified xsi:type="dcterms:W3CDTF">2025-10-01T15:26:46Z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0x0101007DA5FF5C61BBC44A94BC0CDB7075D153</vt:lpwstr>
  </property>
</Properties>
</file>