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EstaPastaDeTrabalho"/>
  <mc:AlternateContent xmlns:mc="http://schemas.openxmlformats.org/markup-compatibility/2006">
    <mc:Choice Requires="x15">
      <x15ac:absPath xmlns:x15ac="http://schemas.microsoft.com/office/spreadsheetml/2010/11/ac" url="https://3rpetroleumbr.sharepoint.com/sites/ri/Documentos Compartilhados/7 - Planilha de Apoio/Guia de Valuation/2026/"/>
    </mc:Choice>
  </mc:AlternateContent>
  <xr:revisionPtr revIDLastSave="279" documentId="13_ncr:1_{40FBBF0C-B8E0-4006-98D2-F21742367772}" xr6:coauthVersionLast="47" xr6:coauthVersionMax="47" xr10:uidLastSave="{54ED3840-4965-4BFC-B45B-53AC3BF344ED}"/>
  <bookViews>
    <workbookView showSheetTabs="0" xWindow="-110" yWindow="-110" windowWidth="19420" windowHeight="10300" tabRatio="742" xr2:uid="{04DBDF20-0575-457B-AFCF-3195F7A31384}"/>
  </bookViews>
  <sheets>
    <sheet name="Sumário" sheetId="46" r:id="rId1"/>
    <sheet name="PT-ENG" sheetId="42" r:id="rId2"/>
    <sheet name="1.Balance Sheet" sheetId="25" r:id="rId3"/>
    <sheet name="2.Profit and loss" sheetId="32" r:id="rId4"/>
    <sheet name="2.2Profit and losses by segment" sheetId="39" r:id="rId5"/>
    <sheet name="3.Cash Flow" sheetId="30" r:id="rId6"/>
    <sheet name="4.Production" sheetId="35" r:id="rId7"/>
    <sheet name="5.Commercialization" sheetId="36" r:id="rId8"/>
    <sheet name="6.Net Debt" sheetId="41" r:id="rId9"/>
    <sheet name="6.1.Debt Portfolio" sheetId="34" r:id="rId10"/>
    <sheet name="6.2.Earn-out" sheetId="43" r:id="rId11"/>
    <sheet name="6.3 Amortization" sheetId="44" r:id="rId12"/>
    <sheet name="7.CAPEX" sheetId="37" r:id="rId13"/>
    <sheet name="8.Reservas" sheetId="18" r:id="rId14"/>
  </sheets>
  <definedNames>
    <definedName name="_xlnm._FilterDatabase" localSheetId="6" hidden="1">'4.Production'!$C$42:$C$49</definedName>
    <definedName name="_xlnm._FilterDatabase" localSheetId="9" hidden="1">'6.1.Debt Portfolio'!$B$10:$Q$21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Z84" i="35" l="1"/>
  <c r="BZ83" i="35"/>
  <c r="BZ82" i="35"/>
  <c r="BZ80" i="35"/>
  <c r="BZ79" i="35"/>
  <c r="BZ75" i="35"/>
  <c r="BZ74" i="35"/>
  <c r="BZ73" i="35"/>
  <c r="BZ72" i="35"/>
  <c r="BZ71" i="35"/>
  <c r="BZ68" i="35"/>
  <c r="BZ65" i="35"/>
  <c r="BZ64" i="35"/>
  <c r="BZ63" i="35"/>
  <c r="BZ61" i="35"/>
  <c r="BZ60" i="35"/>
  <c r="BZ56" i="35"/>
  <c r="BZ55" i="35"/>
  <c r="BZ54" i="35"/>
  <c r="BZ53" i="35"/>
  <c r="BZ52" i="35"/>
  <c r="BZ49" i="35"/>
  <c r="BZ36" i="35"/>
  <c r="BZ33" i="35"/>
  <c r="BZ28" i="35"/>
  <c r="BZ17" i="35"/>
  <c r="BZ14" i="35"/>
  <c r="BZ9" i="35"/>
  <c r="L58" i="39"/>
  <c r="P58" i="39"/>
  <c r="BZ59" i="35" l="1"/>
  <c r="BZ8" i="35"/>
  <c r="BZ24" i="35" s="1"/>
  <c r="BZ78" i="35"/>
  <c r="BZ27" i="35"/>
  <c r="BZ43" i="35" s="1"/>
  <c r="BZ70" i="35"/>
  <c r="BZ69" i="35" s="1"/>
  <c r="BZ85" i="35" s="1"/>
  <c r="BZ51" i="35"/>
  <c r="BZ50" i="35" s="1"/>
  <c r="AD41" i="30"/>
  <c r="BZ66" i="35" l="1"/>
  <c r="BZ87" i="35" s="1"/>
  <c r="BZ45" i="35"/>
  <c r="N8" i="39"/>
  <c r="AD96" i="30"/>
  <c r="AD79" i="30"/>
  <c r="J36" i="39" l="1"/>
  <c r="J28" i="39"/>
  <c r="X16" i="30" l="1"/>
  <c r="X17" i="30"/>
  <c r="B16" i="30"/>
  <c r="B17" i="30"/>
  <c r="AI53" i="32"/>
  <c r="AI52" i="32"/>
  <c r="L14" i="43" l="1"/>
  <c r="G14" i="43"/>
  <c r="F14" i="43"/>
  <c r="E14" i="43"/>
  <c r="D14" i="43"/>
  <c r="M27" i="43"/>
  <c r="M24" i="43"/>
  <c r="M25" i="43"/>
  <c r="M26" i="43"/>
  <c r="M13" i="43"/>
  <c r="M12" i="43"/>
  <c r="M11" i="43"/>
  <c r="M10" i="43"/>
  <c r="L30" i="43"/>
  <c r="L28" i="43"/>
  <c r="L27" i="43"/>
  <c r="L26" i="43"/>
  <c r="L25" i="43"/>
  <c r="L24" i="43"/>
  <c r="L29" i="43" s="1"/>
  <c r="L22" i="43"/>
  <c r="D30" i="43"/>
  <c r="E30" i="43"/>
  <c r="F30" i="43"/>
  <c r="G30" i="43"/>
  <c r="D29" i="43"/>
  <c r="E29" i="43"/>
  <c r="F29" i="43"/>
  <c r="G29" i="43"/>
  <c r="G28" i="43"/>
  <c r="F28" i="43"/>
  <c r="E28" i="43"/>
  <c r="D28" i="43"/>
  <c r="G27" i="43"/>
  <c r="F27" i="43"/>
  <c r="E27" i="43"/>
  <c r="D27" i="43"/>
  <c r="G26" i="43"/>
  <c r="F26" i="43"/>
  <c r="E26" i="43"/>
  <c r="D26" i="43"/>
  <c r="G25" i="43"/>
  <c r="F25" i="43"/>
  <c r="E25" i="43"/>
  <c r="D25" i="43"/>
  <c r="G24" i="43"/>
  <c r="F24" i="43"/>
  <c r="E24" i="43"/>
  <c r="D24" i="43"/>
  <c r="D16" i="43"/>
  <c r="E16" i="43"/>
  <c r="F16" i="43"/>
  <c r="G16" i="43"/>
  <c r="D15" i="43"/>
  <c r="E15" i="43"/>
  <c r="F15" i="43"/>
  <c r="G15" i="43"/>
  <c r="L16" i="43"/>
  <c r="L15" i="43"/>
  <c r="G8" i="43" l="1"/>
  <c r="G22" i="43" s="1"/>
  <c r="F8" i="43"/>
  <c r="F22" i="43" s="1"/>
  <c r="E8" i="43"/>
  <c r="E22" i="43" s="1"/>
  <c r="D8" i="43"/>
  <c r="D22" i="43" s="1"/>
  <c r="C22" i="43"/>
  <c r="C14" i="43" l="1"/>
  <c r="C15" i="43"/>
  <c r="C16" i="43"/>
  <c r="C24" i="43"/>
  <c r="C25" i="43"/>
  <c r="C26" i="43"/>
  <c r="C27" i="43"/>
  <c r="F25" i="44"/>
  <c r="F26" i="44"/>
  <c r="F27" i="44"/>
  <c r="F28" i="44"/>
  <c r="F29" i="44"/>
  <c r="F30" i="44"/>
  <c r="F31" i="44"/>
  <c r="F32" i="44"/>
  <c r="F33" i="44"/>
  <c r="F18" i="44"/>
  <c r="C30" i="43" l="1"/>
  <c r="C28" i="43"/>
  <c r="C29" i="43"/>
  <c r="J25" i="41"/>
  <c r="J17" i="41"/>
  <c r="J10" i="41"/>
  <c r="J27" i="41" s="1"/>
  <c r="J29" i="41" s="1"/>
  <c r="J33" i="41" s="1"/>
  <c r="AC34" i="36"/>
  <c r="AC35" i="36"/>
  <c r="AC33" i="36"/>
  <c r="AC31" i="36"/>
  <c r="AC30" i="36"/>
  <c r="AC25" i="36"/>
  <c r="AC26" i="36"/>
  <c r="AC27" i="36"/>
  <c r="AC28" i="36"/>
  <c r="AC24" i="36"/>
  <c r="AC22" i="36"/>
  <c r="AC21" i="36"/>
  <c r="AC14" i="36"/>
  <c r="AC15" i="36"/>
  <c r="AC16" i="36"/>
  <c r="AC17" i="36"/>
  <c r="AC13" i="36"/>
  <c r="AC11" i="36"/>
  <c r="AC10" i="36"/>
  <c r="AC41" i="36"/>
  <c r="AC42" i="36"/>
  <c r="AC43" i="36"/>
  <c r="AC44" i="36"/>
  <c r="AC45" i="36"/>
  <c r="AC46" i="36"/>
  <c r="AC47" i="36"/>
  <c r="AC48" i="36"/>
  <c r="AC40" i="36"/>
  <c r="Y39" i="36"/>
  <c r="Y32" i="36"/>
  <c r="AC32" i="36" s="1"/>
  <c r="Y30" i="36"/>
  <c r="Y29" i="36" s="1"/>
  <c r="AC29" i="36" s="1"/>
  <c r="Y23" i="36"/>
  <c r="AC23" i="36" s="1"/>
  <c r="Y20" i="36"/>
  <c r="AC20" i="36" s="1"/>
  <c r="Y19" i="36"/>
  <c r="AC19" i="36" s="1"/>
  <c r="Y12" i="36"/>
  <c r="AC12" i="36" s="1"/>
  <c r="Y9" i="36"/>
  <c r="Y8" i="36" s="1"/>
  <c r="AC8" i="36" s="1"/>
  <c r="K237" i="39"/>
  <c r="K238" i="39"/>
  <c r="K240" i="39"/>
  <c r="K241" i="39"/>
  <c r="K242" i="39"/>
  <c r="K243" i="39"/>
  <c r="K244" i="39"/>
  <c r="K245" i="39"/>
  <c r="K246" i="39"/>
  <c r="K247" i="39"/>
  <c r="K248" i="39"/>
  <c r="K224" i="39"/>
  <c r="K221" i="39"/>
  <c r="K220" i="39"/>
  <c r="K235" i="39" s="1"/>
  <c r="K209" i="39"/>
  <c r="K206" i="39"/>
  <c r="K205" i="39"/>
  <c r="K177" i="39"/>
  <c r="K174" i="39"/>
  <c r="K159" i="39"/>
  <c r="K117" i="39"/>
  <c r="K114" i="39"/>
  <c r="K102" i="39"/>
  <c r="K87" i="39"/>
  <c r="K84" i="39"/>
  <c r="K98" i="39"/>
  <c r="K99" i="39"/>
  <c r="K57" i="39"/>
  <c r="K54" i="39"/>
  <c r="K42" i="39"/>
  <c r="K39" i="39"/>
  <c r="K70" i="39"/>
  <c r="K145" i="39" s="1"/>
  <c r="K190" i="39" s="1"/>
  <c r="K71" i="39"/>
  <c r="K146" i="39" s="1"/>
  <c r="K191" i="39" s="1"/>
  <c r="K73" i="39"/>
  <c r="K148" i="39" s="1"/>
  <c r="K74" i="39"/>
  <c r="K149" i="39" s="1"/>
  <c r="K194" i="39" s="1"/>
  <c r="K75" i="39"/>
  <c r="K150" i="39" s="1"/>
  <c r="K195" i="39" s="1"/>
  <c r="K76" i="39"/>
  <c r="K151" i="39" s="1"/>
  <c r="K196" i="39" s="1"/>
  <c r="K77" i="39"/>
  <c r="K152" i="39" s="1"/>
  <c r="K197" i="39" s="1"/>
  <c r="K78" i="39"/>
  <c r="K153" i="39" s="1"/>
  <c r="K198" i="39" s="1"/>
  <c r="K79" i="39"/>
  <c r="K154" i="39" s="1"/>
  <c r="K199" i="39" s="1"/>
  <c r="K80" i="39"/>
  <c r="K155" i="39" s="1"/>
  <c r="K200" i="39" s="1"/>
  <c r="K81" i="39"/>
  <c r="K156" i="39" s="1"/>
  <c r="K201" i="39" s="1"/>
  <c r="K132" i="39"/>
  <c r="K129" i="39"/>
  <c r="K128" i="39"/>
  <c r="AC9" i="36" l="1"/>
  <c r="J19" i="41"/>
  <c r="J23" i="41" s="1"/>
  <c r="K113" i="39"/>
  <c r="K83" i="39"/>
  <c r="K53" i="39"/>
  <c r="K24" i="39"/>
  <c r="K38" i="39"/>
  <c r="K27" i="39"/>
  <c r="K23" i="39"/>
  <c r="K68" i="39" s="1"/>
  <c r="K143" i="39" s="1"/>
  <c r="K12" i="39"/>
  <c r="K239" i="39" s="1"/>
  <c r="K9" i="39"/>
  <c r="K236" i="39" s="1"/>
  <c r="K69" i="39" l="1"/>
  <c r="K144" i="39" s="1"/>
  <c r="K189" i="39" s="1"/>
  <c r="K72" i="39"/>
  <c r="K147" i="39" s="1"/>
  <c r="X100" i="30"/>
  <c r="AI42" i="32"/>
  <c r="AI41" i="32"/>
  <c r="AB14" i="32" l="1"/>
  <c r="AI36" i="32"/>
  <c r="AI35" i="32"/>
  <c r="AI39" i="32" l="1"/>
  <c r="AI38" i="32"/>
  <c r="AI37" i="32"/>
  <c r="AI34" i="32"/>
  <c r="AI27" i="32"/>
  <c r="AI28" i="32"/>
  <c r="AI29" i="32"/>
  <c r="AI30" i="32"/>
  <c r="AI31" i="32"/>
  <c r="AI32" i="32"/>
  <c r="AI33" i="32"/>
  <c r="AI43" i="32"/>
  <c r="AI26" i="32"/>
  <c r="AI25" i="32"/>
  <c r="AI17" i="32"/>
  <c r="AI18" i="32"/>
  <c r="AI19" i="32"/>
  <c r="AI20" i="32"/>
  <c r="AI21" i="32"/>
  <c r="AI22" i="32"/>
  <c r="AI23" i="32"/>
  <c r="AI16" i="32"/>
  <c r="AI15" i="32"/>
  <c r="AI14" i="32"/>
  <c r="AI13" i="32"/>
  <c r="AI12" i="32"/>
  <c r="AI11" i="32"/>
  <c r="AI10" i="32"/>
  <c r="AI9" i="32"/>
  <c r="AI8" i="32"/>
  <c r="AI7" i="32"/>
  <c r="AB54" i="32" l="1"/>
  <c r="AB46" i="32"/>
  <c r="AB51" i="32"/>
  <c r="AB50" i="32"/>
  <c r="AB40" i="32"/>
  <c r="AB24" i="32"/>
  <c r="AB49" i="32" l="1"/>
  <c r="K158" i="39"/>
  <c r="B6" i="30"/>
  <c r="B5" i="30"/>
  <c r="AA83" i="25" l="1"/>
  <c r="AA85" i="25" s="1"/>
  <c r="AA75" i="25"/>
  <c r="B57" i="25"/>
  <c r="AA61" i="25"/>
  <c r="AA39" i="25"/>
  <c r="AA22" i="25"/>
  <c r="X98" i="30"/>
  <c r="X101" i="30" s="1"/>
  <c r="AD64" i="30"/>
  <c r="X63" i="30"/>
  <c r="X62" i="30"/>
  <c r="X61" i="30"/>
  <c r="X60" i="30"/>
  <c r="X59" i="30"/>
  <c r="X58" i="30"/>
  <c r="X57" i="30"/>
  <c r="X56" i="30"/>
  <c r="X55" i="30"/>
  <c r="X54" i="30"/>
  <c r="X53" i="30"/>
  <c r="X52" i="30"/>
  <c r="X51" i="30"/>
  <c r="X50" i="30"/>
  <c r="X49" i="30"/>
  <c r="X48" i="30"/>
  <c r="X47" i="30"/>
  <c r="X46" i="30"/>
  <c r="X45" i="30"/>
  <c r="X44" i="30"/>
  <c r="X43" i="30"/>
  <c r="X40" i="30"/>
  <c r="X39" i="30"/>
  <c r="X38" i="30"/>
  <c r="X37" i="30"/>
  <c r="X36" i="30"/>
  <c r="X35" i="30"/>
  <c r="X34" i="30"/>
  <c r="X33" i="30"/>
  <c r="X32" i="30"/>
  <c r="X31" i="30"/>
  <c r="X30" i="30"/>
  <c r="X29" i="30"/>
  <c r="X28" i="30"/>
  <c r="X27" i="30"/>
  <c r="X26" i="30"/>
  <c r="X25" i="30"/>
  <c r="X24" i="30"/>
  <c r="X23" i="30"/>
  <c r="X22" i="30"/>
  <c r="X21" i="30"/>
  <c r="X20" i="30"/>
  <c r="X19" i="30"/>
  <c r="X18" i="30"/>
  <c r="X15" i="30"/>
  <c r="X14" i="30"/>
  <c r="X13" i="30"/>
  <c r="X12" i="30"/>
  <c r="X11" i="30"/>
  <c r="X10" i="30"/>
  <c r="X9" i="30"/>
  <c r="X8" i="30"/>
  <c r="X6" i="30"/>
  <c r="X99" i="30"/>
  <c r="X95" i="30"/>
  <c r="X94" i="30"/>
  <c r="X93" i="30"/>
  <c r="X92" i="30"/>
  <c r="X91" i="30"/>
  <c r="X90" i="30"/>
  <c r="X89" i="30"/>
  <c r="X88" i="30"/>
  <c r="X87" i="30"/>
  <c r="X86" i="30"/>
  <c r="X85" i="30"/>
  <c r="X84" i="30"/>
  <c r="X83" i="30"/>
  <c r="X82" i="30"/>
  <c r="X81" i="30"/>
  <c r="X78" i="30"/>
  <c r="X77" i="30"/>
  <c r="X76" i="30"/>
  <c r="X75" i="30"/>
  <c r="X74" i="30"/>
  <c r="X73" i="30"/>
  <c r="X72" i="30"/>
  <c r="X71" i="30"/>
  <c r="X70" i="30"/>
  <c r="X69" i="30"/>
  <c r="X68" i="30"/>
  <c r="X67" i="30"/>
  <c r="X66" i="30"/>
  <c r="X65" i="30"/>
  <c r="AA86" i="25" l="1"/>
  <c r="AA40" i="25"/>
  <c r="AD97" i="30"/>
  <c r="AD101" i="30"/>
  <c r="X80" i="30"/>
  <c r="BY49" i="35" l="1"/>
  <c r="BY52" i="35"/>
  <c r="BY53" i="35"/>
  <c r="BY54" i="35"/>
  <c r="BY55" i="35"/>
  <c r="BY56" i="35"/>
  <c r="BY60" i="35"/>
  <c r="BY61" i="35"/>
  <c r="BY63" i="35"/>
  <c r="BY64" i="35"/>
  <c r="BY65" i="35"/>
  <c r="BY68" i="35"/>
  <c r="BY71" i="35"/>
  <c r="BY72" i="35"/>
  <c r="BY73" i="35"/>
  <c r="BY74" i="35"/>
  <c r="BY75" i="35"/>
  <c r="BY79" i="35"/>
  <c r="BY80" i="35"/>
  <c r="BY82" i="35"/>
  <c r="BY83" i="35"/>
  <c r="BY84" i="35"/>
  <c r="BY36" i="35"/>
  <c r="BX36" i="35"/>
  <c r="BY33" i="35"/>
  <c r="BY28" i="35"/>
  <c r="BY17" i="35"/>
  <c r="BY14" i="35"/>
  <c r="BY9" i="35"/>
  <c r="AB43" i="32"/>
  <c r="K173" i="39" s="1"/>
  <c r="K188" i="39" s="1"/>
  <c r="BY70" i="35" l="1"/>
  <c r="BY69" i="35" s="1"/>
  <c r="BY59" i="35"/>
  <c r="BY8" i="35"/>
  <c r="BY24" i="35" s="1"/>
  <c r="BY51" i="35"/>
  <c r="BY78" i="35"/>
  <c r="BY27" i="35"/>
  <c r="BY43" i="35" s="1"/>
  <c r="AB48" i="32"/>
  <c r="AB44" i="32"/>
  <c r="BY50" i="35"/>
  <c r="S10" i="37"/>
  <c r="S6" i="37"/>
  <c r="O5" i="37"/>
  <c r="J5" i="41"/>
  <c r="Y5" i="36"/>
  <c r="X5" i="30"/>
  <c r="K6" i="39"/>
  <c r="AB5" i="32"/>
  <c r="AA5" i="25"/>
  <c r="AA42" i="25" s="1"/>
  <c r="AI6" i="32"/>
  <c r="BY66" i="35" l="1"/>
  <c r="BY85" i="35"/>
  <c r="BY45" i="35"/>
  <c r="AB47" i="32"/>
  <c r="BX55" i="35"/>
  <c r="BX54" i="35"/>
  <c r="BX53" i="35"/>
  <c r="BX52" i="35"/>
  <c r="BX9" i="35"/>
  <c r="BX14" i="35"/>
  <c r="BX17" i="35"/>
  <c r="BX28" i="35"/>
  <c r="BX33" i="35"/>
  <c r="BX49" i="35"/>
  <c r="BX56" i="35"/>
  <c r="BX60" i="35"/>
  <c r="BX61" i="35"/>
  <c r="BX62" i="35"/>
  <c r="BX63" i="35"/>
  <c r="BX64" i="35"/>
  <c r="BX65" i="35"/>
  <c r="BX68" i="35"/>
  <c r="BX71" i="35"/>
  <c r="BX72" i="35"/>
  <c r="BX73" i="35"/>
  <c r="BX74" i="35"/>
  <c r="BX75" i="35"/>
  <c r="BX79" i="35"/>
  <c r="BX80" i="35"/>
  <c r="BX81" i="35"/>
  <c r="BX82" i="35"/>
  <c r="BX83" i="35"/>
  <c r="BX84" i="35"/>
  <c r="D232" i="39"/>
  <c r="E232" i="39"/>
  <c r="W24" i="32"/>
  <c r="W37" i="32" s="1"/>
  <c r="BY87" i="35" l="1"/>
  <c r="BX70" i="35"/>
  <c r="BX69" i="35" s="1"/>
  <c r="BX59" i="35"/>
  <c r="BX78" i="35"/>
  <c r="BX27" i="35"/>
  <c r="BX43" i="35" s="1"/>
  <c r="BX8" i="35"/>
  <c r="BX24" i="35" s="1"/>
  <c r="BX51" i="35"/>
  <c r="BX50" i="35" s="1"/>
  <c r="W41" i="30"/>
  <c r="W64" i="30" s="1"/>
  <c r="W79" i="30"/>
  <c r="W96" i="30"/>
  <c r="G171" i="39"/>
  <c r="Z54" i="32"/>
  <c r="N30" i="36"/>
  <c r="O30" i="36"/>
  <c r="P30" i="36"/>
  <c r="Q30" i="36"/>
  <c r="R30" i="36"/>
  <c r="S30" i="36"/>
  <c r="T30" i="36"/>
  <c r="U30" i="36"/>
  <c r="V30" i="36"/>
  <c r="W30" i="36"/>
  <c r="D32" i="36"/>
  <c r="E32" i="36"/>
  <c r="F32" i="36"/>
  <c r="G32" i="36"/>
  <c r="H32" i="36"/>
  <c r="I32" i="36"/>
  <c r="J32" i="36"/>
  <c r="K32" i="36"/>
  <c r="L32" i="36"/>
  <c r="M32" i="36"/>
  <c r="N32" i="36"/>
  <c r="O32" i="36"/>
  <c r="P32" i="36"/>
  <c r="Q32" i="36"/>
  <c r="R32" i="36"/>
  <c r="S32" i="36"/>
  <c r="T32" i="36"/>
  <c r="U32" i="36"/>
  <c r="V32" i="36"/>
  <c r="W32" i="36"/>
  <c r="N23" i="36"/>
  <c r="O23" i="36"/>
  <c r="P23" i="36"/>
  <c r="Q23" i="36"/>
  <c r="R23" i="36"/>
  <c r="S23" i="36"/>
  <c r="T23" i="36"/>
  <c r="U23" i="36"/>
  <c r="V23" i="36"/>
  <c r="W23" i="36"/>
  <c r="N12" i="36"/>
  <c r="O12" i="36"/>
  <c r="P12" i="36"/>
  <c r="Q12" i="36"/>
  <c r="S12" i="36"/>
  <c r="T12" i="36"/>
  <c r="U12" i="36"/>
  <c r="V12" i="36"/>
  <c r="W12" i="36"/>
  <c r="X12" i="36"/>
  <c r="R12" i="36"/>
  <c r="BX85" i="35" l="1"/>
  <c r="BX45" i="35"/>
  <c r="BX66" i="35"/>
  <c r="W101" i="30"/>
  <c r="W97" i="30"/>
  <c r="B21" i="34"/>
  <c r="B19" i="34"/>
  <c r="B16" i="34"/>
  <c r="B15" i="34"/>
  <c r="B14" i="34"/>
  <c r="B12" i="34"/>
  <c r="B11" i="34"/>
  <c r="B10" i="34"/>
  <c r="P8" i="34"/>
  <c r="O8" i="34"/>
  <c r="N8" i="34"/>
  <c r="M8" i="34"/>
  <c r="L8" i="34"/>
  <c r="K8" i="34"/>
  <c r="J8" i="34"/>
  <c r="H8" i="34"/>
  <c r="G8" i="34"/>
  <c r="F8" i="34"/>
  <c r="E8" i="34"/>
  <c r="D8" i="34"/>
  <c r="C8" i="34"/>
  <c r="B8" i="34"/>
  <c r="B5" i="34"/>
  <c r="B33" i="41"/>
  <c r="B29" i="41"/>
  <c r="B50" i="36"/>
  <c r="B48" i="36"/>
  <c r="B47" i="36"/>
  <c r="B46" i="36"/>
  <c r="B45" i="36"/>
  <c r="B44" i="36"/>
  <c r="B43" i="36"/>
  <c r="B42" i="36"/>
  <c r="B41" i="36"/>
  <c r="B40" i="36"/>
  <c r="B39" i="36"/>
  <c r="B29" i="36"/>
  <c r="B19" i="36"/>
  <c r="B8" i="36"/>
  <c r="J244" i="39"/>
  <c r="N10" i="39"/>
  <c r="BX87" i="35" l="1"/>
  <c r="AB35" i="36"/>
  <c r="AA35" i="36"/>
  <c r="AB34" i="36"/>
  <c r="AA34" i="36"/>
  <c r="AB33" i="36"/>
  <c r="AA33" i="36"/>
  <c r="AA32" i="36"/>
  <c r="AB31" i="36"/>
  <c r="AA31" i="36"/>
  <c r="AA30" i="36"/>
  <c r="AA29" i="36"/>
  <c r="AB28" i="36"/>
  <c r="AA28" i="36"/>
  <c r="AB27" i="36"/>
  <c r="AA27" i="36"/>
  <c r="AB26" i="36"/>
  <c r="AA26" i="36"/>
  <c r="AB25" i="36"/>
  <c r="AA25" i="36"/>
  <c r="AB24" i="36"/>
  <c r="AA24" i="36"/>
  <c r="AB22" i="36"/>
  <c r="AA22" i="36"/>
  <c r="AB21" i="36"/>
  <c r="AA21" i="36"/>
  <c r="AB17" i="36"/>
  <c r="AA17" i="36"/>
  <c r="AB16" i="36"/>
  <c r="AA16" i="36"/>
  <c r="AB15" i="36"/>
  <c r="AA15" i="36"/>
  <c r="AB14" i="36"/>
  <c r="AA14" i="36"/>
  <c r="AB13" i="36"/>
  <c r="AA13" i="36"/>
  <c r="AB11" i="36"/>
  <c r="AA11" i="36"/>
  <c r="AB10" i="36"/>
  <c r="AA10" i="36"/>
  <c r="AA48" i="36"/>
  <c r="AA47" i="36"/>
  <c r="AA46" i="36"/>
  <c r="AA45" i="36"/>
  <c r="AA44" i="36"/>
  <c r="AA43" i="36"/>
  <c r="AA42" i="36"/>
  <c r="AA41" i="36"/>
  <c r="AA40" i="36"/>
  <c r="X39" i="36"/>
  <c r="O39" i="36"/>
  <c r="P39" i="36"/>
  <c r="Q39" i="36"/>
  <c r="R39" i="36"/>
  <c r="S39" i="36"/>
  <c r="T39" i="36"/>
  <c r="U39" i="36"/>
  <c r="V39" i="36"/>
  <c r="W39" i="36"/>
  <c r="AB32" i="36"/>
  <c r="X32" i="36"/>
  <c r="B84" i="30" l="1"/>
  <c r="B26" i="30"/>
  <c r="AB12" i="30" l="1"/>
  <c r="J220" i="39"/>
  <c r="J205" i="39"/>
  <c r="J128" i="39"/>
  <c r="J113" i="39"/>
  <c r="J98" i="39"/>
  <c r="J83" i="39"/>
  <c r="J53" i="39"/>
  <c r="J38" i="39"/>
  <c r="J23" i="39"/>
  <c r="AA54" i="32"/>
  <c r="AA43" i="32"/>
  <c r="J173" i="39" s="1"/>
  <c r="AA40" i="32"/>
  <c r="J158" i="39" s="1"/>
  <c r="AA24" i="32" l="1"/>
  <c r="B78" i="25" l="1"/>
  <c r="B79" i="25"/>
  <c r="B80" i="25"/>
  <c r="B81" i="25"/>
  <c r="B82" i="25"/>
  <c r="J81" i="39"/>
  <c r="J80" i="39"/>
  <c r="J79" i="39"/>
  <c r="J78" i="39"/>
  <c r="J77" i="39"/>
  <c r="J76" i="39"/>
  <c r="J75" i="39"/>
  <c r="J74" i="39"/>
  <c r="J73" i="39"/>
  <c r="J71" i="39"/>
  <c r="J70" i="39"/>
  <c r="J68" i="39"/>
  <c r="I81" i="39"/>
  <c r="I80" i="39"/>
  <c r="I79" i="39"/>
  <c r="I78" i="39"/>
  <c r="I77" i="39"/>
  <c r="I76" i="39"/>
  <c r="I75" i="39"/>
  <c r="I74" i="39"/>
  <c r="I73" i="39"/>
  <c r="I71" i="39"/>
  <c r="I70" i="39"/>
  <c r="H81" i="39"/>
  <c r="H80" i="39"/>
  <c r="H79" i="39"/>
  <c r="H78" i="39"/>
  <c r="H77" i="39"/>
  <c r="H76" i="39"/>
  <c r="H75" i="39"/>
  <c r="H74" i="39"/>
  <c r="H73" i="39"/>
  <c r="H71" i="39"/>
  <c r="H70" i="39"/>
  <c r="H68" i="39"/>
  <c r="G81" i="39"/>
  <c r="G80" i="39"/>
  <c r="G79" i="39"/>
  <c r="G78" i="39"/>
  <c r="G77" i="39"/>
  <c r="G76" i="39"/>
  <c r="G75" i="39"/>
  <c r="G74" i="39"/>
  <c r="G73" i="39"/>
  <c r="G71" i="39"/>
  <c r="G70" i="39"/>
  <c r="G68" i="39"/>
  <c r="B5" i="18" l="1"/>
  <c r="N9" i="18"/>
  <c r="M9" i="18"/>
  <c r="L9" i="18"/>
  <c r="O15" i="18"/>
  <c r="N15" i="18"/>
  <c r="M15" i="18"/>
  <c r="O11" i="18"/>
  <c r="N11" i="18"/>
  <c r="M11" i="18"/>
  <c r="M23" i="18" s="1"/>
  <c r="I9" i="18"/>
  <c r="H9" i="18"/>
  <c r="G9" i="18"/>
  <c r="J15" i="18"/>
  <c r="I15" i="18"/>
  <c r="H15" i="18"/>
  <c r="J11" i="18"/>
  <c r="I11" i="18"/>
  <c r="H11" i="18"/>
  <c r="D15" i="18"/>
  <c r="E15" i="18"/>
  <c r="C15" i="18"/>
  <c r="D11" i="18"/>
  <c r="D23" i="18" s="1"/>
  <c r="E11" i="18"/>
  <c r="E23" i="18" s="1"/>
  <c r="C11" i="18"/>
  <c r="D9" i="18"/>
  <c r="C9" i="18"/>
  <c r="B9" i="18"/>
  <c r="B2" i="18"/>
  <c r="B13" i="37"/>
  <c r="Q6" i="37"/>
  <c r="Q10" i="37"/>
  <c r="B12" i="37"/>
  <c r="E5" i="37"/>
  <c r="F5" i="37"/>
  <c r="G5" i="37"/>
  <c r="H5" i="37"/>
  <c r="I5" i="37"/>
  <c r="J5" i="37"/>
  <c r="K5" i="37"/>
  <c r="L5" i="37"/>
  <c r="M5" i="37"/>
  <c r="N5" i="37"/>
  <c r="D5" i="37"/>
  <c r="F9" i="44"/>
  <c r="F24" i="44" s="1"/>
  <c r="E9" i="44"/>
  <c r="E24" i="44" s="1"/>
  <c r="D9" i="44"/>
  <c r="D24" i="44" s="1"/>
  <c r="C9" i="44"/>
  <c r="C24" i="44" s="1"/>
  <c r="B9" i="44"/>
  <c r="B24" i="44" s="1"/>
  <c r="B22" i="44"/>
  <c r="B7" i="44"/>
  <c r="F17" i="44"/>
  <c r="F16" i="44"/>
  <c r="F15" i="44"/>
  <c r="F14" i="44"/>
  <c r="F13" i="44"/>
  <c r="F12" i="44"/>
  <c r="F11" i="44"/>
  <c r="F10" i="44"/>
  <c r="I23" i="18" l="1"/>
  <c r="C23" i="18"/>
  <c r="O23" i="18"/>
  <c r="N23" i="18"/>
  <c r="J23" i="18"/>
  <c r="H23" i="18"/>
  <c r="B5" i="44" l="1"/>
  <c r="B2" i="44"/>
  <c r="D2" i="46"/>
  <c r="B3" i="46"/>
  <c r="B16" i="43"/>
  <c r="B15" i="43"/>
  <c r="B14" i="43"/>
  <c r="B13" i="43"/>
  <c r="B12" i="43"/>
  <c r="B11" i="43"/>
  <c r="B10" i="43"/>
  <c r="B9" i="43"/>
  <c r="B8" i="43"/>
  <c r="B5" i="43"/>
  <c r="B2" i="43"/>
  <c r="B2" i="34"/>
  <c r="B37" i="41"/>
  <c r="B35" i="41"/>
  <c r="B23" i="41"/>
  <c r="B21" i="41"/>
  <c r="B31" i="41" s="1"/>
  <c r="B19" i="41"/>
  <c r="B17" i="41"/>
  <c r="B16" i="41"/>
  <c r="B15" i="41"/>
  <c r="B14" i="41"/>
  <c r="B13" i="41"/>
  <c r="B27" i="41"/>
  <c r="B25" i="41"/>
  <c r="B11" i="41"/>
  <c r="B10" i="41"/>
  <c r="B9" i="41"/>
  <c r="B8" i="41"/>
  <c r="B7" i="41"/>
  <c r="I5" i="41"/>
  <c r="H5" i="41"/>
  <c r="G5" i="41"/>
  <c r="F5" i="41"/>
  <c r="E5" i="41"/>
  <c r="D5" i="41"/>
  <c r="C5" i="41"/>
  <c r="B5" i="41"/>
  <c r="B2" i="41"/>
  <c r="X5" i="36"/>
  <c r="W5" i="36"/>
  <c r="V5" i="36"/>
  <c r="U5" i="36"/>
  <c r="T5" i="36"/>
  <c r="S5" i="36"/>
  <c r="R5" i="36"/>
  <c r="Q5" i="36"/>
  <c r="P5" i="36"/>
  <c r="O5" i="36"/>
  <c r="N5" i="36"/>
  <c r="M5" i="36"/>
  <c r="L5" i="36"/>
  <c r="K5" i="36"/>
  <c r="J5" i="36"/>
  <c r="I5" i="36"/>
  <c r="H5" i="36"/>
  <c r="G5" i="36"/>
  <c r="F5" i="36"/>
  <c r="E5" i="36"/>
  <c r="D5" i="36"/>
  <c r="B2" i="36"/>
  <c r="C87" i="35"/>
  <c r="C85" i="35"/>
  <c r="C84" i="35"/>
  <c r="C83" i="35"/>
  <c r="C82" i="35"/>
  <c r="C81" i="35"/>
  <c r="C80" i="35"/>
  <c r="C79" i="35"/>
  <c r="C78" i="35"/>
  <c r="C77" i="35"/>
  <c r="C76" i="35"/>
  <c r="C75" i="35"/>
  <c r="C74" i="35"/>
  <c r="C73" i="35"/>
  <c r="C72" i="35"/>
  <c r="C71" i="35"/>
  <c r="C70" i="35"/>
  <c r="C69" i="35"/>
  <c r="C68" i="35"/>
  <c r="C66" i="35"/>
  <c r="C65" i="35"/>
  <c r="C64" i="35"/>
  <c r="C63" i="35"/>
  <c r="C62" i="35"/>
  <c r="C61" i="35"/>
  <c r="C60" i="35"/>
  <c r="C59" i="35"/>
  <c r="C58" i="35"/>
  <c r="C57" i="35"/>
  <c r="C56" i="35"/>
  <c r="C55" i="35"/>
  <c r="C54" i="35"/>
  <c r="C53" i="35"/>
  <c r="C52" i="35"/>
  <c r="C51" i="35"/>
  <c r="C50" i="35"/>
  <c r="C49" i="35"/>
  <c r="A47" i="35"/>
  <c r="C45" i="35"/>
  <c r="C43" i="35"/>
  <c r="C42" i="35"/>
  <c r="C41" i="35"/>
  <c r="C40" i="35"/>
  <c r="C39" i="35"/>
  <c r="C38" i="35"/>
  <c r="C37" i="35"/>
  <c r="C36" i="35"/>
  <c r="C35" i="35"/>
  <c r="C34" i="35"/>
  <c r="C33" i="35"/>
  <c r="C32" i="35"/>
  <c r="C31" i="35"/>
  <c r="C30" i="35"/>
  <c r="C29" i="35"/>
  <c r="C28" i="35"/>
  <c r="C27" i="35"/>
  <c r="C26" i="35"/>
  <c r="C24" i="35"/>
  <c r="C23" i="35"/>
  <c r="C22" i="35"/>
  <c r="C21" i="35"/>
  <c r="C20" i="35"/>
  <c r="C19" i="35"/>
  <c r="C18" i="35"/>
  <c r="C17" i="35"/>
  <c r="C16" i="35"/>
  <c r="C15" i="35"/>
  <c r="C14" i="35"/>
  <c r="C13" i="35"/>
  <c r="C12" i="35"/>
  <c r="C11" i="35"/>
  <c r="C10" i="35"/>
  <c r="C9" i="35"/>
  <c r="C8" i="35"/>
  <c r="C7" i="35"/>
  <c r="A5" i="35"/>
  <c r="C3" i="35"/>
  <c r="C2" i="35"/>
  <c r="B103" i="30"/>
  <c r="B101" i="30"/>
  <c r="B100" i="30"/>
  <c r="B99" i="30"/>
  <c r="B98" i="30"/>
  <c r="B97" i="30"/>
  <c r="B96" i="30"/>
  <c r="B95" i="30"/>
  <c r="B94" i="30"/>
  <c r="B93" i="30"/>
  <c r="B92" i="30"/>
  <c r="B91" i="30"/>
  <c r="B90" i="30"/>
  <c r="B89" i="30"/>
  <c r="B88" i="30"/>
  <c r="B87" i="30"/>
  <c r="B86" i="30"/>
  <c r="B85"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0" i="30"/>
  <c r="B39" i="30"/>
  <c r="B38" i="30"/>
  <c r="B37" i="30"/>
  <c r="B36" i="30"/>
  <c r="B35" i="30"/>
  <c r="B34" i="30"/>
  <c r="B33" i="30"/>
  <c r="B32" i="30"/>
  <c r="B31" i="30"/>
  <c r="B30" i="30"/>
  <c r="B29" i="30"/>
  <c r="B28" i="30"/>
  <c r="B27" i="30"/>
  <c r="B25" i="30"/>
  <c r="B24" i="30"/>
  <c r="B23" i="30"/>
  <c r="B22" i="30"/>
  <c r="B21" i="30"/>
  <c r="B20" i="30"/>
  <c r="B19" i="30"/>
  <c r="B18" i="30"/>
  <c r="B15" i="30"/>
  <c r="B14" i="30"/>
  <c r="B13" i="30"/>
  <c r="B12" i="30"/>
  <c r="B11" i="30"/>
  <c r="B10" i="30"/>
  <c r="B9" i="30"/>
  <c r="B8" i="30"/>
  <c r="B7" i="30"/>
  <c r="W5" i="30"/>
  <c r="V5" i="30"/>
  <c r="U5" i="30"/>
  <c r="T5" i="30"/>
  <c r="S5" i="30"/>
  <c r="R5" i="30"/>
  <c r="Q5" i="30"/>
  <c r="P5" i="30"/>
  <c r="O5" i="30"/>
  <c r="N5" i="30"/>
  <c r="M5" i="30"/>
  <c r="L5" i="30"/>
  <c r="K5" i="30"/>
  <c r="J5" i="30"/>
  <c r="I5" i="30"/>
  <c r="H5" i="30"/>
  <c r="G5" i="30"/>
  <c r="F5" i="30"/>
  <c r="E5" i="30"/>
  <c r="D5" i="30"/>
  <c r="C5" i="30"/>
  <c r="B2" i="30"/>
  <c r="B251" i="39"/>
  <c r="B248" i="39"/>
  <c r="B247" i="39"/>
  <c r="B246" i="39"/>
  <c r="B245" i="39"/>
  <c r="B244" i="39"/>
  <c r="B243" i="39"/>
  <c r="B242" i="39"/>
  <c r="B241" i="39"/>
  <c r="B240" i="39"/>
  <c r="B239" i="39"/>
  <c r="B238" i="39"/>
  <c r="B237" i="39"/>
  <c r="B236" i="39"/>
  <c r="B235" i="39"/>
  <c r="B233" i="39"/>
  <c r="B232" i="39"/>
  <c r="B231" i="39"/>
  <c r="B230" i="39"/>
  <c r="B229" i="39"/>
  <c r="B228" i="39"/>
  <c r="B227" i="39"/>
  <c r="B226" i="39"/>
  <c r="B225" i="39"/>
  <c r="B224" i="39"/>
  <c r="B223" i="39"/>
  <c r="B222" i="39"/>
  <c r="B221" i="39"/>
  <c r="B220" i="39"/>
  <c r="B218" i="39"/>
  <c r="B217" i="39"/>
  <c r="B216" i="39"/>
  <c r="B215" i="39"/>
  <c r="B214" i="39"/>
  <c r="B213" i="39"/>
  <c r="B212" i="39"/>
  <c r="B211" i="39"/>
  <c r="B210" i="39"/>
  <c r="B209" i="39"/>
  <c r="B208" i="39"/>
  <c r="B207" i="39"/>
  <c r="B206" i="39"/>
  <c r="B205" i="39"/>
  <c r="B203" i="39"/>
  <c r="B201" i="39"/>
  <c r="B200" i="39"/>
  <c r="B199" i="39"/>
  <c r="B198" i="39"/>
  <c r="B197" i="39"/>
  <c r="B196" i="39"/>
  <c r="B195" i="39"/>
  <c r="B194" i="39"/>
  <c r="B193" i="39"/>
  <c r="B192" i="39"/>
  <c r="B191" i="39"/>
  <c r="B190" i="39"/>
  <c r="B189" i="39"/>
  <c r="B188" i="39"/>
  <c r="B186" i="39"/>
  <c r="B185" i="39"/>
  <c r="B184" i="39"/>
  <c r="B183" i="39"/>
  <c r="B182" i="39"/>
  <c r="B181" i="39"/>
  <c r="B180" i="39"/>
  <c r="B179" i="39"/>
  <c r="B178" i="39"/>
  <c r="B177" i="39"/>
  <c r="B176" i="39"/>
  <c r="B175" i="39"/>
  <c r="B174" i="39"/>
  <c r="B173" i="39"/>
  <c r="B171" i="39"/>
  <c r="B170" i="39"/>
  <c r="B169" i="39"/>
  <c r="B168" i="39"/>
  <c r="B167" i="39"/>
  <c r="B166" i="39"/>
  <c r="B165" i="39"/>
  <c r="B164" i="39"/>
  <c r="B163" i="39"/>
  <c r="B162" i="39"/>
  <c r="B161" i="39"/>
  <c r="B160" i="39"/>
  <c r="B159" i="39"/>
  <c r="B158" i="39"/>
  <c r="B156" i="39"/>
  <c r="B155" i="39"/>
  <c r="B154" i="39"/>
  <c r="B153" i="39"/>
  <c r="B152" i="39"/>
  <c r="B151" i="39"/>
  <c r="B150" i="39"/>
  <c r="B149" i="39"/>
  <c r="B148" i="39"/>
  <c r="B147" i="39"/>
  <c r="B146" i="39"/>
  <c r="B145" i="39"/>
  <c r="B144" i="39"/>
  <c r="B143" i="39"/>
  <c r="B141" i="39"/>
  <c r="B140" i="39"/>
  <c r="B139" i="39"/>
  <c r="B138" i="39"/>
  <c r="B137" i="39"/>
  <c r="B136" i="39"/>
  <c r="B135" i="39"/>
  <c r="B134" i="39"/>
  <c r="B133" i="39"/>
  <c r="B132" i="39"/>
  <c r="B131" i="39"/>
  <c r="B130" i="39"/>
  <c r="B129" i="39"/>
  <c r="B128" i="39"/>
  <c r="B126" i="39"/>
  <c r="B125" i="39"/>
  <c r="B124" i="39"/>
  <c r="B123" i="39"/>
  <c r="B122" i="39"/>
  <c r="B121" i="39"/>
  <c r="B120" i="39"/>
  <c r="B119" i="39"/>
  <c r="B118" i="39"/>
  <c r="B117" i="39"/>
  <c r="B116" i="39"/>
  <c r="B115" i="39"/>
  <c r="B114" i="39"/>
  <c r="B113" i="39"/>
  <c r="B111" i="39"/>
  <c r="B110" i="39"/>
  <c r="B109" i="39"/>
  <c r="B108" i="39"/>
  <c r="B107" i="39"/>
  <c r="B106" i="39"/>
  <c r="B105" i="39"/>
  <c r="B104" i="39"/>
  <c r="B103" i="39"/>
  <c r="B102" i="39"/>
  <c r="B101" i="39"/>
  <c r="B100" i="39"/>
  <c r="B99" i="39"/>
  <c r="B98" i="39"/>
  <c r="B96" i="39"/>
  <c r="B95" i="39"/>
  <c r="B94" i="39"/>
  <c r="B93" i="39"/>
  <c r="B92" i="39"/>
  <c r="B91" i="39"/>
  <c r="B90" i="39"/>
  <c r="B89" i="39"/>
  <c r="B88" i="39"/>
  <c r="B87" i="39"/>
  <c r="B86" i="39"/>
  <c r="B85" i="39"/>
  <c r="B84" i="39"/>
  <c r="B83" i="39"/>
  <c r="B81" i="39"/>
  <c r="B80" i="39"/>
  <c r="B79" i="39"/>
  <c r="B78" i="39"/>
  <c r="B77" i="39"/>
  <c r="B76" i="39"/>
  <c r="B75" i="39"/>
  <c r="B74" i="39"/>
  <c r="B73" i="39"/>
  <c r="B72" i="39"/>
  <c r="B71" i="39"/>
  <c r="B70" i="39"/>
  <c r="B69" i="39"/>
  <c r="B68" i="39"/>
  <c r="B66" i="39"/>
  <c r="B65" i="39"/>
  <c r="B64" i="39"/>
  <c r="B63" i="39"/>
  <c r="B62" i="39"/>
  <c r="B61" i="39"/>
  <c r="B60" i="39"/>
  <c r="B59" i="39"/>
  <c r="B58" i="39"/>
  <c r="B57" i="39"/>
  <c r="B56" i="39"/>
  <c r="B55" i="39"/>
  <c r="B54" i="39"/>
  <c r="B53" i="39"/>
  <c r="B51" i="39"/>
  <c r="B50" i="39"/>
  <c r="B49" i="39"/>
  <c r="B48" i="39"/>
  <c r="B47" i="39"/>
  <c r="B46" i="39"/>
  <c r="B45" i="39"/>
  <c r="B44" i="39"/>
  <c r="B43" i="39"/>
  <c r="B42" i="39"/>
  <c r="B41" i="39"/>
  <c r="B40" i="39"/>
  <c r="B39" i="39"/>
  <c r="B38" i="39"/>
  <c r="B36" i="39"/>
  <c r="B35" i="39"/>
  <c r="B34" i="39"/>
  <c r="B33" i="39"/>
  <c r="B32" i="39"/>
  <c r="B31" i="39"/>
  <c r="B30" i="39"/>
  <c r="B29" i="39"/>
  <c r="B28" i="39"/>
  <c r="B27" i="39"/>
  <c r="B26" i="39"/>
  <c r="B25" i="39"/>
  <c r="B24" i="39"/>
  <c r="B23" i="39"/>
  <c r="B21" i="39"/>
  <c r="B20" i="39"/>
  <c r="B19" i="39"/>
  <c r="B18" i="39"/>
  <c r="B17" i="39"/>
  <c r="B16" i="39"/>
  <c r="B15" i="39"/>
  <c r="B14" i="39"/>
  <c r="B13" i="39"/>
  <c r="B12" i="39"/>
  <c r="B11" i="39"/>
  <c r="B10" i="39"/>
  <c r="B9" i="39"/>
  <c r="B8" i="39"/>
  <c r="B7" i="39"/>
  <c r="J6" i="39"/>
  <c r="I6" i="39"/>
  <c r="H6" i="39"/>
  <c r="G6" i="39"/>
  <c r="F6" i="39"/>
  <c r="E6" i="39"/>
  <c r="D6" i="39"/>
  <c r="B6" i="39"/>
  <c r="B2" i="39"/>
  <c r="B57" i="32"/>
  <c r="B54" i="32"/>
  <c r="B53" i="32"/>
  <c r="B52" i="32"/>
  <c r="B51" i="32"/>
  <c r="B50" i="32"/>
  <c r="B49" i="32"/>
  <c r="B48" i="32"/>
  <c r="B47" i="32"/>
  <c r="B46"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10" i="32"/>
  <c r="B9" i="32"/>
  <c r="B8" i="32"/>
  <c r="B7" i="32"/>
  <c r="B6" i="32"/>
  <c r="AA5" i="32"/>
  <c r="Z5" i="32"/>
  <c r="Y5" i="32"/>
  <c r="X5" i="32"/>
  <c r="W5" i="32"/>
  <c r="V5" i="32"/>
  <c r="U5" i="32"/>
  <c r="T5" i="32"/>
  <c r="S5" i="32"/>
  <c r="R5" i="32"/>
  <c r="Q5" i="32"/>
  <c r="P5" i="32"/>
  <c r="O5" i="32"/>
  <c r="N5" i="32"/>
  <c r="M5" i="32"/>
  <c r="L5" i="32"/>
  <c r="K5" i="32"/>
  <c r="J5" i="32"/>
  <c r="I5" i="32"/>
  <c r="H5" i="32"/>
  <c r="G5" i="32"/>
  <c r="F5" i="32"/>
  <c r="E5" i="32"/>
  <c r="D5" i="32"/>
  <c r="B5" i="32"/>
  <c r="B2" i="32"/>
  <c r="B88" i="25"/>
  <c r="B86" i="25"/>
  <c r="B85" i="25"/>
  <c r="B84" i="25"/>
  <c r="B83" i="25"/>
  <c r="B77" i="25"/>
  <c r="B76" i="25"/>
  <c r="B75" i="25"/>
  <c r="B74" i="25"/>
  <c r="B73" i="25"/>
  <c r="B72" i="25"/>
  <c r="B71" i="25"/>
  <c r="B70" i="25"/>
  <c r="B69" i="25"/>
  <c r="B68" i="25"/>
  <c r="B67" i="25"/>
  <c r="B66" i="25"/>
  <c r="B65" i="25"/>
  <c r="B64" i="25"/>
  <c r="B63" i="25"/>
  <c r="B62" i="25"/>
  <c r="B61" i="25"/>
  <c r="B60" i="25"/>
  <c r="B59" i="25"/>
  <c r="B58" i="25"/>
  <c r="B56" i="25"/>
  <c r="B55" i="25"/>
  <c r="B54" i="25"/>
  <c r="B53" i="25"/>
  <c r="B52" i="25"/>
  <c r="B51" i="25"/>
  <c r="B50" i="25"/>
  <c r="B49" i="25"/>
  <c r="B48" i="25"/>
  <c r="B47" i="25"/>
  <c r="B46" i="25"/>
  <c r="B45" i="25"/>
  <c r="B44" i="25"/>
  <c r="B43" i="25"/>
  <c r="B42"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Z5" i="25"/>
  <c r="Z42" i="25" s="1"/>
  <c r="Y5" i="25"/>
  <c r="Y42" i="25" s="1"/>
  <c r="X5" i="25"/>
  <c r="X42" i="25" s="1"/>
  <c r="W5" i="25"/>
  <c r="W42" i="25" s="1"/>
  <c r="V5" i="25"/>
  <c r="V42" i="25" s="1"/>
  <c r="U5" i="25"/>
  <c r="U42" i="25" s="1"/>
  <c r="T5" i="25"/>
  <c r="T42" i="25" s="1"/>
  <c r="S5" i="25"/>
  <c r="S42" i="25" s="1"/>
  <c r="R5" i="25"/>
  <c r="R42" i="25" s="1"/>
  <c r="Q5" i="25"/>
  <c r="Q42" i="25" s="1"/>
  <c r="P5" i="25"/>
  <c r="P42" i="25" s="1"/>
  <c r="O5" i="25"/>
  <c r="O42" i="25" s="1"/>
  <c r="N5" i="25"/>
  <c r="N42" i="25" s="1"/>
  <c r="M5" i="25"/>
  <c r="M42" i="25" s="1"/>
  <c r="L5" i="25"/>
  <c r="L42" i="25" s="1"/>
  <c r="K5" i="25"/>
  <c r="K42" i="25" s="1"/>
  <c r="J5" i="25"/>
  <c r="J42" i="25" s="1"/>
  <c r="I5" i="25"/>
  <c r="I42" i="25" s="1"/>
  <c r="H5" i="25"/>
  <c r="H42" i="25" s="1"/>
  <c r="G5" i="25"/>
  <c r="G42" i="25" s="1"/>
  <c r="F5" i="25"/>
  <c r="F42" i="25" s="1"/>
  <c r="E5" i="25"/>
  <c r="E42" i="25" s="1"/>
  <c r="D5" i="25"/>
  <c r="D42" i="25" s="1"/>
  <c r="B5" i="25"/>
  <c r="B2" i="25"/>
  <c r="E26" i="46"/>
  <c r="E22" i="46"/>
  <c r="E18" i="46"/>
  <c r="K14" i="46"/>
  <c r="H14" i="46"/>
  <c r="E14" i="46"/>
  <c r="B14" i="46"/>
  <c r="K5" i="46"/>
  <c r="H5" i="46"/>
  <c r="E9" i="46"/>
  <c r="E5" i="46"/>
  <c r="B5" i="46"/>
  <c r="K27" i="43"/>
  <c r="J27" i="43"/>
  <c r="I27" i="43"/>
  <c r="H27" i="43"/>
  <c r="K26" i="43"/>
  <c r="J26" i="43"/>
  <c r="I26" i="43"/>
  <c r="H26" i="43"/>
  <c r="K25" i="43"/>
  <c r="J25" i="43"/>
  <c r="I25" i="43"/>
  <c r="H25" i="43"/>
  <c r="K24" i="43"/>
  <c r="J24" i="43"/>
  <c r="I24" i="43"/>
  <c r="H24" i="43"/>
  <c r="M22" i="43"/>
  <c r="K22" i="43"/>
  <c r="J22" i="43"/>
  <c r="I22" i="43"/>
  <c r="H22" i="43"/>
  <c r="C27" i="34"/>
  <c r="D27" i="34"/>
  <c r="E27" i="34"/>
  <c r="F27" i="34"/>
  <c r="G27" i="34"/>
  <c r="H27" i="34"/>
  <c r="I27" i="34"/>
  <c r="J27" i="34"/>
  <c r="K27" i="34"/>
  <c r="L27" i="34"/>
  <c r="M27" i="34"/>
  <c r="N27" i="34"/>
  <c r="O27" i="34"/>
  <c r="P27" i="34"/>
  <c r="Q27" i="34"/>
  <c r="B27" i="34"/>
  <c r="J29" i="43" l="1"/>
  <c r="H30" i="43"/>
  <c r="J30" i="43"/>
  <c r="I30" i="43"/>
  <c r="K30" i="43"/>
  <c r="H28" i="43"/>
  <c r="K28" i="43"/>
  <c r="I28" i="43"/>
  <c r="H29" i="43"/>
  <c r="I29" i="43"/>
  <c r="K29" i="43"/>
  <c r="J28" i="43"/>
  <c r="M30" i="43" l="1"/>
  <c r="M28" i="43"/>
  <c r="M29" i="43"/>
  <c r="B30" i="43" l="1"/>
  <c r="B29" i="43"/>
  <c r="B28" i="43"/>
  <c r="B27" i="43"/>
  <c r="B26" i="43"/>
  <c r="B25" i="43"/>
  <c r="B24" i="43"/>
  <c r="B22" i="43"/>
  <c r="K16" i="43"/>
  <c r="J16" i="43"/>
  <c r="I16" i="43"/>
  <c r="H16" i="43"/>
  <c r="K15" i="43"/>
  <c r="J15" i="43"/>
  <c r="I15" i="43"/>
  <c r="H15" i="43"/>
  <c r="K14" i="43"/>
  <c r="J14" i="43"/>
  <c r="I14" i="43"/>
  <c r="H14" i="43"/>
  <c r="AA46" i="32"/>
  <c r="Z46" i="32"/>
  <c r="Y46" i="32"/>
  <c r="X46" i="32"/>
  <c r="W46" i="32"/>
  <c r="V46" i="32"/>
  <c r="U46" i="32"/>
  <c r="T46" i="32"/>
  <c r="S46" i="32"/>
  <c r="R46" i="32"/>
  <c r="Q46" i="32"/>
  <c r="P46" i="32"/>
  <c r="O46" i="32"/>
  <c r="N46" i="32"/>
  <c r="M46" i="32"/>
  <c r="L46" i="32"/>
  <c r="K46" i="32"/>
  <c r="J46" i="32"/>
  <c r="I46" i="32"/>
  <c r="H46" i="32"/>
  <c r="G46" i="32"/>
  <c r="F46" i="32"/>
  <c r="E46" i="32"/>
  <c r="D46" i="32"/>
  <c r="X30" i="36"/>
  <c r="X29" i="36" s="1"/>
  <c r="W29" i="36"/>
  <c r="S29" i="36"/>
  <c r="AB30" i="36"/>
  <c r="X23" i="36"/>
  <c r="AB23" i="36"/>
  <c r="AA23" i="36"/>
  <c r="X20" i="36"/>
  <c r="W20" i="36"/>
  <c r="V20" i="36"/>
  <c r="U20" i="36"/>
  <c r="T20" i="36"/>
  <c r="S20" i="36"/>
  <c r="R20" i="36"/>
  <c r="AB20" i="36" s="1"/>
  <c r="Q20" i="36"/>
  <c r="P20" i="36"/>
  <c r="O20" i="36"/>
  <c r="N20" i="36"/>
  <c r="AA20" i="36" s="1"/>
  <c r="V29" i="36" l="1"/>
  <c r="V19" i="36"/>
  <c r="M15" i="43"/>
  <c r="M16" i="43"/>
  <c r="M14" i="43"/>
  <c r="T29" i="36"/>
  <c r="U29" i="36"/>
  <c r="T19" i="36"/>
  <c r="O19" i="36"/>
  <c r="W19" i="36"/>
  <c r="N19" i="36"/>
  <c r="X19" i="36"/>
  <c r="R29" i="36"/>
  <c r="U19" i="36"/>
  <c r="P19" i="36"/>
  <c r="S19" i="36"/>
  <c r="R19" i="36"/>
  <c r="Q19" i="36"/>
  <c r="AB19" i="36" l="1"/>
  <c r="AB29" i="36"/>
  <c r="AA19" i="36"/>
  <c r="X9" i="36"/>
  <c r="X8" i="36" s="1"/>
  <c r="N9" i="36"/>
  <c r="O9" i="36"/>
  <c r="P9" i="36"/>
  <c r="Q9" i="36"/>
  <c r="Q8" i="36" s="1"/>
  <c r="R9" i="36"/>
  <c r="S9" i="36"/>
  <c r="S8" i="36" s="1"/>
  <c r="T9" i="36"/>
  <c r="U9" i="36"/>
  <c r="V9" i="36"/>
  <c r="W9" i="36"/>
  <c r="AB9" i="36" l="1"/>
  <c r="R8" i="36"/>
  <c r="AB12" i="36"/>
  <c r="AA12" i="36"/>
  <c r="AA9" i="36"/>
  <c r="P8" i="36"/>
  <c r="T8" i="36"/>
  <c r="V8" i="36"/>
  <c r="U8" i="36"/>
  <c r="W8" i="36"/>
  <c r="N8" i="36"/>
  <c r="O8" i="36"/>
  <c r="AB8" i="36" l="1"/>
  <c r="AA8" i="36"/>
  <c r="F143" i="39"/>
  <c r="N43" i="32" l="1"/>
  <c r="N48" i="32" s="1"/>
  <c r="I15" i="41"/>
  <c r="H15" i="41"/>
  <c r="G15" i="41"/>
  <c r="F15" i="41"/>
  <c r="E15" i="41"/>
  <c r="D15" i="41"/>
  <c r="I14" i="41"/>
  <c r="H14" i="41"/>
  <c r="G14" i="41"/>
  <c r="F14" i="41"/>
  <c r="E14" i="41"/>
  <c r="D14" i="41"/>
  <c r="I13" i="41"/>
  <c r="H13" i="41"/>
  <c r="G13" i="41"/>
  <c r="F13" i="41"/>
  <c r="E13" i="41"/>
  <c r="D13" i="41"/>
  <c r="I25" i="41"/>
  <c r="H25" i="41"/>
  <c r="G25" i="41"/>
  <c r="F25" i="41"/>
  <c r="E25" i="41"/>
  <c r="D25" i="41"/>
  <c r="I8" i="41"/>
  <c r="H8" i="41"/>
  <c r="G8" i="41"/>
  <c r="F8" i="41"/>
  <c r="E8" i="41"/>
  <c r="D8" i="41"/>
  <c r="I7" i="41"/>
  <c r="I10" i="41" s="1"/>
  <c r="H7" i="41"/>
  <c r="G7" i="41"/>
  <c r="F7" i="41"/>
  <c r="E7" i="41"/>
  <c r="D7" i="41"/>
  <c r="I27" i="41" l="1"/>
  <c r="I17" i="41"/>
  <c r="I19" i="41" s="1"/>
  <c r="I29" i="41" l="1"/>
  <c r="I33" i="41" s="1"/>
  <c r="D68" i="39"/>
  <c r="I68" i="39"/>
  <c r="J248" i="39"/>
  <c r="I248" i="39"/>
  <c r="H248" i="39"/>
  <c r="G248" i="39"/>
  <c r="F248" i="39"/>
  <c r="D248" i="39"/>
  <c r="J247" i="39"/>
  <c r="I247" i="39"/>
  <c r="H247" i="39"/>
  <c r="G247" i="39"/>
  <c r="F247" i="39"/>
  <c r="E247" i="39"/>
  <c r="D247" i="39"/>
  <c r="J246" i="39"/>
  <c r="I246" i="39"/>
  <c r="H246" i="39"/>
  <c r="G246" i="39"/>
  <c r="F246" i="39"/>
  <c r="E246" i="39"/>
  <c r="D246" i="39"/>
  <c r="J245" i="39"/>
  <c r="H245" i="39"/>
  <c r="F245" i="39"/>
  <c r="E245" i="39"/>
  <c r="D245" i="39"/>
  <c r="I244" i="39"/>
  <c r="H244" i="39"/>
  <c r="G244" i="39"/>
  <c r="E244" i="39"/>
  <c r="D244" i="39"/>
  <c r="J243" i="39"/>
  <c r="I243" i="39"/>
  <c r="H243" i="39"/>
  <c r="G243" i="39"/>
  <c r="F243" i="39"/>
  <c r="E243" i="39"/>
  <c r="D243" i="39"/>
  <c r="J242" i="39"/>
  <c r="I242" i="39"/>
  <c r="H242" i="39"/>
  <c r="G242" i="39"/>
  <c r="F242" i="39"/>
  <c r="E242" i="39"/>
  <c r="D242" i="39"/>
  <c r="J241" i="39"/>
  <c r="I241" i="39"/>
  <c r="H241" i="39"/>
  <c r="G241" i="39"/>
  <c r="F241" i="39"/>
  <c r="E241" i="39"/>
  <c r="D241" i="39"/>
  <c r="J240" i="39"/>
  <c r="I240" i="39"/>
  <c r="H240" i="39"/>
  <c r="G240" i="39"/>
  <c r="F240" i="39"/>
  <c r="E240" i="39"/>
  <c r="D240" i="39"/>
  <c r="J238" i="39"/>
  <c r="I238" i="39"/>
  <c r="H238" i="39"/>
  <c r="G238" i="39"/>
  <c r="F238" i="39"/>
  <c r="E238" i="39"/>
  <c r="D238" i="39"/>
  <c r="J237" i="39"/>
  <c r="I237" i="39"/>
  <c r="H237" i="39"/>
  <c r="G237" i="39"/>
  <c r="F237" i="39"/>
  <c r="E237" i="39"/>
  <c r="D237" i="39"/>
  <c r="J235" i="39"/>
  <c r="I235" i="39"/>
  <c r="H235" i="39"/>
  <c r="G235" i="39"/>
  <c r="F235" i="39"/>
  <c r="E235" i="39"/>
  <c r="D235" i="39"/>
  <c r="N233" i="39"/>
  <c r="N248" i="39" s="1"/>
  <c r="M233" i="39"/>
  <c r="M248" i="39" s="1"/>
  <c r="N232" i="39"/>
  <c r="M232" i="39"/>
  <c r="M247" i="39" s="1"/>
  <c r="N231" i="39"/>
  <c r="M231" i="39"/>
  <c r="N230" i="39"/>
  <c r="M230" i="39"/>
  <c r="M245" i="39" s="1"/>
  <c r="N229" i="39"/>
  <c r="N228" i="39"/>
  <c r="M228" i="39"/>
  <c r="N227" i="39"/>
  <c r="M227" i="39"/>
  <c r="N226" i="39"/>
  <c r="M226" i="39"/>
  <c r="N225" i="39"/>
  <c r="M225" i="39"/>
  <c r="N223" i="39"/>
  <c r="M223" i="39"/>
  <c r="N222" i="39"/>
  <c r="M222" i="39"/>
  <c r="N220" i="39"/>
  <c r="N235" i="39" s="1"/>
  <c r="M220" i="39"/>
  <c r="N218" i="39"/>
  <c r="M218" i="39"/>
  <c r="N217" i="39"/>
  <c r="M217" i="39"/>
  <c r="N216" i="39"/>
  <c r="M216" i="39"/>
  <c r="N215" i="39"/>
  <c r="M215" i="39"/>
  <c r="N214" i="39"/>
  <c r="M214" i="39"/>
  <c r="N213" i="39"/>
  <c r="M213" i="39"/>
  <c r="N212" i="39"/>
  <c r="M212" i="39"/>
  <c r="N211" i="39"/>
  <c r="M211" i="39"/>
  <c r="N210" i="39"/>
  <c r="M210" i="39"/>
  <c r="N208" i="39"/>
  <c r="M208" i="39"/>
  <c r="N207" i="39"/>
  <c r="M207" i="39"/>
  <c r="N205" i="39"/>
  <c r="M205" i="39"/>
  <c r="N186" i="39"/>
  <c r="M186" i="39"/>
  <c r="N185" i="39"/>
  <c r="M185" i="39"/>
  <c r="N184" i="39"/>
  <c r="M184" i="39"/>
  <c r="N183" i="39"/>
  <c r="M183" i="39"/>
  <c r="N182" i="39"/>
  <c r="M182" i="39"/>
  <c r="N181" i="39"/>
  <c r="M181" i="39"/>
  <c r="N180" i="39"/>
  <c r="M180" i="39"/>
  <c r="N179" i="39"/>
  <c r="M179" i="39"/>
  <c r="N178" i="39"/>
  <c r="M178" i="39"/>
  <c r="N176" i="39"/>
  <c r="M176" i="39"/>
  <c r="N175" i="39"/>
  <c r="M175" i="39"/>
  <c r="N173" i="39"/>
  <c r="M173" i="39"/>
  <c r="N171" i="39"/>
  <c r="M171" i="39"/>
  <c r="N170" i="39"/>
  <c r="M170" i="39"/>
  <c r="N169" i="39"/>
  <c r="M169" i="39"/>
  <c r="N168" i="39"/>
  <c r="M168" i="39"/>
  <c r="N167" i="39"/>
  <c r="M167" i="39"/>
  <c r="N166" i="39"/>
  <c r="M166" i="39"/>
  <c r="N165" i="39"/>
  <c r="M165" i="39"/>
  <c r="N164" i="39"/>
  <c r="M164" i="39"/>
  <c r="M163" i="39"/>
  <c r="N161" i="39"/>
  <c r="M161" i="39"/>
  <c r="N160" i="39"/>
  <c r="M160" i="39"/>
  <c r="N158" i="39"/>
  <c r="M158" i="39"/>
  <c r="N141" i="39"/>
  <c r="M141" i="39"/>
  <c r="N140" i="39"/>
  <c r="M140" i="39"/>
  <c r="N139" i="39"/>
  <c r="M139" i="39"/>
  <c r="N138" i="39"/>
  <c r="M138" i="39"/>
  <c r="N137" i="39"/>
  <c r="M137" i="39"/>
  <c r="N136" i="39"/>
  <c r="M136" i="39"/>
  <c r="N135" i="39"/>
  <c r="M135" i="39"/>
  <c r="N134" i="39"/>
  <c r="M134" i="39"/>
  <c r="N133" i="39"/>
  <c r="M133" i="39"/>
  <c r="N131" i="39"/>
  <c r="M131" i="39"/>
  <c r="N130" i="39"/>
  <c r="M130" i="39"/>
  <c r="N128" i="39"/>
  <c r="M128" i="39"/>
  <c r="N126" i="39"/>
  <c r="M126" i="39"/>
  <c r="N125" i="39"/>
  <c r="M125" i="39"/>
  <c r="N124" i="39"/>
  <c r="M124" i="39"/>
  <c r="N123" i="39"/>
  <c r="M123" i="39"/>
  <c r="N122" i="39"/>
  <c r="M122" i="39"/>
  <c r="N121" i="39"/>
  <c r="M121" i="39"/>
  <c r="N120" i="39"/>
  <c r="M120" i="39"/>
  <c r="N119" i="39"/>
  <c r="M119" i="39"/>
  <c r="N118" i="39"/>
  <c r="M118" i="39"/>
  <c r="N116" i="39"/>
  <c r="M116" i="39"/>
  <c r="N115" i="39"/>
  <c r="M115" i="39"/>
  <c r="N113" i="39"/>
  <c r="N111" i="39"/>
  <c r="M111" i="39"/>
  <c r="N110" i="39"/>
  <c r="M110" i="39"/>
  <c r="N109" i="39"/>
  <c r="M109" i="39"/>
  <c r="N108" i="39"/>
  <c r="M108" i="39"/>
  <c r="N107" i="39"/>
  <c r="M107" i="39"/>
  <c r="N106" i="39"/>
  <c r="M106" i="39"/>
  <c r="N105" i="39"/>
  <c r="M105" i="39"/>
  <c r="N104" i="39"/>
  <c r="M104" i="39"/>
  <c r="N103" i="39"/>
  <c r="M103" i="39"/>
  <c r="N101" i="39"/>
  <c r="M101" i="39"/>
  <c r="M100" i="39"/>
  <c r="N98" i="39"/>
  <c r="M98" i="39"/>
  <c r="N96" i="39"/>
  <c r="M96" i="39"/>
  <c r="N95" i="39"/>
  <c r="M95" i="39"/>
  <c r="N94" i="39"/>
  <c r="M94" i="39"/>
  <c r="N93" i="39"/>
  <c r="M93" i="39"/>
  <c r="N92" i="39"/>
  <c r="M92" i="39"/>
  <c r="N91" i="39"/>
  <c r="M91" i="39"/>
  <c r="N90" i="39"/>
  <c r="M90" i="39"/>
  <c r="N89" i="39"/>
  <c r="M89" i="39"/>
  <c r="N88" i="39"/>
  <c r="M88" i="39"/>
  <c r="N86" i="39"/>
  <c r="M86" i="39"/>
  <c r="N85" i="39"/>
  <c r="M85" i="39"/>
  <c r="N83" i="39"/>
  <c r="M83" i="39"/>
  <c r="N81" i="39"/>
  <c r="M81" i="39"/>
  <c r="N80" i="39"/>
  <c r="M80" i="39"/>
  <c r="N79" i="39"/>
  <c r="M79" i="39"/>
  <c r="N78" i="39"/>
  <c r="M78" i="39"/>
  <c r="N77" i="39"/>
  <c r="M77" i="39"/>
  <c r="N76" i="39"/>
  <c r="M76" i="39"/>
  <c r="N75" i="39"/>
  <c r="M75" i="39"/>
  <c r="N74" i="39"/>
  <c r="M74" i="39"/>
  <c r="N73" i="39"/>
  <c r="M73" i="39"/>
  <c r="N71" i="39"/>
  <c r="M71" i="39"/>
  <c r="N70" i="39"/>
  <c r="M70" i="39"/>
  <c r="M68" i="39"/>
  <c r="N66" i="39"/>
  <c r="M66" i="39"/>
  <c r="N65" i="39"/>
  <c r="M65" i="39"/>
  <c r="N64" i="39"/>
  <c r="M64" i="39"/>
  <c r="N63" i="39"/>
  <c r="M63" i="39"/>
  <c r="N62" i="39"/>
  <c r="M62" i="39"/>
  <c r="N61" i="39"/>
  <c r="M61" i="39"/>
  <c r="N60" i="39"/>
  <c r="M60" i="39"/>
  <c r="N59" i="39"/>
  <c r="M59" i="39"/>
  <c r="N58" i="39"/>
  <c r="M58" i="39"/>
  <c r="N56" i="39"/>
  <c r="M56" i="39"/>
  <c r="N55" i="39"/>
  <c r="M55" i="39"/>
  <c r="N53" i="39"/>
  <c r="M53" i="39"/>
  <c r="N51" i="39"/>
  <c r="M51" i="39"/>
  <c r="N50" i="39"/>
  <c r="M50" i="39"/>
  <c r="N49" i="39"/>
  <c r="M49" i="39"/>
  <c r="N48" i="39"/>
  <c r="M48" i="39"/>
  <c r="N47" i="39"/>
  <c r="M47" i="39"/>
  <c r="N46" i="39"/>
  <c r="M46" i="39"/>
  <c r="N45" i="39"/>
  <c r="M45" i="39"/>
  <c r="N44" i="39"/>
  <c r="M44" i="39"/>
  <c r="N43" i="39"/>
  <c r="M43" i="39"/>
  <c r="N41" i="39"/>
  <c r="M41" i="39"/>
  <c r="N40" i="39"/>
  <c r="N38" i="39"/>
  <c r="M38" i="39"/>
  <c r="N36" i="39"/>
  <c r="M36" i="39"/>
  <c r="N35" i="39"/>
  <c r="M35" i="39"/>
  <c r="N34" i="39"/>
  <c r="M34" i="39"/>
  <c r="N33" i="39"/>
  <c r="M33" i="39"/>
  <c r="N32" i="39"/>
  <c r="M32" i="39"/>
  <c r="N31" i="39"/>
  <c r="M31" i="39"/>
  <c r="N30" i="39"/>
  <c r="M30" i="39"/>
  <c r="N29" i="39"/>
  <c r="M29" i="39"/>
  <c r="N28" i="39"/>
  <c r="M28" i="39"/>
  <c r="N26" i="39"/>
  <c r="M26" i="39"/>
  <c r="N25" i="39"/>
  <c r="M25" i="39"/>
  <c r="N23" i="39"/>
  <c r="M23" i="39"/>
  <c r="N21" i="39"/>
  <c r="M21" i="39"/>
  <c r="N20" i="39"/>
  <c r="M20" i="39"/>
  <c r="N19" i="39"/>
  <c r="M19" i="39"/>
  <c r="N18" i="39"/>
  <c r="M18" i="39"/>
  <c r="N17" i="39"/>
  <c r="M17" i="39"/>
  <c r="N16" i="39"/>
  <c r="M16" i="39"/>
  <c r="N15" i="39"/>
  <c r="M15" i="39"/>
  <c r="N14" i="39"/>
  <c r="M14" i="39"/>
  <c r="N13" i="39"/>
  <c r="M13" i="39"/>
  <c r="N11" i="39"/>
  <c r="M11" i="39"/>
  <c r="M10" i="39"/>
  <c r="M8" i="39"/>
  <c r="N244" i="39" l="1"/>
  <c r="N247" i="39"/>
  <c r="M243" i="39"/>
  <c r="N238" i="39"/>
  <c r="N245" i="39"/>
  <c r="M240" i="39"/>
  <c r="M241" i="39"/>
  <c r="M242" i="39"/>
  <c r="N241" i="39"/>
  <c r="M238" i="39"/>
  <c r="N246" i="39"/>
  <c r="N240" i="39"/>
  <c r="N242" i="39"/>
  <c r="M235" i="39"/>
  <c r="N243" i="39"/>
  <c r="M237" i="39"/>
  <c r="N237" i="39"/>
  <c r="M246" i="39"/>
  <c r="J156" i="39"/>
  <c r="I156" i="39"/>
  <c r="H156" i="39"/>
  <c r="G156" i="39"/>
  <c r="F156" i="39"/>
  <c r="E156" i="39"/>
  <c r="D156" i="39"/>
  <c r="J155" i="39"/>
  <c r="I155" i="39"/>
  <c r="H155" i="39"/>
  <c r="N155" i="39" s="1"/>
  <c r="G155" i="39"/>
  <c r="F155" i="39"/>
  <c r="E155" i="39"/>
  <c r="D155" i="39"/>
  <c r="J154" i="39"/>
  <c r="I154" i="39"/>
  <c r="H154" i="39"/>
  <c r="G154" i="39"/>
  <c r="F154" i="39"/>
  <c r="E154" i="39"/>
  <c r="D154" i="39"/>
  <c r="J153" i="39"/>
  <c r="I153" i="39"/>
  <c r="H153" i="39"/>
  <c r="G153" i="39"/>
  <c r="F153" i="39"/>
  <c r="E153" i="39"/>
  <c r="D153" i="39"/>
  <c r="J152" i="39"/>
  <c r="I152" i="39"/>
  <c r="H152" i="39"/>
  <c r="G152" i="39"/>
  <c r="F152" i="39"/>
  <c r="E152" i="39"/>
  <c r="D152" i="39"/>
  <c r="J151" i="39"/>
  <c r="I151" i="39"/>
  <c r="H151" i="39"/>
  <c r="G151" i="39"/>
  <c r="F151" i="39"/>
  <c r="E151" i="39"/>
  <c r="D151" i="39"/>
  <c r="J150" i="39"/>
  <c r="I150" i="39"/>
  <c r="H150" i="39"/>
  <c r="G150" i="39"/>
  <c r="F150" i="39"/>
  <c r="E150" i="39"/>
  <c r="D150" i="39"/>
  <c r="J149" i="39"/>
  <c r="I149" i="39"/>
  <c r="H149" i="39"/>
  <c r="G149" i="39"/>
  <c r="F149" i="39"/>
  <c r="E149" i="39"/>
  <c r="D149" i="39"/>
  <c r="J148" i="39"/>
  <c r="I148" i="39"/>
  <c r="H148" i="39"/>
  <c r="G148" i="39"/>
  <c r="F148" i="39"/>
  <c r="E148" i="39"/>
  <c r="D148" i="39"/>
  <c r="J146" i="39"/>
  <c r="I146" i="39"/>
  <c r="H146" i="39"/>
  <c r="G146" i="39"/>
  <c r="F146" i="39"/>
  <c r="E146" i="39"/>
  <c r="D146" i="39"/>
  <c r="J145" i="39"/>
  <c r="I145" i="39"/>
  <c r="H145" i="39"/>
  <c r="G145" i="39"/>
  <c r="F145" i="39"/>
  <c r="E145" i="39"/>
  <c r="D145" i="39"/>
  <c r="J143" i="39"/>
  <c r="E143" i="39"/>
  <c r="D143" i="39"/>
  <c r="D188" i="39" s="1"/>
  <c r="N150" i="39" l="1"/>
  <c r="N151" i="39"/>
  <c r="N149" i="39"/>
  <c r="M148" i="39"/>
  <c r="N156" i="39"/>
  <c r="N152" i="39"/>
  <c r="M156" i="39"/>
  <c r="M145" i="39"/>
  <c r="M155" i="39"/>
  <c r="M154" i="39"/>
  <c r="M149" i="39"/>
  <c r="N146" i="39"/>
  <c r="M151" i="39"/>
  <c r="N154" i="39"/>
  <c r="M153" i="39"/>
  <c r="N145" i="39"/>
  <c r="N153" i="39"/>
  <c r="N148" i="39"/>
  <c r="M146" i="39"/>
  <c r="M150" i="39"/>
  <c r="M152" i="39"/>
  <c r="M40" i="39" l="1"/>
  <c r="D9" i="39"/>
  <c r="Z22" i="25" l="1"/>
  <c r="Z39" i="25"/>
  <c r="Z61" i="25"/>
  <c r="Z75" i="25"/>
  <c r="Z83" i="25"/>
  <c r="Z85" i="25" s="1"/>
  <c r="D17" i="41"/>
  <c r="D10" i="41"/>
  <c r="D27" i="41" s="1"/>
  <c r="G10" i="41"/>
  <c r="D19" i="41" l="1"/>
  <c r="D29" i="41"/>
  <c r="D33" i="41" s="1"/>
  <c r="H17" i="41"/>
  <c r="Z86" i="25"/>
  <c r="E10" i="41"/>
  <c r="E27" i="41" s="1"/>
  <c r="G17" i="41"/>
  <c r="F17" i="41"/>
  <c r="D23" i="41"/>
  <c r="E17" i="41"/>
  <c r="Z40" i="25"/>
  <c r="F10" i="41"/>
  <c r="G27" i="41"/>
  <c r="G19" i="41" l="1"/>
  <c r="G23" i="41" s="1"/>
  <c r="G29" i="41"/>
  <c r="G33" i="41" s="1"/>
  <c r="E29" i="41"/>
  <c r="E33" i="41" s="1"/>
  <c r="E19" i="41"/>
  <c r="E23" i="41" s="1"/>
  <c r="F27" i="41"/>
  <c r="I23" i="41"/>
  <c r="F19" i="41" l="1"/>
  <c r="F23" i="41" s="1"/>
  <c r="F29" i="41"/>
  <c r="F33" i="41" s="1"/>
  <c r="R10" i="37"/>
  <c r="R6" i="37"/>
  <c r="AB48" i="36"/>
  <c r="AB47" i="36"/>
  <c r="AB46" i="36"/>
  <c r="AB45" i="36"/>
  <c r="AB44" i="36"/>
  <c r="AB43" i="36"/>
  <c r="AB42" i="36"/>
  <c r="AB41" i="36"/>
  <c r="AB40" i="36"/>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P84" i="35"/>
  <c r="O84" i="35"/>
  <c r="N84" i="35"/>
  <c r="M84" i="35"/>
  <c r="L84" i="35"/>
  <c r="K84" i="35"/>
  <c r="J84" i="35"/>
  <c r="I84" i="35"/>
  <c r="H84" i="35"/>
  <c r="G84" i="35"/>
  <c r="F84" i="35"/>
  <c r="E84" i="35"/>
  <c r="D84"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F78" i="35" s="1"/>
  <c r="AE83" i="35"/>
  <c r="AD83" i="35"/>
  <c r="AC83" i="35"/>
  <c r="AB83" i="35"/>
  <c r="AA83" i="35"/>
  <c r="Z83" i="35"/>
  <c r="Y83" i="35"/>
  <c r="X83" i="35"/>
  <c r="W83" i="35"/>
  <c r="V83" i="35"/>
  <c r="U83" i="35"/>
  <c r="T83" i="35"/>
  <c r="T78" i="35" s="1"/>
  <c r="S83" i="35"/>
  <c r="R83" i="35"/>
  <c r="Q83" i="35"/>
  <c r="P83" i="35"/>
  <c r="O83" i="35"/>
  <c r="N83" i="35"/>
  <c r="M83" i="35"/>
  <c r="L83" i="35"/>
  <c r="K83" i="35"/>
  <c r="J83" i="35"/>
  <c r="I83" i="35"/>
  <c r="H83" i="35"/>
  <c r="G83" i="35"/>
  <c r="F83" i="35"/>
  <c r="E83" i="35"/>
  <c r="D83"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BW81" i="35"/>
  <c r="BV81" i="35"/>
  <c r="BU81" i="35"/>
  <c r="BT81" i="35"/>
  <c r="BS81" i="35"/>
  <c r="BR81" i="35"/>
  <c r="BQ81" i="35"/>
  <c r="BP81" i="35"/>
  <c r="BO81" i="35"/>
  <c r="BN81" i="35"/>
  <c r="BM81" i="35"/>
  <c r="BL81"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BW79" i="35"/>
  <c r="BV79" i="35"/>
  <c r="BU79" i="35"/>
  <c r="BT79" i="35"/>
  <c r="BS79" i="35"/>
  <c r="BR79" i="35"/>
  <c r="BQ79" i="35"/>
  <c r="BP79" i="35"/>
  <c r="BO79" i="35"/>
  <c r="BN79" i="35"/>
  <c r="BM79" i="35"/>
  <c r="BL79" i="35"/>
  <c r="BK79" i="35"/>
  <c r="BJ79" i="35"/>
  <c r="BJ78" i="35" s="1"/>
  <c r="BI79" i="35"/>
  <c r="BH79" i="35"/>
  <c r="BG79" i="35"/>
  <c r="BF79" i="35"/>
  <c r="BE79" i="35"/>
  <c r="BD79" i="35"/>
  <c r="BC79" i="35"/>
  <c r="BB79" i="35"/>
  <c r="BA79" i="35"/>
  <c r="AZ79" i="35"/>
  <c r="AY79" i="35"/>
  <c r="AX79" i="35"/>
  <c r="AX78" i="35" s="1"/>
  <c r="AW79" i="35"/>
  <c r="AV79" i="35"/>
  <c r="AU79" i="35"/>
  <c r="AT79" i="35"/>
  <c r="AS79" i="35"/>
  <c r="AR79" i="35"/>
  <c r="AQ79" i="35"/>
  <c r="AP79" i="35"/>
  <c r="AO79" i="35"/>
  <c r="AN79" i="35"/>
  <c r="AM79" i="35"/>
  <c r="AL79" i="35"/>
  <c r="AL78" i="35" s="1"/>
  <c r="AK79" i="35"/>
  <c r="AJ79" i="35"/>
  <c r="AI79" i="35"/>
  <c r="AH79" i="35"/>
  <c r="AG79" i="35"/>
  <c r="AF79" i="35"/>
  <c r="AE79" i="35"/>
  <c r="AD79" i="35"/>
  <c r="AC79" i="35"/>
  <c r="AB79" i="35"/>
  <c r="AA79" i="35"/>
  <c r="Z79" i="35"/>
  <c r="Z78" i="35" s="1"/>
  <c r="Y79" i="35"/>
  <c r="X79" i="35"/>
  <c r="W79" i="35"/>
  <c r="V79" i="35"/>
  <c r="U79" i="35"/>
  <c r="T79" i="35"/>
  <c r="S79" i="35"/>
  <c r="R79" i="35"/>
  <c r="Q79" i="35"/>
  <c r="P79" i="35"/>
  <c r="O79" i="35"/>
  <c r="N79" i="35"/>
  <c r="N78" i="35" s="1"/>
  <c r="M79" i="35"/>
  <c r="L79" i="35"/>
  <c r="L78" i="35" s="1"/>
  <c r="K79" i="35"/>
  <c r="J79" i="35"/>
  <c r="I79" i="35"/>
  <c r="H79" i="35"/>
  <c r="G79" i="35"/>
  <c r="F79" i="35"/>
  <c r="E79" i="35"/>
  <c r="D79" i="35"/>
  <c r="AY76" i="35"/>
  <c r="AY75" i="35" s="1"/>
  <c r="AX76" i="35"/>
  <c r="AX75" i="35" s="1"/>
  <c r="AW76" i="35"/>
  <c r="AW75" i="35" s="1"/>
  <c r="AV76" i="35"/>
  <c r="AV75" i="35" s="1"/>
  <c r="AU76" i="35"/>
  <c r="AU75" i="35" s="1"/>
  <c r="AT76" i="35"/>
  <c r="AT75" i="35" s="1"/>
  <c r="AS76" i="35"/>
  <c r="AS75" i="35" s="1"/>
  <c r="AR76" i="35"/>
  <c r="AR75" i="35" s="1"/>
  <c r="AQ76" i="35"/>
  <c r="AQ75" i="35" s="1"/>
  <c r="AP76" i="35"/>
  <c r="AP75" i="35" s="1"/>
  <c r="AO76" i="35"/>
  <c r="AO75" i="35" s="1"/>
  <c r="AN76" i="35"/>
  <c r="AN75" i="35" s="1"/>
  <c r="AM76" i="35"/>
  <c r="AM75" i="35" s="1"/>
  <c r="AL76" i="35"/>
  <c r="AL75" i="35" s="1"/>
  <c r="AK76" i="35"/>
  <c r="AK75" i="35" s="1"/>
  <c r="AJ76" i="35"/>
  <c r="AJ75" i="35" s="1"/>
  <c r="AI76" i="35"/>
  <c r="AI75" i="35" s="1"/>
  <c r="AH76" i="35"/>
  <c r="AG76" i="35"/>
  <c r="AG75" i="35" s="1"/>
  <c r="AF76" i="35"/>
  <c r="AF75" i="35" s="1"/>
  <c r="AE76" i="35"/>
  <c r="AE75" i="35" s="1"/>
  <c r="AD76" i="35"/>
  <c r="AD75" i="35" s="1"/>
  <c r="AC76" i="35"/>
  <c r="AC75" i="35" s="1"/>
  <c r="AB76" i="35"/>
  <c r="AB75" i="35" s="1"/>
  <c r="AA76" i="35"/>
  <c r="AA75" i="35" s="1"/>
  <c r="Z76" i="35"/>
  <c r="Z75" i="35" s="1"/>
  <c r="BW75" i="35"/>
  <c r="BV75" i="35"/>
  <c r="BU75" i="35"/>
  <c r="BT75" i="35"/>
  <c r="BS75" i="35"/>
  <c r="BR75" i="35"/>
  <c r="BQ75" i="35"/>
  <c r="BP75" i="35"/>
  <c r="BO75" i="35"/>
  <c r="BN75" i="35"/>
  <c r="BM75" i="35"/>
  <c r="BL75" i="35"/>
  <c r="BK75" i="35"/>
  <c r="BJ75" i="35"/>
  <c r="BI75" i="35"/>
  <c r="BH75" i="35"/>
  <c r="BG75" i="35"/>
  <c r="BF75" i="35"/>
  <c r="BE75" i="35"/>
  <c r="BD75" i="35"/>
  <c r="BC75" i="35"/>
  <c r="BB75" i="35"/>
  <c r="BA75" i="35"/>
  <c r="AZ75" i="35"/>
  <c r="AH75" i="35"/>
  <c r="Y75" i="35"/>
  <c r="X75" i="35"/>
  <c r="W75" i="35"/>
  <c r="V75" i="35"/>
  <c r="U75" i="35"/>
  <c r="T75" i="35"/>
  <c r="S75" i="35"/>
  <c r="R75" i="35"/>
  <c r="Q75" i="35"/>
  <c r="P75" i="35"/>
  <c r="O75" i="35"/>
  <c r="N75" i="35"/>
  <c r="M75" i="35"/>
  <c r="L75" i="35"/>
  <c r="K75" i="35"/>
  <c r="J75" i="35"/>
  <c r="I75" i="35"/>
  <c r="H75" i="35"/>
  <c r="G75" i="35"/>
  <c r="F75" i="35"/>
  <c r="E75" i="35"/>
  <c r="D75" i="35"/>
  <c r="BW74" i="35"/>
  <c r="BV74" i="35"/>
  <c r="BU74" i="35"/>
  <c r="BT74" i="35"/>
  <c r="BS74" i="35"/>
  <c r="BR74" i="35"/>
  <c r="BQ74" i="35"/>
  <c r="BP74" i="35"/>
  <c r="BO74" i="35"/>
  <c r="BN74" i="35"/>
  <c r="BM74" i="35"/>
  <c r="BL74" i="35"/>
  <c r="BK74" i="35"/>
  <c r="BJ74" i="35"/>
  <c r="BI74" i="35"/>
  <c r="BH74" i="35"/>
  <c r="BG74" i="35"/>
  <c r="BF74" i="35"/>
  <c r="BE74" i="35"/>
  <c r="BD74" i="35"/>
  <c r="BC74" i="35"/>
  <c r="BB74" i="35"/>
  <c r="BA74" i="35"/>
  <c r="AZ74" i="35"/>
  <c r="AY74" i="35"/>
  <c r="AX74" i="35"/>
  <c r="AW74" i="35"/>
  <c r="AV74" i="35"/>
  <c r="AU74" i="35"/>
  <c r="AT74" i="35"/>
  <c r="AS74" i="35"/>
  <c r="AR74" i="35"/>
  <c r="AQ74" i="35"/>
  <c r="AP74" i="35"/>
  <c r="AO74" i="35"/>
  <c r="AN74" i="35"/>
  <c r="AM74" i="35"/>
  <c r="AL74" i="35"/>
  <c r="AK74" i="35"/>
  <c r="AJ74"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AA70" i="35" s="1"/>
  <c r="Z73" i="35"/>
  <c r="Z70" i="35" s="1"/>
  <c r="BW72" i="35"/>
  <c r="BV72" i="35"/>
  <c r="BU72" i="35"/>
  <c r="BT72" i="35"/>
  <c r="BS72" i="35"/>
  <c r="BR72" i="35"/>
  <c r="BQ72" i="35"/>
  <c r="BP72" i="35"/>
  <c r="BO72" i="35"/>
  <c r="BN72" i="35"/>
  <c r="BM72"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BW71" i="35"/>
  <c r="BV71" i="35"/>
  <c r="BU71" i="35"/>
  <c r="BT71" i="35"/>
  <c r="BS71" i="35"/>
  <c r="BR71" i="35"/>
  <c r="BQ71" i="35"/>
  <c r="BP71" i="35"/>
  <c r="BO71" i="35"/>
  <c r="BN71" i="35"/>
  <c r="BM71" i="35"/>
  <c r="BL71" i="35"/>
  <c r="BK71" i="35"/>
  <c r="BJ71" i="35"/>
  <c r="BI71" i="35"/>
  <c r="BH71" i="35"/>
  <c r="BG71" i="35"/>
  <c r="BF71" i="35"/>
  <c r="BE71" i="35"/>
  <c r="BD71" i="35"/>
  <c r="BC71" i="35"/>
  <c r="BB71" i="35"/>
  <c r="BA71" i="35"/>
  <c r="AZ71" i="35"/>
  <c r="AY71" i="35"/>
  <c r="AX71" i="35"/>
  <c r="AW71" i="35"/>
  <c r="AV71" i="35"/>
  <c r="AU71" i="35"/>
  <c r="AT71" i="35"/>
  <c r="Y70" i="35"/>
  <c r="X70" i="35"/>
  <c r="W70" i="35"/>
  <c r="V70" i="35"/>
  <c r="U70" i="35"/>
  <c r="T70" i="35"/>
  <c r="S70" i="35"/>
  <c r="R70" i="35"/>
  <c r="Q70" i="35"/>
  <c r="P70" i="35"/>
  <c r="O70" i="35"/>
  <c r="N70" i="35"/>
  <c r="M70" i="35"/>
  <c r="L70" i="35"/>
  <c r="K70" i="35"/>
  <c r="J70" i="35"/>
  <c r="I70" i="35"/>
  <c r="H70" i="35"/>
  <c r="G70" i="35"/>
  <c r="F70" i="35"/>
  <c r="E70" i="35"/>
  <c r="D70" i="35"/>
  <c r="BW68" i="35"/>
  <c r="BW65" i="35"/>
  <c r="BV65" i="35"/>
  <c r="BU6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BW64" i="35"/>
  <c r="BV64" i="35"/>
  <c r="BU64" i="35"/>
  <c r="BT64" i="35"/>
  <c r="BS64" i="35"/>
  <c r="BR64" i="35"/>
  <c r="BQ64" i="35"/>
  <c r="BP64" i="35"/>
  <c r="BO64" i="35"/>
  <c r="BN64" i="35"/>
  <c r="BM64" i="35"/>
  <c r="BL64"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BW63" i="35"/>
  <c r="BV63" i="35"/>
  <c r="BU63" i="35"/>
  <c r="BT63" i="35"/>
  <c r="BS63" i="35"/>
  <c r="BR63" i="35"/>
  <c r="BQ63" i="35"/>
  <c r="BP63" i="35"/>
  <c r="BO63" i="35"/>
  <c r="BN63" i="35"/>
  <c r="BM63"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BW62" i="35"/>
  <c r="BV62" i="35"/>
  <c r="BU62" i="35"/>
  <c r="BT62" i="35"/>
  <c r="BS62" i="35"/>
  <c r="BR62" i="35"/>
  <c r="BQ62" i="35"/>
  <c r="BP62" i="35"/>
  <c r="BO62" i="35"/>
  <c r="BN62" i="35"/>
  <c r="BM62" i="35"/>
  <c r="BL62" i="35"/>
  <c r="BW61" i="35"/>
  <c r="BV61" i="35"/>
  <c r="BU61" i="35"/>
  <c r="BT61" i="35"/>
  <c r="BS61" i="35"/>
  <c r="BR61" i="35"/>
  <c r="BQ61" i="35"/>
  <c r="BP61" i="35"/>
  <c r="BO61" i="35"/>
  <c r="BN61" i="35"/>
  <c r="BM61" i="35"/>
  <c r="BL61"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BW60" i="35"/>
  <c r="BV60" i="35"/>
  <c r="BU60" i="35"/>
  <c r="BT60" i="35"/>
  <c r="BS60" i="35"/>
  <c r="BR60" i="35"/>
  <c r="BQ60" i="35"/>
  <c r="BP60" i="35"/>
  <c r="BO60" i="35"/>
  <c r="BN60" i="35"/>
  <c r="BM60" i="35"/>
  <c r="BL60" i="35"/>
  <c r="BK60" i="35"/>
  <c r="BJ60" i="35"/>
  <c r="BI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AY57" i="35"/>
  <c r="AY56" i="35" s="1"/>
  <c r="AX57" i="35"/>
  <c r="AX56" i="35" s="1"/>
  <c r="AW57" i="35"/>
  <c r="AW56" i="35" s="1"/>
  <c r="AV57" i="35"/>
  <c r="AV56" i="35" s="1"/>
  <c r="AU57" i="35"/>
  <c r="AU56" i="35" s="1"/>
  <c r="AT57" i="35"/>
  <c r="AT56" i="35" s="1"/>
  <c r="AS57" i="35"/>
  <c r="AS56" i="35" s="1"/>
  <c r="AR57" i="35"/>
  <c r="AR56" i="35" s="1"/>
  <c r="AQ57" i="35"/>
  <c r="AQ56" i="35" s="1"/>
  <c r="AP57" i="35"/>
  <c r="AP56" i="35" s="1"/>
  <c r="AO57" i="35"/>
  <c r="AO56" i="35" s="1"/>
  <c r="AN57" i="35"/>
  <c r="AN56" i="35" s="1"/>
  <c r="AM57" i="35"/>
  <c r="AM56" i="35" s="1"/>
  <c r="AL57" i="35"/>
  <c r="AL56" i="35" s="1"/>
  <c r="AK57" i="35"/>
  <c r="AK56" i="35" s="1"/>
  <c r="AJ57" i="35"/>
  <c r="AJ56" i="35" s="1"/>
  <c r="AI57" i="35"/>
  <c r="AI56" i="35" s="1"/>
  <c r="AH57" i="35"/>
  <c r="AH56" i="35" s="1"/>
  <c r="AG57" i="35"/>
  <c r="AG56" i="35" s="1"/>
  <c r="AF57" i="35"/>
  <c r="AF56" i="35" s="1"/>
  <c r="AE57" i="35"/>
  <c r="AE56" i="35" s="1"/>
  <c r="AD57" i="35"/>
  <c r="AD56" i="35" s="1"/>
  <c r="AC57" i="35"/>
  <c r="AC56" i="35" s="1"/>
  <c r="AB57" i="35"/>
  <c r="AB56" i="35" s="1"/>
  <c r="AA57" i="35"/>
  <c r="AA56" i="35" s="1"/>
  <c r="Z57" i="35"/>
  <c r="Z56" i="35" s="1"/>
  <c r="BW56" i="35"/>
  <c r="BV56" i="35"/>
  <c r="BU56" i="35"/>
  <c r="BT56" i="35"/>
  <c r="BS56" i="35"/>
  <c r="BR56" i="35"/>
  <c r="BQ56" i="35"/>
  <c r="BP56" i="35"/>
  <c r="BO56" i="35"/>
  <c r="BN56" i="35"/>
  <c r="BM56" i="35"/>
  <c r="BL56" i="35"/>
  <c r="BK56" i="35"/>
  <c r="BJ56" i="35"/>
  <c r="BI56" i="35"/>
  <c r="BH56" i="35"/>
  <c r="BG56" i="35"/>
  <c r="BF56" i="35"/>
  <c r="BE56" i="35"/>
  <c r="BD56" i="35"/>
  <c r="BC56" i="35"/>
  <c r="BB56" i="35"/>
  <c r="BA56" i="35"/>
  <c r="AZ56" i="35"/>
  <c r="Y56" i="35"/>
  <c r="X56" i="35"/>
  <c r="W56" i="35"/>
  <c r="V56" i="35"/>
  <c r="U56" i="35"/>
  <c r="T56" i="35"/>
  <c r="S56" i="35"/>
  <c r="R56" i="35"/>
  <c r="Q56" i="35"/>
  <c r="P56" i="35"/>
  <c r="O56" i="35"/>
  <c r="N56" i="35"/>
  <c r="M56" i="35"/>
  <c r="L56" i="35"/>
  <c r="K56" i="35"/>
  <c r="J56" i="35"/>
  <c r="I56" i="35"/>
  <c r="H56" i="35"/>
  <c r="G56" i="35"/>
  <c r="F56" i="35"/>
  <c r="E56" i="35"/>
  <c r="D56"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BW54" i="35"/>
  <c r="BV54" i="35"/>
  <c r="BU54"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AA51" i="35" s="1"/>
  <c r="Z54" i="35"/>
  <c r="Z51" i="35" s="1"/>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BW52" i="35"/>
  <c r="BV52" i="35"/>
  <c r="BU52"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Y51" i="35"/>
  <c r="X51" i="35"/>
  <c r="W51" i="35"/>
  <c r="V51" i="35"/>
  <c r="U51" i="35"/>
  <c r="T51" i="35"/>
  <c r="S51" i="35"/>
  <c r="R51" i="35"/>
  <c r="Q51" i="35"/>
  <c r="P51" i="35"/>
  <c r="O51" i="35"/>
  <c r="N51" i="35"/>
  <c r="M51" i="35"/>
  <c r="L51" i="35"/>
  <c r="K51" i="35"/>
  <c r="J51" i="35"/>
  <c r="I51" i="35"/>
  <c r="H51" i="35"/>
  <c r="G51" i="35"/>
  <c r="F51" i="35"/>
  <c r="E51" i="35"/>
  <c r="D51" i="35"/>
  <c r="BW49" i="35"/>
  <c r="BW36" i="35"/>
  <c r="BV36" i="35"/>
  <c r="BU36"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W33" i="35"/>
  <c r="BV33" i="35"/>
  <c r="BU33" i="35"/>
  <c r="BT33" i="35"/>
  <c r="BS33" i="35"/>
  <c r="BR33" i="35"/>
  <c r="BQ33" i="35"/>
  <c r="BP33" i="35"/>
  <c r="BO33" i="35"/>
  <c r="BN33" i="35"/>
  <c r="BM33" i="35"/>
  <c r="BL33" i="35"/>
  <c r="BK33" i="35"/>
  <c r="BJ33" i="35"/>
  <c r="BI33" i="35"/>
  <c r="BH33" i="35"/>
  <c r="BG33" i="35"/>
  <c r="BF33" i="35"/>
  <c r="BE33" i="35"/>
  <c r="BD33" i="35"/>
  <c r="BC33" i="35"/>
  <c r="BB33" i="35"/>
  <c r="BA33" i="35"/>
  <c r="AZ33" i="35"/>
  <c r="AY33" i="35"/>
  <c r="AX33"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P33" i="35"/>
  <c r="O33" i="35"/>
  <c r="N33" i="35"/>
  <c r="M33" i="35"/>
  <c r="L33" i="35"/>
  <c r="K33" i="35"/>
  <c r="J33" i="35"/>
  <c r="I33" i="35"/>
  <c r="H33" i="35"/>
  <c r="G33" i="35"/>
  <c r="F33" i="35"/>
  <c r="E33" i="35"/>
  <c r="D33" i="35"/>
  <c r="BW28" i="35"/>
  <c r="BV28" i="35"/>
  <c r="BU28" i="35"/>
  <c r="BU27" i="35" s="1"/>
  <c r="BU43" i="35" s="1"/>
  <c r="BT28" i="35"/>
  <c r="BS28" i="35"/>
  <c r="BS27" i="35" s="1"/>
  <c r="BS43" i="35" s="1"/>
  <c r="BR28" i="35"/>
  <c r="BR27" i="35" s="1"/>
  <c r="BR43" i="35" s="1"/>
  <c r="BQ28" i="35"/>
  <c r="BQ27" i="35" s="1"/>
  <c r="BQ43" i="35" s="1"/>
  <c r="BP28" i="35"/>
  <c r="BP27" i="35" s="1"/>
  <c r="BP43" i="35" s="1"/>
  <c r="BO28" i="35"/>
  <c r="BO27" i="35" s="1"/>
  <c r="BO43" i="35" s="1"/>
  <c r="BN28" i="35"/>
  <c r="BN27" i="35" s="1"/>
  <c r="BM28" i="35"/>
  <c r="BM27" i="35" s="1"/>
  <c r="BM43" i="35" s="1"/>
  <c r="BL28" i="35"/>
  <c r="BK28" i="35"/>
  <c r="BK27" i="35" s="1"/>
  <c r="BK43" i="35" s="1"/>
  <c r="BJ28" i="35"/>
  <c r="BJ27" i="35" s="1"/>
  <c r="BJ43" i="35" s="1"/>
  <c r="BI28" i="35"/>
  <c r="BH28" i="35"/>
  <c r="BH27" i="35" s="1"/>
  <c r="BH43" i="35" s="1"/>
  <c r="BG28" i="35"/>
  <c r="BG27" i="35" s="1"/>
  <c r="BG43" i="35" s="1"/>
  <c r="BF28" i="35"/>
  <c r="BF27" i="35" s="1"/>
  <c r="BF43" i="35" s="1"/>
  <c r="BE28" i="35"/>
  <c r="BE27" i="35" s="1"/>
  <c r="BE43" i="35" s="1"/>
  <c r="BD28" i="35"/>
  <c r="BD27" i="35" s="1"/>
  <c r="BC28" i="35"/>
  <c r="BB28" i="35"/>
  <c r="BB27" i="35" s="1"/>
  <c r="BB43" i="35" s="1"/>
  <c r="BA28" i="35"/>
  <c r="BA27" i="35" s="1"/>
  <c r="AZ28" i="35"/>
  <c r="AZ27" i="35" s="1"/>
  <c r="AZ43" i="35" s="1"/>
  <c r="AY28" i="35"/>
  <c r="AY27" i="35" s="1"/>
  <c r="AY43" i="35" s="1"/>
  <c r="AX28" i="35"/>
  <c r="AX27" i="35" s="1"/>
  <c r="AX43" i="35" s="1"/>
  <c r="AW28" i="35"/>
  <c r="AW27" i="35" s="1"/>
  <c r="AW43" i="35" s="1"/>
  <c r="AV28" i="35"/>
  <c r="AV27" i="35" s="1"/>
  <c r="AV43" i="35" s="1"/>
  <c r="AU28" i="35"/>
  <c r="AU27" i="35" s="1"/>
  <c r="AU43" i="35" s="1"/>
  <c r="AT28" i="35"/>
  <c r="AT27" i="35" s="1"/>
  <c r="AT43" i="35" s="1"/>
  <c r="AS28" i="35"/>
  <c r="AR28" i="35"/>
  <c r="AR27" i="35" s="1"/>
  <c r="AQ28" i="35"/>
  <c r="AQ27" i="35" s="1"/>
  <c r="AQ43" i="35" s="1"/>
  <c r="AP28" i="35"/>
  <c r="AP27" i="35" s="1"/>
  <c r="AP43" i="35" s="1"/>
  <c r="AO28" i="35"/>
  <c r="AO27" i="35" s="1"/>
  <c r="AO43" i="35" s="1"/>
  <c r="AN28" i="35"/>
  <c r="AM28" i="35"/>
  <c r="AM27" i="35" s="1"/>
  <c r="AM43" i="35" s="1"/>
  <c r="AL28" i="35"/>
  <c r="AL27" i="35" s="1"/>
  <c r="AL43" i="35" s="1"/>
  <c r="AK28" i="35"/>
  <c r="AJ28" i="35"/>
  <c r="AJ27" i="35" s="1"/>
  <c r="AJ43" i="35" s="1"/>
  <c r="AI28" i="35"/>
  <c r="AI27" i="35" s="1"/>
  <c r="AI43" i="35" s="1"/>
  <c r="AH28" i="35"/>
  <c r="AH27" i="35" s="1"/>
  <c r="AG28" i="35"/>
  <c r="AG27" i="35" s="1"/>
  <c r="AG43" i="35" s="1"/>
  <c r="AF28" i="35"/>
  <c r="AF27" i="35" s="1"/>
  <c r="AE28" i="35"/>
  <c r="AE27" i="35" s="1"/>
  <c r="AE43" i="35" s="1"/>
  <c r="AD28" i="35"/>
  <c r="AD27" i="35" s="1"/>
  <c r="AD43" i="35" s="1"/>
  <c r="AC28" i="35"/>
  <c r="AC27" i="35" s="1"/>
  <c r="AC43" i="35" s="1"/>
  <c r="AB28" i="35"/>
  <c r="AB27" i="35" s="1"/>
  <c r="AA28" i="35"/>
  <c r="Z28" i="35"/>
  <c r="Z27" i="35" s="1"/>
  <c r="Z43" i="35" s="1"/>
  <c r="Y28" i="35"/>
  <c r="Y27" i="35" s="1"/>
  <c r="Y43" i="35" s="1"/>
  <c r="X28" i="35"/>
  <c r="X27" i="35" s="1"/>
  <c r="X43" i="35" s="1"/>
  <c r="W28" i="35"/>
  <c r="W27" i="35" s="1"/>
  <c r="W43" i="35" s="1"/>
  <c r="V28" i="35"/>
  <c r="V27" i="35" s="1"/>
  <c r="V43" i="35" s="1"/>
  <c r="U28" i="35"/>
  <c r="U27" i="35" s="1"/>
  <c r="U43" i="35" s="1"/>
  <c r="T28" i="35"/>
  <c r="S28" i="35"/>
  <c r="R28" i="35"/>
  <c r="R27" i="35" s="1"/>
  <c r="R43" i="35" s="1"/>
  <c r="Q28" i="35"/>
  <c r="Q27" i="35" s="1"/>
  <c r="Q43" i="35" s="1"/>
  <c r="P28" i="35"/>
  <c r="O28" i="35"/>
  <c r="N28" i="35"/>
  <c r="N27" i="35" s="1"/>
  <c r="N43" i="35" s="1"/>
  <c r="M28" i="35"/>
  <c r="M27" i="35" s="1"/>
  <c r="M43" i="35" s="1"/>
  <c r="L28" i="35"/>
  <c r="L27" i="35" s="1"/>
  <c r="L43" i="35" s="1"/>
  <c r="K28" i="35"/>
  <c r="K27" i="35" s="1"/>
  <c r="K43" i="35" s="1"/>
  <c r="J28" i="35"/>
  <c r="J27" i="35" s="1"/>
  <c r="J43" i="35" s="1"/>
  <c r="I28" i="35"/>
  <c r="H28" i="35"/>
  <c r="G28" i="35"/>
  <c r="G27" i="35" s="1"/>
  <c r="G43" i="35" s="1"/>
  <c r="F28" i="35"/>
  <c r="F27" i="35" s="1"/>
  <c r="F43" i="35" s="1"/>
  <c r="E28" i="35"/>
  <c r="E27" i="35" s="1"/>
  <c r="E43" i="35" s="1"/>
  <c r="D28" i="35"/>
  <c r="D27" i="35" s="1"/>
  <c r="BV27" i="35"/>
  <c r="BI27" i="35"/>
  <c r="BI43" i="35" s="1"/>
  <c r="AK27" i="35"/>
  <c r="AK43" i="35" s="1"/>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P17" i="35"/>
  <c r="O17" i="35"/>
  <c r="N17" i="35"/>
  <c r="M17" i="35"/>
  <c r="L17" i="35"/>
  <c r="K17" i="35"/>
  <c r="J17" i="35"/>
  <c r="I17" i="35"/>
  <c r="H17" i="35"/>
  <c r="G17" i="35"/>
  <c r="F17" i="35"/>
  <c r="E17" i="35"/>
  <c r="D17"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P14" i="35"/>
  <c r="O14" i="35"/>
  <c r="N14" i="35"/>
  <c r="M14" i="35"/>
  <c r="L14" i="35"/>
  <c r="K14" i="35"/>
  <c r="J14" i="35"/>
  <c r="I14" i="35"/>
  <c r="H14" i="35"/>
  <c r="G14" i="35"/>
  <c r="F14" i="35"/>
  <c r="E14" i="35"/>
  <c r="D14" i="35"/>
  <c r="BW9" i="35"/>
  <c r="BV9" i="35"/>
  <c r="BU9" i="35"/>
  <c r="BT9" i="35"/>
  <c r="BS9" i="35"/>
  <c r="BR9" i="35"/>
  <c r="BR8" i="35" s="1"/>
  <c r="BR24" i="35" s="1"/>
  <c r="BQ9" i="35"/>
  <c r="BQ8" i="35" s="1"/>
  <c r="BQ24" i="35" s="1"/>
  <c r="BP9" i="35"/>
  <c r="BP8" i="35" s="1"/>
  <c r="BP24" i="35" s="1"/>
  <c r="BO9" i="35"/>
  <c r="BO8" i="35" s="1"/>
  <c r="BO24" i="35" s="1"/>
  <c r="BN9" i="35"/>
  <c r="BN8" i="35" s="1"/>
  <c r="BN24" i="35" s="1"/>
  <c r="BM9" i="35"/>
  <c r="BM8" i="35" s="1"/>
  <c r="BM24" i="35" s="1"/>
  <c r="BL9" i="35"/>
  <c r="BL8" i="35" s="1"/>
  <c r="BL24" i="35" s="1"/>
  <c r="BK9" i="35"/>
  <c r="BK8" i="35" s="1"/>
  <c r="BK24" i="35" s="1"/>
  <c r="BJ9" i="35"/>
  <c r="BI9" i="35"/>
  <c r="BI8" i="35" s="1"/>
  <c r="BI24" i="35" s="1"/>
  <c r="BH9" i="35"/>
  <c r="BH8" i="35" s="1"/>
  <c r="BG9" i="35"/>
  <c r="BG8" i="35" s="1"/>
  <c r="BG24" i="35" s="1"/>
  <c r="BF9" i="35"/>
  <c r="BF8" i="35" s="1"/>
  <c r="BF24" i="35" s="1"/>
  <c r="BE9" i="35"/>
  <c r="BE8" i="35" s="1"/>
  <c r="BD9" i="35"/>
  <c r="BD8" i="35" s="1"/>
  <c r="BD24" i="35" s="1"/>
  <c r="BC9" i="35"/>
  <c r="BC8" i="35" s="1"/>
  <c r="BC24" i="35" s="1"/>
  <c r="BB9" i="35"/>
  <c r="BB8" i="35" s="1"/>
  <c r="BB24" i="35" s="1"/>
  <c r="BA9" i="35"/>
  <c r="BA8" i="35" s="1"/>
  <c r="BA24" i="35" s="1"/>
  <c r="AZ9" i="35"/>
  <c r="AZ8" i="35" s="1"/>
  <c r="AZ24" i="35" s="1"/>
  <c r="AY9" i="35"/>
  <c r="AY8" i="35" s="1"/>
  <c r="AY24" i="35" s="1"/>
  <c r="AX9" i="35"/>
  <c r="AX8" i="35" s="1"/>
  <c r="AX24" i="35" s="1"/>
  <c r="AW9" i="35"/>
  <c r="AV9" i="35"/>
  <c r="AV8" i="35" s="1"/>
  <c r="AV24" i="35" s="1"/>
  <c r="AU9" i="35"/>
  <c r="AT9" i="35"/>
  <c r="AT8" i="35" s="1"/>
  <c r="AT24" i="35" s="1"/>
  <c r="AS9" i="35"/>
  <c r="AS8" i="35" s="1"/>
  <c r="AS24" i="35" s="1"/>
  <c r="AR9" i="35"/>
  <c r="AR8" i="35" s="1"/>
  <c r="AR24" i="35" s="1"/>
  <c r="AQ9" i="35"/>
  <c r="AQ8" i="35" s="1"/>
  <c r="AQ24" i="35" s="1"/>
  <c r="AP9" i="35"/>
  <c r="AP8" i="35" s="1"/>
  <c r="AP24" i="35" s="1"/>
  <c r="AO9" i="35"/>
  <c r="AN9" i="35"/>
  <c r="AN8" i="35" s="1"/>
  <c r="AN24" i="35" s="1"/>
  <c r="AM9" i="35"/>
  <c r="AM8" i="35" s="1"/>
  <c r="AM24" i="35" s="1"/>
  <c r="AL9" i="35"/>
  <c r="AL8" i="35" s="1"/>
  <c r="AL24" i="35" s="1"/>
  <c r="AK9" i="35"/>
  <c r="AK8" i="35" s="1"/>
  <c r="AK24" i="35" s="1"/>
  <c r="AJ9" i="35"/>
  <c r="AJ8" i="35" s="1"/>
  <c r="AJ24" i="35" s="1"/>
  <c r="AI9" i="35"/>
  <c r="AI8" i="35" s="1"/>
  <c r="AI24" i="35" s="1"/>
  <c r="AH9" i="35"/>
  <c r="AH8" i="35" s="1"/>
  <c r="AH24" i="35" s="1"/>
  <c r="AG9" i="35"/>
  <c r="AG8" i="35" s="1"/>
  <c r="AG24" i="35" s="1"/>
  <c r="AF9" i="35"/>
  <c r="AF8" i="35" s="1"/>
  <c r="AE9" i="35"/>
  <c r="AE8" i="35" s="1"/>
  <c r="AE24" i="35" s="1"/>
  <c r="AD9" i="35"/>
  <c r="AD8" i="35" s="1"/>
  <c r="AC9" i="35"/>
  <c r="AC8" i="35" s="1"/>
  <c r="AC24" i="35" s="1"/>
  <c r="AB9" i="35"/>
  <c r="AB8" i="35" s="1"/>
  <c r="AB24" i="35" s="1"/>
  <c r="AA9" i="35"/>
  <c r="AA8" i="35" s="1"/>
  <c r="AA24" i="35" s="1"/>
  <c r="Z9" i="35"/>
  <c r="Z8" i="35" s="1"/>
  <c r="Z24" i="35" s="1"/>
  <c r="Y9" i="35"/>
  <c r="Y8" i="35" s="1"/>
  <c r="Y24" i="35" s="1"/>
  <c r="X9" i="35"/>
  <c r="W9" i="35"/>
  <c r="W8" i="35" s="1"/>
  <c r="W24" i="35" s="1"/>
  <c r="V9" i="35"/>
  <c r="V8" i="35" s="1"/>
  <c r="V24" i="35" s="1"/>
  <c r="U9" i="35"/>
  <c r="U8" i="35" s="1"/>
  <c r="U24" i="35" s="1"/>
  <c r="T9" i="35"/>
  <c r="T8" i="35" s="1"/>
  <c r="T24" i="35" s="1"/>
  <c r="S9" i="35"/>
  <c r="S8" i="35" s="1"/>
  <c r="S24" i="35" s="1"/>
  <c r="R9" i="35"/>
  <c r="R8" i="35" s="1"/>
  <c r="R24" i="35" s="1"/>
  <c r="Q9" i="35"/>
  <c r="P9" i="35"/>
  <c r="P8" i="35" s="1"/>
  <c r="P24" i="35" s="1"/>
  <c r="O9" i="35"/>
  <c r="O8" i="35" s="1"/>
  <c r="O24" i="35" s="1"/>
  <c r="N9" i="35"/>
  <c r="N8" i="35" s="1"/>
  <c r="N24" i="35" s="1"/>
  <c r="M9" i="35"/>
  <c r="M8" i="35" s="1"/>
  <c r="M24" i="35" s="1"/>
  <c r="L9" i="35"/>
  <c r="L8" i="35" s="1"/>
  <c r="L24" i="35" s="1"/>
  <c r="K9" i="35"/>
  <c r="K8" i="35" s="1"/>
  <c r="K24" i="35" s="1"/>
  <c r="J9" i="35"/>
  <c r="J8" i="35" s="1"/>
  <c r="J24" i="35" s="1"/>
  <c r="I9" i="35"/>
  <c r="I8" i="35" s="1"/>
  <c r="I24" i="35" s="1"/>
  <c r="H9" i="35"/>
  <c r="H8" i="35" s="1"/>
  <c r="H24" i="35" s="1"/>
  <c r="G9" i="35"/>
  <c r="G8" i="35" s="1"/>
  <c r="G24" i="35" s="1"/>
  <c r="F9" i="35"/>
  <c r="F8" i="35" s="1"/>
  <c r="F24" i="35" s="1"/>
  <c r="E9" i="35"/>
  <c r="E8" i="35" s="1"/>
  <c r="E24" i="35" s="1"/>
  <c r="D9" i="35"/>
  <c r="D8" i="35" s="1"/>
  <c r="D24" i="35" s="1"/>
  <c r="V101" i="30"/>
  <c r="U101" i="30"/>
  <c r="S101" i="30"/>
  <c r="R101" i="30"/>
  <c r="Q101" i="30"/>
  <c r="P101" i="30"/>
  <c r="O101" i="30"/>
  <c r="N101" i="30"/>
  <c r="M101" i="30"/>
  <c r="L101" i="30"/>
  <c r="K101" i="30"/>
  <c r="J101" i="30"/>
  <c r="I101" i="30"/>
  <c r="H101" i="30"/>
  <c r="G101" i="30"/>
  <c r="F101" i="30"/>
  <c r="E101" i="30"/>
  <c r="D101" i="30"/>
  <c r="C101" i="30"/>
  <c r="AB100" i="30"/>
  <c r="AB99" i="30"/>
  <c r="T99" i="30"/>
  <c r="AC98" i="30"/>
  <c r="AC101" i="30" s="1"/>
  <c r="AB98" i="30"/>
  <c r="V96" i="30"/>
  <c r="U96" i="30"/>
  <c r="S96" i="30"/>
  <c r="R96" i="30"/>
  <c r="Q96" i="30"/>
  <c r="P96" i="30"/>
  <c r="O96" i="30"/>
  <c r="N96" i="30"/>
  <c r="M96" i="30"/>
  <c r="L96" i="30"/>
  <c r="K96" i="30"/>
  <c r="J96" i="30"/>
  <c r="I96" i="30"/>
  <c r="H96" i="30"/>
  <c r="G96" i="30"/>
  <c r="F96" i="30"/>
  <c r="E96" i="30"/>
  <c r="D96" i="30"/>
  <c r="C96" i="30"/>
  <c r="AC95" i="30"/>
  <c r="T95" i="30" s="1"/>
  <c r="AB95" i="30"/>
  <c r="AA95" i="30"/>
  <c r="AC94" i="30"/>
  <c r="T94" i="30" s="1"/>
  <c r="AB94" i="30"/>
  <c r="AA94" i="30"/>
  <c r="AC93" i="30"/>
  <c r="T93" i="30" s="1"/>
  <c r="AB93" i="30"/>
  <c r="AA93" i="30"/>
  <c r="AB92" i="30"/>
  <c r="AA92" i="30"/>
  <c r="T92" i="30"/>
  <c r="T91" i="30"/>
  <c r="AB90" i="30"/>
  <c r="AA90" i="30"/>
  <c r="T90" i="30"/>
  <c r="AC89" i="30"/>
  <c r="T89" i="30" s="1"/>
  <c r="AB89" i="30"/>
  <c r="AA89" i="30"/>
  <c r="AC88" i="30"/>
  <c r="T88" i="30" s="1"/>
  <c r="AB88" i="30"/>
  <c r="AA88" i="30"/>
  <c r="AC87" i="30"/>
  <c r="T87" i="30" s="1"/>
  <c r="AB87" i="30"/>
  <c r="AA87" i="30"/>
  <c r="AC86" i="30"/>
  <c r="AB86" i="30"/>
  <c r="AA86" i="30"/>
  <c r="AB85" i="30"/>
  <c r="AA85" i="30"/>
  <c r="T85" i="30"/>
  <c r="T83" i="30"/>
  <c r="T82" i="30"/>
  <c r="AB81" i="30"/>
  <c r="AA81" i="30"/>
  <c r="T81" i="30"/>
  <c r="AB80" i="30"/>
  <c r="AA80" i="30"/>
  <c r="T80" i="30"/>
  <c r="V79" i="30"/>
  <c r="U79" i="30"/>
  <c r="S79" i="30"/>
  <c r="R79" i="30"/>
  <c r="Q79" i="30"/>
  <c r="P79" i="30"/>
  <c r="O79" i="30"/>
  <c r="N79" i="30"/>
  <c r="M79" i="30"/>
  <c r="L79" i="30"/>
  <c r="K79" i="30"/>
  <c r="J79" i="30"/>
  <c r="I79" i="30"/>
  <c r="G79" i="30"/>
  <c r="F79" i="30"/>
  <c r="E79" i="30"/>
  <c r="D79" i="30"/>
  <c r="C79" i="30"/>
  <c r="AC77" i="30"/>
  <c r="AB77" i="30"/>
  <c r="AA77" i="30"/>
  <c r="AB76" i="30"/>
  <c r="AA76" i="30"/>
  <c r="T76" i="30"/>
  <c r="AB75" i="30"/>
  <c r="AA75" i="30"/>
  <c r="AB74" i="30"/>
  <c r="AA74" i="30"/>
  <c r="T74" i="30"/>
  <c r="AB73" i="30"/>
  <c r="T73" i="30"/>
  <c r="AB71" i="30"/>
  <c r="AA71" i="30"/>
  <c r="T71" i="30"/>
  <c r="AC70" i="30"/>
  <c r="T70" i="30" s="1"/>
  <c r="AB70" i="30"/>
  <c r="AA70" i="30"/>
  <c r="AC69" i="30"/>
  <c r="AB69" i="30"/>
  <c r="AA69" i="30"/>
  <c r="AB68" i="30"/>
  <c r="AA68" i="30"/>
  <c r="T68" i="30"/>
  <c r="AB66" i="30"/>
  <c r="AA66" i="30"/>
  <c r="T66" i="30"/>
  <c r="AB65" i="30"/>
  <c r="AA65" i="30"/>
  <c r="T65" i="30"/>
  <c r="H64" i="30"/>
  <c r="AA63" i="30"/>
  <c r="T63" i="30"/>
  <c r="AC61" i="30"/>
  <c r="AA61" i="30"/>
  <c r="AB60" i="30"/>
  <c r="AA60" i="30"/>
  <c r="AB59" i="30"/>
  <c r="AA59" i="30"/>
  <c r="T59" i="30"/>
  <c r="T58" i="30"/>
  <c r="AB57" i="30"/>
  <c r="AA57" i="30"/>
  <c r="T57" i="30"/>
  <c r="AB56" i="30"/>
  <c r="AA56" i="30"/>
  <c r="T56" i="30"/>
  <c r="AB55" i="30"/>
  <c r="AA55" i="30"/>
  <c r="T55" i="30"/>
  <c r="AB54" i="30"/>
  <c r="AA54" i="30"/>
  <c r="T54" i="30"/>
  <c r="AB53" i="30"/>
  <c r="AA53" i="30"/>
  <c r="T53" i="30"/>
  <c r="AB52" i="30"/>
  <c r="AA52" i="30"/>
  <c r="T52" i="30"/>
  <c r="AB51" i="30"/>
  <c r="AA51" i="30"/>
  <c r="T51" i="30"/>
  <c r="AB50" i="30"/>
  <c r="AA50" i="30"/>
  <c r="T50" i="30"/>
  <c r="AB49" i="30"/>
  <c r="AA49" i="30"/>
  <c r="T49" i="30"/>
  <c r="AB48" i="30"/>
  <c r="AA48" i="30"/>
  <c r="T48" i="30"/>
  <c r="T47" i="30"/>
  <c r="AB46" i="30"/>
  <c r="T46" i="30"/>
  <c r="AB44" i="30"/>
  <c r="Q44" i="30"/>
  <c r="T44" i="30" s="1"/>
  <c r="AB43" i="30"/>
  <c r="AA43" i="30"/>
  <c r="T43" i="30"/>
  <c r="V41" i="30"/>
  <c r="V64" i="30" s="1"/>
  <c r="U41" i="30"/>
  <c r="S41" i="30"/>
  <c r="S64" i="30" s="1"/>
  <c r="R41" i="30"/>
  <c r="R64" i="30" s="1"/>
  <c r="Q41" i="30"/>
  <c r="P41" i="30"/>
  <c r="P64" i="30" s="1"/>
  <c r="O41" i="30"/>
  <c r="O64" i="30" s="1"/>
  <c r="N41" i="30"/>
  <c r="N64" i="30" s="1"/>
  <c r="M41" i="30"/>
  <c r="M64" i="30" s="1"/>
  <c r="L41" i="30"/>
  <c r="L64" i="30" s="1"/>
  <c r="K41" i="30"/>
  <c r="K64" i="30" s="1"/>
  <c r="J41" i="30"/>
  <c r="J64" i="30" s="1"/>
  <c r="I41" i="30"/>
  <c r="G41" i="30"/>
  <c r="G64" i="30" s="1"/>
  <c r="F41" i="30"/>
  <c r="F64" i="30" s="1"/>
  <c r="E41" i="30"/>
  <c r="E64" i="30" s="1"/>
  <c r="D41" i="30"/>
  <c r="D64" i="30" s="1"/>
  <c r="C41" i="30"/>
  <c r="C64" i="30" s="1"/>
  <c r="AB40" i="30"/>
  <c r="AA40" i="30"/>
  <c r="Z40" i="30"/>
  <c r="T40" i="30"/>
  <c r="AB39" i="30"/>
  <c r="AA39" i="30"/>
  <c r="T39" i="30"/>
  <c r="T38" i="30"/>
  <c r="AB37" i="30"/>
  <c r="AA37" i="30"/>
  <c r="T37" i="30"/>
  <c r="AC36" i="30"/>
  <c r="T36" i="30" s="1"/>
  <c r="AB36" i="30"/>
  <c r="AA36" i="30"/>
  <c r="AC35" i="30"/>
  <c r="T35" i="30" s="1"/>
  <c r="AB35" i="30"/>
  <c r="AA35" i="30"/>
  <c r="AC34" i="30"/>
  <c r="AB34" i="30"/>
  <c r="AA34" i="30"/>
  <c r="AB33" i="30"/>
  <c r="AA33" i="30"/>
  <c r="AB32" i="30"/>
  <c r="T32" i="30"/>
  <c r="AB31" i="30"/>
  <c r="AA31" i="30"/>
  <c r="T31" i="30"/>
  <c r="AB30" i="30"/>
  <c r="T30" i="30"/>
  <c r="AB29" i="30"/>
  <c r="AA29" i="30"/>
  <c r="T29" i="30"/>
  <c r="AB28" i="30"/>
  <c r="AA28" i="30"/>
  <c r="AB27" i="30"/>
  <c r="T27" i="30"/>
  <c r="AB25" i="30"/>
  <c r="AA25" i="30"/>
  <c r="T25" i="30"/>
  <c r="AB22" i="30"/>
  <c r="AA22" i="30"/>
  <c r="T22" i="30"/>
  <c r="AB21" i="30"/>
  <c r="AA21" i="30"/>
  <c r="T21" i="30"/>
  <c r="AB20" i="30"/>
  <c r="AA20" i="30"/>
  <c r="T20" i="30"/>
  <c r="AB19" i="30"/>
  <c r="AA19" i="30"/>
  <c r="T19" i="30"/>
  <c r="AB18" i="30"/>
  <c r="AA18" i="30"/>
  <c r="T18" i="30"/>
  <c r="T15" i="30"/>
  <c r="AB14" i="30"/>
  <c r="AA14" i="30"/>
  <c r="T14" i="30"/>
  <c r="AA13" i="30"/>
  <c r="T13" i="30"/>
  <c r="AA12" i="30"/>
  <c r="T12" i="30"/>
  <c r="AB11" i="30"/>
  <c r="AA11" i="30"/>
  <c r="T11" i="30"/>
  <c r="T10" i="30"/>
  <c r="AB9" i="30"/>
  <c r="AA9" i="30"/>
  <c r="T9" i="30"/>
  <c r="AB8" i="30"/>
  <c r="AA8" i="30"/>
  <c r="T8" i="30"/>
  <c r="AB6" i="30"/>
  <c r="AA6" i="30"/>
  <c r="T6" i="30"/>
  <c r="J224" i="39"/>
  <c r="I224" i="39"/>
  <c r="H224" i="39"/>
  <c r="G224" i="39"/>
  <c r="G239" i="39" s="1"/>
  <c r="E224" i="39"/>
  <c r="D224" i="39"/>
  <c r="J221" i="39"/>
  <c r="I221" i="39"/>
  <c r="H221" i="39"/>
  <c r="G221" i="39"/>
  <c r="F221" i="39"/>
  <c r="E221" i="39"/>
  <c r="D221" i="39"/>
  <c r="D236" i="39" s="1"/>
  <c r="J209" i="39"/>
  <c r="I209" i="39"/>
  <c r="H209" i="39"/>
  <c r="G209" i="39"/>
  <c r="F209" i="39"/>
  <c r="E209" i="39"/>
  <c r="D209" i="39"/>
  <c r="J206" i="39"/>
  <c r="I206" i="39"/>
  <c r="H206" i="39"/>
  <c r="G206" i="39"/>
  <c r="F206" i="39"/>
  <c r="E206" i="39"/>
  <c r="D206" i="39"/>
  <c r="J201" i="39"/>
  <c r="I201" i="39"/>
  <c r="H201" i="39"/>
  <c r="G201" i="39"/>
  <c r="F201" i="39"/>
  <c r="E201" i="39"/>
  <c r="D201" i="39"/>
  <c r="J200" i="39"/>
  <c r="I200" i="39"/>
  <c r="H200" i="39"/>
  <c r="G200" i="39"/>
  <c r="F200" i="39"/>
  <c r="E200" i="39"/>
  <c r="D200" i="39"/>
  <c r="J199" i="39"/>
  <c r="I199" i="39"/>
  <c r="H199" i="39"/>
  <c r="G199" i="39"/>
  <c r="F199" i="39"/>
  <c r="E199" i="39"/>
  <c r="D199" i="39"/>
  <c r="J198" i="39"/>
  <c r="I198" i="39"/>
  <c r="H198" i="39"/>
  <c r="G198" i="39"/>
  <c r="F198" i="39"/>
  <c r="E198" i="39"/>
  <c r="D198" i="39"/>
  <c r="J197" i="39"/>
  <c r="I197" i="39"/>
  <c r="H197" i="39"/>
  <c r="G197" i="39"/>
  <c r="F197" i="39"/>
  <c r="E197" i="39"/>
  <c r="D197" i="39"/>
  <c r="J196" i="39"/>
  <c r="I196" i="39"/>
  <c r="H196" i="39"/>
  <c r="G196" i="39"/>
  <c r="F196" i="39"/>
  <c r="E196" i="39"/>
  <c r="D196" i="39"/>
  <c r="J195" i="39"/>
  <c r="I195" i="39"/>
  <c r="H195" i="39"/>
  <c r="N195" i="39" s="1"/>
  <c r="G195" i="39"/>
  <c r="F195" i="39"/>
  <c r="E195" i="39"/>
  <c r="D195" i="39"/>
  <c r="J194" i="39"/>
  <c r="I194" i="39"/>
  <c r="H194" i="39"/>
  <c r="G194" i="39"/>
  <c r="F194" i="39"/>
  <c r="E194" i="39"/>
  <c r="D194" i="39"/>
  <c r="J193" i="39"/>
  <c r="I193" i="39"/>
  <c r="H193" i="39"/>
  <c r="G193" i="39"/>
  <c r="F193" i="39"/>
  <c r="E193" i="39"/>
  <c r="D193" i="39"/>
  <c r="J191" i="39"/>
  <c r="I191" i="39"/>
  <c r="H191" i="39"/>
  <c r="G191" i="39"/>
  <c r="F191" i="39"/>
  <c r="E191" i="39"/>
  <c r="D191" i="39"/>
  <c r="J190" i="39"/>
  <c r="I190" i="39"/>
  <c r="H190" i="39"/>
  <c r="G190" i="39"/>
  <c r="F190" i="39"/>
  <c r="E190" i="39"/>
  <c r="D190" i="39"/>
  <c r="J188" i="39"/>
  <c r="F188" i="39"/>
  <c r="E188" i="39"/>
  <c r="J177" i="39"/>
  <c r="I177" i="39"/>
  <c r="H177" i="39"/>
  <c r="G177" i="39"/>
  <c r="F177" i="39"/>
  <c r="E177" i="39"/>
  <c r="D177" i="39"/>
  <c r="J174" i="39"/>
  <c r="I174" i="39"/>
  <c r="H174" i="39"/>
  <c r="G174" i="39"/>
  <c r="F174" i="39"/>
  <c r="E174" i="39"/>
  <c r="D174" i="39"/>
  <c r="J162" i="39"/>
  <c r="I162" i="39"/>
  <c r="H162" i="39"/>
  <c r="G162" i="39"/>
  <c r="F162" i="39"/>
  <c r="E162" i="39"/>
  <c r="D162" i="39"/>
  <c r="J159" i="39"/>
  <c r="I159" i="39"/>
  <c r="H159" i="39"/>
  <c r="G159" i="39"/>
  <c r="F159" i="39"/>
  <c r="E159" i="39"/>
  <c r="D159" i="39"/>
  <c r="J132" i="39"/>
  <c r="I132" i="39"/>
  <c r="H132" i="39"/>
  <c r="G132" i="39"/>
  <c r="F132" i="39"/>
  <c r="E132" i="39"/>
  <c r="D132" i="39"/>
  <c r="J129" i="39"/>
  <c r="I129" i="39"/>
  <c r="H129" i="39"/>
  <c r="G129" i="39"/>
  <c r="F129" i="39"/>
  <c r="E129" i="39"/>
  <c r="D129" i="39"/>
  <c r="J117" i="39"/>
  <c r="I117" i="39"/>
  <c r="H117" i="39"/>
  <c r="G117" i="39"/>
  <c r="F117" i="39"/>
  <c r="E117" i="39"/>
  <c r="D117" i="39"/>
  <c r="J114" i="39"/>
  <c r="I114" i="39"/>
  <c r="H114" i="39"/>
  <c r="G114" i="39"/>
  <c r="F114" i="39"/>
  <c r="E114" i="39"/>
  <c r="D114" i="39"/>
  <c r="G113" i="39"/>
  <c r="M113" i="39" s="1"/>
  <c r="J102" i="39"/>
  <c r="I102" i="39"/>
  <c r="H102" i="39"/>
  <c r="N102" i="39" s="1"/>
  <c r="G102" i="39"/>
  <c r="F102" i="39"/>
  <c r="E102" i="39"/>
  <c r="D102" i="39"/>
  <c r="I99" i="39"/>
  <c r="H99" i="39"/>
  <c r="G99" i="39"/>
  <c r="F99" i="39"/>
  <c r="E99" i="39"/>
  <c r="D99" i="39"/>
  <c r="J87" i="39"/>
  <c r="I87" i="39"/>
  <c r="H87" i="39"/>
  <c r="G87" i="39"/>
  <c r="F87" i="39"/>
  <c r="E87" i="39"/>
  <c r="D87" i="39"/>
  <c r="J84" i="39"/>
  <c r="I84" i="39"/>
  <c r="H84" i="39"/>
  <c r="G84" i="39"/>
  <c r="F84" i="39"/>
  <c r="E84" i="39"/>
  <c r="D84" i="39"/>
  <c r="E72" i="39"/>
  <c r="D72" i="39"/>
  <c r="F69" i="39"/>
  <c r="E69" i="39"/>
  <c r="D69" i="39"/>
  <c r="I143" i="39"/>
  <c r="I188" i="39" s="1"/>
  <c r="N68" i="39"/>
  <c r="J57" i="39"/>
  <c r="I57" i="39"/>
  <c r="H57" i="39"/>
  <c r="G57" i="39"/>
  <c r="F57" i="39"/>
  <c r="E57" i="39"/>
  <c r="D57" i="39"/>
  <c r="J54" i="39"/>
  <c r="I54" i="39"/>
  <c r="H54" i="39"/>
  <c r="G54" i="39"/>
  <c r="F54" i="39"/>
  <c r="E54" i="39"/>
  <c r="D54" i="39"/>
  <c r="J42" i="39"/>
  <c r="I42" i="39"/>
  <c r="H42" i="39"/>
  <c r="G42" i="39"/>
  <c r="F42" i="39"/>
  <c r="E42" i="39"/>
  <c r="D42" i="39"/>
  <c r="J39" i="39"/>
  <c r="I39" i="39"/>
  <c r="H39" i="39"/>
  <c r="G39" i="39"/>
  <c r="F39" i="39"/>
  <c r="E39" i="39"/>
  <c r="D39" i="39"/>
  <c r="J27" i="39"/>
  <c r="I27" i="39"/>
  <c r="H27" i="39"/>
  <c r="G27" i="39"/>
  <c r="F27" i="39"/>
  <c r="E27" i="39"/>
  <c r="D27" i="39"/>
  <c r="J24" i="39"/>
  <c r="I24" i="39"/>
  <c r="H24" i="39"/>
  <c r="G24" i="39"/>
  <c r="F24" i="39"/>
  <c r="E24" i="39"/>
  <c r="D24" i="39"/>
  <c r="J12" i="39"/>
  <c r="I12" i="39"/>
  <c r="H12" i="39"/>
  <c r="H72" i="39" s="1"/>
  <c r="G12" i="39"/>
  <c r="F12" i="39"/>
  <c r="E12" i="39"/>
  <c r="D12" i="39"/>
  <c r="J9" i="39"/>
  <c r="I9" i="39"/>
  <c r="H9" i="39"/>
  <c r="G9" i="39"/>
  <c r="F9" i="39"/>
  <c r="E9" i="39"/>
  <c r="Y54" i="32"/>
  <c r="X54" i="32"/>
  <c r="V54" i="32"/>
  <c r="T54" i="32"/>
  <c r="P54" i="32"/>
  <c r="O54" i="32"/>
  <c r="N54" i="32"/>
  <c r="M54" i="32"/>
  <c r="L54" i="32"/>
  <c r="I54" i="32"/>
  <c r="AI54" i="32"/>
  <c r="AH53" i="32"/>
  <c r="K53" i="32"/>
  <c r="K54" i="32" s="1"/>
  <c r="H53" i="32"/>
  <c r="G53" i="32"/>
  <c r="F53" i="32"/>
  <c r="E53" i="32"/>
  <c r="D53" i="32"/>
  <c r="D54" i="32" s="1"/>
  <c r="AH52" i="32"/>
  <c r="AG51" i="32"/>
  <c r="AF51" i="32"/>
  <c r="AE51" i="32"/>
  <c r="AD51" i="32"/>
  <c r="AA51" i="32"/>
  <c r="Z51" i="32"/>
  <c r="Y51" i="32"/>
  <c r="X51" i="32"/>
  <c r="W51" i="32"/>
  <c r="V51" i="32"/>
  <c r="U51" i="32"/>
  <c r="T51" i="32"/>
  <c r="S51" i="32"/>
  <c r="R51" i="32"/>
  <c r="Q51" i="32"/>
  <c r="P51" i="32"/>
  <c r="O51" i="32"/>
  <c r="N51" i="32"/>
  <c r="M51" i="32"/>
  <c r="L51" i="32"/>
  <c r="K51" i="32"/>
  <c r="J51" i="32"/>
  <c r="I51" i="32"/>
  <c r="H51" i="32"/>
  <c r="G51" i="32"/>
  <c r="F51" i="32"/>
  <c r="E51" i="32"/>
  <c r="D51" i="32"/>
  <c r="AG50" i="32"/>
  <c r="AF50" i="32"/>
  <c r="AE50" i="32"/>
  <c r="AD50" i="32"/>
  <c r="AA50" i="32"/>
  <c r="Z50" i="32"/>
  <c r="Y50" i="32"/>
  <c r="X50" i="32"/>
  <c r="W50" i="32"/>
  <c r="V50" i="32"/>
  <c r="U50" i="32"/>
  <c r="T50" i="32"/>
  <c r="S50" i="32"/>
  <c r="R50" i="32"/>
  <c r="Q50" i="32"/>
  <c r="P50" i="32"/>
  <c r="O50" i="32"/>
  <c r="N50" i="32"/>
  <c r="M50" i="32"/>
  <c r="L50" i="32"/>
  <c r="K50" i="32"/>
  <c r="J50" i="32"/>
  <c r="I50" i="32"/>
  <c r="H50" i="32"/>
  <c r="G50" i="32"/>
  <c r="F50" i="32"/>
  <c r="E50" i="32"/>
  <c r="D50" i="32"/>
  <c r="AG49" i="32"/>
  <c r="AF49" i="32"/>
  <c r="AE49" i="32"/>
  <c r="AD49" i="32"/>
  <c r="AA49" i="32"/>
  <c r="X49" i="32"/>
  <c r="W49" i="32"/>
  <c r="V49" i="32"/>
  <c r="U49" i="32"/>
  <c r="T49" i="32"/>
  <c r="S49" i="32"/>
  <c r="R49" i="32"/>
  <c r="J49" i="32"/>
  <c r="D49" i="32"/>
  <c r="AA48" i="32"/>
  <c r="W48" i="32"/>
  <c r="U48" i="32"/>
  <c r="T48" i="32"/>
  <c r="S48" i="32"/>
  <c r="AG47" i="32"/>
  <c r="AF47" i="32"/>
  <c r="AE47" i="32"/>
  <c r="AD47" i="32"/>
  <c r="AA44" i="32"/>
  <c r="AA47" i="32" s="1"/>
  <c r="W44" i="32"/>
  <c r="W47" i="32" s="1"/>
  <c r="U44" i="32"/>
  <c r="U47" i="32" s="1"/>
  <c r="T44" i="32"/>
  <c r="T47" i="32" s="1"/>
  <c r="S44" i="32"/>
  <c r="S47" i="32" s="1"/>
  <c r="AG43" i="32"/>
  <c r="AG48" i="32" s="1"/>
  <c r="AF43" i="32"/>
  <c r="AF48" i="32" s="1"/>
  <c r="AE43" i="32"/>
  <c r="AE48" i="32" s="1"/>
  <c r="AD43" i="32"/>
  <c r="AD48" i="32" s="1"/>
  <c r="Z43" i="32"/>
  <c r="Z48" i="32" s="1"/>
  <c r="Y43" i="32"/>
  <c r="Y48" i="32" s="1"/>
  <c r="X43" i="32"/>
  <c r="X48" i="32" s="1"/>
  <c r="V43" i="32"/>
  <c r="V48" i="32" s="1"/>
  <c r="R43" i="32"/>
  <c r="R48" i="32" s="1"/>
  <c r="Q43" i="32"/>
  <c r="Q48" i="32" s="1"/>
  <c r="P43" i="32"/>
  <c r="P48" i="32" s="1"/>
  <c r="O43" i="32"/>
  <c r="O48" i="32" s="1"/>
  <c r="M43" i="32"/>
  <c r="M48" i="32" s="1"/>
  <c r="L43" i="32"/>
  <c r="L48" i="32" s="1"/>
  <c r="K43" i="32"/>
  <c r="K48" i="32" s="1"/>
  <c r="J43" i="32"/>
  <c r="J48" i="32" s="1"/>
  <c r="I43" i="32"/>
  <c r="I48" i="32" s="1"/>
  <c r="H43" i="32"/>
  <c r="G43" i="32"/>
  <c r="F43" i="32"/>
  <c r="F48" i="32" s="1"/>
  <c r="E43" i="32"/>
  <c r="D43" i="32"/>
  <c r="D48" i="32" s="1"/>
  <c r="AH40" i="32"/>
  <c r="AH49" i="32" s="1"/>
  <c r="Z40" i="32"/>
  <c r="Z49" i="32" s="1"/>
  <c r="Y40" i="32"/>
  <c r="Q40" i="32"/>
  <c r="Q49" i="32" s="1"/>
  <c r="P40" i="32"/>
  <c r="P49" i="32" s="1"/>
  <c r="O40" i="32"/>
  <c r="O49" i="32" s="1"/>
  <c r="N40" i="32"/>
  <c r="N44" i="32" s="1"/>
  <c r="N47" i="32" s="1"/>
  <c r="M40" i="32"/>
  <c r="M49" i="32" s="1"/>
  <c r="L40" i="32"/>
  <c r="L49" i="32" s="1"/>
  <c r="K40" i="32"/>
  <c r="K49" i="32" s="1"/>
  <c r="I40" i="32"/>
  <c r="H40" i="32"/>
  <c r="H49" i="32" s="1"/>
  <c r="G40" i="32"/>
  <c r="G49" i="32" s="1"/>
  <c r="F40" i="32"/>
  <c r="F49" i="32" s="1"/>
  <c r="E40" i="32"/>
  <c r="E49" i="32" s="1"/>
  <c r="D40" i="32"/>
  <c r="AH36" i="32"/>
  <c r="AH35" i="32"/>
  <c r="AH34" i="32"/>
  <c r="Q34" i="32"/>
  <c r="M33" i="32"/>
  <c r="J33" i="32"/>
  <c r="AI51" i="32"/>
  <c r="AH29" i="32"/>
  <c r="AH51" i="32" s="1"/>
  <c r="AH25" i="32"/>
  <c r="AH24" i="32"/>
  <c r="Z24" i="32"/>
  <c r="Y24" i="32"/>
  <c r="V24" i="32"/>
  <c r="P24" i="32"/>
  <c r="O24" i="32"/>
  <c r="N24" i="32"/>
  <c r="M24" i="32"/>
  <c r="L24" i="32"/>
  <c r="K24" i="32"/>
  <c r="G24" i="32"/>
  <c r="F24" i="32"/>
  <c r="E24" i="32"/>
  <c r="D24" i="32"/>
  <c r="AI50" i="32"/>
  <c r="AH18" i="32"/>
  <c r="AH50" i="32" s="1"/>
  <c r="AH17" i="32"/>
  <c r="AH11" i="32"/>
  <c r="R11" i="32"/>
  <c r="Q11" i="32"/>
  <c r="I11" i="32"/>
  <c r="I24" i="32" s="1"/>
  <c r="AH10" i="32"/>
  <c r="AH9" i="32"/>
  <c r="AH8" i="32"/>
  <c r="AH7" i="32"/>
  <c r="AH6" i="32"/>
  <c r="R6" i="32"/>
  <c r="R54" i="32" s="1"/>
  <c r="Q6" i="32"/>
  <c r="Q54" i="32" s="1"/>
  <c r="Y83" i="25"/>
  <c r="Y85" i="25" s="1"/>
  <c r="X83" i="25"/>
  <c r="X85" i="25" s="1"/>
  <c r="W83" i="25"/>
  <c r="W85" i="25" s="1"/>
  <c r="V83" i="25"/>
  <c r="V85" i="25" s="1"/>
  <c r="U83" i="25"/>
  <c r="U85" i="25" s="1"/>
  <c r="T83" i="25"/>
  <c r="T85" i="25" s="1"/>
  <c r="S83" i="25"/>
  <c r="R83" i="25"/>
  <c r="R85" i="25" s="1"/>
  <c r="Q83" i="25"/>
  <c r="Q85" i="25" s="1"/>
  <c r="P83" i="25"/>
  <c r="P85" i="25" s="1"/>
  <c r="O83" i="25"/>
  <c r="O85" i="25" s="1"/>
  <c r="N83" i="25"/>
  <c r="N85" i="25" s="1"/>
  <c r="M83" i="25"/>
  <c r="M85" i="25" s="1"/>
  <c r="L83" i="25"/>
  <c r="L85" i="25" s="1"/>
  <c r="K83" i="25"/>
  <c r="K85" i="25" s="1"/>
  <c r="J83" i="25"/>
  <c r="J85" i="25" s="1"/>
  <c r="I83" i="25"/>
  <c r="I85" i="25" s="1"/>
  <c r="G83" i="25"/>
  <c r="G85" i="25" s="1"/>
  <c r="F83" i="25"/>
  <c r="F85" i="25" s="1"/>
  <c r="E83" i="25"/>
  <c r="E85" i="25" s="1"/>
  <c r="D83" i="25"/>
  <c r="D85" i="25" s="1"/>
  <c r="Y75" i="25"/>
  <c r="X75" i="25"/>
  <c r="W75" i="25"/>
  <c r="U75" i="25"/>
  <c r="T75" i="25"/>
  <c r="S75" i="25"/>
  <c r="R75" i="25"/>
  <c r="Q75" i="25"/>
  <c r="P75" i="25"/>
  <c r="O75" i="25"/>
  <c r="N75" i="25"/>
  <c r="M75" i="25"/>
  <c r="L75" i="25"/>
  <c r="K75" i="25"/>
  <c r="J75" i="25"/>
  <c r="I75" i="25"/>
  <c r="H75" i="25"/>
  <c r="G75" i="25"/>
  <c r="F75" i="25"/>
  <c r="E75" i="25"/>
  <c r="D75" i="25"/>
  <c r="V74" i="25"/>
  <c r="V75" i="25" s="1"/>
  <c r="Y61" i="25"/>
  <c r="X61" i="25"/>
  <c r="W61" i="25"/>
  <c r="V61" i="25"/>
  <c r="U61" i="25"/>
  <c r="T61" i="25"/>
  <c r="R61" i="25"/>
  <c r="Q61" i="25"/>
  <c r="P61" i="25"/>
  <c r="O61" i="25"/>
  <c r="N61" i="25"/>
  <c r="M61" i="25"/>
  <c r="L61" i="25"/>
  <c r="K61" i="25"/>
  <c r="J61" i="25"/>
  <c r="I61" i="25"/>
  <c r="H61" i="25"/>
  <c r="G61" i="25"/>
  <c r="F61" i="25"/>
  <c r="E61" i="25"/>
  <c r="D61" i="25"/>
  <c r="C25" i="41"/>
  <c r="C7" i="41"/>
  <c r="Y39" i="25"/>
  <c r="X39" i="25"/>
  <c r="W39" i="25"/>
  <c r="V39" i="25"/>
  <c r="U39" i="25"/>
  <c r="T39" i="25"/>
  <c r="S39" i="25"/>
  <c r="R39" i="25"/>
  <c r="Q39" i="25"/>
  <c r="P39" i="25"/>
  <c r="O39" i="25"/>
  <c r="N39" i="25"/>
  <c r="M39" i="25"/>
  <c r="L39" i="25"/>
  <c r="K39" i="25"/>
  <c r="J39" i="25"/>
  <c r="I39" i="25"/>
  <c r="H39" i="25"/>
  <c r="G39" i="25"/>
  <c r="F39" i="25"/>
  <c r="E39" i="25"/>
  <c r="D39" i="25"/>
  <c r="Y22" i="25"/>
  <c r="X22" i="25"/>
  <c r="W22" i="25"/>
  <c r="V22" i="25"/>
  <c r="U22" i="25"/>
  <c r="T22" i="25"/>
  <c r="R22" i="25"/>
  <c r="Q22" i="25"/>
  <c r="P22" i="25"/>
  <c r="O22" i="25"/>
  <c r="N22" i="25"/>
  <c r="M22" i="25"/>
  <c r="L22" i="25"/>
  <c r="K22" i="25"/>
  <c r="J22" i="25"/>
  <c r="I22" i="25"/>
  <c r="G22" i="25"/>
  <c r="F22" i="25"/>
  <c r="E22" i="25"/>
  <c r="D22" i="25"/>
  <c r="C15" i="41"/>
  <c r="C14" i="41"/>
  <c r="C13" i="41"/>
  <c r="AI24" i="32" l="1"/>
  <c r="Y49" i="32"/>
  <c r="AI40" i="32"/>
  <c r="X79" i="30"/>
  <c r="X41" i="30"/>
  <c r="V40" i="25"/>
  <c r="O86" i="25"/>
  <c r="X96" i="30"/>
  <c r="T101" i="30"/>
  <c r="H27" i="35"/>
  <c r="H43" i="35" s="1"/>
  <c r="BN43" i="35"/>
  <c r="AU8" i="35"/>
  <c r="AU24" i="35" s="1"/>
  <c r="BA43" i="35"/>
  <c r="BA45" i="35" s="1"/>
  <c r="G69" i="39"/>
  <c r="I72" i="39"/>
  <c r="D44" i="32"/>
  <c r="D47" i="32" s="1"/>
  <c r="R40" i="25"/>
  <c r="L45" i="35"/>
  <c r="AJ45" i="35"/>
  <c r="AV45" i="35"/>
  <c r="AN27" i="35"/>
  <c r="AN43" i="35" s="1"/>
  <c r="AN45" i="35" s="1"/>
  <c r="AD70" i="35"/>
  <c r="AD69" i="35" s="1"/>
  <c r="AD85" i="35" s="1"/>
  <c r="AW78" i="35"/>
  <c r="BI78" i="35"/>
  <c r="BL27" i="35"/>
  <c r="BL43" i="35" s="1"/>
  <c r="F78" i="35"/>
  <c r="R78" i="35"/>
  <c r="D43" i="35"/>
  <c r="D45" i="35" s="1"/>
  <c r="AB43" i="35"/>
  <c r="AB45" i="35" s="1"/>
  <c r="BO78" i="35"/>
  <c r="BJ8" i="35"/>
  <c r="BJ24" i="35" s="1"/>
  <c r="BJ45" i="35" s="1"/>
  <c r="G50" i="35"/>
  <c r="S50" i="35"/>
  <c r="S66" i="35" s="1"/>
  <c r="AD78" i="35"/>
  <c r="AW8" i="35"/>
  <c r="AW24" i="35" s="1"/>
  <c r="AH43" i="35"/>
  <c r="AH45" i="35" s="1"/>
  <c r="F45" i="35"/>
  <c r="BQ45" i="35"/>
  <c r="V69" i="35"/>
  <c r="BW8" i="35"/>
  <c r="BW27" i="35"/>
  <c r="BW43" i="35" s="1"/>
  <c r="BW24" i="35"/>
  <c r="BV43" i="35"/>
  <c r="BV8" i="35"/>
  <c r="BV24" i="35" s="1"/>
  <c r="BU78" i="35"/>
  <c r="BU8" i="35"/>
  <c r="BU24" i="35" s="1"/>
  <c r="BU45" i="35" s="1"/>
  <c r="AI48" i="32"/>
  <c r="U64" i="30"/>
  <c r="G72" i="39"/>
  <c r="G147" i="39" s="1"/>
  <c r="G192" i="39" s="1"/>
  <c r="H236" i="39"/>
  <c r="H69" i="39"/>
  <c r="H144" i="39" s="1"/>
  <c r="I236" i="39"/>
  <c r="I69" i="39"/>
  <c r="J72" i="39"/>
  <c r="N72" i="39" s="1"/>
  <c r="J69" i="39"/>
  <c r="BT8" i="35"/>
  <c r="BT24" i="35" s="1"/>
  <c r="AC96" i="30"/>
  <c r="AB96" i="30"/>
  <c r="AA41" i="30"/>
  <c r="AA64" i="30" s="1"/>
  <c r="AC41" i="30"/>
  <c r="AC64" i="30" s="1"/>
  <c r="K97" i="30"/>
  <c r="L97" i="30"/>
  <c r="AB41" i="30"/>
  <c r="AB64" i="30" s="1"/>
  <c r="M97" i="30"/>
  <c r="N97" i="30"/>
  <c r="AB101" i="30"/>
  <c r="O97" i="30"/>
  <c r="AC79" i="30"/>
  <c r="T34" i="30"/>
  <c r="T41" i="30" s="1"/>
  <c r="T64" i="30" s="1"/>
  <c r="AA79" i="30"/>
  <c r="T86" i="30"/>
  <c r="T96" i="30" s="1"/>
  <c r="AB79" i="30"/>
  <c r="AA96" i="30"/>
  <c r="H97" i="30"/>
  <c r="I44" i="32"/>
  <c r="I47" i="32" s="1"/>
  <c r="J44" i="32"/>
  <c r="J47" i="32" s="1"/>
  <c r="E44" i="32"/>
  <c r="E47" i="32" s="1"/>
  <c r="L40" i="25"/>
  <c r="M199" i="39"/>
  <c r="BT78" i="35"/>
  <c r="BT27" i="35"/>
  <c r="BT43" i="35" s="1"/>
  <c r="I97" i="30"/>
  <c r="V97" i="30"/>
  <c r="J97" i="30"/>
  <c r="T79" i="30"/>
  <c r="Q64" i="30"/>
  <c r="Q97" i="30" s="1"/>
  <c r="F97" i="30"/>
  <c r="G97" i="30"/>
  <c r="S97" i="30"/>
  <c r="C97" i="30"/>
  <c r="D97" i="30"/>
  <c r="P97" i="30"/>
  <c r="E97" i="30"/>
  <c r="R97" i="30"/>
  <c r="E239" i="39"/>
  <c r="N224" i="39"/>
  <c r="F44" i="32"/>
  <c r="F47" i="32" s="1"/>
  <c r="R24" i="32"/>
  <c r="L44" i="32"/>
  <c r="L47" i="32" s="1"/>
  <c r="R44" i="32"/>
  <c r="R47" i="32" s="1"/>
  <c r="Q24" i="32"/>
  <c r="G44" i="32"/>
  <c r="G47" i="32" s="1"/>
  <c r="H44" i="32"/>
  <c r="H47" i="32" s="1"/>
  <c r="AH54" i="32"/>
  <c r="N49" i="32"/>
  <c r="Q44" i="32"/>
  <c r="Q47" i="32" s="1"/>
  <c r="S85" i="25"/>
  <c r="I40" i="25"/>
  <c r="N86" i="25"/>
  <c r="Y40" i="25"/>
  <c r="N40" i="25"/>
  <c r="G86" i="25"/>
  <c r="C8" i="41"/>
  <c r="C10" i="41" s="1"/>
  <c r="AA39" i="36"/>
  <c r="AB39" i="36"/>
  <c r="AC39" i="36"/>
  <c r="U40" i="25"/>
  <c r="M40" i="25"/>
  <c r="M86" i="25"/>
  <c r="Y86" i="25"/>
  <c r="P40" i="25"/>
  <c r="E40" i="25"/>
  <c r="Q40" i="25"/>
  <c r="P86" i="25"/>
  <c r="F40" i="25"/>
  <c r="D86" i="25"/>
  <c r="Q86" i="25"/>
  <c r="T40" i="25"/>
  <c r="E86" i="25"/>
  <c r="R86" i="25"/>
  <c r="J40" i="25"/>
  <c r="G40" i="25"/>
  <c r="K40" i="25"/>
  <c r="W40" i="25"/>
  <c r="X40" i="25"/>
  <c r="F86" i="25"/>
  <c r="I86" i="25"/>
  <c r="U86" i="25"/>
  <c r="J86" i="25"/>
  <c r="V86" i="25"/>
  <c r="T86" i="25"/>
  <c r="K86" i="25"/>
  <c r="W86" i="25"/>
  <c r="O40" i="25"/>
  <c r="L86" i="25"/>
  <c r="X86" i="25"/>
  <c r="D40" i="25"/>
  <c r="S27" i="35"/>
  <c r="S43" i="35" s="1"/>
  <c r="S45" i="35" s="1"/>
  <c r="BD43" i="35"/>
  <c r="BD45" i="35" s="1"/>
  <c r="BS8" i="35"/>
  <c r="BS24" i="35" s="1"/>
  <c r="BS45" i="35" s="1"/>
  <c r="E69" i="35"/>
  <c r="Q69" i="35"/>
  <c r="BC27" i="35"/>
  <c r="BC43" i="35" s="1"/>
  <c r="BC45" i="35" s="1"/>
  <c r="H78" i="35"/>
  <c r="AF43" i="35"/>
  <c r="J50" i="35"/>
  <c r="V50" i="35"/>
  <c r="BD78" i="35"/>
  <c r="T27" i="35"/>
  <c r="T43" i="35" s="1"/>
  <c r="T45" i="35" s="1"/>
  <c r="AR43" i="35"/>
  <c r="AR45" i="35" s="1"/>
  <c r="I27" i="35"/>
  <c r="I43" i="35" s="1"/>
  <c r="I45" i="35" s="1"/>
  <c r="BE59" i="35"/>
  <c r="U59" i="35"/>
  <c r="AG59" i="35"/>
  <c r="AB70" i="35"/>
  <c r="AB69" i="35" s="1"/>
  <c r="AB85" i="35" s="1"/>
  <c r="AN70" i="35"/>
  <c r="AN69" i="35" s="1"/>
  <c r="Z69" i="35"/>
  <c r="Z85" i="35" s="1"/>
  <c r="BF59" i="35"/>
  <c r="J59" i="35"/>
  <c r="V59" i="35"/>
  <c r="AH59" i="35"/>
  <c r="AF70" i="35"/>
  <c r="AF69" i="35" s="1"/>
  <c r="AF85" i="35" s="1"/>
  <c r="D69" i="35"/>
  <c r="P69" i="35"/>
  <c r="P85" i="35" s="1"/>
  <c r="M78" i="35"/>
  <c r="Y78" i="35"/>
  <c r="AK78" i="35"/>
  <c r="R69" i="35"/>
  <c r="E45" i="35"/>
  <c r="AC45" i="35"/>
  <c r="M59" i="35"/>
  <c r="Y59" i="35"/>
  <c r="D78" i="35"/>
  <c r="P78" i="35"/>
  <c r="AB78" i="35"/>
  <c r="I69" i="35"/>
  <c r="U69" i="35"/>
  <c r="AP78" i="35"/>
  <c r="BB78" i="35"/>
  <c r="K69" i="35"/>
  <c r="W69" i="35"/>
  <c r="AP70" i="35"/>
  <c r="AP69" i="35" s="1"/>
  <c r="X8" i="35"/>
  <c r="X24" i="35" s="1"/>
  <c r="X45" i="35" s="1"/>
  <c r="BH24" i="35"/>
  <c r="BH45" i="35" s="1"/>
  <c r="AS27" i="35"/>
  <c r="AS43" i="35" s="1"/>
  <c r="AS45" i="35" s="1"/>
  <c r="Q8" i="35"/>
  <c r="Q24" i="35" s="1"/>
  <c r="Q45" i="35" s="1"/>
  <c r="AU51" i="35"/>
  <c r="AU50" i="35" s="1"/>
  <c r="BG51" i="35"/>
  <c r="BG50" i="35" s="1"/>
  <c r="O78" i="35"/>
  <c r="AA78" i="35"/>
  <c r="AM78" i="35"/>
  <c r="BK78" i="35"/>
  <c r="BW78" i="35"/>
  <c r="BE78" i="35"/>
  <c r="I78" i="35"/>
  <c r="AQ45" i="35"/>
  <c r="AB59" i="35"/>
  <c r="BL70" i="35"/>
  <c r="BL69" i="35" s="1"/>
  <c r="J69" i="35"/>
  <c r="BR45" i="35"/>
  <c r="V45" i="35"/>
  <c r="H50" i="35"/>
  <c r="T50" i="35"/>
  <c r="K50" i="35"/>
  <c r="W50" i="35"/>
  <c r="K78" i="35"/>
  <c r="BG78" i="35"/>
  <c r="AT45" i="35"/>
  <c r="L50" i="35"/>
  <c r="BC59" i="35"/>
  <c r="G59" i="35"/>
  <c r="S59" i="35"/>
  <c r="AE59" i="35"/>
  <c r="X50" i="35"/>
  <c r="AQ78" i="35"/>
  <c r="BF45" i="35"/>
  <c r="U45" i="35"/>
  <c r="BV78" i="35"/>
  <c r="BS51" i="35"/>
  <c r="BS50" i="35" s="1"/>
  <c r="AI51" i="35"/>
  <c r="AI50" i="35" s="1"/>
  <c r="BP59" i="35"/>
  <c r="AN78" i="35"/>
  <c r="AZ78" i="35"/>
  <c r="J78" i="35"/>
  <c r="V78" i="35"/>
  <c r="O27" i="35"/>
  <c r="O43" i="35" s="1"/>
  <c r="O45" i="35" s="1"/>
  <c r="AA27" i="35"/>
  <c r="AA43" i="35" s="1"/>
  <c r="AA45" i="35" s="1"/>
  <c r="D50" i="35"/>
  <c r="P50" i="35"/>
  <c r="BG45" i="35"/>
  <c r="AG45" i="35"/>
  <c r="Z45" i="35"/>
  <c r="F50" i="35"/>
  <c r="R50" i="35"/>
  <c r="I50" i="35"/>
  <c r="U50" i="35"/>
  <c r="AP45" i="35"/>
  <c r="W78" i="35"/>
  <c r="AI78" i="35"/>
  <c r="AU78" i="35"/>
  <c r="BS78" i="35"/>
  <c r="E78" i="35"/>
  <c r="AE51" i="35"/>
  <c r="AE50" i="35" s="1"/>
  <c r="BI59" i="35"/>
  <c r="BU59" i="35"/>
  <c r="O69" i="35"/>
  <c r="AH78" i="35"/>
  <c r="AO8" i="35"/>
  <c r="AO24" i="35" s="1"/>
  <c r="AO45" i="35" s="1"/>
  <c r="BP45" i="35"/>
  <c r="N50" i="35"/>
  <c r="BM59" i="35"/>
  <c r="R45" i="35"/>
  <c r="BE24" i="35"/>
  <c r="BE45" i="35" s="1"/>
  <c r="O50" i="35"/>
  <c r="BE51" i="35"/>
  <c r="BE50" i="35" s="1"/>
  <c r="AJ59" i="35"/>
  <c r="BH59" i="35"/>
  <c r="AD24" i="35"/>
  <c r="AD45" i="35" s="1"/>
  <c r="AV51" i="35"/>
  <c r="AV50" i="35" s="1"/>
  <c r="BH51" i="35"/>
  <c r="BH50" i="35" s="1"/>
  <c r="BT51" i="35"/>
  <c r="BT50" i="35" s="1"/>
  <c r="AJ51" i="35"/>
  <c r="AJ50" i="35" s="1"/>
  <c r="AH51" i="35"/>
  <c r="AH50" i="35" s="1"/>
  <c r="BR51" i="35"/>
  <c r="BR50" i="35" s="1"/>
  <c r="BO59" i="35"/>
  <c r="BB70" i="35"/>
  <c r="BB69" i="35" s="1"/>
  <c r="F69" i="35"/>
  <c r="F85" i="35" s="1"/>
  <c r="G78" i="35"/>
  <c r="S78" i="35"/>
  <c r="AE78" i="35"/>
  <c r="BC78" i="35"/>
  <c r="P27" i="35"/>
  <c r="P43" i="35" s="1"/>
  <c r="P45" i="35" s="1"/>
  <c r="BB45" i="35"/>
  <c r="E50" i="35"/>
  <c r="Q50" i="35"/>
  <c r="AQ59" i="35"/>
  <c r="AW70" i="35"/>
  <c r="AW69" i="35" s="1"/>
  <c r="AW85" i="35" s="1"/>
  <c r="BI70" i="35"/>
  <c r="BI69" i="35" s="1"/>
  <c r="BI85" i="35" s="1"/>
  <c r="AK70" i="35"/>
  <c r="AK69" i="35" s="1"/>
  <c r="G69" i="35"/>
  <c r="S69" i="35"/>
  <c r="J45" i="35"/>
  <c r="H59" i="35"/>
  <c r="T59" i="35"/>
  <c r="AF59" i="35"/>
  <c r="AR59" i="35"/>
  <c r="BD59" i="35"/>
  <c r="BQ59" i="35"/>
  <c r="AX70" i="35"/>
  <c r="AX69" i="35" s="1"/>
  <c r="AX85" i="35" s="1"/>
  <c r="BJ70" i="35"/>
  <c r="BJ69" i="35" s="1"/>
  <c r="BJ85" i="35" s="1"/>
  <c r="BV70" i="35"/>
  <c r="BV69" i="35" s="1"/>
  <c r="AL70" i="35"/>
  <c r="AL69" i="35" s="1"/>
  <c r="AL85" i="35" s="1"/>
  <c r="BI45" i="35"/>
  <c r="M45" i="35"/>
  <c r="Y45" i="35"/>
  <c r="AK45" i="35"/>
  <c r="AW45" i="35"/>
  <c r="L69" i="35"/>
  <c r="L85" i="35" s="1"/>
  <c r="X69" i="35"/>
  <c r="N45" i="35"/>
  <c r="AL45" i="35"/>
  <c r="AX45" i="35"/>
  <c r="M69" i="35"/>
  <c r="Y69" i="35"/>
  <c r="AZ70" i="35"/>
  <c r="AZ69" i="35" s="1"/>
  <c r="AO78" i="35"/>
  <c r="BA78" i="35"/>
  <c r="BM78" i="35"/>
  <c r="Q78" i="35"/>
  <c r="AC78" i="35"/>
  <c r="AP59" i="35"/>
  <c r="BB59" i="35"/>
  <c r="N69" i="35"/>
  <c r="N85" i="35" s="1"/>
  <c r="X78" i="35"/>
  <c r="AJ78" i="35"/>
  <c r="AV78" i="35"/>
  <c r="BH78" i="35"/>
  <c r="BN78" i="35"/>
  <c r="AT51" i="35"/>
  <c r="AT50" i="35" s="1"/>
  <c r="BF51" i="35"/>
  <c r="BF50" i="35" s="1"/>
  <c r="BF66" i="35" s="1"/>
  <c r="AG70" i="35"/>
  <c r="AG69" i="35" s="1"/>
  <c r="AY70" i="35"/>
  <c r="AY69" i="35" s="1"/>
  <c r="BK70" i="35"/>
  <c r="BK69" i="35" s="1"/>
  <c r="BW70" i="35"/>
  <c r="BW69" i="35" s="1"/>
  <c r="AM70" i="35"/>
  <c r="AM69" i="35" s="1"/>
  <c r="AM45" i="35"/>
  <c r="AY45" i="35"/>
  <c r="BL45" i="35"/>
  <c r="AI45" i="35"/>
  <c r="AZ45" i="35"/>
  <c r="AM59" i="35"/>
  <c r="AY59" i="35"/>
  <c r="O59" i="35"/>
  <c r="AA59" i="35"/>
  <c r="K45" i="35"/>
  <c r="BM45" i="35"/>
  <c r="BN45" i="35"/>
  <c r="AA50" i="35"/>
  <c r="I59" i="35"/>
  <c r="AS59" i="35"/>
  <c r="BR59" i="35"/>
  <c r="AN59" i="35"/>
  <c r="AZ59" i="35"/>
  <c r="BL59" i="35"/>
  <c r="AR78" i="35"/>
  <c r="BO45" i="35"/>
  <c r="AD51" i="35"/>
  <c r="AD50" i="35" s="1"/>
  <c r="AT59" i="35"/>
  <c r="AE70" i="35"/>
  <c r="AE69" i="35" s="1"/>
  <c r="U78" i="35"/>
  <c r="AG78" i="35"/>
  <c r="AS78" i="35"/>
  <c r="BQ78" i="35"/>
  <c r="G45" i="35"/>
  <c r="AE45" i="35"/>
  <c r="M50" i="35"/>
  <c r="Y50" i="35"/>
  <c r="K59" i="35"/>
  <c r="W59" i="35"/>
  <c r="AI59" i="35"/>
  <c r="AU59" i="35"/>
  <c r="BG59" i="35"/>
  <c r="BT59" i="35"/>
  <c r="BN59" i="35"/>
  <c r="R59" i="35"/>
  <c r="AD59" i="35"/>
  <c r="H69" i="35"/>
  <c r="T69" i="35"/>
  <c r="T85" i="35" s="1"/>
  <c r="BN70" i="35"/>
  <c r="BN69" i="35" s="1"/>
  <c r="W45" i="35"/>
  <c r="BU70" i="35"/>
  <c r="BU69" i="35" s="1"/>
  <c r="L59" i="35"/>
  <c r="X59" i="35"/>
  <c r="AV59" i="35"/>
  <c r="BQ51" i="35"/>
  <c r="BQ50" i="35" s="1"/>
  <c r="AG51" i="35"/>
  <c r="AG50" i="35" s="1"/>
  <c r="AS51" i="35"/>
  <c r="AS50" i="35" s="1"/>
  <c r="AT70" i="35"/>
  <c r="AT69" i="35" s="1"/>
  <c r="BF70" i="35"/>
  <c r="BF69" i="35" s="1"/>
  <c r="BR70" i="35"/>
  <c r="BR69" i="35" s="1"/>
  <c r="AH70" i="35"/>
  <c r="AH69" i="35" s="1"/>
  <c r="F59" i="35"/>
  <c r="BS59" i="35"/>
  <c r="AO59" i="35"/>
  <c r="BA59" i="35"/>
  <c r="E59" i="35"/>
  <c r="Q59" i="35"/>
  <c r="AC59" i="35"/>
  <c r="AV70" i="35"/>
  <c r="AV69" i="35" s="1"/>
  <c r="BH70" i="35"/>
  <c r="BH69" i="35" s="1"/>
  <c r="BT70" i="35"/>
  <c r="BT69" i="35" s="1"/>
  <c r="AJ70" i="35"/>
  <c r="AJ69" i="35" s="1"/>
  <c r="H45" i="35"/>
  <c r="AA69" i="35"/>
  <c r="AY51" i="35"/>
  <c r="AY50" i="35" s="1"/>
  <c r="BK51" i="35"/>
  <c r="BK50" i="35" s="1"/>
  <c r="BW51" i="35"/>
  <c r="BW50" i="35" s="1"/>
  <c r="AM51" i="35"/>
  <c r="AM50" i="35" s="1"/>
  <c r="AK51" i="35"/>
  <c r="AK50" i="35" s="1"/>
  <c r="AW51" i="35"/>
  <c r="AW50" i="35" s="1"/>
  <c r="BI51" i="35"/>
  <c r="BI50" i="35" s="1"/>
  <c r="BU51" i="35"/>
  <c r="BU50" i="35" s="1"/>
  <c r="BK59" i="35"/>
  <c r="BW59" i="35"/>
  <c r="BL78" i="35"/>
  <c r="AZ51" i="35"/>
  <c r="AZ50" i="35" s="1"/>
  <c r="BL51" i="35"/>
  <c r="BL50" i="35" s="1"/>
  <c r="AB51" i="35"/>
  <c r="AB50" i="35" s="1"/>
  <c r="AN51" i="35"/>
  <c r="AN50" i="35" s="1"/>
  <c r="Z50" i="35"/>
  <c r="AL51" i="35"/>
  <c r="AL50" i="35" s="1"/>
  <c r="AX51" i="35"/>
  <c r="AX50" i="35" s="1"/>
  <c r="BJ51" i="35"/>
  <c r="BJ50" i="35" s="1"/>
  <c r="BV51" i="35"/>
  <c r="BV50" i="35" s="1"/>
  <c r="BA51" i="35"/>
  <c r="BA50" i="35" s="1"/>
  <c r="BM51" i="35"/>
  <c r="BM50" i="35" s="1"/>
  <c r="AC51" i="35"/>
  <c r="AC50" i="35" s="1"/>
  <c r="AO51" i="35"/>
  <c r="AO50" i="35" s="1"/>
  <c r="BB51" i="35"/>
  <c r="BB50" i="35" s="1"/>
  <c r="BN51" i="35"/>
  <c r="BN50" i="35" s="1"/>
  <c r="AP51" i="35"/>
  <c r="AP50" i="35" s="1"/>
  <c r="BC70" i="35"/>
  <c r="BC69" i="35" s="1"/>
  <c r="BO70" i="35"/>
  <c r="BO69" i="35" s="1"/>
  <c r="AQ70" i="35"/>
  <c r="AQ69" i="35" s="1"/>
  <c r="AC70" i="35"/>
  <c r="AC69" i="35" s="1"/>
  <c r="AO70" i="35"/>
  <c r="AO69" i="35" s="1"/>
  <c r="AO85" i="35" s="1"/>
  <c r="BA70" i="35"/>
  <c r="BA69" i="35" s="1"/>
  <c r="BM70" i="35"/>
  <c r="BM69" i="35" s="1"/>
  <c r="BC51" i="35"/>
  <c r="BC50" i="35" s="1"/>
  <c r="BO51" i="35"/>
  <c r="BO50" i="35" s="1"/>
  <c r="AQ51" i="35"/>
  <c r="AQ50" i="35" s="1"/>
  <c r="AK59" i="35"/>
  <c r="AW59" i="35"/>
  <c r="BD70" i="35"/>
  <c r="BD69" i="35" s="1"/>
  <c r="BP70" i="35"/>
  <c r="BP69" i="35" s="1"/>
  <c r="AR70" i="35"/>
  <c r="AR69" i="35" s="1"/>
  <c r="BP78" i="35"/>
  <c r="AY78" i="35"/>
  <c r="BK45" i="35"/>
  <c r="BD51" i="35"/>
  <c r="BD50" i="35" s="1"/>
  <c r="BP51" i="35"/>
  <c r="BP50" i="35" s="1"/>
  <c r="AF51" i="35"/>
  <c r="AF50" i="35" s="1"/>
  <c r="AR51" i="35"/>
  <c r="AR50" i="35" s="1"/>
  <c r="AL59" i="35"/>
  <c r="AX59" i="35"/>
  <c r="BJ59" i="35"/>
  <c r="BV59" i="35"/>
  <c r="N59" i="35"/>
  <c r="Z59" i="35"/>
  <c r="BQ70" i="35"/>
  <c r="BQ69" i="35" s="1"/>
  <c r="AT78" i="35"/>
  <c r="BF78" i="35"/>
  <c r="BR78" i="35"/>
  <c r="AF24" i="35"/>
  <c r="D59" i="35"/>
  <c r="P59" i="35"/>
  <c r="AU70" i="35"/>
  <c r="AU69" i="35" s="1"/>
  <c r="AU85" i="35" s="1"/>
  <c r="BG70" i="35"/>
  <c r="BG69" i="35" s="1"/>
  <c r="BS70" i="35"/>
  <c r="BS69" i="35" s="1"/>
  <c r="AI70" i="35"/>
  <c r="AI69" i="35" s="1"/>
  <c r="AS70" i="35"/>
  <c r="AS69" i="35" s="1"/>
  <c r="BE70" i="35"/>
  <c r="BE69" i="35" s="1"/>
  <c r="H10" i="41"/>
  <c r="F236" i="39"/>
  <c r="G236" i="39"/>
  <c r="J236" i="39"/>
  <c r="E236" i="39"/>
  <c r="J239" i="39"/>
  <c r="H239" i="39"/>
  <c r="N199" i="39"/>
  <c r="I239" i="39"/>
  <c r="M102" i="39"/>
  <c r="N190" i="39"/>
  <c r="D239" i="39"/>
  <c r="AU45" i="35"/>
  <c r="K44" i="32"/>
  <c r="K47" i="32" s="1"/>
  <c r="I49" i="32"/>
  <c r="E54" i="32"/>
  <c r="AI49" i="32"/>
  <c r="X44" i="32"/>
  <c r="X47" i="32" s="1"/>
  <c r="F54" i="32"/>
  <c r="M44" i="32"/>
  <c r="M47" i="32" s="1"/>
  <c r="Y44" i="32"/>
  <c r="E48" i="32"/>
  <c r="G54" i="32"/>
  <c r="AH43" i="32"/>
  <c r="AH48" i="32" s="1"/>
  <c r="Z44" i="32"/>
  <c r="Z47" i="32" s="1"/>
  <c r="H54" i="32"/>
  <c r="V44" i="32"/>
  <c r="V47" i="32" s="1"/>
  <c r="O44" i="32"/>
  <c r="O47" i="32" s="1"/>
  <c r="G48" i="32"/>
  <c r="P44" i="32"/>
  <c r="P47" i="32" s="1"/>
  <c r="H48" i="32"/>
  <c r="M159" i="39"/>
  <c r="N159" i="39"/>
  <c r="N114" i="39"/>
  <c r="M114" i="39"/>
  <c r="M190" i="39"/>
  <c r="M209" i="39"/>
  <c r="N57" i="39"/>
  <c r="N194" i="39"/>
  <c r="N221" i="39"/>
  <c r="N132" i="39"/>
  <c r="M195" i="39"/>
  <c r="N209" i="39"/>
  <c r="M39" i="39"/>
  <c r="N39" i="39"/>
  <c r="N177" i="39"/>
  <c r="N198" i="39"/>
  <c r="N42" i="39"/>
  <c r="N9" i="39"/>
  <c r="N196" i="39"/>
  <c r="N54" i="39"/>
  <c r="N87" i="39"/>
  <c r="N129" i="39"/>
  <c r="N12" i="39"/>
  <c r="N200" i="39"/>
  <c r="M9" i="39"/>
  <c r="N27" i="39"/>
  <c r="N206" i="39"/>
  <c r="N69" i="39"/>
  <c r="N174" i="39"/>
  <c r="N197" i="39"/>
  <c r="N84" i="39"/>
  <c r="N117" i="39"/>
  <c r="M162" i="39"/>
  <c r="N191" i="39"/>
  <c r="M196" i="39"/>
  <c r="M177" i="39"/>
  <c r="M198" i="39"/>
  <c r="N24" i="39"/>
  <c r="N201" i="39"/>
  <c r="M54" i="39"/>
  <c r="M129" i="39"/>
  <c r="M12" i="39"/>
  <c r="M200" i="39"/>
  <c r="M27" i="39"/>
  <c r="M206" i="39"/>
  <c r="M69" i="39"/>
  <c r="M174" i="39"/>
  <c r="M197" i="39"/>
  <c r="M42" i="39"/>
  <c r="M84" i="39"/>
  <c r="M117" i="39"/>
  <c r="M191" i="39"/>
  <c r="M57" i="39"/>
  <c r="M99" i="39"/>
  <c r="M132" i="39"/>
  <c r="M194" i="39"/>
  <c r="M221" i="39"/>
  <c r="M24" i="39"/>
  <c r="M201" i="39"/>
  <c r="M87" i="39"/>
  <c r="M193" i="39"/>
  <c r="E147" i="39"/>
  <c r="E192" i="39" s="1"/>
  <c r="I147" i="39"/>
  <c r="I192" i="39" s="1"/>
  <c r="E144" i="39"/>
  <c r="F144" i="39"/>
  <c r="I144" i="39"/>
  <c r="J144" i="39"/>
  <c r="J189" i="39" s="1"/>
  <c r="D147" i="39"/>
  <c r="G144" i="39"/>
  <c r="H147" i="39"/>
  <c r="H143" i="39"/>
  <c r="G143" i="39"/>
  <c r="D144" i="39"/>
  <c r="S61" i="25"/>
  <c r="S22" i="25"/>
  <c r="S40" i="25" s="1"/>
  <c r="C17" i="41"/>
  <c r="R85" i="35" l="1"/>
  <c r="J147" i="39"/>
  <c r="J192" i="39" s="1"/>
  <c r="AI44" i="32"/>
  <c r="U97" i="30"/>
  <c r="X64" i="30"/>
  <c r="X97" i="30"/>
  <c r="AG66" i="35"/>
  <c r="BG66" i="35"/>
  <c r="U85" i="35"/>
  <c r="AP85" i="35"/>
  <c r="Y85" i="35"/>
  <c r="BO85" i="35"/>
  <c r="BI66" i="35"/>
  <c r="BI87" i="35" s="1"/>
  <c r="BP66" i="35"/>
  <c r="V85" i="35"/>
  <c r="AB66" i="35"/>
  <c r="AB87" i="35" s="1"/>
  <c r="L66" i="35"/>
  <c r="L87" i="35" s="1"/>
  <c r="U66" i="35"/>
  <c r="U87" i="35" s="1"/>
  <c r="BD66" i="35"/>
  <c r="G66" i="35"/>
  <c r="AM85" i="35"/>
  <c r="H85" i="35"/>
  <c r="V66" i="35"/>
  <c r="BG85" i="35"/>
  <c r="BW45" i="35"/>
  <c r="BT85" i="35"/>
  <c r="BV45" i="35"/>
  <c r="BU85" i="35"/>
  <c r="BT45" i="35"/>
  <c r="AB97" i="30"/>
  <c r="AC97" i="30"/>
  <c r="W85" i="35"/>
  <c r="BS66" i="35"/>
  <c r="S86" i="25"/>
  <c r="J85" i="35"/>
  <c r="E85" i="35"/>
  <c r="J66" i="35"/>
  <c r="T66" i="35"/>
  <c r="T87" i="35" s="1"/>
  <c r="P66" i="35"/>
  <c r="P87" i="35" s="1"/>
  <c r="BS85" i="35"/>
  <c r="BR85" i="35"/>
  <c r="AT85" i="35"/>
  <c r="T97" i="30"/>
  <c r="N239" i="39"/>
  <c r="AH44" i="32"/>
  <c r="AH47" i="32" s="1"/>
  <c r="H27" i="41"/>
  <c r="Y66" i="35"/>
  <c r="Y87" i="35" s="1"/>
  <c r="M66" i="35"/>
  <c r="H66" i="35"/>
  <c r="X66" i="35"/>
  <c r="BE66" i="35"/>
  <c r="N66" i="35"/>
  <c r="N87" i="35" s="1"/>
  <c r="AH85" i="35"/>
  <c r="BD85" i="35"/>
  <c r="AH66" i="35"/>
  <c r="AF45" i="35"/>
  <c r="BN66" i="35"/>
  <c r="Q85" i="35"/>
  <c r="D85" i="35"/>
  <c r="I85" i="35"/>
  <c r="BH85" i="35"/>
  <c r="M85" i="35"/>
  <c r="AK85" i="35"/>
  <c r="O85" i="35"/>
  <c r="AV85" i="35"/>
  <c r="AQ66" i="35"/>
  <c r="BB66" i="35"/>
  <c r="AC66" i="35"/>
  <c r="BW85" i="35"/>
  <c r="BB85" i="35"/>
  <c r="BK85" i="35"/>
  <c r="BC66" i="35"/>
  <c r="BL66" i="35"/>
  <c r="AI66" i="35"/>
  <c r="BE85" i="35"/>
  <c r="BE87" i="35" s="1"/>
  <c r="AS66" i="35"/>
  <c r="K85" i="35"/>
  <c r="S85" i="35"/>
  <c r="S87" i="35" s="1"/>
  <c r="AI85" i="35"/>
  <c r="AO66" i="35"/>
  <c r="AO87" i="35" s="1"/>
  <c r="BV85" i="35"/>
  <c r="BA85" i="35"/>
  <c r="AU66" i="35"/>
  <c r="AU87" i="35" s="1"/>
  <c r="R66" i="35"/>
  <c r="R87" i="35" s="1"/>
  <c r="BN85" i="35"/>
  <c r="W66" i="35"/>
  <c r="O66" i="35"/>
  <c r="AE66" i="35"/>
  <c r="AQ85" i="35"/>
  <c r="BQ66" i="35"/>
  <c r="K66" i="35"/>
  <c r="BR66" i="35"/>
  <c r="AA85" i="35"/>
  <c r="D66" i="35"/>
  <c r="AR85" i="35"/>
  <c r="AG85" i="35"/>
  <c r="AV66" i="35"/>
  <c r="I66" i="35"/>
  <c r="X85" i="35"/>
  <c r="AJ66" i="35"/>
  <c r="AN85" i="35"/>
  <c r="BH66" i="35"/>
  <c r="BA66" i="35"/>
  <c r="BV66" i="35"/>
  <c r="F66" i="35"/>
  <c r="F87" i="35" s="1"/>
  <c r="AP66" i="35"/>
  <c r="AP87" i="35" s="1"/>
  <c r="AJ85" i="35"/>
  <c r="AZ85" i="35"/>
  <c r="BO66" i="35"/>
  <c r="BU66" i="35"/>
  <c r="AE85" i="35"/>
  <c r="G85" i="35"/>
  <c r="AY66" i="35"/>
  <c r="AT66" i="35"/>
  <c r="AA66" i="35"/>
  <c r="AN66" i="35"/>
  <c r="BM85" i="35"/>
  <c r="BM66" i="35"/>
  <c r="AZ66" i="35"/>
  <c r="AC85" i="35"/>
  <c r="AR66" i="35"/>
  <c r="AM66" i="35"/>
  <c r="Q66" i="35"/>
  <c r="BT66" i="35"/>
  <c r="AF66" i="35"/>
  <c r="AF87" i="35" s="1"/>
  <c r="BW66" i="35"/>
  <c r="E66" i="35"/>
  <c r="BC85" i="35"/>
  <c r="AK66" i="35"/>
  <c r="BQ85" i="35"/>
  <c r="AD66" i="35"/>
  <c r="AD87" i="35" s="1"/>
  <c r="BJ66" i="35"/>
  <c r="BJ87" i="35" s="1"/>
  <c r="BL85" i="35"/>
  <c r="AX66" i="35"/>
  <c r="AX87" i="35" s="1"/>
  <c r="AL66" i="35"/>
  <c r="AL87" i="35" s="1"/>
  <c r="AS85" i="35"/>
  <c r="BF85" i="35"/>
  <c r="BF87" i="35" s="1"/>
  <c r="AW66" i="35"/>
  <c r="AW87" i="35" s="1"/>
  <c r="Z66" i="35"/>
  <c r="Z87" i="35" s="1"/>
  <c r="BP85" i="35"/>
  <c r="AY85" i="35"/>
  <c r="BK66" i="35"/>
  <c r="M236" i="39"/>
  <c r="N236" i="39"/>
  <c r="AI47" i="32"/>
  <c r="Y47" i="32"/>
  <c r="G189" i="39"/>
  <c r="I189" i="39"/>
  <c r="F189" i="39"/>
  <c r="E189" i="39"/>
  <c r="G188" i="39"/>
  <c r="M188" i="39" s="1"/>
  <c r="M143" i="39"/>
  <c r="H192" i="39"/>
  <c r="N147" i="39"/>
  <c r="H188" i="39"/>
  <c r="N188" i="39" s="1"/>
  <c r="N143" i="39"/>
  <c r="H189" i="39"/>
  <c r="N144" i="39"/>
  <c r="D189" i="39"/>
  <c r="M144" i="39"/>
  <c r="D192" i="39"/>
  <c r="C27" i="41"/>
  <c r="F72" i="39"/>
  <c r="BO87" i="35" l="1"/>
  <c r="J87" i="35"/>
  <c r="BG87" i="35"/>
  <c r="AZ87" i="35"/>
  <c r="V87" i="35"/>
  <c r="BP87" i="35"/>
  <c r="AG87" i="35"/>
  <c r="BD87" i="35"/>
  <c r="BS87" i="35"/>
  <c r="H87" i="35"/>
  <c r="AM87" i="35"/>
  <c r="G87" i="35"/>
  <c r="W87" i="35"/>
  <c r="E87" i="35"/>
  <c r="AQ87" i="35"/>
  <c r="AS87" i="35"/>
  <c r="BT87" i="35"/>
  <c r="BU87" i="35"/>
  <c r="H19" i="41"/>
  <c r="H23" i="41" s="1"/>
  <c r="H29" i="41"/>
  <c r="H33" i="41" s="1"/>
  <c r="C19" i="41"/>
  <c r="C23" i="41" s="1"/>
  <c r="C29" i="41"/>
  <c r="C33" i="41" s="1"/>
  <c r="D87" i="35"/>
  <c r="AK87" i="35"/>
  <c r="AC87" i="35"/>
  <c r="O87" i="35"/>
  <c r="X87" i="35"/>
  <c r="AT87" i="35"/>
  <c r="BR87" i="35"/>
  <c r="K87" i="35"/>
  <c r="AH87" i="35"/>
  <c r="AR87" i="35"/>
  <c r="BA87" i="35"/>
  <c r="BK87" i="35"/>
  <c r="BW87" i="35"/>
  <c r="BN87" i="35"/>
  <c r="M87" i="35"/>
  <c r="AN87" i="35"/>
  <c r="AI87" i="35"/>
  <c r="Q87" i="35"/>
  <c r="BV87" i="35"/>
  <c r="BH87" i="35"/>
  <c r="BC87" i="35"/>
  <c r="BM87" i="35"/>
  <c r="BB87" i="35"/>
  <c r="AJ87" i="35"/>
  <c r="AE87" i="35"/>
  <c r="BQ87" i="35"/>
  <c r="AA87" i="35"/>
  <c r="I87" i="35"/>
  <c r="BL87" i="35"/>
  <c r="AV87" i="35"/>
  <c r="AY87" i="35"/>
  <c r="M189" i="39"/>
  <c r="N189" i="39"/>
  <c r="F147" i="39"/>
  <c r="M72" i="39"/>
  <c r="F192" i="39" l="1"/>
  <c r="M147" i="39"/>
  <c r="M192" i="39" l="1"/>
  <c r="J99" i="39"/>
  <c r="N99" i="39" s="1"/>
  <c r="N100" i="39"/>
  <c r="M229" i="39" l="1"/>
  <c r="M244" i="39" s="1"/>
  <c r="F224" i="39"/>
  <c r="M224" i="39"/>
  <c r="M239" i="39" s="1"/>
  <c r="F244" i="39"/>
  <c r="F239" i="39" l="1"/>
  <c r="K193" i="39"/>
  <c r="N193" i="39" s="1"/>
  <c r="N163" i="39"/>
  <c r="K162" i="39" l="1"/>
  <c r="K192" i="39" l="1"/>
  <c r="N192" i="39" s="1"/>
  <c r="N162" i="39"/>
</calcChain>
</file>

<file path=xl/sharedStrings.xml><?xml version="1.0" encoding="utf-8"?>
<sst xmlns="http://schemas.openxmlformats.org/spreadsheetml/2006/main" count="2040" uniqueCount="835">
  <si>
    <t>-</t>
  </si>
  <si>
    <t xml:space="preserve">                -   </t>
  </si>
  <si>
    <t>1T23</t>
  </si>
  <si>
    <t>Corporativo</t>
  </si>
  <si>
    <t>Balanço Patrimonial</t>
  </si>
  <si>
    <t>Balance Sheet</t>
  </si>
  <si>
    <t>Demonstração de Resultados</t>
  </si>
  <si>
    <t>Demonstração de Fluxo de Caixa</t>
  </si>
  <si>
    <t>Cash Flow Statement</t>
  </si>
  <si>
    <t>Produção de Hidrocarbonetos</t>
  </si>
  <si>
    <t>Hydrocarbon Production</t>
  </si>
  <si>
    <t>Reservas Certificadas</t>
  </si>
  <si>
    <t>Certified Reserves</t>
  </si>
  <si>
    <t>Guia de Valuation</t>
  </si>
  <si>
    <t>Valuation Guide</t>
  </si>
  <si>
    <t>3T20</t>
  </si>
  <si>
    <t>4T20</t>
  </si>
  <si>
    <t>1T21</t>
  </si>
  <si>
    <t>2T21</t>
  </si>
  <si>
    <t>3T21</t>
  </si>
  <si>
    <t>4T21</t>
  </si>
  <si>
    <t>1T22</t>
  </si>
  <si>
    <t>2T22</t>
  </si>
  <si>
    <t>3T22</t>
  </si>
  <si>
    <t>4T22</t>
  </si>
  <si>
    <t>2T23</t>
  </si>
  <si>
    <t>3T23</t>
  </si>
  <si>
    <t>4T23</t>
  </si>
  <si>
    <t>1T24</t>
  </si>
  <si>
    <t>2T24</t>
  </si>
  <si>
    <t>Em milhões de boe</t>
  </si>
  <si>
    <t>In millions of boe</t>
  </si>
  <si>
    <t>3Q20</t>
  </si>
  <si>
    <t>4Q20</t>
  </si>
  <si>
    <t>1Q21</t>
  </si>
  <si>
    <t>2Q21</t>
  </si>
  <si>
    <t>3Q21</t>
  </si>
  <si>
    <t>4Q21</t>
  </si>
  <si>
    <t>1Q22</t>
  </si>
  <si>
    <t>2Q22</t>
  </si>
  <si>
    <t>3Q22</t>
  </si>
  <si>
    <t>4Q22</t>
  </si>
  <si>
    <t>1Q23</t>
  </si>
  <si>
    <t>2Q23</t>
  </si>
  <si>
    <t>3Q23</t>
  </si>
  <si>
    <t>4Q23</t>
  </si>
  <si>
    <t>1Q24</t>
  </si>
  <si>
    <t>2Q24</t>
  </si>
  <si>
    <t>Asset</t>
  </si>
  <si>
    <t>Resultado do período</t>
  </si>
  <si>
    <t>Result for the period</t>
  </si>
  <si>
    <t>Potiguar</t>
  </si>
  <si>
    <t>Caixa e equivalentes de caixa</t>
  </si>
  <si>
    <t>Cash and cash equivalents</t>
  </si>
  <si>
    <t>Receita líquida</t>
  </si>
  <si>
    <t>Net Revenue</t>
  </si>
  <si>
    <t>Upstream</t>
  </si>
  <si>
    <t>Eliminações</t>
  </si>
  <si>
    <t>Aplicações financeiras</t>
  </si>
  <si>
    <t>Securities</t>
  </si>
  <si>
    <t>Receita de óleo, líquida</t>
  </si>
  <si>
    <t>Net Revenue of Oil</t>
  </si>
  <si>
    <t>Ajustes por:</t>
  </si>
  <si>
    <t>Adjust by:</t>
  </si>
  <si>
    <t>Provada (1P)</t>
  </si>
  <si>
    <t>Proven (P1)</t>
  </si>
  <si>
    <t>Caixa Restrito</t>
  </si>
  <si>
    <t>Restricted cash </t>
  </si>
  <si>
    <t>Receita de gás, líquida</t>
  </si>
  <si>
    <t>Net Revenue of Gas</t>
  </si>
  <si>
    <t xml:space="preserve">Resultado de aplicações financeiras </t>
  </si>
  <si>
    <t>Unrealized interest from securities</t>
  </si>
  <si>
    <t>Provada + Provável (2P)</t>
  </si>
  <si>
    <t>Proven + Probable (2P)</t>
  </si>
  <si>
    <t>Corporate</t>
  </si>
  <si>
    <t>Contas a receber de terceiros</t>
  </si>
  <si>
    <t>Receita de derivados, líquida</t>
  </si>
  <si>
    <t>Net Revenue of Derivatives</t>
  </si>
  <si>
    <t>Juros de dívida</t>
  </si>
  <si>
    <t>Unrealized interest on debt</t>
  </si>
  <si>
    <t>Provada + Provável + Possível (3P)</t>
  </si>
  <si>
    <t>Proven + Probable + Possible (3P)</t>
  </si>
  <si>
    <t>Estoque</t>
  </si>
  <si>
    <t>Inventories</t>
  </si>
  <si>
    <t>Receita de serviço</t>
  </si>
  <si>
    <t>Net Revenue of Service</t>
  </si>
  <si>
    <t>Macau</t>
  </si>
  <si>
    <t>Adiantamentos</t>
  </si>
  <si>
    <t>Advances</t>
  </si>
  <si>
    <t>Custo dos produtos vendidos</t>
  </si>
  <si>
    <t xml:space="preserve">Cost of Goods Sold </t>
  </si>
  <si>
    <t>Peroá</t>
  </si>
  <si>
    <t>Derivativos não realizados</t>
  </si>
  <si>
    <t>Unrealized derivative financial instruments</t>
  </si>
  <si>
    <t>Eliminations</t>
  </si>
  <si>
    <t>Imposto de renda, contribuição social e outros impostos a recuperar</t>
  </si>
  <si>
    <t>Custos de operação</t>
  </si>
  <si>
    <t>Operational costs</t>
  </si>
  <si>
    <t>Variação cambial não realizada</t>
  </si>
  <si>
    <t>Unrealized exchange variation</t>
  </si>
  <si>
    <t>Recôncavo</t>
  </si>
  <si>
    <t>Derivativos</t>
  </si>
  <si>
    <t>Derivatives</t>
  </si>
  <si>
    <t>Aluguel de área</t>
  </si>
  <si>
    <t>Rental of area</t>
  </si>
  <si>
    <t xml:space="preserve">Provisões para Contingências constituídas / (revertidas) </t>
  </si>
  <si>
    <t>Provisions for contingencies set up / (reverted)</t>
  </si>
  <si>
    <t>Areia Branca</t>
  </si>
  <si>
    <t>Contas a receber - Follow On</t>
  </si>
  <si>
    <t>Accounts receivable - Follow on</t>
  </si>
  <si>
    <t>Royalties</t>
  </si>
  <si>
    <t>Provisão no valor recuperável de ativos</t>
  </si>
  <si>
    <t>Despesas antecipadas</t>
  </si>
  <si>
    <t>Prepaid expenses</t>
  </si>
  <si>
    <t>Depreciação e amortização</t>
  </si>
  <si>
    <t>Depreciation and Amortization</t>
  </si>
  <si>
    <t>Outros ativos</t>
  </si>
  <si>
    <t>Other assets</t>
  </si>
  <si>
    <t>Tratamento de água e energia elétrica</t>
  </si>
  <si>
    <t>Water treatment and electric</t>
  </si>
  <si>
    <t>Atualização monetária e swap taxa de juros - Debêntures</t>
  </si>
  <si>
    <t>Monetary restatement and interest rate swap - Debentures</t>
  </si>
  <si>
    <t>Fazenda Belém</t>
  </si>
  <si>
    <t>Total do ativo circulante</t>
  </si>
  <si>
    <t>Total current assets</t>
  </si>
  <si>
    <t>Processamento e transporte de gás</t>
  </si>
  <si>
    <t>Gas processing and transportation</t>
  </si>
  <si>
    <t>Amortização e depreciação</t>
  </si>
  <si>
    <t>Amortization and Depreciation</t>
  </si>
  <si>
    <t>Licenciamento e gastos ambientais</t>
  </si>
  <si>
    <t>licensing and environmental costs</t>
  </si>
  <si>
    <t>Depreciação de direito de uso</t>
  </si>
  <si>
    <t>Depreciation right-of-use asset</t>
  </si>
  <si>
    <t>G&amp;A expenses</t>
  </si>
  <si>
    <t>Custo de Pessoal</t>
  </si>
  <si>
    <t>Personnel Costs</t>
  </si>
  <si>
    <t>Despesas antecipadas apropriadas no período</t>
  </si>
  <si>
    <t>Appropriate anticipated expenses in the period</t>
  </si>
  <si>
    <t>Pescada</t>
  </si>
  <si>
    <t>Caixa restrito</t>
  </si>
  <si>
    <t>Restricted cash</t>
  </si>
  <si>
    <t>Outros</t>
  </si>
  <si>
    <t>Others</t>
  </si>
  <si>
    <t>Custos apropriados – debêntures e empréstimos</t>
  </si>
  <si>
    <t>Debentures and loans costs appropriated</t>
  </si>
  <si>
    <t>Operating Result</t>
  </si>
  <si>
    <t>Depósitos judiciais</t>
  </si>
  <si>
    <t>Lucro bruto</t>
  </si>
  <si>
    <t>Gross income</t>
  </si>
  <si>
    <t xml:space="preserve">Imposto de renda e contribuição social correntes e diferidos </t>
  </si>
  <si>
    <t>Impairment (loss) / reversal</t>
  </si>
  <si>
    <t>Transação com pagamento baseado em ação</t>
  </si>
  <si>
    <t>Transaction with action-based payment</t>
  </si>
  <si>
    <t xml:space="preserve">Imposto de renda e contribuição social diferidos                                                                                                                                </t>
  </si>
  <si>
    <t>Deferred tax assets</t>
  </si>
  <si>
    <t>Despesas gerais e administrativas</t>
  </si>
  <si>
    <t>Baixa de impostos não recuperáveis</t>
  </si>
  <si>
    <t>Write-off of unrecoverable taxes</t>
  </si>
  <si>
    <t>Pessoal</t>
  </si>
  <si>
    <t>Personnel</t>
  </si>
  <si>
    <t>Baixa de direito de uso</t>
  </si>
  <si>
    <t>Write-off of assets held for sale</t>
  </si>
  <si>
    <t>Aluguel e manutenção escritório</t>
  </si>
  <si>
    <t>Office rental and maintenance</t>
  </si>
  <si>
    <t>Atualização monetária - Aluguel prédio Adm.</t>
  </si>
  <si>
    <t>Monetary adjustment - Building rental</t>
  </si>
  <si>
    <t>Imposto de renda e contribuição social</t>
  </si>
  <si>
    <t>Income tax and social contribution</t>
  </si>
  <si>
    <t>Adiantamentos para cessão de blocos</t>
  </si>
  <si>
    <t>Serviços terceiros</t>
  </si>
  <si>
    <t>Third party services</t>
  </si>
  <si>
    <t>Atualização earn-out antigo controlador</t>
  </si>
  <si>
    <t>Update on Earn-out for Former Owner</t>
  </si>
  <si>
    <t>Imobilizado</t>
  </si>
  <si>
    <t>Property, plant and equipment</t>
  </si>
  <si>
    <t>Atualização da provisão para abandono</t>
  </si>
  <si>
    <t>Update of the provision for abandonment</t>
  </si>
  <si>
    <t>Intangível</t>
  </si>
  <si>
    <t>Intangible asset</t>
  </si>
  <si>
    <t>Rio Ventura</t>
  </si>
  <si>
    <t>Direito de uso</t>
  </si>
  <si>
    <t>Right of use</t>
  </si>
  <si>
    <t>Despesas tributárias</t>
  </si>
  <si>
    <t>Tax expenses</t>
  </si>
  <si>
    <t>Total do ativo não circulante</t>
  </si>
  <si>
    <t>Total non-current assets</t>
  </si>
  <si>
    <t>TI</t>
  </si>
  <si>
    <t>IT</t>
  </si>
  <si>
    <t>Outras despesas</t>
  </si>
  <si>
    <t>Others expenses</t>
  </si>
  <si>
    <t>Variação em ativos e passivos</t>
  </si>
  <si>
    <t>Assets and liabilities changes</t>
  </si>
  <si>
    <t>Total do ativo</t>
  </si>
  <si>
    <t>Total assets</t>
  </si>
  <si>
    <t>Outras despesas / receitas operacionais</t>
  </si>
  <si>
    <t>Other operating expenses/income</t>
  </si>
  <si>
    <t>Trade accounts receivable</t>
  </si>
  <si>
    <t>Óleo</t>
  </si>
  <si>
    <t>Total</t>
  </si>
  <si>
    <t>Provision in recoverable value of assets</t>
  </si>
  <si>
    <t>Imposto de renda, contribuição social e outros</t>
  </si>
  <si>
    <t>Income tax, social contributions and other taxes</t>
  </si>
  <si>
    <t>Oil</t>
  </si>
  <si>
    <t>Non-Recurring Adjustments</t>
  </si>
  <si>
    <t>Passivo</t>
  </si>
  <si>
    <t>Liabilities</t>
  </si>
  <si>
    <t>Estoques</t>
  </si>
  <si>
    <t>EBITDA Ajustado</t>
  </si>
  <si>
    <t>Fornecedores</t>
  </si>
  <si>
    <t>Trade payables</t>
  </si>
  <si>
    <t>Others assets</t>
  </si>
  <si>
    <t>Empréstimos e financiamentos</t>
  </si>
  <si>
    <t>Loans and financing</t>
  </si>
  <si>
    <t>Resultado Operacional</t>
  </si>
  <si>
    <t xml:space="preserve">Suppliers </t>
  </si>
  <si>
    <t>Arrendamentos</t>
  </si>
  <si>
    <t>Leases</t>
  </si>
  <si>
    <t>Valores a pagar ao operador</t>
  </si>
  <si>
    <t>Amounts payable to operator</t>
  </si>
  <si>
    <t>Obrigações trabalhistas</t>
  </si>
  <si>
    <t>Labor obligations</t>
  </si>
  <si>
    <t>Ajustes Não Recorrentes</t>
  </si>
  <si>
    <t>Deposits in court</t>
  </si>
  <si>
    <t>Valores a pagar por aquisições</t>
  </si>
  <si>
    <t>Accounts payable for assets acquisitions</t>
  </si>
  <si>
    <t>Pagamento baseado em ações</t>
  </si>
  <si>
    <t>Stock Compensation</t>
  </si>
  <si>
    <t>EBITDA Adj.</t>
  </si>
  <si>
    <t>Obrigações trabalhistas e pagamento baseado em ações</t>
  </si>
  <si>
    <t>Payroll obligations and Stock Payment</t>
  </si>
  <si>
    <t>Contas a pagar - partes relacionadas</t>
  </si>
  <si>
    <t>EBITDA Adj. Margin (%)</t>
  </si>
  <si>
    <t>Antecipação de recebíveis futuros</t>
  </si>
  <si>
    <t>Advance payment of future receivables</t>
  </si>
  <si>
    <t>Ativo e passivo mantidos para venda</t>
  </si>
  <si>
    <t>Assets and liabilities held for sale</t>
  </si>
  <si>
    <t>Dividendos a pagar</t>
  </si>
  <si>
    <t>Dividends payable</t>
  </si>
  <si>
    <t>Manati</t>
  </si>
  <si>
    <t xml:space="preserve">Imposto de renda e contribuição social a recolher </t>
  </si>
  <si>
    <t>Income tax and social contribution payable</t>
  </si>
  <si>
    <t>Outros impostos a recolher</t>
  </si>
  <si>
    <t>Other taxes payable</t>
  </si>
  <si>
    <t>Contas a receber e a pagar com partes relacionadas</t>
  </si>
  <si>
    <t>Atlanta</t>
  </si>
  <si>
    <t>Provision for royalty payments</t>
  </si>
  <si>
    <t>Receitas financeiras</t>
  </si>
  <si>
    <t>Financial revenue</t>
  </si>
  <si>
    <t>Outros passivos</t>
  </si>
  <si>
    <t>Other liabilities</t>
  </si>
  <si>
    <t>Debêntures</t>
  </si>
  <si>
    <t>Debentures</t>
  </si>
  <si>
    <t>Despesas financeiras</t>
  </si>
  <si>
    <t>Financial expenses</t>
  </si>
  <si>
    <t>Impostos pagos sobre o lucro</t>
  </si>
  <si>
    <t>Taxes paid on profit</t>
  </si>
  <si>
    <t>Debêntures - Partes relacionadas</t>
  </si>
  <si>
    <t xml:space="preserve">Debentures - Related parties </t>
  </si>
  <si>
    <t>Caixa líquido proveniente de (usado em) atividades operacionais</t>
  </si>
  <si>
    <t>Net cash from (used in) operating activities</t>
  </si>
  <si>
    <t>Outras obrigações</t>
  </si>
  <si>
    <t>Total do passivo circulante</t>
  </si>
  <si>
    <t>Total current liabilities</t>
  </si>
  <si>
    <t>Depósito vinculado</t>
  </si>
  <si>
    <t>Compulsory deposit </t>
  </si>
  <si>
    <t>Advances for assignment of blocks</t>
  </si>
  <si>
    <t>Aquisição de imobilizado</t>
  </si>
  <si>
    <t>Acquisition of fixed assets</t>
  </si>
  <si>
    <t>Lucro (prejuízo) do período</t>
  </si>
  <si>
    <t xml:space="preserve">Net Income (Loss) in the period </t>
  </si>
  <si>
    <t>Acquisition of oil and gas assets</t>
  </si>
  <si>
    <t>Aquisição de intangível</t>
  </si>
  <si>
    <t>Acquisition of intangible assets</t>
  </si>
  <si>
    <t>Imposto de renda e contribuição social diferidos</t>
  </si>
  <si>
    <t>Debêntures emitidas - Partes relacionadas</t>
  </si>
  <si>
    <t>Issue of debentures from related parties</t>
  </si>
  <si>
    <t>Provisão para contingências</t>
  </si>
  <si>
    <t>Provision for legal and administrative proceedings</t>
  </si>
  <si>
    <t>Dividendos pagos</t>
  </si>
  <si>
    <t>Dividends paid</t>
  </si>
  <si>
    <t>Provisão para abandono</t>
  </si>
  <si>
    <t>Provision for abandonment (ARO)</t>
  </si>
  <si>
    <t>Recebimento na alienação de ativo mantido para venda</t>
  </si>
  <si>
    <t>Disposal of asset held for sale</t>
  </si>
  <si>
    <t>Caixa líquido proveniente (usado) nas atividades de investimento</t>
  </si>
  <si>
    <t>Net cash from (used) in investing activities</t>
  </si>
  <si>
    <t>Custo de transação</t>
  </si>
  <si>
    <t xml:space="preserve">Transaction costs </t>
  </si>
  <si>
    <t>Total do passivo não circulante</t>
  </si>
  <si>
    <t>Total non-current liabilities</t>
  </si>
  <si>
    <t>Juros pagos sobre empréstimos e debêntures</t>
  </si>
  <si>
    <t>Interest paid on debentures</t>
  </si>
  <si>
    <t>Pagamento de passivo de arrendamento</t>
  </si>
  <si>
    <t>Payment of leasing liabilities</t>
  </si>
  <si>
    <t>Capital social</t>
  </si>
  <si>
    <t>Recebimento aporte de capital</t>
  </si>
  <si>
    <t>Receipt of capital contribution</t>
  </si>
  <si>
    <t>Reserva de capital</t>
  </si>
  <si>
    <t>Emissão de debêntures</t>
  </si>
  <si>
    <t xml:space="preserve">Issuance of debentures </t>
  </si>
  <si>
    <t>Reserva de lucros</t>
  </si>
  <si>
    <t>Profit reserve</t>
  </si>
  <si>
    <t>Ajuste de avaliação patrimonial</t>
  </si>
  <si>
    <t xml:space="preserve">Aumento de reserva de capital </t>
  </si>
  <si>
    <t>Capital Reserve Increase</t>
  </si>
  <si>
    <t>Prejuízo acumulado</t>
  </si>
  <si>
    <t>Accumulated loss</t>
  </si>
  <si>
    <t>Amortização principal - Empréstimos e debêntures</t>
  </si>
  <si>
    <t>Payment of principal - Debentures and Loans</t>
  </si>
  <si>
    <t>Total patrimônio líquido atribuível aos proprietários da empresa</t>
  </si>
  <si>
    <t>Empréstimos captados</t>
  </si>
  <si>
    <t>Loans received</t>
  </si>
  <si>
    <t>Recebimento Oferta Pública</t>
  </si>
  <si>
    <t>Receivement OPCA</t>
  </si>
  <si>
    <t>Participação de acionistas não controladores</t>
  </si>
  <si>
    <t>Caixa líquido gerado (consumido) pelas atividades de financiamento</t>
  </si>
  <si>
    <t>Net Cash Provided by (used in) Financing Activities</t>
  </si>
  <si>
    <t>Patrimônio líquido</t>
  </si>
  <si>
    <t>Total Equity</t>
  </si>
  <si>
    <t>Aumento / (redução) do caixa e equivalentes de caixa do período</t>
  </si>
  <si>
    <t>Net Increase (Decrease) in Cash and Cash Equivalents in the Year</t>
  </si>
  <si>
    <t>Total do passivo e patrimônio líquido</t>
  </si>
  <si>
    <t>Total liabilities and equity</t>
  </si>
  <si>
    <t>Caixa e equivalente de caixa no início do período</t>
  </si>
  <si>
    <t>Cash and cash equivalents at the beginning of the period</t>
  </si>
  <si>
    <t>Variação do caixa e equivalentes de caixa no período</t>
  </si>
  <si>
    <t>Change in cash and cash equivalents in the period</t>
  </si>
  <si>
    <t>3T24</t>
  </si>
  <si>
    <t>3Q24</t>
  </si>
  <si>
    <t>Créditos a receber - Yinson</t>
  </si>
  <si>
    <t>Outros impostos a recuperar</t>
  </si>
  <si>
    <t>Adiantamentos para aquisição de projetos</t>
  </si>
  <si>
    <t>Provisão para pesquisa e desenvolvimento</t>
  </si>
  <si>
    <t xml:space="preserve">Fornecedores </t>
  </si>
  <si>
    <t>Obrigações com consórcio</t>
  </si>
  <si>
    <t>Consortium obligations</t>
  </si>
  <si>
    <t>Provision for research and development</t>
  </si>
  <si>
    <t>Treasury shares</t>
  </si>
  <si>
    <t>Trade receivables - Yinson</t>
  </si>
  <si>
    <t>Advances for the acquisition of projects</t>
  </si>
  <si>
    <t>Other taxes recoverable</t>
  </si>
  <si>
    <t>Créditos com parceiros</t>
  </si>
  <si>
    <t>Outros resultados abrangentes</t>
  </si>
  <si>
    <t>Other comprehensive income</t>
  </si>
  <si>
    <t>Crédito com parceiros</t>
  </si>
  <si>
    <t>Caixa e equivalentes de caixa no final do período</t>
  </si>
  <si>
    <t>Atualização dos depósitos judiciais</t>
  </si>
  <si>
    <t>Gastos incorridos com blocos e poços baixados</t>
  </si>
  <si>
    <t>Apropriaçao de seguro resultado financeiro</t>
  </si>
  <si>
    <t>Financiamentos concedidos - Yinson</t>
  </si>
  <si>
    <t>Ações em tesouraria</t>
  </si>
  <si>
    <t>https://ri.bravaenergia.com/</t>
  </si>
  <si>
    <t>ri@bravaenergia.com</t>
  </si>
  <si>
    <t>Advances for the assignment of blocks</t>
  </si>
  <si>
    <t>Judicial deposits</t>
  </si>
  <si>
    <t>Gás</t>
  </si>
  <si>
    <t>Gas</t>
  </si>
  <si>
    <t>Impairment</t>
  </si>
  <si>
    <t>Expenses incurred with blocks and wells written off</t>
  </si>
  <si>
    <t>Baixa de passivo de arrendamento</t>
  </si>
  <si>
    <t>IFRS 16 adjustment - profit or loss</t>
  </si>
  <si>
    <t>Insurance expenses - finance result</t>
  </si>
  <si>
    <t>Financing granted - Yinson</t>
  </si>
  <si>
    <t>Efeito da variação cambial no caixa e equivalentes de caixa</t>
  </si>
  <si>
    <t>Effect of exchange rate change on cash and cash equivalents</t>
  </si>
  <si>
    <t xml:space="preserve">Cash and cash equivalents at the end of the period </t>
  </si>
  <si>
    <t>Imposto de renda e contribuição social correntes</t>
  </si>
  <si>
    <t>Current income tax and social contribution</t>
  </si>
  <si>
    <t>Deferred income tax and social contribution</t>
  </si>
  <si>
    <t>Resultado financeiro líquido</t>
  </si>
  <si>
    <t>Net financial result</t>
  </si>
  <si>
    <t>Gastos Exploratórios</t>
  </si>
  <si>
    <t>Exploratory expenses</t>
  </si>
  <si>
    <t>Monetary adjustment of judicial deposits</t>
  </si>
  <si>
    <t>Partner credits</t>
  </si>
  <si>
    <t>Papa-Terra</t>
  </si>
  <si>
    <t>Parque das Conchas</t>
  </si>
  <si>
    <t>4T24</t>
  </si>
  <si>
    <t>4Q24</t>
  </si>
  <si>
    <t>Ativos classificados como mantidos para venda</t>
  </si>
  <si>
    <t>Passivos classificados como mantidos para venda</t>
  </si>
  <si>
    <t>Outros impostos a recolher PNC</t>
  </si>
  <si>
    <t>Compra de óleo para revenda</t>
  </si>
  <si>
    <t>Ajuste a valor presente</t>
  </si>
  <si>
    <t>Baixa de Imobilizado e intangível</t>
  </si>
  <si>
    <t>Receita de juros de empréstimos - Yinson</t>
  </si>
  <si>
    <t>Reembolsos (gastos) com abandono no período</t>
  </si>
  <si>
    <t>Receita de juros com debêntures - partes relacionadas</t>
  </si>
  <si>
    <t>Derivativos de óleo</t>
  </si>
  <si>
    <t>Amortização principal - debêntures partes relacionadas</t>
  </si>
  <si>
    <t>Aumento de capital social</t>
  </si>
  <si>
    <t>Juros pagos sobre debêntures - parte relacionada MAHA</t>
  </si>
  <si>
    <t>Recebimento de derivativos (câmbio e dívidas)</t>
  </si>
  <si>
    <t>Remensuração da provisão de abandono (Impairment)</t>
  </si>
  <si>
    <t>Nota: para efeitos comparativos, demonstramos resultados proforma trimestrais, somando os resultados das duas companhias, 3R e Enauta até 31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assim como os dados quantitativos operacionais não fizeram parte do escopo de revisão dos auditores.</t>
  </si>
  <si>
    <t>Note: for comparative purposes, we present proforma quarterly results, combining the results of both companies, 3R and Enauta, up to on July 31,2024, thus including the results reported by Enauta for the month of July 2024. The proforma results are based on available information attributable to the business combination and are intended to illustrate the impact of this combination on the Company's historical financial and operating information. There is no assurance from independent auditors or the Company that the transaction result would have been as presented, nor were the operational quantitative data part of the auditors' review scope.</t>
  </si>
  <si>
    <t>Provisão para pagamento de Royalties</t>
  </si>
  <si>
    <t>Financial investments</t>
  </si>
  <si>
    <t>Trade receivables</t>
  </si>
  <si>
    <t>Income tax and social contribution recoverable</t>
  </si>
  <si>
    <t>Assets classified as held for sale</t>
  </si>
  <si>
    <t>Loans and borrowings</t>
  </si>
  <si>
    <t>Lease liabilities</t>
  </si>
  <si>
    <t xml:space="preserve">Payables to related parties </t>
  </si>
  <si>
    <t>Payables for acquisitions</t>
  </si>
  <si>
    <t>Liabilities related to assets held for sale</t>
  </si>
  <si>
    <t>Share capital</t>
  </si>
  <si>
    <t>Capital reserve, capital transactions and treasury shares</t>
  </si>
  <si>
    <t>Valuation adjustments to equity</t>
  </si>
  <si>
    <t>Equity attributable to owners of the parent company</t>
  </si>
  <si>
    <t>Noncontrolling interests</t>
  </si>
  <si>
    <t>Ativos</t>
  </si>
  <si>
    <t>Assets</t>
  </si>
  <si>
    <t>Purchase of oil for resale</t>
  </si>
  <si>
    <t>Adjust to present value</t>
  </si>
  <si>
    <t>Retirement of Fixed Assets and Intangible Assets</t>
  </si>
  <si>
    <t>Interest on loans - Yinson</t>
  </si>
  <si>
    <t>Interest income from debentures - related parties</t>
  </si>
  <si>
    <t>Interest received - Debentures related parties</t>
  </si>
  <si>
    <t>Dividends received</t>
  </si>
  <si>
    <t>Capital increase</t>
  </si>
  <si>
    <t>Amortization of principal - Debentures related parties</t>
  </si>
  <si>
    <t>Reimbursements (expenses) with asset retirement in the year</t>
  </si>
  <si>
    <t xml:space="preserve">Oil derivatives </t>
  </si>
  <si>
    <t>1T25</t>
  </si>
  <si>
    <t>Depreciação do imobilizado</t>
  </si>
  <si>
    <t>Amortização do intangível</t>
  </si>
  <si>
    <t>Aumento de capital social em controlada</t>
  </si>
  <si>
    <t>Principal recebido - Debêntures partes relacionadas</t>
  </si>
  <si>
    <t>Imposto de renda e outros impostos a recolher</t>
  </si>
  <si>
    <t xml:space="preserve">Receivables from partners </t>
  </si>
  <si>
    <t>Depreciation of property, plant and equipment (PPE)</t>
  </si>
  <si>
    <t>Amortization of intangible assets</t>
  </si>
  <si>
    <t>Income tax and other taxes payable</t>
  </si>
  <si>
    <t>Receivables and payables with related parties</t>
  </si>
  <si>
    <t>Other liabilities and obligations</t>
  </si>
  <si>
    <t>Increase in share capital of a subsidiary</t>
  </si>
  <si>
    <t>Principal received - Debentures with related parties</t>
  </si>
  <si>
    <t>2T25</t>
  </si>
  <si>
    <t>Alienação da UPGN e 11 campos</t>
  </si>
  <si>
    <t xml:space="preserve">Emissão </t>
  </si>
  <si>
    <t>Ticker</t>
  </si>
  <si>
    <t>Data de Vencimento</t>
  </si>
  <si>
    <t>Swap (USD)</t>
  </si>
  <si>
    <t>Amortização</t>
  </si>
  <si>
    <t>Pagamento de Juros</t>
  </si>
  <si>
    <t>Rating</t>
  </si>
  <si>
    <t>1ª</t>
  </si>
  <si>
    <t>ENAT11</t>
  </si>
  <si>
    <t>S&amp;P Global - brAA</t>
  </si>
  <si>
    <t>ENAT21</t>
  </si>
  <si>
    <t>2ª</t>
  </si>
  <si>
    <t>ENAT12</t>
  </si>
  <si>
    <t>ENAT32</t>
  </si>
  <si>
    <t>3ª</t>
  </si>
  <si>
    <t>ENAT13</t>
  </si>
  <si>
    <t xml:space="preserve">Bullet </t>
  </si>
  <si>
    <t>ENAT23</t>
  </si>
  <si>
    <t>ENAT33</t>
  </si>
  <si>
    <t>4ª</t>
  </si>
  <si>
    <t>ENAT14</t>
  </si>
  <si>
    <t>ENAT24</t>
  </si>
  <si>
    <t>RRRP12</t>
  </si>
  <si>
    <t>RRRP13</t>
  </si>
  <si>
    <t>S&amp;P Global - brAA-</t>
  </si>
  <si>
    <t>RRRP14</t>
  </si>
  <si>
    <t>5ª</t>
  </si>
  <si>
    <t>PTGU15</t>
  </si>
  <si>
    <t xml:space="preserve">PTGU14 </t>
  </si>
  <si>
    <t xml:space="preserve">  Bullet </t>
  </si>
  <si>
    <t>Bond</t>
  </si>
  <si>
    <t>S&amp;P Global BB-</t>
  </si>
  <si>
    <t>9ª</t>
  </si>
  <si>
    <t>BRAV19</t>
  </si>
  <si>
    <t>Liquidação Antecipada</t>
  </si>
  <si>
    <t>N.A</t>
  </si>
  <si>
    <t>Divestment of the NGL Processing Unit and 11 Fields</t>
  </si>
  <si>
    <t>3T25</t>
  </si>
  <si>
    <t>4T25</t>
  </si>
  <si>
    <t>Parque das Conchas (WI 23%)</t>
  </si>
  <si>
    <t>Diferido</t>
  </si>
  <si>
    <t>Peroá (WI 100%)</t>
  </si>
  <si>
    <t>1Q25</t>
  </si>
  <si>
    <t>2Q25</t>
  </si>
  <si>
    <t>3Q25</t>
  </si>
  <si>
    <t>Índice</t>
  </si>
  <si>
    <t>IPCA</t>
  </si>
  <si>
    <t>CDI</t>
  </si>
  <si>
    <t>PRÉ</t>
  </si>
  <si>
    <t>Valor Mobiliário</t>
  </si>
  <si>
    <t>Valor da Emissão (MM)</t>
  </si>
  <si>
    <t>spread (a.a)</t>
  </si>
  <si>
    <t>Produtos Vendidos (boe)</t>
  </si>
  <si>
    <t>Gasolina A</t>
  </si>
  <si>
    <t>GLP</t>
  </si>
  <si>
    <t>QAV</t>
  </si>
  <si>
    <t>Diesel S500</t>
  </si>
  <si>
    <t>Diesel S1800</t>
  </si>
  <si>
    <t>Diesel Marítimo (MGO)</t>
  </si>
  <si>
    <t>RAT</t>
  </si>
  <si>
    <t>Bunker</t>
  </si>
  <si>
    <t>Nafta</t>
  </si>
  <si>
    <t>Gasoline A</t>
  </si>
  <si>
    <t>LPG</t>
  </si>
  <si>
    <t>Jet Fuel</t>
  </si>
  <si>
    <t>Naphtha</t>
  </si>
  <si>
    <t>Products Sold (boe)</t>
  </si>
  <si>
    <t>Downstream</t>
  </si>
  <si>
    <t>Fator de Utilização das Refinarias (FUT)</t>
  </si>
  <si>
    <t>Refinery Utilization Rate</t>
  </si>
  <si>
    <t xml:space="preserve">Data de Emissão </t>
  </si>
  <si>
    <t>Depreciação e amortização (CPV)</t>
  </si>
  <si>
    <t>Royalties (CPV)</t>
  </si>
  <si>
    <t>Custos de extração</t>
  </si>
  <si>
    <t>Outros custo de operação</t>
  </si>
  <si>
    <t>Ano</t>
  </si>
  <si>
    <t>Instrumentos em reais</t>
  </si>
  <si>
    <t>Instrumentos dolarizados</t>
  </si>
  <si>
    <t>Obrigações do portfólio</t>
  </si>
  <si>
    <t>Year</t>
  </si>
  <si>
    <t>BRL Instruments</t>
  </si>
  <si>
    <t>USD Instruments</t>
  </si>
  <si>
    <t>Portfolio Obligations</t>
  </si>
  <si>
    <t>R$</t>
  </si>
  <si>
    <t>contingent</t>
  </si>
  <si>
    <t>deferred</t>
  </si>
  <si>
    <t>CAPEX</t>
  </si>
  <si>
    <t>Amortization</t>
  </si>
  <si>
    <t xml:space="preserve">Trimestral/Quarterly </t>
  </si>
  <si>
    <t xml:space="preserve">Semestral/Semester </t>
  </si>
  <si>
    <t>Após 4 anos de duration/After 4 years duration</t>
  </si>
  <si>
    <t>Resgatada em fev-24/paid in feb-24</t>
  </si>
  <si>
    <t>Resgatada em jul-25/paid in jul-25</t>
  </si>
  <si>
    <t>A partir da data de Emissão desde que o resgate  seja realizado de forma pari passu com a liquidação antecipada total do Contrato de Swap/From the issue date, provided that the redemption is made pari passu with the full prepayment of the Swap Agreement.</t>
  </si>
  <si>
    <t>Balance Sheet¹</t>
  </si>
  <si>
    <t>Balanço Patrimonial¹</t>
  </si>
  <si>
    <t>Demonstração de Resultados¹</t>
  </si>
  <si>
    <t>Depreciação e amortização (G&amp;A)</t>
  </si>
  <si>
    <t>Depreciation and Amortization (COGS)</t>
  </si>
  <si>
    <t>Depreciation and Amortization (G&amp;A)</t>
  </si>
  <si>
    <t>Extraction Costs</t>
  </si>
  <si>
    <t>Other operating costs</t>
  </si>
  <si>
    <t>Demonstração de Resultados por segmento¹</t>
  </si>
  <si>
    <t>Profit and Loss by segment¹</t>
  </si>
  <si>
    <t>Profit and Loss¹</t>
  </si>
  <si>
    <t>Onshore</t>
  </si>
  <si>
    <t>Offshore</t>
  </si>
  <si>
    <t>Margem EBITDA Ajustada (%)</t>
  </si>
  <si>
    <t>EBTIDA Ajustado</t>
  </si>
  <si>
    <t>Adjusted EBTIDA</t>
  </si>
  <si>
    <t>Produção Óleo | WI Brava (bbl/d)</t>
  </si>
  <si>
    <t>Produção Óleo | 100% (bbl/d)</t>
  </si>
  <si>
    <t>Total óleo | 100% (bbl/d)</t>
  </si>
  <si>
    <t>Produção Gás | 100% (boe/d)</t>
  </si>
  <si>
    <t>Total Gás | 100% (boe/d)</t>
  </si>
  <si>
    <t>Produção Total | 100% (boe/d)</t>
  </si>
  <si>
    <t>Total Óleo | WI Brava (bbl/d)</t>
  </si>
  <si>
    <t>Atlanta 100% | 80%</t>
  </si>
  <si>
    <t>Papa-Terra 62,5%</t>
  </si>
  <si>
    <t>Parque das Conchas 23%</t>
  </si>
  <si>
    <t>Peroá 100%</t>
  </si>
  <si>
    <t>Manati 45%</t>
  </si>
  <si>
    <t>Pescada 35%</t>
  </si>
  <si>
    <t>Produção Gás | WI Brava (boe/d)</t>
  </si>
  <si>
    <t>Total Gás | WI Brava (boe/d)</t>
  </si>
  <si>
    <t>Produção Total | WI Brava (boe/d)</t>
  </si>
  <si>
    <t>(-) Debênture Santander</t>
  </si>
  <si>
    <t>Obrigações do Portfólio (earn-out)</t>
  </si>
  <si>
    <t>(-) Aplicação TRS</t>
  </si>
  <si>
    <t>Total disponibilidade</t>
  </si>
  <si>
    <t>Royalties (COGS)</t>
  </si>
  <si>
    <t>(em milhares de reais)</t>
  </si>
  <si>
    <t>(in thousand of reais)</t>
  </si>
  <si>
    <t>Proforma¹</t>
  </si>
  <si>
    <t xml:space="preserve"> Proforma¹</t>
  </si>
  <si>
    <t>Demonstração de Fluxo de Caixa¹</t>
  </si>
  <si>
    <t>Cash Flow Statement¹</t>
  </si>
  <si>
    <t>(1) Os resultados descritos no ITR contemplam resultados da 3R e da Enauta consolidados a partir de 1º de agosto de 2024, e consideram, portanto, três meses de resultados da 3R e dois meses de resultados da Enauta. Para efeitos comparativos, demonstraremos resultados proforma trimestrais, somando os resultados das duas companhias, entre o 1T24 e o 3T24, e incluindo, portanto, os resultados apurados pela Enauta no mês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caso fosse concluída em 1º de janeiro de 2024, assim como os dados quantitativos operacionais não fizeram parte do escopo de revisão dos auditores.</t>
  </si>
  <si>
    <t>(1) The results described in financial statements includes the consolidated results of 3R and Enauta since August 1, 2024, and therefore reflects three months of 3R results and two months of Enauta results. For comparative purposes, we will present proforma quarterly results, combining the results of both companies from 1Q24 to 3Q24, thus including the results reported by Enauta for the month of July 2024. The proforma results are based on available information attributable to the business combination and are intended to illustrate the impact of this combination on the Company's historical financial and operating information. There is no assurance from independent auditors or the Company that the transaction result would have been as presented had it been completed on January 1, 2024, nor were the operational quantitative data part of the auditors' review scope.</t>
  </si>
  <si>
    <t>(1) Para efeitos comparativos, demonstraremos resultados proforma trimestrais, somando os resultados das duas companhias, entre o 1T24 e o 3T24, e incluindo, portanto, os resultados apurados pela Enauta no mês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caso fosse concluída em 1º de janeiro de 2024, assim como os dados quantitativos operacionais não fizeram parte do escopo de revisão dos auditores.</t>
  </si>
  <si>
    <t>(1) For comparative purposes, we will present proforma quarterly results, combining the results of both companies from 1Q24 to 3Q24, thus including the results reported by Enauta for the month of July 2024. The proforma results are based on available information attributable to the business combination and are intended to illustrate the impact of this combination on the Company's historical financial and operating information. There is no assurance from independent auditors or the Company that the transaction result would have been as presented had it been completed on January 1, 2024, nor were the operational quantitative data part of the auditors' review scope.</t>
  </si>
  <si>
    <t>(1) Os resultados descritos no ITR contemplam resultados da 3R e da Enauta consolidados a partir de 1º de agosto de 2024, e consideram, portanto, três meses de resultados da 3R e dois meses de resultados da Enauta.</t>
  </si>
  <si>
    <t>(1) The results described in financial statements includes the consolidated results of 3R and Enauta since August 1, 2024, and therefore reflects three months of 3R results and two months of Enauta results.</t>
  </si>
  <si>
    <t>Produção dos ativos (100%)</t>
  </si>
  <si>
    <t>Produção referente à participação da Companhia nos ativos</t>
  </si>
  <si>
    <t>CAPEX¹</t>
  </si>
  <si>
    <t>(1) para efeitos comparativos, demonstramos resultados proforma trimestrais, somando os resultados das duas companhias, 3R e Enauta, entre o 1T23 e o 3T24, e incluindo, portanto, o resultado apurado pela Enauta no mês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caso fosse concluída em 1º de janeiro de 2023, assim como os dados quantitativos operacionais não fizeram parte do escopo de revisão dos auditores.</t>
  </si>
  <si>
    <t>(1) for comparative purposes, we present proforma quarterly results, combining the results of both companies, 3R and Enauta, from 1Q23 to 3Q24, thus including the results reported by Enauta for the month of July 2024. The proforma results are based on available information attributable to the business combination and are intended to illustrate the impact of this combination on the Company's historical financial and operating information. There is no assurance from independent auditors or the Company that the transaction result would have been as presented had it been completed on January 1, 2023, nor were the operational quantitative data part of the auditors' review scope.</t>
  </si>
  <si>
    <t>USDBRL²</t>
  </si>
  <si>
    <t>(2) Fonte: banco central do brasil: https://www.bcb.gov.br/estabilidadefinanceira/historicocotacoes</t>
  </si>
  <si>
    <t>(2) Source: banco central do brasil: https://www.bcb.gov.br/estabilidadefinanceira/historicocotacoes</t>
  </si>
  <si>
    <t xml:space="preserve"> R$ milhões</t>
  </si>
  <si>
    <t>(in thousand reais)</t>
  </si>
  <si>
    <t>1Q24 
Proforma¹</t>
  </si>
  <si>
    <t>2Q24 
Proforma¹</t>
  </si>
  <si>
    <t>1T24 
Proforma¹</t>
  </si>
  <si>
    <t>2T24 
Proforma¹</t>
  </si>
  <si>
    <t>1T26</t>
  </si>
  <si>
    <t>2T26</t>
  </si>
  <si>
    <t>3T26</t>
  </si>
  <si>
    <t>4T26</t>
  </si>
  <si>
    <t>1T27</t>
  </si>
  <si>
    <t>2T27</t>
  </si>
  <si>
    <t>3T27</t>
  </si>
  <si>
    <t>4T27</t>
  </si>
  <si>
    <t>1T28</t>
  </si>
  <si>
    <t>2T28</t>
  </si>
  <si>
    <t>3T28</t>
  </si>
  <si>
    <t>4T28</t>
  </si>
  <si>
    <t>1T29</t>
  </si>
  <si>
    <t>2T29</t>
  </si>
  <si>
    <t>3T29</t>
  </si>
  <si>
    <t>4T29</t>
  </si>
  <si>
    <t>1T30</t>
  </si>
  <si>
    <t>2T30</t>
  </si>
  <si>
    <t>3T30</t>
  </si>
  <si>
    <t>4T30</t>
  </si>
  <si>
    <t>1T31</t>
  </si>
  <si>
    <t>2T31</t>
  </si>
  <si>
    <t>3T31</t>
  </si>
  <si>
    <t>4T31</t>
  </si>
  <si>
    <t>4Q25</t>
  </si>
  <si>
    <t>1Q26</t>
  </si>
  <si>
    <t>2Q26</t>
  </si>
  <si>
    <t>3Q26</t>
  </si>
  <si>
    <t>4Q26</t>
  </si>
  <si>
    <t>1Q27</t>
  </si>
  <si>
    <t>2Q27</t>
  </si>
  <si>
    <t>3Q27</t>
  </si>
  <si>
    <t>4Q27</t>
  </si>
  <si>
    <t>1Q28</t>
  </si>
  <si>
    <t>2Q28</t>
  </si>
  <si>
    <t>3Q28</t>
  </si>
  <si>
    <t>4Q28</t>
  </si>
  <si>
    <t>1Q29</t>
  </si>
  <si>
    <t>2Q29</t>
  </si>
  <si>
    <t>3Q29</t>
  </si>
  <si>
    <t>4Q29</t>
  </si>
  <si>
    <t>1Q30</t>
  </si>
  <si>
    <t>2Q30</t>
  </si>
  <si>
    <t>3Q30</t>
  </si>
  <si>
    <t>4Q30</t>
  </si>
  <si>
    <t>1Q31</t>
  </si>
  <si>
    <t>2Q31</t>
  </si>
  <si>
    <t>3Q31</t>
  </si>
  <si>
    <t>4Q31</t>
  </si>
  <si>
    <t>Sheets</t>
  </si>
  <si>
    <t>Comercialização</t>
  </si>
  <si>
    <t>Papa-Terra (62,5%)</t>
  </si>
  <si>
    <t>Atlanta (80%)</t>
  </si>
  <si>
    <t>Parque das Conchas (23%)</t>
  </si>
  <si>
    <t>Manati (45%)</t>
  </si>
  <si>
    <t>Volume de gás vendido¹ (mil MMBTU)</t>
  </si>
  <si>
    <t>Volume de óleo vendido¹ (kbbl)</t>
  </si>
  <si>
    <t>demais</t>
  </si>
  <si>
    <t>sheet</t>
  </si>
  <si>
    <t>3T24 
Proforma¹</t>
  </si>
  <si>
    <t>3Q24 
Proforma¹</t>
  </si>
  <si>
    <t>1T32</t>
  </si>
  <si>
    <t>2T32</t>
  </si>
  <si>
    <t>3T32</t>
  </si>
  <si>
    <t>4T32</t>
  </si>
  <si>
    <t>1T33</t>
  </si>
  <si>
    <t>2T33</t>
  </si>
  <si>
    <t>3T33</t>
  </si>
  <si>
    <t>4T33</t>
  </si>
  <si>
    <t>1T34</t>
  </si>
  <si>
    <t>2T34</t>
  </si>
  <si>
    <t>3T34</t>
  </si>
  <si>
    <t>4T34</t>
  </si>
  <si>
    <t>1T35</t>
  </si>
  <si>
    <t>2T35</t>
  </si>
  <si>
    <t>3T35</t>
  </si>
  <si>
    <t>4T35</t>
  </si>
  <si>
    <t>1T36</t>
  </si>
  <si>
    <t>1Q32</t>
  </si>
  <si>
    <t>2Q32</t>
  </si>
  <si>
    <t>3Q32</t>
  </si>
  <si>
    <t>4Q32</t>
  </si>
  <si>
    <t>1Q33</t>
  </si>
  <si>
    <t>2Q33</t>
  </si>
  <si>
    <t>3Q33</t>
  </si>
  <si>
    <t>4Q33</t>
  </si>
  <si>
    <t>1Q34</t>
  </si>
  <si>
    <t>2Q34</t>
  </si>
  <si>
    <t>3Q34</t>
  </si>
  <si>
    <t>4Q34</t>
  </si>
  <si>
    <t>1Q35</t>
  </si>
  <si>
    <t>2Q35</t>
  </si>
  <si>
    <t>3Q35</t>
  </si>
  <si>
    <t>4Q35</t>
  </si>
  <si>
    <t>1Q36</t>
  </si>
  <si>
    <t>Oil Production | 100% (bbl/d)</t>
  </si>
  <si>
    <t>Production of assets (100%)</t>
  </si>
  <si>
    <t>Total Oil | 100% (bbl/d)</t>
  </si>
  <si>
    <t>Gas Production | 100% (boe/d)</t>
  </si>
  <si>
    <t>Total Gas | 100% (boe/d)</t>
  </si>
  <si>
    <t>Total Production | 100% (boe/d)</t>
  </si>
  <si>
    <t>Oil Production | WI Brava (bbl/d)</t>
  </si>
  <si>
    <t>Total Oil | WI Brava (bbl/d)</t>
  </si>
  <si>
    <t>Papa-Terra 62.5%</t>
  </si>
  <si>
    <t>Gas Production | WI Brava (boe/d)</t>
  </si>
  <si>
    <t>Total Gas | WI Brava (boe/d)</t>
  </si>
  <si>
    <t>Total Production | WI Brava (boe/d)</t>
  </si>
  <si>
    <t>Production regarding the Company's stake in the assets</t>
  </si>
  <si>
    <t>Commercialization</t>
  </si>
  <si>
    <t>2.2</t>
  </si>
  <si>
    <t>Debt Porfolio</t>
  </si>
  <si>
    <t>Portfólio das dívidas</t>
  </si>
  <si>
    <t>Até 2Q24 proforma</t>
  </si>
  <si>
    <t>Até 3Q24 proforma</t>
  </si>
  <si>
    <t>s/ proforma</t>
  </si>
  <si>
    <t>R$ million</t>
  </si>
  <si>
    <t>(-) Santander Debenture</t>
  </si>
  <si>
    <t>Portfolio Obligations (earn-out)</t>
  </si>
  <si>
    <t>Dívida Bruta Ajustada</t>
  </si>
  <si>
    <t>Adjusted Gross Debt</t>
  </si>
  <si>
    <t>Dívida Bruta Ajustada + Obrigações Portfólio</t>
  </si>
  <si>
    <t>Adjusted Gross Debt + Portfolio Obligations (earn-out)</t>
  </si>
  <si>
    <t>(-) TRS Financial investments</t>
  </si>
  <si>
    <t>Total Liquidity</t>
  </si>
  <si>
    <t>Dívida Líquida Ajustada | BRL</t>
  </si>
  <si>
    <t>Adjusted Net Debt | BRL</t>
  </si>
  <si>
    <t>Dívida Líquida Ajustada | USD</t>
  </si>
  <si>
    <t>Adjusted Net Debt | USD</t>
  </si>
  <si>
    <t>Reconciliação Dívida Líquida Ajustada</t>
  </si>
  <si>
    <t>Adjusted Net Debt Reconciliation</t>
  </si>
  <si>
    <t>somente profroma 1T24 e 2T24</t>
  </si>
  <si>
    <t>=</t>
  </si>
  <si>
    <t>6.1</t>
  </si>
  <si>
    <t>6.2</t>
  </si>
  <si>
    <t>6.3</t>
  </si>
  <si>
    <t>Papa-Terra (WI 62,5%)</t>
  </si>
  <si>
    <t>Papa-Terra (WI 62.5%)</t>
  </si>
  <si>
    <t>Contigente</t>
  </si>
  <si>
    <t>Reference date:</t>
  </si>
  <si>
    <t>Data-base:</t>
  </si>
  <si>
    <t>Dívidas Liquidadas</t>
  </si>
  <si>
    <t>USD</t>
  </si>
  <si>
    <t>BRL</t>
  </si>
  <si>
    <t>1/3 no 3º, 4º e 5º ano</t>
  </si>
  <si>
    <t>Credor</t>
  </si>
  <si>
    <t>BTG Pactual</t>
  </si>
  <si>
    <t>A partir de fevereiro de 2027</t>
  </si>
  <si>
    <t>1/3 no 8º, 9º e 10º ano</t>
  </si>
  <si>
    <t>abril/outubro</t>
  </si>
  <si>
    <t>A partir de março de 2026</t>
  </si>
  <si>
    <t>Meses de Pagamento de Juros</t>
  </si>
  <si>
    <t>Semestral a partir jun/26</t>
  </si>
  <si>
    <t>junho/dezembro</t>
  </si>
  <si>
    <t>Semestral a partir set/27</t>
  </si>
  <si>
    <t>março/setembro</t>
  </si>
  <si>
    <t>Série</t>
  </si>
  <si>
    <t>janeiro/abril/julho/outubro</t>
  </si>
  <si>
    <t>Bradesco</t>
  </si>
  <si>
    <t>Santander¹</t>
  </si>
  <si>
    <t>Bimestral, trimestral e quadrimestre</t>
  </si>
  <si>
    <t>fevereiro/agosto</t>
  </si>
  <si>
    <t>USD EoP</t>
  </si>
  <si>
    <t>US$</t>
  </si>
  <si>
    <t>Profit and Loss</t>
  </si>
  <si>
    <t>Demonstração de Resultados por segmento</t>
  </si>
  <si>
    <t>Profit and Loss by segment</t>
  </si>
  <si>
    <t>Capa</t>
  </si>
  <si>
    <t>Notas</t>
  </si>
  <si>
    <t>R$ milhões</t>
  </si>
  <si>
    <t>US$ milhões</t>
  </si>
  <si>
    <t>US$ million</t>
  </si>
  <si>
    <t>CAPEX (R$ MM)</t>
  </si>
  <si>
    <t>CAPEX (USD MM)</t>
  </si>
  <si>
    <t>USDBRL² (EoP)</t>
  </si>
  <si>
    <t>8.</t>
  </si>
  <si>
    <t>Base:</t>
  </si>
  <si>
    <t>Papa-Terra (62,5% WI)</t>
  </si>
  <si>
    <t>Parque das Conchas (BC-10)</t>
  </si>
  <si>
    <t>n.a.</t>
  </si>
  <si>
    <t>1P</t>
  </si>
  <si>
    <t>2P</t>
  </si>
  <si>
    <t>3P</t>
  </si>
  <si>
    <t>1/6 no 5º, 6º, 7º, 8º, 9º e 10º ano</t>
  </si>
  <si>
    <t>Após trasncorrido 4 anos de prazo médio ponderado</t>
  </si>
  <si>
    <r>
      <rPr>
        <b/>
        <sz val="10"/>
        <color theme="1"/>
        <rFont val="Calibri"/>
        <family val="2"/>
        <scheme val="minor"/>
      </rPr>
      <t>(1)</t>
    </r>
    <r>
      <rPr>
        <sz val="10"/>
        <color theme="1"/>
        <rFont val="Calibri"/>
        <family val="2"/>
        <scheme val="minor"/>
      </rPr>
      <t xml:space="preserve"> debênture emitida pela 3R Potiguar, em 06 de dezembro de 2024 houve a cessão desta dívida para a Enauta Energia: garantida pela aplicação financeira (TRS) da 3R Lux;  </t>
    </r>
    <r>
      <rPr>
        <b/>
        <sz val="10"/>
        <color theme="1"/>
        <rFont val="Calibri"/>
        <family val="2"/>
        <scheme val="minor"/>
      </rPr>
      <t>(2) Remuneração da 5ª Emissão da Enauta Energia</t>
    </r>
    <r>
      <rPr>
        <sz val="10"/>
        <color theme="1"/>
        <rFont val="Calibri"/>
        <family val="2"/>
        <scheme val="minor"/>
      </rPr>
      <t>: De 06/06/2023 (inclusive) a 19/06/2023 (inclusive): </t>
    </r>
    <r>
      <rPr>
        <b/>
        <sz val="10"/>
        <color theme="1"/>
        <rFont val="Calibri"/>
        <family val="2"/>
        <scheme val="minor"/>
      </rPr>
      <t>10,2300%</t>
    </r>
    <r>
      <rPr>
        <sz val="10"/>
        <color theme="1"/>
        <rFont val="Calibri"/>
        <family val="2"/>
        <scheme val="minor"/>
      </rPr>
      <t xml:space="preserve"> | De 20/06/2023 (inclusive) a 01/09/2023 (inclusive): </t>
    </r>
    <r>
      <rPr>
        <b/>
        <sz val="10"/>
        <color theme="1"/>
        <rFont val="Calibri"/>
        <family val="2"/>
        <scheme val="minor"/>
      </rPr>
      <t>10,5122%</t>
    </r>
    <r>
      <rPr>
        <sz val="10"/>
        <color theme="1"/>
        <rFont val="Calibri"/>
        <family val="2"/>
        <scheme val="minor"/>
      </rPr>
      <t xml:space="preserve"> | De 02/09/2023 (inclusive) a 01/12/2023 (inclusive):</t>
    </r>
    <r>
      <rPr>
        <b/>
        <sz val="10"/>
        <color theme="1"/>
        <rFont val="Calibri"/>
        <family val="2"/>
        <scheme val="minor"/>
      </rPr>
      <t> 9,9300%</t>
    </r>
    <r>
      <rPr>
        <sz val="10"/>
        <color theme="1"/>
        <rFont val="Calibri"/>
        <family val="2"/>
        <scheme val="minor"/>
      </rPr>
      <t xml:space="preserve"> | De 02/12/2023 (inclusive) a 29/02/2024 (inclusive):</t>
    </r>
    <r>
      <rPr>
        <b/>
        <sz val="10"/>
        <color theme="1"/>
        <rFont val="Calibri"/>
        <family val="2"/>
        <scheme val="minor"/>
      </rPr>
      <t> 10,2300%</t>
    </r>
    <r>
      <rPr>
        <sz val="10"/>
        <color theme="1"/>
        <rFont val="Calibri"/>
        <family val="2"/>
        <scheme val="minor"/>
      </rPr>
      <t xml:space="preserve"> | De 01/03/2024 (inclusive) a 01/08/2024 (inclusive): </t>
    </r>
    <r>
      <rPr>
        <b/>
        <sz val="10"/>
        <color theme="1"/>
        <rFont val="Calibri"/>
        <family val="2"/>
        <scheme val="minor"/>
      </rPr>
      <t>5,2756%</t>
    </r>
    <r>
      <rPr>
        <sz val="10"/>
        <color theme="1"/>
        <rFont val="Calibri"/>
        <family val="2"/>
        <scheme val="minor"/>
      </rPr>
      <t xml:space="preserve"> | De 02/08/2024 (inclusive) a 31/01/2025 (inclusive): </t>
    </r>
    <r>
      <rPr>
        <b/>
        <sz val="10"/>
        <color theme="1"/>
        <rFont val="Calibri"/>
        <family val="2"/>
        <scheme val="minor"/>
      </rPr>
      <t>10,2602%</t>
    </r>
    <r>
      <rPr>
        <sz val="10"/>
        <color theme="1"/>
        <rFont val="Calibri"/>
        <family val="2"/>
        <scheme val="minor"/>
      </rPr>
      <t xml:space="preserve"> | De 01/02/2025 (inclusive) a 01/08/2025 (inclusive): </t>
    </r>
    <r>
      <rPr>
        <b/>
        <sz val="10"/>
        <color theme="1"/>
        <rFont val="Calibri"/>
        <family val="2"/>
        <scheme val="minor"/>
      </rPr>
      <t>10,3129%</t>
    </r>
    <r>
      <rPr>
        <sz val="10"/>
        <color theme="1"/>
        <rFont val="Calibri"/>
        <family val="2"/>
        <scheme val="minor"/>
      </rPr>
      <t xml:space="preserve"> | De 02/08/2025 (inclusive) a 03/02/2026 (inclusive): </t>
    </r>
    <r>
      <rPr>
        <b/>
        <sz val="10"/>
        <color theme="1"/>
        <rFont val="Calibri"/>
        <family val="2"/>
        <scheme val="minor"/>
      </rPr>
      <t>10,1055%</t>
    </r>
    <r>
      <rPr>
        <sz val="10"/>
        <color theme="1"/>
        <rFont val="Calibri"/>
        <family val="2"/>
        <scheme val="minor"/>
      </rPr>
      <t xml:space="preserve"> | De 04/02/2026 (inclusive) a 31/07/2026 (inclusive): </t>
    </r>
    <r>
      <rPr>
        <b/>
        <sz val="10"/>
        <color theme="1"/>
        <rFont val="Calibri"/>
        <family val="2"/>
        <scheme val="minor"/>
      </rPr>
      <t>10,5296%</t>
    </r>
    <r>
      <rPr>
        <sz val="10"/>
        <color theme="1"/>
        <rFont val="Calibri"/>
        <family val="2"/>
        <scheme val="minor"/>
      </rPr>
      <t xml:space="preserve"> | De 01/08/2026 (inclusive) a 03/02/2027 (inclusive): </t>
    </r>
    <r>
      <rPr>
        <b/>
        <sz val="10"/>
        <color theme="1"/>
        <rFont val="Calibri"/>
        <family val="2"/>
        <scheme val="minor"/>
      </rPr>
      <t>10,0551%</t>
    </r>
    <r>
      <rPr>
        <sz val="10"/>
        <color theme="1"/>
        <rFont val="Calibri"/>
        <family val="2"/>
        <scheme val="minor"/>
      </rPr>
      <t xml:space="preserve"> | De 04/02/2027 (inclusive) a 03/08/2027 (inclusive): </t>
    </r>
    <r>
      <rPr>
        <b/>
        <sz val="10"/>
        <color theme="1"/>
        <rFont val="Calibri"/>
        <family val="2"/>
        <scheme val="minor"/>
      </rPr>
      <t>10,3662%</t>
    </r>
    <r>
      <rPr>
        <sz val="10"/>
        <color theme="1"/>
        <rFont val="Calibri"/>
        <family val="2"/>
        <scheme val="minor"/>
      </rPr>
      <t xml:space="preserve"> | De 04/08/2027 (inclusive) a 02/02/2028 (inclusive): </t>
    </r>
    <r>
      <rPr>
        <b/>
        <sz val="10"/>
        <color theme="1"/>
        <rFont val="Calibri"/>
        <family val="2"/>
        <scheme val="minor"/>
      </rPr>
      <t xml:space="preserve">10,2602% | </t>
    </r>
    <r>
      <rPr>
        <sz val="10"/>
        <color theme="1"/>
        <rFont val="Calibri"/>
        <family val="2"/>
        <scheme val="minor"/>
      </rPr>
      <t>De 03/02/2028 (inclusive) a 26/05/2028 (inclusive):</t>
    </r>
    <r>
      <rPr>
        <b/>
        <sz val="10"/>
        <color theme="1"/>
        <rFont val="Calibri"/>
        <family val="2"/>
        <scheme val="minor"/>
      </rPr>
      <t> 10,1635%</t>
    </r>
  </si>
  <si>
    <r>
      <t>9,80% - 10,51%</t>
    </r>
    <r>
      <rPr>
        <vertAlign val="superscript"/>
        <sz val="11"/>
        <color theme="1"/>
        <rFont val="Calibri"/>
        <family val="2"/>
        <scheme val="minor"/>
      </rPr>
      <t xml:space="preserve"> (2)</t>
    </r>
  </si>
  <si>
    <t>Reserva de incentivos fiscais</t>
  </si>
  <si>
    <t>Tax Incentive Reserve</t>
  </si>
  <si>
    <t>Provisão (reversão) de contingências</t>
  </si>
  <si>
    <t>Provision (reversal) for contingencies</t>
  </si>
  <si>
    <t>(-) Imposto de renda e contribuição social</t>
  </si>
  <si>
    <t>(-) Resultado financeiro líquido</t>
  </si>
  <si>
    <t>(-) Depreciação e amortização (CPV)</t>
  </si>
  <si>
    <t>(-) Depreciação e amortização (G&amp;A)</t>
  </si>
  <si>
    <t>(+) Ajustes Não Recorrentes</t>
  </si>
  <si>
    <t>(-) Income tax and social contribution</t>
  </si>
  <si>
    <t>(-) Net financial result</t>
  </si>
  <si>
    <t>(-) Depreciation and Amortization (COGS)</t>
  </si>
  <si>
    <t>(-) Depreciation and Amortization (G&amp;A)</t>
  </si>
  <si>
    <t>(+) Non-Recurring Adjustments</t>
  </si>
  <si>
    <t>Baixa do recebível Yinson</t>
  </si>
  <si>
    <t>Write-off of Yinson receivable</t>
  </si>
  <si>
    <t>Recebimento alienação crédito Yinson</t>
  </si>
  <si>
    <t>Proceeds from disposal of Yinson receivable</t>
  </si>
  <si>
    <t>Dívida Líquida Ajustada + Obrigações do Portfólio | BRL</t>
  </si>
  <si>
    <t>Adjusted Net Debt + Portfolio Obligations (earn-out)| BRL</t>
  </si>
  <si>
    <t>Dívida Líquida Ajustada + Obrigações do Portfólio | USD</t>
  </si>
  <si>
    <t>Adjusted Net Debt + Portfolio Obligations (earn-out)| USD</t>
  </si>
  <si>
    <t>Security</t>
  </si>
  <si>
    <t>Creditor</t>
  </si>
  <si>
    <t>Issuance</t>
  </si>
  <si>
    <t>Series</t>
  </si>
  <si>
    <t>Index</t>
  </si>
  <si>
    <t>spread (p.a)</t>
  </si>
  <si>
    <t>Issue Date</t>
  </si>
  <si>
    <t>Maturity Date</t>
  </si>
  <si>
    <t>Issuance Amount (MM)</t>
  </si>
  <si>
    <t>Interest Payment Months</t>
  </si>
  <si>
    <t>Early Redemption</t>
  </si>
  <si>
    <t>Interest Payment</t>
  </si>
  <si>
    <t>8,89% (Swap 76%)</t>
  </si>
  <si>
    <t>Oil sales volume¹ (kbbl)</t>
  </si>
  <si>
    <t>Gas sales volume¹ (thousand MMBTU)</t>
  </si>
  <si>
    <t>Volume de gás vendido (mil MMBTU) | Sem Intercompany</t>
  </si>
  <si>
    <t>Gas sales volume (thousand MMBTU) | Excluding intercompany</t>
  </si>
  <si>
    <t>Fonte: ANP e Companhia</t>
  </si>
  <si>
    <t>Source: ANP and Company</t>
  </si>
  <si>
    <t>Resultado de alienação de participação em ativos</t>
  </si>
  <si>
    <t>Profit from sale of interest in Assets</t>
  </si>
  <si>
    <t>Alienação de partcipação em Ativos</t>
  </si>
  <si>
    <t>Disposal of interest in Assets</t>
  </si>
  <si>
    <t>Provisão para abandono PC</t>
  </si>
  <si>
    <t>Asset retirement obligation (ARO)</t>
  </si>
  <si>
    <t>Constituição / reversão de provisão estimada com crédito de liquidação duvidosa</t>
  </si>
  <si>
    <t>Baixas, perdas, obsolescência de estoques</t>
  </si>
  <si>
    <t>Recognition / Reversal of Allowance for Doubtful Accounts</t>
  </si>
  <si>
    <t>Inventory Write-offs, Losses and Obsolescence</t>
  </si>
  <si>
    <r>
      <t xml:space="preserve">2024 
</t>
    </r>
    <r>
      <rPr>
        <b/>
        <sz val="10"/>
        <color theme="1"/>
        <rFont val="Calibri"/>
        <family val="2"/>
        <scheme val="minor"/>
      </rPr>
      <t>Proforma¹</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</si>
</sst>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_-* #,##0_-;\-* #,##0_-;_-* &quot;-&quot;??_-;_-@_-"/>
    <numFmt numFmtId="167" formatCode="_(* #,##0_);_(* \(#,##0\);_(* &quot;-&quot;??_);_(@_)"/>
    <numFmt numFmtId="168" formatCode="_(* #,##0.000_);_(* \(#,##0.000\);_(* &quot;-&quot;??_);_(@_)"/>
    <numFmt numFmtId="169" formatCode="#,##0.0"/>
    <numFmt numFmtId="170" formatCode="0.0%"/>
    <numFmt numFmtId="171" formatCode="_-* #,##0.00\ _€_-;\-* #,##0.00\ _€_-;_-* &quot;-&quot;??\ _€_-;_-@_-"/>
    <numFmt numFmtId="172" formatCode="#,##0;\(#,##0\);\-"/>
    <numFmt numFmtId="173" formatCode="0.0\ &quot;p.p.&quot;"/>
    <numFmt numFmtId="174" formatCode="_(* #,##0.0_);_(* \(#,##0.0\);_(* &quot;-&quot;??_);_(@_)"/>
    <numFmt numFmtId="175" formatCode="_([$USD]\ * #,##0.000000000_);_([$USD]\ * \(#,##0.000000000\);_([$USD]\ * &quot;-&quot;??_);_(@_)"/>
    <numFmt numFmtId="176" formatCode="0.0000"/>
    <numFmt numFmtId="177" formatCode="#,##0;\(#,##0\)"/>
    <numFmt numFmtId="178" formatCode="0\ \ "/>
    <numFmt numFmtId="179" formatCode="\(#,##0\);#,##0_)"/>
    <numFmt numFmtId="180" formatCode="#,##0,_);\(#,##0,\)"/>
    <numFmt numFmtId="181" formatCode="\(#,##0,\);#,##0,_)"/>
    <numFmt numFmtId="182" formatCode="#,##0,;\(#,##0,\);0;@"/>
    <numFmt numFmtId="183" formatCode="#,##0;\(#,##0\);0;@"/>
    <numFmt numFmtId="184" formatCode="0.0%;\(0.0%\)"/>
    <numFmt numFmtId="185" formatCode="0."/>
    <numFmt numFmtId="186" formatCode="m\/d\/yy\ h:mm"/>
    <numFmt numFmtId="187" formatCode="dd\.mmmm\.yyyy"/>
    <numFmt numFmtId="188" formatCode="m\/d"/>
    <numFmt numFmtId="189" formatCode="\(#,##0.00\);#,##0.00_)"/>
    <numFmt numFmtId="190" formatCode="_([$€-2]* #,##0.00_);_([$€-2]* \(#,##0.00\);_([$€-2]* &quot;-&quot;??_)"/>
    <numFmt numFmtId="191" formatCode="\ \ \ @"/>
    <numFmt numFmtId="192" formatCode="\ \ \ @\ *."/>
    <numFmt numFmtId="193" formatCode="\ \ \ \ \ \ @"/>
    <numFmt numFmtId="194" formatCode="\ \ \ \ \ \ \ \ \ @\ *."/>
    <numFmt numFmtId="195" formatCode="@\ *."/>
    <numFmt numFmtId="196" formatCode="\ \ \ \ \ \ @\ *."/>
    <numFmt numFmtId="197" formatCode="\ \ \ \ \ \ \ \ \ @"/>
    <numFmt numFmtId="198" formatCode="#,##0\ &quot;£&quot;_);[Red]\(* #,##0\ &quot;£&quot;\)"/>
    <numFmt numFmtId="199" formatCode="#,##0\ &quot;kr.&quot;_);[Red]\(* #,##0\ &quot;kr.&quot;\)"/>
    <numFmt numFmtId="200" formatCode="_ * #,##0_)_D_H_ ;_ * \(#,##0\)_D_H_ ;_ * &quot;-&quot;_)_D_H_ ;_ @_ "/>
    <numFmt numFmtId="201" formatCode="_ * #,##0.00_)_D_H_ ;_ * \(#,##0.00\)_D_H_ ;_ * &quot;-&quot;??_)_D_H_ ;_ @_ "/>
    <numFmt numFmtId="202" formatCode="#,##0\ \ ;[Red]\(* #,##0\ \)"/>
    <numFmt numFmtId="203" formatCode="_ * #,##0_)&quot;DH&quot;_ ;_ * \(#,##0\)&quot;DH&quot;_ ;_ * &quot;-&quot;_)&quot;DH&quot;_ ;_ @_ "/>
    <numFmt numFmtId="204" formatCode="_ * #,##0.00_)&quot;DH&quot;_ ;_ * \(#,##0.00\)&quot;DH&quot;_ ;_ * &quot;-&quot;??_)&quot;DH&quot;_ ;_ @_ "/>
    <numFmt numFmtId="205" formatCode="#,##0\ _);[Red]\(* #,##0\ \)"/>
    <numFmt numFmtId="206" formatCode="#,##0_ ;\ \(#,##0\)"/>
    <numFmt numFmtId="207" formatCode="#,##0.00%\ ;[Red]\(#,##0.00%\)"/>
    <numFmt numFmtId="208" formatCode="0%_);\(0%\)"/>
    <numFmt numFmtId="209" formatCode="0%;\(0%\)"/>
    <numFmt numFmtId="210" formatCode="_-\ #,##0.0_);\(#,##0.0\);_-* &quot;-&quot;??_-;_-@_-"/>
    <numFmt numFmtId="211" formatCode="#,##0\ \ ;\(* #,##0\ \)"/>
    <numFmt numFmtId="212" formatCode="[$-416]mmm\-yy;@"/>
    <numFmt numFmtId="213" formatCode="#,##0_);\(#,##0_)"/>
    <numFmt numFmtId="214" formatCode="#,##0.\-"/>
    <numFmt numFmtId="215" formatCode="#,##0\ ;[Red]\(* #,##0\)"/>
    <numFmt numFmtId="216" formatCode="_-* #,##0\ &quot;zł&quot;_-;\-* #,##0\ &quot;zł&quot;_-;_-* &quot;-&quot;\ &quot;zł&quot;_-;_-@_-"/>
    <numFmt numFmtId="217" formatCode="_-* #,##0.00\ &quot;zł&quot;_-;\-* #,##0.00\ &quot;zł&quot;_-;_-* &quot;-&quot;??\ &quot;zł&quot;_-;_-@_-"/>
    <numFmt numFmtId="218" formatCode="&quot;(&quot;0%&quot;)   &quot;;[Red]\-&quot;(&quot;0%&quot;)   &quot;;&quot;－    &quot;"/>
    <numFmt numFmtId="219" formatCode="&quot;(&quot;0.00%&quot;)   &quot;;[Red]\-&quot;(&quot;0.00%&quot;)   &quot;;&quot;－    &quot;"/>
    <numFmt numFmtId="220" formatCode="0.00%;[Red]\-0.00%;&quot;－&quot;"/>
    <numFmt numFmtId="221" formatCode="#,##0;[Red]\-#,##0;&quot;－&quot;"/>
    <numFmt numFmtId="222" formatCode="[Blue]General"/>
    <numFmt numFmtId="223" formatCode="&quot;A$ &quot;#,##0_);[Red]&quot;(A$ &quot;#,##0\)"/>
    <numFmt numFmtId="224" formatCode="&quot;&quot;"/>
    <numFmt numFmtId="225" formatCode="#,##0.000000_);[Red]\(#,##0.000000\)"/>
    <numFmt numFmtId="226" formatCode="#,##0.000"/>
    <numFmt numFmtId="227" formatCode="#,##0.0000_);[Red]\(#,##0.0000\)"/>
    <numFmt numFmtId="228" formatCode="_(&quot;$&quot;* #,##0.0_);_(&quot;$&quot;* \(#,##0.0\);_(&quot;$&quot;* &quot;-&quot;??_);_(@_)"/>
    <numFmt numFmtId="229" formatCode="#,##0.00;\(#,##0.00\)"/>
    <numFmt numFmtId="230" formatCode="_(&quot;R$ &quot;* #,##0.00_);_(&quot;R$ &quot;* \(#,##0.00\);_(&quot;R$ &quot;* &quot;-&quot;??_);_(@_)"/>
    <numFmt numFmtId="231" formatCode="\$#,##0\ ;\(\$#,##0\)"/>
    <numFmt numFmtId="232" formatCode="General_)"/>
    <numFmt numFmtId="233" formatCode="&quot;$&quot;#,##0_);[Red]\(&quot;$&quot;#,##0\)"/>
    <numFmt numFmtId="234" formatCode="#,###&quot; day&quot;"/>
    <numFmt numFmtId="235" formatCode="_(&quot;$&quot;* #,##0_);_(&quot;$&quot;* \(#,##0\);_(&quot;$&quot;* &quot;-&quot;??_);_(@_)"/>
    <numFmt numFmtId="236" formatCode="_([$€]* #,##0.00_);_([$€]* \(#,##0.00\);_([$€]* &quot;-&quot;??_);_(@_)"/>
    <numFmt numFmtId="237" formatCode="_(#,##0_);\(#,##0\)"/>
    <numFmt numFmtId="238" formatCode="&quot;£&quot;#,##0.00;\-&quot;£&quot;#,##0.00"/>
    <numFmt numFmtId="239" formatCode="#.00"/>
    <numFmt numFmtId="240" formatCode="#,##0.00&quot; $&quot;;\-#,##0.00&quot; $&quot;"/>
    <numFmt numFmtId="241" formatCode="_-* #,##0\ _P_t_s_-;\-* #,##0\ _P_t_s_-;_-* &quot;-&quot;\ _P_t_s_-;_-@_-"/>
    <numFmt numFmtId="242" formatCode="_-* #,##0.00\ _P_t_s_-;\-* #,##0.00\ _P_t_s_-;_-* &quot;-&quot;??\ _P_t_s_-;_-@_-"/>
    <numFmt numFmtId="243" formatCode="#,##0.0000000_);[Red]\(#,##0.0000000\)"/>
    <numFmt numFmtId="244" formatCode="_ * #,##0_ ;_ * \-#,##0_ ;_ * &quot;-&quot;_ ;_ @_ "/>
    <numFmt numFmtId="245" formatCode="_(&quot;N$&quot;* #,##0_);_(&quot;N$&quot;* \(#,##0\);_(&quot;N$&quot;* &quot;-&quot;_);_(@_)"/>
    <numFmt numFmtId="246" formatCode="_(&quot;N$&quot;* #,##0.00_);_(&quot;N$&quot;* \(#,##0.00\);_(&quot;N$&quot;* &quot;-&quot;??_);_(@_)"/>
    <numFmt numFmtId="247" formatCode="#,##0;\(0,000\)"/>
    <numFmt numFmtId="248" formatCode="#&quot; month&quot;"/>
    <numFmt numFmtId="249" formatCode="#,###.##000"/>
    <numFmt numFmtId="250" formatCode="%#.00"/>
    <numFmt numFmtId="251" formatCode="#,"/>
    <numFmt numFmtId="252" formatCode="#."/>
    <numFmt numFmtId="253" formatCode="_-* #,##0\ &quot;Pts&quot;_-;\-* #,##0\ &quot;Pts&quot;_-;_-* &quot;-&quot;\ &quot;Pts&quot;_-;_-@_-"/>
    <numFmt numFmtId="254" formatCode="_-* #,##0\ &quot;$&quot;_-;\-* #,##0\ &quot;$&quot;_-;_-* &quot;-&quot;\ &quot;$&quot;_-;_-@_-"/>
    <numFmt numFmtId="255" formatCode="_-* #,##0.00\ &quot;$&quot;_-;\-* #,##0.00\ &quot;$&quot;_-;_-* &quot;-&quot;??\ &quot;$&quot;_-;_-@_-"/>
    <numFmt numFmtId="256" formatCode="#,##0.00000000_);[Red]\(#,##0.00000000\)"/>
    <numFmt numFmtId="257" formatCode="#&quot; year&quot;"/>
    <numFmt numFmtId="258" formatCode="0.0000000000%"/>
    <numFmt numFmtId="259" formatCode="_._.* #,##0.0_)_%;_._.* \(#,##0.0\)_%;_._.* \ .0_)_%"/>
    <numFmt numFmtId="260" formatCode="_._.* #,##0.000_)_%;_._.* \(#,##0.000\)_%;_._.* \ .000_)_%"/>
    <numFmt numFmtId="261" formatCode="_._.&quot;$&quot;* #,##0.0_)_%;_._.&quot;$&quot;* \(#,##0.0\)_%;_._.&quot;$&quot;* \ .0_)_%"/>
    <numFmt numFmtId="262" formatCode="&quot;$&quot;* #,##0.00_);&quot;$&quot;* \(#,##0.00\)"/>
    <numFmt numFmtId="263" formatCode="_._.&quot;$&quot;* #,##0.000_)_%;_._.&quot;$&quot;* \(#,##0.000\)_%;_._.&quot;$&quot;* \ .000_)_%"/>
    <numFmt numFmtId="264" formatCode="_._._(* 0_)%;_._.\(* 0\)%;_._._(* \ _)\%"/>
    <numFmt numFmtId="265" formatCode="_(0.0_)%;\(0.0\)%;\ \ .0_)%"/>
    <numFmt numFmtId="266" formatCode="_._._(* 0.0_)%;_._.\(* 0.0\)%;_._._(* \ .0_)%"/>
    <numFmt numFmtId="267" formatCode="_(0.00_)%;\(0.00\)%;\ \ .00_)%"/>
    <numFmt numFmtId="268" formatCode="_._._(* 0.00_)%;_._.\(* 0.00\)%;_._._(* \ .00_)%"/>
    <numFmt numFmtId="269" formatCode="_(0.000_)%;\(0.000\)%;\ \ .000_)%"/>
    <numFmt numFmtId="270" formatCode="_._._(* 0.000_)%;_._.\(* 0.000\)%;_._._(* \ .000_)%"/>
    <numFmt numFmtId="271" formatCode="&quot;Sim&quot;;&quot;Sim&quot;;&quot;Não&quot;"/>
    <numFmt numFmtId="272" formatCode="_(* #,##0_);_(* \(#,##0\);_(* \ _)"/>
    <numFmt numFmtId="273" formatCode="_(* #,##0.0_);_(* \(#,##0.0\);_(* \ .0_)"/>
    <numFmt numFmtId="274" formatCode="_(* #,##0.00_);_(* \(#,##0.00\);_(* \ .00_)"/>
    <numFmt numFmtId="275" formatCode="_(* #,##0.000_);_(* \(#,##0.000\);_(* \ .000_)"/>
    <numFmt numFmtId="276" formatCode="_(&quot;$&quot;* #,##0_);_(&quot;$&quot;* \(#,##0\);_(&quot;$&quot;* \ _)"/>
    <numFmt numFmtId="277" formatCode="_(&quot;$&quot;* #,##0.0_);_(&quot;$&quot;* \(#,##0.0\);_(&quot;$&quot;* \ .0_)"/>
    <numFmt numFmtId="278" formatCode="_(&quot;$&quot;* #,##0.00_);_(&quot;$&quot;* \(#,##0.00\);_(&quot;$&quot;* \ .00_)"/>
    <numFmt numFmtId="279" formatCode="_(&quot;$&quot;* #,##0.000_);_(&quot;$&quot;* \(#,##0.000\);_(&quot;$&quot;* \ .000_)"/>
    <numFmt numFmtId="280" formatCode="0.00_ ;[Red]\-0.00\ "/>
    <numFmt numFmtId="281" formatCode="[$-416]mmmm\-yy;@"/>
    <numFmt numFmtId="282" formatCode="&quot; &quot;* #,##0.00&quot; &quot;;&quot;-&quot;* #,##0.00&quot; &quot;;&quot; &quot;* &quot;-&quot;#&quot; &quot;;&quot; &quot;@&quot; &quot;"/>
    <numFmt numFmtId="283" formatCode="&quot;R$&quot;\ #,##0.00"/>
    <numFmt numFmtId="284" formatCode="[$USD]\ #,##0.00"/>
    <numFmt numFmtId="285" formatCode="_-&quot;R$&quot;\ * #,##0_-;\-&quot;R$&quot;\ * #,##0_-;_-&quot;R$&quot;\ * &quot;-&quot;??_-;_-@_-"/>
    <numFmt numFmtId="286" formatCode="&quot;R$&quot;\ #,##0.0"/>
    <numFmt numFmtId="287" formatCode="[$USD]\ #,##0"/>
    <numFmt numFmtId="288" formatCode="[$BRL]\ #,##0"/>
    <numFmt numFmtId="289" formatCode="#,##0.00;\(#,##0.00\);\-"/>
    <numFmt numFmtId="290" formatCode="mmm\-yy"/>
  </numFmts>
  <fonts count="245">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1"/>
      <color theme="0"/>
      <name val="Calibri"/>
      <family val="2"/>
      <scheme val="minor"/>
    </font>
    <font>
      <b/>
      <sz val="11"/>
      <name val="Calibri"/>
      <family val="2"/>
      <scheme val="minor"/>
    </font>
    <font>
      <sz val="11"/>
      <color theme="0"/>
      <name val="Calibri"/>
      <family val="2"/>
      <scheme val="minor"/>
    </font>
    <font>
      <u/>
      <sz val="11"/>
      <color theme="10"/>
      <name val="Calibri"/>
      <family val="2"/>
      <scheme val="minor"/>
    </font>
    <font>
      <sz val="8"/>
      <name val="Calibri"/>
      <family val="2"/>
      <scheme val="minor"/>
    </font>
    <font>
      <sz val="10"/>
      <name val="Calibri"/>
      <family val="2"/>
      <scheme val="minor"/>
    </font>
    <font>
      <sz val="10"/>
      <name val="Arial"/>
      <family val="2"/>
    </font>
    <font>
      <b/>
      <sz val="10"/>
      <color theme="0"/>
      <name val="Calibri"/>
      <family val="2"/>
      <scheme val="minor"/>
    </font>
    <font>
      <i/>
      <sz val="11"/>
      <color theme="1"/>
      <name val="Calibri"/>
      <family val="2"/>
      <scheme val="minor"/>
    </font>
    <font>
      <sz val="11"/>
      <name val="Calibri"/>
      <family val="2"/>
      <scheme val="minor"/>
    </font>
    <font>
      <sz val="11"/>
      <color rgb="FFFF0000"/>
      <name val="Calibri"/>
      <family val="2"/>
      <scheme val="minor"/>
    </font>
    <font>
      <sz val="12"/>
      <color theme="1"/>
      <name val="Calibri"/>
      <family val="2"/>
      <scheme val="minor"/>
    </font>
    <font>
      <sz val="8"/>
      <color rgb="FF000000"/>
      <name val="Segoe UI"/>
      <family val="2"/>
    </font>
    <font>
      <b/>
      <sz val="11"/>
      <color theme="5"/>
      <name val="Calibri"/>
      <family val="2"/>
      <scheme val="minor"/>
    </font>
    <font>
      <b/>
      <sz val="18"/>
      <color theme="5"/>
      <name val="Calibri"/>
      <family val="2"/>
      <scheme val="minor"/>
    </font>
    <font>
      <sz val="11"/>
      <color rgb="FF000000"/>
      <name val="Calibri"/>
      <family val="2"/>
      <scheme val="minor"/>
    </font>
    <font>
      <b/>
      <sz val="18"/>
      <color rgb="FF1A0572"/>
      <name val="Calibri"/>
      <family val="2"/>
      <scheme val="minor"/>
    </font>
    <font>
      <b/>
      <sz val="11"/>
      <color rgb="FF1A0572"/>
      <name val="Calibri"/>
      <family val="2"/>
      <scheme val="minor"/>
    </font>
    <font>
      <b/>
      <sz val="10"/>
      <color rgb="FF1A0572"/>
      <name val="Calibri"/>
      <family val="2"/>
      <scheme val="minor"/>
    </font>
    <font>
      <sz val="11"/>
      <color rgb="FF1A0572"/>
      <name val="Calibri"/>
      <family val="2"/>
      <scheme val="minor"/>
    </font>
    <font>
      <sz val="12"/>
      <color rgb="FF1B0572"/>
      <name val="Calibri"/>
      <family val="2"/>
      <scheme val="minor"/>
    </font>
    <font>
      <b/>
      <sz val="12"/>
      <color rgb="FF1B0572"/>
      <name val="Calibri"/>
      <family val="2"/>
      <scheme val="minor"/>
    </font>
    <font>
      <sz val="11"/>
      <color theme="0" tint="-0.499984740745262"/>
      <name val="Calibri"/>
      <family val="2"/>
      <scheme val="minor"/>
    </font>
    <font>
      <b/>
      <sz val="12"/>
      <color theme="0"/>
      <name val="Calibri"/>
      <family val="2"/>
      <scheme val="minor"/>
    </font>
    <font>
      <sz val="26"/>
      <color theme="5"/>
      <name val="Calibri"/>
      <family val="2"/>
      <scheme val="minor"/>
    </font>
    <font>
      <sz val="8"/>
      <color theme="1" tint="0.34998626667073579"/>
      <name val="Calibri"/>
      <family val="2"/>
      <scheme val="minor"/>
    </font>
    <font>
      <u/>
      <sz val="11"/>
      <color theme="0"/>
      <name val="Calibri"/>
      <family val="2"/>
      <scheme val="minor"/>
    </font>
    <font>
      <b/>
      <sz val="12"/>
      <color rgb="FF92D050"/>
      <name val="Calibri"/>
      <family val="2"/>
      <scheme val="minor"/>
    </font>
    <font>
      <sz val="11"/>
      <color rgb="FF000000"/>
      <name val="Calibri"/>
      <family val="2"/>
    </font>
    <font>
      <sz val="9"/>
      <color theme="1"/>
      <name val="Trebuchet MS"/>
      <family val="2"/>
    </font>
    <font>
      <sz val="11"/>
      <color theme="1"/>
      <name val="Arial"/>
      <family val="2"/>
    </font>
    <font>
      <sz val="8"/>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theme="1"/>
      <name val="Arial"/>
      <family val="2"/>
    </font>
    <font>
      <b/>
      <sz val="10"/>
      <color theme="1"/>
      <name val="Arial"/>
      <family val="2"/>
    </font>
    <font>
      <b/>
      <sz val="10"/>
      <color theme="0"/>
      <name val="Arial"/>
      <family val="2"/>
    </font>
    <font>
      <b/>
      <sz val="10"/>
      <name val="Arial"/>
      <family val="2"/>
    </font>
    <font>
      <sz val="10"/>
      <color indexed="12"/>
      <name val="Arial"/>
      <family val="2"/>
    </font>
    <font>
      <b/>
      <sz val="10"/>
      <color indexed="10"/>
      <name val="Arial"/>
      <family val="2"/>
    </font>
    <font>
      <sz val="10"/>
      <color indexed="8"/>
      <name val="Arial"/>
      <family val="2"/>
    </font>
    <font>
      <sz val="10"/>
      <color theme="0"/>
      <name val="Arial"/>
      <family val="2"/>
    </font>
    <font>
      <sz val="10"/>
      <color rgb="FF000000"/>
      <name val="Arial"/>
      <family val="2"/>
    </font>
    <font>
      <sz val="10"/>
      <color rgb="FFFF0000"/>
      <name val="Arial"/>
      <family val="2"/>
    </font>
    <font>
      <b/>
      <sz val="8"/>
      <color rgb="FF000000"/>
      <name val="Arial"/>
      <family val="2"/>
    </font>
    <font>
      <sz val="11"/>
      <color indexed="8"/>
      <name val="Calibri"/>
      <family val="2"/>
    </font>
    <font>
      <sz val="10"/>
      <name val="Times New Roman"/>
      <family val="1"/>
    </font>
    <font>
      <sz val="8"/>
      <name val="Arial"/>
      <family val="2"/>
    </font>
    <font>
      <b/>
      <sz val="8"/>
      <color rgb="FFFFFFFF"/>
      <name val="Arial"/>
      <family val="2"/>
    </font>
    <font>
      <sz val="11"/>
      <name val="Arial"/>
      <family val="2"/>
    </font>
    <font>
      <b/>
      <sz val="8"/>
      <name val="Arial"/>
      <family val="2"/>
    </font>
    <font>
      <u/>
      <sz val="11"/>
      <color rgb="FF0563C1"/>
      <name val="Calibri"/>
      <family val="2"/>
      <scheme val="minor"/>
    </font>
    <font>
      <sz val="11"/>
      <color rgb="FF9C6500"/>
      <name val="Calibri"/>
      <family val="2"/>
      <scheme val="minor"/>
    </font>
    <font>
      <sz val="12"/>
      <name val="Calibri"/>
      <family val="2"/>
    </font>
    <font>
      <sz val="11"/>
      <color indexed="9"/>
      <name val="Calibri"/>
      <family val="2"/>
    </font>
    <font>
      <sz val="12"/>
      <name val="Helv"/>
    </font>
    <font>
      <sz val="11"/>
      <color indexed="20"/>
      <name val="Calibri"/>
      <family val="2"/>
    </font>
    <font>
      <sz val="11"/>
      <color indexed="12"/>
      <name val="Times New Roman"/>
      <family val="1"/>
    </font>
    <font>
      <sz val="11"/>
      <color indexed="17"/>
      <name val="Calibri"/>
      <family val="2"/>
    </font>
    <font>
      <b/>
      <sz val="11"/>
      <color indexed="52"/>
      <name val="Calibri"/>
      <family val="2"/>
    </font>
    <font>
      <b/>
      <sz val="11"/>
      <color indexed="10"/>
      <name val="Calibri"/>
      <family val="2"/>
    </font>
    <font>
      <b/>
      <sz val="10"/>
      <name val="Verdana"/>
      <family val="2"/>
    </font>
    <font>
      <b/>
      <sz val="11"/>
      <color indexed="9"/>
      <name val="Calibri"/>
      <family val="2"/>
    </font>
    <font>
      <sz val="11"/>
      <color indexed="10"/>
      <name val="Calibri"/>
      <family val="2"/>
    </font>
    <font>
      <b/>
      <sz val="16"/>
      <name val="Times New Roman"/>
      <family val="1"/>
    </font>
    <font>
      <sz val="10"/>
      <name val="Times"/>
      <family val="1"/>
    </font>
    <font>
      <sz val="11"/>
      <name val="Times New Roman"/>
      <family val="1"/>
    </font>
    <font>
      <sz val="12"/>
      <name val="Arial"/>
      <family val="2"/>
    </font>
    <font>
      <sz val="11"/>
      <color indexed="62"/>
      <name val="Calibri"/>
      <family val="2"/>
    </font>
    <font>
      <i/>
      <sz val="11"/>
      <color indexed="23"/>
      <name val="Calibri"/>
      <family val="2"/>
    </font>
    <font>
      <b/>
      <sz val="10"/>
      <name val="Times"/>
      <family val="1"/>
    </font>
    <font>
      <b/>
      <sz val="9"/>
      <name val="Times New Roman"/>
      <family val="1"/>
    </font>
    <font>
      <b/>
      <sz val="12"/>
      <name val="Arial"/>
      <family val="2"/>
    </font>
    <font>
      <b/>
      <sz val="12"/>
      <name val="Tahoma"/>
      <family val="2"/>
    </font>
    <font>
      <b/>
      <sz val="15"/>
      <color indexed="56"/>
      <name val="Calibri"/>
      <family val="2"/>
    </font>
    <font>
      <b/>
      <sz val="13"/>
      <color indexed="56"/>
      <name val="Calibri"/>
      <family val="2"/>
    </font>
    <font>
      <b/>
      <sz val="11"/>
      <color indexed="56"/>
      <name val="Calibri"/>
      <family val="2"/>
    </font>
    <font>
      <sz val="10"/>
      <name val="Courier"/>
      <family val="3"/>
    </font>
    <font>
      <sz val="10"/>
      <name val="Tahoma"/>
      <family val="2"/>
    </font>
    <font>
      <sz val="11"/>
      <name val="Times"/>
      <family val="1"/>
    </font>
    <font>
      <i/>
      <sz val="10"/>
      <name val="Arial CE"/>
      <family val="2"/>
    </font>
    <font>
      <sz val="11"/>
      <color indexed="52"/>
      <name val="Calibri"/>
      <family val="2"/>
    </font>
    <font>
      <b/>
      <sz val="11"/>
      <name val="Times New Roman"/>
      <family val="1"/>
    </font>
    <font>
      <sz val="10"/>
      <name val="Arabic Transparent"/>
    </font>
    <font>
      <b/>
      <sz val="18"/>
      <name val="Times New Roman"/>
      <family val="1"/>
    </font>
    <font>
      <b/>
      <sz val="14"/>
      <name val="Times New Roman"/>
      <family val="1"/>
    </font>
    <font>
      <sz val="11"/>
      <color indexed="19"/>
      <name val="Calibri"/>
      <family val="2"/>
    </font>
    <font>
      <sz val="11"/>
      <color indexed="60"/>
      <name val="Calibri"/>
      <family val="2"/>
    </font>
    <font>
      <sz val="8"/>
      <name val="Courier New"/>
      <family val="3"/>
    </font>
    <font>
      <sz val="10"/>
      <name val="Geneva"/>
      <family val="2"/>
    </font>
    <font>
      <sz val="6"/>
      <name val="Courier New"/>
      <family val="3"/>
    </font>
    <font>
      <sz val="10"/>
      <name val="Arial CE"/>
    </font>
    <font>
      <sz val="10"/>
      <name val="Verdana"/>
      <family val="2"/>
    </font>
    <font>
      <b/>
      <sz val="11"/>
      <color indexed="63"/>
      <name val="Calibri"/>
      <family val="2"/>
    </font>
    <font>
      <b/>
      <sz val="11"/>
      <name val="Arial"/>
      <family val="2"/>
    </font>
    <font>
      <sz val="10"/>
      <name val="MS Sans Serif"/>
      <family val="2"/>
    </font>
    <font>
      <b/>
      <sz val="10"/>
      <name val="MS Sans Serif"/>
      <family val="2"/>
    </font>
    <font>
      <sz val="10"/>
      <name val="Helv"/>
    </font>
    <font>
      <b/>
      <sz val="10"/>
      <name val="Tahoma"/>
      <family val="2"/>
    </font>
    <font>
      <sz val="12"/>
      <name val="Times New Roman"/>
      <family val="1"/>
    </font>
    <font>
      <sz val="10"/>
      <name val="Times rmn"/>
    </font>
    <font>
      <b/>
      <sz val="18"/>
      <color indexed="56"/>
      <name val="Cambria"/>
      <family val="2"/>
    </font>
    <font>
      <b/>
      <sz val="15"/>
      <color indexed="62"/>
      <name val="Calibri"/>
      <family val="2"/>
    </font>
    <font>
      <b/>
      <sz val="18"/>
      <color indexed="62"/>
      <name val="Cambria"/>
      <family val="2"/>
    </font>
    <font>
      <b/>
      <sz val="13"/>
      <color indexed="62"/>
      <name val="Calibri"/>
      <family val="2"/>
    </font>
    <font>
      <b/>
      <sz val="11"/>
      <color indexed="62"/>
      <name val="Calibri"/>
      <family val="2"/>
    </font>
    <font>
      <b/>
      <sz val="11"/>
      <color indexed="8"/>
      <name val="Calibri"/>
      <family val="2"/>
    </font>
    <font>
      <b/>
      <sz val="11"/>
      <color indexed="10"/>
      <name val="Times New Roman"/>
      <family val="1"/>
    </font>
    <font>
      <sz val="8"/>
      <color indexed="18"/>
      <name val="Times New Roman"/>
      <family val="1"/>
    </font>
    <font>
      <sz val="11"/>
      <name val="ＭＳ ゴシック"/>
      <family val="3"/>
      <charset val="128"/>
    </font>
    <font>
      <sz val="11"/>
      <name val="ＭＳ 明朝"/>
      <family val="1"/>
      <charset val="128"/>
    </font>
    <font>
      <sz val="10"/>
      <name val="ＭＳ Ｐゴシック"/>
      <family val="3"/>
      <charset val="128"/>
    </font>
    <font>
      <b/>
      <sz val="14"/>
      <name val="ＭＳ Ｐゴシック"/>
      <family val="3"/>
      <charset val="128"/>
    </font>
    <font>
      <b/>
      <sz val="18"/>
      <color theme="3"/>
      <name val="Calibri Light"/>
      <family val="2"/>
      <scheme val="major"/>
    </font>
    <font>
      <b/>
      <sz val="13"/>
      <color indexed="62"/>
      <name val="Calibri"/>
      <family val="2"/>
      <scheme val="minor"/>
    </font>
    <font>
      <sz val="10"/>
      <name val="Book Antiqua"/>
      <family val="1"/>
    </font>
    <font>
      <sz val="12"/>
      <color indexed="8"/>
      <name val="Arial"/>
      <family val="2"/>
    </font>
    <font>
      <sz val="14"/>
      <color indexed="8"/>
      <name val="Arial"/>
      <family val="2"/>
    </font>
    <font>
      <sz val="10"/>
      <color indexed="11"/>
      <name val="Arial"/>
      <family val="2"/>
    </font>
    <font>
      <sz val="12"/>
      <name val="Tms Rmn"/>
    </font>
    <font>
      <b/>
      <sz val="12"/>
      <name val="Times New Roman"/>
      <family val="1"/>
    </font>
    <font>
      <sz val="12"/>
      <color indexed="24"/>
      <name val="Arial"/>
      <family val="2"/>
    </font>
    <font>
      <sz val="14"/>
      <color indexed="24"/>
      <name val="Arial"/>
      <family val="2"/>
    </font>
    <font>
      <sz val="14"/>
      <name val="Helv"/>
    </font>
    <font>
      <sz val="10"/>
      <name val="Palatino"/>
      <family val="1"/>
    </font>
    <font>
      <sz val="9"/>
      <name val="Times New Roman"/>
      <family val="1"/>
    </font>
    <font>
      <sz val="9"/>
      <color indexed="10"/>
      <name val="Geneva"/>
      <family val="2"/>
    </font>
    <font>
      <sz val="8"/>
      <color indexed="12"/>
      <name val="Times New Roman"/>
      <family val="1"/>
    </font>
    <font>
      <b/>
      <sz val="10"/>
      <color indexed="12"/>
      <name val="MS Sans Serif"/>
      <family val="2"/>
    </font>
    <font>
      <sz val="8"/>
      <name val="Palatino"/>
      <family val="1"/>
    </font>
    <font>
      <sz val="10"/>
      <name val="BERNHARD"/>
    </font>
    <font>
      <sz val="10"/>
      <name val="Albertus Medium"/>
      <family val="2"/>
    </font>
    <font>
      <sz val="8"/>
      <color indexed="8"/>
      <name val="Times New Roman"/>
      <family val="1"/>
    </font>
    <font>
      <sz val="1"/>
      <color indexed="8"/>
      <name val="Courier"/>
      <family val="3"/>
    </font>
    <font>
      <sz val="11"/>
      <color indexed="14"/>
      <name val="Arial"/>
      <family val="2"/>
    </font>
    <font>
      <sz val="11"/>
      <name val="??"/>
      <family val="3"/>
      <charset val="129"/>
    </font>
    <font>
      <sz val="7.5"/>
      <color indexed="9"/>
      <name val="Arial"/>
      <family val="2"/>
    </font>
    <font>
      <sz val="8"/>
      <color indexed="14"/>
      <name val="Times New Roman"/>
      <family val="1"/>
    </font>
    <font>
      <sz val="12"/>
      <color indexed="12"/>
      <name val="Book Antiqua"/>
      <family val="1"/>
    </font>
    <font>
      <sz val="7"/>
      <name val="Palatino"/>
      <family val="1"/>
    </font>
    <font>
      <b/>
      <u/>
      <sz val="11"/>
      <color indexed="37"/>
      <name val="Arial"/>
      <family val="2"/>
    </font>
    <font>
      <shadow/>
      <sz val="8"/>
      <color indexed="12"/>
      <name val="Times New Roman"/>
      <family val="1"/>
    </font>
    <font>
      <sz val="8"/>
      <name val="Times New Roman"/>
      <family val="1"/>
    </font>
    <font>
      <sz val="7"/>
      <name val="Small Fonts"/>
      <family val="2"/>
    </font>
    <font>
      <sz val="10"/>
      <name val="Frutiger 45 Light"/>
    </font>
    <font>
      <sz val="11"/>
      <color theme="1"/>
      <name val="Trebuchet MS"/>
      <family val="2"/>
    </font>
    <font>
      <b/>
      <sz val="10"/>
      <color indexed="17"/>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9"/>
      <name val="Frutiger 45 Light"/>
      <family val="2"/>
    </font>
    <font>
      <sz val="10"/>
      <color indexed="24"/>
      <name val="Arial"/>
      <family val="2"/>
    </font>
    <font>
      <sz val="9"/>
      <name val="Arial"/>
      <family val="2"/>
    </font>
    <font>
      <sz val="1"/>
      <color indexed="18"/>
      <name val="Courier"/>
      <family val="3"/>
    </font>
    <font>
      <b/>
      <i/>
      <sz val="14"/>
      <name val="Arial"/>
      <family val="2"/>
    </font>
    <font>
      <b/>
      <sz val="12"/>
      <name val="Univers (WN)"/>
    </font>
    <font>
      <sz val="8"/>
      <name val="CG Times (E1)"/>
    </font>
    <font>
      <b/>
      <sz val="1"/>
      <color indexed="8"/>
      <name val="Courier"/>
      <family val="3"/>
    </font>
    <font>
      <sz val="10"/>
      <name val="Univers (E1)"/>
    </font>
    <font>
      <sz val="10"/>
      <color rgb="FF006100"/>
      <name val="Arial"/>
      <family val="2"/>
    </font>
    <font>
      <b/>
      <sz val="10"/>
      <color rgb="FFFA7D00"/>
      <name val="Arial"/>
      <family val="2"/>
    </font>
    <font>
      <sz val="10"/>
      <color rgb="FFFA7D00"/>
      <name val="Arial"/>
      <family val="2"/>
    </font>
    <font>
      <sz val="11"/>
      <name val="New Times Roman"/>
    </font>
    <font>
      <u val="singleAccounting"/>
      <sz val="11"/>
      <name val="Times New Roman"/>
      <family val="1"/>
    </font>
    <font>
      <sz val="10"/>
      <color rgb="FF3F3F76"/>
      <name val="Arial"/>
      <family val="2"/>
    </font>
    <font>
      <sz val="10"/>
      <color rgb="FF9C0006"/>
      <name val="Arial"/>
      <family val="2"/>
    </font>
    <font>
      <b/>
      <sz val="14"/>
      <name val="Arial"/>
      <family val="2"/>
    </font>
    <font>
      <sz val="10"/>
      <color rgb="FF9C6500"/>
      <name val="Arial"/>
      <family val="2"/>
    </font>
    <font>
      <sz val="14"/>
      <name val="Arial"/>
      <family val="2"/>
    </font>
    <font>
      <b/>
      <sz val="10"/>
      <color rgb="FF3F3F3F"/>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8"/>
      <name val="Courier New"/>
      <family val="3"/>
      <charset val="1"/>
    </font>
    <font>
      <sz val="11"/>
      <color rgb="FF000000"/>
      <name val="Aptos Narrow"/>
      <family val="2"/>
    </font>
    <font>
      <sz val="12"/>
      <color rgb="FF000000"/>
      <name val="Calibri"/>
      <family val="2"/>
    </font>
    <font>
      <sz val="10"/>
      <color theme="1"/>
      <name val="Arial Narrow"/>
      <family val="2"/>
    </font>
    <font>
      <b/>
      <sz val="7.5"/>
      <color rgb="FF000000"/>
      <name val="Arial"/>
      <family val="2"/>
    </font>
    <font>
      <b/>
      <sz val="14"/>
      <color rgb="FF1A0572"/>
      <name val="Calibri"/>
      <family val="2"/>
      <scheme val="minor"/>
    </font>
    <font>
      <i/>
      <sz val="11"/>
      <color theme="1" tint="0.499984740745262"/>
      <name val="Calibri"/>
      <family val="2"/>
      <scheme val="minor"/>
    </font>
    <font>
      <sz val="10"/>
      <color rgb="FF1A0572"/>
      <name val="Calibri"/>
      <family val="2"/>
      <scheme val="minor"/>
    </font>
    <font>
      <sz val="11"/>
      <color theme="2" tint="-0.499984740745262"/>
      <name val="Calibri"/>
      <family val="2"/>
      <scheme val="minor"/>
    </font>
    <font>
      <b/>
      <sz val="11"/>
      <color theme="2" tint="-0.499984740745262"/>
      <name val="Calibri"/>
      <family val="2"/>
      <scheme val="minor"/>
    </font>
    <font>
      <sz val="10"/>
      <color theme="1" tint="0.249977111117893"/>
      <name val="Calibri"/>
      <family val="2"/>
      <scheme val="minor"/>
    </font>
    <font>
      <i/>
      <sz val="11"/>
      <color theme="2" tint="-0.499984740745262"/>
      <name val="Calibri"/>
      <family val="2"/>
      <scheme val="minor"/>
    </font>
    <font>
      <b/>
      <sz val="12"/>
      <color rgb="FF1A0572"/>
      <name val="Calibri"/>
      <family val="2"/>
      <scheme val="minor"/>
    </font>
    <font>
      <sz val="10"/>
      <color rgb="FFFF0000"/>
      <name val="Calibri"/>
      <family val="2"/>
      <scheme val="minor"/>
    </font>
    <font>
      <sz val="11"/>
      <color theme="1" tint="0.249977111117893"/>
      <name val="Calibri"/>
      <family val="2"/>
      <scheme val="minor"/>
    </font>
    <font>
      <b/>
      <sz val="16"/>
      <color rgb="FF343434"/>
      <name val="Calibri"/>
      <family val="2"/>
      <scheme val="minor"/>
    </font>
    <font>
      <b/>
      <sz val="11"/>
      <color rgb="FF343434"/>
      <name val="Calibri"/>
      <family val="2"/>
      <scheme val="minor"/>
    </font>
    <font>
      <sz val="11"/>
      <color rgb="FF343434"/>
      <name val="Calibri"/>
      <family val="2"/>
      <scheme val="minor"/>
    </font>
    <font>
      <b/>
      <sz val="12"/>
      <color rgb="FF343434"/>
      <name val="Calibri"/>
      <family val="2"/>
      <scheme val="minor"/>
    </font>
    <font>
      <b/>
      <sz val="10"/>
      <color rgb="FF343434"/>
      <name val="Calibri"/>
      <family val="2"/>
      <scheme val="minor"/>
    </font>
    <font>
      <sz val="10"/>
      <color rgb="FF343434"/>
      <name val="Calibri"/>
      <family val="2"/>
      <scheme val="minor"/>
    </font>
    <font>
      <b/>
      <i/>
      <sz val="10"/>
      <color rgb="FF343434"/>
      <name val="Calibri"/>
      <family val="2"/>
      <scheme val="minor"/>
    </font>
    <font>
      <sz val="12"/>
      <color theme="0"/>
      <name val="Calibri"/>
      <family val="2"/>
      <scheme val="minor"/>
    </font>
    <font>
      <b/>
      <i/>
      <sz val="12"/>
      <color rgb="FF1A0572"/>
      <name val="Calibri"/>
      <family val="2"/>
      <scheme val="minor"/>
    </font>
    <font>
      <sz val="11"/>
      <color theme="1" tint="4.9989318521683403E-2"/>
      <name val="Calibri"/>
      <family val="2"/>
      <scheme val="minor"/>
    </font>
    <font>
      <b/>
      <i/>
      <sz val="12"/>
      <color theme="1" tint="4.9989318521683403E-2"/>
      <name val="Calibri"/>
      <family val="2"/>
      <scheme val="minor"/>
    </font>
    <font>
      <b/>
      <sz val="12"/>
      <color theme="1" tint="4.9989318521683403E-2"/>
      <name val="Calibri"/>
      <family val="2"/>
      <scheme val="minor"/>
    </font>
    <font>
      <b/>
      <sz val="12"/>
      <name val="Calibri"/>
      <family val="2"/>
      <scheme val="minor"/>
    </font>
    <font>
      <i/>
      <sz val="10"/>
      <color rgb="FFFF6600"/>
      <name val="Calibri"/>
      <family val="2"/>
      <scheme val="minor"/>
    </font>
    <font>
      <sz val="11"/>
      <color theme="0" tint="-0.249977111117893"/>
      <name val="Calibri"/>
      <family val="2"/>
      <scheme val="minor"/>
    </font>
    <font>
      <i/>
      <sz val="11"/>
      <color rgb="FF343434"/>
      <name val="Calibri"/>
      <family val="2"/>
      <scheme val="minor"/>
    </font>
    <font>
      <b/>
      <sz val="18"/>
      <color rgb="FF343434"/>
      <name val="Calibri"/>
      <family val="2"/>
      <scheme val="minor"/>
    </font>
    <font>
      <b/>
      <i/>
      <sz val="11"/>
      <color theme="1"/>
      <name val="Calibri"/>
      <family val="2"/>
      <scheme val="minor"/>
    </font>
    <font>
      <b/>
      <sz val="14"/>
      <color theme="1" tint="0.499984740745262"/>
      <name val="Calibri"/>
      <family val="2"/>
      <scheme val="minor"/>
    </font>
    <font>
      <b/>
      <sz val="11"/>
      <color theme="1" tint="0.249977111117893"/>
      <name val="Calibri"/>
      <family val="2"/>
      <scheme val="minor"/>
    </font>
    <font>
      <b/>
      <sz val="11"/>
      <color rgb="FF1B0572"/>
      <name val="Calibri"/>
      <family val="2"/>
      <scheme val="minor"/>
    </font>
    <font>
      <b/>
      <sz val="10"/>
      <color theme="1" tint="0.249977111117893"/>
      <name val="Calibri"/>
      <family val="2"/>
      <scheme val="minor"/>
    </font>
    <font>
      <b/>
      <sz val="14"/>
      <color theme="0" tint="-0.499984740745262"/>
      <name val="Calibri"/>
      <family val="2"/>
      <scheme val="minor"/>
    </font>
    <font>
      <vertAlign val="superscript"/>
      <sz val="11"/>
      <color theme="1"/>
      <name val="Calibri"/>
      <family val="2"/>
      <scheme val="minor"/>
    </font>
    <font>
      <b/>
      <sz val="10"/>
      <name val="Calibri"/>
      <family val="2"/>
      <scheme val="minor"/>
    </font>
    <font>
      <b/>
      <sz val="16"/>
      <name val="Calibri"/>
      <family val="2"/>
      <scheme val="minor"/>
    </font>
    <font>
      <sz val="9"/>
      <color theme="1"/>
      <name val="Arial"/>
      <family val="2"/>
    </font>
    <font>
      <b/>
      <sz val="9"/>
      <color rgb="FF000000"/>
      <name val="Arial"/>
      <family val="2"/>
    </font>
    <font>
      <b/>
      <sz val="9"/>
      <color theme="1"/>
      <name val="Arial"/>
      <family val="2"/>
    </font>
    <font>
      <b/>
      <sz val="18"/>
      <name val="Calibri"/>
      <family val="2"/>
      <scheme val="minor"/>
    </font>
    <font>
      <b/>
      <sz val="36"/>
      <color rgb="FF343434"/>
      <name val="Calibri"/>
      <family val="2"/>
      <scheme val="minor"/>
    </font>
    <font>
      <i/>
      <sz val="10"/>
      <color rgb="FFFF0000"/>
      <name val="Calibri"/>
      <family val="2"/>
      <scheme val="minor"/>
    </font>
    <font>
      <b/>
      <sz val="11"/>
      <color rgb="FFFF0000"/>
      <name val="Calibri"/>
      <family val="2"/>
      <scheme val="minor"/>
    </font>
    <font>
      <sz val="9"/>
      <name val="Calibri"/>
      <family val="2"/>
      <scheme val="minor"/>
    </font>
    <font>
      <sz val="14"/>
      <name val="Calibri"/>
      <family val="2"/>
      <scheme val="minor"/>
    </font>
    <font>
      <b/>
      <sz val="14"/>
      <name val="Calibri"/>
      <family val="2"/>
      <scheme val="minor"/>
    </font>
    <font>
      <b/>
      <sz val="9"/>
      <name val="Calibri"/>
      <family val="2"/>
      <scheme val="minor"/>
    </font>
  </fonts>
  <fills count="91">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2"/>
        <bgColor indexed="64"/>
      </patternFill>
    </fill>
    <fill>
      <patternFill patternType="solid">
        <fgColor theme="0"/>
        <bgColor indexed="64"/>
      </patternFill>
    </fill>
    <fill>
      <patternFill patternType="solid">
        <fgColor rgb="FF1A0572"/>
        <bgColor indexed="64"/>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bgColor indexed="64"/>
      </patternFill>
    </fill>
    <fill>
      <patternFill patternType="solid">
        <fgColor indexed="55"/>
      </patternFill>
    </fill>
    <fill>
      <patternFill patternType="solid">
        <fgColor indexed="56"/>
      </patternFill>
    </fill>
    <fill>
      <patternFill patternType="solid">
        <fgColor indexed="54"/>
      </patternFill>
    </fill>
    <fill>
      <patternFill patternType="solid">
        <fgColor indexed="26"/>
        <bgColor indexed="64"/>
      </patternFill>
    </fill>
    <fill>
      <patternFill patternType="mediumGray">
        <fgColor indexed="22"/>
      </patternFill>
    </fill>
    <fill>
      <patternFill patternType="solid">
        <fgColor theme="0" tint="-0.14996795556505021"/>
        <bgColor indexed="64"/>
      </patternFill>
    </fill>
    <fill>
      <patternFill patternType="solid">
        <fgColor theme="3" tint="0.79998168889431442"/>
        <bgColor indexed="64"/>
      </patternFill>
    </fill>
    <fill>
      <patternFill patternType="solid">
        <fgColor indexed="44"/>
        <bgColor indexed="64"/>
      </patternFill>
    </fill>
    <fill>
      <patternFill patternType="solid">
        <fgColor indexed="54"/>
        <bgColor indexed="64"/>
      </patternFill>
    </fill>
    <fill>
      <patternFill patternType="solid">
        <fgColor indexed="43"/>
        <bgColor indexed="64"/>
      </patternFill>
    </fill>
    <fill>
      <patternFill patternType="solid">
        <fgColor rgb="FFFF690B"/>
        <bgColor rgb="FFFFFFFF"/>
      </patternFill>
    </fill>
    <fill>
      <patternFill patternType="solid">
        <fgColor rgb="FFD9D9B9"/>
        <bgColor rgb="FFFFFFFF"/>
      </patternFill>
    </fill>
    <fill>
      <patternFill patternType="darkHorizontal">
        <fgColor indexed="13"/>
        <bgColor indexed="9"/>
      </patternFill>
    </fill>
    <fill>
      <patternFill patternType="solid">
        <fgColor indexed="41"/>
      </patternFill>
    </fill>
    <fill>
      <patternFill patternType="gray0625"/>
    </fill>
    <fill>
      <patternFill patternType="solid">
        <fgColor indexed="58"/>
        <bgColor indexed="64"/>
      </patternFill>
    </fill>
    <fill>
      <patternFill patternType="solid">
        <fgColor indexed="9"/>
        <bgColor indexed="24"/>
      </patternFill>
    </fill>
    <fill>
      <patternFill patternType="solid">
        <fgColor theme="0" tint="-0.14999847407452621"/>
        <bgColor indexed="64"/>
      </patternFill>
    </fill>
    <fill>
      <patternFill patternType="solid">
        <fgColor rgb="FF343434"/>
        <bgColor indexed="64"/>
      </patternFill>
    </fill>
    <fill>
      <patternFill patternType="solid">
        <fgColor theme="2" tint="-0.89999084444715716"/>
        <bgColor indexed="64"/>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1" tint="0.249977111117893"/>
        <bgColor indexed="64"/>
      </patternFill>
    </fill>
    <fill>
      <patternFill patternType="solid">
        <fgColor theme="0"/>
        <bgColor rgb="FF000000"/>
      </patternFill>
    </fill>
    <fill>
      <patternFill patternType="solid">
        <fgColor theme="1"/>
        <bgColor indexed="64"/>
      </patternFill>
    </fill>
    <fill>
      <patternFill patternType="solid">
        <fgColor rgb="FFD3FBB7"/>
        <bgColor indexed="64"/>
      </patternFill>
    </fill>
  </fills>
  <borders count="121">
    <border>
      <left/>
      <right/>
      <top/>
      <bottom/>
      <diagonal/>
    </border>
    <border>
      <left/>
      <right/>
      <top/>
      <bottom style="medium">
        <color rgb="FF215B4A"/>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right/>
      <top/>
      <bottom style="medium">
        <color rgb="FF1A0572"/>
      </bottom>
      <diagonal/>
    </border>
    <border>
      <left style="thin">
        <color rgb="FFC0C0C0"/>
      </left>
      <right/>
      <top/>
      <bottom style="thin">
        <color rgb="FFC0C0C0"/>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bottom style="double">
        <color indexed="64"/>
      </bottom>
      <diagonal/>
    </border>
    <border>
      <left/>
      <right/>
      <top style="medium">
        <color indexed="64"/>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medium">
        <color indexed="49"/>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style="medium">
        <color indexed="64"/>
      </left>
      <right style="medium">
        <color indexed="64"/>
      </right>
      <top/>
      <bottom/>
      <diagonal/>
    </border>
    <border>
      <left style="double">
        <color indexed="64"/>
      </left>
      <right/>
      <top/>
      <bottom style="hair">
        <color indexed="64"/>
      </bottom>
      <diagonal/>
    </border>
    <border>
      <left/>
      <right style="thin">
        <color indexed="8"/>
      </right>
      <top/>
      <bottom/>
      <diagonal/>
    </border>
    <border>
      <left/>
      <right/>
      <top/>
      <bottom style="dotted">
        <color indexed="64"/>
      </bottom>
      <diagonal/>
    </border>
    <border>
      <left/>
      <right style="hair">
        <color indexed="22"/>
      </right>
      <top/>
      <bottom style="hair">
        <color indexed="22"/>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rgb="FFC0C0C0"/>
      </left>
      <right style="thin">
        <color rgb="FFC0C0C0"/>
      </right>
      <top style="thin">
        <color rgb="FFC0C0C0"/>
      </top>
      <bottom style="thin">
        <color rgb="FFC0C0C0"/>
      </bottom>
      <diagonal/>
    </border>
    <border>
      <left/>
      <right/>
      <top style="thick">
        <color indexed="17"/>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bottom style="thin">
        <color indexed="8"/>
      </bottom>
      <diagonal/>
    </border>
    <border>
      <left style="thin">
        <color indexed="21"/>
      </left>
      <right/>
      <top/>
      <bottom/>
      <diagonal/>
    </border>
    <border>
      <left/>
      <right/>
      <top/>
      <bottom style="medium">
        <color auto="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diagonal/>
    </border>
    <border>
      <left/>
      <right/>
      <top/>
      <bottom style="double">
        <color rgb="FF1A0572"/>
      </bottom>
      <diagonal/>
    </border>
    <border>
      <left/>
      <right style="thin">
        <color theme="0" tint="-0.249977111117893"/>
      </right>
      <top/>
      <bottom/>
      <diagonal/>
    </border>
    <border>
      <left/>
      <right style="thin">
        <color theme="0" tint="-0.249977111117893"/>
      </right>
      <top/>
      <bottom style="thin">
        <color theme="0" tint="-0.249977111117893"/>
      </bottom>
      <diagonal/>
    </border>
    <border>
      <left style="dashed">
        <color theme="0" tint="-0.249977111117893"/>
      </left>
      <right style="dashed">
        <color theme="0" tint="-0.249977111117893"/>
      </right>
      <top/>
      <bottom/>
      <diagonal/>
    </border>
    <border>
      <left style="dashed">
        <color theme="0" tint="-0.249977111117893"/>
      </left>
      <right style="dashed">
        <color theme="0" tint="-0.249977111117893"/>
      </right>
      <top style="dashed">
        <color theme="0" tint="-0.249977111117893"/>
      </top>
      <bottom style="medium">
        <color rgb="FF1A0572"/>
      </bottom>
      <diagonal/>
    </border>
    <border>
      <left style="dotted">
        <color theme="0" tint="-0.249977111117893"/>
      </left>
      <right style="dotted">
        <color theme="0" tint="-0.249977111117893"/>
      </right>
      <top style="dotted">
        <color theme="0" tint="-0.249977111117893"/>
      </top>
      <bottom style="medium">
        <color rgb="FF1A0572"/>
      </bottom>
      <diagonal/>
    </border>
    <border>
      <left style="dotted">
        <color theme="0" tint="-0.249977111117893"/>
      </left>
      <right style="dotted">
        <color theme="0" tint="-0.249977111117893"/>
      </right>
      <top/>
      <bottom/>
      <diagonal/>
    </border>
    <border>
      <left style="dotted">
        <color theme="0" tint="-0.249977111117893"/>
      </left>
      <right style="dotted">
        <color theme="0" tint="-0.249977111117893"/>
      </right>
      <top/>
      <bottom style="medium">
        <color rgb="FF1A0572"/>
      </bottom>
      <diagonal/>
    </border>
    <border>
      <left style="dotted">
        <color theme="0" tint="-0.249977111117893"/>
      </left>
      <right style="dotted">
        <color theme="0" tint="-0.249977111117893"/>
      </right>
      <top/>
      <bottom style="thin">
        <color theme="0" tint="-0.249977111117893"/>
      </bottom>
      <diagonal/>
    </border>
    <border>
      <left/>
      <right/>
      <top/>
      <bottom style="thin">
        <color rgb="FF343434"/>
      </bottom>
      <diagonal/>
    </border>
    <border>
      <left/>
      <right/>
      <top style="medium">
        <color rgb="FF343434"/>
      </top>
      <bottom style="medium">
        <color rgb="FF343434"/>
      </bottom>
      <diagonal/>
    </border>
    <border>
      <left/>
      <right/>
      <top/>
      <bottom style="medium">
        <color rgb="FF343434"/>
      </bottom>
      <diagonal/>
    </border>
    <border>
      <left/>
      <right/>
      <top/>
      <bottom style="thin">
        <color rgb="FF1A0572"/>
      </bottom>
      <diagonal/>
    </border>
    <border>
      <left/>
      <right/>
      <top/>
      <bottom style="thin">
        <color theme="2" tint="-0.89999084444715716"/>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rgb="FF1A0572"/>
      </left>
      <right/>
      <top style="dotted">
        <color rgb="FF1A0572"/>
      </top>
      <bottom style="dotted">
        <color rgb="FF1A0572"/>
      </bottom>
      <diagonal/>
    </border>
    <border>
      <left/>
      <right/>
      <top style="dotted">
        <color rgb="FF1A0572"/>
      </top>
      <bottom style="dotted">
        <color rgb="FF1A0572"/>
      </bottom>
      <diagonal/>
    </border>
    <border>
      <left/>
      <right style="dotted">
        <color rgb="FF1A0572"/>
      </right>
      <top style="dotted">
        <color rgb="FF1A0572"/>
      </top>
      <bottom style="dotted">
        <color rgb="FF1A0572"/>
      </bottom>
      <diagonal/>
    </border>
    <border>
      <left/>
      <right/>
      <top style="thin">
        <color rgb="FF343434"/>
      </top>
      <bottom style="thin">
        <color rgb="FF343434"/>
      </bottom>
      <diagonal/>
    </border>
    <border>
      <left/>
      <right/>
      <top style="thin">
        <color indexed="64"/>
      </top>
      <bottom style="thin">
        <color rgb="FF343434"/>
      </bottom>
      <diagonal/>
    </border>
    <border>
      <left/>
      <right/>
      <top style="medium">
        <color rgb="FF343434"/>
      </top>
      <bottom/>
      <diagonal/>
    </border>
    <border>
      <left/>
      <right/>
      <top/>
      <bottom style="mediumDashed">
        <color rgb="FF343434"/>
      </bottom>
      <diagonal/>
    </border>
    <border>
      <left/>
      <right/>
      <top style="hair">
        <color theme="1" tint="0.249977111117893"/>
      </top>
      <bottom style="hair">
        <color theme="1" tint="0.249977111117893"/>
      </bottom>
      <diagonal/>
    </border>
    <border>
      <left/>
      <right/>
      <top/>
      <bottom style="dotted">
        <color theme="1" tint="0.249977111117893"/>
      </bottom>
      <diagonal/>
    </border>
    <border>
      <left style="dotted">
        <color theme="0" tint="-0.249977111117893"/>
      </left>
      <right style="dotted">
        <color theme="0" tint="-0.249977111117893"/>
      </right>
      <top/>
      <bottom style="medium">
        <color rgb="FF343434"/>
      </bottom>
      <diagonal/>
    </border>
    <border>
      <left style="dotted">
        <color theme="0" tint="-0.249977111117893"/>
      </left>
      <right style="dotted">
        <color theme="0" tint="-0.249977111117893"/>
      </right>
      <top style="medium">
        <color rgb="FF343434"/>
      </top>
      <bottom/>
      <diagonal/>
    </border>
    <border>
      <left/>
      <right/>
      <top/>
      <bottom style="thin">
        <color theme="1" tint="0.249977111117893"/>
      </bottom>
      <diagonal/>
    </border>
    <border>
      <left style="dotted">
        <color theme="0" tint="-0.249977111117893"/>
      </left>
      <right style="dotted">
        <color theme="0" tint="-0.249977111117893"/>
      </right>
      <top style="dotted">
        <color theme="0" tint="-0.249977111117893"/>
      </top>
      <bottom style="thin">
        <color theme="1" tint="0.249977111117893"/>
      </bottom>
      <diagonal/>
    </border>
    <border>
      <left/>
      <right/>
      <top style="medium">
        <color theme="0"/>
      </top>
      <bottom style="thin">
        <color theme="0" tint="-0.249977111117893"/>
      </bottom>
      <diagonal/>
    </border>
    <border>
      <left style="dotted">
        <color theme="0" tint="-0.249977111117893"/>
      </left>
      <right/>
      <top style="dotted">
        <color theme="0" tint="-0.249977111117893"/>
      </top>
      <bottom style="dotted">
        <color theme="0" tint="-0.249977111117893"/>
      </bottom>
      <diagonal/>
    </border>
    <border>
      <left/>
      <right style="dotted">
        <color theme="0" tint="-0.249977111117893"/>
      </right>
      <top style="dotted">
        <color theme="0" tint="-0.249977111117893"/>
      </top>
      <bottom style="dotted">
        <color theme="0" tint="-0.249977111117893"/>
      </bottom>
      <diagonal/>
    </border>
    <border>
      <left/>
      <right/>
      <top/>
      <bottom style="double">
        <color theme="1" tint="0.249977111117893"/>
      </bottom>
      <diagonal/>
    </border>
    <border>
      <left style="mediumDashed">
        <color theme="0"/>
      </left>
      <right/>
      <top style="mediumDashed">
        <color theme="0"/>
      </top>
      <bottom/>
      <diagonal/>
    </border>
    <border>
      <left/>
      <right style="mediumDashed">
        <color theme="0"/>
      </right>
      <top style="mediumDashed">
        <color theme="0"/>
      </top>
      <bottom/>
      <diagonal/>
    </border>
    <border>
      <left style="mediumDashed">
        <color theme="0"/>
      </left>
      <right/>
      <top/>
      <bottom/>
      <diagonal/>
    </border>
    <border>
      <left/>
      <right style="mediumDashed">
        <color theme="0"/>
      </right>
      <top/>
      <bottom/>
      <diagonal/>
    </border>
    <border>
      <left style="mediumDashed">
        <color theme="0"/>
      </left>
      <right/>
      <top/>
      <bottom style="mediumDashed">
        <color theme="0"/>
      </bottom>
      <diagonal/>
    </border>
    <border>
      <left/>
      <right style="mediumDashed">
        <color theme="0"/>
      </right>
      <top/>
      <bottom style="mediumDashed">
        <color theme="0"/>
      </bottom>
      <diagonal/>
    </border>
    <border>
      <left/>
      <right style="mediumDashed">
        <color theme="0"/>
      </right>
      <top style="mediumDashed">
        <color theme="0"/>
      </top>
      <bottom style="mediumDashed">
        <color theme="0"/>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indexed="64"/>
      </top>
      <bottom style="medium">
        <color indexed="64"/>
      </bottom>
      <diagonal/>
    </border>
    <border>
      <left/>
      <right/>
      <top style="thin">
        <color indexed="64"/>
      </top>
      <bottom/>
      <diagonal/>
    </border>
    <border>
      <left/>
      <right/>
      <top style="medium">
        <color indexed="64"/>
      </top>
      <bottom style="thin">
        <color indexed="64"/>
      </bottom>
      <diagonal/>
    </border>
    <border>
      <left/>
      <right/>
      <top style="medium">
        <color theme="1" tint="0.249977111117893"/>
      </top>
      <bottom style="medium">
        <color theme="1" tint="0.249977111117893"/>
      </bottom>
      <diagonal/>
    </border>
    <border>
      <left style="dashed">
        <color theme="0" tint="-0.249977111117893"/>
      </left>
      <right style="dashed">
        <color theme="0" tint="-0.249977111117893"/>
      </right>
      <top style="medium">
        <color theme="1" tint="0.249977111117893"/>
      </top>
      <bottom style="medium">
        <color theme="1" tint="0.249977111117893"/>
      </bottom>
      <diagonal/>
    </border>
    <border>
      <left/>
      <right/>
      <top/>
      <bottom style="medium">
        <color theme="1" tint="0.249977111117893"/>
      </bottom>
      <diagonal/>
    </border>
    <border>
      <left style="dashed">
        <color theme="0" tint="-0.249977111117893"/>
      </left>
      <right style="dashed">
        <color theme="0" tint="-0.249977111117893"/>
      </right>
      <top style="dashed">
        <color theme="0" tint="-0.249977111117893"/>
      </top>
      <bottom style="medium">
        <color theme="1" tint="0.249977111117893"/>
      </bottom>
      <diagonal/>
    </border>
    <border>
      <left style="dotted">
        <color theme="0" tint="-0.249977111117893"/>
      </left>
      <right style="dotted">
        <color theme="0" tint="-0.249977111117893"/>
      </right>
      <top style="medium">
        <color theme="1" tint="0.249977111117893"/>
      </top>
      <bottom style="medium">
        <color theme="1" tint="0.249977111117893"/>
      </bottom>
      <diagonal/>
    </border>
  </borders>
  <cellStyleXfs count="55751">
    <xf numFmtId="0" fontId="0" fillId="0" borderId="0"/>
    <xf numFmtId="165" fontId="1" fillId="0" borderId="0" applyFont="0" applyFill="0" applyBorder="0" applyAlignment="0" applyProtection="0"/>
    <xf numFmtId="9" fontId="1" fillId="0" borderId="0" applyFont="0" applyFill="0" applyBorder="0" applyAlignment="0" applyProtection="0"/>
    <xf numFmtId="171" fontId="14" fillId="0" borderId="0" applyFont="0" applyFill="0" applyBorder="0" applyAlignment="0" applyProtection="0"/>
    <xf numFmtId="0" fontId="1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0" fontId="36" fillId="0" borderId="0"/>
    <xf numFmtId="0" fontId="14"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4" fillId="0" borderId="0"/>
    <xf numFmtId="43" fontId="14" fillId="0" borderId="0" applyFont="0" applyFill="0" applyBorder="0" applyAlignment="0" applyProtection="0"/>
    <xf numFmtId="0" fontId="11" fillId="0" borderId="0" applyNumberFormat="0" applyFill="0" applyBorder="0" applyAlignment="0" applyProtection="0"/>
    <xf numFmtId="9" fontId="14" fillId="0" borderId="0" applyFont="0" applyFill="0" applyBorder="0" applyAlignment="0" applyProtection="0"/>
    <xf numFmtId="0" fontId="1" fillId="0" borderId="0"/>
    <xf numFmtId="43"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37"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41" fillId="0" borderId="8" applyNumberFormat="0" applyFill="0" applyAlignment="0" applyProtection="0"/>
    <xf numFmtId="0" fontId="42" fillId="0" borderId="9" applyNumberFormat="0" applyFill="0" applyAlignment="0" applyProtection="0"/>
    <xf numFmtId="0" fontId="43" fillId="0" borderId="10" applyNumberFormat="0" applyFill="0" applyAlignment="0" applyProtection="0"/>
    <xf numFmtId="0" fontId="43" fillId="0" borderId="0" applyNumberFormat="0" applyFill="0" applyBorder="0" applyAlignment="0" applyProtection="0"/>
    <xf numFmtId="0" fontId="44" fillId="9" borderId="0" applyNumberFormat="0" applyBorder="0" applyAlignment="0" applyProtection="0"/>
    <xf numFmtId="0" fontId="45" fillId="10" borderId="0" applyNumberFormat="0" applyBorder="0" applyAlignment="0" applyProtection="0"/>
    <xf numFmtId="0" fontId="47" fillId="12" borderId="11" applyNumberFormat="0" applyAlignment="0" applyProtection="0"/>
    <xf numFmtId="0" fontId="48" fillId="13" borderId="12" applyNumberFormat="0" applyAlignment="0" applyProtection="0"/>
    <xf numFmtId="0" fontId="49" fillId="13" borderId="11" applyNumberFormat="0" applyAlignment="0" applyProtection="0"/>
    <xf numFmtId="0" fontId="50" fillId="0" borderId="13" applyNumberFormat="0" applyFill="0" applyAlignment="0" applyProtection="0"/>
    <xf numFmtId="0" fontId="8" fillId="14" borderId="14" applyNumberFormat="0" applyAlignment="0" applyProtection="0"/>
    <xf numFmtId="0" fontId="18" fillId="0" borderId="0" applyNumberFormat="0" applyFill="0" applyBorder="0" applyAlignment="0" applyProtection="0"/>
    <xf numFmtId="0" fontId="1" fillId="15" borderId="15" applyNumberFormat="0" applyFont="0" applyAlignment="0" applyProtection="0"/>
    <xf numFmtId="0" fontId="51" fillId="0" borderId="0" applyNumberFormat="0" applyFill="0" applyBorder="0" applyAlignment="0" applyProtection="0"/>
    <xf numFmtId="0" fontId="2" fillId="0" borderId="16" applyNumberFormat="0" applyFill="0" applyAlignment="0" applyProtection="0"/>
    <xf numFmtId="0" fontId="1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4" fillId="0" borderId="0"/>
    <xf numFmtId="0" fontId="14" fillId="0" borderId="0"/>
    <xf numFmtId="0" fontId="58" fillId="0" borderId="0">
      <alignment vertical="top"/>
    </xf>
    <xf numFmtId="0" fontId="14" fillId="0" borderId="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3" fillId="0" borderId="0">
      <alignment vertical="top"/>
    </xf>
    <xf numFmtId="43" fontId="1" fillId="0" borderId="0" applyFont="0" applyFill="0" applyBorder="0" applyAlignment="0" applyProtection="0"/>
    <xf numFmtId="0" fontId="63" fillId="0" borderId="0">
      <alignment vertical="top"/>
    </xf>
    <xf numFmtId="43" fontId="14" fillId="0" borderId="0" applyFont="0" applyFill="0" applyBorder="0" applyAlignment="0" applyProtection="0"/>
    <xf numFmtId="0" fontId="64" fillId="0" borderId="0"/>
    <xf numFmtId="9" fontId="64" fillId="0" borderId="0" applyFont="0" applyFill="0" applyBorder="0" applyAlignment="0" applyProtection="0"/>
    <xf numFmtId="43" fontId="64"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1" fillId="0" borderId="7" applyNumberFormat="0" applyFont="0" applyFill="0" applyAlignment="0" applyProtection="0"/>
    <xf numFmtId="0" fontId="1" fillId="0" borderId="17" applyNumberFormat="0" applyFon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9"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0" fontId="1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applyNumberForma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45" fillId="10" borderId="0" applyNumberFormat="0" applyBorder="0" applyAlignment="0" applyProtection="0"/>
    <xf numFmtId="0" fontId="49" fillId="13" borderId="11" applyNumberFormat="0" applyAlignment="0" applyProtection="0"/>
    <xf numFmtId="0" fontId="8" fillId="14" borderId="14" applyNumberFormat="0" applyAlignment="0" applyProtection="0"/>
    <xf numFmtId="0" fontId="51" fillId="0" borderId="0" applyNumberFormat="0" applyFill="0" applyBorder="0" applyAlignment="0" applyProtection="0"/>
    <xf numFmtId="0" fontId="44" fillId="9" borderId="0" applyNumberFormat="0" applyBorder="0" applyAlignment="0" applyProtection="0"/>
    <xf numFmtId="0" fontId="41" fillId="0" borderId="8" applyNumberFormat="0" applyFill="0" applyAlignment="0" applyProtection="0"/>
    <xf numFmtId="0" fontId="42" fillId="0" borderId="9" applyNumberFormat="0" applyFill="0" applyAlignment="0" applyProtection="0"/>
    <xf numFmtId="0" fontId="43" fillId="0" borderId="10" applyNumberFormat="0" applyFill="0" applyAlignment="0" applyProtection="0"/>
    <xf numFmtId="0" fontId="43" fillId="0" borderId="0" applyNumberFormat="0" applyFill="0" applyBorder="0" applyAlignment="0" applyProtection="0"/>
    <xf numFmtId="0" fontId="47" fillId="12" borderId="11" applyNumberFormat="0" applyAlignment="0" applyProtection="0"/>
    <xf numFmtId="0" fontId="50" fillId="0" borderId="13" applyNumberFormat="0" applyFill="0" applyAlignment="0" applyProtection="0"/>
    <xf numFmtId="0" fontId="70" fillId="11" borderId="0" applyNumberFormat="0" applyBorder="0" applyAlignment="0" applyProtection="0"/>
    <xf numFmtId="0" fontId="46" fillId="11" borderId="0" applyNumberFormat="0" applyBorder="0" applyAlignment="0" applyProtection="0"/>
    <xf numFmtId="0" fontId="64" fillId="0" borderId="0"/>
    <xf numFmtId="0" fontId="1" fillId="15" borderId="15" applyNumberFormat="0" applyFont="0" applyAlignment="0" applyProtection="0"/>
    <xf numFmtId="0" fontId="48" fillId="13" borderId="12" applyNumberFormat="0" applyAlignment="0" applyProtection="0"/>
    <xf numFmtId="9" fontId="64" fillId="0" borderId="0" applyFont="0" applyFill="0" applyBorder="0" applyAlignment="0" applyProtection="0"/>
    <xf numFmtId="0" fontId="40" fillId="0" borderId="0" applyNumberForma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0" fontId="18" fillId="0" borderId="0" applyNumberFormat="0" applyFill="0" applyBorder="0" applyAlignment="0" applyProtection="0"/>
    <xf numFmtId="0" fontId="36" fillId="0" borderId="0"/>
    <xf numFmtId="0" fontId="14" fillId="0" borderId="0"/>
    <xf numFmtId="0" fontId="1" fillId="0" borderId="0"/>
    <xf numFmtId="43" fontId="36"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71" fillId="0" borderId="0"/>
    <xf numFmtId="0" fontId="39" fillId="8" borderId="6">
      <alignment horizontal="left" vertical="top" wrapText="1"/>
    </xf>
    <xf numFmtId="0" fontId="52" fillId="0" borderId="0"/>
    <xf numFmtId="43" fontId="23" fillId="0" borderId="0" applyFont="0" applyFill="0" applyBorder="0" applyAlignment="0" applyProtection="0"/>
    <xf numFmtId="0" fontId="69" fillId="0" borderId="0" applyNumberForma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77" fontId="39" fillId="8" borderId="6">
      <alignment horizontal="right" vertical="center"/>
    </xf>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0" fontId="1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14" fillId="0" borderId="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1" fillId="17" borderId="0" applyNumberFormat="0" applyBorder="0" applyAlignment="0" applyProtection="0"/>
    <xf numFmtId="0" fontId="63" fillId="4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63"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6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63"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6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63"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1" fillId="18" borderId="0" applyNumberFormat="0" applyBorder="0" applyAlignment="0" applyProtection="0"/>
    <xf numFmtId="0" fontId="63"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63"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63"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63"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63" fillId="4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63" fillId="4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0" fillId="19" borderId="0" applyNumberFormat="0" applyBorder="0" applyAlignment="0" applyProtection="0"/>
    <xf numFmtId="0" fontId="72" fillId="45" borderId="0" applyNumberFormat="0" applyBorder="0" applyAlignment="0" applyProtection="0"/>
    <xf numFmtId="0" fontId="10" fillId="19" borderId="0" applyNumberFormat="0" applyBorder="0" applyAlignment="0" applyProtection="0"/>
    <xf numFmtId="0" fontId="72" fillId="4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72" fillId="4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0" fillId="5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72" fillId="58" borderId="0" applyNumberFormat="0" applyBorder="0" applyAlignment="0" applyProtection="0"/>
    <xf numFmtId="0" fontId="10" fillId="23" borderId="0" applyNumberFormat="0" applyBorder="0" applyAlignment="0" applyProtection="0"/>
    <xf numFmtId="0" fontId="72" fillId="58"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72" fillId="58"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0" fillId="23"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72" fillId="51" borderId="0" applyNumberFormat="0" applyBorder="0" applyAlignment="0" applyProtection="0"/>
    <xf numFmtId="0" fontId="10" fillId="27" borderId="0" applyNumberFormat="0" applyBorder="0" applyAlignment="0" applyProtection="0"/>
    <xf numFmtId="0" fontId="72" fillId="5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72" fillId="5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0" fillId="53"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72" fillId="42" borderId="0" applyNumberFormat="0" applyBorder="0" applyAlignment="0" applyProtection="0"/>
    <xf numFmtId="0" fontId="10" fillId="31" borderId="0" applyNumberFormat="0" applyBorder="0" applyAlignment="0" applyProtection="0"/>
    <xf numFmtId="0" fontId="72"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72"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0" fillId="5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72" fillId="45" borderId="0" applyNumberFormat="0" applyBorder="0" applyAlignment="0" applyProtection="0"/>
    <xf numFmtId="0" fontId="10" fillId="35" borderId="0" applyNumberFormat="0" applyBorder="0" applyAlignment="0" applyProtection="0"/>
    <xf numFmtId="0" fontId="72" fillId="4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72" fillId="4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0" fillId="3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72" fillId="48" borderId="0" applyNumberFormat="0" applyBorder="0" applyAlignment="0" applyProtection="0"/>
    <xf numFmtId="0" fontId="10" fillId="39" borderId="0" applyNumberFormat="0" applyBorder="0" applyAlignment="0" applyProtection="0"/>
    <xf numFmtId="0" fontId="72" fillId="4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72" fillId="4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0"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37" fontId="73" fillId="0" borderId="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178" fontId="64" fillId="0" borderId="0" applyFont="0" applyFill="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37" fontId="67" fillId="0" borderId="0" applyFont="0" applyFill="0" applyBorder="0" applyAlignment="0" applyProtection="0"/>
    <xf numFmtId="179" fontId="67" fillId="0" borderId="0" applyFont="0" applyFill="0" applyBorder="0" applyAlignment="0" applyProtection="0"/>
    <xf numFmtId="180" fontId="67" fillId="0" borderId="0" applyFont="0" applyFill="0" applyBorder="0" applyAlignment="0" applyProtection="0"/>
    <xf numFmtId="181" fontId="67" fillId="0" borderId="0" applyFont="0" applyFill="0" applyBorder="0" applyAlignment="0" applyProtection="0"/>
    <xf numFmtId="182" fontId="75" fillId="0" borderId="0" applyFill="0" applyBorder="0" applyAlignment="0" applyProtection="0"/>
    <xf numFmtId="183" fontId="75" fillId="0" borderId="0" applyFill="0" applyBorder="0" applyAlignment="0" applyProtection="0"/>
    <xf numFmtId="0" fontId="44" fillId="9" borderId="0" applyNumberFormat="0" applyBorder="0" applyAlignment="0" applyProtection="0"/>
    <xf numFmtId="0" fontId="76" fillId="45" borderId="0" applyNumberFormat="0" applyBorder="0" applyAlignment="0" applyProtection="0"/>
    <xf numFmtId="0" fontId="44" fillId="9" borderId="0" applyNumberFormat="0" applyBorder="0" applyAlignment="0" applyProtection="0"/>
    <xf numFmtId="0" fontId="76" fillId="4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76" fillId="4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44" fillId="9"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58" fillId="0" borderId="0" applyFill="0" applyBorder="0" applyAlignment="0"/>
    <xf numFmtId="0" fontId="14" fillId="0" borderId="0" applyFill="0" applyBorder="0" applyAlignment="0"/>
    <xf numFmtId="0" fontId="14" fillId="0" borderId="0" applyFill="0" applyBorder="0" applyAlignment="0"/>
    <xf numFmtId="184" fontId="14" fillId="0" borderId="0" applyFill="0" applyBorder="0" applyAlignment="0"/>
    <xf numFmtId="0" fontId="14" fillId="0" borderId="0" applyFill="0" applyBorder="0" applyAlignment="0"/>
    <xf numFmtId="0" fontId="14" fillId="0" borderId="0" applyFill="0" applyBorder="0" applyAlignment="0"/>
    <xf numFmtId="0" fontId="14" fillId="0" borderId="0" applyFill="0" applyBorder="0" applyAlignment="0"/>
    <xf numFmtId="0" fontId="14" fillId="0" borderId="0" applyFill="0" applyBorder="0" applyAlignment="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77" fillId="52" borderId="29" applyNumberFormat="0" applyAlignment="0" applyProtection="0"/>
    <xf numFmtId="0" fontId="49" fillId="13" borderId="11" applyNumberFormat="0" applyAlignment="0" applyProtection="0"/>
    <xf numFmtId="0" fontId="78" fillId="62" borderId="29" applyNumberFormat="0" applyAlignment="0" applyProtection="0"/>
    <xf numFmtId="0" fontId="49" fillId="13" borderId="11" applyNumberFormat="0" applyAlignment="0" applyProtection="0"/>
    <xf numFmtId="0" fontId="78" fillId="62" borderId="29" applyNumberFormat="0" applyAlignment="0" applyProtection="0"/>
    <xf numFmtId="0" fontId="49" fillId="13" borderId="11" applyNumberFormat="0" applyAlignment="0" applyProtection="0"/>
    <xf numFmtId="0" fontId="49" fillId="13" borderId="11" applyNumberFormat="0" applyAlignment="0" applyProtection="0"/>
    <xf numFmtId="0" fontId="78" fillId="62" borderId="29" applyNumberFormat="0" applyAlignment="0" applyProtection="0"/>
    <xf numFmtId="0" fontId="49" fillId="13" borderId="11" applyNumberFormat="0" applyAlignment="0" applyProtection="0"/>
    <xf numFmtId="0" fontId="49" fillId="13" borderId="11"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49" fillId="62" borderId="11" applyNumberFormat="0" applyAlignment="0" applyProtection="0"/>
    <xf numFmtId="0" fontId="78" fillId="62" borderId="29"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79" fillId="69" borderId="26" applyNumberFormat="0" applyBorder="0" applyAlignment="0">
      <alignment horizontal="center"/>
    </xf>
    <xf numFmtId="0" fontId="8" fillId="14" borderId="14" applyNumberFormat="0" applyAlignment="0" applyProtection="0"/>
    <xf numFmtId="0" fontId="80" fillId="64" borderId="30" applyNumberFormat="0" applyAlignment="0" applyProtection="0"/>
    <xf numFmtId="0" fontId="8" fillId="14" borderId="14" applyNumberFormat="0" applyAlignment="0" applyProtection="0"/>
    <xf numFmtId="0" fontId="80" fillId="64" borderId="30" applyNumberFormat="0" applyAlignment="0" applyProtection="0"/>
    <xf numFmtId="0" fontId="8" fillId="14" borderId="14" applyNumberFormat="0" applyAlignment="0" applyProtection="0"/>
    <xf numFmtId="0" fontId="8" fillId="14" borderId="14" applyNumberFormat="0" applyAlignment="0" applyProtection="0"/>
    <xf numFmtId="0" fontId="80" fillId="64" borderId="30" applyNumberFormat="0" applyAlignment="0" applyProtection="0"/>
    <xf numFmtId="0" fontId="8" fillId="14" borderId="14" applyNumberFormat="0" applyAlignment="0" applyProtection="0"/>
    <xf numFmtId="0" fontId="8" fillId="14" borderId="14"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 fillId="14" borderId="14"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50" fillId="0" borderId="13" applyNumberFormat="0" applyFill="0" applyAlignment="0" applyProtection="0"/>
    <xf numFmtId="0" fontId="81" fillId="0" borderId="32" applyNumberFormat="0" applyFill="0" applyAlignment="0" applyProtection="0"/>
    <xf numFmtId="0" fontId="50" fillId="0" borderId="13" applyNumberFormat="0" applyFill="0" applyAlignment="0" applyProtection="0"/>
    <xf numFmtId="0" fontId="81" fillId="0" borderId="32"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81" fillId="0" borderId="32"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50" fillId="0" borderId="13"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43" fontId="14" fillId="0" borderId="0" applyFont="0" applyFill="0" applyBorder="0" applyAlignment="0" applyProtection="0"/>
    <xf numFmtId="0" fontId="14" fillId="0" borderId="0" applyFont="0" applyFill="0" applyBorder="0" applyAlignment="0" applyProtection="0"/>
    <xf numFmtId="185" fontId="1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43" fontId="14" fillId="0" borderId="0" applyFont="0" applyFill="0" applyBorder="0" applyAlignment="0" applyProtection="0"/>
    <xf numFmtId="43" fontId="63" fillId="0" borderId="0" applyFont="0" applyFill="0" applyBorder="0" applyAlignment="0" applyProtection="0"/>
    <xf numFmtId="0" fontId="82" fillId="0" borderId="0" applyNumberFormat="0" applyFill="0" applyBorder="0" applyAlignment="0" applyProtection="0"/>
    <xf numFmtId="186" fontId="83" fillId="0" borderId="0" applyFill="0" applyBorder="0" applyProtection="0"/>
    <xf numFmtId="186" fontId="83" fillId="0" borderId="28" applyFill="0" applyProtection="0"/>
    <xf numFmtId="186" fontId="83" fillId="0" borderId="21" applyFill="0" applyProtection="0"/>
    <xf numFmtId="186" fontId="83" fillId="0" borderId="0" applyFill="0" applyBorder="0" applyProtection="0"/>
    <xf numFmtId="0" fontId="14" fillId="0" borderId="0" applyFont="0" applyFill="0" applyBorder="0" applyAlignment="0" applyProtection="0"/>
    <xf numFmtId="0" fontId="55" fillId="63" borderId="0" applyNumberFormat="0" applyFont="0" applyFill="0" applyBorder="0" applyProtection="0">
      <alignment horizontal="left"/>
    </xf>
    <xf numFmtId="187" fontId="84" fillId="0" borderId="0" applyFont="0" applyFill="0" applyBorder="0" applyAlignment="0" applyProtection="0"/>
    <xf numFmtId="15" fontId="84" fillId="0" borderId="0" applyFont="0" applyFill="0" applyBorder="0" applyAlignment="0" applyProtection="0"/>
    <xf numFmtId="14" fontId="58" fillId="0" borderId="0" applyFill="0" applyBorder="0" applyAlignment="0"/>
    <xf numFmtId="188" fontId="83" fillId="0" borderId="0" applyFill="0" applyBorder="0" applyProtection="0"/>
    <xf numFmtId="188" fontId="83" fillId="0" borderId="28" applyFill="0" applyProtection="0"/>
    <xf numFmtId="188" fontId="83" fillId="0" borderId="21" applyFill="0" applyProtection="0"/>
    <xf numFmtId="188" fontId="83" fillId="0" borderId="0" applyFill="0" applyBorder="0" applyProtection="0"/>
    <xf numFmtId="39" fontId="67" fillId="0" borderId="0" applyFont="0" applyFill="0" applyBorder="0" applyAlignment="0" applyProtection="0"/>
    <xf numFmtId="189" fontId="67" fillId="0" borderId="0" applyFont="0" applyFill="0" applyBorder="0" applyAlignment="0" applyProtection="0"/>
    <xf numFmtId="0" fontId="85" fillId="0" borderId="0">
      <alignment horizontal="right" vertical="center"/>
    </xf>
    <xf numFmtId="0" fontId="10" fillId="16" borderId="0" applyNumberFormat="0" applyBorder="0" applyAlignment="0" applyProtection="0"/>
    <xf numFmtId="0" fontId="72" fillId="65" borderId="0" applyNumberFormat="0" applyBorder="0" applyAlignment="0" applyProtection="0"/>
    <xf numFmtId="0" fontId="10" fillId="16" borderId="0" applyNumberFormat="0" applyBorder="0" applyAlignment="0" applyProtection="0"/>
    <xf numFmtId="0" fontId="72" fillId="6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72" fillId="6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10" fillId="56"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72" fillId="58" borderId="0" applyNumberFormat="0" applyBorder="0" applyAlignment="0" applyProtection="0"/>
    <xf numFmtId="0" fontId="10" fillId="20" borderId="0" applyNumberFormat="0" applyBorder="0" applyAlignment="0" applyProtection="0"/>
    <xf numFmtId="0" fontId="72" fillId="58"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72" fillId="58"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0" fillId="20"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72" fillId="51" borderId="0" applyNumberFormat="0" applyBorder="0" applyAlignment="0" applyProtection="0"/>
    <xf numFmtId="0" fontId="10" fillId="24" borderId="0" applyNumberFormat="0" applyBorder="0" applyAlignment="0" applyProtection="0"/>
    <xf numFmtId="0" fontId="72" fillId="5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72" fillId="5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0" fillId="24"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72" fillId="66" borderId="0" applyNumberFormat="0" applyBorder="0" applyAlignment="0" applyProtection="0"/>
    <xf numFmtId="0" fontId="10" fillId="28" borderId="0" applyNumberFormat="0" applyBorder="0" applyAlignment="0" applyProtection="0"/>
    <xf numFmtId="0" fontId="72" fillId="66"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72" fillId="66"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10"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72" fillId="56" borderId="0" applyNumberFormat="0" applyBorder="0" applyAlignment="0" applyProtection="0"/>
    <xf numFmtId="0" fontId="10" fillId="32" borderId="0" applyNumberFormat="0" applyBorder="0" applyAlignment="0" applyProtection="0"/>
    <xf numFmtId="0" fontId="72" fillId="5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72" fillId="5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10" fillId="32"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72" fillId="60" borderId="0" applyNumberFormat="0" applyBorder="0" applyAlignment="0" applyProtection="0"/>
    <xf numFmtId="0" fontId="10" fillId="36" borderId="0" applyNumberFormat="0" applyBorder="0" applyAlignment="0" applyProtection="0"/>
    <xf numFmtId="0" fontId="72" fillId="60"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72" fillId="60"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10" fillId="36"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4" fillId="0" borderId="0" applyFill="0" applyBorder="0" applyAlignment="0"/>
    <xf numFmtId="0" fontId="14" fillId="0" borderId="0" applyFill="0" applyBorder="0" applyAlignment="0"/>
    <xf numFmtId="0" fontId="14" fillId="0" borderId="0" applyFill="0" applyBorder="0" applyAlignment="0"/>
    <xf numFmtId="0" fontId="14" fillId="0" borderId="0" applyFill="0" applyBorder="0" applyAlignment="0"/>
    <xf numFmtId="0" fontId="14" fillId="0" borderId="0" applyFill="0" applyBorder="0" applyAlignment="0"/>
    <xf numFmtId="0" fontId="47" fillId="12" borderId="11" applyNumberFormat="0" applyAlignment="0" applyProtection="0"/>
    <xf numFmtId="0" fontId="86" fillId="53" borderId="29" applyNumberFormat="0" applyAlignment="0" applyProtection="0"/>
    <xf numFmtId="0" fontId="47" fillId="12" borderId="11" applyNumberFormat="0" applyAlignment="0" applyProtection="0"/>
    <xf numFmtId="0" fontId="86" fillId="53" borderId="29" applyNumberFormat="0" applyAlignment="0" applyProtection="0"/>
    <xf numFmtId="0" fontId="47" fillId="12" borderId="11" applyNumberFormat="0" applyAlignment="0" applyProtection="0"/>
    <xf numFmtId="0" fontId="47" fillId="12" borderId="11" applyNumberFormat="0" applyAlignment="0" applyProtection="0"/>
    <xf numFmtId="0" fontId="86" fillId="53" borderId="29" applyNumberFormat="0" applyAlignment="0" applyProtection="0"/>
    <xf numFmtId="0" fontId="47" fillId="12" borderId="11" applyNumberFormat="0" applyAlignment="0" applyProtection="0"/>
    <xf numFmtId="0" fontId="47" fillId="12" borderId="11"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47" fillId="53" borderId="11"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190" fontId="14" fillId="0" borderId="0" applyFont="0" applyFill="0" applyBorder="0" applyAlignment="0" applyProtection="0"/>
    <xf numFmtId="0" fontId="14"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38" fontId="65" fillId="63" borderId="0" applyNumberFormat="0" applyBorder="0" applyAlignment="0" applyProtection="0"/>
    <xf numFmtId="0" fontId="89" fillId="0" borderId="0"/>
    <xf numFmtId="0" fontId="90" fillId="0" borderId="20" applyNumberFormat="0" applyAlignment="0" applyProtection="0">
      <alignment horizontal="left" vertical="center"/>
    </xf>
    <xf numFmtId="0" fontId="90" fillId="0" borderId="22">
      <alignment horizontal="left" vertical="center"/>
    </xf>
    <xf numFmtId="185" fontId="91" fillId="67" borderId="0">
      <alignment horizontal="left" vertical="top"/>
    </xf>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5" fillId="10" borderId="0" applyNumberFormat="0" applyBorder="0" applyAlignment="0" applyProtection="0"/>
    <xf numFmtId="0" fontId="74" fillId="44" borderId="0" applyNumberFormat="0" applyBorder="0" applyAlignment="0" applyProtection="0"/>
    <xf numFmtId="0" fontId="45" fillId="10" borderId="0" applyNumberFormat="0" applyBorder="0" applyAlignment="0" applyProtection="0"/>
    <xf numFmtId="0" fontId="74" fillId="44"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74" fillId="44"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45" fillId="10"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95" fillId="0" borderId="0"/>
    <xf numFmtId="0" fontId="96" fillId="67" borderId="0">
      <alignment horizontal="left" wrapText="1" indent="2"/>
    </xf>
    <xf numFmtId="191" fontId="97" fillId="0" borderId="0"/>
    <xf numFmtId="192" fontId="97" fillId="0" borderId="0">
      <alignment horizontal="centerContinuous"/>
    </xf>
    <xf numFmtId="191" fontId="97"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3" fontId="84" fillId="0" borderId="0"/>
    <xf numFmtId="194" fontId="97" fillId="0" borderId="0">
      <alignment horizontal="centerContinuous"/>
    </xf>
    <xf numFmtId="193" fontId="84" fillId="0" borderId="0"/>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5" fontId="64" fillId="0" borderId="0" applyFont="0" applyFill="0" applyBorder="0" applyProtection="0">
      <alignment horizontal="centerContinuous"/>
    </xf>
    <xf numFmtId="191" fontId="64" fillId="0" borderId="0" applyFont="0" applyFill="0" applyBorder="0" applyAlignment="0" applyProtection="0"/>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2" fontId="64" fillId="0" borderId="0" applyFont="0" applyFill="0" applyBorder="0" applyProtection="0">
      <alignment horizontal="centerContinuous"/>
    </xf>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1" fontId="64" fillId="0" borderId="0" applyFont="0" applyFill="0" applyBorder="0" applyAlignment="0" applyProtection="0"/>
    <xf numFmtId="193" fontId="64" fillId="0" borderId="0" applyFont="0" applyFill="0" applyBorder="0" applyAlignment="0" applyProtection="0"/>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6" fontId="64" fillId="0" borderId="0" applyFont="0" applyFill="0" applyBorder="0" applyProtection="0">
      <alignment horizontal="centerContinuous"/>
    </xf>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197" fontId="64" fillId="0" borderId="0" applyFont="0" applyFill="0" applyBorder="0" applyAlignment="0" applyProtection="0"/>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4" fontId="64" fillId="0" borderId="0" applyFont="0" applyFill="0" applyBorder="0" applyProtection="0">
      <alignment horizontal="centerContinuous"/>
    </xf>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10" fontId="65" fillId="67" borderId="23" applyNumberFormat="0" applyBorder="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0" fontId="86" fillId="46" borderId="29" applyNumberFormat="0" applyAlignment="0" applyProtection="0"/>
    <xf numFmtId="3" fontId="14" fillId="0" borderId="27" applyFont="0" applyBorder="0" applyAlignment="0"/>
    <xf numFmtId="0" fontId="98" fillId="0" borderId="0">
      <alignment wrapText="1"/>
    </xf>
    <xf numFmtId="198"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8"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199" fontId="84" fillId="0" borderId="0" applyFont="0" applyFill="0" applyBorder="0" applyAlignment="0" applyProtection="0"/>
    <xf numFmtId="0" fontId="14" fillId="0" borderId="0" applyFill="0" applyBorder="0" applyAlignment="0"/>
    <xf numFmtId="0" fontId="14" fillId="0" borderId="0" applyFill="0" applyBorder="0" applyAlignment="0"/>
    <xf numFmtId="0" fontId="14" fillId="0" borderId="0" applyFill="0" applyBorder="0" applyAlignment="0"/>
    <xf numFmtId="0" fontId="14" fillId="0" borderId="0" applyFill="0" applyBorder="0" applyAlignment="0"/>
    <xf numFmtId="0" fontId="14" fillId="0" borderId="0" applyFill="0" applyBorder="0" applyAlignment="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200" fontId="64" fillId="0" borderId="0" applyFont="0" applyFill="0" applyBorder="0" applyAlignment="0" applyProtection="0"/>
    <xf numFmtId="201" fontId="64" fillId="0" borderId="0" applyFont="0" applyFill="0" applyBorder="0" applyAlignment="0" applyProtection="0"/>
    <xf numFmtId="202" fontId="100" fillId="0" borderId="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80" fontId="14" fillId="0" borderId="0" applyFont="0" applyFill="0" applyBorder="0" applyAlignment="0" applyProtection="0"/>
    <xf numFmtId="167" fontId="14" fillId="0" borderId="0" applyFont="0" applyFill="0" applyBorder="0" applyAlignment="0" applyProtection="0"/>
    <xf numFmtId="180" fontId="14" fillId="0" borderId="0" applyFont="0" applyFill="0" applyBorder="0" applyAlignment="0" applyProtection="0"/>
    <xf numFmtId="167" fontId="14" fillId="0" borderId="0" applyFont="0" applyFill="0" applyBorder="0" applyAlignment="0" applyProtection="0"/>
    <xf numFmtId="190" fontId="14" fillId="0" borderId="0" applyFont="0" applyFill="0" applyBorder="0" applyAlignment="0" applyProtection="0"/>
    <xf numFmtId="203" fontId="64" fillId="0" borderId="0" applyFont="0" applyFill="0" applyBorder="0" applyAlignment="0" applyProtection="0"/>
    <xf numFmtId="204" fontId="64" fillId="0" borderId="0" applyFont="0" applyFill="0" applyBorder="0" applyAlignment="0" applyProtection="0"/>
    <xf numFmtId="0" fontId="101" fillId="0" borderId="0" applyNumberFormat="0">
      <alignment horizontal="right"/>
    </xf>
    <xf numFmtId="0" fontId="102" fillId="0" borderId="0"/>
    <xf numFmtId="0" fontId="103" fillId="0" borderId="0"/>
    <xf numFmtId="0" fontId="70" fillId="11"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195" fontId="64" fillId="0" borderId="0"/>
    <xf numFmtId="196" fontId="64" fillId="0" borderId="0"/>
    <xf numFmtId="0" fontId="106" fillId="0" borderId="0" applyNumberFormat="0" applyFill="0" applyBorder="0" applyAlignment="0" applyProtection="0"/>
    <xf numFmtId="195" fontId="64" fillId="0" borderId="0"/>
    <xf numFmtId="196" fontId="64" fillId="0" borderId="0"/>
    <xf numFmtId="0" fontId="106" fillId="0" borderId="0" applyNumberFormat="0" applyFill="0" applyBorder="0" applyAlignment="0" applyProtection="0"/>
    <xf numFmtId="195" fontId="64" fillId="0" borderId="0"/>
    <xf numFmtId="196" fontId="64" fillId="0" borderId="0"/>
    <xf numFmtId="0" fontId="106" fillId="0" borderId="0" applyNumberFormat="0" applyFill="0" applyBorder="0" applyAlignment="0" applyProtection="0"/>
    <xf numFmtId="195" fontId="64" fillId="0" borderId="0"/>
    <xf numFmtId="196" fontId="64" fillId="0" borderId="0"/>
    <xf numFmtId="0" fontId="106" fillId="0" borderId="0" applyNumberFormat="0" applyFill="0" applyBorder="0" applyAlignment="0" applyProtection="0"/>
    <xf numFmtId="0" fontId="106" fillId="0" borderId="0" applyNumberFormat="0" applyFill="0" applyBorder="0" applyAlignment="0" applyProtection="0"/>
    <xf numFmtId="205" fontId="64" fillId="0" borderId="0"/>
    <xf numFmtId="196" fontId="64"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4" fillId="0" borderId="0"/>
    <xf numFmtId="0" fontId="106" fillId="0" borderId="0" applyNumberFormat="0" applyFill="0" applyBorder="0" applyAlignment="0" applyProtection="0"/>
    <xf numFmtId="0" fontId="107" fillId="0" borderId="0"/>
    <xf numFmtId="0" fontId="107" fillId="0" borderId="0"/>
    <xf numFmtId="0" fontId="107" fillId="0" borderId="0"/>
    <xf numFmtId="196" fontId="64" fillId="0" borderId="0"/>
    <xf numFmtId="0" fontId="107" fillId="0" borderId="0"/>
    <xf numFmtId="0" fontId="107" fillId="0" borderId="0"/>
    <xf numFmtId="0" fontId="107" fillId="0" borderId="0"/>
    <xf numFmtId="0" fontId="107" fillId="0" borderId="0"/>
    <xf numFmtId="0" fontId="14" fillId="0" borderId="0"/>
    <xf numFmtId="0" fontId="14" fillId="0" borderId="0"/>
    <xf numFmtId="0" fontId="1" fillId="0" borderId="0"/>
    <xf numFmtId="0" fontId="73" fillId="0" borderId="0"/>
    <xf numFmtId="0" fontId="73" fillId="0" borderId="0"/>
    <xf numFmtId="0" fontId="14" fillId="0" borderId="0"/>
    <xf numFmtId="0" fontId="14" fillId="0" borderId="0"/>
    <xf numFmtId="0" fontId="107" fillId="0" borderId="0"/>
    <xf numFmtId="0" fontId="107" fillId="0" borderId="0"/>
    <xf numFmtId="0" fontId="107" fillId="0" borderId="0"/>
    <xf numFmtId="0" fontId="107" fillId="0" borderId="0"/>
    <xf numFmtId="0" fontId="73" fillId="0" borderId="0"/>
    <xf numFmtId="0" fontId="1" fillId="0" borderId="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 fillId="0" borderId="0"/>
    <xf numFmtId="0" fontId="108" fillId="0" borderId="0" applyNumberFormat="0" applyFill="0" applyBorder="0" applyAlignment="0" applyProtection="0"/>
    <xf numFmtId="0" fontId="108" fillId="0" borderId="0" applyNumberFormat="0" applyFill="0" applyBorder="0" applyAlignment="0" applyProtection="0"/>
    <xf numFmtId="0" fontId="1" fillId="0" borderId="0"/>
    <xf numFmtId="0" fontId="1" fillId="0" borderId="0"/>
    <xf numFmtId="0" fontId="63" fillId="0" borderId="0"/>
    <xf numFmtId="0" fontId="63" fillId="0" borderId="0"/>
    <xf numFmtId="0" fontId="14" fillId="0" borderId="0"/>
    <xf numFmtId="0" fontId="106" fillId="0" borderId="0" applyNumberFormat="0" applyFill="0" applyBorder="0" applyAlignment="0" applyProtection="0"/>
    <xf numFmtId="0" fontId="106" fillId="0" borderId="0" applyNumberForma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1" fillId="0" borderId="0"/>
    <xf numFmtId="0" fontId="1" fillId="0" borderId="0"/>
    <xf numFmtId="0" fontId="106" fillId="0" borderId="0" applyNumberFormat="0" applyFill="0" applyBorder="0" applyAlignment="0" applyProtection="0"/>
    <xf numFmtId="0" fontId="1"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3" fillId="0" borderId="0"/>
    <xf numFmtId="0" fontId="63" fillId="0" borderId="0"/>
    <xf numFmtId="0" fontId="10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6" fillId="0" borderId="0" applyNumberFormat="0" applyFill="0" applyBorder="0" applyAlignment="0" applyProtection="0"/>
    <xf numFmtId="0" fontId="1" fillId="0" borderId="0"/>
    <xf numFmtId="0" fontId="1" fillId="0" borderId="0"/>
    <xf numFmtId="0" fontId="106" fillId="0" borderId="0" applyNumberFormat="0" applyFill="0" applyBorder="0" applyAlignment="0" applyProtection="0"/>
    <xf numFmtId="0" fontId="1" fillId="0" borderId="0"/>
    <xf numFmtId="0" fontId="106" fillId="0" borderId="0" applyNumberFormat="0" applyFill="0" applyBorder="0" applyAlignment="0" applyProtection="0"/>
    <xf numFmtId="0" fontId="1" fillId="0" borderId="0"/>
    <xf numFmtId="0" fontId="1" fillId="0" borderId="0"/>
    <xf numFmtId="0" fontId="14" fillId="0" borderId="0"/>
    <xf numFmtId="0" fontId="1" fillId="0" borderId="0"/>
    <xf numFmtId="0" fontId="1" fillId="0" borderId="0"/>
    <xf numFmtId="0" fontId="106"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96" fontId="64" fillId="0" borderId="0"/>
    <xf numFmtId="0" fontId="106" fillId="0" borderId="0" applyNumberFormat="0" applyFill="0" applyBorder="0" applyAlignment="0" applyProtection="0"/>
    <xf numFmtId="195" fontId="97" fillId="0" borderId="0">
      <alignment horizontal="centerContinuous"/>
    </xf>
    <xf numFmtId="206" fontId="64" fillId="0" borderId="0"/>
    <xf numFmtId="0" fontId="109" fillId="0" borderId="0"/>
    <xf numFmtId="14" fontId="110" fillId="70" borderId="36" applyNumberFormat="0" applyFont="0" applyBorder="0" applyAlignment="0" applyProtection="0">
      <alignment horizontal="center"/>
    </xf>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73" fillId="49" borderId="37"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0" fontId="14" fillId="49" borderId="37" applyNumberFormat="0" applyFont="0" applyAlignment="0" applyProtection="0"/>
    <xf numFmtId="0" fontId="14" fillId="49" borderId="37" applyNumberFormat="0" applyFont="0" applyAlignment="0" applyProtection="0"/>
    <xf numFmtId="0" fontId="14" fillId="49" borderId="37"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0" fontId="111" fillId="52" borderId="38" applyNumberFormat="0" applyAlignment="0" applyProtection="0"/>
    <xf numFmtId="49" fontId="112" fillId="0" borderId="0" applyFill="0" applyBorder="0" applyProtection="0">
      <alignment horizontal="center"/>
    </xf>
    <xf numFmtId="207" fontId="83" fillId="0" borderId="0" applyFont="0" applyFill="0" applyBorder="0" applyAlignment="0" applyProtection="0"/>
    <xf numFmtId="208" fontId="14" fillId="0" borderId="0" applyFont="0" applyFill="0" applyBorder="0" applyAlignment="0" applyProtection="0"/>
    <xf numFmtId="0" fontId="14" fillId="0" borderId="0" applyFont="0" applyFill="0" applyBorder="0" applyAlignment="0" applyProtection="0"/>
    <xf numFmtId="209" fontId="14" fillId="0" borderId="0" applyFont="0" applyFill="0" applyBorder="0" applyAlignment="0" applyProtection="0"/>
    <xf numFmtId="10" fontId="14" fillId="0" borderId="0" applyFont="0" applyFill="0" applyBorder="0" applyAlignment="0" applyProtection="0"/>
    <xf numFmtId="197" fontId="6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197" fontId="64" fillId="0" borderId="0" applyFont="0" applyFill="0" applyBorder="0" applyAlignment="0" applyProtection="0"/>
    <xf numFmtId="9" fontId="14" fillId="0" borderId="0" applyFont="0" applyFill="0" applyBorder="0" applyAlignment="0" applyProtection="0"/>
    <xf numFmtId="197" fontId="64" fillId="0" borderId="0" applyFont="0" applyFill="0" applyBorder="0" applyAlignment="0" applyProtection="0"/>
    <xf numFmtId="197" fontId="6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0" fontId="14" fillId="0" borderId="0" applyFill="0" applyBorder="0" applyAlignment="0"/>
    <xf numFmtId="0" fontId="14" fillId="0" borderId="0" applyFill="0" applyBorder="0" applyAlignment="0"/>
    <xf numFmtId="0" fontId="14" fillId="0" borderId="0" applyFill="0" applyBorder="0" applyAlignment="0"/>
    <xf numFmtId="0" fontId="14" fillId="0" borderId="0" applyFill="0" applyBorder="0" applyAlignment="0"/>
    <xf numFmtId="0" fontId="14" fillId="0" borderId="0" applyFill="0" applyBorder="0" applyAlignment="0"/>
    <xf numFmtId="0" fontId="113" fillId="0" borderId="0" applyNumberFormat="0" applyFont="0" applyFill="0" applyBorder="0" applyAlignment="0" applyProtection="0">
      <alignment horizontal="left"/>
    </xf>
    <xf numFmtId="15" fontId="113" fillId="0" borderId="0" applyFont="0" applyFill="0" applyBorder="0" applyAlignment="0" applyProtection="0"/>
    <xf numFmtId="4" fontId="113" fillId="0" borderId="0" applyFont="0" applyFill="0" applyBorder="0" applyAlignment="0" applyProtection="0"/>
    <xf numFmtId="0" fontId="114" fillId="0" borderId="17">
      <alignment horizontal="center"/>
    </xf>
    <xf numFmtId="3" fontId="113" fillId="0" borderId="0" applyFont="0" applyFill="0" applyBorder="0" applyAlignment="0" applyProtection="0"/>
    <xf numFmtId="0" fontId="113" fillId="68" borderId="0" applyNumberFormat="0" applyFont="0" applyBorder="0" applyAlignment="0" applyProtection="0"/>
    <xf numFmtId="210" fontId="64" fillId="0" borderId="0" applyFont="0" applyFill="0" applyBorder="0" applyAlignment="0" applyProtection="0"/>
    <xf numFmtId="0" fontId="48" fillId="13" borderId="12" applyNumberFormat="0" applyAlignment="0" applyProtection="0"/>
    <xf numFmtId="0" fontId="111" fillId="62" borderId="38" applyNumberFormat="0" applyAlignment="0" applyProtection="0"/>
    <xf numFmtId="0" fontId="48" fillId="13" borderId="12" applyNumberFormat="0" applyAlignment="0" applyProtection="0"/>
    <xf numFmtId="0" fontId="111" fillId="62" borderId="38" applyNumberFormat="0" applyAlignment="0" applyProtection="0"/>
    <xf numFmtId="0" fontId="48" fillId="13" borderId="12" applyNumberFormat="0" applyAlignment="0" applyProtection="0"/>
    <xf numFmtId="0" fontId="48" fillId="13" borderId="12" applyNumberFormat="0" applyAlignment="0" applyProtection="0"/>
    <xf numFmtId="0" fontId="111" fillId="62" borderId="38" applyNumberFormat="0" applyAlignment="0" applyProtection="0"/>
    <xf numFmtId="0" fontId="48" fillId="13" borderId="12" applyNumberFormat="0" applyAlignment="0" applyProtection="0"/>
    <xf numFmtId="0" fontId="48" fillId="13" borderId="12"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48" fillId="62" borderId="12"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211" fontId="64" fillId="0" borderId="39"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02" fontId="64" fillId="0" borderId="40" applyNumberFormat="0" applyFont="0" applyFill="0" applyAlignment="0" applyProtection="0"/>
    <xf numFmtId="211" fontId="64" fillId="0" borderId="41" applyNumberFormat="0" applyFont="0" applyFill="0" applyAlignment="0" applyProtection="0"/>
    <xf numFmtId="211" fontId="64" fillId="0" borderId="41" applyNumberFormat="0" applyFont="0" applyFill="0" applyAlignment="0" applyProtection="0"/>
    <xf numFmtId="211" fontId="64" fillId="0" borderId="41" applyNumberFormat="0" applyFont="0" applyFill="0" applyAlignment="0" applyProtection="0"/>
    <xf numFmtId="211" fontId="64" fillId="0" borderId="41" applyNumberFormat="0" applyFont="0" applyFill="0" applyAlignment="0" applyProtection="0"/>
    <xf numFmtId="211" fontId="64" fillId="0" borderId="42" applyNumberFormat="0" applyFont="0" applyFill="0" applyAlignment="0" applyProtection="0"/>
    <xf numFmtId="211" fontId="64" fillId="0" borderId="42" applyNumberFormat="0" applyFont="0" applyFill="0" applyAlignment="0" applyProtection="0"/>
    <xf numFmtId="211" fontId="64" fillId="0" borderId="42" applyNumberFormat="0" applyFont="0" applyFill="0" applyAlignment="0" applyProtection="0"/>
    <xf numFmtId="211" fontId="64" fillId="0" borderId="42" applyNumberFormat="0" applyFont="0" applyFill="0" applyAlignment="0" applyProtection="0"/>
    <xf numFmtId="211" fontId="64" fillId="0" borderId="39" applyNumberFormat="0" applyFont="0" applyFill="0" applyAlignment="0" applyProtection="0"/>
    <xf numFmtId="211" fontId="64" fillId="0" borderId="39" applyNumberFormat="0" applyFont="0" applyFill="0" applyAlignment="0" applyProtection="0"/>
    <xf numFmtId="211" fontId="64" fillId="0" borderId="39" applyNumberFormat="0" applyFont="0" applyFill="0" applyAlignment="0" applyProtection="0"/>
    <xf numFmtId="38" fontId="11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81" fontId="1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90" fontId="63" fillId="0" borderId="0" applyFont="0" applyFill="0" applyBorder="0" applyAlignment="0" applyProtection="0"/>
    <xf numFmtId="43" fontId="63" fillId="0" borderId="0" applyFont="0" applyFill="0" applyBorder="0" applyAlignment="0" applyProtection="0"/>
    <xf numFmtId="43" fontId="1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3" fillId="0" borderId="0" applyFont="0" applyFill="0" applyBorder="0" applyAlignment="0" applyProtection="0"/>
    <xf numFmtId="43" fontId="1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5" fontId="14" fillId="0" borderId="0" applyFont="0" applyFill="0" applyBorder="0" applyAlignment="0" applyProtection="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1" fontId="14" fillId="0" borderId="0" applyFont="0" applyFill="0" applyBorder="0" applyAlignment="0" applyProtection="0"/>
    <xf numFmtId="212" fontId="14" fillId="0" borderId="0" applyFont="0" applyFill="0" applyBorder="0" applyAlignment="0" applyProtection="0"/>
    <xf numFmtId="181" fontId="14" fillId="0" borderId="0" applyFont="0" applyFill="0" applyBorder="0" applyAlignment="0" applyProtection="0"/>
    <xf numFmtId="212" fontId="14" fillId="0" borderId="0" applyFont="0" applyFill="0" applyBorder="0" applyAlignment="0" applyProtection="0"/>
    <xf numFmtId="0" fontId="14" fillId="0" borderId="0" applyNumberFormat="0" applyFill="0" applyBorder="0" applyAlignment="0" applyProtection="0"/>
    <xf numFmtId="0" fontId="115" fillId="0" borderId="0"/>
    <xf numFmtId="0" fontId="115" fillId="0" borderId="0"/>
    <xf numFmtId="0" fontId="116" fillId="67" borderId="0">
      <alignment wrapText="1"/>
    </xf>
    <xf numFmtId="41" fontId="97" fillId="0" borderId="0"/>
    <xf numFmtId="205" fontId="84" fillId="0" borderId="0"/>
    <xf numFmtId="205" fontId="84" fillId="0" borderId="0"/>
    <xf numFmtId="205" fontId="84" fillId="0" borderId="0"/>
    <xf numFmtId="49" fontId="58" fillId="0" borderId="0" applyFill="0" applyBorder="0" applyAlignment="0"/>
    <xf numFmtId="0" fontId="58" fillId="0" borderId="0" applyFill="0" applyBorder="0" applyAlignment="0"/>
    <xf numFmtId="213" fontId="14" fillId="0" borderId="0" applyFill="0" applyBorder="0" applyAlignment="0"/>
    <xf numFmtId="0" fontId="18" fillId="0" borderId="0" applyNumberFormat="0" applyFill="0" applyBorder="0" applyAlignment="0" applyProtection="0"/>
    <xf numFmtId="0" fontId="81" fillId="0" borderId="0" applyNumberFormat="0" applyFill="0" applyBorder="0" applyAlignment="0" applyProtection="0"/>
    <xf numFmtId="0" fontId="18" fillId="0" borderId="0" applyNumberFormat="0" applyFill="0" applyBorder="0" applyAlignment="0" applyProtection="0"/>
    <xf numFmtId="0" fontId="8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51" fillId="0" borderId="0" applyNumberFormat="0" applyFill="0" applyBorder="0" applyAlignment="0" applyProtection="0"/>
    <xf numFmtId="0" fontId="87" fillId="0" borderId="0" applyNumberFormat="0" applyFill="0" applyBorder="0" applyAlignment="0" applyProtection="0"/>
    <xf numFmtId="0" fontId="51" fillId="0" borderId="0" applyNumberFormat="0" applyFill="0" applyBorder="0" applyAlignment="0" applyProtection="0"/>
    <xf numFmtId="0" fontId="8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7" fillId="0" borderId="0" applyFill="0" applyBorder="0" applyProtection="0">
      <alignment horizontal="left" vertical="top"/>
    </xf>
    <xf numFmtId="214" fontId="117" fillId="0" borderId="0"/>
    <xf numFmtId="215" fontId="118" fillId="0" borderId="23"/>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1" fillId="0" borderId="8"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4"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21" fillId="0" borderId="0" applyNumberFormat="0" applyFill="0" applyBorder="0" applyAlignment="0" applyProtection="0"/>
    <xf numFmtId="0" fontId="131" fillId="0" borderId="0" applyNumberFormat="0" applyFill="0" applyBorder="0" applyAlignment="0" applyProtection="0"/>
    <xf numFmtId="0" fontId="12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2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42" fillId="0" borderId="9"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32" fillId="0" borderId="9"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121" fillId="0" borderId="0" applyNumberFormat="0" applyFill="0" applyBorder="0" applyAlignment="0" applyProtection="0"/>
    <xf numFmtId="0" fontId="43" fillId="0" borderId="10"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7"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0" applyNumberFormat="0" applyFill="0" applyBorder="0" applyAlignment="0" applyProtection="0"/>
    <xf numFmtId="0" fontId="123" fillId="0" borderId="0" applyNumberFormat="0" applyFill="0" applyBorder="0" applyAlignment="0" applyProtection="0"/>
    <xf numFmtId="0" fontId="43" fillId="0" borderId="0" applyNumberFormat="0" applyFill="0" applyBorder="0" applyAlignment="0" applyProtection="0"/>
    <xf numFmtId="0" fontId="12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38" fontId="83" fillId="0" borderId="0"/>
    <xf numFmtId="179" fontId="112" fillId="0" borderId="21" applyFill="0" applyAlignment="0" applyProtection="0"/>
    <xf numFmtId="0" fontId="2" fillId="0" borderId="16" applyNumberFormat="0" applyFill="0" applyAlignment="0" applyProtection="0"/>
    <xf numFmtId="0" fontId="124" fillId="0" borderId="49" applyNumberFormat="0" applyFill="0" applyAlignment="0" applyProtection="0"/>
    <xf numFmtId="0" fontId="2" fillId="0" borderId="16" applyNumberFormat="0" applyFill="0" applyAlignment="0" applyProtection="0"/>
    <xf numFmtId="180" fontId="112" fillId="0" borderId="21" applyFill="0" applyAlignment="0" applyProtection="0"/>
    <xf numFmtId="181" fontId="112" fillId="0" borderId="21" applyFill="0" applyAlignment="0" applyProtection="0"/>
    <xf numFmtId="182" fontId="125" fillId="0" borderId="0" applyFill="0" applyBorder="0" applyAlignment="0" applyProtection="0"/>
    <xf numFmtId="0" fontId="124" fillId="0" borderId="49"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124" fillId="0" borderId="49"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8" applyNumberFormat="0" applyFill="0" applyAlignment="0" applyProtection="0"/>
    <xf numFmtId="0" fontId="2" fillId="0" borderId="16"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2" fillId="0" borderId="50"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38" fontId="126" fillId="0" borderId="0" applyNumberFormat="0" applyBorder="0" applyAlignment="0">
      <protection locked="0"/>
    </xf>
    <xf numFmtId="216" fontId="109" fillId="0" borderId="0" applyFont="0" applyFill="0" applyBorder="0" applyAlignment="0" applyProtection="0"/>
    <xf numFmtId="217" fontId="109" fillId="0" borderId="0" applyFon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02" fillId="0" borderId="18" applyNumberFormat="0" applyFill="0" applyProtection="0">
      <alignment horizontal="centerContinuous"/>
    </xf>
    <xf numFmtId="202" fontId="103" fillId="0" borderId="0" applyNumberFormat="0" applyFill="0" applyBorder="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0" fontId="102" fillId="0" borderId="18" applyNumberFormat="0" applyFill="0" applyProtection="0">
      <alignment horizontal="centerContinuous"/>
    </xf>
    <xf numFmtId="218" fontId="127" fillId="0" borderId="0" applyFont="0" applyFill="0" applyBorder="0" applyAlignment="0" applyProtection="0"/>
    <xf numFmtId="219" fontId="127" fillId="0" borderId="0" applyFont="0" applyFill="0" applyBorder="0" applyAlignment="0" applyProtection="0">
      <alignment vertical="top"/>
    </xf>
    <xf numFmtId="220" fontId="127" fillId="0" borderId="0" applyFont="0" applyFill="0" applyBorder="0" applyAlignment="0" applyProtection="0"/>
    <xf numFmtId="0" fontId="128" fillId="0" borderId="0" applyNumberFormat="0" applyFont="0" applyFill="0" applyBorder="0">
      <alignment horizontal="left" vertical="top" wrapText="1"/>
    </xf>
    <xf numFmtId="221" fontId="129" fillId="0" borderId="0">
      <alignment vertical="center"/>
    </xf>
    <xf numFmtId="0" fontId="130" fillId="0" borderId="0" applyFill="0" applyBorder="0" applyProtection="0"/>
    <xf numFmtId="0" fontId="1" fillId="0" borderId="0"/>
    <xf numFmtId="43" fontId="1" fillId="0" borderId="0" applyFont="0" applyFill="0" applyBorder="0" applyAlignment="0" applyProtection="0"/>
    <xf numFmtId="0" fontId="14" fillId="0" borderId="0"/>
    <xf numFmtId="0" fontId="39" fillId="8" borderId="6">
      <alignment horizontal="left" vertical="center" wrapText="1"/>
    </xf>
    <xf numFmtId="0" fontId="64" fillId="0" borderId="0" applyFont="0" applyFill="0" applyBorder="0" applyAlignment="0"/>
    <xf numFmtId="43" fontId="133" fillId="0" borderId="0" applyFont="0" applyFill="0" applyBorder="0" applyAlignment="0" applyProtection="0"/>
    <xf numFmtId="0" fontId="117" fillId="0" borderId="0" applyFont="0" applyFill="0" applyBorder="0" applyAlignment="0" applyProtection="0"/>
    <xf numFmtId="0" fontId="117" fillId="0" borderId="0" applyFont="0" applyFill="0" applyBorder="0" applyAlignment="0" applyProtection="0"/>
    <xf numFmtId="42" fontId="133"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63"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63"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63"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63"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63"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63"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3"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63"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63"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3" fillId="4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63"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0" fillId="19"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0" fillId="27"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0" fillId="3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0" fillId="39"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3" fillId="0" borderId="0"/>
    <xf numFmtId="0" fontId="73" fillId="0" borderId="18" applyBorder="0"/>
    <xf numFmtId="222" fontId="14" fillId="71" borderId="52">
      <alignment horizontal="center" vertical="center"/>
    </xf>
    <xf numFmtId="0" fontId="55" fillId="0" borderId="0"/>
    <xf numFmtId="3" fontId="134" fillId="0" borderId="0" applyNumberFormat="0" applyFill="0" applyBorder="0" applyAlignment="0" applyProtection="0"/>
    <xf numFmtId="3" fontId="135" fillId="0" borderId="0" applyNumberFormat="0" applyFill="0" applyBorder="0" applyAlignment="0" applyProtection="0"/>
    <xf numFmtId="223" fontId="114" fillId="0" borderId="0" applyFont="0" applyFill="0" applyBorder="0" applyAlignment="0" applyProtection="0">
      <alignment horizontal="right"/>
    </xf>
    <xf numFmtId="3" fontId="136" fillId="0" borderId="0">
      <alignment horizontal="right"/>
    </xf>
    <xf numFmtId="224" fontId="14" fillId="0" borderId="0" applyFont="0" applyFill="0" applyBorder="0" applyAlignment="0" applyProtection="0"/>
    <xf numFmtId="0" fontId="137" fillId="0" borderId="0" applyNumberFormat="0" applyFill="0" applyBorder="0" applyAlignment="0" applyProtection="0"/>
    <xf numFmtId="0" fontId="14" fillId="0" borderId="0" applyNumberFormat="0" applyFill="0" applyBorder="0" applyAlignment="0"/>
    <xf numFmtId="0" fontId="138" fillId="0" borderId="18" applyNumberFormat="0" applyFill="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17" fillId="0" borderId="0" applyFon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39" fontId="141" fillId="0" borderId="0"/>
    <xf numFmtId="225" fontId="142" fillId="0" borderId="0" applyFont="0" applyFill="0" applyBorder="0" applyAlignment="0" applyProtection="0"/>
    <xf numFmtId="0" fontId="113" fillId="0" borderId="0"/>
    <xf numFmtId="0" fontId="49" fillId="13" borderId="11" applyNumberFormat="0" applyAlignment="0" applyProtection="0"/>
    <xf numFmtId="0" fontId="49" fillId="13" borderId="11" applyNumberFormat="0" applyAlignment="0" applyProtection="0"/>
    <xf numFmtId="0" fontId="49" fillId="62" borderId="11" applyNumberFormat="0" applyAlignment="0" applyProtection="0"/>
    <xf numFmtId="0" fontId="49" fillId="62" borderId="11" applyNumberFormat="0" applyAlignment="0" applyProtection="0"/>
    <xf numFmtId="0" fontId="78" fillId="62" borderId="29"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62" borderId="11"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49" fillId="13" borderId="11" applyNumberFormat="0" applyAlignment="0" applyProtection="0"/>
    <xf numFmtId="0" fontId="49" fillId="62" borderId="11" applyNumberFormat="0" applyAlignment="0" applyProtection="0"/>
    <xf numFmtId="0" fontId="49" fillId="62" borderId="11" applyNumberFormat="0" applyAlignment="0" applyProtection="0"/>
    <xf numFmtId="0" fontId="49" fillId="62" borderId="11" applyNumberFormat="0" applyAlignment="0" applyProtection="0"/>
    <xf numFmtId="0" fontId="49" fillId="62" borderId="11" applyNumberFormat="0" applyAlignment="0" applyProtection="0"/>
    <xf numFmtId="0" fontId="49" fillId="62"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40" fontId="143" fillId="67" borderId="23">
      <alignment vertical="center"/>
    </xf>
    <xf numFmtId="0" fontId="144" fillId="0" borderId="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0" fillId="64" borderId="30"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81" fillId="0" borderId="32"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64" fillId="0" borderId="0" applyNumberFormat="0" applyFont="0" applyFill="0" applyBorder="0" applyProtection="0">
      <alignment horizontal="center" vertical="center" wrapText="1"/>
    </xf>
    <xf numFmtId="0" fontId="115" fillId="0" borderId="53"/>
    <xf numFmtId="0" fontId="115" fillId="0" borderId="0"/>
    <xf numFmtId="0" fontId="145" fillId="0" borderId="0" applyFont="0" applyFill="0" applyBorder="0" applyAlignment="0" applyProtection="0"/>
    <xf numFmtId="4" fontId="114" fillId="0" borderId="0" applyFont="0" applyFill="0" applyBorder="0" applyAlignment="0" applyProtection="0"/>
    <xf numFmtId="226" fontId="114" fillId="0" borderId="0" applyFont="0" applyFill="0" applyBorder="0" applyAlignment="0" applyProtection="0"/>
    <xf numFmtId="227" fontId="146" fillId="0" borderId="0" applyFont="0" applyFill="0" applyBorder="0" applyAlignment="0" applyProtection="0"/>
    <xf numFmtId="0" fontId="147" fillId="0" borderId="0" applyFont="0" applyFill="0" applyBorder="0" applyAlignment="0" applyProtection="0">
      <alignment horizontal="right"/>
    </xf>
    <xf numFmtId="3" fontId="14" fillId="0" borderId="0" applyFont="0" applyFill="0" applyBorder="0" applyAlignment="0" applyProtection="0"/>
    <xf numFmtId="0" fontId="115" fillId="0" borderId="0"/>
    <xf numFmtId="0" fontId="115" fillId="0" borderId="0"/>
    <xf numFmtId="0" fontId="148" fillId="0" borderId="0"/>
    <xf numFmtId="0" fontId="115" fillId="0" borderId="0"/>
    <xf numFmtId="0" fontId="148" fillId="0" borderId="0"/>
    <xf numFmtId="0" fontId="115" fillId="0" borderId="0"/>
    <xf numFmtId="228" fontId="142" fillId="0" borderId="0" applyFont="0" applyFill="0" applyBorder="0" applyAlignment="0" applyProtection="0"/>
    <xf numFmtId="229" fontId="149" fillId="0" borderId="0" applyFont="0" applyFill="0" applyBorder="0" applyAlignment="0" applyProtection="0"/>
    <xf numFmtId="0" fontId="115" fillId="0" borderId="0"/>
    <xf numFmtId="0" fontId="115" fillId="0" borderId="53"/>
    <xf numFmtId="0" fontId="113" fillId="0" borderId="0" applyFont="0" applyFill="0" applyBorder="0" applyAlignment="0" applyProtection="0"/>
    <xf numFmtId="0" fontId="113" fillId="0" borderId="0" applyFont="0" applyFill="0" applyBorder="0" applyAlignment="0" applyProtection="0"/>
    <xf numFmtId="0" fontId="150" fillId="0" borderId="0" applyFont="0" applyFill="0" applyBorder="0" applyAlignment="0" applyProtection="0"/>
    <xf numFmtId="0" fontId="147" fillId="0" borderId="0" applyFont="0" applyFill="0" applyBorder="0" applyAlignment="0" applyProtection="0">
      <alignment horizontal="right"/>
    </xf>
    <xf numFmtId="0" fontId="147" fillId="0" borderId="0" applyFont="0" applyFill="0" applyBorder="0" applyAlignment="0" applyProtection="0">
      <alignment horizontal="right"/>
    </xf>
    <xf numFmtId="230" fontId="63" fillId="0" borderId="0" applyFont="0" applyFill="0" applyBorder="0" applyAlignment="0" applyProtection="0"/>
    <xf numFmtId="231" fontId="14" fillId="0" borderId="0" applyFont="0" applyFill="0" applyBorder="0" applyAlignment="0" applyProtection="0"/>
    <xf numFmtId="0" fontId="117" fillId="0" borderId="0" applyFont="0" applyFill="0" applyBorder="0" applyAlignment="0" applyProtection="0"/>
    <xf numFmtId="0" fontId="151" fillId="0" borderId="0">
      <protection locked="0"/>
    </xf>
    <xf numFmtId="232" fontId="152" fillId="0" borderId="0"/>
    <xf numFmtId="233" fontId="153" fillId="0" borderId="0">
      <protection locked="0"/>
    </xf>
    <xf numFmtId="0" fontId="115" fillId="0" borderId="0"/>
    <xf numFmtId="0" fontId="147" fillId="0" borderId="0" applyFont="0" applyFill="0" applyBorder="0" applyAlignment="0" applyProtection="0"/>
    <xf numFmtId="15" fontId="113" fillId="0" borderId="0" applyFont="0" applyFill="0" applyBorder="0" applyAlignment="0" applyProtection="0">
      <alignment horizontal="left"/>
    </xf>
    <xf numFmtId="0" fontId="14" fillId="0" borderId="0" applyFont="0" applyFill="0" applyBorder="0" applyProtection="0">
      <alignment horizontal="left"/>
    </xf>
    <xf numFmtId="234" fontId="114" fillId="0" borderId="0" applyFont="0" applyFill="0" applyBorder="0" applyAlignment="0" applyProtection="0"/>
    <xf numFmtId="44" fontId="133" fillId="0" borderId="0" applyFont="0" applyFill="0" applyBorder="0" applyAlignment="0" applyProtection="0"/>
    <xf numFmtId="0" fontId="14" fillId="0" borderId="0" applyFont="0" applyFill="0" applyBorder="0" applyAlignment="0" applyProtection="0">
      <protection locked="0"/>
    </xf>
    <xf numFmtId="39" fontId="115" fillId="0" borderId="0" applyFont="0" applyFill="0" applyBorder="0" applyAlignment="0" applyProtection="0"/>
    <xf numFmtId="0" fontId="113" fillId="0" borderId="0" applyFont="0" applyFill="0" applyBorder="0" applyAlignment="0"/>
    <xf numFmtId="235" fontId="142" fillId="0" borderId="0" applyFont="0" applyFill="0" applyBorder="0" applyAlignment="0" applyProtection="0">
      <alignment horizontal="right"/>
    </xf>
    <xf numFmtId="0" fontId="154" fillId="72" borderId="27" applyNumberFormat="0" applyBorder="0" applyAlignment="0">
      <alignment horizontal="center"/>
      <protection hidden="1"/>
    </xf>
    <xf numFmtId="41" fontId="14" fillId="0" borderId="0" applyFont="0" applyFill="0" applyBorder="0" applyAlignment="0" applyProtection="0"/>
    <xf numFmtId="43" fontId="14" fillId="0" borderId="0" applyFont="0" applyFill="0" applyBorder="0" applyAlignment="0" applyProtection="0"/>
    <xf numFmtId="0" fontId="14" fillId="0" borderId="0">
      <protection locked="0"/>
    </xf>
    <xf numFmtId="0" fontId="155" fillId="0" borderId="0" applyFont="0" applyFill="0" applyBorder="0" applyAlignment="0" applyProtection="0"/>
    <xf numFmtId="0" fontId="147" fillId="0" borderId="54" applyNumberFormat="0" applyFont="0" applyFill="0" applyAlignment="0" applyProtection="0"/>
    <xf numFmtId="0" fontId="14" fillId="0" borderId="0">
      <protection locked="0"/>
    </xf>
    <xf numFmtId="0" fontId="14" fillId="0" borderId="0">
      <protection locked="0"/>
    </xf>
    <xf numFmtId="0" fontId="10" fillId="16" borderId="0" applyNumberFormat="0" applyBorder="0" applyAlignment="0" applyProtection="0"/>
    <xf numFmtId="0" fontId="10" fillId="1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10" fillId="1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10" fillId="28"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47" fillId="12" borderId="11" applyNumberFormat="0" applyAlignment="0" applyProtection="0"/>
    <xf numFmtId="0" fontId="47" fillId="12" borderId="11" applyNumberFormat="0" applyAlignment="0" applyProtection="0"/>
    <xf numFmtId="0" fontId="47" fillId="53" borderId="11" applyNumberFormat="0" applyAlignment="0" applyProtection="0"/>
    <xf numFmtId="0" fontId="47" fillId="53" borderId="11" applyNumberFormat="0" applyAlignment="0" applyProtection="0"/>
    <xf numFmtId="0" fontId="47" fillId="53" borderId="11"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86" fillId="53" borderId="29" applyNumberFormat="0" applyAlignment="0" applyProtection="0"/>
    <xf numFmtId="0" fontId="47" fillId="12" borderId="11" applyNumberFormat="0" applyAlignment="0" applyProtection="0"/>
    <xf numFmtId="0" fontId="47" fillId="53" borderId="11" applyNumberFormat="0" applyAlignment="0" applyProtection="0"/>
    <xf numFmtId="0" fontId="47" fillId="53" borderId="11" applyNumberFormat="0" applyAlignment="0" applyProtection="0"/>
    <xf numFmtId="0" fontId="47" fillId="53" borderId="11" applyNumberFormat="0" applyAlignment="0" applyProtection="0"/>
    <xf numFmtId="0" fontId="47" fillId="53" borderId="11" applyNumberFormat="0" applyAlignment="0" applyProtection="0"/>
    <xf numFmtId="0" fontId="47" fillId="53"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0" fontId="47" fillId="12" borderId="11" applyNumberFormat="0" applyAlignment="0" applyProtection="0"/>
    <xf numFmtId="176" fontId="14" fillId="40" borderId="55">
      <protection locked="0"/>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3" fontId="55" fillId="0" borderId="56" applyFill="0" applyBorder="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40" fontId="156" fillId="0" borderId="0"/>
    <xf numFmtId="237" fontId="117" fillId="0" borderId="0"/>
    <xf numFmtId="0" fontId="64" fillId="0" borderId="0" applyFont="0" applyFill="0" applyBorder="0" applyAlignment="0" applyProtection="0"/>
    <xf numFmtId="2" fontId="64" fillId="0" borderId="0" applyFont="0" applyFill="0" applyBorder="0" applyAlignment="0" applyProtection="0"/>
    <xf numFmtId="0" fontId="14" fillId="0" borderId="0">
      <protection locked="0"/>
    </xf>
    <xf numFmtId="238" fontId="85" fillId="0" borderId="0">
      <protection locked="0"/>
    </xf>
    <xf numFmtId="239" fontId="151" fillId="0" borderId="0">
      <protection locked="0"/>
    </xf>
    <xf numFmtId="0" fontId="157" fillId="0" borderId="0" applyFill="0" applyBorder="0" applyProtection="0">
      <alignment horizontal="left"/>
    </xf>
    <xf numFmtId="232" fontId="14" fillId="73" borderId="51">
      <protection locked="0"/>
    </xf>
    <xf numFmtId="17" fontId="114" fillId="0" borderId="0"/>
    <xf numFmtId="2" fontId="14" fillId="0" borderId="0"/>
    <xf numFmtId="0" fontId="147" fillId="0" borderId="0" applyFont="0" applyFill="0" applyBorder="0" applyAlignment="0" applyProtection="0">
      <alignment horizontal="right"/>
    </xf>
    <xf numFmtId="0" fontId="158" fillId="0" borderId="0" applyNumberFormat="0" applyFill="0" applyBorder="0" applyAlignment="0" applyProtection="0"/>
    <xf numFmtId="240" fontId="14" fillId="0" borderId="0">
      <protection locked="0"/>
    </xf>
    <xf numFmtId="240" fontId="14" fillId="0" borderId="0">
      <protection locked="0"/>
    </xf>
    <xf numFmtId="0" fontId="56" fillId="0" borderId="57" applyNumberFormat="0" applyFill="0" applyAlignment="0" applyProtection="0"/>
    <xf numFmtId="177" fontId="113" fillId="0" borderId="0" applyBorder="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59" fillId="0" borderId="24" applyFill="0" applyBorder="0" applyAlignment="0">
      <alignment horizontal="center"/>
      <protection locked="0"/>
    </xf>
    <xf numFmtId="0" fontId="14" fillId="0" borderId="0" applyFill="0" applyBorder="0" applyAlignment="0">
      <protection locked="0"/>
    </xf>
    <xf numFmtId="241" fontId="14" fillId="0" borderId="0" applyFont="0" applyFill="0" applyBorder="0" applyAlignment="0" applyProtection="0"/>
    <xf numFmtId="41" fontId="65" fillId="0" borderId="0" applyFont="0" applyFill="0" applyBorder="0" applyAlignment="0" applyProtection="0"/>
    <xf numFmtId="242" fontId="14" fillId="0" borderId="0" applyFont="0" applyFill="0" applyBorder="0" applyAlignment="0" applyProtection="0"/>
    <xf numFmtId="243" fontId="142" fillId="0" borderId="0" applyFont="0" applyFill="0" applyBorder="0" applyAlignment="0" applyProtection="0"/>
    <xf numFmtId="244" fontId="14" fillId="0" borderId="0" applyFont="0" applyFill="0" applyBorder="0" applyAlignment="0" applyProtection="0"/>
    <xf numFmtId="4"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230" fontId="14" fillId="0" borderId="0" applyFont="0" applyFill="0" applyBorder="0" applyAlignment="0" applyProtection="0"/>
    <xf numFmtId="245" fontId="14" fillId="0" borderId="0" applyFont="0" applyFill="0" applyBorder="0" applyAlignment="0" applyProtection="0"/>
    <xf numFmtId="246" fontId="14" fillId="0" borderId="0" applyFont="0" applyFill="0" applyBorder="0" applyAlignment="0" applyProtection="0"/>
    <xf numFmtId="0" fontId="14" fillId="0" borderId="0">
      <protection locked="0"/>
    </xf>
    <xf numFmtId="247" fontId="14" fillId="0" borderId="0" applyFont="0" applyFill="0" applyBorder="0" applyAlignment="0" applyProtection="0"/>
    <xf numFmtId="248" fontId="114" fillId="0" borderId="0" applyFont="0" applyFill="0" applyBorder="0" applyAlignment="0" applyProtection="0"/>
    <xf numFmtId="0" fontId="60" fillId="4" borderId="58"/>
    <xf numFmtId="0" fontId="60" fillId="4" borderId="0"/>
    <xf numFmtId="177" fontId="39" fillId="8" borderId="6">
      <alignment horizontal="right" vertical="center"/>
    </xf>
    <xf numFmtId="0" fontId="60" fillId="8" borderId="0"/>
    <xf numFmtId="0" fontId="66" fillId="74" borderId="6">
      <alignment vertical="center" wrapText="1"/>
    </xf>
    <xf numFmtId="0" fontId="66" fillId="74" borderId="6">
      <alignment horizontal="center"/>
    </xf>
    <xf numFmtId="177" fontId="62" fillId="8" borderId="6">
      <alignment horizontal="right" vertical="center"/>
    </xf>
    <xf numFmtId="0" fontId="62" fillId="8" borderId="6">
      <alignment horizontal="left" vertical="center"/>
    </xf>
    <xf numFmtId="177" fontId="62" fillId="8" borderId="6">
      <alignment horizontal="right" vertical="center"/>
    </xf>
    <xf numFmtId="177" fontId="62" fillId="75" borderId="6">
      <alignment horizontal="right" vertical="center"/>
    </xf>
    <xf numFmtId="0" fontId="66" fillId="74" borderId="6">
      <alignment vertical="center" wrapText="1"/>
    </xf>
    <xf numFmtId="0" fontId="147" fillId="0" borderId="0" applyFont="0" applyFill="0" applyBorder="0" applyAlignment="0" applyProtection="0">
      <alignment horizontal="right"/>
    </xf>
    <xf numFmtId="0" fontId="160" fillId="0" borderId="0" applyFont="0" applyFill="0" applyBorder="0" applyAlignment="0" applyProtection="0"/>
    <xf numFmtId="0" fontId="117" fillId="0" borderId="0" applyFont="0" applyFill="0" applyBorder="0" applyAlignment="0" applyProtection="0"/>
    <xf numFmtId="0" fontId="160" fillId="0" borderId="0" applyFont="0" applyFill="0" applyBorder="0" applyAlignment="0" applyProtection="0"/>
    <xf numFmtId="0" fontId="114" fillId="76" borderId="59" applyNumberFormat="0" applyFon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37" fontId="16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06" fillId="0" borderId="0" applyNumberFormat="0" applyFill="0" applyBorder="0" applyAlignment="0" applyProtection="0"/>
    <xf numFmtId="0" fontId="106" fillId="0" borderId="0" applyNumberFormat="0" applyFill="0" applyBorder="0" applyAlignment="0" applyProtection="0"/>
    <xf numFmtId="0" fontId="14" fillId="0" borderId="0"/>
    <xf numFmtId="0" fontId="106" fillId="0" borderId="0" applyNumberFormat="0" applyFill="0" applyBorder="0" applyAlignment="0" applyProtection="0"/>
    <xf numFmtId="0" fontId="10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applyNumberFormat="0" applyFill="0" applyBorder="0" applyAlignment="0" applyProtection="0"/>
    <xf numFmtId="0" fontId="1" fillId="0" borderId="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applyNumberFormat="0" applyFill="0" applyBorder="0" applyAlignment="0" applyProtection="0"/>
    <xf numFmtId="0" fontId="108" fillId="0" borderId="0" applyNumberFormat="0" applyFill="0" applyBorder="0" applyAlignment="0" applyProtection="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applyNumberFormat="0" applyFill="0" applyBorder="0" applyAlignment="0" applyProtection="0"/>
    <xf numFmtId="0" fontId="1" fillId="0" borderId="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 fillId="0" borderId="0"/>
    <xf numFmtId="0" fontId="1" fillId="0" borderId="0"/>
    <xf numFmtId="0" fontId="108" fillId="0" borderId="0" applyNumberFormat="0" applyFill="0" applyBorder="0" applyAlignment="0" applyProtection="0"/>
    <xf numFmtId="0" fontId="106" fillId="0" borderId="0" applyNumberFormat="0" applyFill="0" applyBorder="0" applyAlignment="0" applyProtection="0"/>
    <xf numFmtId="0" fontId="108" fillId="0" borderId="0" applyNumberFormat="0" applyFill="0" applyBorder="0" applyAlignment="0" applyProtection="0"/>
    <xf numFmtId="0" fontId="106"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 fillId="0" borderId="0"/>
    <xf numFmtId="0" fontId="106" fillId="0" borderId="0" applyNumberFormat="0" applyFill="0" applyBorder="0" applyAlignment="0" applyProtection="0"/>
    <xf numFmtId="0" fontId="108" fillId="0" borderId="0" applyNumberFormat="0" applyFill="0" applyBorder="0" applyAlignment="0" applyProtection="0"/>
    <xf numFmtId="0" fontId="106" fillId="0" borderId="0" applyNumberFormat="0" applyFill="0" applyBorder="0" applyAlignment="0" applyProtection="0"/>
    <xf numFmtId="0" fontId="1" fillId="0" borderId="0"/>
    <xf numFmtId="0" fontId="14" fillId="0" borderId="0"/>
    <xf numFmtId="0" fontId="1" fillId="0" borderId="0"/>
    <xf numFmtId="0" fontId="1" fillId="0" borderId="0"/>
    <xf numFmtId="0" fontId="106" fillId="0" borderId="0" applyNumberFormat="0" applyFill="0" applyBorder="0" applyAlignment="0" applyProtection="0"/>
    <xf numFmtId="0" fontId="14" fillId="0" borderId="0"/>
    <xf numFmtId="0" fontId="106" fillId="0" borderId="0" applyNumberFormat="0" applyFill="0" applyBorder="0" applyAlignment="0" applyProtection="0"/>
    <xf numFmtId="0" fontId="14" fillId="0" borderId="0"/>
    <xf numFmtId="0" fontId="1" fillId="0" borderId="0"/>
    <xf numFmtId="0" fontId="1" fillId="0" borderId="0"/>
    <xf numFmtId="0" fontId="14" fillId="0" borderId="0"/>
    <xf numFmtId="0" fontId="14" fillId="0" borderId="0"/>
    <xf numFmtId="0" fontId="14" fillId="0" borderId="0"/>
    <xf numFmtId="0" fontId="106" fillId="0" borderId="0" applyNumberFormat="0" applyFill="0" applyBorder="0" applyAlignment="0" applyProtection="0"/>
    <xf numFmtId="0" fontId="106" fillId="0" borderId="0" applyNumberFormat="0" applyFill="0" applyBorder="0" applyAlignment="0" applyProtection="0"/>
    <xf numFmtId="0" fontId="14"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 fillId="0" borderId="0"/>
    <xf numFmtId="0" fontId="1" fillId="0" borderId="0"/>
    <xf numFmtId="0" fontId="1" fillId="0" borderId="0"/>
    <xf numFmtId="0" fontId="1"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62" fillId="0" borderId="0"/>
    <xf numFmtId="0" fontId="1" fillId="0" borderId="0"/>
    <xf numFmtId="0" fontId="106"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73" fillId="49" borderId="37"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63" fillId="15" borderId="15"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63" fillId="15" borderId="15" applyNumberFormat="0" applyFont="0" applyAlignment="0" applyProtection="0"/>
    <xf numFmtId="0" fontId="1" fillId="15" borderId="15" applyNumberFormat="0" applyFont="0" applyAlignment="0" applyProtection="0"/>
    <xf numFmtId="0" fontId="63"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63"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63"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63"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52" fillId="15" borderId="15" applyNumberFormat="0" applyFont="0" applyAlignment="0" applyProtection="0"/>
    <xf numFmtId="0" fontId="52"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63" fillId="15" borderId="15" applyNumberFormat="0" applyFont="0" applyAlignment="0" applyProtection="0"/>
    <xf numFmtId="0" fontId="1" fillId="15" borderId="15" applyNumberFormat="0" applyFont="0" applyAlignment="0" applyProtection="0"/>
    <xf numFmtId="0" fontId="163"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0" fontId="63" fillId="49" borderId="37" applyNumberFormat="0" applyFont="0" applyAlignment="0" applyProtection="0"/>
    <xf numFmtId="1" fontId="65" fillId="0" borderId="0" applyFill="0" applyBorder="0" applyAlignment="0" applyProtection="0">
      <alignment horizontal="left"/>
    </xf>
    <xf numFmtId="249" fontId="164" fillId="0" borderId="0" applyFont="0" applyFill="0" applyBorder="0" applyAlignment="0" applyProtection="0">
      <alignment horizontal="center"/>
      <protection locked="0"/>
    </xf>
    <xf numFmtId="15" fontId="114" fillId="0" borderId="0" applyFont="0" applyFill="0" applyBorder="0" applyAlignment="0" applyProtection="0"/>
    <xf numFmtId="40" fontId="165" fillId="40" borderId="0">
      <alignment horizontal="right"/>
    </xf>
    <xf numFmtId="0" fontId="166" fillId="40" borderId="0">
      <alignment horizontal="right"/>
    </xf>
    <xf numFmtId="0" fontId="167" fillId="40" borderId="25"/>
    <xf numFmtId="0" fontId="167" fillId="0" borderId="0" applyBorder="0">
      <alignment horizontal="centerContinuous"/>
    </xf>
    <xf numFmtId="0" fontId="168" fillId="0" borderId="0" applyBorder="0">
      <alignment horizontal="centerContinuous"/>
    </xf>
    <xf numFmtId="0" fontId="169" fillId="0" borderId="0" applyNumberFormat="0">
      <alignment horizontal="center" vertical="center"/>
    </xf>
    <xf numFmtId="0" fontId="14" fillId="0" borderId="60" applyFont="0" applyFill="0" applyBorder="0" applyAlignment="0" applyProtection="0">
      <alignment horizontal="right"/>
    </xf>
    <xf numFmtId="0" fontId="14" fillId="0" borderId="0" applyFont="0" applyFill="0" applyBorder="0" applyAlignment="0" applyProtection="0"/>
    <xf numFmtId="0" fontId="117" fillId="0" borderId="0" applyFont="0" applyFill="0" applyBorder="0" applyAlignment="0" applyProtection="0"/>
    <xf numFmtId="0" fontId="14" fillId="0" borderId="0" applyFont="0" applyFill="0" applyBorder="0" applyAlignment="0" applyProtection="0"/>
    <xf numFmtId="250" fontId="151" fillId="0" borderId="0">
      <protection locked="0"/>
    </xf>
    <xf numFmtId="4" fontId="151"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2"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 fillId="0" borderId="0">
      <protection locked="0"/>
    </xf>
    <xf numFmtId="9" fontId="64" fillId="0" borderId="0" applyFont="0" applyFill="0" applyBorder="0" applyAlignment="0" applyProtection="0"/>
    <xf numFmtId="10" fontId="64" fillId="0" borderId="0" applyFont="0" applyFill="0" applyBorder="0" applyAlignment="0" applyProtection="0"/>
    <xf numFmtId="1" fontId="146" fillId="0" borderId="0" applyFont="0" applyFill="0" applyBorder="0" applyAlignment="0" applyProtection="0"/>
    <xf numFmtId="3" fontId="170" fillId="0" borderId="0" applyFont="0" applyFill="0" applyBorder="0" applyAlignment="0" applyProtection="0"/>
    <xf numFmtId="3" fontId="171" fillId="0" borderId="0" applyFill="0" applyBorder="0" applyAlignment="0" applyProtection="0"/>
    <xf numFmtId="3" fontId="85" fillId="0" borderId="0" applyFill="0" applyBorder="0" applyAlignment="0" applyProtection="0"/>
    <xf numFmtId="3" fontId="171" fillId="0" borderId="0" applyFill="0" applyBorder="0" applyAlignment="0" applyProtection="0"/>
    <xf numFmtId="38" fontId="14" fillId="0" borderId="0"/>
    <xf numFmtId="0" fontId="48" fillId="13" borderId="12" applyNumberFormat="0" applyAlignment="0" applyProtection="0"/>
    <xf numFmtId="0" fontId="48" fillId="13" borderId="12" applyNumberFormat="0" applyAlignment="0" applyProtection="0"/>
    <xf numFmtId="0" fontId="48" fillId="62" borderId="12" applyNumberFormat="0" applyAlignment="0" applyProtection="0"/>
    <xf numFmtId="0" fontId="48" fillId="62" borderId="12" applyNumberFormat="0" applyAlignment="0" applyProtection="0"/>
    <xf numFmtId="0" fontId="48" fillId="62" borderId="12"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111" fillId="62" borderId="38" applyNumberFormat="0" applyAlignment="0" applyProtection="0"/>
    <xf numFmtId="0" fontId="48" fillId="13" borderId="12" applyNumberFormat="0" applyAlignment="0" applyProtection="0"/>
    <xf numFmtId="0" fontId="48" fillId="62" borderId="12" applyNumberFormat="0" applyAlignment="0" applyProtection="0"/>
    <xf numFmtId="0" fontId="48" fillId="62" borderId="12" applyNumberFormat="0" applyAlignment="0" applyProtection="0"/>
    <xf numFmtId="0" fontId="48" fillId="62" borderId="12" applyNumberFormat="0" applyAlignment="0" applyProtection="0"/>
    <xf numFmtId="0" fontId="48" fillId="62" borderId="12" applyNumberFormat="0" applyAlignment="0" applyProtection="0"/>
    <xf numFmtId="0" fontId="48" fillId="62"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0" fontId="48" fillId="13" borderId="12" applyNumberFormat="0" applyAlignment="0" applyProtection="0"/>
    <xf numFmtId="4" fontId="58" fillId="77" borderId="61" applyNumberFormat="0" applyProtection="0">
      <alignment horizontal="right" vertical="center"/>
    </xf>
    <xf numFmtId="4" fontId="14" fillId="52" borderId="61" applyNumberFormat="0" applyProtection="0">
      <alignment horizontal="right" vertical="center"/>
    </xf>
    <xf numFmtId="229" fontId="58" fillId="0" borderId="0">
      <alignment horizontal="right"/>
    </xf>
    <xf numFmtId="251" fontId="172" fillId="0" borderId="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4" fillId="0" borderId="0" applyFont="0" applyFill="0" applyBorder="0" applyAlignment="0" applyProtection="0"/>
    <xf numFmtId="174"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 fillId="0" borderId="0" applyFont="0" applyFill="0" applyBorder="0" applyAlignment="0" applyProtection="0"/>
    <xf numFmtId="174"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2"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52" fillId="0" borderId="0" applyFont="0" applyFill="0" applyBorder="0" applyAlignment="0" applyProtection="0"/>
    <xf numFmtId="41" fontId="1" fillId="0" borderId="0" applyFont="0" applyFill="0" applyBorder="0" applyAlignment="0" applyProtection="0"/>
    <xf numFmtId="230" fontId="162" fillId="0" borderId="0" applyFont="0" applyFill="0" applyBorder="0" applyAlignment="0" applyProtection="0"/>
    <xf numFmtId="41"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8" fontId="113" fillId="78" borderId="0" applyNumberFormat="0" applyFont="0" applyBorder="0" applyAlignment="0" applyProtection="0"/>
    <xf numFmtId="0" fontId="173" fillId="0" borderId="26" applyProtection="0">
      <alignment horizontal="centerContinuous"/>
    </xf>
    <xf numFmtId="0" fontId="14" fillId="79" borderId="0"/>
    <xf numFmtId="0" fontId="113" fillId="0" borderId="0" applyFont="0" applyFill="0" applyBorder="0" applyAlignment="0" applyProtection="0"/>
    <xf numFmtId="0" fontId="64" fillId="0" borderId="62"/>
    <xf numFmtId="41" fontId="133" fillId="0" borderId="0" applyFont="0" applyFill="0" applyBorder="0" applyAlignment="0" applyProtection="0"/>
    <xf numFmtId="38" fontId="174" fillId="0" borderId="0" applyFill="0" applyBorder="0" applyAlignment="0" applyProtection="0"/>
    <xf numFmtId="0" fontId="14" fillId="0" borderId="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4" fillId="0" borderId="0" applyNumberForma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 fontId="175" fillId="0" borderId="0" applyFont="0" applyFill="0" applyBorder="0" applyAlignment="0" applyProtection="0">
      <alignment horizontal="left"/>
    </xf>
    <xf numFmtId="0" fontId="41" fillId="0" borderId="8" applyNumberFormat="0" applyFill="0" applyAlignment="0" applyProtection="0"/>
    <xf numFmtId="0" fontId="41" fillId="0" borderId="8" applyNumberFormat="0" applyFill="0" applyAlignment="0" applyProtection="0"/>
    <xf numFmtId="0" fontId="120" fillId="0" borderId="44" applyNumberFormat="0" applyFill="0" applyAlignment="0" applyProtection="0"/>
    <xf numFmtId="0" fontId="120" fillId="0" borderId="44"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120" fillId="0" borderId="44"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120" fillId="0" borderId="44" applyNumberFormat="0" applyFill="0" applyAlignment="0" applyProtection="0"/>
    <xf numFmtId="0" fontId="120" fillId="0" borderId="44" applyNumberFormat="0" applyFill="0" applyAlignment="0" applyProtection="0"/>
    <xf numFmtId="0" fontId="120" fillId="0" borderId="44" applyNumberFormat="0" applyFill="0" applyAlignment="0" applyProtection="0"/>
    <xf numFmtId="0" fontId="120" fillId="0" borderId="44" applyNumberFormat="0" applyFill="0" applyAlignment="0" applyProtection="0"/>
    <xf numFmtId="0" fontId="120" fillId="0" borderId="44"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132" fillId="0" borderId="9" applyNumberFormat="0" applyFill="0" applyAlignment="0" applyProtection="0"/>
    <xf numFmtId="0" fontId="132" fillId="0" borderId="9"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132" fillId="0" borderId="9"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132" fillId="0" borderId="9" applyNumberFormat="0" applyFill="0" applyAlignment="0" applyProtection="0"/>
    <xf numFmtId="0" fontId="132" fillId="0" borderId="9" applyNumberFormat="0" applyFill="0" applyAlignment="0" applyProtection="0"/>
    <xf numFmtId="0" fontId="132" fillId="0" borderId="9" applyNumberFormat="0" applyFill="0" applyAlignment="0" applyProtection="0"/>
    <xf numFmtId="0" fontId="132" fillId="0" borderId="9" applyNumberFormat="0" applyFill="0" applyAlignment="0" applyProtection="0"/>
    <xf numFmtId="0" fontId="13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123" fillId="0" borderId="47" applyNumberFormat="0" applyFill="0" applyAlignment="0" applyProtection="0"/>
    <xf numFmtId="0" fontId="123" fillId="0" borderId="47"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123" fillId="0" borderId="47"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123" fillId="0" borderId="47" applyNumberFormat="0" applyFill="0" applyAlignment="0" applyProtection="0"/>
    <xf numFmtId="0" fontId="123" fillId="0" borderId="47" applyNumberFormat="0" applyFill="0" applyAlignment="0" applyProtection="0"/>
    <xf numFmtId="0" fontId="123" fillId="0" borderId="47" applyNumberFormat="0" applyFill="0" applyAlignment="0" applyProtection="0"/>
    <xf numFmtId="0" fontId="123" fillId="0" borderId="47" applyNumberFormat="0" applyFill="0" applyAlignment="0" applyProtection="0"/>
    <xf numFmtId="0" fontId="123" fillId="0" borderId="47"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31" fillId="0" borderId="0" applyNumberFormat="0" applyFill="0" applyBorder="0" applyAlignment="0" applyProtection="0"/>
    <xf numFmtId="252" fontId="176" fillId="0" borderId="0">
      <protection locked="0"/>
    </xf>
    <xf numFmtId="252" fontId="176" fillId="0" borderId="0">
      <protection locked="0"/>
    </xf>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0" fontId="2" fillId="0" borderId="16" applyNumberFormat="0" applyFill="0" applyAlignment="0" applyProtection="0"/>
    <xf numFmtId="10" fontId="177" fillId="0" borderId="19" applyNumberFormat="0" applyFont="0" applyFill="0" applyAlignment="0" applyProtection="0"/>
    <xf numFmtId="37" fontId="65" fillId="73" borderId="0" applyNumberFormat="0" applyBorder="0" applyAlignment="0" applyProtection="0"/>
    <xf numFmtId="37" fontId="65" fillId="0" borderId="0"/>
    <xf numFmtId="253" fontId="14" fillId="0" borderId="0" applyFont="0" applyFill="0" applyBorder="0" applyAlignment="0" applyProtection="0"/>
    <xf numFmtId="0" fontId="115" fillId="0" borderId="0"/>
    <xf numFmtId="3" fontId="170" fillId="0" borderId="0" applyFont="0" applyFill="0" applyBorder="0" applyAlignment="0" applyProtection="0"/>
    <xf numFmtId="254" fontId="14" fillId="0" borderId="0" applyFont="0" applyFill="0" applyBorder="0" applyAlignment="0" applyProtection="0"/>
    <xf numFmtId="255" fontId="14" fillId="0" borderId="0" applyFont="0" applyFill="0" applyBorder="0" applyAlignment="0" applyProtection="0"/>
    <xf numFmtId="256" fontId="142" fillId="0" borderId="0" applyFont="0" applyFill="0" applyBorder="0" applyAlignment="0" applyProtection="0"/>
    <xf numFmtId="257" fontId="114" fillId="0" borderId="0" applyFont="0" applyFill="0" applyBorder="0" applyAlignment="0" applyProtection="0"/>
    <xf numFmtId="258" fontId="113" fillId="0" borderId="0" applyFont="0" applyFill="0" applyBorder="0" applyAlignment="0" applyProtection="0"/>
    <xf numFmtId="0" fontId="114" fillId="0" borderId="0" applyFont="0" applyFill="0" applyBorder="0" applyAlignment="0" applyProtection="0"/>
    <xf numFmtId="0" fontId="106" fillId="0" borderId="0" applyNumberFormat="0" applyFill="0" applyBorder="0" applyAlignment="0" applyProtection="0"/>
    <xf numFmtId="0" fontId="14" fillId="0" borderId="0"/>
    <xf numFmtId="43" fontId="1" fillId="0" borderId="0" applyFont="0" applyFill="0" applyBorder="0" applyAlignment="0" applyProtection="0"/>
    <xf numFmtId="43" fontId="14" fillId="0" borderId="0" applyFont="0" applyFill="0" applyBorder="0" applyAlignment="0" applyProtection="0"/>
    <xf numFmtId="232" fontId="95" fillId="0" borderId="0"/>
    <xf numFmtId="0" fontId="95" fillId="0" borderId="0"/>
    <xf numFmtId="0" fontId="95" fillId="0" borderId="0"/>
    <xf numFmtId="232" fontId="95"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2"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2"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2"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2"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2"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2"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2"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2"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2"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2"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79" fillId="13" borderId="11" applyNumberFormat="0" applyAlignment="0" applyProtection="0"/>
    <xf numFmtId="0" fontId="179" fillId="13" borderId="11" applyNumberFormat="0" applyAlignment="0" applyProtection="0"/>
    <xf numFmtId="0" fontId="179" fillId="13" borderId="11" applyNumberFormat="0" applyAlignment="0" applyProtection="0"/>
    <xf numFmtId="0" fontId="49" fillId="62" borderId="11" applyNumberFormat="0" applyAlignment="0" applyProtection="0"/>
    <xf numFmtId="0" fontId="49" fillId="62" borderId="11" applyNumberFormat="0" applyAlignment="0" applyProtection="0"/>
    <xf numFmtId="0" fontId="49" fillId="62" borderId="11"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78" fillId="62" borderId="29" applyNumberFormat="0" applyAlignment="0" applyProtection="0"/>
    <xf numFmtId="0" fontId="49" fillId="13" borderId="11" applyNumberFormat="0" applyAlignment="0" applyProtection="0"/>
    <xf numFmtId="0" fontId="78" fillId="62" borderId="29" applyNumberFormat="0" applyAlignment="0" applyProtection="0"/>
    <xf numFmtId="0" fontId="49" fillId="13" borderId="11" applyNumberFormat="0" applyAlignment="0" applyProtection="0"/>
    <xf numFmtId="0" fontId="78" fillId="62" borderId="29" applyNumberFormat="0" applyAlignment="0" applyProtection="0"/>
    <xf numFmtId="0" fontId="49" fillId="13" borderId="11" applyNumberFormat="0" applyAlignment="0" applyProtection="0"/>
    <xf numFmtId="0" fontId="49" fillId="13" borderId="11" applyNumberFormat="0" applyAlignment="0" applyProtection="0"/>
    <xf numFmtId="0" fontId="78" fillId="62" borderId="29" applyNumberFormat="0" applyAlignment="0" applyProtection="0"/>
    <xf numFmtId="0" fontId="49" fillId="13" borderId="11" applyNumberFormat="0" applyAlignment="0" applyProtection="0"/>
    <xf numFmtId="0" fontId="49" fillId="13" borderId="11" applyNumberFormat="0" applyAlignment="0" applyProtection="0"/>
    <xf numFmtId="0" fontId="78" fillId="62" borderId="29" applyNumberFormat="0" applyAlignment="0" applyProtection="0"/>
    <xf numFmtId="0" fontId="78" fillId="62" borderId="29" applyNumberFormat="0" applyAlignment="0" applyProtection="0"/>
    <xf numFmtId="0" fontId="49" fillId="13" borderId="11" applyNumberFormat="0" applyAlignment="0" applyProtection="0"/>
    <xf numFmtId="0" fontId="49" fillId="13" borderId="11" applyNumberFormat="0" applyAlignment="0" applyProtection="0"/>
    <xf numFmtId="0" fontId="49" fillId="13" borderId="11" applyNumberFormat="0" applyAlignment="0" applyProtection="0"/>
    <xf numFmtId="0" fontId="54" fillId="14" borderId="14" applyNumberFormat="0" applyAlignment="0" applyProtection="0"/>
    <xf numFmtId="0" fontId="54" fillId="14" borderId="14" applyNumberFormat="0" applyAlignment="0" applyProtection="0"/>
    <xf numFmtId="0" fontId="54" fillId="14" borderId="14" applyNumberFormat="0" applyAlignment="0" applyProtection="0"/>
    <xf numFmtId="0" fontId="8" fillId="14" borderId="14" applyNumberFormat="0" applyAlignment="0" applyProtection="0"/>
    <xf numFmtId="0" fontId="8" fillId="14" borderId="14" applyNumberFormat="0" applyAlignment="0" applyProtection="0"/>
    <xf numFmtId="0" fontId="8" fillId="14" borderId="14" applyNumberFormat="0" applyAlignment="0" applyProtection="0"/>
    <xf numFmtId="0" fontId="180" fillId="0" borderId="13" applyNumberFormat="0" applyFill="0" applyAlignment="0" applyProtection="0"/>
    <xf numFmtId="0" fontId="180" fillId="0" borderId="13" applyNumberFormat="0" applyFill="0" applyAlignment="0" applyProtection="0"/>
    <xf numFmtId="0" fontId="18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5" fillId="0" borderId="0" applyFill="0" applyBorder="0" applyProtection="0">
      <alignment horizontal="center"/>
      <protection locked="0"/>
    </xf>
    <xf numFmtId="0" fontId="112" fillId="0" borderId="0" applyFill="0" applyBorder="0" applyProtection="0">
      <alignment horizontal="center"/>
    </xf>
    <xf numFmtId="0" fontId="68" fillId="0" borderId="27">
      <alignment horizontal="center"/>
    </xf>
    <xf numFmtId="259" fontId="84" fillId="0" borderId="0" applyFont="0" applyFill="0" applyBorder="0" applyAlignment="0" applyProtection="0"/>
    <xf numFmtId="39" fontId="181" fillId="0" borderId="0" applyFont="0" applyFill="0" applyBorder="0" applyAlignment="0" applyProtection="0"/>
    <xf numFmtId="260" fontId="182" fillId="0" borderId="0" applyFont="0" applyFill="0" applyBorder="0" applyAlignment="0" applyProtection="0"/>
    <xf numFmtId="261" fontId="182" fillId="0" borderId="0" applyFont="0" applyFill="0" applyBorder="0" applyAlignment="0" applyProtection="0"/>
    <xf numFmtId="262" fontId="181" fillId="0" borderId="0" applyFont="0" applyFill="0" applyBorder="0" applyAlignment="0" applyProtection="0"/>
    <xf numFmtId="263" fontId="182" fillId="0" borderId="0" applyFont="0" applyFill="0" applyBorder="0" applyAlignment="0" applyProtection="0"/>
    <xf numFmtId="177" fontId="1" fillId="0" borderId="0" applyFont="0" applyFill="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83" fillId="12" borderId="11" applyNumberFormat="0" applyAlignment="0" applyProtection="0"/>
    <xf numFmtId="0" fontId="183" fillId="12" borderId="11" applyNumberFormat="0" applyAlignment="0" applyProtection="0"/>
    <xf numFmtId="0" fontId="183" fillId="12" borderId="11" applyNumberFormat="0" applyAlignment="0" applyProtection="0"/>
    <xf numFmtId="0" fontId="47" fillId="53" borderId="11" applyNumberFormat="0" applyAlignment="0" applyProtection="0"/>
    <xf numFmtId="0" fontId="47" fillId="53" borderId="11" applyNumberFormat="0" applyAlignment="0" applyProtection="0"/>
    <xf numFmtId="0" fontId="47" fillId="53" borderId="11" applyNumberFormat="0" applyAlignment="0" applyProtection="0"/>
    <xf numFmtId="0" fontId="112" fillId="0" borderId="0" applyFill="0" applyAlignment="0" applyProtection="0">
      <protection locked="0"/>
    </xf>
    <xf numFmtId="0" fontId="112" fillId="0" borderId="18" applyFill="0" applyAlignment="0" applyProtection="0">
      <protection locked="0"/>
    </xf>
    <xf numFmtId="0" fontId="184" fillId="10" borderId="0" applyNumberFormat="0" applyBorder="0" applyAlignment="0" applyProtection="0"/>
    <xf numFmtId="0" fontId="184" fillId="10" borderId="0" applyNumberFormat="0" applyBorder="0" applyAlignment="0" applyProtection="0"/>
    <xf numFmtId="0" fontId="184"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85"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 fillId="0" borderId="0"/>
    <xf numFmtId="0" fontId="106" fillId="0" borderId="0" applyNumberFormat="0" applyFill="0" applyBorder="0" applyAlignment="0" applyProtection="0"/>
    <xf numFmtId="0" fontId="14" fillId="0" borderId="0"/>
    <xf numFmtId="0" fontId="10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0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applyNumberFormat="0" applyFill="0" applyBorder="0" applyAlignment="0" applyProtection="0"/>
    <xf numFmtId="0" fontId="1" fillId="0" borderId="0"/>
    <xf numFmtId="0" fontId="1" fillId="0" borderId="0"/>
    <xf numFmtId="0" fontId="1" fillId="0" borderId="0"/>
    <xf numFmtId="0" fontId="1" fillId="0" borderId="0"/>
    <xf numFmtId="0" fontId="10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06" fillId="0" borderId="0" applyNumberFormat="0" applyFill="0" applyBorder="0" applyAlignment="0" applyProtection="0"/>
    <xf numFmtId="0" fontId="10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52" fillId="15" borderId="15" applyNumberFormat="0" applyFont="0" applyAlignment="0" applyProtection="0"/>
    <xf numFmtId="0" fontId="52" fillId="15" borderId="15" applyNumberFormat="0" applyFont="0" applyAlignment="0" applyProtection="0"/>
    <xf numFmtId="0" fontId="52"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63" fillId="15" borderId="15"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1" fillId="15" borderId="15" applyNumberFormat="0" applyFont="0" applyAlignment="0" applyProtection="0"/>
    <xf numFmtId="0" fontId="73" fillId="49" borderId="37" applyNumberFormat="0" applyFont="0" applyAlignment="0" applyProtection="0"/>
    <xf numFmtId="0" fontId="1" fillId="15" borderId="15" applyNumberFormat="0" applyFont="0" applyAlignment="0" applyProtection="0"/>
    <xf numFmtId="0" fontId="73" fillId="49" borderId="37"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73" fillId="49" borderId="37"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73" fillId="49" borderId="37" applyNumberFormat="0" applyFont="0" applyAlignment="0" applyProtection="0"/>
    <xf numFmtId="0" fontId="73" fillId="49" borderId="37"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52"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52"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0"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0"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264" fontId="84" fillId="0" borderId="0" applyFont="0" applyFill="0" applyBorder="0" applyAlignment="0" applyProtection="0"/>
    <xf numFmtId="265" fontId="182" fillId="0" borderId="0" applyFont="0" applyFill="0" applyBorder="0" applyAlignment="0" applyProtection="0"/>
    <xf numFmtId="266" fontId="84" fillId="0" borderId="0" applyFont="0" applyFill="0" applyBorder="0" applyAlignment="0" applyProtection="0"/>
    <xf numFmtId="267" fontId="182" fillId="0" borderId="0" applyFont="0" applyFill="0" applyBorder="0" applyAlignment="0" applyProtection="0"/>
    <xf numFmtId="268" fontId="84" fillId="0" borderId="0" applyFont="0" applyFill="0" applyBorder="0" applyAlignment="0" applyProtection="0"/>
    <xf numFmtId="269" fontId="182" fillId="0" borderId="0" applyFont="0" applyFill="0" applyBorder="0" applyAlignment="0" applyProtection="0"/>
    <xf numFmtId="270"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87" fillId="80" borderId="63"/>
    <xf numFmtId="0" fontId="188" fillId="13" borderId="12" applyNumberFormat="0" applyAlignment="0" applyProtection="0"/>
    <xf numFmtId="0" fontId="188" fillId="13" borderId="12" applyNumberFormat="0" applyAlignment="0" applyProtection="0"/>
    <xf numFmtId="0" fontId="188" fillId="13" borderId="12" applyNumberFormat="0" applyAlignment="0" applyProtection="0"/>
    <xf numFmtId="0" fontId="48" fillId="62" borderId="12" applyNumberFormat="0" applyAlignment="0" applyProtection="0"/>
    <xf numFmtId="0" fontId="48" fillId="62" borderId="12" applyNumberFormat="0" applyAlignment="0" applyProtection="0"/>
    <xf numFmtId="0" fontId="48" fillId="62" borderId="1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271" fontId="1" fillId="0" borderId="0" applyFont="0" applyFill="0" applyBorder="0" applyAlignment="0" applyProtection="0"/>
    <xf numFmtId="2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268" fontId="1" fillId="0" borderId="0" applyFont="0" applyFill="0" applyBorder="0" applyAlignment="0" applyProtection="0"/>
    <xf numFmtId="2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271" fontId="1" fillId="0" borderId="0" applyFont="0" applyFill="0" applyBorder="0" applyAlignment="0" applyProtection="0"/>
    <xf numFmtId="271" fontId="1" fillId="0" borderId="0" applyFont="0" applyFill="0" applyBorder="0" applyAlignment="0" applyProtection="0"/>
    <xf numFmtId="2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268" fontId="14" fillId="0" borderId="0" applyFont="0" applyFill="0" applyBorder="0" applyAlignment="0" applyProtection="0"/>
    <xf numFmtId="268" fontId="14" fillId="0" borderId="0" applyFont="0" applyFill="0" applyBorder="0" applyAlignment="0" applyProtection="0"/>
    <xf numFmtId="43" fontId="14" fillId="0" borderId="0" applyFont="0" applyFill="0" applyBorder="0" applyAlignment="0" applyProtection="0"/>
    <xf numFmtId="271" fontId="14" fillId="0" borderId="0" applyFont="0" applyFill="0" applyBorder="0" applyAlignment="0" applyProtection="0"/>
    <xf numFmtId="271" fontId="14" fillId="0" borderId="0" applyFont="0" applyFill="0" applyBorder="0" applyAlignment="0" applyProtection="0"/>
    <xf numFmtId="167" fontId="14" fillId="0" borderId="0" applyFont="0" applyFill="0" applyBorder="0" applyAlignment="0" applyProtection="0"/>
    <xf numFmtId="271" fontId="14" fillId="0" borderId="0" applyFont="0" applyFill="0" applyBorder="0" applyAlignment="0" applyProtection="0"/>
    <xf numFmtId="271" fontId="14" fillId="0" borderId="0" applyFont="0" applyFill="0" applyBorder="0" applyAlignment="0" applyProtection="0"/>
    <xf numFmtId="271" fontId="14"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2"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2"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2" fillId="0" borderId="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90" fillId="0" borderId="8" applyNumberFormat="0" applyFill="0" applyAlignment="0" applyProtection="0"/>
    <xf numFmtId="0" fontId="190" fillId="0" borderId="8" applyNumberFormat="0" applyFill="0" applyAlignment="0" applyProtection="0"/>
    <xf numFmtId="0" fontId="190" fillId="0" borderId="8" applyNumberFormat="0" applyFill="0" applyAlignment="0" applyProtection="0"/>
    <xf numFmtId="0" fontId="120" fillId="0" borderId="44" applyNumberFormat="0" applyFill="0" applyAlignment="0" applyProtection="0"/>
    <xf numFmtId="0" fontId="120" fillId="0" borderId="44" applyNumberFormat="0" applyFill="0" applyAlignment="0" applyProtection="0"/>
    <xf numFmtId="0" fontId="120" fillId="0" borderId="44"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120" fillId="0" borderId="43" applyNumberFormat="0" applyFill="0" applyAlignment="0" applyProtection="0"/>
    <xf numFmtId="0" fontId="120" fillId="0" borderId="43"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191" fillId="0" borderId="9" applyNumberFormat="0" applyFill="0" applyAlignment="0" applyProtection="0"/>
    <xf numFmtId="0" fontId="191" fillId="0" borderId="9" applyNumberFormat="0" applyFill="0" applyAlignment="0" applyProtection="0"/>
    <xf numFmtId="0" fontId="191" fillId="0" borderId="9" applyNumberFormat="0" applyFill="0" applyAlignment="0" applyProtection="0"/>
    <xf numFmtId="0" fontId="132" fillId="0" borderId="9" applyNumberFormat="0" applyFill="0" applyAlignment="0" applyProtection="0"/>
    <xf numFmtId="0" fontId="132" fillId="0" borderId="9" applyNumberFormat="0" applyFill="0" applyAlignment="0" applyProtection="0"/>
    <xf numFmtId="0" fontId="132" fillId="0" borderId="9"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192" fillId="0" borderId="10" applyNumberFormat="0" applyFill="0" applyAlignment="0" applyProtection="0"/>
    <xf numFmtId="0" fontId="192" fillId="0" borderId="10" applyNumberFormat="0" applyFill="0" applyAlignment="0" applyProtection="0"/>
    <xf numFmtId="0" fontId="192" fillId="0" borderId="10" applyNumberFormat="0" applyFill="0" applyAlignment="0" applyProtection="0"/>
    <xf numFmtId="0" fontId="123" fillId="0" borderId="47" applyNumberFormat="0" applyFill="0" applyAlignment="0" applyProtection="0"/>
    <xf numFmtId="0" fontId="123" fillId="0" borderId="47" applyNumberFormat="0" applyFill="0" applyAlignment="0" applyProtection="0"/>
    <xf numFmtId="0" fontId="123" fillId="0" borderId="47"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123" fillId="0" borderId="46" applyNumberFormat="0" applyFill="0" applyAlignment="0" applyProtection="0"/>
    <xf numFmtId="0" fontId="123" fillId="0" borderId="46"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3" fillId="0" borderId="16" applyNumberFormat="0" applyFill="0" applyAlignment="0" applyProtection="0"/>
    <xf numFmtId="0" fontId="53" fillId="0" borderId="16" applyNumberFormat="0" applyFill="0" applyAlignment="0" applyProtection="0"/>
    <xf numFmtId="0" fontId="124" fillId="0" borderId="48" applyNumberFormat="0" applyFill="0" applyAlignment="0" applyProtection="0"/>
    <xf numFmtId="0" fontId="124" fillId="0" borderId="48"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9" applyNumberFormat="0" applyFill="0" applyAlignment="0" applyProtection="0"/>
    <xf numFmtId="0" fontId="124" fillId="0" borderId="48" applyNumberFormat="0" applyFill="0" applyAlignment="0" applyProtection="0"/>
    <xf numFmtId="0" fontId="53" fillId="0" borderId="16" applyNumberFormat="0" applyFill="0" applyAlignment="0" applyProtection="0"/>
    <xf numFmtId="0" fontId="1" fillId="0" borderId="16" applyNumberFormat="0" applyFill="0" applyAlignment="0" applyProtection="0"/>
    <xf numFmtId="0" fontId="1" fillId="0" borderId="16" applyNumberFormat="0" applyFill="0" applyAlignment="0" applyProtection="0"/>
    <xf numFmtId="0" fontId="1" fillId="0" borderId="16" applyNumberFormat="0" applyFill="0" applyAlignment="0" applyProtection="0"/>
    <xf numFmtId="43" fontId="63" fillId="0" borderId="0" applyFont="0" applyFill="0" applyBorder="0" applyAlignment="0" applyProtection="0"/>
    <xf numFmtId="272" fontId="84" fillId="0" borderId="0" applyFont="0" applyFill="0" applyBorder="0" applyAlignment="0" applyProtection="0"/>
    <xf numFmtId="273" fontId="84" fillId="0" borderId="0" applyFont="0" applyFill="0" applyBorder="0" applyAlignment="0" applyProtection="0"/>
    <xf numFmtId="274" fontId="84" fillId="0" borderId="0" applyFont="0" applyFill="0" applyBorder="0" applyAlignment="0" applyProtection="0"/>
    <xf numFmtId="275" fontId="84" fillId="0" borderId="0" applyFont="0" applyFill="0" applyBorder="0" applyAlignment="0" applyProtection="0"/>
    <xf numFmtId="276" fontId="84" fillId="0" borderId="0" applyFont="0" applyFill="0" applyBorder="0" applyAlignment="0" applyProtection="0"/>
    <xf numFmtId="277" fontId="84" fillId="0" borderId="0" applyFont="0" applyFill="0" applyBorder="0" applyAlignment="0" applyProtection="0"/>
    <xf numFmtId="278" fontId="84" fillId="0" borderId="0" applyFont="0" applyFill="0" applyBorder="0" applyAlignment="0" applyProtection="0"/>
    <xf numFmtId="279" fontId="8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64" fillId="0" borderId="0"/>
    <xf numFmtId="0" fontId="64"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4" fillId="0" borderId="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0" fontId="1" fillId="15" borderId="15" applyNumberFormat="0" applyFont="0" applyAlignment="0" applyProtection="0"/>
    <xf numFmtId="43" fontId="14" fillId="0" borderId="0" applyFont="0" applyFill="0" applyBorder="0" applyAlignment="0" applyProtection="0"/>
    <xf numFmtId="268" fontId="1" fillId="0" borderId="0" applyFont="0" applyFill="0" applyBorder="0" applyAlignment="0" applyProtection="0"/>
    <xf numFmtId="43" fontId="14" fillId="0" borderId="0" applyFont="0" applyFill="0" applyBorder="0" applyAlignment="0" applyProtection="0"/>
    <xf numFmtId="268" fontId="14" fillId="0" borderId="0" applyFont="0" applyFill="0" applyBorder="0" applyAlignment="0" applyProtection="0"/>
    <xf numFmtId="212" fontId="6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1" fillId="0" borderId="0"/>
    <xf numFmtId="0" fontId="60" fillId="0" borderId="0"/>
    <xf numFmtId="43" fontId="60" fillId="0" borderId="0" applyFont="0" applyFill="0" applyBorder="0" applyAlignment="0" applyProtection="0"/>
    <xf numFmtId="0" fontId="60" fillId="0" borderId="0"/>
    <xf numFmtId="0" fontId="1" fillId="0" borderId="0"/>
    <xf numFmtId="43" fontId="1" fillId="0" borderId="0" applyFont="0" applyFill="0" applyBorder="0" applyAlignment="0" applyProtection="0"/>
    <xf numFmtId="43" fontId="71" fillId="0" borderId="0" applyFont="0" applyFill="0" applyBorder="0" applyAlignment="0" applyProtection="0"/>
    <xf numFmtId="0" fontId="1" fillId="0" borderId="0"/>
    <xf numFmtId="280" fontId="14"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63" fillId="0" borderId="0" applyFont="0" applyFill="0" applyBorder="0" applyAlignment="0" applyProtection="0"/>
    <xf numFmtId="0" fontId="1"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66" fillId="74" borderId="6">
      <alignment horizontal="center" wrapText="1"/>
    </xf>
    <xf numFmtId="43" fontId="38" fillId="0" borderId="0" applyFont="0" applyFill="0" applyBorder="0" applyAlignment="0" applyProtection="0"/>
    <xf numFmtId="0" fontId="1" fillId="0" borderId="0"/>
    <xf numFmtId="43" fontId="38" fillId="0" borderId="0" applyFont="0" applyFill="0" applyBorder="0" applyAlignment="0" applyProtection="0"/>
    <xf numFmtId="0" fontId="1" fillId="0" borderId="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281" fontId="106" fillId="0" borderId="0" applyNumberFormat="0" applyFill="0" applyBorder="0" applyAlignment="0" applyProtection="0"/>
    <xf numFmtId="281" fontId="14" fillId="0" borderId="0"/>
    <xf numFmtId="9" fontId="1" fillId="0" borderId="0" applyFont="0" applyFill="0" applyBorder="0" applyAlignment="0" applyProtection="0"/>
    <xf numFmtId="43" fontId="14" fillId="0" borderId="0" applyFont="0" applyFill="0" applyBorder="0" applyAlignment="0" applyProtection="0"/>
    <xf numFmtId="281" fontId="193"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94" fillId="0" borderId="0"/>
    <xf numFmtId="282" fontId="194" fillId="0" borderId="0" applyFont="0" applyFill="0" applyBorder="0" applyAlignment="0" applyProtection="0"/>
    <xf numFmtId="0" fontId="195" fillId="0" borderId="0" applyNumberForma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0" fontId="1" fillId="0" borderId="64" applyNumberFormat="0" applyFon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0" fontId="1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9"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9" fontId="23"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0" fontId="194" fillId="0" borderId="0"/>
    <xf numFmtId="0" fontId="13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3" fontId="63" fillId="0" borderId="0">
      <alignment vertical="top"/>
    </xf>
    <xf numFmtId="0" fontId="71" fillId="0" borderId="0"/>
    <xf numFmtId="43" fontId="71" fillId="0" borderId="0" applyFont="0" applyFill="0" applyBorder="0" applyAlignment="0" applyProtection="0"/>
    <xf numFmtId="0" fontId="1" fillId="0" borderId="0"/>
    <xf numFmtId="43" fontId="63" fillId="0" borderId="0" applyFont="0" applyFill="0" applyBorder="0" applyAlignment="0" applyProtection="0"/>
    <xf numFmtId="9" fontId="23" fillId="0" borderId="0" applyFont="0" applyFill="0" applyBorder="0" applyAlignment="0" applyProtection="0"/>
    <xf numFmtId="43" fontId="1" fillId="0" borderId="0" applyFont="0" applyFill="0" applyBorder="0" applyAlignment="0" applyProtection="0"/>
    <xf numFmtId="9"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4" fillId="0" borderId="0"/>
    <xf numFmtId="43" fontId="19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96" fillId="0" borderId="0" applyFont="0" applyFill="0" applyBorder="0" applyAlignment="0" applyProtection="0"/>
    <xf numFmtId="43" fontId="1" fillId="0" borderId="0" applyFont="0" applyFill="0" applyBorder="0" applyAlignment="0" applyProtection="0"/>
    <xf numFmtId="0" fontId="1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637">
    <xf numFmtId="0" fontId="0" fillId="0" borderId="0" xfId="0"/>
    <xf numFmtId="0" fontId="3" fillId="0" borderId="0" xfId="0" applyFont="1"/>
    <xf numFmtId="0" fontId="4" fillId="0" borderId="0" xfId="0" applyFont="1"/>
    <xf numFmtId="0" fontId="4" fillId="0" borderId="0" xfId="0" applyFont="1" applyAlignment="1">
      <alignment horizontal="left" vertical="center" wrapText="1"/>
    </xf>
    <xf numFmtId="0" fontId="7" fillId="0" borderId="0" xfId="0" applyFont="1"/>
    <xf numFmtId="167" fontId="4" fillId="0" borderId="0" xfId="1" applyNumberFormat="1" applyFont="1" applyBorder="1" applyAlignment="1">
      <alignment horizontal="right" vertical="center" wrapText="1"/>
    </xf>
    <xf numFmtId="0" fontId="4" fillId="0" borderId="0" xfId="0" applyFont="1" applyAlignment="1">
      <alignment vertical="center" wrapText="1"/>
    </xf>
    <xf numFmtId="167" fontId="0" fillId="0" borderId="0" xfId="0" applyNumberFormat="1"/>
    <xf numFmtId="0" fontId="6" fillId="0" borderId="0" xfId="0" applyFont="1" applyAlignment="1">
      <alignment horizontal="left" vertical="center" wrapText="1"/>
    </xf>
    <xf numFmtId="167" fontId="4" fillId="0" borderId="0" xfId="1" applyNumberFormat="1" applyFont="1" applyFill="1" applyBorder="1" applyAlignment="1">
      <alignment horizontal="right" vertical="center" wrapText="1"/>
    </xf>
    <xf numFmtId="167" fontId="4" fillId="0" borderId="0" xfId="1" applyNumberFormat="1" applyFont="1" applyAlignment="1">
      <alignment horizontal="right" vertical="center" wrapText="1"/>
    </xf>
    <xf numFmtId="167" fontId="5" fillId="0" borderId="0" xfId="1" applyNumberFormat="1" applyFont="1" applyAlignment="1">
      <alignment horizontal="right" vertical="center" wrapText="1"/>
    </xf>
    <xf numFmtId="167" fontId="4" fillId="0" borderId="0" xfId="1" applyNumberFormat="1" applyFont="1" applyAlignment="1">
      <alignment horizontal="left" vertical="center" wrapText="1"/>
    </xf>
    <xf numFmtId="0" fontId="4" fillId="0" borderId="0" xfId="0" applyFont="1" applyAlignment="1">
      <alignment horizontal="left" vertical="center" wrapText="1" indent="1"/>
    </xf>
    <xf numFmtId="0" fontId="2" fillId="0" borderId="0" xfId="0" applyFont="1"/>
    <xf numFmtId="0" fontId="4" fillId="0" borderId="0" xfId="0" applyFont="1" applyAlignment="1">
      <alignment horizontal="left" indent="1"/>
    </xf>
    <xf numFmtId="167" fontId="4" fillId="0" borderId="0" xfId="1" applyNumberFormat="1" applyFont="1" applyFill="1" applyAlignment="1">
      <alignment horizontal="right" vertical="center" wrapText="1"/>
    </xf>
    <xf numFmtId="167" fontId="2" fillId="0" borderId="0" xfId="1" applyNumberFormat="1" applyFont="1" applyFill="1" applyBorder="1" applyAlignment="1">
      <alignment horizontal="center" vertical="center"/>
    </xf>
    <xf numFmtId="167" fontId="13" fillId="0" borderId="0" xfId="1" applyNumberFormat="1" applyFont="1" applyFill="1" applyAlignment="1">
      <alignment horizontal="right" vertical="center" wrapText="1"/>
    </xf>
    <xf numFmtId="167" fontId="4" fillId="0" borderId="0" xfId="1" applyNumberFormat="1" applyFont="1" applyAlignment="1">
      <alignment horizontal="center" vertical="center"/>
    </xf>
    <xf numFmtId="167" fontId="5" fillId="0" borderId="0" xfId="1" applyNumberFormat="1" applyFont="1" applyFill="1" applyAlignment="1">
      <alignment horizontal="right" vertical="center" wrapText="1"/>
    </xf>
    <xf numFmtId="167" fontId="4" fillId="0" borderId="0" xfId="1" applyNumberFormat="1" applyFont="1" applyFill="1" applyAlignment="1">
      <alignment horizontal="left" vertical="center" wrapText="1"/>
    </xf>
    <xf numFmtId="0" fontId="15" fillId="0" borderId="0" xfId="0" applyFont="1"/>
    <xf numFmtId="0" fontId="0" fillId="0" borderId="0" xfId="0" quotePrefix="1"/>
    <xf numFmtId="167" fontId="13" fillId="0" borderId="0" xfId="1" applyNumberFormat="1" applyFont="1" applyFill="1" applyAlignment="1">
      <alignment horizontal="center" vertical="center"/>
    </xf>
    <xf numFmtId="167" fontId="4" fillId="0" borderId="0" xfId="1" applyNumberFormat="1" applyFont="1" applyFill="1" applyAlignment="1">
      <alignment horizontal="center" vertical="center"/>
    </xf>
    <xf numFmtId="0" fontId="0" fillId="0" borderId="0" xfId="0" applyAlignment="1">
      <alignment horizontal="left" vertical="center"/>
    </xf>
    <xf numFmtId="174" fontId="0" fillId="0" borderId="0" xfId="0" applyNumberFormat="1"/>
    <xf numFmtId="167" fontId="13" fillId="0" borderId="0" xfId="1" applyNumberFormat="1" applyFont="1" applyFill="1" applyBorder="1" applyAlignment="1">
      <alignment horizontal="right" vertical="center" wrapText="1"/>
    </xf>
    <xf numFmtId="0" fontId="0" fillId="0" borderId="0" xfId="0" applyAlignment="1">
      <alignment vertical="center"/>
    </xf>
    <xf numFmtId="167" fontId="0" fillId="0" borderId="0" xfId="0" applyNumberFormat="1" applyAlignment="1">
      <alignment vertical="center"/>
    </xf>
    <xf numFmtId="0" fontId="4" fillId="0" borderId="0" xfId="0" applyFont="1" applyAlignment="1">
      <alignment horizontal="left" vertical="center" wrapText="1" indent="2"/>
    </xf>
    <xf numFmtId="167" fontId="2" fillId="0" borderId="0" xfId="1" applyNumberFormat="1" applyFont="1" applyFill="1" applyBorder="1" applyAlignment="1">
      <alignment horizontal="right" vertical="center"/>
    </xf>
    <xf numFmtId="168" fontId="2" fillId="0" borderId="0" xfId="1" applyNumberFormat="1" applyFont="1" applyFill="1" applyBorder="1" applyAlignment="1">
      <alignment horizontal="left" vertical="center"/>
    </xf>
    <xf numFmtId="0" fontId="18" fillId="0" borderId="0" xfId="0" applyFont="1"/>
    <xf numFmtId="0" fontId="19" fillId="0" borderId="0" xfId="0" applyFont="1"/>
    <xf numFmtId="0" fontId="0" fillId="0" borderId="0" xfId="0" applyAlignment="1">
      <alignment wrapText="1"/>
    </xf>
    <xf numFmtId="2" fontId="0" fillId="0" borderId="0" xfId="2" applyNumberFormat="1" applyFont="1"/>
    <xf numFmtId="167" fontId="4" fillId="0" borderId="0" xfId="1" applyNumberFormat="1" applyFont="1" applyAlignment="1">
      <alignment vertical="center"/>
    </xf>
    <xf numFmtId="167" fontId="4" fillId="0" borderId="0" xfId="1" applyNumberFormat="1" applyFont="1" applyFill="1" applyAlignment="1">
      <alignment vertical="center"/>
    </xf>
    <xf numFmtId="167" fontId="0" fillId="0" borderId="0" xfId="1" applyNumberFormat="1" applyFont="1" applyAlignment="1">
      <alignment vertical="center"/>
    </xf>
    <xf numFmtId="167" fontId="4" fillId="0" borderId="0" xfId="1" applyNumberFormat="1" applyFont="1" applyAlignment="1">
      <alignment horizontal="right" vertical="center"/>
    </xf>
    <xf numFmtId="167" fontId="4" fillId="0" borderId="0" xfId="1" applyNumberFormat="1" applyFont="1" applyFill="1" applyAlignment="1">
      <alignment horizontal="right" vertical="center"/>
    </xf>
    <xf numFmtId="167" fontId="0" fillId="0" borderId="0" xfId="0" applyNumberFormat="1" applyAlignment="1">
      <alignment horizontal="right" vertical="center"/>
    </xf>
    <xf numFmtId="0" fontId="8" fillId="0" borderId="0" xfId="0" applyFont="1" applyAlignment="1">
      <alignment vertical="center" wrapText="1"/>
    </xf>
    <xf numFmtId="167" fontId="0" fillId="0" borderId="0" xfId="1" applyNumberFormat="1" applyFont="1" applyFill="1" applyAlignment="1">
      <alignment vertical="center"/>
    </xf>
    <xf numFmtId="3" fontId="0" fillId="0" borderId="0" xfId="0" applyNumberFormat="1"/>
    <xf numFmtId="0" fontId="9" fillId="0" borderId="0" xfId="0" applyFont="1"/>
    <xf numFmtId="0" fontId="23" fillId="0" borderId="0" xfId="0" applyFont="1"/>
    <xf numFmtId="0" fontId="0" fillId="6" borderId="0" xfId="0" applyFill="1"/>
    <xf numFmtId="0" fontId="24" fillId="0" borderId="0" xfId="0" applyFont="1"/>
    <xf numFmtId="0" fontId="2" fillId="0" borderId="0" xfId="0" applyFont="1" applyAlignment="1">
      <alignment horizontal="center" vertical="center"/>
    </xf>
    <xf numFmtId="0" fontId="0" fillId="6" borderId="0" xfId="0" applyFill="1" applyAlignment="1">
      <alignment vertical="center"/>
    </xf>
    <xf numFmtId="0" fontId="27" fillId="0" borderId="0" xfId="0" applyFont="1"/>
    <xf numFmtId="3" fontId="23" fillId="0" borderId="0" xfId="0" applyNumberFormat="1" applyFont="1"/>
    <xf numFmtId="172" fontId="28" fillId="0" borderId="0" xfId="0" applyNumberFormat="1" applyFont="1" applyAlignment="1">
      <alignment vertical="center"/>
    </xf>
    <xf numFmtId="172" fontId="0" fillId="0" borderId="0" xfId="0" applyNumberFormat="1"/>
    <xf numFmtId="0" fontId="17" fillId="0" borderId="0" xfId="0" applyFont="1" applyAlignment="1">
      <alignment horizontal="left" indent="1"/>
    </xf>
    <xf numFmtId="172" fontId="17" fillId="0" borderId="0" xfId="0" applyNumberFormat="1" applyFont="1" applyAlignment="1">
      <alignment horizontal="center"/>
    </xf>
    <xf numFmtId="0" fontId="30" fillId="0" borderId="0" xfId="0" applyFont="1" applyAlignment="1">
      <alignment horizontal="left" indent="7"/>
    </xf>
    <xf numFmtId="172" fontId="19" fillId="0" borderId="0" xfId="0" applyNumberFormat="1" applyFont="1"/>
    <xf numFmtId="172" fontId="30" fillId="0" borderId="0" xfId="0" applyNumberFormat="1" applyFont="1" applyAlignment="1">
      <alignment horizontal="center"/>
    </xf>
    <xf numFmtId="172" fontId="30" fillId="0" borderId="0" xfId="0" applyNumberFormat="1" applyFont="1"/>
    <xf numFmtId="172" fontId="30" fillId="0" borderId="0" xfId="0" applyNumberFormat="1" applyFont="1" applyAlignment="1">
      <alignment horizontal="center" vertical="center"/>
    </xf>
    <xf numFmtId="0" fontId="10" fillId="0" borderId="0" xfId="0" applyFont="1"/>
    <xf numFmtId="0" fontId="32" fillId="0" borderId="0" xfId="0" applyFont="1"/>
    <xf numFmtId="0" fontId="0" fillId="7" borderId="0" xfId="0" applyFill="1"/>
    <xf numFmtId="0" fontId="35" fillId="0" borderId="0" xfId="0" applyFont="1" applyAlignment="1">
      <alignment horizontal="center" vertical="center"/>
    </xf>
    <xf numFmtId="0" fontId="3" fillId="0" borderId="0" xfId="0" applyFont="1" applyAlignment="1">
      <alignment vertical="center"/>
    </xf>
    <xf numFmtId="0" fontId="8" fillId="0" borderId="0" xfId="0" applyFont="1" applyAlignment="1">
      <alignment vertical="center"/>
    </xf>
    <xf numFmtId="0" fontId="17" fillId="0" borderId="0" xfId="0" applyFont="1"/>
    <xf numFmtId="164" fontId="13" fillId="0" borderId="0" xfId="1" applyNumberFormat="1" applyFont="1" applyFill="1" applyBorder="1" applyAlignment="1">
      <alignment horizontal="right" vertical="center" wrapText="1"/>
    </xf>
    <xf numFmtId="166" fontId="13" fillId="0" borderId="0" xfId="1" applyNumberFormat="1" applyFont="1" applyFill="1" applyAlignment="1">
      <alignment horizontal="right" vertical="center"/>
    </xf>
    <xf numFmtId="172" fontId="13" fillId="0" borderId="0" xfId="1" applyNumberFormat="1" applyFont="1" applyFill="1" applyAlignment="1">
      <alignment horizontal="right" vertical="center"/>
    </xf>
    <xf numFmtId="164" fontId="13" fillId="0" borderId="0" xfId="1" applyNumberFormat="1" applyFont="1" applyBorder="1" applyAlignment="1">
      <alignment horizontal="right" vertical="center" wrapText="1"/>
    </xf>
    <xf numFmtId="166" fontId="13" fillId="0" borderId="0" xfId="1" applyNumberFormat="1" applyFont="1" applyAlignment="1">
      <alignment horizontal="right" vertical="center"/>
    </xf>
    <xf numFmtId="2" fontId="0" fillId="0" borderId="0" xfId="2" applyNumberFormat="1" applyFont="1" applyFill="1"/>
    <xf numFmtId="172" fontId="2" fillId="0" borderId="0" xfId="0" applyNumberFormat="1" applyFont="1"/>
    <xf numFmtId="0" fontId="0" fillId="0" borderId="0" xfId="0" applyAlignment="1">
      <alignment horizontal="center" vertical="center"/>
    </xf>
    <xf numFmtId="3" fontId="197" fillId="0" borderId="0" xfId="0" applyNumberFormat="1" applyFont="1"/>
    <xf numFmtId="0" fontId="1" fillId="0" borderId="0" xfId="0" applyFont="1" applyAlignment="1">
      <alignment horizontal="center" vertical="center" wrapText="1"/>
    </xf>
    <xf numFmtId="10" fontId="0" fillId="0" borderId="0" xfId="0" applyNumberFormat="1" applyAlignment="1">
      <alignment horizontal="center" vertical="center"/>
    </xf>
    <xf numFmtId="14" fontId="0" fillId="0" borderId="0" xfId="0" applyNumberFormat="1" applyAlignment="1">
      <alignment horizontal="center" vertical="center"/>
    </xf>
    <xf numFmtId="283" fontId="0" fillId="0" borderId="0" xfId="0" applyNumberFormat="1" applyAlignment="1">
      <alignment horizontal="center" vertical="center"/>
    </xf>
    <xf numFmtId="14" fontId="0" fillId="0" borderId="0" xfId="0" applyNumberFormat="1" applyAlignment="1">
      <alignment horizontal="center" vertical="center" wrapText="1"/>
    </xf>
    <xf numFmtId="167" fontId="1" fillId="6" borderId="0" xfId="55750" applyNumberFormat="1" applyFont="1" applyFill="1" applyAlignment="1">
      <alignment horizontal="center" vertical="center"/>
    </xf>
    <xf numFmtId="167" fontId="2" fillId="6" borderId="2" xfId="55750" applyNumberFormat="1" applyFont="1" applyFill="1" applyBorder="1" applyAlignment="1">
      <alignment horizontal="center" vertical="center"/>
    </xf>
    <xf numFmtId="167" fontId="17" fillId="6" borderId="2" xfId="55750" applyNumberFormat="1" applyFont="1" applyFill="1" applyBorder="1" applyAlignment="1">
      <alignment horizontal="center" vertical="center"/>
    </xf>
    <xf numFmtId="167" fontId="1" fillId="6" borderId="2" xfId="55750" applyNumberFormat="1" applyFont="1" applyFill="1" applyBorder="1" applyAlignment="1">
      <alignment horizontal="left" vertical="center" indent="1"/>
    </xf>
    <xf numFmtId="0" fontId="198" fillId="0" borderId="0" xfId="0" applyFont="1"/>
    <xf numFmtId="283" fontId="0" fillId="0" borderId="0" xfId="55749" applyNumberFormat="1" applyFont="1" applyBorder="1" applyAlignment="1">
      <alignment horizontal="center" vertical="center"/>
    </xf>
    <xf numFmtId="0" fontId="198" fillId="0" borderId="0" xfId="0" applyFont="1" applyAlignment="1">
      <alignment horizontal="left" vertical="center"/>
    </xf>
    <xf numFmtId="167" fontId="199" fillId="6" borderId="0" xfId="55750" applyNumberFormat="1" applyFont="1" applyFill="1" applyAlignment="1">
      <alignment horizontal="left" vertical="center"/>
    </xf>
    <xf numFmtId="167" fontId="1" fillId="3" borderId="2" xfId="55750" applyNumberFormat="1" applyFont="1" applyFill="1" applyBorder="1" applyAlignment="1">
      <alignment horizontal="center" vertical="center"/>
    </xf>
    <xf numFmtId="167" fontId="2" fillId="3" borderId="2" xfId="55750" applyNumberFormat="1" applyFont="1" applyFill="1" applyBorder="1" applyAlignment="1">
      <alignment horizontal="center" vertical="center"/>
    </xf>
    <xf numFmtId="167" fontId="1" fillId="3" borderId="2" xfId="55750" applyNumberFormat="1" applyFont="1" applyFill="1" applyBorder="1" applyAlignment="1">
      <alignment horizontal="left" vertical="center" indent="1"/>
    </xf>
    <xf numFmtId="0" fontId="2" fillId="3" borderId="67" xfId="0" applyFont="1" applyFill="1" applyBorder="1" applyAlignment="1">
      <alignment horizontal="center" vertical="center"/>
    </xf>
    <xf numFmtId="0" fontId="0" fillId="3" borderId="67" xfId="0" applyFill="1" applyBorder="1" applyAlignment="1">
      <alignment horizontal="center" vertical="center"/>
    </xf>
    <xf numFmtId="0" fontId="2" fillId="3" borderId="65" xfId="0" applyFont="1" applyFill="1" applyBorder="1" applyAlignment="1">
      <alignment horizontal="center" vertical="center"/>
    </xf>
    <xf numFmtId="0" fontId="0" fillId="3" borderId="65" xfId="0" applyFill="1" applyBorder="1" applyAlignment="1">
      <alignment horizontal="center" vertical="center"/>
    </xf>
    <xf numFmtId="10" fontId="0" fillId="3" borderId="67" xfId="0" applyNumberFormat="1" applyFill="1" applyBorder="1" applyAlignment="1">
      <alignment horizontal="center" vertical="center"/>
    </xf>
    <xf numFmtId="10" fontId="0" fillId="3" borderId="65" xfId="0" applyNumberFormat="1" applyFill="1" applyBorder="1" applyAlignment="1">
      <alignment horizontal="center" vertical="center"/>
    </xf>
    <xf numFmtId="0" fontId="2" fillId="3" borderId="66" xfId="0" applyFont="1" applyFill="1" applyBorder="1" applyAlignment="1">
      <alignment horizontal="center" vertical="center"/>
    </xf>
    <xf numFmtId="0" fontId="0" fillId="3" borderId="66" xfId="0" applyFill="1" applyBorder="1" applyAlignment="1">
      <alignment horizontal="center" vertical="center"/>
    </xf>
    <xf numFmtId="14" fontId="0" fillId="3" borderId="66" xfId="0" applyNumberFormat="1" applyFill="1" applyBorder="1" applyAlignment="1">
      <alignment horizontal="center" vertical="center"/>
    </xf>
    <xf numFmtId="283" fontId="0" fillId="3" borderId="66" xfId="0" applyNumberFormat="1" applyFill="1" applyBorder="1" applyAlignment="1">
      <alignment horizontal="center" vertical="center"/>
    </xf>
    <xf numFmtId="0" fontId="198" fillId="0" borderId="0" xfId="0" applyFont="1" applyAlignment="1">
      <alignment horizontal="center" vertical="center"/>
    </xf>
    <xf numFmtId="285" fontId="0" fillId="0" borderId="0" xfId="55749" applyNumberFormat="1" applyFont="1" applyBorder="1" applyAlignment="1">
      <alignment horizontal="center" vertical="center"/>
    </xf>
    <xf numFmtId="14" fontId="0" fillId="3" borderId="67" xfId="0" applyNumberFormat="1" applyFill="1" applyBorder="1" applyAlignment="1">
      <alignment horizontal="center" vertical="center"/>
    </xf>
    <xf numFmtId="14" fontId="0" fillId="3" borderId="65" xfId="0" applyNumberFormat="1" applyFill="1" applyBorder="1" applyAlignment="1">
      <alignment horizontal="center" vertical="center"/>
    </xf>
    <xf numFmtId="11" fontId="0" fillId="0" borderId="0" xfId="0" applyNumberFormat="1" applyAlignment="1">
      <alignment horizontal="center" vertical="center"/>
    </xf>
    <xf numFmtId="14" fontId="0" fillId="3" borderId="66" xfId="0" applyNumberFormat="1" applyFill="1" applyBorder="1" applyAlignment="1">
      <alignment horizontal="left" vertical="center"/>
    </xf>
    <xf numFmtId="173" fontId="200" fillId="0" borderId="0" xfId="0" applyNumberFormat="1" applyFont="1" applyAlignment="1">
      <alignment horizontal="right" vertical="center"/>
    </xf>
    <xf numFmtId="0" fontId="200" fillId="0" borderId="0" xfId="0" applyFont="1" applyAlignment="1">
      <alignment horizontal="right" vertical="center"/>
    </xf>
    <xf numFmtId="2" fontId="200" fillId="0" borderId="0" xfId="2" applyNumberFormat="1" applyFont="1" applyAlignment="1">
      <alignment horizontal="right" vertical="center"/>
    </xf>
    <xf numFmtId="9" fontId="0" fillId="0" borderId="0" xfId="55749" applyFont="1"/>
    <xf numFmtId="44" fontId="0" fillId="3" borderId="67" xfId="0" applyNumberFormat="1" applyFill="1" applyBorder="1" applyAlignment="1">
      <alignment horizontal="center" vertical="center"/>
    </xf>
    <xf numFmtId="44" fontId="0" fillId="3" borderId="65" xfId="0" applyNumberFormat="1" applyFill="1" applyBorder="1" applyAlignment="1">
      <alignment horizontal="center" vertical="center"/>
    </xf>
    <xf numFmtId="10" fontId="0" fillId="3" borderId="67" xfId="55749" applyNumberFormat="1" applyFont="1" applyFill="1" applyBorder="1" applyAlignment="1">
      <alignment horizontal="center" vertical="center"/>
    </xf>
    <xf numFmtId="10" fontId="0" fillId="3" borderId="65" xfId="55749" applyNumberFormat="1" applyFont="1" applyFill="1" applyBorder="1" applyAlignment="1">
      <alignment horizontal="center" vertical="center"/>
    </xf>
    <xf numFmtId="286" fontId="0" fillId="0" borderId="0" xfId="0" applyNumberFormat="1" applyAlignment="1">
      <alignment horizontal="center" vertical="center"/>
    </xf>
    <xf numFmtId="0" fontId="201" fillId="0" borderId="0" xfId="0" applyFont="1"/>
    <xf numFmtId="0" fontId="202" fillId="0" borderId="66" xfId="0" applyFont="1" applyBorder="1" applyAlignment="1">
      <alignment horizontal="center" vertical="center"/>
    </xf>
    <xf numFmtId="0" fontId="201" fillId="0" borderId="66" xfId="0" applyFont="1" applyBorder="1" applyAlignment="1">
      <alignment horizontal="center" vertical="center"/>
    </xf>
    <xf numFmtId="14" fontId="201" fillId="0" borderId="66" xfId="0" applyNumberFormat="1" applyFont="1" applyBorder="1" applyAlignment="1">
      <alignment horizontal="center" vertical="center"/>
    </xf>
    <xf numFmtId="286" fontId="201" fillId="0" borderId="66" xfId="0" applyNumberFormat="1" applyFont="1" applyBorder="1" applyAlignment="1">
      <alignment horizontal="center" vertical="center"/>
    </xf>
    <xf numFmtId="283" fontId="201" fillId="0" borderId="66" xfId="0" applyNumberFormat="1" applyFont="1" applyBorder="1" applyAlignment="1">
      <alignment horizontal="center" vertical="center"/>
    </xf>
    <xf numFmtId="10" fontId="201" fillId="0" borderId="66" xfId="0" applyNumberFormat="1" applyFont="1" applyBorder="1" applyAlignment="1">
      <alignment horizontal="center" vertical="center"/>
    </xf>
    <xf numFmtId="14" fontId="201" fillId="0" borderId="66" xfId="0" applyNumberFormat="1" applyFont="1" applyBorder="1" applyAlignment="1">
      <alignment horizontal="center"/>
    </xf>
    <xf numFmtId="14" fontId="201" fillId="0" borderId="66" xfId="0" applyNumberFormat="1" applyFont="1" applyBorder="1" applyAlignment="1">
      <alignment horizontal="left" vertical="center"/>
    </xf>
    <xf numFmtId="0" fontId="201" fillId="0" borderId="66" xfId="0" applyFont="1" applyBorder="1" applyAlignment="1">
      <alignment horizontal="center"/>
    </xf>
    <xf numFmtId="10" fontId="201" fillId="0" borderId="66" xfId="55749" applyNumberFormat="1" applyFont="1" applyBorder="1" applyAlignment="1">
      <alignment horizontal="center" vertical="center"/>
    </xf>
    <xf numFmtId="10" fontId="0" fillId="0" borderId="67" xfId="55749" applyNumberFormat="1" applyFont="1" applyFill="1" applyBorder="1" applyAlignment="1">
      <alignment horizontal="center" vertical="center"/>
    </xf>
    <xf numFmtId="0" fontId="13" fillId="0" borderId="0" xfId="0" applyFont="1" applyAlignment="1">
      <alignment horizontal="left" vertical="center" wrapText="1" indent="2"/>
    </xf>
    <xf numFmtId="0" fontId="203" fillId="3" borderId="0" xfId="0" applyFont="1" applyFill="1" applyAlignment="1">
      <alignment horizontal="left" vertical="center" wrapText="1" indent="1"/>
    </xf>
    <xf numFmtId="167" fontId="203" fillId="3" borderId="0" xfId="1" applyNumberFormat="1" applyFont="1" applyFill="1" applyAlignment="1">
      <alignment horizontal="right" vertical="center" wrapText="1"/>
    </xf>
    <xf numFmtId="3" fontId="0" fillId="0" borderId="0" xfId="0" applyNumberFormat="1" applyAlignment="1">
      <alignment horizontal="center" vertical="center"/>
    </xf>
    <xf numFmtId="3" fontId="2" fillId="3" borderId="69" xfId="0" applyNumberFormat="1" applyFont="1" applyFill="1" applyBorder="1" applyAlignment="1">
      <alignment horizontal="center" vertical="center"/>
    </xf>
    <xf numFmtId="3" fontId="2" fillId="3" borderId="70" xfId="0" applyNumberFormat="1" applyFont="1" applyFill="1" applyBorder="1" applyAlignment="1">
      <alignment horizontal="center" vertical="center"/>
    </xf>
    <xf numFmtId="167" fontId="0" fillId="0" borderId="0" xfId="0" applyNumberFormat="1" applyAlignment="1">
      <alignment horizontal="center" vertical="center"/>
    </xf>
    <xf numFmtId="167" fontId="13" fillId="0" borderId="0" xfId="1" applyNumberFormat="1" applyFont="1" applyFill="1" applyAlignment="1">
      <alignment horizontal="center" vertical="center" wrapText="1"/>
    </xf>
    <xf numFmtId="172" fontId="13" fillId="0" borderId="0" xfId="1" applyNumberFormat="1" applyFont="1" applyAlignment="1">
      <alignment horizontal="center" vertical="center" wrapText="1"/>
    </xf>
    <xf numFmtId="172" fontId="13" fillId="0" borderId="0" xfId="1" applyNumberFormat="1" applyFont="1" applyFill="1" applyAlignment="1">
      <alignment horizontal="center" vertical="center" wrapText="1"/>
    </xf>
    <xf numFmtId="14" fontId="204" fillId="0" borderId="66" xfId="0" applyNumberFormat="1" applyFont="1" applyBorder="1" applyAlignment="1">
      <alignment horizontal="center" vertical="center"/>
    </xf>
    <xf numFmtId="14" fontId="16" fillId="3" borderId="67" xfId="0" applyNumberFormat="1" applyFont="1" applyFill="1" applyBorder="1" applyAlignment="1">
      <alignment horizontal="center" vertical="center"/>
    </xf>
    <xf numFmtId="172" fontId="13" fillId="3" borderId="71" xfId="1" applyNumberFormat="1" applyFont="1" applyFill="1" applyBorder="1" applyAlignment="1">
      <alignment horizontal="right" vertical="center"/>
    </xf>
    <xf numFmtId="166" fontId="13" fillId="3" borderId="71" xfId="1" applyNumberFormat="1" applyFont="1" applyFill="1" applyBorder="1" applyAlignment="1">
      <alignment horizontal="right" vertical="center"/>
    </xf>
    <xf numFmtId="0" fontId="2" fillId="0" borderId="0" xfId="0" applyFont="1" applyAlignment="1">
      <alignment vertical="center"/>
    </xf>
    <xf numFmtId="0" fontId="206" fillId="0" borderId="0" xfId="0" applyFont="1" applyAlignment="1">
      <alignment horizontal="left" vertical="center" wrapText="1"/>
    </xf>
    <xf numFmtId="167" fontId="4" fillId="5" borderId="74" xfId="1" applyNumberFormat="1" applyFont="1" applyFill="1" applyBorder="1" applyAlignment="1">
      <alignment horizontal="right" vertical="center" wrapText="1"/>
    </xf>
    <xf numFmtId="0" fontId="207" fillId="0" borderId="0" xfId="0" applyFont="1"/>
    <xf numFmtId="167" fontId="203" fillId="0" borderId="0" xfId="1" applyNumberFormat="1" applyFont="1" applyFill="1" applyAlignment="1">
      <alignment horizontal="right" vertical="center" wrapText="1"/>
    </xf>
    <xf numFmtId="0" fontId="27" fillId="0" borderId="0" xfId="0" applyFont="1" applyAlignment="1">
      <alignment vertical="center"/>
    </xf>
    <xf numFmtId="0" fontId="25" fillId="0" borderId="0" xfId="0" applyFont="1"/>
    <xf numFmtId="0" fontId="4" fillId="0" borderId="65" xfId="0" applyFont="1" applyBorder="1" applyAlignment="1">
      <alignment horizontal="left" vertical="center" wrapText="1" indent="2"/>
    </xf>
    <xf numFmtId="167" fontId="4" fillId="0" borderId="65" xfId="1" applyNumberFormat="1" applyFont="1" applyBorder="1" applyAlignment="1">
      <alignment horizontal="right" vertical="center" wrapText="1"/>
    </xf>
    <xf numFmtId="167" fontId="4" fillId="5" borderId="76" xfId="1" applyNumberFormat="1" applyFont="1" applyFill="1" applyBorder="1" applyAlignment="1">
      <alignment horizontal="right" vertical="center" wrapText="1"/>
    </xf>
    <xf numFmtId="167" fontId="207" fillId="0" borderId="0" xfId="1" applyNumberFormat="1" applyFont="1" applyFill="1" applyBorder="1" applyAlignment="1">
      <alignment horizontal="right" vertical="center"/>
    </xf>
    <xf numFmtId="167" fontId="18" fillId="0" borderId="0" xfId="0" applyNumberFormat="1" applyFont="1"/>
    <xf numFmtId="168" fontId="203" fillId="6" borderId="0" xfId="1" applyNumberFormat="1" applyFont="1" applyFill="1" applyBorder="1" applyAlignment="1">
      <alignment horizontal="left" vertical="center" indent="1"/>
    </xf>
    <xf numFmtId="0" fontId="208" fillId="0" borderId="0" xfId="0" applyFont="1"/>
    <xf numFmtId="0" fontId="8" fillId="82" borderId="0" xfId="0" applyFont="1" applyFill="1" applyAlignment="1">
      <alignment horizontal="center" vertical="center" wrapText="1"/>
    </xf>
    <xf numFmtId="0" fontId="31" fillId="82" borderId="0" xfId="0" applyFont="1" applyFill="1" applyAlignment="1">
      <alignment horizontal="center" vertical="center" wrapText="1"/>
    </xf>
    <xf numFmtId="167" fontId="212" fillId="0" borderId="0" xfId="1" applyNumberFormat="1" applyFont="1" applyAlignment="1">
      <alignment horizontal="right" vertical="center" wrapText="1"/>
    </xf>
    <xf numFmtId="0" fontId="210" fillId="0" borderId="0" xfId="0" applyFont="1"/>
    <xf numFmtId="0" fontId="213" fillId="0" borderId="0" xfId="0" applyFont="1" applyAlignment="1">
      <alignment horizontal="left" vertical="center" wrapText="1" indent="4"/>
    </xf>
    <xf numFmtId="0" fontId="209" fillId="0" borderId="0" xfId="0" applyFont="1"/>
    <xf numFmtId="167" fontId="213" fillId="0" borderId="0" xfId="1" applyNumberFormat="1" applyFont="1" applyAlignment="1">
      <alignment horizontal="right" vertical="center" wrapText="1"/>
    </xf>
    <xf numFmtId="0" fontId="214" fillId="0" borderId="0" xfId="0" applyFont="1" applyAlignment="1">
      <alignment horizontal="left" vertical="center" wrapText="1" indent="2"/>
    </xf>
    <xf numFmtId="0" fontId="212" fillId="0" borderId="0" xfId="0" applyFont="1" applyAlignment="1">
      <alignment horizontal="left" vertical="center" wrapText="1" indent="2"/>
    </xf>
    <xf numFmtId="167" fontId="212" fillId="0" borderId="0" xfId="1" applyNumberFormat="1" applyFont="1" applyBorder="1" applyAlignment="1">
      <alignment horizontal="right" vertical="center" wrapText="1"/>
    </xf>
    <xf numFmtId="167" fontId="213" fillId="0" borderId="0" xfId="1" applyNumberFormat="1" applyFont="1" applyBorder="1" applyAlignment="1">
      <alignment horizontal="right" vertical="center" wrapText="1"/>
    </xf>
    <xf numFmtId="168" fontId="209" fillId="3" borderId="78" xfId="1" applyNumberFormat="1" applyFont="1" applyFill="1" applyBorder="1" applyAlignment="1">
      <alignment horizontal="left" vertical="center"/>
    </xf>
    <xf numFmtId="167" fontId="209" fillId="3" borderId="78" xfId="1" applyNumberFormat="1" applyFont="1" applyFill="1" applyBorder="1" applyAlignment="1">
      <alignment horizontal="right" vertical="center"/>
    </xf>
    <xf numFmtId="0" fontId="9" fillId="6" borderId="0" xfId="0" applyFont="1" applyFill="1"/>
    <xf numFmtId="170" fontId="209" fillId="3" borderId="78" xfId="55749" applyNumberFormat="1" applyFont="1" applyFill="1" applyBorder="1" applyAlignment="1">
      <alignment horizontal="right" vertical="center"/>
    </xf>
    <xf numFmtId="170" fontId="212" fillId="0" borderId="0" xfId="55749" applyNumberFormat="1" applyFont="1" applyBorder="1" applyAlignment="1">
      <alignment horizontal="right" vertical="center" wrapText="1"/>
    </xf>
    <xf numFmtId="170" fontId="213" fillId="0" borderId="0" xfId="55749" applyNumberFormat="1" applyFont="1" applyBorder="1" applyAlignment="1">
      <alignment horizontal="right" vertical="center" wrapText="1"/>
    </xf>
    <xf numFmtId="0" fontId="19" fillId="0" borderId="0" xfId="0" applyFont="1" applyAlignment="1">
      <alignment vertical="center"/>
    </xf>
    <xf numFmtId="0" fontId="0" fillId="0" borderId="0" xfId="0" applyAlignment="1">
      <alignment horizontal="left" vertical="center" indent="3"/>
    </xf>
    <xf numFmtId="0" fontId="17" fillId="0" borderId="0" xfId="0" applyFont="1" applyAlignment="1">
      <alignment horizontal="left" vertical="center" indent="3"/>
    </xf>
    <xf numFmtId="167" fontId="27" fillId="0" borderId="0" xfId="0" applyNumberFormat="1" applyFont="1" applyAlignment="1">
      <alignment vertical="center"/>
    </xf>
    <xf numFmtId="0" fontId="25" fillId="0" borderId="0" xfId="0" applyFont="1" applyAlignment="1">
      <alignment vertical="center"/>
    </xf>
    <xf numFmtId="167" fontId="25" fillId="0" borderId="0" xfId="0" applyNumberFormat="1" applyFont="1" applyAlignment="1">
      <alignment vertical="center"/>
    </xf>
    <xf numFmtId="167" fontId="0" fillId="6" borderId="0" xfId="0" applyNumberFormat="1" applyFill="1" applyAlignment="1">
      <alignment vertical="center"/>
    </xf>
    <xf numFmtId="172" fontId="8" fillId="0" borderId="0" xfId="0" applyNumberFormat="1" applyFont="1" applyAlignment="1">
      <alignment horizontal="center"/>
    </xf>
    <xf numFmtId="0" fontId="28" fillId="0" borderId="0" xfId="0" applyFont="1" applyAlignment="1">
      <alignment vertical="center"/>
    </xf>
    <xf numFmtId="0" fontId="31" fillId="7" borderId="0" xfId="0" applyFont="1" applyFill="1" applyAlignment="1">
      <alignment vertical="center"/>
    </xf>
    <xf numFmtId="17" fontId="31" fillId="7" borderId="0" xfId="0" applyNumberFormat="1" applyFont="1" applyFill="1" applyAlignment="1">
      <alignment horizontal="center" vertical="center"/>
    </xf>
    <xf numFmtId="172" fontId="205" fillId="0" borderId="80" xfId="0" applyNumberFormat="1" applyFont="1" applyBorder="1" applyAlignment="1">
      <alignment horizontal="center"/>
    </xf>
    <xf numFmtId="0" fontId="216" fillId="0" borderId="80" xfId="0" applyFont="1" applyBorder="1"/>
    <xf numFmtId="0" fontId="31" fillId="0" borderId="0" xfId="0" applyFont="1"/>
    <xf numFmtId="172" fontId="31" fillId="0" borderId="0" xfId="0" applyNumberFormat="1" applyFont="1" applyAlignment="1">
      <alignment horizontal="center"/>
    </xf>
    <xf numFmtId="0" fontId="31" fillId="83" borderId="0" xfId="0" applyFont="1" applyFill="1" applyAlignment="1">
      <alignment vertical="center"/>
    </xf>
    <xf numFmtId="17" fontId="31" fillId="83" borderId="0" xfId="0" applyNumberFormat="1" applyFont="1" applyFill="1" applyAlignment="1">
      <alignment horizontal="center" vertical="center"/>
    </xf>
    <xf numFmtId="0" fontId="31" fillId="83" borderId="0" xfId="0" applyFont="1" applyFill="1"/>
    <xf numFmtId="172" fontId="31" fillId="83" borderId="0" xfId="0" applyNumberFormat="1" applyFont="1" applyFill="1" applyAlignment="1">
      <alignment horizontal="center"/>
    </xf>
    <xf numFmtId="0" fontId="31" fillId="84" borderId="0" xfId="0" applyFont="1" applyFill="1" applyAlignment="1">
      <alignment vertical="center"/>
    </xf>
    <xf numFmtId="17" fontId="31" fillId="84" borderId="0" xfId="0" applyNumberFormat="1" applyFont="1" applyFill="1" applyAlignment="1">
      <alignment horizontal="center" vertical="center"/>
    </xf>
    <xf numFmtId="0" fontId="31" fillId="84" borderId="0" xfId="0" applyFont="1" applyFill="1"/>
    <xf numFmtId="172" fontId="31" fillId="84" borderId="0" xfId="0" applyNumberFormat="1" applyFont="1" applyFill="1" applyAlignment="1">
      <alignment horizontal="center"/>
    </xf>
    <xf numFmtId="0" fontId="217" fillId="0" borderId="0" xfId="0" applyFont="1"/>
    <xf numFmtId="172" fontId="217" fillId="0" borderId="0" xfId="0" applyNumberFormat="1" applyFont="1"/>
    <xf numFmtId="0" fontId="218" fillId="0" borderId="81" xfId="0" applyFont="1" applyBorder="1"/>
    <xf numFmtId="172" fontId="219" fillId="0" borderId="81" xfId="0" applyNumberFormat="1" applyFont="1" applyBorder="1" applyAlignment="1">
      <alignment horizontal="center"/>
    </xf>
    <xf numFmtId="0" fontId="30" fillId="0" borderId="0" xfId="0" applyFont="1"/>
    <xf numFmtId="0" fontId="29" fillId="0" borderId="0" xfId="0" applyFont="1"/>
    <xf numFmtId="172" fontId="21" fillId="0" borderId="0" xfId="0" applyNumberFormat="1" applyFont="1" applyAlignment="1">
      <alignment horizontal="center"/>
    </xf>
    <xf numFmtId="0" fontId="31" fillId="7" borderId="0" xfId="0" applyFont="1" applyFill="1"/>
    <xf numFmtId="172" fontId="31" fillId="7" borderId="0" xfId="0" applyNumberFormat="1" applyFont="1" applyFill="1" applyAlignment="1">
      <alignment horizontal="center"/>
    </xf>
    <xf numFmtId="0" fontId="220" fillId="81" borderId="82" xfId="0" applyFont="1" applyFill="1" applyBorder="1" applyAlignment="1">
      <alignment vertical="center"/>
    </xf>
    <xf numFmtId="172" fontId="220" fillId="81" borderId="83" xfId="0" applyNumberFormat="1" applyFont="1" applyFill="1" applyBorder="1" applyAlignment="1">
      <alignment horizontal="center"/>
    </xf>
    <xf numFmtId="172" fontId="220" fillId="81" borderId="84" xfId="0" applyNumberFormat="1" applyFont="1" applyFill="1" applyBorder="1" applyAlignment="1">
      <alignment horizontal="center"/>
    </xf>
    <xf numFmtId="0" fontId="205" fillId="81" borderId="85" xfId="0" applyFont="1" applyFill="1" applyBorder="1" applyAlignment="1">
      <alignment vertical="center"/>
    </xf>
    <xf numFmtId="172" fontId="205" fillId="81" borderId="86" xfId="0" applyNumberFormat="1" applyFont="1" applyFill="1" applyBorder="1" applyAlignment="1">
      <alignment horizontal="center"/>
    </xf>
    <xf numFmtId="172" fontId="205" fillId="81" borderId="87" xfId="0" applyNumberFormat="1" applyFont="1" applyFill="1" applyBorder="1" applyAlignment="1">
      <alignment horizontal="center"/>
    </xf>
    <xf numFmtId="0" fontId="0" fillId="0" borderId="0" xfId="0" applyAlignment="1">
      <alignment horizontal="left" indent="2"/>
    </xf>
    <xf numFmtId="0" fontId="3" fillId="0" borderId="0" xfId="0" applyFont="1" applyAlignment="1">
      <alignment horizontal="center" vertical="center"/>
    </xf>
    <xf numFmtId="168" fontId="209" fillId="0" borderId="0" xfId="1" applyNumberFormat="1" applyFont="1" applyFill="1" applyBorder="1" applyAlignment="1">
      <alignment horizontal="left" vertical="center"/>
    </xf>
    <xf numFmtId="167" fontId="209" fillId="0" borderId="0" xfId="1" applyNumberFormat="1" applyFont="1" applyFill="1" applyBorder="1" applyAlignment="1">
      <alignment horizontal="right" vertical="center"/>
    </xf>
    <xf numFmtId="2" fontId="209" fillId="0" borderId="0" xfId="2" applyNumberFormat="1" applyFont="1" applyFill="1"/>
    <xf numFmtId="0" fontId="8" fillId="0" borderId="0" xfId="0" applyFont="1" applyAlignment="1">
      <alignment horizontal="center" vertical="center" wrapText="1"/>
    </xf>
    <xf numFmtId="0" fontId="31" fillId="0" borderId="0" xfId="0" applyFont="1" applyAlignment="1">
      <alignment horizontal="center" vertical="center" wrapText="1"/>
    </xf>
    <xf numFmtId="167" fontId="212" fillId="0" borderId="0" xfId="1" applyNumberFormat="1" applyFont="1" applyFill="1" applyAlignment="1">
      <alignment horizontal="right" vertical="center" wrapText="1"/>
    </xf>
    <xf numFmtId="167" fontId="213" fillId="0" borderId="0" xfId="1" applyNumberFormat="1" applyFont="1" applyFill="1" applyAlignment="1">
      <alignment horizontal="right" vertical="center" wrapText="1"/>
    </xf>
    <xf numFmtId="167" fontId="212" fillId="0" borderId="0" xfId="1" applyNumberFormat="1" applyFont="1" applyFill="1" applyBorder="1" applyAlignment="1">
      <alignment horizontal="right" vertical="center" wrapText="1"/>
    </xf>
    <xf numFmtId="167" fontId="213" fillId="0" borderId="0" xfId="1" applyNumberFormat="1" applyFont="1" applyFill="1" applyBorder="1" applyAlignment="1">
      <alignment horizontal="right" vertical="center" wrapText="1"/>
    </xf>
    <xf numFmtId="167" fontId="18" fillId="0" borderId="0" xfId="0" applyNumberFormat="1" applyFont="1" applyAlignment="1">
      <alignment horizontal="center" vertical="center"/>
    </xf>
    <xf numFmtId="0" fontId="214" fillId="0" borderId="0" xfId="0" applyFont="1" applyAlignment="1">
      <alignment horizontal="left" vertical="center" wrapText="1" indent="8"/>
    </xf>
    <xf numFmtId="0" fontId="212" fillId="0" borderId="0" xfId="0" applyFont="1" applyAlignment="1">
      <alignment horizontal="left" vertical="center" wrapText="1" indent="8"/>
    </xf>
    <xf numFmtId="0" fontId="213" fillId="0" borderId="0" xfId="0" applyFont="1" applyAlignment="1">
      <alignment horizontal="left" vertical="center" wrapText="1" indent="10"/>
    </xf>
    <xf numFmtId="0" fontId="214" fillId="0" borderId="0" xfId="0" applyFont="1" applyAlignment="1">
      <alignment horizontal="left" vertical="center" wrapText="1" indent="9"/>
    </xf>
    <xf numFmtId="0" fontId="212" fillId="0" borderId="0" xfId="0" applyFont="1" applyAlignment="1">
      <alignment horizontal="left" vertical="center" wrapText="1" indent="9"/>
    </xf>
    <xf numFmtId="0" fontId="213" fillId="0" borderId="0" xfId="0" applyFont="1" applyAlignment="1">
      <alignment horizontal="left" vertical="center" wrapText="1" indent="11"/>
    </xf>
    <xf numFmtId="168" fontId="209" fillId="0" borderId="90" xfId="1" applyNumberFormat="1" applyFont="1" applyFill="1" applyBorder="1" applyAlignment="1">
      <alignment horizontal="left" vertical="center"/>
    </xf>
    <xf numFmtId="167" fontId="209" fillId="0" borderId="90" xfId="1" applyNumberFormat="1" applyFont="1" applyFill="1" applyBorder="1" applyAlignment="1">
      <alignment horizontal="right" vertical="center"/>
    </xf>
    <xf numFmtId="0" fontId="221" fillId="0" borderId="0" xfId="0" applyFont="1"/>
    <xf numFmtId="0" fontId="221" fillId="0" borderId="0" xfId="0" applyFont="1" applyAlignment="1">
      <alignment horizontal="left" vertical="center" wrapText="1" indent="2"/>
    </xf>
    <xf numFmtId="167" fontId="221" fillId="0" borderId="0" xfId="1" applyNumberFormat="1" applyFont="1" applyFill="1" applyBorder="1" applyAlignment="1">
      <alignment horizontal="right" vertical="center" wrapText="1"/>
    </xf>
    <xf numFmtId="1" fontId="222" fillId="0" borderId="0" xfId="0" applyNumberFormat="1" applyFont="1" applyAlignment="1">
      <alignment horizontal="center" vertical="center"/>
    </xf>
    <xf numFmtId="0" fontId="211" fillId="3" borderId="0" xfId="0" applyFont="1" applyFill="1" applyAlignment="1">
      <alignment horizontal="center" vertical="center" wrapText="1"/>
    </xf>
    <xf numFmtId="0" fontId="223" fillId="0" borderId="91" xfId="0" applyFont="1" applyBorder="1" applyAlignment="1">
      <alignment horizontal="center"/>
    </xf>
    <xf numFmtId="0" fontId="4" fillId="0" borderId="0" xfId="0" applyFont="1" applyAlignment="1">
      <alignment vertical="top" wrapText="1"/>
    </xf>
    <xf numFmtId="0" fontId="212" fillId="3" borderId="88" xfId="0" applyFont="1" applyFill="1" applyBorder="1" applyAlignment="1">
      <alignment horizontal="left" vertical="center" wrapText="1"/>
    </xf>
    <xf numFmtId="167" fontId="212" fillId="3" borderId="88" xfId="1" applyNumberFormat="1" applyFont="1" applyFill="1" applyBorder="1" applyAlignment="1">
      <alignment horizontal="right" vertical="center" wrapText="1"/>
    </xf>
    <xf numFmtId="0" fontId="214" fillId="0" borderId="92" xfId="0" applyFont="1" applyBorder="1" applyAlignment="1">
      <alignment horizontal="left" vertical="center" wrapText="1" indent="7"/>
    </xf>
    <xf numFmtId="167" fontId="212" fillId="0" borderId="92" xfId="1" applyNumberFormat="1" applyFont="1" applyBorder="1" applyAlignment="1">
      <alignment horizontal="right" vertical="center" wrapText="1"/>
    </xf>
    <xf numFmtId="167" fontId="212" fillId="0" borderId="92" xfId="1" applyNumberFormat="1" applyFont="1" applyFill="1" applyBorder="1" applyAlignment="1">
      <alignment horizontal="right" vertical="center" wrapText="1"/>
    </xf>
    <xf numFmtId="0" fontId="212" fillId="0" borderId="92" xfId="0" applyFont="1" applyBorder="1" applyAlignment="1">
      <alignment horizontal="left" vertical="center" wrapText="1" indent="6"/>
    </xf>
    <xf numFmtId="168" fontId="209" fillId="81" borderId="78" xfId="1" applyNumberFormat="1" applyFont="1" applyFill="1" applyBorder="1" applyAlignment="1">
      <alignment horizontal="left" vertical="center"/>
    </xf>
    <xf numFmtId="167" fontId="209" fillId="81" borderId="78" xfId="1" applyNumberFormat="1" applyFont="1" applyFill="1" applyBorder="1" applyAlignment="1">
      <alignment horizontal="right" vertical="center"/>
    </xf>
    <xf numFmtId="0" fontId="212" fillId="3" borderId="89" xfId="0" applyFont="1" applyFill="1" applyBorder="1" applyAlignment="1">
      <alignment horizontal="left" vertical="center" wrapText="1"/>
    </xf>
    <xf numFmtId="167" fontId="212" fillId="3" borderId="89" xfId="1" applyNumberFormat="1" applyFont="1" applyFill="1" applyBorder="1" applyAlignment="1">
      <alignment horizontal="right" vertical="center" wrapText="1"/>
    </xf>
    <xf numFmtId="0" fontId="212" fillId="3" borderId="22" xfId="0" applyFont="1" applyFill="1" applyBorder="1" applyAlignment="1">
      <alignment horizontal="left" vertical="center" wrapText="1"/>
    </xf>
    <xf numFmtId="167" fontId="212" fillId="3" borderId="22" xfId="1" applyNumberFormat="1" applyFont="1" applyFill="1" applyBorder="1" applyAlignment="1">
      <alignment horizontal="right" vertical="center" wrapText="1"/>
    </xf>
    <xf numFmtId="2" fontId="19" fillId="0" borderId="0" xfId="2" applyNumberFormat="1" applyFont="1" applyFill="1" applyAlignment="1">
      <alignment horizontal="center" vertical="center"/>
    </xf>
    <xf numFmtId="1" fontId="31" fillId="82" borderId="77" xfId="1" applyNumberFormat="1" applyFont="1" applyFill="1" applyBorder="1" applyAlignment="1">
      <alignment horizontal="center" vertical="center"/>
    </xf>
    <xf numFmtId="0" fontId="19" fillId="0" borderId="0" xfId="0" applyFont="1" applyAlignment="1">
      <alignment horizontal="center" vertical="center"/>
    </xf>
    <xf numFmtId="167" fontId="209" fillId="3" borderId="0" xfId="1" applyNumberFormat="1" applyFont="1" applyFill="1" applyBorder="1" applyAlignment="1">
      <alignment horizontal="right" vertical="center"/>
    </xf>
    <xf numFmtId="167" fontId="207" fillId="3" borderId="0" xfId="1" applyNumberFormat="1" applyFont="1" applyFill="1" applyBorder="1" applyAlignment="1">
      <alignment horizontal="right" vertical="center"/>
    </xf>
    <xf numFmtId="168" fontId="8" fillId="86" borderId="79" xfId="1" applyNumberFormat="1" applyFont="1" applyFill="1" applyBorder="1" applyAlignment="1">
      <alignment horizontal="left" vertical="center"/>
    </xf>
    <xf numFmtId="167" fontId="8" fillId="86" borderId="79" xfId="1" applyNumberFormat="1" applyFont="1" applyFill="1" applyBorder="1" applyAlignment="1">
      <alignment horizontal="right" vertical="center"/>
    </xf>
    <xf numFmtId="170" fontId="8" fillId="86" borderId="79" xfId="2" applyNumberFormat="1" applyFont="1" applyFill="1" applyBorder="1" applyAlignment="1">
      <alignment horizontal="right" vertical="center"/>
    </xf>
    <xf numFmtId="170" fontId="8" fillId="86" borderId="94" xfId="2" applyNumberFormat="1" applyFont="1" applyFill="1" applyBorder="1" applyAlignment="1">
      <alignment horizontal="right" vertical="center"/>
    </xf>
    <xf numFmtId="168" fontId="8" fillId="86" borderId="90" xfId="1" applyNumberFormat="1" applyFont="1" applyFill="1" applyBorder="1" applyAlignment="1">
      <alignment horizontal="left" vertical="center"/>
    </xf>
    <xf numFmtId="167" fontId="8" fillId="86" borderId="90" xfId="1" applyNumberFormat="1" applyFont="1" applyFill="1" applyBorder="1" applyAlignment="1">
      <alignment horizontal="right" vertical="center"/>
    </xf>
    <xf numFmtId="167" fontId="8" fillId="86" borderId="95" xfId="1" applyNumberFormat="1" applyFont="1" applyFill="1" applyBorder="1" applyAlignment="1">
      <alignment horizontal="right" vertical="center"/>
    </xf>
    <xf numFmtId="0" fontId="209" fillId="0" borderId="79" xfId="0" applyFont="1" applyBorder="1"/>
    <xf numFmtId="0" fontId="211" fillId="0" borderId="79" xfId="0" applyFont="1" applyBorder="1"/>
    <xf numFmtId="172" fontId="0" fillId="0" borderId="79" xfId="0" applyNumberFormat="1" applyBorder="1"/>
    <xf numFmtId="0" fontId="1" fillId="0" borderId="79" xfId="0" applyFont="1" applyBorder="1" applyAlignment="1">
      <alignment horizontal="center" vertical="center" wrapText="1"/>
    </xf>
    <xf numFmtId="0" fontId="207" fillId="3" borderId="0" xfId="0" applyFont="1" applyFill="1"/>
    <xf numFmtId="0" fontId="6" fillId="0" borderId="0" xfId="0" applyFont="1" applyAlignment="1">
      <alignment wrapText="1"/>
    </xf>
    <xf numFmtId="0" fontId="10" fillId="82" borderId="0" xfId="0" applyFont="1" applyFill="1" applyAlignment="1">
      <alignment vertical="center" wrapText="1"/>
    </xf>
    <xf numFmtId="0" fontId="2" fillId="0" borderId="18" xfId="0" applyFont="1" applyBorder="1" applyAlignment="1">
      <alignment horizontal="center" vertical="center"/>
    </xf>
    <xf numFmtId="0" fontId="4" fillId="0" borderId="0" xfId="0" applyFont="1" applyAlignment="1">
      <alignment horizontal="left" vertical="center" wrapText="1" indent="4"/>
    </xf>
    <xf numFmtId="173" fontId="200" fillId="0" borderId="0" xfId="0" applyNumberFormat="1" applyFont="1" applyAlignment="1">
      <alignment horizontal="center" vertical="center"/>
    </xf>
    <xf numFmtId="0" fontId="2" fillId="0" borderId="0" xfId="0" applyFont="1" applyAlignment="1">
      <alignment horizontal="left" vertical="center"/>
    </xf>
    <xf numFmtId="0" fontId="0" fillId="3" borderId="0" xfId="0" applyFill="1" applyAlignment="1">
      <alignment horizontal="center" vertical="center"/>
    </xf>
    <xf numFmtId="0" fontId="4" fillId="0" borderId="0" xfId="0" applyFont="1" applyAlignment="1">
      <alignment horizontal="center" vertical="center"/>
    </xf>
    <xf numFmtId="168" fontId="31" fillId="82" borderId="96" xfId="1" applyNumberFormat="1" applyFont="1" applyFill="1" applyBorder="1" applyAlignment="1">
      <alignment horizontal="left" vertical="center"/>
    </xf>
    <xf numFmtId="167" fontId="31" fillId="82" borderId="96" xfId="1" applyNumberFormat="1" applyFont="1" applyFill="1" applyBorder="1" applyAlignment="1">
      <alignment horizontal="center" vertical="center"/>
    </xf>
    <xf numFmtId="14" fontId="8" fillId="85" borderId="97" xfId="1" applyNumberFormat="1" applyFont="1" applyFill="1" applyBorder="1" applyAlignment="1">
      <alignment horizontal="center" vertical="center" wrapText="1"/>
    </xf>
    <xf numFmtId="0" fontId="10" fillId="0" borderId="0" xfId="0" applyFont="1" applyAlignment="1">
      <alignment vertical="center"/>
    </xf>
    <xf numFmtId="0" fontId="224" fillId="0" borderId="0" xfId="0" applyFont="1"/>
    <xf numFmtId="14" fontId="27" fillId="0" borderId="0" xfId="0" applyNumberFormat="1" applyFont="1" applyAlignment="1">
      <alignment horizontal="center" vertical="center"/>
    </xf>
    <xf numFmtId="0" fontId="27" fillId="0" borderId="0" xfId="0" applyFont="1" applyAlignment="1">
      <alignment horizontal="center" vertical="center"/>
    </xf>
    <xf numFmtId="0" fontId="2" fillId="3" borderId="0" xfId="0" applyFont="1" applyFill="1" applyAlignment="1">
      <alignment horizontal="center" vertical="center"/>
    </xf>
    <xf numFmtId="14" fontId="0" fillId="3" borderId="0" xfId="0" applyNumberFormat="1" applyFill="1" applyAlignment="1">
      <alignment horizontal="center" vertical="center"/>
    </xf>
    <xf numFmtId="10" fontId="0" fillId="3" borderId="0" xfId="0" applyNumberFormat="1" applyFill="1" applyAlignment="1">
      <alignment horizontal="center" vertical="center"/>
    </xf>
    <xf numFmtId="0" fontId="22" fillId="0" borderId="0" xfId="0" applyFont="1" applyAlignment="1">
      <alignment horizontal="center" vertical="center"/>
    </xf>
    <xf numFmtId="0" fontId="205" fillId="0" borderId="0" xfId="0" applyFont="1"/>
    <xf numFmtId="0" fontId="0" fillId="0" borderId="0" xfId="0" applyAlignment="1">
      <alignment horizontal="center" vertical="center" wrapText="1"/>
    </xf>
    <xf numFmtId="10" fontId="0" fillId="0" borderId="0" xfId="55749" applyNumberFormat="1" applyFont="1" applyFill="1" applyBorder="1" applyAlignment="1">
      <alignment horizontal="center" vertical="center"/>
    </xf>
    <xf numFmtId="14" fontId="0" fillId="0" borderId="0" xfId="0" applyNumberFormat="1" applyAlignment="1">
      <alignment horizontal="left" vertical="center" wrapText="1"/>
    </xf>
    <xf numFmtId="288" fontId="0" fillId="3" borderId="66" xfId="0" applyNumberFormat="1" applyFill="1" applyBorder="1" applyAlignment="1">
      <alignment horizontal="center" vertical="center"/>
    </xf>
    <xf numFmtId="0" fontId="226" fillId="0" borderId="0" xfId="0" applyFont="1" applyAlignment="1">
      <alignment horizontal="center" vertical="center"/>
    </xf>
    <xf numFmtId="14" fontId="16" fillId="0" borderId="66" xfId="0" applyNumberFormat="1" applyFont="1" applyBorder="1" applyAlignment="1">
      <alignment horizontal="center" vertical="center"/>
    </xf>
    <xf numFmtId="0" fontId="2" fillId="0" borderId="66" xfId="0" applyFont="1" applyBorder="1" applyAlignment="1">
      <alignment horizontal="center" vertical="center"/>
    </xf>
    <xf numFmtId="0" fontId="0" fillId="0" borderId="66" xfId="0" applyBorder="1" applyAlignment="1">
      <alignment horizontal="center" vertical="center"/>
    </xf>
    <xf numFmtId="283" fontId="0" fillId="0" borderId="66" xfId="0" applyNumberFormat="1" applyBorder="1" applyAlignment="1">
      <alignment horizontal="center" vertical="center"/>
    </xf>
    <xf numFmtId="10" fontId="0" fillId="0" borderId="66" xfId="0" applyNumberFormat="1" applyBorder="1" applyAlignment="1">
      <alignment horizontal="center" vertical="center"/>
    </xf>
    <xf numFmtId="14" fontId="0" fillId="0" borderId="66" xfId="0" applyNumberFormat="1" applyBorder="1" applyAlignment="1">
      <alignment horizontal="center" vertical="center"/>
    </xf>
    <xf numFmtId="0" fontId="2" fillId="0" borderId="67" xfId="0" applyFont="1" applyBorder="1" applyAlignment="1">
      <alignment horizontal="center" vertical="center"/>
    </xf>
    <xf numFmtId="0" fontId="0" fillId="0" borderId="67" xfId="0" applyBorder="1" applyAlignment="1">
      <alignment horizontal="center" vertical="center"/>
    </xf>
    <xf numFmtId="44" fontId="0" fillId="0" borderId="67" xfId="0" applyNumberFormat="1" applyBorder="1" applyAlignment="1">
      <alignment horizontal="center" vertical="center"/>
    </xf>
    <xf numFmtId="10" fontId="0" fillId="0" borderId="67" xfId="0" applyNumberFormat="1" applyBorder="1" applyAlignment="1">
      <alignment horizontal="center" vertical="center"/>
    </xf>
    <xf numFmtId="14" fontId="0" fillId="0" borderId="67" xfId="0" applyNumberFormat="1" applyBorder="1" applyAlignment="1">
      <alignment horizontal="center" vertical="center"/>
    </xf>
    <xf numFmtId="14" fontId="16" fillId="0" borderId="67" xfId="0" applyNumberFormat="1" applyFont="1" applyBorder="1" applyAlignment="1">
      <alignment horizontal="center" vertical="center"/>
    </xf>
    <xf numFmtId="44" fontId="0" fillId="0" borderId="0" xfId="0" applyNumberFormat="1" applyAlignment="1">
      <alignment horizontal="center" vertical="center"/>
    </xf>
    <xf numFmtId="14" fontId="16" fillId="0" borderId="0" xfId="0" applyNumberFormat="1" applyFont="1" applyAlignment="1">
      <alignment horizontal="center" vertical="center"/>
    </xf>
    <xf numFmtId="0" fontId="2" fillId="0" borderId="65" xfId="0" applyFont="1" applyBorder="1" applyAlignment="1">
      <alignment horizontal="center" vertical="center"/>
    </xf>
    <xf numFmtId="0" fontId="0" fillId="0" borderId="65" xfId="0" applyBorder="1" applyAlignment="1">
      <alignment horizontal="center" vertical="center"/>
    </xf>
    <xf numFmtId="44" fontId="0" fillId="0" borderId="65" xfId="0" applyNumberFormat="1" applyBorder="1" applyAlignment="1">
      <alignment horizontal="center" vertical="center"/>
    </xf>
    <xf numFmtId="10" fontId="0" fillId="0" borderId="65" xfId="0" applyNumberFormat="1" applyBorder="1" applyAlignment="1">
      <alignment horizontal="center" vertical="center"/>
    </xf>
    <xf numFmtId="14" fontId="0" fillId="0" borderId="65" xfId="0" applyNumberFormat="1" applyBorder="1" applyAlignment="1">
      <alignment horizontal="center" vertical="center"/>
    </xf>
    <xf numFmtId="10" fontId="0" fillId="0" borderId="66" xfId="55749" applyNumberFormat="1" applyFont="1" applyFill="1" applyBorder="1" applyAlignment="1">
      <alignment horizontal="center" vertical="center"/>
    </xf>
    <xf numFmtId="288" fontId="0" fillId="0" borderId="66" xfId="0" applyNumberFormat="1" applyBorder="1" applyAlignment="1">
      <alignment horizontal="center" vertical="center"/>
    </xf>
    <xf numFmtId="14" fontId="0" fillId="0" borderId="66" xfId="0" applyNumberFormat="1" applyBorder="1" applyAlignment="1">
      <alignment horizontal="left" vertical="center" wrapText="1"/>
    </xf>
    <xf numFmtId="14" fontId="0" fillId="0" borderId="66" xfId="0" applyNumberFormat="1" applyBorder="1" applyAlignment="1">
      <alignment horizontal="center" vertical="center" wrapText="1"/>
    </xf>
    <xf numFmtId="14" fontId="0" fillId="0" borderId="66" xfId="0" applyNumberFormat="1" applyBorder="1" applyAlignment="1">
      <alignment horizontal="left" vertical="center"/>
    </xf>
    <xf numFmtId="17" fontId="0" fillId="0" borderId="66" xfId="0" applyNumberFormat="1" applyBorder="1" applyAlignment="1">
      <alignment horizontal="center" vertical="center"/>
    </xf>
    <xf numFmtId="17" fontId="0" fillId="3" borderId="67" xfId="0" applyNumberFormat="1" applyFill="1" applyBorder="1" applyAlignment="1">
      <alignment horizontal="center" vertical="center"/>
    </xf>
    <xf numFmtId="17" fontId="0" fillId="3" borderId="65" xfId="0" applyNumberFormat="1" applyFill="1" applyBorder="1" applyAlignment="1">
      <alignment horizontal="center" vertical="center"/>
    </xf>
    <xf numFmtId="17" fontId="0" fillId="3" borderId="66" xfId="0" applyNumberFormat="1" applyFill="1" applyBorder="1" applyAlignment="1">
      <alignment horizontal="center" vertical="center"/>
    </xf>
    <xf numFmtId="17" fontId="0" fillId="0" borderId="67" xfId="0" applyNumberFormat="1" applyBorder="1" applyAlignment="1">
      <alignment horizontal="center" vertical="center"/>
    </xf>
    <xf numFmtId="17" fontId="0" fillId="0" borderId="0" xfId="0" applyNumberFormat="1" applyAlignment="1">
      <alignment horizontal="center" vertical="center"/>
    </xf>
    <xf numFmtId="17" fontId="0" fillId="0" borderId="65" xfId="0" applyNumberFormat="1" applyBorder="1" applyAlignment="1">
      <alignment horizontal="center" vertical="center"/>
    </xf>
    <xf numFmtId="17" fontId="0" fillId="3" borderId="0" xfId="0" applyNumberFormat="1" applyFill="1" applyAlignment="1">
      <alignment horizontal="center" vertical="center"/>
    </xf>
    <xf numFmtId="288" fontId="201" fillId="0" borderId="66" xfId="0" applyNumberFormat="1" applyFont="1" applyBorder="1" applyAlignment="1">
      <alignment horizontal="center" vertical="center"/>
    </xf>
    <xf numFmtId="17" fontId="201" fillId="0" borderId="66" xfId="0" applyNumberFormat="1" applyFont="1" applyBorder="1" applyAlignment="1">
      <alignment horizontal="center" vertical="center"/>
    </xf>
    <xf numFmtId="288" fontId="0" fillId="3" borderId="67" xfId="0" applyNumberFormat="1" applyFill="1" applyBorder="1" applyAlignment="1">
      <alignment horizontal="center" vertical="center"/>
    </xf>
    <xf numFmtId="288" fontId="0" fillId="3" borderId="65" xfId="0" applyNumberFormat="1" applyFill="1" applyBorder="1" applyAlignment="1">
      <alignment horizontal="center" vertical="center"/>
    </xf>
    <xf numFmtId="288" fontId="0" fillId="0" borderId="67" xfId="0" applyNumberFormat="1" applyBorder="1" applyAlignment="1">
      <alignment horizontal="center" vertical="center"/>
    </xf>
    <xf numFmtId="288" fontId="0" fillId="0" borderId="0" xfId="0" applyNumberFormat="1" applyAlignment="1">
      <alignment horizontal="center" vertical="center"/>
    </xf>
    <xf numFmtId="288" fontId="0" fillId="0" borderId="65" xfId="0" applyNumberFormat="1" applyBorder="1" applyAlignment="1">
      <alignment horizontal="center" vertical="center"/>
    </xf>
    <xf numFmtId="44" fontId="0" fillId="3" borderId="0" xfId="0" applyNumberFormat="1" applyFill="1" applyAlignment="1">
      <alignment horizontal="center" vertical="center"/>
    </xf>
    <xf numFmtId="288" fontId="0" fillId="3" borderId="0" xfId="0" applyNumberFormat="1" applyFill="1" applyAlignment="1">
      <alignment horizontal="center" vertical="center"/>
    </xf>
    <xf numFmtId="0" fontId="225" fillId="0" borderId="98" xfId="0" applyFont="1" applyBorder="1" applyAlignment="1">
      <alignment horizontal="center" vertical="center"/>
    </xf>
    <xf numFmtId="0" fontId="0" fillId="0" borderId="98" xfId="0" applyBorder="1" applyAlignment="1">
      <alignment horizontal="center" vertical="center"/>
    </xf>
    <xf numFmtId="284" fontId="0" fillId="0" borderId="98" xfId="0" applyNumberFormat="1" applyBorder="1" applyAlignment="1">
      <alignment horizontal="center" vertical="center"/>
    </xf>
    <xf numFmtId="10" fontId="0" fillId="0" borderId="98" xfId="0" applyNumberFormat="1" applyBorder="1" applyAlignment="1">
      <alignment horizontal="center" vertical="center"/>
    </xf>
    <xf numFmtId="14" fontId="0" fillId="0" borderId="98" xfId="0" applyNumberFormat="1" applyBorder="1" applyAlignment="1">
      <alignment horizontal="center" vertical="center"/>
    </xf>
    <xf numFmtId="17" fontId="0" fillId="0" borderId="98" xfId="0" applyNumberFormat="1" applyBorder="1" applyAlignment="1">
      <alignment horizontal="center" vertical="center"/>
    </xf>
    <xf numFmtId="287" fontId="0" fillId="0" borderId="98" xfId="0" applyNumberFormat="1" applyBorder="1" applyAlignment="1">
      <alignment horizontal="center" vertical="center"/>
    </xf>
    <xf numFmtId="14" fontId="16" fillId="0" borderId="98" xfId="0" applyNumberFormat="1" applyFont="1" applyBorder="1" applyAlignment="1">
      <alignment horizontal="center" vertical="center"/>
    </xf>
    <xf numFmtId="0" fontId="0" fillId="0" borderId="98" xfId="0" applyBorder="1" applyAlignment="1">
      <alignment horizontal="left" vertical="center"/>
    </xf>
    <xf numFmtId="167" fontId="0" fillId="6" borderId="2" xfId="55750" applyNumberFormat="1" applyFont="1" applyFill="1" applyBorder="1" applyAlignment="1">
      <alignment horizontal="left" vertical="center" indent="1"/>
    </xf>
    <xf numFmtId="167" fontId="228" fillId="0" borderId="0" xfId="55750" applyNumberFormat="1" applyFont="1" applyAlignment="1">
      <alignment horizontal="center" vertical="center"/>
    </xf>
    <xf numFmtId="0" fontId="227" fillId="3" borderId="99" xfId="0" applyFont="1" applyFill="1" applyBorder="1"/>
    <xf numFmtId="4" fontId="229" fillId="3" borderId="100" xfId="55750" applyNumberFormat="1" applyFont="1" applyFill="1" applyBorder="1" applyAlignment="1">
      <alignment horizontal="center" vertical="center"/>
    </xf>
    <xf numFmtId="14" fontId="25" fillId="0" borderId="0" xfId="0" applyNumberFormat="1" applyFont="1" applyAlignment="1">
      <alignment horizontal="left" vertical="center"/>
    </xf>
    <xf numFmtId="0" fontId="230" fillId="0" borderId="101" xfId="0" applyFont="1" applyBorder="1"/>
    <xf numFmtId="0" fontId="230" fillId="0" borderId="101" xfId="0" applyFont="1" applyBorder="1" applyAlignment="1">
      <alignment horizontal="center" vertical="center"/>
    </xf>
    <xf numFmtId="167" fontId="8" fillId="87" borderId="4" xfId="55750" applyNumberFormat="1" applyFont="1" applyFill="1" applyBorder="1" applyAlignment="1">
      <alignment horizontal="center" vertical="center" wrapText="1"/>
    </xf>
    <xf numFmtId="0" fontId="0" fillId="0" borderId="18" xfId="0" applyBorder="1" applyAlignment="1">
      <alignment horizontal="center" vertical="center"/>
    </xf>
    <xf numFmtId="3" fontId="0" fillId="0" borderId="69" xfId="0" applyNumberFormat="1" applyBorder="1" applyAlignment="1">
      <alignment horizontal="center" vertical="center"/>
    </xf>
    <xf numFmtId="3" fontId="0" fillId="0" borderId="70" xfId="0" applyNumberFormat="1" applyBorder="1" applyAlignment="1">
      <alignment horizontal="center" vertical="center"/>
    </xf>
    <xf numFmtId="3" fontId="0" fillId="0" borderId="110" xfId="0" applyNumberFormat="1" applyBorder="1" applyAlignment="1">
      <alignment horizontal="center" vertical="center"/>
    </xf>
    <xf numFmtId="3" fontId="0" fillId="0" borderId="111" xfId="0" applyNumberFormat="1" applyBorder="1" applyAlignment="1">
      <alignment horizontal="center" vertical="center"/>
    </xf>
    <xf numFmtId="0" fontId="0" fillId="0" borderId="110" xfId="0" applyBorder="1" applyAlignment="1">
      <alignment horizontal="center" vertical="center"/>
    </xf>
    <xf numFmtId="0" fontId="0" fillId="0" borderId="111" xfId="0" applyBorder="1" applyAlignment="1">
      <alignment horizontal="center" vertical="center"/>
    </xf>
    <xf numFmtId="172" fontId="203" fillId="3" borderId="0" xfId="1" applyNumberFormat="1" applyFont="1" applyFill="1" applyAlignment="1">
      <alignment horizontal="center" vertical="center" wrapText="1"/>
    </xf>
    <xf numFmtId="289" fontId="203" fillId="3" borderId="0" xfId="1" applyNumberFormat="1" applyFont="1" applyFill="1" applyAlignment="1">
      <alignment horizontal="center" vertical="center" wrapText="1"/>
    </xf>
    <xf numFmtId="3" fontId="0" fillId="0" borderId="0" xfId="0" applyNumberFormat="1" applyAlignment="1">
      <alignment vertical="center"/>
    </xf>
    <xf numFmtId="2" fontId="207" fillId="3" borderId="0" xfId="0" applyNumberFormat="1" applyFont="1" applyFill="1" applyAlignment="1">
      <alignment horizontal="center" vertical="center"/>
    </xf>
    <xf numFmtId="14" fontId="0" fillId="0" borderId="0" xfId="0" applyNumberFormat="1"/>
    <xf numFmtId="290" fontId="0" fillId="0" borderId="0" xfId="0" applyNumberFormat="1" applyAlignment="1">
      <alignment horizontal="left"/>
    </xf>
    <xf numFmtId="14" fontId="16" fillId="0" borderId="0" xfId="0" applyNumberFormat="1" applyFont="1" applyAlignment="1">
      <alignment horizontal="right"/>
    </xf>
    <xf numFmtId="290" fontId="16" fillId="0" borderId="0" xfId="0" applyNumberFormat="1" applyFont="1" applyAlignment="1">
      <alignment horizontal="left"/>
    </xf>
    <xf numFmtId="169" fontId="0" fillId="0" borderId="0" xfId="0" applyNumberFormat="1" applyAlignment="1">
      <alignment horizontal="center" vertical="center"/>
    </xf>
    <xf numFmtId="0" fontId="16" fillId="0" borderId="0" xfId="0" applyFont="1" applyAlignment="1">
      <alignment horizontal="right"/>
    </xf>
    <xf numFmtId="172" fontId="13" fillId="0" borderId="0" xfId="1" applyNumberFormat="1" applyFont="1" applyFill="1" applyAlignment="1">
      <alignment horizontal="right" vertical="center" wrapText="1"/>
    </xf>
    <xf numFmtId="14" fontId="16" fillId="3" borderId="65" xfId="0" applyNumberFormat="1" applyFont="1" applyFill="1" applyBorder="1" applyAlignment="1">
      <alignment horizontal="center" vertical="center"/>
    </xf>
    <xf numFmtId="0" fontId="2" fillId="2" borderId="0" xfId="0" applyFont="1" applyFill="1" applyAlignment="1">
      <alignment horizontal="center"/>
    </xf>
    <xf numFmtId="3" fontId="8" fillId="0" borderId="0" xfId="0" applyNumberFormat="1" applyFont="1" applyAlignment="1">
      <alignment horizontal="center" vertical="center"/>
    </xf>
    <xf numFmtId="3" fontId="25" fillId="0" borderId="0" xfId="0" applyNumberFormat="1" applyFont="1" applyAlignment="1">
      <alignment horizontal="center" vertical="center"/>
    </xf>
    <xf numFmtId="170" fontId="19" fillId="0" borderId="0" xfId="55749" applyNumberFormat="1" applyFont="1" applyAlignment="1">
      <alignment horizontal="center" vertical="center"/>
    </xf>
    <xf numFmtId="2" fontId="0" fillId="0" borderId="0" xfId="2" applyNumberFormat="1" applyFont="1" applyFill="1" applyAlignment="1">
      <alignment horizontal="center" vertical="center"/>
    </xf>
    <xf numFmtId="167" fontId="227" fillId="0" borderId="0" xfId="1" applyNumberFormat="1" applyFont="1" applyFill="1" applyBorder="1" applyAlignment="1">
      <alignment horizontal="right" vertical="center"/>
    </xf>
    <xf numFmtId="2" fontId="207" fillId="0" borderId="0" xfId="2" applyNumberFormat="1" applyFont="1" applyFill="1"/>
    <xf numFmtId="167" fontId="207" fillId="6" borderId="0" xfId="1" applyNumberFormat="1" applyFont="1" applyFill="1" applyBorder="1" applyAlignment="1">
      <alignment horizontal="right" vertical="center"/>
    </xf>
    <xf numFmtId="2" fontId="207" fillId="6" borderId="0" xfId="2" applyNumberFormat="1" applyFont="1" applyFill="1" applyBorder="1"/>
    <xf numFmtId="0" fontId="207" fillId="6" borderId="0" xfId="0" applyFont="1" applyFill="1"/>
    <xf numFmtId="4" fontId="0" fillId="0" borderId="0" xfId="0" applyNumberFormat="1"/>
    <xf numFmtId="167" fontId="210" fillId="0" borderId="0" xfId="0" applyNumberFormat="1" applyFont="1"/>
    <xf numFmtId="0" fontId="4" fillId="0" borderId="0" xfId="0" applyFont="1" applyAlignment="1">
      <alignment horizontal="left" vertical="top" wrapText="1"/>
    </xf>
    <xf numFmtId="0" fontId="10" fillId="87" borderId="0" xfId="0" applyFont="1" applyFill="1"/>
    <xf numFmtId="0" fontId="0" fillId="87" borderId="0" xfId="0" applyFill="1"/>
    <xf numFmtId="0" fontId="21" fillId="87" borderId="0" xfId="44041" applyFont="1" applyFill="1" applyAlignment="1">
      <alignment vertical="center" wrapText="1"/>
    </xf>
    <xf numFmtId="0" fontId="34" fillId="87" borderId="0" xfId="44041" applyFont="1" applyFill="1" applyAlignment="1">
      <alignment vertical="center"/>
    </xf>
    <xf numFmtId="0" fontId="10" fillId="87" borderId="105" xfId="0" applyFont="1" applyFill="1" applyBorder="1"/>
    <xf numFmtId="0" fontId="0" fillId="87" borderId="105" xfId="0" applyFill="1" applyBorder="1"/>
    <xf numFmtId="0" fontId="0" fillId="87" borderId="108" xfId="0" applyFill="1" applyBorder="1"/>
    <xf numFmtId="0" fontId="19" fillId="87" borderId="0" xfId="0" applyFont="1" applyFill="1"/>
    <xf numFmtId="0" fontId="34" fillId="87" borderId="0" xfId="44041" applyFont="1" applyFill="1" applyAlignment="1">
      <alignment vertical="center" wrapText="1"/>
    </xf>
    <xf numFmtId="0" fontId="233" fillId="0" borderId="0" xfId="0" applyFont="1" applyAlignment="1">
      <alignment vertical="center"/>
    </xf>
    <xf numFmtId="0" fontId="215" fillId="82" borderId="0" xfId="0" applyFont="1" applyFill="1" applyAlignment="1">
      <alignment horizontal="left" vertical="center"/>
    </xf>
    <xf numFmtId="0" fontId="17" fillId="0" borderId="0" xfId="0" applyFont="1" applyAlignment="1">
      <alignment vertical="center"/>
    </xf>
    <xf numFmtId="167" fontId="17" fillId="0" borderId="0" xfId="0" applyNumberFormat="1" applyFont="1" applyAlignment="1">
      <alignment vertical="center"/>
    </xf>
    <xf numFmtId="167" fontId="9" fillId="3" borderId="113" xfId="1" applyNumberFormat="1" applyFont="1" applyFill="1" applyBorder="1" applyAlignment="1">
      <alignment horizontal="left" vertical="center"/>
    </xf>
    <xf numFmtId="167" fontId="9" fillId="3" borderId="113" xfId="1" applyNumberFormat="1" applyFont="1" applyFill="1" applyBorder="1" applyAlignment="1">
      <alignment horizontal="center" vertical="center"/>
    </xf>
    <xf numFmtId="167" fontId="9" fillId="3" borderId="64" xfId="1" applyNumberFormat="1" applyFont="1" applyFill="1" applyBorder="1" applyAlignment="1">
      <alignment horizontal="center" vertical="center"/>
    </xf>
    <xf numFmtId="167" fontId="9" fillId="3" borderId="114" xfId="1" applyNumberFormat="1" applyFont="1" applyFill="1" applyBorder="1" applyAlignment="1">
      <alignment horizontal="left" vertical="center"/>
    </xf>
    <xf numFmtId="167" fontId="9" fillId="3" borderId="114" xfId="1" applyNumberFormat="1" applyFont="1" applyFill="1" applyBorder="1" applyAlignment="1">
      <alignment horizontal="center" vertical="center"/>
    </xf>
    <xf numFmtId="167" fontId="4" fillId="0" borderId="0" xfId="1" applyNumberFormat="1" applyFont="1" applyBorder="1" applyAlignment="1">
      <alignment horizontal="right" vertical="center"/>
    </xf>
    <xf numFmtId="167" fontId="4" fillId="0" borderId="0" xfId="1" applyNumberFormat="1" applyFont="1" applyBorder="1" applyAlignment="1">
      <alignment horizontal="center" vertical="center"/>
    </xf>
    <xf numFmtId="0" fontId="9" fillId="0" borderId="115" xfId="0" applyFont="1" applyBorder="1" applyAlignment="1">
      <alignment horizontal="left" vertical="center"/>
    </xf>
    <xf numFmtId="0" fontId="9" fillId="0" borderId="115" xfId="0" applyFont="1" applyBorder="1" applyAlignment="1">
      <alignment vertical="center"/>
    </xf>
    <xf numFmtId="167" fontId="232" fillId="0" borderId="115" xfId="1" applyNumberFormat="1" applyFont="1" applyBorder="1" applyAlignment="1">
      <alignment horizontal="left" vertical="center" wrapText="1"/>
    </xf>
    <xf numFmtId="167" fontId="232" fillId="0" borderId="115" xfId="1" applyNumberFormat="1" applyFont="1" applyBorder="1" applyAlignment="1">
      <alignment horizontal="right" vertical="center" wrapText="1"/>
    </xf>
    <xf numFmtId="0" fontId="232" fillId="0" borderId="115" xfId="0" applyFont="1" applyBorder="1" applyAlignment="1">
      <alignment horizontal="right" vertical="center"/>
    </xf>
    <xf numFmtId="0" fontId="26" fillId="0" borderId="115" xfId="0" applyFont="1" applyBorder="1" applyAlignment="1">
      <alignment horizontal="right" vertical="center"/>
    </xf>
    <xf numFmtId="0" fontId="9" fillId="0" borderId="80" xfId="0" applyFont="1" applyBorder="1" applyAlignment="1">
      <alignment horizontal="left" vertical="center" indent="1"/>
    </xf>
    <xf numFmtId="0" fontId="17" fillId="0" borderId="80" xfId="0" applyFont="1" applyBorder="1" applyAlignment="1">
      <alignment vertical="center"/>
    </xf>
    <xf numFmtId="167" fontId="13" fillId="0" borderId="80" xfId="1" applyNumberFormat="1" applyFont="1" applyBorder="1" applyAlignment="1">
      <alignment horizontal="left" vertical="center" wrapText="1"/>
    </xf>
    <xf numFmtId="0" fontId="13" fillId="0" borderId="80" xfId="0" applyFont="1" applyBorder="1" applyAlignment="1">
      <alignment vertical="center"/>
    </xf>
    <xf numFmtId="0" fontId="13" fillId="0" borderId="80" xfId="0" applyFont="1" applyBorder="1" applyAlignment="1">
      <alignment horizontal="right" vertical="center"/>
    </xf>
    <xf numFmtId="167" fontId="212" fillId="6" borderId="0" xfId="1" applyNumberFormat="1" applyFont="1" applyFill="1" applyBorder="1" applyAlignment="1">
      <alignment horizontal="right" vertical="center" wrapText="1"/>
    </xf>
    <xf numFmtId="167" fontId="213" fillId="6" borderId="0" xfId="1" applyNumberFormat="1" applyFont="1" applyFill="1" applyBorder="1" applyAlignment="1">
      <alignment horizontal="right" vertical="center" wrapText="1"/>
    </xf>
    <xf numFmtId="167" fontId="213" fillId="6" borderId="0" xfId="1" applyNumberFormat="1" applyFont="1" applyFill="1" applyAlignment="1">
      <alignment horizontal="right" vertical="center" wrapText="1"/>
    </xf>
    <xf numFmtId="167" fontId="234" fillId="0" borderId="0" xfId="559" applyNumberFormat="1" applyFont="1" applyAlignment="1">
      <alignment horizontal="right" vertical="center" wrapText="1"/>
    </xf>
    <xf numFmtId="167" fontId="209" fillId="0" borderId="0" xfId="0" applyNumberFormat="1" applyFont="1"/>
    <xf numFmtId="174" fontId="236" fillId="0" borderId="0" xfId="559" applyNumberFormat="1" applyFont="1" applyAlignment="1">
      <alignment horizontal="right" vertical="center" wrapText="1"/>
    </xf>
    <xf numFmtId="167" fontId="209" fillId="6" borderId="0" xfId="0" applyNumberFormat="1" applyFont="1" applyFill="1"/>
    <xf numFmtId="174" fontId="235" fillId="88" borderId="0" xfId="0" applyNumberFormat="1" applyFont="1" applyFill="1"/>
    <xf numFmtId="0" fontId="237" fillId="0" borderId="0" xfId="0" applyFont="1" applyAlignment="1">
      <alignment horizontal="left" vertical="center"/>
    </xf>
    <xf numFmtId="4" fontId="229" fillId="3" borderId="0" xfId="55750" applyNumberFormat="1" applyFont="1" applyFill="1" applyBorder="1" applyAlignment="1">
      <alignment horizontal="center" vertical="center"/>
    </xf>
    <xf numFmtId="0" fontId="238" fillId="0" borderId="0" xfId="0" applyFont="1"/>
    <xf numFmtId="2" fontId="0" fillId="0" borderId="0" xfId="2" applyNumberFormat="1" applyFont="1" applyAlignment="1">
      <alignment horizontal="center" vertical="center"/>
    </xf>
    <xf numFmtId="3" fontId="210" fillId="0" borderId="0" xfId="2" applyNumberFormat="1" applyFont="1" applyAlignment="1">
      <alignment horizontal="center" vertical="center"/>
    </xf>
    <xf numFmtId="2" fontId="221" fillId="0" borderId="0" xfId="2" applyNumberFormat="1" applyFont="1" applyFill="1" applyAlignment="1">
      <alignment horizontal="center" vertical="center"/>
    </xf>
    <xf numFmtId="2" fontId="27" fillId="0" borderId="0" xfId="2" applyNumberFormat="1" applyFont="1" applyAlignment="1">
      <alignment horizontal="center" vertical="center"/>
    </xf>
    <xf numFmtId="2" fontId="209" fillId="0" borderId="0" xfId="2" applyNumberFormat="1" applyFont="1" applyAlignment="1">
      <alignment horizontal="center" vertical="center"/>
    </xf>
    <xf numFmtId="2" fontId="210" fillId="0" borderId="0" xfId="2" applyNumberFormat="1" applyFont="1" applyAlignment="1">
      <alignment horizontal="center" vertical="center"/>
    </xf>
    <xf numFmtId="3" fontId="18" fillId="0" borderId="0" xfId="0" applyNumberFormat="1" applyFont="1"/>
    <xf numFmtId="3" fontId="239" fillId="0" borderId="0" xfId="0" applyNumberFormat="1" applyFont="1"/>
    <xf numFmtId="3" fontId="240" fillId="0" borderId="0" xfId="0" applyNumberFormat="1" applyFont="1"/>
    <xf numFmtId="3" fontId="18" fillId="0" borderId="0" xfId="0" applyNumberFormat="1" applyFont="1" applyAlignment="1">
      <alignment vertical="center"/>
    </xf>
    <xf numFmtId="3" fontId="240" fillId="6" borderId="0" xfId="0" applyNumberFormat="1" applyFont="1" applyFill="1"/>
    <xf numFmtId="0" fontId="215" fillId="89" borderId="5" xfId="0" applyFont="1" applyFill="1" applyBorder="1" applyAlignment="1">
      <alignment vertical="center"/>
    </xf>
    <xf numFmtId="14" fontId="31" fillId="89" borderId="5" xfId="1" applyNumberFormat="1" applyFont="1" applyFill="1" applyBorder="1" applyAlignment="1">
      <alignment horizontal="center"/>
    </xf>
    <xf numFmtId="14" fontId="31" fillId="89" borderId="5" xfId="1" applyNumberFormat="1" applyFont="1" applyFill="1" applyBorder="1" applyAlignment="1">
      <alignment horizontal="center" vertical="center"/>
    </xf>
    <xf numFmtId="0" fontId="220" fillId="81" borderId="0" xfId="0" applyFont="1" applyFill="1" applyAlignment="1">
      <alignment vertical="center"/>
    </xf>
    <xf numFmtId="14" fontId="220" fillId="81" borderId="0" xfId="1" applyNumberFormat="1" applyFont="1" applyFill="1" applyBorder="1" applyAlignment="1">
      <alignment horizontal="center"/>
    </xf>
    <xf numFmtId="14" fontId="220" fillId="81" borderId="0" xfId="1" applyNumberFormat="1" applyFont="1" applyFill="1" applyBorder="1" applyAlignment="1">
      <alignment horizontal="center" vertical="center"/>
    </xf>
    <xf numFmtId="14" fontId="220" fillId="3" borderId="71" xfId="1" applyNumberFormat="1" applyFont="1" applyFill="1" applyBorder="1" applyAlignment="1">
      <alignment horizontal="center" vertical="center" wrapText="1"/>
    </xf>
    <xf numFmtId="0" fontId="13" fillId="0" borderId="0" xfId="0" applyFont="1" applyAlignment="1">
      <alignment horizontal="left" vertical="center" indent="2"/>
    </xf>
    <xf numFmtId="166" fontId="13" fillId="0" borderId="0" xfId="1" applyNumberFormat="1" applyFont="1" applyBorder="1"/>
    <xf numFmtId="166" fontId="13" fillId="0" borderId="0" xfId="1" applyNumberFormat="1" applyFont="1" applyFill="1" applyBorder="1" applyAlignment="1">
      <alignment horizontal="right" vertical="center"/>
    </xf>
    <xf numFmtId="166" fontId="13" fillId="0" borderId="0" xfId="1" applyNumberFormat="1" applyFont="1" applyBorder="1" applyAlignment="1">
      <alignment horizontal="right" vertical="center"/>
    </xf>
    <xf numFmtId="166" fontId="13" fillId="0" borderId="0" xfId="1" applyNumberFormat="1" applyFont="1" applyAlignment="1">
      <alignment vertical="center"/>
    </xf>
    <xf numFmtId="166" fontId="13" fillId="0" borderId="0" xfId="1" applyNumberFormat="1" applyFont="1" applyBorder="1" applyAlignment="1">
      <alignment vertical="center"/>
    </xf>
    <xf numFmtId="166" fontId="13" fillId="3" borderId="71" xfId="1" applyNumberFormat="1" applyFont="1" applyFill="1" applyBorder="1" applyAlignment="1">
      <alignment vertical="center"/>
    </xf>
    <xf numFmtId="166" fontId="17" fillId="0" borderId="0" xfId="0" applyNumberFormat="1" applyFont="1"/>
    <xf numFmtId="172" fontId="17" fillId="0" borderId="0" xfId="0" applyNumberFormat="1" applyFont="1"/>
    <xf numFmtId="166" fontId="9" fillId="0" borderId="0" xfId="0" applyNumberFormat="1" applyFont="1"/>
    <xf numFmtId="166" fontId="13" fillId="0" borderId="0" xfId="1" applyNumberFormat="1" applyFont="1"/>
    <xf numFmtId="166" fontId="13" fillId="0" borderId="0" xfId="1" applyNumberFormat="1" applyFont="1" applyBorder="1" applyAlignment="1">
      <alignment horizontal="center" vertical="center"/>
    </xf>
    <xf numFmtId="166" fontId="13" fillId="3" borderId="71" xfId="1" applyNumberFormat="1" applyFont="1" applyFill="1" applyBorder="1" applyAlignment="1">
      <alignment horizontal="center" vertical="center"/>
    </xf>
    <xf numFmtId="0" fontId="13" fillId="0" borderId="0" xfId="0" applyFont="1" applyAlignment="1">
      <alignment vertical="center"/>
    </xf>
    <xf numFmtId="172" fontId="13" fillId="0" borderId="0" xfId="1" applyNumberFormat="1" applyFont="1" applyAlignment="1">
      <alignment horizontal="right" vertical="center"/>
    </xf>
    <xf numFmtId="168" fontId="220" fillId="0" borderId="0" xfId="1" applyNumberFormat="1" applyFont="1" applyFill="1" applyBorder="1" applyAlignment="1">
      <alignment horizontal="left" vertical="center"/>
    </xf>
    <xf numFmtId="167" fontId="220" fillId="0" borderId="0" xfId="1" applyNumberFormat="1" applyFont="1" applyFill="1" applyBorder="1" applyAlignment="1">
      <alignment horizontal="right" vertical="center"/>
    </xf>
    <xf numFmtId="167" fontId="220" fillId="0" borderId="71" xfId="1" applyNumberFormat="1" applyFont="1" applyFill="1" applyBorder="1" applyAlignment="1">
      <alignment horizontal="right" vertical="center"/>
    </xf>
    <xf numFmtId="14" fontId="9" fillId="3" borderId="72" xfId="1" applyNumberFormat="1" applyFont="1" applyFill="1" applyBorder="1" applyAlignment="1">
      <alignment horizontal="center" vertical="center" wrapText="1"/>
    </xf>
    <xf numFmtId="0" fontId="13" fillId="3" borderId="71" xfId="0" applyFont="1" applyFill="1" applyBorder="1" applyAlignment="1">
      <alignment vertical="center"/>
    </xf>
    <xf numFmtId="164" fontId="13" fillId="0" borderId="0" xfId="1" applyNumberFormat="1" applyFont="1" applyBorder="1"/>
    <xf numFmtId="164" fontId="13" fillId="0" borderId="0" xfId="1" applyNumberFormat="1" applyFont="1" applyBorder="1" applyAlignment="1">
      <alignment vertical="center"/>
    </xf>
    <xf numFmtId="164" fontId="13" fillId="3" borderId="71" xfId="1" applyNumberFormat="1" applyFont="1" applyFill="1" applyBorder="1" applyAlignment="1">
      <alignment vertical="center"/>
    </xf>
    <xf numFmtId="172" fontId="13" fillId="0" borderId="0" xfId="0" applyNumberFormat="1" applyFont="1" applyAlignment="1">
      <alignment horizontal="right" vertical="center" wrapText="1"/>
    </xf>
    <xf numFmtId="172" fontId="13" fillId="4" borderId="0" xfId="0" applyNumberFormat="1" applyFont="1" applyFill="1" applyAlignment="1">
      <alignment horizontal="right" vertical="center" wrapText="1"/>
    </xf>
    <xf numFmtId="164" fontId="13" fillId="0" borderId="1" xfId="1" applyNumberFormat="1" applyFont="1" applyBorder="1" applyAlignment="1">
      <alignment horizontal="right" vertical="center" wrapText="1"/>
    </xf>
    <xf numFmtId="167" fontId="13" fillId="0" borderId="0" xfId="1" applyNumberFormat="1" applyFont="1" applyFill="1" applyBorder="1" applyAlignment="1">
      <alignment horizontal="left" vertical="center"/>
    </xf>
    <xf numFmtId="167" fontId="13" fillId="3" borderId="71" xfId="1" applyNumberFormat="1" applyFont="1" applyFill="1" applyBorder="1" applyAlignment="1">
      <alignment horizontal="left" vertical="center"/>
    </xf>
    <xf numFmtId="164" fontId="13" fillId="0" borderId="0" xfId="1" applyNumberFormat="1" applyFont="1" applyFill="1" applyBorder="1" applyAlignment="1">
      <alignment vertical="center"/>
    </xf>
    <xf numFmtId="164" fontId="13" fillId="0" borderId="0" xfId="1" applyNumberFormat="1" applyFont="1" applyBorder="1" applyAlignment="1">
      <alignment horizontal="right" vertical="center"/>
    </xf>
    <xf numFmtId="164" fontId="13" fillId="3" borderId="71" xfId="1" applyNumberFormat="1" applyFont="1" applyFill="1" applyBorder="1" applyAlignment="1">
      <alignment horizontal="right" vertical="center"/>
    </xf>
    <xf numFmtId="0" fontId="241" fillId="0" borderId="0" xfId="0" applyFont="1" applyAlignment="1">
      <alignment horizontal="left" vertical="center" wrapText="1"/>
    </xf>
    <xf numFmtId="168" fontId="220" fillId="3" borderId="116" xfId="1" applyNumberFormat="1" applyFont="1" applyFill="1" applyBorder="1" applyAlignment="1">
      <alignment horizontal="left" vertical="center"/>
    </xf>
    <xf numFmtId="167" fontId="220" fillId="3" borderId="116" xfId="1" applyNumberFormat="1" applyFont="1" applyFill="1" applyBorder="1" applyAlignment="1">
      <alignment horizontal="right" vertical="center"/>
    </xf>
    <xf numFmtId="167" fontId="220" fillId="3" borderId="117" xfId="1" applyNumberFormat="1" applyFont="1" applyFill="1" applyBorder="1" applyAlignment="1">
      <alignment horizontal="right" vertical="center"/>
    </xf>
    <xf numFmtId="0" fontId="220" fillId="81" borderId="118" xfId="0" applyFont="1" applyFill="1" applyBorder="1" applyAlignment="1">
      <alignment horizontal="left" vertical="center" wrapText="1"/>
    </xf>
    <xf numFmtId="14" fontId="220" fillId="81" borderId="118" xfId="1" applyNumberFormat="1" applyFont="1" applyFill="1" applyBorder="1" applyAlignment="1">
      <alignment horizontal="center"/>
    </xf>
    <xf numFmtId="14" fontId="220" fillId="81" borderId="118" xfId="1" applyNumberFormat="1" applyFont="1" applyFill="1" applyBorder="1" applyAlignment="1">
      <alignment horizontal="center" vertical="center"/>
    </xf>
    <xf numFmtId="14" fontId="9" fillId="3" borderId="119" xfId="1" applyNumberFormat="1" applyFont="1" applyFill="1" applyBorder="1" applyAlignment="1">
      <alignment horizontal="center" vertical="center" wrapText="1"/>
    </xf>
    <xf numFmtId="0" fontId="8" fillId="89" borderId="0" xfId="0" applyFont="1" applyFill="1" applyAlignment="1">
      <alignment horizontal="center" vertical="center" wrapText="1"/>
    </xf>
    <xf numFmtId="0" fontId="31" fillId="89" borderId="0" xfId="0" applyFont="1" applyFill="1" applyAlignment="1">
      <alignment horizontal="center" vertical="center" wrapText="1"/>
    </xf>
    <xf numFmtId="14" fontId="7" fillId="3" borderId="73" xfId="1" applyNumberFormat="1" applyFont="1" applyFill="1" applyBorder="1" applyAlignment="1">
      <alignment horizontal="center" vertical="center" wrapText="1"/>
    </xf>
    <xf numFmtId="167" fontId="5" fillId="5" borderId="74" xfId="1" applyNumberFormat="1" applyFont="1" applyFill="1" applyBorder="1" applyAlignment="1">
      <alignment horizontal="right" vertical="center" wrapText="1"/>
    </xf>
    <xf numFmtId="167" fontId="5" fillId="5" borderId="75" xfId="1" applyNumberFormat="1" applyFont="1" applyFill="1" applyBorder="1" applyAlignment="1">
      <alignment horizontal="right" vertical="center" wrapText="1"/>
    </xf>
    <xf numFmtId="0" fontId="7" fillId="3" borderId="93" xfId="0" applyFont="1" applyFill="1" applyBorder="1" applyAlignment="1">
      <alignment horizontal="center" vertical="center" wrapText="1"/>
    </xf>
    <xf numFmtId="167" fontId="2" fillId="3" borderId="0" xfId="1" applyNumberFormat="1" applyFont="1" applyFill="1" applyBorder="1" applyAlignment="1">
      <alignment horizontal="right" vertical="center"/>
    </xf>
    <xf numFmtId="167" fontId="0" fillId="3" borderId="0" xfId="1" applyNumberFormat="1" applyFont="1" applyFill="1" applyBorder="1" applyAlignment="1">
      <alignment horizontal="right" vertical="center"/>
    </xf>
    <xf numFmtId="0" fontId="5" fillId="0" borderId="0" xfId="0" applyFont="1" applyAlignment="1">
      <alignment horizontal="left" vertical="center" wrapText="1"/>
    </xf>
    <xf numFmtId="167" fontId="4" fillId="6" borderId="0" xfId="1" applyNumberFormat="1" applyFont="1" applyFill="1" applyAlignment="1">
      <alignment horizontal="right" vertical="center" wrapText="1"/>
    </xf>
    <xf numFmtId="2" fontId="0" fillId="0" borderId="0" xfId="2" applyNumberFormat="1" applyFont="1" applyAlignment="1">
      <alignment vertical="center"/>
    </xf>
    <xf numFmtId="0" fontId="5" fillId="0" borderId="0" xfId="0" applyFont="1" applyAlignment="1">
      <alignment vertical="center" wrapText="1"/>
    </xf>
    <xf numFmtId="167" fontId="5" fillId="6" borderId="0" xfId="1" applyNumberFormat="1" applyFont="1" applyFill="1" applyAlignment="1">
      <alignment horizontal="right" vertical="center" wrapText="1"/>
    </xf>
    <xf numFmtId="0" fontId="5" fillId="0" borderId="5" xfId="0" applyFont="1" applyBorder="1" applyAlignment="1">
      <alignment horizontal="left" vertical="center" wrapText="1"/>
    </xf>
    <xf numFmtId="167" fontId="5" fillId="0" borderId="5" xfId="1" applyNumberFormat="1" applyFont="1" applyBorder="1" applyAlignment="1">
      <alignment horizontal="right" vertical="center" wrapText="1"/>
    </xf>
    <xf numFmtId="2" fontId="2" fillId="0" borderId="0" xfId="2" applyNumberFormat="1" applyFont="1"/>
    <xf numFmtId="14" fontId="227" fillId="3" borderId="73" xfId="1" applyNumberFormat="1" applyFont="1" applyFill="1" applyBorder="1" applyAlignment="1">
      <alignment horizontal="center" vertical="center" wrapText="1"/>
    </xf>
    <xf numFmtId="168" fontId="2" fillId="3" borderId="116" xfId="1" applyNumberFormat="1" applyFont="1" applyFill="1" applyBorder="1" applyAlignment="1">
      <alignment horizontal="left" vertical="center"/>
    </xf>
    <xf numFmtId="167" fontId="2" fillId="3" borderId="116" xfId="1" applyNumberFormat="1" applyFont="1" applyFill="1" applyBorder="1" applyAlignment="1">
      <alignment horizontal="right" vertical="center"/>
    </xf>
    <xf numFmtId="167" fontId="2" fillId="5" borderId="120" xfId="1" applyNumberFormat="1" applyFont="1" applyFill="1" applyBorder="1" applyAlignment="1">
      <alignment horizontal="right" vertical="center"/>
    </xf>
    <xf numFmtId="167" fontId="8" fillId="90" borderId="79" xfId="1" applyNumberFormat="1" applyFont="1" applyFill="1" applyBorder="1" applyAlignment="1">
      <alignment horizontal="right" vertical="center"/>
    </xf>
    <xf numFmtId="168" fontId="9" fillId="90" borderId="79" xfId="1" applyNumberFormat="1" applyFont="1" applyFill="1" applyBorder="1" applyAlignment="1">
      <alignment horizontal="left" vertical="center"/>
    </xf>
    <xf numFmtId="167" fontId="9" fillId="90" borderId="79" xfId="1" applyNumberFormat="1" applyFont="1" applyFill="1" applyBorder="1" applyAlignment="1">
      <alignment horizontal="right" vertical="center"/>
    </xf>
    <xf numFmtId="168" fontId="2" fillId="90" borderId="77" xfId="1" applyNumberFormat="1" applyFont="1" applyFill="1" applyBorder="1" applyAlignment="1">
      <alignment horizontal="left" vertical="center" indent="1"/>
    </xf>
    <xf numFmtId="167" fontId="2" fillId="90" borderId="77" xfId="1" applyNumberFormat="1" applyFont="1" applyFill="1" applyBorder="1" applyAlignment="1">
      <alignment horizontal="right" vertical="center"/>
    </xf>
    <xf numFmtId="0" fontId="233" fillId="0" borderId="0" xfId="0" applyFont="1"/>
    <xf numFmtId="0" fontId="8" fillId="89" borderId="0" xfId="0" applyFont="1" applyFill="1" applyAlignment="1">
      <alignment vertical="center" wrapText="1"/>
    </xf>
    <xf numFmtId="0" fontId="8" fillId="89" borderId="0" xfId="0" applyFont="1" applyFill="1" applyAlignment="1">
      <alignment horizontal="centerContinuous" vertical="justify" wrapText="1"/>
    </xf>
    <xf numFmtId="0" fontId="242" fillId="0" borderId="0" xfId="0" applyFont="1"/>
    <xf numFmtId="0" fontId="243" fillId="3" borderId="101" xfId="0" applyFont="1" applyFill="1" applyBorder="1" applyAlignment="1">
      <alignment vertical="center" wrapText="1"/>
    </xf>
    <xf numFmtId="0" fontId="243" fillId="3" borderId="101" xfId="0" applyFont="1" applyFill="1" applyBorder="1" applyAlignment="1">
      <alignment horizontal="left" vertical="center" wrapText="1"/>
    </xf>
    <xf numFmtId="0" fontId="243" fillId="3" borderId="101" xfId="0" applyFont="1" applyFill="1" applyBorder="1" applyAlignment="1">
      <alignment horizontal="center" vertical="center" wrapText="1"/>
    </xf>
    <xf numFmtId="0" fontId="242" fillId="3" borderId="101" xfId="0" applyFont="1" applyFill="1" applyBorder="1"/>
    <xf numFmtId="0" fontId="242" fillId="3" borderId="101" xfId="0" applyFont="1" applyFill="1" applyBorder="1" applyAlignment="1">
      <alignment horizontal="center" vertical="center"/>
    </xf>
    <xf numFmtId="2" fontId="242" fillId="0" borderId="0" xfId="2" applyNumberFormat="1" applyFont="1"/>
    <xf numFmtId="0" fontId="13" fillId="0" borderId="0" xfId="0" applyFont="1" applyAlignment="1">
      <alignment vertical="center" wrapText="1"/>
    </xf>
    <xf numFmtId="0" fontId="244" fillId="0" borderId="0" xfId="0" applyFont="1" applyAlignment="1">
      <alignment horizontal="left" vertical="center" wrapText="1"/>
    </xf>
    <xf numFmtId="0" fontId="9" fillId="0" borderId="0" xfId="0" applyFont="1" applyAlignment="1">
      <alignment horizontal="center" vertical="center" wrapText="1"/>
    </xf>
    <xf numFmtId="0" fontId="17" fillId="0" borderId="0" xfId="0" applyFont="1" applyAlignment="1">
      <alignment horizontal="center" vertical="center"/>
    </xf>
    <xf numFmtId="2" fontId="17" fillId="0" borderId="0" xfId="2" applyNumberFormat="1" applyFont="1"/>
    <xf numFmtId="172" fontId="9" fillId="0" borderId="0" xfId="2" applyNumberFormat="1" applyFont="1" applyAlignment="1">
      <alignment horizontal="center" vertical="center"/>
    </xf>
    <xf numFmtId="0" fontId="232" fillId="0" borderId="0" xfId="0" applyFont="1" applyAlignment="1">
      <alignment horizontal="left" vertical="center" wrapText="1" indent="3"/>
    </xf>
    <xf numFmtId="172" fontId="9" fillId="0" borderId="0" xfId="0" applyNumberFormat="1" applyFont="1" applyAlignment="1">
      <alignment horizontal="center" vertical="center"/>
    </xf>
    <xf numFmtId="0" fontId="13" fillId="0" borderId="0" xfId="0" applyFont="1" applyAlignment="1">
      <alignment horizontal="left" vertical="center" wrapText="1" indent="4"/>
    </xf>
    <xf numFmtId="172" fontId="17" fillId="0" borderId="0" xfId="0" applyNumberFormat="1" applyFont="1" applyAlignment="1">
      <alignment horizontal="center" vertical="center"/>
    </xf>
    <xf numFmtId="172" fontId="17" fillId="0" borderId="0" xfId="2" applyNumberFormat="1" applyFont="1" applyAlignment="1">
      <alignment horizontal="center" vertical="center"/>
    </xf>
    <xf numFmtId="172" fontId="17" fillId="0" borderId="0" xfId="2" applyNumberFormat="1" applyFont="1" applyFill="1" applyAlignment="1">
      <alignment horizontal="center" vertical="center"/>
    </xf>
    <xf numFmtId="0" fontId="13" fillId="0" borderId="0" xfId="0" applyFont="1" applyAlignment="1">
      <alignment horizontal="left" vertical="center" wrapText="1" indent="3"/>
    </xf>
    <xf numFmtId="2" fontId="17" fillId="0" borderId="0" xfId="2" applyNumberFormat="1" applyFont="1" applyFill="1" applyAlignment="1">
      <alignment horizontal="center" vertical="center"/>
    </xf>
    <xf numFmtId="172" fontId="17" fillId="0" borderId="0" xfId="2" applyNumberFormat="1" applyFont="1" applyAlignment="1">
      <alignment horizontal="center"/>
    </xf>
    <xf numFmtId="3" fontId="17" fillId="0" borderId="0" xfId="0" applyNumberFormat="1" applyFont="1" applyAlignment="1">
      <alignment horizontal="center" vertical="center"/>
    </xf>
    <xf numFmtId="3" fontId="17" fillId="0" borderId="0" xfId="0" applyNumberFormat="1" applyFont="1"/>
    <xf numFmtId="0" fontId="243" fillId="3" borderId="68" xfId="0" applyFont="1" applyFill="1" applyBorder="1" applyAlignment="1">
      <alignment vertical="center" wrapText="1"/>
    </xf>
    <xf numFmtId="0" fontId="243" fillId="3" borderId="68" xfId="0" applyFont="1" applyFill="1" applyBorder="1" applyAlignment="1">
      <alignment horizontal="left" vertical="center" wrapText="1"/>
    </xf>
    <xf numFmtId="0" fontId="243" fillId="3" borderId="68" xfId="0" applyFont="1" applyFill="1" applyBorder="1" applyAlignment="1">
      <alignment horizontal="center" vertical="center" wrapText="1"/>
    </xf>
    <xf numFmtId="0" fontId="242" fillId="3" borderId="68" xfId="0" applyFont="1" applyFill="1" applyBorder="1"/>
    <xf numFmtId="0" fontId="242" fillId="3" borderId="68" xfId="0" applyFont="1" applyFill="1" applyBorder="1" applyAlignment="1">
      <alignment horizontal="center" vertical="center"/>
    </xf>
    <xf numFmtId="167" fontId="232" fillId="0" borderId="0" xfId="1" applyNumberFormat="1" applyFont="1" applyAlignment="1">
      <alignment horizontal="right" vertical="center" wrapText="1"/>
    </xf>
    <xf numFmtId="167" fontId="232" fillId="0" borderId="0" xfId="1" applyNumberFormat="1" applyFont="1" applyFill="1" applyAlignment="1">
      <alignment horizontal="right" vertical="center" wrapText="1"/>
    </xf>
    <xf numFmtId="172" fontId="232" fillId="0" borderId="0" xfId="1" applyNumberFormat="1" applyFont="1" applyAlignment="1">
      <alignment horizontal="center" vertical="center" wrapText="1"/>
    </xf>
    <xf numFmtId="172" fontId="17" fillId="0" borderId="0" xfId="2" applyNumberFormat="1" applyFont="1" applyFill="1" applyAlignment="1">
      <alignment horizontal="center"/>
    </xf>
    <xf numFmtId="2" fontId="17" fillId="0" borderId="0" xfId="2" applyNumberFormat="1" applyFont="1" applyFill="1"/>
    <xf numFmtId="0" fontId="9" fillId="0" borderId="96" xfId="0" applyFont="1" applyBorder="1" applyAlignment="1">
      <alignment horizontal="left" vertical="center" wrapText="1" indent="2"/>
    </xf>
    <xf numFmtId="0" fontId="244" fillId="0" borderId="96" xfId="0" applyFont="1" applyBorder="1" applyAlignment="1">
      <alignment horizontal="left" vertical="center" wrapText="1"/>
    </xf>
    <xf numFmtId="0" fontId="9" fillId="0" borderId="96" xfId="0" applyFont="1" applyBorder="1" applyAlignment="1">
      <alignment horizontal="center" vertical="center" wrapText="1"/>
    </xf>
    <xf numFmtId="0" fontId="9" fillId="0" borderId="96" xfId="0" applyFont="1" applyBorder="1"/>
    <xf numFmtId="172" fontId="9" fillId="0" borderId="96" xfId="0" applyNumberFormat="1" applyFont="1" applyBorder="1" applyAlignment="1">
      <alignment horizontal="center" vertical="center"/>
    </xf>
    <xf numFmtId="0" fontId="8" fillId="89" borderId="0" xfId="0" applyFont="1" applyFill="1" applyAlignment="1">
      <alignment horizontal="left" vertical="center" wrapText="1" indent="3"/>
    </xf>
    <xf numFmtId="167" fontId="8" fillId="89" borderId="0" xfId="1" applyNumberFormat="1" applyFont="1" applyFill="1" applyAlignment="1">
      <alignment horizontal="right" vertical="center" wrapText="1"/>
    </xf>
    <xf numFmtId="9" fontId="8" fillId="89" borderId="0" xfId="55749" applyFont="1" applyFill="1" applyAlignment="1">
      <alignment horizontal="center" vertical="center" wrapText="1"/>
    </xf>
    <xf numFmtId="167" fontId="8" fillId="89" borderId="0" xfId="1" applyNumberFormat="1" applyFont="1" applyFill="1" applyAlignment="1">
      <alignment horizontal="center" vertical="center" wrapText="1"/>
    </xf>
    <xf numFmtId="172" fontId="8" fillId="89" borderId="0" xfId="55749" applyNumberFormat="1" applyFont="1" applyFill="1" applyAlignment="1">
      <alignment horizontal="center" vertical="center" wrapText="1"/>
    </xf>
    <xf numFmtId="0" fontId="10" fillId="89" borderId="0" xfId="0" applyFont="1" applyFill="1" applyAlignment="1">
      <alignment vertical="center"/>
    </xf>
    <xf numFmtId="0" fontId="8" fillId="89" borderId="0" xfId="0" applyFont="1" applyFill="1" applyAlignment="1">
      <alignment horizontal="center" vertical="center"/>
    </xf>
    <xf numFmtId="0" fontId="9" fillId="3" borderId="0" xfId="0" applyFont="1" applyFill="1" applyAlignment="1">
      <alignment horizontal="center" vertical="center" wrapText="1"/>
    </xf>
    <xf numFmtId="0" fontId="9" fillId="3" borderId="0" xfId="0" applyFont="1" applyFill="1"/>
    <xf numFmtId="3" fontId="9" fillId="3" borderId="0" xfId="0" applyNumberFormat="1" applyFont="1" applyFill="1" applyAlignment="1">
      <alignment horizontal="center" vertical="center"/>
    </xf>
    <xf numFmtId="0" fontId="0" fillId="0" borderId="93" xfId="0" applyBorder="1" applyAlignment="1">
      <alignment horizontal="left" indent="2"/>
    </xf>
    <xf numFmtId="3" fontId="0" fillId="0" borderId="93" xfId="0" applyNumberFormat="1" applyBorder="1" applyAlignment="1">
      <alignment horizontal="center" vertical="center"/>
    </xf>
    <xf numFmtId="0" fontId="8" fillId="89" borderId="0" xfId="0" applyFont="1" applyFill="1" applyAlignment="1">
      <alignment vertical="center"/>
    </xf>
    <xf numFmtId="3" fontId="8" fillId="89" borderId="0" xfId="0" applyNumberFormat="1" applyFont="1" applyFill="1" applyAlignment="1">
      <alignment horizontal="center" vertical="center"/>
    </xf>
    <xf numFmtId="0" fontId="9" fillId="90" borderId="0" xfId="0" applyFont="1" applyFill="1" applyAlignment="1">
      <alignment vertical="center"/>
    </xf>
    <xf numFmtId="3" fontId="9" fillId="90" borderId="0" xfId="0" applyNumberFormat="1" applyFont="1" applyFill="1" applyAlignment="1">
      <alignment horizontal="center" vertical="center"/>
    </xf>
    <xf numFmtId="0" fontId="237" fillId="0" borderId="0" xfId="0" applyFont="1"/>
    <xf numFmtId="0" fontId="243" fillId="0" borderId="101" xfId="0" applyFont="1" applyBorder="1"/>
    <xf numFmtId="0" fontId="243" fillId="0" borderId="101" xfId="0" applyFont="1" applyBorder="1" applyAlignment="1">
      <alignment horizontal="center" vertical="center"/>
    </xf>
    <xf numFmtId="167" fontId="8" fillId="89" borderId="4" xfId="55750" applyNumberFormat="1" applyFont="1" applyFill="1" applyBorder="1" applyAlignment="1">
      <alignment horizontal="center" vertical="center" wrapText="1"/>
    </xf>
    <xf numFmtId="167" fontId="8" fillId="89" borderId="2" xfId="55750" applyNumberFormat="1" applyFont="1" applyFill="1" applyBorder="1" applyAlignment="1">
      <alignment horizontal="center" vertical="center" wrapText="1"/>
    </xf>
    <xf numFmtId="0" fontId="9" fillId="0" borderId="0" xfId="0" applyFont="1" applyAlignment="1">
      <alignment horizontal="left" vertical="center"/>
    </xf>
    <xf numFmtId="14" fontId="9" fillId="0" borderId="0" xfId="0" applyNumberFormat="1" applyFont="1" applyAlignment="1">
      <alignment horizontal="left" vertical="center"/>
    </xf>
    <xf numFmtId="167" fontId="31" fillId="89" borderId="2" xfId="55750" applyNumberFormat="1" applyFont="1" applyFill="1" applyBorder="1" applyAlignment="1">
      <alignment horizontal="left" vertical="center"/>
    </xf>
    <xf numFmtId="1" fontId="31" fillId="89" borderId="2" xfId="55750" applyNumberFormat="1" applyFont="1" applyFill="1" applyBorder="1" applyAlignment="1">
      <alignment horizontal="center" vertical="center"/>
    </xf>
    <xf numFmtId="167" fontId="31" fillId="89" borderId="2" xfId="55750" applyNumberFormat="1" applyFont="1" applyFill="1" applyBorder="1" applyAlignment="1">
      <alignment horizontal="center" vertical="center"/>
    </xf>
    <xf numFmtId="167" fontId="31" fillId="89" borderId="3" xfId="55750" applyNumberFormat="1" applyFont="1" applyFill="1" applyBorder="1" applyAlignment="1">
      <alignment horizontal="left" vertical="center"/>
    </xf>
    <xf numFmtId="167" fontId="31" fillId="89" borderId="3" xfId="55750" applyNumberFormat="1" applyFont="1" applyFill="1" applyBorder="1" applyAlignment="1">
      <alignment horizontal="center" vertical="center"/>
    </xf>
    <xf numFmtId="167" fontId="17" fillId="5" borderId="0" xfId="55750" applyNumberFormat="1" applyFont="1" applyFill="1" applyBorder="1" applyAlignment="1">
      <alignment horizontal="left" vertical="center" indent="2"/>
    </xf>
    <xf numFmtId="167" fontId="17" fillId="5" borderId="0" xfId="55750" applyNumberFormat="1" applyFont="1" applyFill="1" applyBorder="1" applyAlignment="1">
      <alignment horizontal="center" vertical="center"/>
    </xf>
    <xf numFmtId="167" fontId="9" fillId="5" borderId="0" xfId="55750" applyNumberFormat="1" applyFont="1" applyFill="1" applyBorder="1" applyAlignment="1">
      <alignment horizontal="center" vertical="center"/>
    </xf>
    <xf numFmtId="0" fontId="9" fillId="0" borderId="96" xfId="0" applyFont="1" applyBorder="1" applyAlignment="1">
      <alignment horizontal="left" vertical="center"/>
    </xf>
    <xf numFmtId="14" fontId="17" fillId="0" borderId="96" xfId="0" applyNumberFormat="1" applyFont="1" applyBorder="1" applyAlignment="1">
      <alignment horizontal="center" vertical="center"/>
    </xf>
    <xf numFmtId="0" fontId="243" fillId="0" borderId="96" xfId="0" applyFont="1" applyBorder="1"/>
    <xf numFmtId="0" fontId="243" fillId="0" borderId="96" xfId="0" applyFont="1" applyBorder="1" applyAlignment="1">
      <alignment horizontal="center" vertical="center"/>
    </xf>
    <xf numFmtId="0" fontId="17" fillId="0" borderId="96" xfId="0" applyFont="1" applyBorder="1"/>
    <xf numFmtId="0" fontId="8" fillId="89" borderId="112" xfId="0" applyFont="1" applyFill="1" applyBorder="1" applyAlignment="1">
      <alignment horizontal="center" vertical="center"/>
    </xf>
    <xf numFmtId="0" fontId="8" fillId="89" borderId="66" xfId="0" applyFont="1" applyFill="1" applyBorder="1" applyAlignment="1">
      <alignment horizontal="center" vertical="center" wrapText="1"/>
    </xf>
    <xf numFmtId="0" fontId="8" fillId="89" borderId="109" xfId="0" applyFont="1" applyFill="1" applyBorder="1" applyAlignment="1">
      <alignment horizontal="center" vertical="center"/>
    </xf>
    <xf numFmtId="0" fontId="9" fillId="0" borderId="96" xfId="0" applyFont="1" applyBorder="1" applyAlignment="1">
      <alignment horizontal="left" vertical="center" wrapText="1"/>
    </xf>
    <xf numFmtId="167" fontId="9" fillId="0" borderId="96" xfId="1" applyNumberFormat="1" applyFont="1" applyBorder="1" applyAlignment="1">
      <alignment horizontal="right" vertical="center" wrapText="1"/>
    </xf>
    <xf numFmtId="172" fontId="9" fillId="0" borderId="96" xfId="1" applyNumberFormat="1" applyFont="1" applyBorder="1" applyAlignment="1">
      <alignment horizontal="center" vertical="center" wrapText="1"/>
    </xf>
    <xf numFmtId="0" fontId="8" fillId="89" borderId="0" xfId="0" applyFont="1" applyFill="1" applyAlignment="1">
      <alignment horizontal="left" vertical="center"/>
    </xf>
    <xf numFmtId="0" fontId="8" fillId="89" borderId="0" xfId="0" applyFont="1" applyFill="1" applyAlignment="1">
      <alignment horizontal="left" indent="2"/>
    </xf>
    <xf numFmtId="169" fontId="8" fillId="89" borderId="0" xfId="0" applyNumberFormat="1" applyFont="1" applyFill="1" applyAlignment="1">
      <alignment horizontal="center" vertical="center"/>
    </xf>
    <xf numFmtId="0" fontId="9" fillId="0" borderId="80" xfId="0" applyFont="1" applyBorder="1" applyAlignment="1">
      <alignment horizontal="left" indent="1"/>
    </xf>
    <xf numFmtId="169" fontId="232" fillId="0" borderId="80" xfId="0" applyNumberFormat="1" applyFont="1" applyBorder="1" applyAlignment="1">
      <alignment horizontal="center" vertical="center"/>
    </xf>
    <xf numFmtId="0" fontId="17" fillId="0" borderId="0" xfId="0" applyFont="1" applyAlignment="1">
      <alignment horizontal="left" indent="2"/>
    </xf>
    <xf numFmtId="169" fontId="13" fillId="0" borderId="0" xfId="0" applyNumberFormat="1" applyFont="1" applyAlignment="1">
      <alignment horizontal="center" vertical="center"/>
    </xf>
    <xf numFmtId="172" fontId="13" fillId="0" borderId="0" xfId="0" applyNumberFormat="1" applyFont="1" applyAlignment="1">
      <alignment horizontal="center" vertical="center"/>
    </xf>
    <xf numFmtId="169" fontId="17" fillId="0" borderId="0" xfId="0" applyNumberFormat="1" applyFont="1" applyAlignment="1">
      <alignment horizontal="center" vertical="center"/>
    </xf>
    <xf numFmtId="0" fontId="232" fillId="81" borderId="102" xfId="44041" applyFont="1" applyFill="1" applyBorder="1" applyAlignment="1">
      <alignment horizontal="center" vertical="center" wrapText="1"/>
    </xf>
    <xf numFmtId="0" fontId="232" fillId="81" borderId="103" xfId="44041" applyFont="1" applyFill="1" applyBorder="1" applyAlignment="1">
      <alignment horizontal="center" vertical="center" wrapText="1"/>
    </xf>
    <xf numFmtId="0" fontId="232" fillId="81" borderId="104" xfId="44041" applyFont="1" applyFill="1" applyBorder="1" applyAlignment="1">
      <alignment horizontal="center" vertical="center" wrapText="1"/>
    </xf>
    <xf numFmtId="0" fontId="232" fillId="81" borderId="105" xfId="44041" applyFont="1" applyFill="1" applyBorder="1" applyAlignment="1">
      <alignment horizontal="center" vertical="center" wrapText="1"/>
    </xf>
    <xf numFmtId="0" fontId="232" fillId="81" borderId="106" xfId="44041" applyFont="1" applyFill="1" applyBorder="1" applyAlignment="1">
      <alignment horizontal="center" vertical="center" wrapText="1"/>
    </xf>
    <xf numFmtId="0" fontId="232" fillId="81" borderId="107" xfId="44041" applyFont="1" applyFill="1" applyBorder="1" applyAlignment="1">
      <alignment horizontal="center" vertical="center" wrapText="1"/>
    </xf>
    <xf numFmtId="0" fontId="9" fillId="6" borderId="0" xfId="44041" applyFont="1" applyFill="1" applyAlignment="1">
      <alignment horizontal="center" vertical="center" wrapText="1"/>
    </xf>
    <xf numFmtId="0" fontId="33" fillId="0" borderId="0" xfId="0" applyFont="1" applyAlignment="1">
      <alignment horizontal="left" vertical="center" wrapText="1"/>
    </xf>
    <xf numFmtId="0" fontId="9" fillId="0" borderId="0" xfId="44041" applyFont="1" applyFill="1" applyAlignment="1">
      <alignment horizontal="center" vertical="center" wrapText="1"/>
    </xf>
    <xf numFmtId="0" fontId="2" fillId="2" borderId="0" xfId="0" applyFont="1" applyFill="1" applyAlignment="1">
      <alignment horizontal="center"/>
    </xf>
    <xf numFmtId="0" fontId="2" fillId="2" borderId="0" xfId="0" applyFont="1" applyFill="1" applyAlignment="1">
      <alignment horizontal="center" vertical="center"/>
    </xf>
    <xf numFmtId="0" fontId="223" fillId="0" borderId="91" xfId="0" applyFont="1" applyBorder="1" applyAlignment="1">
      <alignment horizontal="center"/>
    </xf>
    <xf numFmtId="0" fontId="4" fillId="0" borderId="0" xfId="0" applyFont="1" applyAlignment="1">
      <alignment horizontal="left" vertical="top" wrapText="1"/>
    </xf>
    <xf numFmtId="0" fontId="4" fillId="0" borderId="0" xfId="0" applyFont="1" applyAlignment="1">
      <alignment horizontal="left" vertical="center" wrapText="1"/>
    </xf>
    <xf numFmtId="0" fontId="206" fillId="0" borderId="0" xfId="0" applyFont="1" applyAlignment="1">
      <alignment horizontal="left" vertical="center" wrapText="1"/>
    </xf>
    <xf numFmtId="0" fontId="0" fillId="0" borderId="0" xfId="0" applyAlignment="1">
      <alignment horizontal="left"/>
    </xf>
    <xf numFmtId="0" fontId="4" fillId="0" borderId="0" xfId="0" quotePrefix="1" applyFont="1" applyAlignment="1">
      <alignment horizontal="left" vertical="center" wrapText="1"/>
    </xf>
    <xf numFmtId="0" fontId="2" fillId="3" borderId="67" xfId="0" applyFont="1" applyFill="1" applyBorder="1" applyAlignment="1">
      <alignment horizontal="center" vertical="center"/>
    </xf>
    <xf numFmtId="0" fontId="2" fillId="3" borderId="65" xfId="0" applyFont="1" applyFill="1" applyBorder="1" applyAlignment="1">
      <alignment horizontal="center" vertical="center"/>
    </xf>
    <xf numFmtId="0" fontId="0" fillId="0" borderId="67" xfId="0" applyBorder="1" applyAlignment="1">
      <alignment horizontal="center" vertical="center"/>
    </xf>
    <xf numFmtId="0" fontId="0" fillId="0" borderId="0" xfId="0" applyAlignment="1">
      <alignment horizontal="center" vertical="center"/>
    </xf>
    <xf numFmtId="0" fontId="0" fillId="0" borderId="65" xfId="0" applyBorder="1" applyAlignment="1">
      <alignment horizontal="center" vertical="center"/>
    </xf>
    <xf numFmtId="0" fontId="0" fillId="3" borderId="67" xfId="0" applyFill="1" applyBorder="1" applyAlignment="1">
      <alignment horizontal="center" vertical="center"/>
    </xf>
    <xf numFmtId="0" fontId="0" fillId="3" borderId="65" xfId="0" applyFill="1" applyBorder="1" applyAlignment="1">
      <alignment horizontal="center" vertical="center"/>
    </xf>
    <xf numFmtId="14" fontId="0" fillId="0" borderId="67" xfId="0" applyNumberFormat="1" applyBorder="1" applyAlignment="1">
      <alignment horizontal="left" vertical="center"/>
    </xf>
    <xf numFmtId="14" fontId="0" fillId="0" borderId="0" xfId="0" applyNumberFormat="1" applyAlignment="1">
      <alignment horizontal="left" vertical="center"/>
    </xf>
    <xf numFmtId="14" fontId="0" fillId="0" borderId="65" xfId="0" applyNumberFormat="1" applyBorder="1" applyAlignment="1">
      <alignment horizontal="left" vertical="center"/>
    </xf>
    <xf numFmtId="14" fontId="0" fillId="3" borderId="67" xfId="0" applyNumberFormat="1" applyFill="1" applyBorder="1" applyAlignment="1">
      <alignment horizontal="left" vertical="center"/>
    </xf>
    <xf numFmtId="14" fontId="0" fillId="3" borderId="65" xfId="0" applyNumberFormat="1" applyFill="1" applyBorder="1" applyAlignment="1">
      <alignment horizontal="left" vertical="center"/>
    </xf>
    <xf numFmtId="0" fontId="2" fillId="0" borderId="67" xfId="0" applyFont="1" applyBorder="1" applyAlignment="1">
      <alignment horizontal="center" vertical="center"/>
    </xf>
    <xf numFmtId="0" fontId="2" fillId="0" borderId="0" xfId="0" applyFont="1" applyAlignment="1">
      <alignment horizontal="center" vertical="center"/>
    </xf>
    <xf numFmtId="0" fontId="2" fillId="0" borderId="65" xfId="0" applyFont="1" applyBorder="1" applyAlignment="1">
      <alignment horizontal="center" vertical="center"/>
    </xf>
    <xf numFmtId="0" fontId="9" fillId="81" borderId="0" xfId="0" applyFont="1" applyFill="1" applyAlignment="1">
      <alignment horizontal="center"/>
    </xf>
  </cellXfs>
  <cellStyles count="55751">
    <cellStyle name="-" xfId="14890" xr:uid="{30890300-A5C5-46D2-B8A8-A7C721EF2159}"/>
    <cellStyle name=";;;" xfId="8315" xr:uid="{37F2B047-1E7B-4019-A9E5-0F146CC96E21}"/>
    <cellStyle name="_H AES Comm RJ" xfId="8316" xr:uid="{8D2D32CF-5805-444E-824A-E99EEF2CBD66}"/>
    <cellStyle name="-_INFOTRIM0302" xfId="14891" xr:uid="{84530D28-579B-4F4F-A974-CE9D9187CC80}"/>
    <cellStyle name="-_INFOTRIM032001" xfId="14892" xr:uid="{44FC85BE-FE42-4BAF-98B5-E43F6C6ACB3A}"/>
    <cellStyle name="-_Usgaap1" xfId="14893" xr:uid="{35723FFF-D351-45F8-AF15-B91F8341D297}"/>
    <cellStyle name="£ BP" xfId="8317" xr:uid="{25373655-4D61-4CCC-9480-0C469EE0FC5A}"/>
    <cellStyle name="¥ JY" xfId="8318" xr:uid="{BED6568B-89AD-4E42-89D4-546D71A286F0}"/>
    <cellStyle name="糜D藜D_x0001__x0008__x0008_" xfId="8319" xr:uid="{0244B403-F424-4A09-8EFC-F288A015C6EB}"/>
    <cellStyle name="20% - Accent1 2" xfId="4016" xr:uid="{C4F8D779-7FD9-4D1E-944E-73F9D1F4A405}"/>
    <cellStyle name="20% - Accent1 2 10" xfId="4521" xr:uid="{E263C34B-0E8F-4E0E-A2FA-D567A29DA502}"/>
    <cellStyle name="20% - Accent1 2 2" xfId="4522" xr:uid="{FDE97071-4BF5-4BA2-964A-F7EFB6674C93}"/>
    <cellStyle name="20% - Accent1 2 3" xfId="4523" xr:uid="{78E63566-5084-4884-BE74-6C4BDD40ED35}"/>
    <cellStyle name="20% - Accent1 2 4" xfId="4524" xr:uid="{5FAE3A97-BBF1-467A-8B5F-C9B43C2A5927}"/>
    <cellStyle name="20% - Accent1 2 5" xfId="4525" xr:uid="{91E695D9-8616-4627-AB55-0BE2B39C73A9}"/>
    <cellStyle name="20% - Accent1 2 6" xfId="4526" xr:uid="{F0C135F9-A3B7-48CD-9C49-D35AF42DA436}"/>
    <cellStyle name="20% - Accent1 2 7" xfId="4527" xr:uid="{115E5CD4-86AC-453C-ADA1-8AA8D17B7906}"/>
    <cellStyle name="20% - Accent1 2 8" xfId="4528" xr:uid="{074B64BE-24EC-426A-BE63-591691485039}"/>
    <cellStyle name="20% - Accent1 2 9" xfId="4529" xr:uid="{398413DC-DED3-4F4B-9C24-3C4024E20CAE}"/>
    <cellStyle name="20% - Accent1 3" xfId="4530" xr:uid="{92326709-B6BE-4BAC-96E1-47009295876B}"/>
    <cellStyle name="20% - Accent1 3 2" xfId="4531" xr:uid="{3129FE03-B63B-4E52-9D2D-21A21C738C60}"/>
    <cellStyle name="20% - Accent1 3 3" xfId="4532" xr:uid="{FB2C9B28-31CA-46A4-94A2-1EDF39D5AA27}"/>
    <cellStyle name="20% - Accent1 3 4" xfId="4533" xr:uid="{85D74DD1-113F-4286-A91B-F7940B602AF7}"/>
    <cellStyle name="20% - Accent1 3 5" xfId="4534" xr:uid="{78C04A72-8585-496A-AAF7-467BB58C621A}"/>
    <cellStyle name="20% - Accent1 3 6" xfId="4535" xr:uid="{B70A4ECE-F29F-4FBC-B80C-63261EEBADAF}"/>
    <cellStyle name="20% - Accent1 3 7" xfId="4536" xr:uid="{3014BEB1-036D-4F44-822D-594F022B2F55}"/>
    <cellStyle name="20% - Accent1 3 8" xfId="4537" xr:uid="{A1DD65A1-EC77-487A-A3CE-606AEA3FF079}"/>
    <cellStyle name="20% - Accent1 3 9" xfId="4538" xr:uid="{C67937E8-013A-409D-A974-315BB05B46A2}"/>
    <cellStyle name="20% - Accent1 4" xfId="4539" xr:uid="{0A75D6B8-325C-4E2E-A775-288E350B426D}"/>
    <cellStyle name="20% - Accent1 4 2" xfId="4540" xr:uid="{A6D754A9-AA88-40B1-9FE0-138D89E6C14C}"/>
    <cellStyle name="20% - Accent1 4 3" xfId="4541" xr:uid="{B4594CFA-C35D-4E47-90BF-31C18F7DEDB4}"/>
    <cellStyle name="20% - Accent1 4 4" xfId="4542" xr:uid="{1372D53B-168E-4D24-A51F-3817F91280C6}"/>
    <cellStyle name="20% - Accent1 4 5" xfId="4543" xr:uid="{2259A57A-BDB6-4857-BCA2-B9595464CDCE}"/>
    <cellStyle name="20% - Accent1 4 6" xfId="4544" xr:uid="{8898945D-D414-4C94-B223-A7AC09FD8D11}"/>
    <cellStyle name="20% - Accent1 4 7" xfId="4545" xr:uid="{845718B7-2033-465D-B21A-4D4817C846A1}"/>
    <cellStyle name="20% - Accent1 4 8" xfId="4546" xr:uid="{95021770-7888-4422-A398-6500526BC2EE}"/>
    <cellStyle name="20% - Accent1 4 9" xfId="4547" xr:uid="{3BB8241E-EC5D-4B42-8D23-31E94EBE2084}"/>
    <cellStyle name="20% - Accent2 2" xfId="4017" xr:uid="{E1CCADA3-9879-4EAF-AECC-DD1E22F8BC1E}"/>
    <cellStyle name="20% - Accent2 2 10" xfId="4548" xr:uid="{17D15974-9BA0-4E4C-A0BA-0DC7C24266C3}"/>
    <cellStyle name="20% - Accent2 2 2" xfId="4549" xr:uid="{0DA891D2-90D3-4560-9CEF-F12F92EC0C2D}"/>
    <cellStyle name="20% - Accent2 2 3" xfId="4550" xr:uid="{82B21252-CD1B-4179-8D55-6B0FB99C226C}"/>
    <cellStyle name="20% - Accent2 2 4" xfId="4551" xr:uid="{81AFD40E-5D95-46A7-8CDA-71C80056F051}"/>
    <cellStyle name="20% - Accent2 2 5" xfId="4552" xr:uid="{524E0C5A-D6EA-4ECA-9A38-83624AC3E829}"/>
    <cellStyle name="20% - Accent2 2 6" xfId="4553" xr:uid="{CCB70491-FFDA-4E65-9B26-186F55C8FAF4}"/>
    <cellStyle name="20% - Accent2 2 7" xfId="4554" xr:uid="{DB2A3268-D7A9-4305-8066-26185DB284BB}"/>
    <cellStyle name="20% - Accent2 2 8" xfId="4555" xr:uid="{420ED1BA-1ACA-49C1-A59E-CEBEAF9D766B}"/>
    <cellStyle name="20% - Accent2 2 9" xfId="4556" xr:uid="{47A12E9D-34C5-4AC0-BCE5-78D424D4DFE3}"/>
    <cellStyle name="20% - Accent2 3" xfId="4557" xr:uid="{4069B998-0239-4542-A20F-3C9D604425B0}"/>
    <cellStyle name="20% - Accent2 3 2" xfId="4558" xr:uid="{E320945D-9F79-45D9-B1AD-75B42AF4497C}"/>
    <cellStyle name="20% - Accent2 3 3" xfId="4559" xr:uid="{01D57F0D-5581-4BF4-A46D-D64669EB3194}"/>
    <cellStyle name="20% - Accent2 3 4" xfId="4560" xr:uid="{BA164E80-2EAC-4C48-8785-45EF0AD6E49C}"/>
    <cellStyle name="20% - Accent2 3 5" xfId="4561" xr:uid="{971E33B5-7024-4A9F-9C4D-DE17CCE30005}"/>
    <cellStyle name="20% - Accent2 3 6" xfId="4562" xr:uid="{71ED03D1-0E41-4CFA-991E-A4A7BB5F853E}"/>
    <cellStyle name="20% - Accent2 3 7" xfId="4563" xr:uid="{3929B953-A0B7-4216-8C51-6CA461AF38EE}"/>
    <cellStyle name="20% - Accent2 3 8" xfId="4564" xr:uid="{CA08C18F-1C79-4B36-A987-9AFA461C46EA}"/>
    <cellStyle name="20% - Accent2 3 9" xfId="4565" xr:uid="{C7C7E2F0-3122-4D4D-BEC1-B518B9D24FBA}"/>
    <cellStyle name="20% - Accent2 4" xfId="4566" xr:uid="{782E0AE9-752D-4C6A-92C4-8D2973D2C1EA}"/>
    <cellStyle name="20% - Accent2 4 2" xfId="4567" xr:uid="{17963AB3-A533-4D76-9F26-E881A080226B}"/>
    <cellStyle name="20% - Accent2 4 3" xfId="4568" xr:uid="{03380C95-1601-4EEE-91A5-7055E070E868}"/>
    <cellStyle name="20% - Accent2 4 4" xfId="4569" xr:uid="{058481A0-30ED-420A-8681-EE275B05F991}"/>
    <cellStyle name="20% - Accent2 4 5" xfId="4570" xr:uid="{33B75A01-9078-4C88-805E-3B2512EF835A}"/>
    <cellStyle name="20% - Accent2 4 6" xfId="4571" xr:uid="{303A8E47-11EC-4062-BDED-019401C5D7B9}"/>
    <cellStyle name="20% - Accent2 4 7" xfId="4572" xr:uid="{ED5CEF88-DD6F-4E88-BB85-79DD1EB731A1}"/>
    <cellStyle name="20% - Accent2 4 8" xfId="4573" xr:uid="{7906728E-2055-47F2-8112-9BE52825AFFF}"/>
    <cellStyle name="20% - Accent2 4 9" xfId="4574" xr:uid="{25A35616-7A72-42B8-A7A1-E79A3B1FC237}"/>
    <cellStyle name="20% - Accent3 2" xfId="4018" xr:uid="{4E987E4A-F614-4DFD-9853-9E0B688AF68F}"/>
    <cellStyle name="20% - Accent3 2 10" xfId="4575" xr:uid="{0D627374-B031-4C2A-9C1E-6F106AF6C0AE}"/>
    <cellStyle name="20% - Accent3 2 2" xfId="4576" xr:uid="{2DCE14C2-FF64-4D88-853C-F7CF1A4EFC0D}"/>
    <cellStyle name="20% - Accent3 2 3" xfId="4577" xr:uid="{0604BD1D-0F11-4B50-995B-A9AD0B39A30E}"/>
    <cellStyle name="20% - Accent3 2 4" xfId="4578" xr:uid="{00624EA4-4A81-4A2A-B778-A70C394C56F6}"/>
    <cellStyle name="20% - Accent3 2 5" xfId="4579" xr:uid="{4C30D7AC-71E9-4488-857D-3CC246FF3A10}"/>
    <cellStyle name="20% - Accent3 2 6" xfId="4580" xr:uid="{207F87D0-81CD-453F-93A7-6D54C76FB5AA}"/>
    <cellStyle name="20% - Accent3 2 7" xfId="4581" xr:uid="{E38CB695-7825-4201-AC91-2BF7AF4FEAB1}"/>
    <cellStyle name="20% - Accent3 2 8" xfId="4582" xr:uid="{24EFE0FF-7204-4C76-96CA-0E2A7D325718}"/>
    <cellStyle name="20% - Accent3 2 9" xfId="4583" xr:uid="{BE6E8D64-DBEE-45F1-B52A-2A26393F657C}"/>
    <cellStyle name="20% - Accent3 3" xfId="4584" xr:uid="{2D107C1A-0C01-4A8B-B530-06EE00950F7E}"/>
    <cellStyle name="20% - Accent3 3 2" xfId="4585" xr:uid="{90491D89-A1DA-42E1-BA49-666D86B14BA9}"/>
    <cellStyle name="20% - Accent3 3 3" xfId="4586" xr:uid="{776D01A3-5943-4BA2-A7F8-3BBC7B693BAC}"/>
    <cellStyle name="20% - Accent3 3 4" xfId="4587" xr:uid="{9141D4BC-CD4D-4E8B-B396-DC30B9741AD2}"/>
    <cellStyle name="20% - Accent3 3 5" xfId="4588" xr:uid="{DF2446C7-7123-4BD4-A03B-B0ECA4EE00F5}"/>
    <cellStyle name="20% - Accent3 3 6" xfId="4589" xr:uid="{540AB748-6807-491F-97DC-E71178D94B79}"/>
    <cellStyle name="20% - Accent3 3 7" xfId="4590" xr:uid="{73CF456E-65F7-4642-8E39-023BCDAC648D}"/>
    <cellStyle name="20% - Accent3 3 8" xfId="4591" xr:uid="{67AF26FA-807C-41D3-A9C3-D666D964AF76}"/>
    <cellStyle name="20% - Accent3 3 9" xfId="4592" xr:uid="{22270276-F653-4602-BE4C-A79EC7C23FCA}"/>
    <cellStyle name="20% - Accent3 4" xfId="4593" xr:uid="{5F931D84-0A2F-4A70-88CE-CEF704D76C5B}"/>
    <cellStyle name="20% - Accent3 4 2" xfId="4594" xr:uid="{8906CBEA-7022-4E76-8ADC-7C792C3B1A6C}"/>
    <cellStyle name="20% - Accent3 4 3" xfId="4595" xr:uid="{B20CAD11-91BE-422C-AF49-F98A15C05937}"/>
    <cellStyle name="20% - Accent3 4 4" xfId="4596" xr:uid="{4630DE2C-157F-4BFE-BFC4-1A58A15B1D49}"/>
    <cellStyle name="20% - Accent3 4 5" xfId="4597" xr:uid="{E21A2B2F-B1B2-4058-BC0D-5234255DC3A3}"/>
    <cellStyle name="20% - Accent3 4 6" xfId="4598" xr:uid="{C6176AF0-6735-4E9A-B1FB-66D5DFC7E4A0}"/>
    <cellStyle name="20% - Accent3 4 7" xfId="4599" xr:uid="{0DDEB794-9726-4290-BC6E-63D383ACDE34}"/>
    <cellStyle name="20% - Accent3 4 8" xfId="4600" xr:uid="{D2491282-A3D1-47B7-A08B-D038814BEB90}"/>
    <cellStyle name="20% - Accent3 4 9" xfId="4601" xr:uid="{D4486C4B-0B2E-48C9-B838-6F381EEF6787}"/>
    <cellStyle name="20% - Accent4 2" xfId="4019" xr:uid="{51383CA2-73FF-4AD5-ADBC-54B34EEE135B}"/>
    <cellStyle name="20% - Accent4 2 10" xfId="4602" xr:uid="{AE819000-465A-4C82-88E5-287B67E7DAB9}"/>
    <cellStyle name="20% - Accent4 2 2" xfId="4603" xr:uid="{C8EEB73A-66FE-499D-9E4B-5EDD7F280C8F}"/>
    <cellStyle name="20% - Accent4 2 3" xfId="4604" xr:uid="{25C4DA57-7B17-4230-A02C-D6AAC9FE9BD2}"/>
    <cellStyle name="20% - Accent4 2 4" xfId="4605" xr:uid="{AB0BDD7D-6D46-4ADF-BDAA-D94EF91C9B82}"/>
    <cellStyle name="20% - Accent4 2 5" xfId="4606" xr:uid="{D9BAE53D-13C2-4955-8E03-E9A6802EA91B}"/>
    <cellStyle name="20% - Accent4 2 6" xfId="4607" xr:uid="{312919F4-76A4-45BE-ACCC-A955E8BD2F2B}"/>
    <cellStyle name="20% - Accent4 2 7" xfId="4608" xr:uid="{B2FDD5C0-C42F-45EC-9B6E-7E6265777443}"/>
    <cellStyle name="20% - Accent4 2 8" xfId="4609" xr:uid="{25E82A9F-3DE3-4747-AF94-6589374FA539}"/>
    <cellStyle name="20% - Accent4 2 9" xfId="4610" xr:uid="{87083964-3634-4A6F-A8DF-48ADED6E7BD1}"/>
    <cellStyle name="20% - Accent4 3" xfId="4611" xr:uid="{4746BBCA-55F4-427E-8A0E-139233B3B22D}"/>
    <cellStyle name="20% - Accent4 3 2" xfId="4612" xr:uid="{3CA5FFFE-D29B-476F-AE36-85BD228D2C06}"/>
    <cellStyle name="20% - Accent4 3 3" xfId="4613" xr:uid="{6F747CD1-7176-4CEE-B0F8-05CE7B47B496}"/>
    <cellStyle name="20% - Accent4 3 4" xfId="4614" xr:uid="{73A9B99F-20CC-4024-B685-E51A0A0239CC}"/>
    <cellStyle name="20% - Accent4 3 5" xfId="4615" xr:uid="{99084272-46F8-49B9-B623-FD5BACE2DB6E}"/>
    <cellStyle name="20% - Accent4 3 6" xfId="4616" xr:uid="{94CD2037-B55A-4BEF-AA54-E7800366A539}"/>
    <cellStyle name="20% - Accent4 3 7" xfId="4617" xr:uid="{944BFC92-3671-4CEB-8C62-D3EB5D9A3464}"/>
    <cellStyle name="20% - Accent4 3 8" xfId="4618" xr:uid="{0C108A0F-A663-47BF-9B2B-3D6FC98429AB}"/>
    <cellStyle name="20% - Accent4 3 9" xfId="4619" xr:uid="{60854C4F-931B-4F3C-84B5-C1306B796823}"/>
    <cellStyle name="20% - Accent4 4" xfId="4620" xr:uid="{7B8CD07B-F98B-488A-906F-8EB6A840A896}"/>
    <cellStyle name="20% - Accent4 4 2" xfId="4621" xr:uid="{D1913C69-F3F8-40F9-BFAC-6DC886AE65EC}"/>
    <cellStyle name="20% - Accent4 4 3" xfId="4622" xr:uid="{8604265B-1C45-4E10-A110-DF71C717022B}"/>
    <cellStyle name="20% - Accent4 4 4" xfId="4623" xr:uid="{CD70A27E-ED2A-4FD1-9958-1B1C657F3C9C}"/>
    <cellStyle name="20% - Accent4 4 5" xfId="4624" xr:uid="{31CEC3AD-0D73-4993-B6D1-AB42C98FEC01}"/>
    <cellStyle name="20% - Accent4 4 6" xfId="4625" xr:uid="{C01ED0FA-06A7-488A-9D11-FAE2AE7D1C59}"/>
    <cellStyle name="20% - Accent4 4 7" xfId="4626" xr:uid="{F5ECD554-89F3-43DD-B8B8-CF581A254184}"/>
    <cellStyle name="20% - Accent4 4 8" xfId="4627" xr:uid="{1F186079-D645-4A6E-AD69-5B8019C40F2D}"/>
    <cellStyle name="20% - Accent4 4 9" xfId="4628" xr:uid="{70E0382A-59F8-4D73-8049-F6567D8D3E60}"/>
    <cellStyle name="20% - Accent5 2" xfId="4020" xr:uid="{8CAF7DBD-8F00-45D2-882B-EA012D6D10C3}"/>
    <cellStyle name="20% - Accent5 2 10" xfId="4629" xr:uid="{5306B129-3EB1-436F-AA59-7C2A7105707E}"/>
    <cellStyle name="20% - Accent5 2 2" xfId="4630" xr:uid="{63660BDE-4790-43B1-A751-3BE320DE6801}"/>
    <cellStyle name="20% - Accent5 2 3" xfId="4631" xr:uid="{9B8B5CD3-CA0C-4245-ABCE-BF4BD9E2DD36}"/>
    <cellStyle name="20% - Accent5 2 4" xfId="4632" xr:uid="{3DCCB68C-F9E7-4425-AB7C-12BFBDF68F34}"/>
    <cellStyle name="20% - Accent5 2 5" xfId="4633" xr:uid="{E0D63C52-6B83-47B2-928E-8A741C3D7FB0}"/>
    <cellStyle name="20% - Accent5 2 6" xfId="4634" xr:uid="{9A1867E8-5AFD-4568-A4C5-0923AC361EE4}"/>
    <cellStyle name="20% - Accent5 2 7" xfId="4635" xr:uid="{8E613640-D8E3-4D2B-9162-821C2D2EDF8E}"/>
    <cellStyle name="20% - Accent5 2 8" xfId="4636" xr:uid="{3DFFAF27-4889-4815-A5AB-23A00E82E303}"/>
    <cellStyle name="20% - Accent5 2 9" xfId="4637" xr:uid="{7C3FA94C-BEDC-4EEB-BB07-BBA5A22B0CEC}"/>
    <cellStyle name="20% - Accent5 3" xfId="4638" xr:uid="{BF18748A-2D6F-4927-9AE5-F61D73AF2F28}"/>
    <cellStyle name="20% - Accent5 3 2" xfId="4639" xr:uid="{AE5D5CEB-215C-4054-B49B-CA75458C6C4F}"/>
    <cellStyle name="20% - Accent5 3 3" xfId="4640" xr:uid="{30B63471-1A64-4DE8-80E3-0B24FBE97093}"/>
    <cellStyle name="20% - Accent5 3 4" xfId="4641" xr:uid="{B4C17C73-DAC3-4354-8451-7E791DA9F902}"/>
    <cellStyle name="20% - Accent5 3 5" xfId="4642" xr:uid="{C1C8DEF7-CFE4-47F5-AE06-582FA62B7857}"/>
    <cellStyle name="20% - Accent5 3 6" xfId="4643" xr:uid="{F8A3CD30-E66E-4AA2-985C-C9E69098DDD2}"/>
    <cellStyle name="20% - Accent5 3 7" xfId="4644" xr:uid="{A609EEA3-FF8A-48DC-9042-06F8B171641A}"/>
    <cellStyle name="20% - Accent5 3 8" xfId="4645" xr:uid="{B6264E7B-8197-41ED-B088-A5F239FC6D90}"/>
    <cellStyle name="20% - Accent5 3 9" xfId="4646" xr:uid="{ED8EEDAF-D96B-4CF2-886D-E1C7BDA364C3}"/>
    <cellStyle name="20% - Accent5 4" xfId="4647" xr:uid="{8E2ED0D6-AE34-49BC-B8FB-73DE90E4D035}"/>
    <cellStyle name="20% - Accent5 4 2" xfId="4648" xr:uid="{B47F9D0B-6D4E-4E4C-8213-C3D1AD618F2D}"/>
    <cellStyle name="20% - Accent5 4 3" xfId="4649" xr:uid="{FF2FA6AB-E226-4150-9DF6-94F73F847990}"/>
    <cellStyle name="20% - Accent5 4 4" xfId="4650" xr:uid="{892458BA-AE96-46BC-82D4-D4E5CD519FD8}"/>
    <cellStyle name="20% - Accent5 4 5" xfId="4651" xr:uid="{54E58DBF-AC4C-4491-91D2-153658908865}"/>
    <cellStyle name="20% - Accent5 4 6" xfId="4652" xr:uid="{A0A7FC34-9150-4B57-B1DC-9268E63D5DA4}"/>
    <cellStyle name="20% - Accent5 4 7" xfId="4653" xr:uid="{5C1A3224-F581-4143-AE23-CB97EDC75407}"/>
    <cellStyle name="20% - Accent5 4 8" xfId="4654" xr:uid="{452BFEAB-2E39-4878-9448-CEA530AB06C3}"/>
    <cellStyle name="20% - Accent5 4 9" xfId="4655" xr:uid="{A5B927E5-ED26-4E93-ACBB-FA0045B708ED}"/>
    <cellStyle name="20% - Accent6 2" xfId="4021" xr:uid="{3C435666-0C93-444C-A7BB-626420A1C7B3}"/>
    <cellStyle name="20% - Accent6 2 10" xfId="4656" xr:uid="{9C8F48E0-25EA-49FA-9D12-3F1070113A42}"/>
    <cellStyle name="20% - Accent6 2 2" xfId="4657" xr:uid="{BCE9C278-4FAF-43BF-8FF2-3447EB0CFFE0}"/>
    <cellStyle name="20% - Accent6 2 3" xfId="4658" xr:uid="{118D9728-252E-43B4-8A1B-78602BEE9C2E}"/>
    <cellStyle name="20% - Accent6 2 4" xfId="4659" xr:uid="{9F0AC0ED-7BE0-4C7F-8461-EEFD8FACE3C6}"/>
    <cellStyle name="20% - Accent6 2 5" xfId="4660" xr:uid="{1CF13D69-55DF-4B07-BED3-BEEFB9B38CA8}"/>
    <cellStyle name="20% - Accent6 2 6" xfId="4661" xr:uid="{233F946A-C1BD-4B57-84A7-ACED2800B143}"/>
    <cellStyle name="20% - Accent6 2 7" xfId="4662" xr:uid="{42FA8501-6885-4811-880E-9C762FDB70A6}"/>
    <cellStyle name="20% - Accent6 2 8" xfId="4663" xr:uid="{2DC72327-5A2F-4B14-8167-F1CF5D718730}"/>
    <cellStyle name="20% - Accent6 2 9" xfId="4664" xr:uid="{CEEE82F8-6DE9-4261-B865-47923F2CF83C}"/>
    <cellStyle name="20% - Accent6 3" xfId="4665" xr:uid="{38423B0C-A247-445D-BD8C-FDE15F406687}"/>
    <cellStyle name="20% - Accent6 3 2" xfId="4666" xr:uid="{EE2B3FF9-6946-45E8-A3EA-C27A1F34FDA5}"/>
    <cellStyle name="20% - Accent6 3 3" xfId="4667" xr:uid="{E095C4C2-C7A6-4B36-A895-8890AA35E745}"/>
    <cellStyle name="20% - Accent6 3 4" xfId="4668" xr:uid="{E33B4DB9-BB95-407C-A706-15463B9B303A}"/>
    <cellStyle name="20% - Accent6 3 5" xfId="4669" xr:uid="{8705F87A-E641-4143-ADB4-EFA82CDAB042}"/>
    <cellStyle name="20% - Accent6 3 6" xfId="4670" xr:uid="{7D61A336-3866-492B-B06A-84829BB4FE09}"/>
    <cellStyle name="20% - Accent6 3 7" xfId="4671" xr:uid="{39AE4540-6B7F-4F2A-B235-C97C0390F629}"/>
    <cellStyle name="20% - Accent6 3 8" xfId="4672" xr:uid="{E1EAC719-3F3D-43AF-947D-68BF6FB68575}"/>
    <cellStyle name="20% - Accent6 3 9" xfId="4673" xr:uid="{558652B7-9A2E-4FBB-8B25-6024D3127DE5}"/>
    <cellStyle name="20% - Accent6 4" xfId="4674" xr:uid="{57B71473-71C3-4F5A-A68E-BDBF83C5EAA4}"/>
    <cellStyle name="20% - Accent6 4 2" xfId="4675" xr:uid="{E1B95402-7C47-4AE0-A8AE-12BF4B6CF43F}"/>
    <cellStyle name="20% - Accent6 4 3" xfId="4676" xr:uid="{6D55D23C-F2BE-419C-BD8F-B1C08B73528B}"/>
    <cellStyle name="20% - Accent6 4 4" xfId="4677" xr:uid="{D4DFCE9A-1196-4A45-B82A-A44627554121}"/>
    <cellStyle name="20% - Accent6 4 5" xfId="4678" xr:uid="{28538EAE-2C9B-4B80-ABD1-DD95A0E3AF2D}"/>
    <cellStyle name="20% - Accent6 4 6" xfId="4679" xr:uid="{10426179-7CA1-4BAB-A127-CF362CC8618E}"/>
    <cellStyle name="20% - Accent6 4 7" xfId="4680" xr:uid="{58CB6D06-12B8-4036-861E-4137EE6B63C2}"/>
    <cellStyle name="20% - Accent6 4 8" xfId="4681" xr:uid="{3A643757-2E3C-4F4C-A79B-FEBD8F89CE4B}"/>
    <cellStyle name="20% - Accent6 4 9" xfId="4682" xr:uid="{B431046B-D4D6-4356-ACC6-7F157879EC79}"/>
    <cellStyle name="20% - Ênfase1" xfId="481" builtinId="30" customBuiltin="1"/>
    <cellStyle name="20% - Ênfase1 10" xfId="4683" xr:uid="{66829CA9-1A1C-4C8E-9F42-2981F8191C70}"/>
    <cellStyle name="20% - Ênfase1 10 10" xfId="8320" xr:uid="{2A933B44-A54D-43AF-929A-3923872EAF66}"/>
    <cellStyle name="20% - Ênfase1 10 10 2" xfId="14894" xr:uid="{AC290E6B-C8D6-4955-B0A6-4B330B26990F}"/>
    <cellStyle name="20% - Ênfase1 10 10 2 2" xfId="14895" xr:uid="{4C8C2F20-E279-4837-AAD6-28FE0ED66F84}"/>
    <cellStyle name="20% - Ênfase1 10 10 2 3" xfId="14896" xr:uid="{29F1D0A5-44D1-4D3D-8D44-3FBBDEC250DB}"/>
    <cellStyle name="20% - Ênfase1 10 10 3" xfId="14897" xr:uid="{0866730A-120A-4A61-8B61-D0EB29BC69E2}"/>
    <cellStyle name="20% - Ênfase1 10 10 4" xfId="14898" xr:uid="{F97D4F9D-B304-47F4-ABF4-076820B93EB4}"/>
    <cellStyle name="20% - Ênfase1 10 11" xfId="14899" xr:uid="{5DF73CA0-D8A0-4D2D-9DF9-4F1C094BFE46}"/>
    <cellStyle name="20% - Ênfase1 10 11 2" xfId="14900" xr:uid="{855BF5D9-3B44-4231-AA01-8D01E54A8F34}"/>
    <cellStyle name="20% - Ênfase1 10 11 3" xfId="14901" xr:uid="{FCE1E2CD-A3FA-4748-949A-4F9DF294F730}"/>
    <cellStyle name="20% - Ênfase1 10 12" xfId="14902" xr:uid="{6637BAFA-47C6-4F89-A4F4-5D61F0F9F500}"/>
    <cellStyle name="20% - Ênfase1 10 13" xfId="14903" xr:uid="{80C5F96B-AFB6-4607-A08C-4127F9C0C037}"/>
    <cellStyle name="20% - Ênfase1 10 2" xfId="4684" xr:uid="{ADBACF43-9644-4FA6-83EE-B6FA57B6FBC8}"/>
    <cellStyle name="20% - Ênfase1 10 2 2" xfId="8321" xr:uid="{9CCC517C-5AA2-4E75-8224-327C69BB3A21}"/>
    <cellStyle name="20% - Ênfase1 10 2 2 2" xfId="14904" xr:uid="{A04839C1-D1C0-458C-BA85-D27B1242977E}"/>
    <cellStyle name="20% - Ênfase1 10 2 2 2 2" xfId="14905" xr:uid="{87E084E7-DEF2-4861-B872-53AF176A81A2}"/>
    <cellStyle name="20% - Ênfase1 10 2 2 2 3" xfId="14906" xr:uid="{4C27DFF9-0B2A-4A89-BAAE-664907CCB418}"/>
    <cellStyle name="20% - Ênfase1 10 2 2 3" xfId="14907" xr:uid="{36041338-9F2F-49AE-BAC1-097D14F575B7}"/>
    <cellStyle name="20% - Ênfase1 10 2 2 4" xfId="14908" xr:uid="{4B35FD8A-09AD-4CE6-B26D-C344B2A8FC7E}"/>
    <cellStyle name="20% - Ênfase1 10 2 3" xfId="8322" xr:uid="{E277C30B-F72C-4DA7-8132-FC5DA2E287A3}"/>
    <cellStyle name="20% - Ênfase1 10 2 3 2" xfId="14909" xr:uid="{A709293D-198B-43E6-BFFF-972428B29CFE}"/>
    <cellStyle name="20% - Ênfase1 10 2 3 2 2" xfId="14910" xr:uid="{FF50A81D-24C8-459B-B9E6-875A5602E2E9}"/>
    <cellStyle name="20% - Ênfase1 10 2 3 2 3" xfId="14911" xr:uid="{1D912822-9B1B-4ABD-9A02-984EE4C9AC68}"/>
    <cellStyle name="20% - Ênfase1 10 2 3 3" xfId="14912" xr:uid="{03D8DB59-299F-441C-B68A-BB7A4067D0C7}"/>
    <cellStyle name="20% - Ênfase1 10 2 3 4" xfId="14913" xr:uid="{DCD7BE2E-4494-452A-885C-AEF7341BC965}"/>
    <cellStyle name="20% - Ênfase1 10 3" xfId="4685" xr:uid="{FB3CD3C1-944A-4CA6-8F70-94983C019CE0}"/>
    <cellStyle name="20% - Ênfase1 10 3 2" xfId="8323" xr:uid="{86DD5EE6-51AC-41CB-8275-07AAC7B3B82E}"/>
    <cellStyle name="20% - Ênfase1 10 3 2 2" xfId="14914" xr:uid="{67C92A3B-7008-45A6-887E-38863CA8E18A}"/>
    <cellStyle name="20% - Ênfase1 10 3 2 2 2" xfId="14915" xr:uid="{42438740-D062-4F1F-8E6E-D00B40386594}"/>
    <cellStyle name="20% - Ênfase1 10 3 2 2 3" xfId="14916" xr:uid="{3EAB92BB-2ACB-4BFC-8056-51AC3823C790}"/>
    <cellStyle name="20% - Ênfase1 10 3 2 3" xfId="14917" xr:uid="{49E7D8AC-C72A-4A81-80CD-D6E19A49A820}"/>
    <cellStyle name="20% - Ênfase1 10 3 2 4" xfId="14918" xr:uid="{61EA1DA2-B6CB-4AE3-8F68-30063D41FF7E}"/>
    <cellStyle name="20% - Ênfase1 10 3 3" xfId="8324" xr:uid="{34769479-4665-45F2-BC39-6433B03C4543}"/>
    <cellStyle name="20% - Ênfase1 10 3 3 2" xfId="14919" xr:uid="{1AA3B459-0D10-4B21-A572-E879A69F116B}"/>
    <cellStyle name="20% - Ênfase1 10 3 3 2 2" xfId="14920" xr:uid="{4CBCFD5D-7A52-4222-BB90-9AA0B7FDBE65}"/>
    <cellStyle name="20% - Ênfase1 10 3 3 2 3" xfId="14921" xr:uid="{D0843174-A980-4320-AE7D-F2BB48767252}"/>
    <cellStyle name="20% - Ênfase1 10 3 3 3" xfId="14922" xr:uid="{CEDA2B5F-76E3-403D-80C3-FA47EA3C689F}"/>
    <cellStyle name="20% - Ênfase1 10 3 3 4" xfId="14923" xr:uid="{3928FD01-1751-4D3A-BA72-8C8679EC2961}"/>
    <cellStyle name="20% - Ênfase1 10 3 4" xfId="14924" xr:uid="{0A015C49-E630-4BAE-9F43-159E11BB89C3}"/>
    <cellStyle name="20% - Ênfase1 10 3 4 2" xfId="14925" xr:uid="{2781C1D8-EA24-4A93-B7A4-9CC9DBA7F669}"/>
    <cellStyle name="20% - Ênfase1 10 3 4 3" xfId="14926" xr:uid="{ADC8DDC7-076E-4DBA-9E65-C9E6AA6A4088}"/>
    <cellStyle name="20% - Ênfase1 10 3 5" xfId="14927" xr:uid="{873898AC-C600-4297-AED3-156DE7CDFBFB}"/>
    <cellStyle name="20% - Ênfase1 10 3 6" xfId="14928" xr:uid="{5E10759C-451D-4B37-8150-1C9BF6B05F99}"/>
    <cellStyle name="20% - Ênfase1 10 4" xfId="8325" xr:uid="{55AAD0CC-4647-427B-965E-4D696BF01B25}"/>
    <cellStyle name="20% - Ênfase1 10 4 2" xfId="8326" xr:uid="{45A1272E-E0CA-44A7-AF70-79260A2617AA}"/>
    <cellStyle name="20% - Ênfase1 10 4 2 2" xfId="14929" xr:uid="{D2FD185A-FFC2-4D5A-8B5F-103D1B84204D}"/>
    <cellStyle name="20% - Ênfase1 10 4 2 2 2" xfId="14930" xr:uid="{26CDD31C-34C4-490C-996E-F1EAF779C076}"/>
    <cellStyle name="20% - Ênfase1 10 4 2 2 3" xfId="14931" xr:uid="{43CF879F-17EA-4F28-AC97-32F29961B57F}"/>
    <cellStyle name="20% - Ênfase1 10 4 2 3" xfId="14932" xr:uid="{E96AAC10-F762-4212-BEAD-904FF5F4DBCC}"/>
    <cellStyle name="20% - Ênfase1 10 4 2 4" xfId="14933" xr:uid="{84310D70-0143-47D3-A70D-D44310EF91E0}"/>
    <cellStyle name="20% - Ênfase1 10 4 3" xfId="8327" xr:uid="{F40D22F3-69BA-4214-8B10-D789E0BA6219}"/>
    <cellStyle name="20% - Ênfase1 10 4 3 2" xfId="14934" xr:uid="{79DBB2A8-94B5-42BA-9643-ED442F2E4329}"/>
    <cellStyle name="20% - Ênfase1 10 4 3 2 2" xfId="14935" xr:uid="{F7CFAD0F-156D-4208-A296-2626F3EACDB3}"/>
    <cellStyle name="20% - Ênfase1 10 4 3 2 3" xfId="14936" xr:uid="{ED1B3173-2B09-4FA1-BE53-EF5DFE1A893D}"/>
    <cellStyle name="20% - Ênfase1 10 4 3 3" xfId="14937" xr:uid="{64144D0A-09D1-4276-AD0B-3CA2259B0489}"/>
    <cellStyle name="20% - Ênfase1 10 4 3 4" xfId="14938" xr:uid="{C0671C4B-95CD-4203-B6B2-63E254F78974}"/>
    <cellStyle name="20% - Ênfase1 10 4 4" xfId="14939" xr:uid="{837AFD05-78DF-4F04-894D-05EA9C5FCBDB}"/>
    <cellStyle name="20% - Ênfase1 10 4 4 2" xfId="14940" xr:uid="{3A76300C-4F17-4F79-8B8B-BAE3E18F8E08}"/>
    <cellStyle name="20% - Ênfase1 10 4 4 3" xfId="14941" xr:uid="{AE833395-B00E-4FA3-9744-A3B8A8CCBE00}"/>
    <cellStyle name="20% - Ênfase1 10 4 5" xfId="14942" xr:uid="{82650C90-A893-4712-BEED-90B62B28E7E6}"/>
    <cellStyle name="20% - Ênfase1 10 4 6" xfId="14943" xr:uid="{1DB50880-1840-4442-AD43-2C5D91846754}"/>
    <cellStyle name="20% - Ênfase1 10 5" xfId="8328" xr:uid="{E63B56C8-8E45-4097-A094-AA4508908664}"/>
    <cellStyle name="20% - Ênfase1 10 5 2" xfId="8329" xr:uid="{B9C0EB0E-78AD-4B37-AA3D-C20BF8DC2662}"/>
    <cellStyle name="20% - Ênfase1 10 5 2 2" xfId="14944" xr:uid="{07744F32-D82A-43E5-99EA-0722F581BC7D}"/>
    <cellStyle name="20% - Ênfase1 10 5 2 2 2" xfId="14945" xr:uid="{D2C1713F-6678-454D-8BAF-486D2B801A20}"/>
    <cellStyle name="20% - Ênfase1 10 5 2 2 3" xfId="14946" xr:uid="{FF9FA5D7-B52B-4D83-B478-365A6AA43564}"/>
    <cellStyle name="20% - Ênfase1 10 5 2 3" xfId="14947" xr:uid="{448986C1-45FC-44E2-B31F-FAEC0C70FDC4}"/>
    <cellStyle name="20% - Ênfase1 10 5 2 4" xfId="14948" xr:uid="{B4B5C6DB-B508-4215-BEBD-9EE1EC0D3321}"/>
    <cellStyle name="20% - Ênfase1 10 5 3" xfId="8330" xr:uid="{BC97EE8A-1ABA-419F-826A-BD657710657A}"/>
    <cellStyle name="20% - Ênfase1 10 5 3 2" xfId="14949" xr:uid="{EE76CD64-06FC-43E5-BC42-34B1BCB0386D}"/>
    <cellStyle name="20% - Ênfase1 10 5 3 2 2" xfId="14950" xr:uid="{3F19FD9F-5C67-468A-B230-5453A837D3E6}"/>
    <cellStyle name="20% - Ênfase1 10 5 3 2 3" xfId="14951" xr:uid="{A8ADD8E1-A4E7-4266-8FF7-CBBC9823C29D}"/>
    <cellStyle name="20% - Ênfase1 10 5 3 3" xfId="14952" xr:uid="{E6009CD8-94E1-434E-B895-A8CD3E93D619}"/>
    <cellStyle name="20% - Ênfase1 10 5 3 4" xfId="14953" xr:uid="{1EF72069-0406-4AF4-AE4F-D739056E8681}"/>
    <cellStyle name="20% - Ênfase1 10 5 4" xfId="14954" xr:uid="{BE7E4127-EEC5-4330-9785-A19CC2922656}"/>
    <cellStyle name="20% - Ênfase1 10 5 4 2" xfId="14955" xr:uid="{07EA7DA2-5973-4712-B68D-C1F98F64C4CF}"/>
    <cellStyle name="20% - Ênfase1 10 5 4 3" xfId="14956" xr:uid="{26F1388C-A564-4ECB-B406-ECFDB67306AA}"/>
    <cellStyle name="20% - Ênfase1 10 5 5" xfId="14957" xr:uid="{4D5954DD-17EB-4371-A4BC-6D375BE736C5}"/>
    <cellStyle name="20% - Ênfase1 10 5 6" xfId="14958" xr:uid="{860F3743-9E7C-49F6-884D-7AB034E0D656}"/>
    <cellStyle name="20% - Ênfase1 10 6" xfId="8331" xr:uid="{403F68EE-0011-4F6C-90E4-3AAC44993604}"/>
    <cellStyle name="20% - Ênfase1 10 6 2" xfId="8332" xr:uid="{7BD99784-0461-4094-914E-5BEFFB2932CF}"/>
    <cellStyle name="20% - Ênfase1 10 6 2 2" xfId="14959" xr:uid="{D51FA6F9-38B8-4A1F-8D22-896B41B83A50}"/>
    <cellStyle name="20% - Ênfase1 10 6 2 2 2" xfId="14960" xr:uid="{F28BE9A4-CE19-499D-B3CB-93F321537626}"/>
    <cellStyle name="20% - Ênfase1 10 6 2 2 3" xfId="14961" xr:uid="{F8380B90-C05C-4127-BF0A-9B92D8AEF819}"/>
    <cellStyle name="20% - Ênfase1 10 6 2 3" xfId="14962" xr:uid="{CBF1C72E-7BFE-4D57-9D5D-DAD8D297F80F}"/>
    <cellStyle name="20% - Ênfase1 10 6 2 4" xfId="14963" xr:uid="{26CDF82E-6922-4BFD-B66F-3612FC0FF392}"/>
    <cellStyle name="20% - Ênfase1 10 6 3" xfId="8333" xr:uid="{3B2A8BB3-FC9A-489C-958C-78DADCC90BC5}"/>
    <cellStyle name="20% - Ênfase1 10 6 3 2" xfId="14964" xr:uid="{127F9F82-3D5C-4A07-B76E-F7050AA7FF42}"/>
    <cellStyle name="20% - Ênfase1 10 6 3 2 2" xfId="14965" xr:uid="{DF5B3433-81D0-4060-B78E-58BC57389247}"/>
    <cellStyle name="20% - Ênfase1 10 6 3 2 3" xfId="14966" xr:uid="{2DAD77E7-35D4-4443-A21C-9970854C0684}"/>
    <cellStyle name="20% - Ênfase1 10 6 3 3" xfId="14967" xr:uid="{85133E95-B001-414E-81E4-B2532F9EAA6A}"/>
    <cellStyle name="20% - Ênfase1 10 6 3 4" xfId="14968" xr:uid="{3FA956B1-EBDC-4AFF-B54A-4A23D28AE895}"/>
    <cellStyle name="20% - Ênfase1 10 6 4" xfId="14969" xr:uid="{8C7BDAAC-1CA8-4A45-A78C-3A5394D5EBB8}"/>
    <cellStyle name="20% - Ênfase1 10 6 4 2" xfId="14970" xr:uid="{64660B6B-2202-4813-B6D7-664178C07E45}"/>
    <cellStyle name="20% - Ênfase1 10 6 4 3" xfId="14971" xr:uid="{AC083F11-8DAD-42A2-AF65-E51F7D62A111}"/>
    <cellStyle name="20% - Ênfase1 10 6 5" xfId="14972" xr:uid="{ECAC50D8-5CDB-4D79-8DF5-00B13AD34E4B}"/>
    <cellStyle name="20% - Ênfase1 10 6 6" xfId="14973" xr:uid="{A005ECC6-FBE0-434B-A128-3244C1D65969}"/>
    <cellStyle name="20% - Ênfase1 10 7" xfId="8334" xr:uid="{C7B0AD3C-C703-4D49-9AC7-2009D115FBC6}"/>
    <cellStyle name="20% - Ênfase1 10 7 2" xfId="8335" xr:uid="{A0AE16B7-425F-4510-BBEB-6857E90781F0}"/>
    <cellStyle name="20% - Ênfase1 10 7 2 2" xfId="14974" xr:uid="{37B087D1-9E08-42D5-A883-69C05C11A743}"/>
    <cellStyle name="20% - Ênfase1 10 7 2 2 2" xfId="14975" xr:uid="{70454A8C-39D2-4D1F-9F40-858DFE7249B1}"/>
    <cellStyle name="20% - Ênfase1 10 7 2 2 3" xfId="14976" xr:uid="{64EF679F-643B-470F-824F-97CE30758D16}"/>
    <cellStyle name="20% - Ênfase1 10 7 2 3" xfId="14977" xr:uid="{146DEA91-E675-404A-848F-AC73A5688AA2}"/>
    <cellStyle name="20% - Ênfase1 10 7 2 4" xfId="14978" xr:uid="{131F40DF-E41C-4BB8-B704-E3BD8BE0AAF1}"/>
    <cellStyle name="20% - Ênfase1 10 7 3" xfId="8336" xr:uid="{9CCA8C9B-CF7F-4C42-8AD2-69C6B5FB9909}"/>
    <cellStyle name="20% - Ênfase1 10 7 3 2" xfId="14979" xr:uid="{9E2B9B93-0941-409E-8397-69DB5DCE70CD}"/>
    <cellStyle name="20% - Ênfase1 10 7 3 2 2" xfId="14980" xr:uid="{4E897792-9317-4684-9D6E-4B555EE5FE67}"/>
    <cellStyle name="20% - Ênfase1 10 7 3 2 3" xfId="14981" xr:uid="{6A25ABE3-1313-49C1-BE06-C8A7CD817E93}"/>
    <cellStyle name="20% - Ênfase1 10 7 3 3" xfId="14982" xr:uid="{AA5B0377-1CB9-4063-9C9B-CA9068DB7C5F}"/>
    <cellStyle name="20% - Ênfase1 10 7 3 4" xfId="14983" xr:uid="{E85EE1B8-3016-4E17-80DA-EEF5B07910D5}"/>
    <cellStyle name="20% - Ênfase1 10 7 4" xfId="14984" xr:uid="{DDBC2857-A770-4AA9-A8D6-553D67D8FFE2}"/>
    <cellStyle name="20% - Ênfase1 10 7 4 2" xfId="14985" xr:uid="{2D8B4540-0797-4CC9-83E4-A085AFEAB2EA}"/>
    <cellStyle name="20% - Ênfase1 10 7 4 3" xfId="14986" xr:uid="{C2D2F2D5-AC3D-4BC3-B5B7-9B6B1FEE608C}"/>
    <cellStyle name="20% - Ênfase1 10 7 5" xfId="14987" xr:uid="{8CF7BEC6-EA54-47A2-8EFC-B1FBBB9D1952}"/>
    <cellStyle name="20% - Ênfase1 10 7 6" xfId="14988" xr:uid="{45064130-E66A-45B2-961F-DE8778C38EAD}"/>
    <cellStyle name="20% - Ênfase1 10 8" xfId="8337" xr:uid="{E3C70145-7B3F-4BC7-9F62-E01C5AEF63D0}"/>
    <cellStyle name="20% - Ênfase1 10 8 2" xfId="8338" xr:uid="{11C36D1C-CE0B-4F17-9F18-11BD3DA9617B}"/>
    <cellStyle name="20% - Ênfase1 10 8 2 2" xfId="14989" xr:uid="{FD4B5C6D-F3F3-4345-8B8A-61745A110D3D}"/>
    <cellStyle name="20% - Ênfase1 10 8 2 2 2" xfId="14990" xr:uid="{40D49B0D-1AA6-4FFF-870A-D9B16878E885}"/>
    <cellStyle name="20% - Ênfase1 10 8 2 2 3" xfId="14991" xr:uid="{D81AFC62-EE3D-4526-A06F-37E78A5861A0}"/>
    <cellStyle name="20% - Ênfase1 10 8 2 3" xfId="14992" xr:uid="{659EEF2A-B149-49D9-A388-54A885675A99}"/>
    <cellStyle name="20% - Ênfase1 10 8 2 4" xfId="14993" xr:uid="{A747A094-1FBE-4D3C-AFF7-C3DAC81A4D01}"/>
    <cellStyle name="20% - Ênfase1 10 8 3" xfId="8339" xr:uid="{7905C837-9A47-4892-B317-2D1AAB3AEEA3}"/>
    <cellStyle name="20% - Ênfase1 10 8 3 2" xfId="14994" xr:uid="{633417AF-8F68-4A8D-9398-F36FB1F897A2}"/>
    <cellStyle name="20% - Ênfase1 10 8 3 2 2" xfId="14995" xr:uid="{DFAEE77A-AD0E-4C05-9E99-72492D32DBA1}"/>
    <cellStyle name="20% - Ênfase1 10 8 3 2 3" xfId="14996" xr:uid="{DF5A9D8D-851B-4106-9655-EF29A0EF661A}"/>
    <cellStyle name="20% - Ênfase1 10 8 3 3" xfId="14997" xr:uid="{F06B0E87-FA1E-4DFB-B0AC-78346573F918}"/>
    <cellStyle name="20% - Ênfase1 10 8 3 4" xfId="14998" xr:uid="{6E65859F-BF56-4ED6-BB96-CE7799591A87}"/>
    <cellStyle name="20% - Ênfase1 10 8 4" xfId="14999" xr:uid="{99DC08FA-8223-4C8D-9AC5-240E3E5BDA96}"/>
    <cellStyle name="20% - Ênfase1 10 8 4 2" xfId="15000" xr:uid="{998F542D-FF8E-4299-BDEC-78D3332AF4A2}"/>
    <cellStyle name="20% - Ênfase1 10 8 4 3" xfId="15001" xr:uid="{3B2DE9EF-7BC7-4E20-BA55-97D893009812}"/>
    <cellStyle name="20% - Ênfase1 10 8 5" xfId="15002" xr:uid="{4A0EB0CA-4BE2-4101-BAAC-9BC5E01FE3DB}"/>
    <cellStyle name="20% - Ênfase1 10 8 6" xfId="15003" xr:uid="{60B79201-A3B2-4789-885A-3CB1739BA535}"/>
    <cellStyle name="20% - Ênfase1 10 9" xfId="8340" xr:uid="{4768DD8B-1A4E-454A-BE85-025055A1C49B}"/>
    <cellStyle name="20% - Ênfase1 10 9 2" xfId="15004" xr:uid="{E8011F14-BDAB-470A-B3C0-24F921C80824}"/>
    <cellStyle name="20% - Ênfase1 10 9 2 2" xfId="15005" xr:uid="{4158D932-A98B-4FA4-A8D0-2759F763546A}"/>
    <cellStyle name="20% - Ênfase1 10 9 2 3" xfId="15006" xr:uid="{76105127-3053-4504-BF38-DEBC2B16CD52}"/>
    <cellStyle name="20% - Ênfase1 10 9 3" xfId="15007" xr:uid="{FAEB6101-9B71-4441-901C-6914F7525A25}"/>
    <cellStyle name="20% - Ênfase1 10 9 4" xfId="15008" xr:uid="{1C6E3ECB-54D1-4B13-BA49-EA391B555F78}"/>
    <cellStyle name="20% - Ênfase1 100" xfId="15009" xr:uid="{61BB2CD1-22A0-4659-BEE5-EA9DB3678F30}"/>
    <cellStyle name="20% - Ênfase1 101" xfId="15010" xr:uid="{6138BFF8-9857-4E3D-A209-DB06584F6B09}"/>
    <cellStyle name="20% - Ênfase1 102" xfId="15011" xr:uid="{72F969C6-47A3-4616-A663-E8E5DBD532DC}"/>
    <cellStyle name="20% - Ênfase1 103" xfId="15012" xr:uid="{48E37AD7-C5A0-4CC9-B59A-AD88FB261D01}"/>
    <cellStyle name="20% - Ênfase1 104" xfId="15013" xr:uid="{EF020DBC-5966-4273-9646-AD52A77D03E5}"/>
    <cellStyle name="20% - Ênfase1 105" xfId="15014" xr:uid="{6063EF0D-1398-4B23-8C22-B3E0861DD692}"/>
    <cellStyle name="20% - Ênfase1 106" xfId="15015" xr:uid="{0CBDA2CB-C3B2-425B-AD78-43E1F44433D5}"/>
    <cellStyle name="20% - Ênfase1 107" xfId="15016" xr:uid="{09A10445-D4F3-4BCF-975B-2C92FCD0B789}"/>
    <cellStyle name="20% - Ênfase1 108" xfId="15017" xr:uid="{6394E3CA-EAD9-403E-B89D-C278DEA7ADEB}"/>
    <cellStyle name="20% - Ênfase1 109" xfId="15018" xr:uid="{8D4C5E07-E513-48A7-A59F-B3952C18BCAC}"/>
    <cellStyle name="20% - Ênfase1 11" xfId="4686" xr:uid="{09C1DC97-2A85-4179-BCB3-42BDCD308821}"/>
    <cellStyle name="20% - Ênfase1 11 2" xfId="4687" xr:uid="{681AB425-FF5B-4C5F-80CD-821F4E53A0F9}"/>
    <cellStyle name="20% - Ênfase1 11 2 2" xfId="8341" xr:uid="{E2925793-0A6C-409B-B8BF-146FA57577EC}"/>
    <cellStyle name="20% - Ênfase1 11 2 2 2" xfId="15019" xr:uid="{A85D0483-BF3C-4D43-B4A4-589A00AFBF6A}"/>
    <cellStyle name="20% - Ênfase1 11 2 2 2 2" xfId="15020" xr:uid="{17D2E59D-1727-4D61-9DB6-AD0DDD5CDC14}"/>
    <cellStyle name="20% - Ênfase1 11 2 2 2 3" xfId="15021" xr:uid="{BBB212E0-DE49-4B30-9659-9917C9E58529}"/>
    <cellStyle name="20% - Ênfase1 11 2 2 3" xfId="15022" xr:uid="{1E2F1BCA-B216-4B8A-AF68-82E4ABA73B73}"/>
    <cellStyle name="20% - Ênfase1 11 2 2 4" xfId="15023" xr:uid="{3A5139D4-8B0E-4CAA-9EAF-EF913C6E9132}"/>
    <cellStyle name="20% - Ênfase1 11 2 3" xfId="8342" xr:uid="{3E17E3EA-C8E7-44C8-A880-B05E6A695984}"/>
    <cellStyle name="20% - Ênfase1 11 2 3 2" xfId="15024" xr:uid="{57B75987-85D3-43CE-B813-BC9E617C0520}"/>
    <cellStyle name="20% - Ênfase1 11 2 3 2 2" xfId="15025" xr:uid="{5CE5A4BF-BE5F-4EAD-ADF1-39EE85250748}"/>
    <cellStyle name="20% - Ênfase1 11 2 3 2 3" xfId="15026" xr:uid="{FDC738D2-51F5-47FD-BD09-88D2BB2B3610}"/>
    <cellStyle name="20% - Ênfase1 11 2 3 3" xfId="15027" xr:uid="{DC72E45F-A793-40D5-A465-F8C455F05DB2}"/>
    <cellStyle name="20% - Ênfase1 11 2 3 4" xfId="15028" xr:uid="{ECD09DBB-B56A-468C-A5DE-CEC59C42A6A0}"/>
    <cellStyle name="20% - Ênfase1 11 2 4" xfId="15029" xr:uid="{3F81A4DE-1B1D-4AE4-BE0F-7661C97E2754}"/>
    <cellStyle name="20% - Ênfase1 11 2 4 2" xfId="15030" xr:uid="{F90043FF-6FD8-4E91-9255-D7FE72A6539D}"/>
    <cellStyle name="20% - Ênfase1 11 2 4 3" xfId="15031" xr:uid="{564CFF94-EF3D-4F73-B126-2AB9EA9BAB49}"/>
    <cellStyle name="20% - Ênfase1 11 2 5" xfId="15032" xr:uid="{83166012-F237-4733-A0AE-5ADCE00B1B7D}"/>
    <cellStyle name="20% - Ênfase1 11 2 6" xfId="15033" xr:uid="{BFAD301E-5387-4A6E-A1BD-7C7837DE23FC}"/>
    <cellStyle name="20% - Ênfase1 11 3" xfId="4688" xr:uid="{450795AC-4F8D-4900-BBCE-BC2D97077827}"/>
    <cellStyle name="20% - Ênfase1 11 3 2" xfId="8343" xr:uid="{F3D87003-A169-4461-9404-F40742BB3EB7}"/>
    <cellStyle name="20% - Ênfase1 11 3 2 2" xfId="15034" xr:uid="{72E4ED33-B8BB-4EC0-B468-F2441896FFFD}"/>
    <cellStyle name="20% - Ênfase1 11 3 2 2 2" xfId="15035" xr:uid="{05A2B162-2E21-4484-AB27-F2EA4308E825}"/>
    <cellStyle name="20% - Ênfase1 11 3 2 2 3" xfId="15036" xr:uid="{FED745CF-EFC0-4BC7-ADC6-FB4D958A97ED}"/>
    <cellStyle name="20% - Ênfase1 11 3 2 3" xfId="15037" xr:uid="{6C88F251-11F9-4DD8-9F96-444AB5C5B6A3}"/>
    <cellStyle name="20% - Ênfase1 11 3 2 4" xfId="15038" xr:uid="{28E9E9E0-E2CF-4BE1-8F1D-FF86BD96E939}"/>
    <cellStyle name="20% - Ênfase1 11 3 3" xfId="8344" xr:uid="{0E3D94CD-393E-49BD-B601-894EBE0363B9}"/>
    <cellStyle name="20% - Ênfase1 11 3 3 2" xfId="15039" xr:uid="{ACB60411-A267-4FAC-BF9B-60DAB1514F3F}"/>
    <cellStyle name="20% - Ênfase1 11 3 3 2 2" xfId="15040" xr:uid="{32CB0D98-D408-468C-8C01-DD448965A8E7}"/>
    <cellStyle name="20% - Ênfase1 11 3 3 2 3" xfId="15041" xr:uid="{2DF7AD7D-96BF-4AD4-BB1D-962F84FA4D66}"/>
    <cellStyle name="20% - Ênfase1 11 3 3 3" xfId="15042" xr:uid="{B9CC8C61-041C-48EB-B503-2B45AEAE7F86}"/>
    <cellStyle name="20% - Ênfase1 11 3 3 4" xfId="15043" xr:uid="{DDD78053-297F-4D05-8CFA-62D762B2C9B4}"/>
    <cellStyle name="20% - Ênfase1 11 3 4" xfId="15044" xr:uid="{E9AE09C5-3F60-4373-BD67-1960BBEF65CA}"/>
    <cellStyle name="20% - Ênfase1 11 3 4 2" xfId="15045" xr:uid="{1F467F66-E561-47EB-8CCD-8F317B4F3C69}"/>
    <cellStyle name="20% - Ênfase1 11 3 4 3" xfId="15046" xr:uid="{F5C3B4E6-2F6A-470C-99AB-307BAE2CA860}"/>
    <cellStyle name="20% - Ênfase1 11 3 5" xfId="15047" xr:uid="{EEF64B21-E690-4476-9A19-0B75E78CB214}"/>
    <cellStyle name="20% - Ênfase1 11 3 6" xfId="15048" xr:uid="{471E0F8F-0F80-4ABC-B9BB-10FECD1EF1FC}"/>
    <cellStyle name="20% - Ênfase1 11 4" xfId="8345" xr:uid="{1AAC1ED2-A400-419A-AE62-C8932562F340}"/>
    <cellStyle name="20% - Ênfase1 11 4 2" xfId="15049" xr:uid="{D1533467-73C7-499D-9537-65C7B19A493C}"/>
    <cellStyle name="20% - Ênfase1 11 4 2 2" xfId="15050" xr:uid="{E1DB0936-1326-44E7-B490-B61DE714280F}"/>
    <cellStyle name="20% - Ênfase1 11 4 2 3" xfId="15051" xr:uid="{3A6BC959-E0F2-436C-A7D5-7E26F2EB6320}"/>
    <cellStyle name="20% - Ênfase1 11 4 3" xfId="15052" xr:uid="{ADC3CDA6-D3AB-4A07-8651-23EE002BC361}"/>
    <cellStyle name="20% - Ênfase1 11 4 4" xfId="15053" xr:uid="{1C473AAE-EC47-4F30-882A-94BABA1AD4D6}"/>
    <cellStyle name="20% - Ênfase1 11 5" xfId="8346" xr:uid="{D86DBF1E-B7ED-40B0-B518-5B2DDAE6ABF2}"/>
    <cellStyle name="20% - Ênfase1 11 5 2" xfId="15054" xr:uid="{1DB19922-F3D3-4610-B7FD-FBC7AE307B56}"/>
    <cellStyle name="20% - Ênfase1 11 5 2 2" xfId="15055" xr:uid="{27D5FBEC-28CF-44F9-AE3A-D1046F821753}"/>
    <cellStyle name="20% - Ênfase1 11 5 2 3" xfId="15056" xr:uid="{6759B870-1014-43E6-94AB-A5F2D699DD08}"/>
    <cellStyle name="20% - Ênfase1 11 5 3" xfId="15057" xr:uid="{A0F60724-2A60-4737-880C-5A28DDB25233}"/>
    <cellStyle name="20% - Ênfase1 11 5 4" xfId="15058" xr:uid="{A3758ECD-E9D3-4A3F-8525-4AC7EF2698B0}"/>
    <cellStyle name="20% - Ênfase1 11 6" xfId="15059" xr:uid="{6729E452-7FE5-4F34-B6B3-7FF8B3B54546}"/>
    <cellStyle name="20% - Ênfase1 11 6 2" xfId="15060" xr:uid="{485CE89F-388D-40F8-95CD-40A615F81A5F}"/>
    <cellStyle name="20% - Ênfase1 11 6 3" xfId="15061" xr:uid="{943F08EB-3978-4312-881D-6186ADF0B42F}"/>
    <cellStyle name="20% - Ênfase1 11 7" xfId="15062" xr:uid="{BF2654D7-1C14-4B34-979F-17C3ABA36550}"/>
    <cellStyle name="20% - Ênfase1 11 8" xfId="15063" xr:uid="{D59C3DC9-6C6E-452C-83A7-EEA2B681F301}"/>
    <cellStyle name="20% - Ênfase1 110" xfId="15064" xr:uid="{F4C5E4A2-31DB-4DFB-B586-19EBE8684FBF}"/>
    <cellStyle name="20% - Ênfase1 111" xfId="15065" xr:uid="{7E7C4831-CB0A-450C-9A2A-810041C96EB8}"/>
    <cellStyle name="20% - Ênfase1 112" xfId="15066" xr:uid="{DC1A32EB-6772-41EF-8CA2-77417B756C88}"/>
    <cellStyle name="20% - Ênfase1 113" xfId="15067" xr:uid="{4070B4B1-E073-42F0-A6B8-FA9185B2BF7D}"/>
    <cellStyle name="20% - Ênfase1 114" xfId="15068" xr:uid="{AB0379A6-0B6E-449C-81EE-E10C58F6CC24}"/>
    <cellStyle name="20% - Ênfase1 115" xfId="15069" xr:uid="{41910ACE-E0D9-4195-8782-3857EF30FD9C}"/>
    <cellStyle name="20% - Ênfase1 116" xfId="15070" xr:uid="{CA5CE352-F97B-483E-8FB7-F41EA19AD95B}"/>
    <cellStyle name="20% - Ênfase1 117" xfId="15071" xr:uid="{0261EE60-C125-431C-B8E3-3D19847FBE3F}"/>
    <cellStyle name="20% - Ênfase1 118" xfId="15072" xr:uid="{9F3CDACE-E070-49B0-94B5-C53DBD317A40}"/>
    <cellStyle name="20% - Ênfase1 119" xfId="15073" xr:uid="{3310625A-7559-494A-B603-01224DAC2778}"/>
    <cellStyle name="20% - Ênfase1 12" xfId="4689" xr:uid="{46DA5806-BCEC-408B-AE67-D4E01C18AF33}"/>
    <cellStyle name="20% - Ênfase1 12 2" xfId="4690" xr:uid="{F734C813-A001-4C5E-8115-23FD64210E55}"/>
    <cellStyle name="20% - Ênfase1 12 2 2" xfId="8347" xr:uid="{6078B5E1-9616-4FD5-B9C8-369C1CCC9D92}"/>
    <cellStyle name="20% - Ênfase1 12 2 2 2" xfId="15074" xr:uid="{7569D3F3-1B32-4CAC-B87E-0FB643A20441}"/>
    <cellStyle name="20% - Ênfase1 12 2 2 2 2" xfId="15075" xr:uid="{95B1EA1E-D4B0-49E0-A880-208A1A5D03B4}"/>
    <cellStyle name="20% - Ênfase1 12 2 2 2 3" xfId="15076" xr:uid="{04C84927-7771-4409-A3DA-1FA884AD6C33}"/>
    <cellStyle name="20% - Ênfase1 12 2 2 3" xfId="15077" xr:uid="{C246B9BC-6944-4378-9E22-727A9A229B4D}"/>
    <cellStyle name="20% - Ênfase1 12 2 2 4" xfId="15078" xr:uid="{ACDB5344-768B-457F-BE60-0817ECC6EB84}"/>
    <cellStyle name="20% - Ênfase1 12 2 3" xfId="8348" xr:uid="{ED7CA559-2DC9-4D06-B91C-02BB3E0DEF5B}"/>
    <cellStyle name="20% - Ênfase1 12 2 3 2" xfId="15079" xr:uid="{96ABDD82-5CBC-4C54-AD40-6D5621F97AE0}"/>
    <cellStyle name="20% - Ênfase1 12 2 3 2 2" xfId="15080" xr:uid="{98B894C8-224C-4F8F-8B42-81288932C294}"/>
    <cellStyle name="20% - Ênfase1 12 2 3 2 3" xfId="15081" xr:uid="{27A988D9-DECA-411B-9E62-A2C91A853588}"/>
    <cellStyle name="20% - Ênfase1 12 2 3 3" xfId="15082" xr:uid="{8FB15E8E-A26E-485E-AA4E-4749D1B60EDF}"/>
    <cellStyle name="20% - Ênfase1 12 2 3 4" xfId="15083" xr:uid="{810AF585-D369-420B-9BCE-9B627DAB58E3}"/>
    <cellStyle name="20% - Ênfase1 12 2 4" xfId="15084" xr:uid="{582BE19B-3A06-4C95-855E-F47B42ECEFF7}"/>
    <cellStyle name="20% - Ênfase1 12 2 4 2" xfId="15085" xr:uid="{4C94C392-354B-46E8-9C7D-5E411DBE171F}"/>
    <cellStyle name="20% - Ênfase1 12 2 4 3" xfId="15086" xr:uid="{C73864C2-6ED5-44CC-BCAD-CFB154DC78F7}"/>
    <cellStyle name="20% - Ênfase1 12 2 5" xfId="15087" xr:uid="{0B4FA607-83F9-4E39-B971-FD7AF515DB10}"/>
    <cellStyle name="20% - Ênfase1 12 2 6" xfId="15088" xr:uid="{A44C0596-BFC0-48FD-8443-7ECADBC62CCD}"/>
    <cellStyle name="20% - Ênfase1 12 3" xfId="4691" xr:uid="{6A549CB3-1A57-4577-994F-CAA345E7A40E}"/>
    <cellStyle name="20% - Ênfase1 12 3 2" xfId="8349" xr:uid="{4F81F9DD-F0CE-4BD8-8D5F-28A1E984D60C}"/>
    <cellStyle name="20% - Ênfase1 12 3 2 2" xfId="15089" xr:uid="{2E7DCEA1-4886-4704-A14B-6C0838D7488E}"/>
    <cellStyle name="20% - Ênfase1 12 3 2 2 2" xfId="15090" xr:uid="{32404DD4-607B-4744-B7E7-18DB1B87D6EC}"/>
    <cellStyle name="20% - Ênfase1 12 3 2 2 3" xfId="15091" xr:uid="{DDB98789-66B5-41D4-8FFA-2809911609A9}"/>
    <cellStyle name="20% - Ênfase1 12 3 2 3" xfId="15092" xr:uid="{FCBADD29-F2B4-41FB-A742-D8A00B16DD2F}"/>
    <cellStyle name="20% - Ênfase1 12 3 2 4" xfId="15093" xr:uid="{31D998C0-C928-4355-8707-E206B97C6F32}"/>
    <cellStyle name="20% - Ênfase1 12 3 3" xfId="8350" xr:uid="{47454A73-2DE4-4697-8DED-B1F9A17200B0}"/>
    <cellStyle name="20% - Ênfase1 12 3 3 2" xfId="15094" xr:uid="{DFC8D8C5-2697-4DAB-AB38-E64BD29F113F}"/>
    <cellStyle name="20% - Ênfase1 12 3 3 2 2" xfId="15095" xr:uid="{DCB5E903-FAFF-4F66-9DF0-4B4BC46251A7}"/>
    <cellStyle name="20% - Ênfase1 12 3 3 2 3" xfId="15096" xr:uid="{D5435A58-94C8-49B6-9E9E-F30FAEB98668}"/>
    <cellStyle name="20% - Ênfase1 12 3 3 3" xfId="15097" xr:uid="{F600A043-E813-41A5-8897-A772EFA69D71}"/>
    <cellStyle name="20% - Ênfase1 12 3 3 4" xfId="15098" xr:uid="{C35CF3B6-0D0B-42AE-AE75-384F9EFD2EC3}"/>
    <cellStyle name="20% - Ênfase1 12 3 4" xfId="15099" xr:uid="{C1C8F04C-AE6B-47CF-9E7D-2D3F42678906}"/>
    <cellStyle name="20% - Ênfase1 12 3 4 2" xfId="15100" xr:uid="{A0AD3E23-A9E7-497C-AE66-311ABE8AECD4}"/>
    <cellStyle name="20% - Ênfase1 12 3 4 3" xfId="15101" xr:uid="{C9F7831E-ADC9-4131-914B-69684BEA09AD}"/>
    <cellStyle name="20% - Ênfase1 12 3 5" xfId="15102" xr:uid="{93967DA2-9B79-4D11-B9C4-C29033E4CE92}"/>
    <cellStyle name="20% - Ênfase1 12 3 6" xfId="15103" xr:uid="{23A4BB2A-0100-4E56-9B56-BC19BA083045}"/>
    <cellStyle name="20% - Ênfase1 12 4" xfId="8351" xr:uid="{0F35C407-BBB1-4F9B-B910-0A3180784616}"/>
    <cellStyle name="20% - Ênfase1 12 4 2" xfId="15104" xr:uid="{5ED2112E-740D-4D5D-BFC2-72BE019F1244}"/>
    <cellStyle name="20% - Ênfase1 12 4 2 2" xfId="15105" xr:uid="{8CE9406A-4EE1-4BAA-B312-ED6F879F33D2}"/>
    <cellStyle name="20% - Ênfase1 12 4 2 3" xfId="15106" xr:uid="{F205E62A-3F56-4071-B407-DBB31732920E}"/>
    <cellStyle name="20% - Ênfase1 12 4 3" xfId="15107" xr:uid="{23119535-2B3D-43A2-971E-6D38B9FF9338}"/>
    <cellStyle name="20% - Ênfase1 12 4 4" xfId="15108" xr:uid="{D6EF736D-BC4F-4FEE-AD22-DFB7BAE30C76}"/>
    <cellStyle name="20% - Ênfase1 12 5" xfId="8352" xr:uid="{D917DA75-6065-4EDD-9FCC-D897E8F570D8}"/>
    <cellStyle name="20% - Ênfase1 12 5 2" xfId="15109" xr:uid="{2461533E-A321-4975-A9ED-9426259ACD80}"/>
    <cellStyle name="20% - Ênfase1 12 5 2 2" xfId="15110" xr:uid="{E947F5BD-9E51-4311-B40B-C88FC144F7E1}"/>
    <cellStyle name="20% - Ênfase1 12 5 2 3" xfId="15111" xr:uid="{825CBF5D-9577-4305-BEA3-880D26E7B7CC}"/>
    <cellStyle name="20% - Ênfase1 12 5 3" xfId="15112" xr:uid="{64CE8BB5-BA92-4E3F-AA08-F5ACF48514F9}"/>
    <cellStyle name="20% - Ênfase1 12 5 4" xfId="15113" xr:uid="{1AC0147F-5109-40AE-A5B1-1283E5091077}"/>
    <cellStyle name="20% - Ênfase1 12 6" xfId="15114" xr:uid="{4139FA58-F96E-4DE6-89C8-7D408C7822C7}"/>
    <cellStyle name="20% - Ênfase1 12 6 2" xfId="15115" xr:uid="{3D966A76-3FD3-4BDB-9B35-29BF37E0F724}"/>
    <cellStyle name="20% - Ênfase1 12 6 3" xfId="15116" xr:uid="{8F4E36BF-920C-40ED-9FF8-2AC189DE5810}"/>
    <cellStyle name="20% - Ênfase1 12 7" xfId="15117" xr:uid="{7E2B30A3-E8B8-4F8E-A239-A95038D7FCD5}"/>
    <cellStyle name="20% - Ênfase1 12 8" xfId="15118" xr:uid="{3700B6C5-25CA-4269-B023-A9BBE55E7352}"/>
    <cellStyle name="20% - Ênfase1 120" xfId="15119" xr:uid="{6B814273-6B20-41AB-BA08-433A2ED290FB}"/>
    <cellStyle name="20% - Ênfase1 121" xfId="15120" xr:uid="{FFCE1E8C-6FF3-4FBC-8122-D66B19762516}"/>
    <cellStyle name="20% - Ênfase1 122" xfId="15121" xr:uid="{4FD00F09-4096-45D2-A3FD-AA13E5DFF6AA}"/>
    <cellStyle name="20% - Ênfase1 123" xfId="15122" xr:uid="{D6A7C05B-A855-4158-B2CD-890D414D275C}"/>
    <cellStyle name="20% - Ênfase1 124" xfId="15123" xr:uid="{0AF10BF7-2F59-4A19-B277-9EB356733B6B}"/>
    <cellStyle name="20% - Ênfase1 125" xfId="15124" xr:uid="{FA14FC87-D3A9-439C-AEBF-603DD553D138}"/>
    <cellStyle name="20% - Ênfase1 126" xfId="15125" xr:uid="{FEF71DB7-CBEA-49BE-914A-2BB259C34BFF}"/>
    <cellStyle name="20% - Ênfase1 127" xfId="15126" xr:uid="{65B481E0-A746-4CF4-920B-CF03D482875D}"/>
    <cellStyle name="20% - Ênfase1 128" xfId="15127" xr:uid="{5B27B275-E379-4FCC-B892-956DD3E5D58D}"/>
    <cellStyle name="20% - Ênfase1 129" xfId="15128" xr:uid="{E4785B28-E7C7-454F-B03D-CA7BE6C5C6B2}"/>
    <cellStyle name="20% - Ênfase1 13" xfId="4692" xr:uid="{911F6A90-7FD8-4992-9F32-A40943ED7CA2}"/>
    <cellStyle name="20% - Ênfase1 13 2" xfId="8353" xr:uid="{05066586-5C2C-4B98-942A-4009F9A41D00}"/>
    <cellStyle name="20% - Ênfase1 13 2 2" xfId="8354" xr:uid="{BC2B8CBB-739B-4F11-A0CB-4442F8A827D5}"/>
    <cellStyle name="20% - Ênfase1 13 2 2 2" xfId="15129" xr:uid="{87ED0DB6-FA48-452B-9337-1BFF46446CCB}"/>
    <cellStyle name="20% - Ênfase1 13 2 2 2 2" xfId="15130" xr:uid="{D25A2184-2C18-49A9-8074-D7639A37593B}"/>
    <cellStyle name="20% - Ênfase1 13 2 2 2 3" xfId="15131" xr:uid="{9E6B7417-8759-4C65-B89F-F0A206AFF590}"/>
    <cellStyle name="20% - Ênfase1 13 2 2 3" xfId="15132" xr:uid="{0B4B0667-56EA-41FF-AA8B-E582252F3011}"/>
    <cellStyle name="20% - Ênfase1 13 2 2 4" xfId="15133" xr:uid="{A2195C15-DE24-40A7-8FCA-2E89FD0DC1BD}"/>
    <cellStyle name="20% - Ênfase1 13 2 3" xfId="8355" xr:uid="{91B66B99-C157-4A3B-8191-8802778543AB}"/>
    <cellStyle name="20% - Ênfase1 13 2 3 2" xfId="15134" xr:uid="{8075E8DD-0794-4E3F-AD9D-BEC85E237D48}"/>
    <cellStyle name="20% - Ênfase1 13 2 3 2 2" xfId="15135" xr:uid="{132C81E3-7B09-4B58-ACBE-17E0215A687A}"/>
    <cellStyle name="20% - Ênfase1 13 2 3 2 3" xfId="15136" xr:uid="{D072E301-406E-4851-9754-2712E2446F8B}"/>
    <cellStyle name="20% - Ênfase1 13 2 3 3" xfId="15137" xr:uid="{CE9F79A3-8469-42D2-B65B-9C213DE55CD1}"/>
    <cellStyle name="20% - Ênfase1 13 2 3 4" xfId="15138" xr:uid="{1467B638-1F05-4CDE-9489-BF055611D36F}"/>
    <cellStyle name="20% - Ênfase1 13 2 4" xfId="15139" xr:uid="{2EB95A3D-AF88-4612-9FC2-BBE1B1A2B4A7}"/>
    <cellStyle name="20% - Ênfase1 13 2 4 2" xfId="15140" xr:uid="{66932B85-F9DD-4EE7-9BED-DC164F2DC08C}"/>
    <cellStyle name="20% - Ênfase1 13 2 4 3" xfId="15141" xr:uid="{D81DA3CC-28F1-4FD1-9F58-0FC3269B6322}"/>
    <cellStyle name="20% - Ênfase1 13 2 5" xfId="15142" xr:uid="{237150A9-2810-495D-9129-574FADBB36C3}"/>
    <cellStyle name="20% - Ênfase1 13 2 6" xfId="15143" xr:uid="{1EC20C9C-2873-43D2-882C-0E49EA7DCA41}"/>
    <cellStyle name="20% - Ênfase1 13 3" xfId="8356" xr:uid="{B70D821C-DCBE-45A9-B090-21F6FD03AD2C}"/>
    <cellStyle name="20% - Ênfase1 13 3 2" xfId="8357" xr:uid="{B8DD864F-8F95-4F6B-A533-383AF6DDECB5}"/>
    <cellStyle name="20% - Ênfase1 13 3 2 2" xfId="15144" xr:uid="{D75101CE-DF05-488E-B7AD-F5D961DE57BB}"/>
    <cellStyle name="20% - Ênfase1 13 3 2 2 2" xfId="15145" xr:uid="{A0718108-92F0-49BA-9238-DF755A4964D9}"/>
    <cellStyle name="20% - Ênfase1 13 3 2 2 3" xfId="15146" xr:uid="{028DE4BB-9851-4BA2-B6A4-36CA88C4BB51}"/>
    <cellStyle name="20% - Ênfase1 13 3 2 3" xfId="15147" xr:uid="{21B94349-FCFA-4891-9333-4A482098178E}"/>
    <cellStyle name="20% - Ênfase1 13 3 2 4" xfId="15148" xr:uid="{DCA31F89-1360-4D1E-9887-8C2CE24A0B7A}"/>
    <cellStyle name="20% - Ênfase1 13 3 3" xfId="8358" xr:uid="{073010CB-A1BA-493D-9E00-54B34D41829E}"/>
    <cellStyle name="20% - Ênfase1 13 3 3 2" xfId="15149" xr:uid="{7759FBA9-CE0F-4C7E-BCDF-F817C0B8A0B2}"/>
    <cellStyle name="20% - Ênfase1 13 3 3 2 2" xfId="15150" xr:uid="{22A7E2CC-F3C6-400D-9579-DF41486A9C02}"/>
    <cellStyle name="20% - Ênfase1 13 3 3 2 3" xfId="15151" xr:uid="{D56A914E-F164-4210-8855-65493880570D}"/>
    <cellStyle name="20% - Ênfase1 13 3 3 3" xfId="15152" xr:uid="{9CF04492-7424-480A-B2F7-3A48C299DAE4}"/>
    <cellStyle name="20% - Ênfase1 13 3 3 4" xfId="15153" xr:uid="{A166064A-03B6-4354-975E-6C9926E1BB5A}"/>
    <cellStyle name="20% - Ênfase1 13 3 4" xfId="15154" xr:uid="{5C915A39-1EBE-4AC4-8DD8-C10753E01FFA}"/>
    <cellStyle name="20% - Ênfase1 13 3 4 2" xfId="15155" xr:uid="{6619A23E-8FAB-49C9-8ABB-4F056A89FDB8}"/>
    <cellStyle name="20% - Ênfase1 13 3 4 3" xfId="15156" xr:uid="{3CEE5111-1867-441D-8EBA-820772180DAB}"/>
    <cellStyle name="20% - Ênfase1 13 3 5" xfId="15157" xr:uid="{B4DB5C5E-79FF-4639-8A93-DB67D1C79771}"/>
    <cellStyle name="20% - Ênfase1 13 3 6" xfId="15158" xr:uid="{A2588C23-DF5D-4BDD-A532-38690A6A3289}"/>
    <cellStyle name="20% - Ênfase1 13 4" xfId="8359" xr:uid="{74660365-C9D9-4B1F-B34A-E3B91304A41A}"/>
    <cellStyle name="20% - Ênfase1 13 4 2" xfId="15159" xr:uid="{7012D4DD-2F86-4084-9CF0-2B8A91C4BE1E}"/>
    <cellStyle name="20% - Ênfase1 13 4 2 2" xfId="15160" xr:uid="{0C586DB5-C345-4DFB-A3CD-284118C9D36A}"/>
    <cellStyle name="20% - Ênfase1 13 4 2 3" xfId="15161" xr:uid="{6404D22C-9A5E-43A1-A39C-EBC8FAE0AF0E}"/>
    <cellStyle name="20% - Ênfase1 13 4 3" xfId="15162" xr:uid="{4EECA562-2120-4BE7-88EE-27A5BA76030D}"/>
    <cellStyle name="20% - Ênfase1 13 4 4" xfId="15163" xr:uid="{9F5ED640-381E-473A-9991-BA33FD83F25F}"/>
    <cellStyle name="20% - Ênfase1 13 5" xfId="8360" xr:uid="{D2634E3A-4AC1-47FA-801F-FAA4D32D9DFA}"/>
    <cellStyle name="20% - Ênfase1 13 5 2" xfId="15164" xr:uid="{AF2866B0-753E-47E7-A126-16965F096170}"/>
    <cellStyle name="20% - Ênfase1 13 5 2 2" xfId="15165" xr:uid="{FE221EFE-CAC3-4881-9B4A-142222D36135}"/>
    <cellStyle name="20% - Ênfase1 13 5 2 3" xfId="15166" xr:uid="{F1AE5499-7812-42F8-9A8E-89E0A7E99D79}"/>
    <cellStyle name="20% - Ênfase1 13 5 3" xfId="15167" xr:uid="{A4E2C389-94E4-4415-AE0E-AB6255A304F1}"/>
    <cellStyle name="20% - Ênfase1 13 5 4" xfId="15168" xr:uid="{29FE0734-78AC-4D47-AD02-392A16EF662A}"/>
    <cellStyle name="20% - Ênfase1 130" xfId="15169" xr:uid="{FCB60B85-626A-432C-BA2A-56994A0F3417}"/>
    <cellStyle name="20% - Ênfase1 131" xfId="15170" xr:uid="{86D1FF9E-CD32-466D-A140-52491E6FA33D}"/>
    <cellStyle name="20% - Ênfase1 132" xfId="15171" xr:uid="{BB6BE770-70A4-4395-BB70-7D297EB1477D}"/>
    <cellStyle name="20% - Ênfase1 133" xfId="15172" xr:uid="{E13370CB-78EB-43FF-81AE-54848D624AA3}"/>
    <cellStyle name="20% - Ênfase1 134" xfId="15173" xr:uid="{A2E5A9DA-C82C-4E3D-ABDB-77C5A4C81EF5}"/>
    <cellStyle name="20% - Ênfase1 135" xfId="15174" xr:uid="{B526E8EF-9EEE-43F7-A18F-5273A1F37327}"/>
    <cellStyle name="20% - Ênfase1 136" xfId="15175" xr:uid="{7A41EF61-D874-430C-9E0E-475366F2D481}"/>
    <cellStyle name="20% - Ênfase1 137" xfId="15176" xr:uid="{3DBA3219-404D-4691-A48C-EC6C2500C63B}"/>
    <cellStyle name="20% - Ênfase1 138" xfId="15177" xr:uid="{ACAEA663-A200-4DBA-8461-24CAA296A213}"/>
    <cellStyle name="20% - Ênfase1 139" xfId="15178" xr:uid="{5B370C8F-330B-4E77-8E68-728232A78C28}"/>
    <cellStyle name="20% - Ênfase1 14" xfId="4693" xr:uid="{20F9C6BF-1F61-4EA5-BFED-721E68DFAF9B}"/>
    <cellStyle name="20% - Ênfase1 14 2" xfId="8361" xr:uid="{743712C0-8100-4281-A007-240C81392737}"/>
    <cellStyle name="20% - Ênfase1 14 2 2" xfId="8362" xr:uid="{C9004D3B-3305-4C9A-9299-B5505124055A}"/>
    <cellStyle name="20% - Ênfase1 14 2 2 2" xfId="15179" xr:uid="{8728E40B-D78E-4CBD-AD4A-9CF844FD6BEE}"/>
    <cellStyle name="20% - Ênfase1 14 2 2 2 2" xfId="15180" xr:uid="{6825DBD3-76EF-4A50-A44C-8AAA1C1B8CCC}"/>
    <cellStyle name="20% - Ênfase1 14 2 2 2 3" xfId="15181" xr:uid="{1F250117-37E1-414B-9D0F-1B46F296CFF5}"/>
    <cellStyle name="20% - Ênfase1 14 2 2 3" xfId="15182" xr:uid="{ABCCDBFF-5341-4328-84C1-E0C0A7B0582B}"/>
    <cellStyle name="20% - Ênfase1 14 2 2 4" xfId="15183" xr:uid="{EFF53569-D887-4E22-A4F6-6585801D5EE6}"/>
    <cellStyle name="20% - Ênfase1 14 2 3" xfId="8363" xr:uid="{4E6732F3-D339-4637-9B68-1D5DCA152F96}"/>
    <cellStyle name="20% - Ênfase1 14 2 3 2" xfId="15184" xr:uid="{D7A0FF04-2022-476F-9B76-E64ABED001D0}"/>
    <cellStyle name="20% - Ênfase1 14 2 3 2 2" xfId="15185" xr:uid="{97AA787D-D164-448D-8020-EE7D2E8CFC46}"/>
    <cellStyle name="20% - Ênfase1 14 2 3 2 3" xfId="15186" xr:uid="{6662B6B6-6D7B-4EA1-BB66-A96EBBCE7594}"/>
    <cellStyle name="20% - Ênfase1 14 2 3 3" xfId="15187" xr:uid="{CF169221-CAE6-46F7-9EBE-1C08A1377360}"/>
    <cellStyle name="20% - Ênfase1 14 2 3 4" xfId="15188" xr:uid="{82537C90-1F7C-4349-AB66-E0FE5B0DAD30}"/>
    <cellStyle name="20% - Ênfase1 14 2 4" xfId="15189" xr:uid="{3813D50A-248C-4E62-AECD-2C8D6F6BE471}"/>
    <cellStyle name="20% - Ênfase1 14 2 4 2" xfId="15190" xr:uid="{56A7AB9D-DB55-4504-9441-C1C54828FDDE}"/>
    <cellStyle name="20% - Ênfase1 14 2 4 3" xfId="15191" xr:uid="{8D4BEFAE-3520-43DE-B3BF-FBF77955BD2C}"/>
    <cellStyle name="20% - Ênfase1 14 2 5" xfId="15192" xr:uid="{CB454D0D-A5EB-4083-98D9-99C2C9CD5499}"/>
    <cellStyle name="20% - Ênfase1 14 2 6" xfId="15193" xr:uid="{CCBD4A9B-FE8D-42DD-A3B1-535D38F0D948}"/>
    <cellStyle name="20% - Ênfase1 14 3" xfId="8364" xr:uid="{DFDFFDD1-EF81-481D-A418-C0FEF5BEC1E5}"/>
    <cellStyle name="20% - Ênfase1 14 3 2" xfId="8365" xr:uid="{5D542471-D3A5-409E-86C8-8AD7802D4C15}"/>
    <cellStyle name="20% - Ênfase1 14 3 2 2" xfId="15194" xr:uid="{A24B8AB0-B519-416C-B6C5-B997F4E4AA9B}"/>
    <cellStyle name="20% - Ênfase1 14 3 2 2 2" xfId="15195" xr:uid="{8D207BA4-5848-470A-9F01-66F57F169439}"/>
    <cellStyle name="20% - Ênfase1 14 3 2 2 3" xfId="15196" xr:uid="{10B9B942-76C8-4A5F-B594-E5F130528AC7}"/>
    <cellStyle name="20% - Ênfase1 14 3 2 3" xfId="15197" xr:uid="{47DD1A9C-DC3E-4DA1-9305-A4AFBF188BAE}"/>
    <cellStyle name="20% - Ênfase1 14 3 2 4" xfId="15198" xr:uid="{8255EBBB-68A1-4C82-9662-AC637D937F60}"/>
    <cellStyle name="20% - Ênfase1 14 3 3" xfId="8366" xr:uid="{C87BEA0F-2D5B-4F97-9582-8E6A13C8CC53}"/>
    <cellStyle name="20% - Ênfase1 14 3 3 2" xfId="15199" xr:uid="{52530691-0698-42F9-B96B-756BC5C6C980}"/>
    <cellStyle name="20% - Ênfase1 14 3 3 2 2" xfId="15200" xr:uid="{EDBDDABD-8AB6-41E5-B134-38ABF2464769}"/>
    <cellStyle name="20% - Ênfase1 14 3 3 2 3" xfId="15201" xr:uid="{74C72A2B-03E9-4F3F-AACE-4695D5E5D41B}"/>
    <cellStyle name="20% - Ênfase1 14 3 3 3" xfId="15202" xr:uid="{D0E2D1B6-920F-4A9E-A578-3D019D6C7CE6}"/>
    <cellStyle name="20% - Ênfase1 14 3 3 4" xfId="15203" xr:uid="{F4EEE08D-27AB-437C-8446-EB443ACA8982}"/>
    <cellStyle name="20% - Ênfase1 14 3 4" xfId="15204" xr:uid="{88BF7E27-9AFC-4FD4-B770-74906835BAB7}"/>
    <cellStyle name="20% - Ênfase1 14 3 4 2" xfId="15205" xr:uid="{D79D0F53-4946-46F8-8457-91756021A612}"/>
    <cellStyle name="20% - Ênfase1 14 3 4 3" xfId="15206" xr:uid="{BBFE4DED-3805-4FD1-AFA0-AC9EF346C2F5}"/>
    <cellStyle name="20% - Ênfase1 14 3 5" xfId="15207" xr:uid="{BB07590B-6A15-49D0-A5D2-4C608AA1E8CA}"/>
    <cellStyle name="20% - Ênfase1 14 3 6" xfId="15208" xr:uid="{8E15B66F-9AD7-4F25-93E1-5B6FEE131BF5}"/>
    <cellStyle name="20% - Ênfase1 14 4" xfId="8367" xr:uid="{C1223D66-812F-43AA-BBEC-628CC6C01D8B}"/>
    <cellStyle name="20% - Ênfase1 14 4 2" xfId="15209" xr:uid="{B7880CB9-B75E-491F-A3A0-FBCE43354B74}"/>
    <cellStyle name="20% - Ênfase1 14 4 2 2" xfId="15210" xr:uid="{21823BE4-3532-45ED-9261-5F799E05864C}"/>
    <cellStyle name="20% - Ênfase1 14 4 2 3" xfId="15211" xr:uid="{69BDF3A8-C414-48F4-95CF-EEA71B06E663}"/>
    <cellStyle name="20% - Ênfase1 14 4 3" xfId="15212" xr:uid="{07FE4B6D-4ED0-4581-ABC3-512DE8BF1CCD}"/>
    <cellStyle name="20% - Ênfase1 14 4 4" xfId="15213" xr:uid="{0DB77EA5-6A48-4BB2-B390-8247C5B6B2EA}"/>
    <cellStyle name="20% - Ênfase1 14 5" xfId="8368" xr:uid="{F8611AFB-4827-448F-BFB8-554C61466D53}"/>
    <cellStyle name="20% - Ênfase1 14 5 2" xfId="15214" xr:uid="{F31B7C4C-28E9-4D9B-8750-D92FA6721E8E}"/>
    <cellStyle name="20% - Ênfase1 14 5 2 2" xfId="15215" xr:uid="{9031D2EA-D6B7-46A0-981E-A3E2875873D3}"/>
    <cellStyle name="20% - Ênfase1 14 5 2 3" xfId="15216" xr:uid="{46459BB3-BA1E-4A2A-BB8E-90A7D3F01C86}"/>
    <cellStyle name="20% - Ênfase1 14 5 3" xfId="15217" xr:uid="{BCA04471-B486-4BD9-A732-CE2004DDA0BC}"/>
    <cellStyle name="20% - Ênfase1 14 5 4" xfId="15218" xr:uid="{3D29FEE2-BAF3-4A33-AEA7-F36F80B13364}"/>
    <cellStyle name="20% - Ênfase1 140" xfId="15219" xr:uid="{CD6D01D6-19CF-4656-8585-6F2E65A8EFB6}"/>
    <cellStyle name="20% - Ênfase1 141" xfId="15220" xr:uid="{B74D00A8-93D4-4647-BB56-CD0567B3611F}"/>
    <cellStyle name="20% - Ênfase1 142" xfId="15221" xr:uid="{9C666A79-81EA-4181-B375-8C4648C2A4D9}"/>
    <cellStyle name="20% - Ênfase1 143" xfId="15222" xr:uid="{CDDBAE41-7B8E-483D-9BE6-A7B99A5DC2A6}"/>
    <cellStyle name="20% - Ênfase1 144" xfId="43843" xr:uid="{4A934931-280E-4A68-BF57-A80C1628C5E7}"/>
    <cellStyle name="20% - Ênfase1 145" xfId="43844" xr:uid="{1F392106-7065-4D1C-B101-F0CEBD9D052F}"/>
    <cellStyle name="20% - Ênfase1 146" xfId="43845" xr:uid="{16B8DFDB-109C-4D41-B3A4-311F0F310C09}"/>
    <cellStyle name="20% - Ênfase1 147" xfId="43846" xr:uid="{0541C229-54C3-4712-979F-BD9C98C7ECFC}"/>
    <cellStyle name="20% - Ênfase1 148" xfId="43847" xr:uid="{7B3ED009-5DB9-4231-B982-AF562EA59146}"/>
    <cellStyle name="20% - Ênfase1 149" xfId="43848" xr:uid="{125C7402-2773-4491-89DB-6FE86B85265F}"/>
    <cellStyle name="20% - Ênfase1 15" xfId="4694" xr:uid="{0431E7B9-45F9-4906-A33D-9B93236B5792}"/>
    <cellStyle name="20% - Ênfase1 15 2" xfId="8369" xr:uid="{7B3A05D9-DC56-4D03-8C06-8EFCA0018AA2}"/>
    <cellStyle name="20% - Ênfase1 15 2 2" xfId="8370" xr:uid="{2277018F-C5A2-4618-8D9A-1FD9001C42B5}"/>
    <cellStyle name="20% - Ênfase1 15 2 2 2" xfId="15223" xr:uid="{03EF3AE9-A84E-479B-9331-A2677073C57F}"/>
    <cellStyle name="20% - Ênfase1 15 2 2 2 2" xfId="15224" xr:uid="{08817D6D-8102-4935-B912-F9F5268996B0}"/>
    <cellStyle name="20% - Ênfase1 15 2 2 2 3" xfId="15225" xr:uid="{5D147810-9316-4A8E-83DD-CB9C1C17B7F6}"/>
    <cellStyle name="20% - Ênfase1 15 2 2 3" xfId="15226" xr:uid="{AE5995BC-4473-498E-8F9F-C3A909167540}"/>
    <cellStyle name="20% - Ênfase1 15 2 2 4" xfId="15227" xr:uid="{EAF060FF-FA2C-4913-A0AA-9E068B9DF776}"/>
    <cellStyle name="20% - Ênfase1 15 2 3" xfId="8371" xr:uid="{DBD88267-4090-4812-AB45-644C5ACF2D03}"/>
    <cellStyle name="20% - Ênfase1 15 2 3 2" xfId="15228" xr:uid="{042BC5B7-9A40-433B-8747-DA7B17C45CA6}"/>
    <cellStyle name="20% - Ênfase1 15 2 3 2 2" xfId="15229" xr:uid="{046C91DE-21E1-45A7-9F65-E6201ACD280C}"/>
    <cellStyle name="20% - Ênfase1 15 2 3 2 3" xfId="15230" xr:uid="{7E37A6A8-60B1-485D-B753-DC914DF4B26A}"/>
    <cellStyle name="20% - Ênfase1 15 2 3 3" xfId="15231" xr:uid="{F446FE9F-9282-4ADE-A0E6-0D8FA3E18643}"/>
    <cellStyle name="20% - Ênfase1 15 2 3 4" xfId="15232" xr:uid="{9767CB78-3D68-4ADB-AA5D-6A18BD29BA98}"/>
    <cellStyle name="20% - Ênfase1 15 2 4" xfId="15233" xr:uid="{350D854C-A7A8-4BB8-9D56-61990CDD2A40}"/>
    <cellStyle name="20% - Ênfase1 15 2 4 2" xfId="15234" xr:uid="{4831FDE3-F351-474E-8A46-AA16BB95ADAD}"/>
    <cellStyle name="20% - Ênfase1 15 2 4 3" xfId="15235" xr:uid="{291F00B8-5CDA-428A-9B9D-4AC66B1C98B3}"/>
    <cellStyle name="20% - Ênfase1 15 2 5" xfId="15236" xr:uid="{375D4021-3152-44BD-9C62-66BAC1CFED74}"/>
    <cellStyle name="20% - Ênfase1 15 2 6" xfId="15237" xr:uid="{AFC7DFD6-3422-44B7-85FC-C03278A64244}"/>
    <cellStyle name="20% - Ênfase1 15 3" xfId="8372" xr:uid="{DC1D7DB1-7F94-46C2-9E4A-66414F6563B8}"/>
    <cellStyle name="20% - Ênfase1 15 3 2" xfId="8373" xr:uid="{C25E4795-26FC-404D-823D-941589B506FC}"/>
    <cellStyle name="20% - Ênfase1 15 3 2 2" xfId="15238" xr:uid="{8D71D7E9-4BDF-4C12-ABEA-0E9C318D5040}"/>
    <cellStyle name="20% - Ênfase1 15 3 2 2 2" xfId="15239" xr:uid="{B944E0B0-1117-4F40-80AC-DFF2620594F9}"/>
    <cellStyle name="20% - Ênfase1 15 3 2 2 3" xfId="15240" xr:uid="{68CE78A2-21A7-4B06-98EC-7B1764F60F3A}"/>
    <cellStyle name="20% - Ênfase1 15 3 2 3" xfId="15241" xr:uid="{E52193CF-1A70-4C32-8F33-ADE23FFD28CB}"/>
    <cellStyle name="20% - Ênfase1 15 3 2 4" xfId="15242" xr:uid="{FAD4E17A-2DCB-4802-82C0-821F5BE58260}"/>
    <cellStyle name="20% - Ênfase1 15 3 3" xfId="8374" xr:uid="{AF5CDAE2-B749-460C-BB83-52A8DA71FD22}"/>
    <cellStyle name="20% - Ênfase1 15 3 3 2" xfId="15243" xr:uid="{AE3552A2-E73D-4588-9F44-C6A7598CE815}"/>
    <cellStyle name="20% - Ênfase1 15 3 3 2 2" xfId="15244" xr:uid="{856145F8-9C2A-4199-9CAD-C94ADC3F0B9B}"/>
    <cellStyle name="20% - Ênfase1 15 3 3 2 3" xfId="15245" xr:uid="{EF85ADE4-5156-4DCD-801B-2B8875543EBE}"/>
    <cellStyle name="20% - Ênfase1 15 3 3 3" xfId="15246" xr:uid="{54B02B87-8B00-4D3C-9550-553CD1341FC5}"/>
    <cellStyle name="20% - Ênfase1 15 3 3 4" xfId="15247" xr:uid="{9CFE1079-5414-4D40-9A8A-7B245BA5373D}"/>
    <cellStyle name="20% - Ênfase1 15 3 4" xfId="15248" xr:uid="{BEDE3572-3453-44D4-B972-2D3CCD61E0A5}"/>
    <cellStyle name="20% - Ênfase1 15 3 4 2" xfId="15249" xr:uid="{523B875E-9498-4FE1-92E7-7651C84939E4}"/>
    <cellStyle name="20% - Ênfase1 15 3 4 3" xfId="15250" xr:uid="{F1CDD05C-C428-4B96-8AE3-74C869DF35EA}"/>
    <cellStyle name="20% - Ênfase1 15 3 5" xfId="15251" xr:uid="{21C2EFD1-DC0A-4B64-B135-639998CA6951}"/>
    <cellStyle name="20% - Ênfase1 15 3 6" xfId="15252" xr:uid="{4824FD73-D556-4B76-9ABC-4B9EABE3C118}"/>
    <cellStyle name="20% - Ênfase1 15 4" xfId="8375" xr:uid="{1BC600C0-A157-4C15-B7B7-CFC273D6C264}"/>
    <cellStyle name="20% - Ênfase1 15 4 2" xfId="15253" xr:uid="{AD8FC653-EE3A-49AC-8EB4-111B82F623E0}"/>
    <cellStyle name="20% - Ênfase1 15 4 2 2" xfId="15254" xr:uid="{EE45B2DC-7BCB-4040-98B7-FFB4EA33A97B}"/>
    <cellStyle name="20% - Ênfase1 15 4 2 3" xfId="15255" xr:uid="{B0AC9F1C-1BE0-4D32-83B6-44BAD7C8884C}"/>
    <cellStyle name="20% - Ênfase1 15 4 3" xfId="15256" xr:uid="{C8DD6A3E-3091-4A84-A295-658D74E9F3A4}"/>
    <cellStyle name="20% - Ênfase1 15 4 4" xfId="15257" xr:uid="{74718BA8-9698-406B-8BE2-A01988FA303F}"/>
    <cellStyle name="20% - Ênfase1 15 5" xfId="8376" xr:uid="{105644F1-FD68-4924-838D-9F4A8E313732}"/>
    <cellStyle name="20% - Ênfase1 15 5 2" xfId="15258" xr:uid="{DB461D19-6085-4AC5-BA70-A9E3E869C8A3}"/>
    <cellStyle name="20% - Ênfase1 15 5 2 2" xfId="15259" xr:uid="{2D9EB71B-DFA0-4C0F-8C39-F55E87772766}"/>
    <cellStyle name="20% - Ênfase1 15 5 2 3" xfId="15260" xr:uid="{7A940FCD-9364-48AB-9240-7036865B129A}"/>
    <cellStyle name="20% - Ênfase1 15 5 3" xfId="15261" xr:uid="{BF561A45-A894-4244-8693-12EAEFBD1838}"/>
    <cellStyle name="20% - Ênfase1 15 5 4" xfId="15262" xr:uid="{49444066-ABE4-46FF-B173-E693158FBE82}"/>
    <cellStyle name="20% - Ênfase1 150" xfId="43849" xr:uid="{968BF624-30FC-4B52-8990-75F9557280D7}"/>
    <cellStyle name="20% - Ênfase1 151" xfId="43850" xr:uid="{58EA24C5-51D6-4BA2-9A89-E7B9DBC960F0}"/>
    <cellStyle name="20% - Ênfase1 152" xfId="43851" xr:uid="{44B8B336-16D3-4959-B6A3-22EBDABCA711}"/>
    <cellStyle name="20% - Ênfase1 16" xfId="4695" xr:uid="{D0E73BC0-2BD5-4879-98AB-1C636A30B357}"/>
    <cellStyle name="20% - Ênfase1 16 2" xfId="8377" xr:uid="{0FC45A40-7BDF-4BD4-A1DD-716ACF4AB541}"/>
    <cellStyle name="20% - Ênfase1 16 2 2" xfId="8378" xr:uid="{13354892-1CB6-4A08-9446-D300C021F34D}"/>
    <cellStyle name="20% - Ênfase1 16 2 2 2" xfId="15263" xr:uid="{507C04B4-E1BC-425D-863B-6FC84349BB6C}"/>
    <cellStyle name="20% - Ênfase1 16 2 2 3" xfId="15264" xr:uid="{BC493778-4DD6-4CEC-AF6F-70FD3D4DA9BE}"/>
    <cellStyle name="20% - Ênfase1 16 2 3" xfId="15265" xr:uid="{C35640CC-77C0-48E1-A7DB-4646AB1B0954}"/>
    <cellStyle name="20% - Ênfase1 16 2 4" xfId="15266" xr:uid="{6AD27A25-8D20-43DC-B45E-95DBC8045185}"/>
    <cellStyle name="20% - Ênfase1 16 3" xfId="8379" xr:uid="{5EBA797D-2A4E-41A7-A061-1D80E0B8FA2C}"/>
    <cellStyle name="20% - Ênfase1 16 3 2" xfId="15267" xr:uid="{F52B4F23-F4C5-4172-899B-30D8E45705E9}"/>
    <cellStyle name="20% - Ênfase1 16 3 2 2" xfId="15268" xr:uid="{F2AC362C-F9F3-4200-BA65-C37B7137A338}"/>
    <cellStyle name="20% - Ênfase1 16 3 2 3" xfId="15269" xr:uid="{9C64F2B9-3CFF-4215-AAD6-86FA149EA8CB}"/>
    <cellStyle name="20% - Ênfase1 16 3 3" xfId="15270" xr:uid="{A79FF95E-8964-411A-9B53-E0AC173D2FF2}"/>
    <cellStyle name="20% - Ênfase1 16 3 4" xfId="15271" xr:uid="{0A30B9B6-F005-49A2-9839-29B988125B90}"/>
    <cellStyle name="20% - Ênfase1 17" xfId="4696" xr:uid="{22959C21-40BE-49E5-BFC9-D46BFABB9E2A}"/>
    <cellStyle name="20% - Ênfase1 17 2" xfId="8380" xr:uid="{426D3F2A-04D3-46B0-BCEC-F751DE4FDF63}"/>
    <cellStyle name="20% - Ênfase1 17 2 2" xfId="8381" xr:uid="{F099535A-66CA-4864-8A2E-30F84AED412F}"/>
    <cellStyle name="20% - Ênfase1 17 2 2 2" xfId="15272" xr:uid="{1E631C9D-B73E-4E94-BA0A-5740E81E4AD2}"/>
    <cellStyle name="20% - Ênfase1 17 2 2 3" xfId="15273" xr:uid="{BC40CF91-83B9-4C54-BB54-B1B6D179C7B8}"/>
    <cellStyle name="20% - Ênfase1 17 2 3" xfId="15274" xr:uid="{576A0576-E701-4782-9D84-12F463685A6E}"/>
    <cellStyle name="20% - Ênfase1 17 2 4" xfId="15275" xr:uid="{B7B8B40A-E52A-4581-BEFC-42A7967F34DB}"/>
    <cellStyle name="20% - Ênfase1 17 3" xfId="8382" xr:uid="{F574D23C-BCE2-4AA7-9C5F-7463FFCFAAA7}"/>
    <cellStyle name="20% - Ênfase1 17 3 2" xfId="15276" xr:uid="{33B95531-9B77-477A-A3C2-148245D2980F}"/>
    <cellStyle name="20% - Ênfase1 17 3 2 2" xfId="15277" xr:uid="{9E317BB7-EF28-442A-B9A2-B1C0129EA8BD}"/>
    <cellStyle name="20% - Ênfase1 17 3 2 3" xfId="15278" xr:uid="{C8ED084E-EF1B-4FF7-A2EE-816537B6BD85}"/>
    <cellStyle name="20% - Ênfase1 17 3 3" xfId="15279" xr:uid="{316D787E-4FD2-4231-B7C6-13B453A804D9}"/>
    <cellStyle name="20% - Ênfase1 17 3 4" xfId="15280" xr:uid="{576AD365-910F-4419-A7CC-0A4FF74CF218}"/>
    <cellStyle name="20% - Ênfase1 18" xfId="4697" xr:uid="{CEEB7A80-3247-45D3-A063-60E94CA8FFDA}"/>
    <cellStyle name="20% - Ênfase1 18 2" xfId="8383" xr:uid="{554359C4-B4CF-4006-A68C-31A48FC213A5}"/>
    <cellStyle name="20% - Ênfase1 18 2 2" xfId="8384" xr:uid="{44E8AC09-6B29-4DE1-AA0A-09D017639E5C}"/>
    <cellStyle name="20% - Ênfase1 18 2 2 2" xfId="15281" xr:uid="{15E519F5-4F17-461A-95C0-49AA28883B2E}"/>
    <cellStyle name="20% - Ênfase1 18 2 2 3" xfId="15282" xr:uid="{A8BD3AFD-C217-462D-8979-A631C1EA6358}"/>
    <cellStyle name="20% - Ênfase1 18 2 3" xfId="15283" xr:uid="{F377CBD6-18C2-4CEB-A7C8-5924651BC182}"/>
    <cellStyle name="20% - Ênfase1 18 2 4" xfId="15284" xr:uid="{2B859A00-F291-40AC-985D-93CE3C1F84D5}"/>
    <cellStyle name="20% - Ênfase1 18 3" xfId="8385" xr:uid="{520CFE19-B97D-42F8-8DF2-9CF904871E0E}"/>
    <cellStyle name="20% - Ênfase1 18 3 2" xfId="15285" xr:uid="{84B826D7-C3A0-4640-9254-B39F219A2352}"/>
    <cellStyle name="20% - Ênfase1 18 3 2 2" xfId="15286" xr:uid="{79FCACA7-E5CD-4560-8AC4-6C51FCA46C95}"/>
    <cellStyle name="20% - Ênfase1 18 3 2 3" xfId="15287" xr:uid="{08267187-C808-4DF3-8384-59BEA3934A82}"/>
    <cellStyle name="20% - Ênfase1 18 3 3" xfId="15288" xr:uid="{93AB643C-7683-40D4-BBB4-1640E08591EF}"/>
    <cellStyle name="20% - Ênfase1 18 3 4" xfId="15289" xr:uid="{A6EBF32C-0646-4910-BF20-7693903B0C7C}"/>
    <cellStyle name="20% - Ênfase1 19" xfId="4698" xr:uid="{8B81DD42-4978-404F-BA3C-C5BB21119C4F}"/>
    <cellStyle name="20% - Ênfase1 19 2" xfId="8386" xr:uid="{B988AF6B-49F9-4B4F-9440-1DFB56CE9CB8}"/>
    <cellStyle name="20% - Ênfase1 19 2 2" xfId="8387" xr:uid="{29EDAE06-D632-4E15-B1E1-AC9F19925427}"/>
    <cellStyle name="20% - Ênfase1 19 2 2 2" xfId="15290" xr:uid="{410F9299-6D2A-4325-BE8C-C7B21EEA4659}"/>
    <cellStyle name="20% - Ênfase1 19 2 2 3" xfId="15291" xr:uid="{03F2739B-1084-416C-9810-5143FA93F316}"/>
    <cellStyle name="20% - Ênfase1 19 2 3" xfId="15292" xr:uid="{77103F20-E522-424A-9001-37EDE1199C62}"/>
    <cellStyle name="20% - Ênfase1 19 2 4" xfId="15293" xr:uid="{4CAB07D3-F345-44E8-A221-D721AD9BE098}"/>
    <cellStyle name="20% - Ênfase1 19 3" xfId="8388" xr:uid="{3D47587F-600C-4B94-A6B5-B8A8537B6E7C}"/>
    <cellStyle name="20% - Ênfase1 19 3 2" xfId="15294" xr:uid="{71540982-1606-41D6-9905-92E18B2E3AF5}"/>
    <cellStyle name="20% - Ênfase1 19 3 2 2" xfId="15295" xr:uid="{50338897-9053-45A5-A2B1-63E26355E881}"/>
    <cellStyle name="20% - Ênfase1 19 3 2 3" xfId="15296" xr:uid="{011CF91D-0D38-4865-AED5-C11018FCFE32}"/>
    <cellStyle name="20% - Ênfase1 19 3 3" xfId="15297" xr:uid="{1D089EE7-6476-479A-BBD8-298DEE9EEAAB}"/>
    <cellStyle name="20% - Ênfase1 19 3 4" xfId="15298" xr:uid="{CBBB80C5-C32F-4FFD-8EDC-9A2157EB6791}"/>
    <cellStyle name="20% - Ênfase1 2" xfId="4699" xr:uid="{331C3678-77CA-47A8-B205-1F7D41A39B25}"/>
    <cellStyle name="20% - Ênfase1 2 10" xfId="4700" xr:uid="{299EB240-8BC5-46DE-88A9-A8107CC803FB}"/>
    <cellStyle name="20% - Ênfase1 2 10 2" xfId="8389" xr:uid="{58D0C8E0-4390-452A-AA43-25AADF3A6772}"/>
    <cellStyle name="20% - Ênfase1 2 10 2 2" xfId="15299" xr:uid="{6AB9DE7D-8BF1-413F-9BC3-BBF93F6B5B48}"/>
    <cellStyle name="20% - Ênfase1 2 10 2 2 2" xfId="15300" xr:uid="{FACF7E08-1E5B-4914-BDAE-81926946AF93}"/>
    <cellStyle name="20% - Ênfase1 2 10 2 2 3" xfId="15301" xr:uid="{EDC1EEEE-F855-40A3-83C8-5A3D5195A1B6}"/>
    <cellStyle name="20% - Ênfase1 2 10 2 3" xfId="15302" xr:uid="{A89AC303-D735-474E-8BFC-47FA80A0A11B}"/>
    <cellStyle name="20% - Ênfase1 2 10 2 4" xfId="15303" xr:uid="{19304B40-18CE-4C87-A92D-C6E023B0174D}"/>
    <cellStyle name="20% - Ênfase1 2 10 3" xfId="15304" xr:uid="{2FC43AC8-2C1F-44DD-B776-9B88F9D38CF4}"/>
    <cellStyle name="20% - Ênfase1 2 10 3 2" xfId="15305" xr:uid="{382E6D69-51BD-47BE-9B3E-451ABD068E23}"/>
    <cellStyle name="20% - Ênfase1 2 10 3 3" xfId="15306" xr:uid="{16973F30-011D-4324-BADC-9E39622E4AC5}"/>
    <cellStyle name="20% - Ênfase1 2 10 4" xfId="15307" xr:uid="{645D94C1-12DB-4044-B5AD-8A1676604F79}"/>
    <cellStyle name="20% - Ênfase1 2 10 5" xfId="15308" xr:uid="{41C9F71F-1069-4A67-8F85-E4C89DFA5B4C}"/>
    <cellStyle name="20% - Ênfase1 2 11" xfId="8390" xr:uid="{8600F93F-31BD-45BA-814F-5243AA76AAE1}"/>
    <cellStyle name="20% - Ênfase1 2 11 2" xfId="8391" xr:uid="{1DB7AB28-3982-4450-9E8C-BB580130EE76}"/>
    <cellStyle name="20% - Ênfase1 2 11 2 2" xfId="15309" xr:uid="{BC7313C1-E907-4955-99BE-B532D6AC2AB1}"/>
    <cellStyle name="20% - Ênfase1 2 11 2 2 2" xfId="15310" xr:uid="{D58D5F2A-B504-4A88-BBF6-15047545F438}"/>
    <cellStyle name="20% - Ênfase1 2 11 2 2 3" xfId="15311" xr:uid="{7B03D799-BED4-46AC-B756-F9490618A4DB}"/>
    <cellStyle name="20% - Ênfase1 2 11 2 3" xfId="15312" xr:uid="{544FF9FC-B6AC-464E-BC81-EEAB312D1CDE}"/>
    <cellStyle name="20% - Ênfase1 2 11 2 4" xfId="15313" xr:uid="{EAEDA05E-CA89-410D-9D23-AEF63C5CBEF6}"/>
    <cellStyle name="20% - Ênfase1 2 11 3" xfId="15314" xr:uid="{BD0BA908-8BCF-47B3-A5B1-B86978D573AD}"/>
    <cellStyle name="20% - Ênfase1 2 11 3 2" xfId="15315" xr:uid="{3FFF2397-9E24-4DDF-9AC0-10117ECA145E}"/>
    <cellStyle name="20% - Ênfase1 2 11 3 3" xfId="15316" xr:uid="{E961A47F-57DF-4DF3-BF95-0041D27DDBF9}"/>
    <cellStyle name="20% - Ênfase1 2 11 4" xfId="15317" xr:uid="{B0374636-DC2B-44E3-ABC5-D6A0FC547E6B}"/>
    <cellStyle name="20% - Ênfase1 2 11 5" xfId="15318" xr:uid="{166E7FDF-2F69-4D8D-B6FF-5A0966617926}"/>
    <cellStyle name="20% - Ênfase1 2 12" xfId="8392" xr:uid="{392BD4FD-EF71-4844-BCEC-EA6D964F54A2}"/>
    <cellStyle name="20% - Ênfase1 2 12 2" xfId="15319" xr:uid="{BAB9C542-8AF1-44C6-9C71-386BFE1F80D4}"/>
    <cellStyle name="20% - Ênfase1 2 12 2 2" xfId="15320" xr:uid="{FE59DB8F-DBA3-42D0-BF47-012E737D65BC}"/>
    <cellStyle name="20% - Ênfase1 2 12 2 3" xfId="15321" xr:uid="{7EDAE067-F27E-40C8-A15B-338BEA91C6A8}"/>
    <cellStyle name="20% - Ênfase1 2 12 3" xfId="15322" xr:uid="{AC97ACD8-C749-4908-8AE0-5E903CDE257A}"/>
    <cellStyle name="20% - Ênfase1 2 12 4" xfId="15323" xr:uid="{31275B86-A8AB-416C-A399-A7622A9F9301}"/>
    <cellStyle name="20% - Ênfase1 2 13" xfId="8393" xr:uid="{0D9DC7A7-832C-4B65-865D-C7A8AA45864E}"/>
    <cellStyle name="20% - Ênfase1 2 13 2" xfId="15324" xr:uid="{30DC6A4D-F6D1-4764-960E-75E544DA2D89}"/>
    <cellStyle name="20% - Ênfase1 2 13 2 2" xfId="15325" xr:uid="{79B8DED6-A77A-47B5-B01D-BBB4FC046E3B}"/>
    <cellStyle name="20% - Ênfase1 2 13 2 3" xfId="15326" xr:uid="{353DAE35-42A1-41AB-B235-DECD1EEED831}"/>
    <cellStyle name="20% - Ênfase1 2 13 3" xfId="15327" xr:uid="{E2E62F71-EC88-466E-B14E-C652DEE2B44F}"/>
    <cellStyle name="20% - Ênfase1 2 13 4" xfId="15328" xr:uid="{1F05E097-217A-4E64-B832-7AEBA1057C3E}"/>
    <cellStyle name="20% - Ênfase1 2 14" xfId="8394" xr:uid="{39E3D740-5E84-48EC-8361-95762738AE13}"/>
    <cellStyle name="20% - Ênfase1 2 14 2" xfId="15329" xr:uid="{5696280D-9C38-4B91-9050-68D62CA8C65C}"/>
    <cellStyle name="20% - Ênfase1 2 14 2 2" xfId="15330" xr:uid="{F27AFC76-1A3F-4467-94EB-001C74DF9930}"/>
    <cellStyle name="20% - Ênfase1 2 14 2 3" xfId="15331" xr:uid="{E1C83503-11E2-41B1-A643-12DDDD696803}"/>
    <cellStyle name="20% - Ênfase1 2 14 3" xfId="15332" xr:uid="{1BAB598F-6791-4B85-A896-8994E031D266}"/>
    <cellStyle name="20% - Ênfase1 2 14 4" xfId="15333" xr:uid="{66241E6B-F6D6-4D0F-9633-298B63BD71BA}"/>
    <cellStyle name="20% - Ênfase1 2 15" xfId="8395" xr:uid="{41AE3C60-3ACE-48F0-B554-D6A9DCE63B70}"/>
    <cellStyle name="20% - Ênfase1 2 15 2" xfId="15334" xr:uid="{B91B708C-7DA3-4B06-9B79-745393DB6F46}"/>
    <cellStyle name="20% - Ênfase1 2 15 2 2" xfId="15335" xr:uid="{D5509A7C-7912-496A-81F6-2EE8A9FE642D}"/>
    <cellStyle name="20% - Ênfase1 2 15 2 3" xfId="15336" xr:uid="{E681E3C7-AD08-4FC8-AC37-22F20094D72D}"/>
    <cellStyle name="20% - Ênfase1 2 15 3" xfId="15337" xr:uid="{46280EE1-5733-4482-B8D7-7C1F008BE29E}"/>
    <cellStyle name="20% - Ênfase1 2 15 4" xfId="15338" xr:uid="{2843EC0F-9CAF-418A-817D-6EA2367EBE31}"/>
    <cellStyle name="20% - Ênfase1 2 16" xfId="8396" xr:uid="{04715AA3-4845-4763-A67E-B8F562162C72}"/>
    <cellStyle name="20% - Ênfase1 2 16 2" xfId="15339" xr:uid="{90B32CB5-2004-4351-BA54-6CFF334E4CF0}"/>
    <cellStyle name="20% - Ênfase1 2 16 2 2" xfId="15340" xr:uid="{D65E0E2C-92C6-45A2-8943-EDE21138C25D}"/>
    <cellStyle name="20% - Ênfase1 2 16 2 3" xfId="15341" xr:uid="{110D63B2-6C0C-4075-921A-0F91F86CECC6}"/>
    <cellStyle name="20% - Ênfase1 2 16 3" xfId="15342" xr:uid="{09000EFF-A9D5-4415-A1D1-64E19204B838}"/>
    <cellStyle name="20% - Ênfase1 2 16 4" xfId="15343" xr:uid="{24DD1CC7-4E35-43BA-8E51-695172F448F6}"/>
    <cellStyle name="20% - Ênfase1 2 17" xfId="8397" xr:uid="{3DE38A9F-BC23-4877-B450-D2B36E7F0C7B}"/>
    <cellStyle name="20% - Ênfase1 2 17 2" xfId="15344" xr:uid="{9DD449BB-6C00-4279-BF0C-4D99E9E0316C}"/>
    <cellStyle name="20% - Ênfase1 2 17 2 2" xfId="15345" xr:uid="{69D5EFEC-7BFF-46DA-896D-B1548B6D9FBD}"/>
    <cellStyle name="20% - Ênfase1 2 17 2 3" xfId="15346" xr:uid="{913A734B-34BF-422F-8BD5-1FBF79AECD61}"/>
    <cellStyle name="20% - Ênfase1 2 17 3" xfId="15347" xr:uid="{8623839A-587D-4A46-952F-8BAED22A6AA4}"/>
    <cellStyle name="20% - Ênfase1 2 17 4" xfId="15348" xr:uid="{373A6F1E-3608-41A8-9C12-8F1E3B31405A}"/>
    <cellStyle name="20% - Ênfase1 2 18" xfId="15349" xr:uid="{20F4F774-FD9F-4350-8E51-89BF6241DF39}"/>
    <cellStyle name="20% - Ênfase1 2 19" xfId="15350" xr:uid="{1174A9EA-2E72-49F4-B489-E3AFED705BED}"/>
    <cellStyle name="20% - Ênfase1 2 2" xfId="4701" xr:uid="{8DDF36E1-13A8-4CCB-A51F-1A65CE262C30}"/>
    <cellStyle name="20% - Ênfase1 2 2 10" xfId="8398" xr:uid="{0874B8C2-B448-4CA4-91D8-24D95F3A817F}"/>
    <cellStyle name="20% - Ênfase1 2 2 10 2" xfId="8399" xr:uid="{9D0B9047-2BF3-40C7-96F3-1709F9CE22B0}"/>
    <cellStyle name="20% - Ênfase1 2 2 10 3" xfId="15351" xr:uid="{6E53BEA9-F3E8-4F60-B38D-898D6459C72E}"/>
    <cellStyle name="20% - Ênfase1 2 2 10 3 2" xfId="15352" xr:uid="{10C0B257-0D8D-4C84-A5DB-F781040B9638}"/>
    <cellStyle name="20% - Ênfase1 2 2 10 3 3" xfId="15353" xr:uid="{7DCBDD68-CC02-4AEE-9AAB-20D64549E196}"/>
    <cellStyle name="20% - Ênfase1 2 2 10 4" xfId="15354" xr:uid="{0F8ECF15-8A6D-4AD9-A82D-C32281FE3631}"/>
    <cellStyle name="20% - Ênfase1 2 2 10 5" xfId="15355" xr:uid="{42099394-3E9A-4DFF-BA22-DD1BDE39A6C1}"/>
    <cellStyle name="20% - Ênfase1 2 2 11" xfId="8400" xr:uid="{BD76E005-57CA-4A8C-84FF-C29AEB3A657D}"/>
    <cellStyle name="20% - Ênfase1 2 2 12" xfId="8401" xr:uid="{DA070C5E-C494-435B-9B4D-8E227084B872}"/>
    <cellStyle name="20% - Ênfase1 2 2 13" xfId="8402" xr:uid="{9B2D71EC-2D40-41C7-B27A-0DC6064CF785}"/>
    <cellStyle name="20% - Ênfase1 2 2 14" xfId="8403" xr:uid="{7083EFF7-1EF4-4E43-99B5-9E3D270C9AC6}"/>
    <cellStyle name="20% - Ênfase1 2 2 15" xfId="8404" xr:uid="{2CF965B3-DCD4-4315-B343-9877C8584F31}"/>
    <cellStyle name="20% - Ênfase1 2 2 16" xfId="8405" xr:uid="{22DEBDA5-2F1C-42C4-9DFE-AC2F3CFF81B0}"/>
    <cellStyle name="20% - Ênfase1 2 2 17" xfId="15356" xr:uid="{1308069B-BC6D-4159-87BD-4FE2E6BA6341}"/>
    <cellStyle name="20% - Ênfase1 2 2 17 2" xfId="15357" xr:uid="{B4483987-5701-4C9B-9935-031C9DE06883}"/>
    <cellStyle name="20% - Ênfase1 2 2 17 3" xfId="15358" xr:uid="{7A9F4DDE-269C-4361-A8E0-DD421FDE303F}"/>
    <cellStyle name="20% - Ênfase1 2 2 18" xfId="15359" xr:uid="{9F6531AB-554C-4075-9ABD-270270925344}"/>
    <cellStyle name="20% - Ênfase1 2 2 19" xfId="15360" xr:uid="{C3B77705-F644-4804-8BF3-372247EC2BA1}"/>
    <cellStyle name="20% - Ênfase1 2 2 2" xfId="4702" xr:uid="{FE431077-5ABF-4AB8-814D-DDA6F746A689}"/>
    <cellStyle name="20% - Ênfase1 2 2 3" xfId="4703" xr:uid="{947CC720-3FA0-446B-9669-0BB8F4A9F2BE}"/>
    <cellStyle name="20% - Ênfase1 2 2 4" xfId="4704" xr:uid="{89A69927-BCE6-411B-833D-E3B8DC1B8BFE}"/>
    <cellStyle name="20% - Ênfase1 2 2 5" xfId="4705" xr:uid="{162A8481-88D0-4A93-ABAC-C278A6200372}"/>
    <cellStyle name="20% - Ênfase1 2 2 6" xfId="4706" xr:uid="{8B3F4600-C656-46E7-A005-56B6D0FEE6A1}"/>
    <cellStyle name="20% - Ênfase1 2 2 7" xfId="4707" xr:uid="{CFF5DBC3-D1A1-4D3E-AD9A-FC3BBF91FBD7}"/>
    <cellStyle name="20% - Ênfase1 2 2 8" xfId="4708" xr:uid="{D117D719-AB1B-4A74-88DE-E23FF53F4068}"/>
    <cellStyle name="20% - Ênfase1 2 2 9" xfId="4709" xr:uid="{4CE45465-8A9E-401D-82FF-6B25C6F913A8}"/>
    <cellStyle name="20% - Ênfase1 2 20" xfId="15361" xr:uid="{B371F0FB-7F08-4137-B7B4-4A51AA1E110E}"/>
    <cellStyle name="20% - Ênfase1 2 3" xfId="4710" xr:uid="{C58BE923-8ACE-4D77-AAE1-0E2CD40FD5C3}"/>
    <cellStyle name="20% - Ênfase1 2 3 2" xfId="8406" xr:uid="{A724E4A2-B8B5-42F7-A103-499484938E2A}"/>
    <cellStyle name="20% - Ênfase1 2 3 2 2" xfId="15362" xr:uid="{EECC963E-203F-4A5E-BDFC-723B527ACAC9}"/>
    <cellStyle name="20% - Ênfase1 2 3 2 2 2" xfId="15363" xr:uid="{67C29087-DFBB-4522-85FE-DECC0FC948AA}"/>
    <cellStyle name="20% - Ênfase1 2 3 2 2 3" xfId="15364" xr:uid="{3F543BE1-4ADC-4E80-96BC-D149C63E10B3}"/>
    <cellStyle name="20% - Ênfase1 2 3 2 3" xfId="15365" xr:uid="{4EE43F51-B119-4D60-9ADE-AFD68346B4E2}"/>
    <cellStyle name="20% - Ênfase1 2 3 2 4" xfId="15366" xr:uid="{A3E7FF1C-D7A5-49F3-9A99-21CBFF1C3C38}"/>
    <cellStyle name="20% - Ênfase1 2 3 3" xfId="8407" xr:uid="{2951ADF8-0777-40F5-B548-1DF877B19013}"/>
    <cellStyle name="20% - Ênfase1 2 3 3 2" xfId="15367" xr:uid="{BC3A98E3-DCED-448E-A8D9-D44FEA1C0DC6}"/>
    <cellStyle name="20% - Ênfase1 2 3 3 2 2" xfId="15368" xr:uid="{1E59E9E3-AB77-4E3B-AFF0-6E0D169AEF47}"/>
    <cellStyle name="20% - Ênfase1 2 3 3 2 3" xfId="15369" xr:uid="{F015FADA-ABB0-4092-A54E-9716C6745724}"/>
    <cellStyle name="20% - Ênfase1 2 3 3 3" xfId="15370" xr:uid="{49563704-D25E-4AB1-A9E5-4FC9923C92F2}"/>
    <cellStyle name="20% - Ênfase1 2 3 3 4" xfId="15371" xr:uid="{F795F1DD-6144-4956-AAAB-753E6B904D5A}"/>
    <cellStyle name="20% - Ênfase1 2 3 4" xfId="15372" xr:uid="{5A33EEB5-90A1-4B25-9DE5-1424E7A177AF}"/>
    <cellStyle name="20% - Ênfase1 2 3 4 2" xfId="15373" xr:uid="{8028BB2A-4ADA-41CB-A28C-CFDC6E1181EA}"/>
    <cellStyle name="20% - Ênfase1 2 3 4 3" xfId="15374" xr:uid="{90CB4197-A5D5-4520-B510-6C644044943C}"/>
    <cellStyle name="20% - Ênfase1 2 3 5" xfId="15375" xr:uid="{11DD4287-F6BA-4B0E-9D4B-9B3B06EA112C}"/>
    <cellStyle name="20% - Ênfase1 2 3 6" xfId="15376" xr:uid="{DEAA2700-6103-4585-B057-78FBB8ED1A6E}"/>
    <cellStyle name="20% - Ênfase1 2 4" xfId="4711" xr:uid="{1819E450-08FB-4A31-BCF2-944F0914F1BB}"/>
    <cellStyle name="20% - Ênfase1 2 4 2" xfId="8408" xr:uid="{3EBFD36C-0C2C-486A-9B99-E0B0D6759241}"/>
    <cellStyle name="20% - Ênfase1 2 4 2 2" xfId="15377" xr:uid="{114613C5-559A-4689-9A7C-AB2CC21C506A}"/>
    <cellStyle name="20% - Ênfase1 2 4 2 2 2" xfId="15378" xr:uid="{63968590-5C15-4390-9518-88744BEAA4B8}"/>
    <cellStyle name="20% - Ênfase1 2 4 2 2 3" xfId="15379" xr:uid="{D7F065B8-2401-4EC1-8C9C-4AE2CD42C765}"/>
    <cellStyle name="20% - Ênfase1 2 4 2 3" xfId="15380" xr:uid="{E528A070-C1F2-4862-8124-9FB031149123}"/>
    <cellStyle name="20% - Ênfase1 2 4 2 4" xfId="15381" xr:uid="{7F38C767-79F9-4C24-A496-517D4C4C679D}"/>
    <cellStyle name="20% - Ênfase1 2 4 3" xfId="8409" xr:uid="{D1D448E5-96AE-4099-9DEF-B73A7F9FE1BC}"/>
    <cellStyle name="20% - Ênfase1 2 4 3 2" xfId="15382" xr:uid="{75BDA4CA-7632-430B-B16F-BC379F10DAD9}"/>
    <cellStyle name="20% - Ênfase1 2 4 3 2 2" xfId="15383" xr:uid="{D866F57F-B6A7-4F05-8B03-E86F08003A34}"/>
    <cellStyle name="20% - Ênfase1 2 4 3 2 3" xfId="15384" xr:uid="{03B57DE1-70BD-4FC6-BAA8-D82F45E4758D}"/>
    <cellStyle name="20% - Ênfase1 2 4 3 3" xfId="15385" xr:uid="{BB343D63-CC4D-46EA-BB2B-EF5B8F33D428}"/>
    <cellStyle name="20% - Ênfase1 2 4 3 4" xfId="15386" xr:uid="{746BFEDE-D9E6-49E9-BC1B-8B94AE839E63}"/>
    <cellStyle name="20% - Ênfase1 2 4 4" xfId="15387" xr:uid="{BD779B21-C0A3-4087-BF89-87D852E2C8AF}"/>
    <cellStyle name="20% - Ênfase1 2 4 4 2" xfId="15388" xr:uid="{43FEF05E-10C8-48F0-8484-4F4530F15BEC}"/>
    <cellStyle name="20% - Ênfase1 2 4 4 3" xfId="15389" xr:uid="{5A313F8D-DFDE-47AE-9577-CD5764D29C1E}"/>
    <cellStyle name="20% - Ênfase1 2 4 5" xfId="15390" xr:uid="{88B6F439-0ED1-49C1-B0FC-F311B5F1D39D}"/>
    <cellStyle name="20% - Ênfase1 2 4 6" xfId="15391" xr:uid="{ECEA17AA-8682-4214-A6BD-BE596792ADE7}"/>
    <cellStyle name="20% - Ênfase1 2 5" xfId="4712" xr:uid="{2BB6688F-A815-4D24-9A64-25C3DB41F639}"/>
    <cellStyle name="20% - Ênfase1 2 5 2" xfId="8410" xr:uid="{A2F97203-EB43-4411-A63B-1186C372BDA1}"/>
    <cellStyle name="20% - Ênfase1 2 5 2 2" xfId="15392" xr:uid="{1B93F65A-0C29-4B63-9EAE-E172726015DE}"/>
    <cellStyle name="20% - Ênfase1 2 5 2 2 2" xfId="15393" xr:uid="{8CF52CB1-664E-4C9D-8636-C759A992A5B0}"/>
    <cellStyle name="20% - Ênfase1 2 5 2 2 3" xfId="15394" xr:uid="{75277EEA-9C33-4D10-8AC1-F1711A149E11}"/>
    <cellStyle name="20% - Ênfase1 2 5 2 3" xfId="15395" xr:uid="{BC7CA38D-33EE-45B8-B9E0-3F6D1D5E848B}"/>
    <cellStyle name="20% - Ênfase1 2 5 2 4" xfId="15396" xr:uid="{62014CE9-64F8-4617-AD17-2FBD6BBC168C}"/>
    <cellStyle name="20% - Ênfase1 2 5 3" xfId="8411" xr:uid="{8951A6EF-3127-4E14-B91D-8C7BA025DA18}"/>
    <cellStyle name="20% - Ênfase1 2 5 3 2" xfId="15397" xr:uid="{1F4C6F7A-A33A-4935-8B3B-B5A59B97208C}"/>
    <cellStyle name="20% - Ênfase1 2 5 3 2 2" xfId="15398" xr:uid="{4C950B7F-98D2-4011-A2A7-0A2387FB8F0D}"/>
    <cellStyle name="20% - Ênfase1 2 5 3 2 3" xfId="15399" xr:uid="{5D1A4828-0971-4EC2-A829-B34D50619553}"/>
    <cellStyle name="20% - Ênfase1 2 5 3 3" xfId="15400" xr:uid="{4D904D64-2C30-470F-A130-CD530683107D}"/>
    <cellStyle name="20% - Ênfase1 2 5 3 4" xfId="15401" xr:uid="{997C7521-E018-40C7-9A55-0DA269EC09EA}"/>
    <cellStyle name="20% - Ênfase1 2 5 4" xfId="15402" xr:uid="{089F4C6D-394A-4548-AE35-7E40DF64E155}"/>
    <cellStyle name="20% - Ênfase1 2 5 4 2" xfId="15403" xr:uid="{4971DEF1-9D9E-439E-A49B-A47DB62D7230}"/>
    <cellStyle name="20% - Ênfase1 2 5 4 3" xfId="15404" xr:uid="{48577765-1801-4317-92ED-E21E2664EEE9}"/>
    <cellStyle name="20% - Ênfase1 2 5 5" xfId="15405" xr:uid="{4DDC791F-E2FF-42AA-84AD-EE121D49C442}"/>
    <cellStyle name="20% - Ênfase1 2 5 6" xfId="15406" xr:uid="{CEB1429E-1FB8-4465-A780-946A4B0F4825}"/>
    <cellStyle name="20% - Ênfase1 2 6" xfId="4713" xr:uid="{AC0B1421-9462-462F-8D4E-A5E8847BCFA7}"/>
    <cellStyle name="20% - Ênfase1 2 6 2" xfId="8412" xr:uid="{2128D7C7-8985-4448-BD5B-F66E6DFD90F6}"/>
    <cellStyle name="20% - Ênfase1 2 6 2 2" xfId="15407" xr:uid="{36995102-5E6E-41B3-9AFF-3D8715C8384E}"/>
    <cellStyle name="20% - Ênfase1 2 6 2 2 2" xfId="15408" xr:uid="{5E6FD950-11E3-4454-ABB1-8ED7262DB280}"/>
    <cellStyle name="20% - Ênfase1 2 6 2 2 3" xfId="15409" xr:uid="{F6F12D0E-AFC5-42BD-83FF-CBFE50EC7CB2}"/>
    <cellStyle name="20% - Ênfase1 2 6 2 3" xfId="15410" xr:uid="{A726EC39-A9D5-455C-BA6D-D471D2ADFBF1}"/>
    <cellStyle name="20% - Ênfase1 2 6 2 4" xfId="15411" xr:uid="{977F92A6-5B3C-4268-A710-186E48D54E13}"/>
    <cellStyle name="20% - Ênfase1 2 6 3" xfId="8413" xr:uid="{0309A90C-61F0-4A70-B67A-9A3ADFF528E0}"/>
    <cellStyle name="20% - Ênfase1 2 6 3 2" xfId="15412" xr:uid="{4E07E226-04CA-47DF-88FB-072BEA34C60A}"/>
    <cellStyle name="20% - Ênfase1 2 6 3 2 2" xfId="15413" xr:uid="{363C04D8-33B1-4249-A77A-DD99C6DA981F}"/>
    <cellStyle name="20% - Ênfase1 2 6 3 2 3" xfId="15414" xr:uid="{3E5CE1C6-BD4E-4082-89FA-EB36E5693A23}"/>
    <cellStyle name="20% - Ênfase1 2 6 3 3" xfId="15415" xr:uid="{6AF87D2B-D7AA-4896-8874-F93ABA790584}"/>
    <cellStyle name="20% - Ênfase1 2 6 3 4" xfId="15416" xr:uid="{6077B14B-E508-42C4-A81A-A4B0F2040D6B}"/>
    <cellStyle name="20% - Ênfase1 2 6 4" xfId="15417" xr:uid="{3C24E8F8-D742-4164-AAE0-922CAB7623B7}"/>
    <cellStyle name="20% - Ênfase1 2 6 4 2" xfId="15418" xr:uid="{6D347879-EA7F-4361-95C9-7438A692954C}"/>
    <cellStyle name="20% - Ênfase1 2 6 4 3" xfId="15419" xr:uid="{B2B1BC86-A907-4F75-8960-7307FAAEB2E3}"/>
    <cellStyle name="20% - Ênfase1 2 6 5" xfId="15420" xr:uid="{3768F278-A515-4665-9FE2-1D9689DFB4C4}"/>
    <cellStyle name="20% - Ênfase1 2 6 6" xfId="15421" xr:uid="{8981CE2C-FD19-4C6A-BE5B-686054CD9477}"/>
    <cellStyle name="20% - Ênfase1 2 7" xfId="4714" xr:uid="{D517E2A8-1033-4221-A0AB-060ECF552411}"/>
    <cellStyle name="20% - Ênfase1 2 7 2" xfId="8414" xr:uid="{C5C3F8AD-2B08-4E28-9BB6-4879510B6E75}"/>
    <cellStyle name="20% - Ênfase1 2 7 2 2" xfId="15422" xr:uid="{B3757EC4-BB2A-481A-9E54-47540804A42D}"/>
    <cellStyle name="20% - Ênfase1 2 7 2 2 2" xfId="15423" xr:uid="{FD455695-4C77-43FB-BD47-838161DC4B16}"/>
    <cellStyle name="20% - Ênfase1 2 7 2 2 3" xfId="15424" xr:uid="{5B945184-2E88-4F13-B565-6F4D2F28BC00}"/>
    <cellStyle name="20% - Ênfase1 2 7 2 3" xfId="15425" xr:uid="{1452691C-56A1-4DAC-9424-100032B694C9}"/>
    <cellStyle name="20% - Ênfase1 2 7 2 4" xfId="15426" xr:uid="{96272332-00D2-48CD-9F63-40400371455F}"/>
    <cellStyle name="20% - Ênfase1 2 7 3" xfId="8415" xr:uid="{605808FB-C287-4964-8182-67F7BAD30957}"/>
    <cellStyle name="20% - Ênfase1 2 7 3 2" xfId="15427" xr:uid="{A2A7395C-01EB-440D-88BF-97C295881AB6}"/>
    <cellStyle name="20% - Ênfase1 2 7 3 2 2" xfId="15428" xr:uid="{00118C23-6569-4D5D-951A-39DB2A208727}"/>
    <cellStyle name="20% - Ênfase1 2 7 3 2 3" xfId="15429" xr:uid="{85182723-77D4-4FD1-B176-250045B82713}"/>
    <cellStyle name="20% - Ênfase1 2 7 3 3" xfId="15430" xr:uid="{A8CFE599-0173-4B87-BEC0-CA4ADEE60D8E}"/>
    <cellStyle name="20% - Ênfase1 2 7 3 4" xfId="15431" xr:uid="{DC96850C-D2AF-49DB-A442-954A5C3B4542}"/>
    <cellStyle name="20% - Ênfase1 2 7 4" xfId="15432" xr:uid="{92AD1AAF-2DB9-4AA9-8F8D-7538B1A700E1}"/>
    <cellStyle name="20% - Ênfase1 2 7 4 2" xfId="15433" xr:uid="{AD8158A6-507A-4023-BEF8-250229DF67F9}"/>
    <cellStyle name="20% - Ênfase1 2 7 4 3" xfId="15434" xr:uid="{B583926E-E1A8-477C-ABA7-3574979F7ADE}"/>
    <cellStyle name="20% - Ênfase1 2 7 5" xfId="15435" xr:uid="{442F2AE2-D7BE-419E-8A1D-E570A47C12F6}"/>
    <cellStyle name="20% - Ênfase1 2 7 6" xfId="15436" xr:uid="{B7342FE3-3577-4ECF-9050-51633527919E}"/>
    <cellStyle name="20% - Ênfase1 2 8" xfId="4715" xr:uid="{1DC3AC91-DF9E-460D-B67D-E62F02B92F43}"/>
    <cellStyle name="20% - Ênfase1 2 8 2" xfId="8416" xr:uid="{A652332B-F17F-462E-B644-E4F5602599CF}"/>
    <cellStyle name="20% - Ênfase1 2 8 2 2" xfId="15437" xr:uid="{4CB43466-08A1-434F-A728-97004330D05E}"/>
    <cellStyle name="20% - Ênfase1 2 8 2 2 2" xfId="15438" xr:uid="{9F6BB30B-6759-4757-B268-99763C8AB562}"/>
    <cellStyle name="20% - Ênfase1 2 8 2 2 3" xfId="15439" xr:uid="{52CA55BE-8F73-46CD-86DD-DB5525C040F5}"/>
    <cellStyle name="20% - Ênfase1 2 8 2 3" xfId="15440" xr:uid="{634F0A8D-138B-4704-BE30-80325DA69C14}"/>
    <cellStyle name="20% - Ênfase1 2 8 2 4" xfId="15441" xr:uid="{D65C1C9A-3370-4D6D-B8C4-7A580F7DBBA9}"/>
    <cellStyle name="20% - Ênfase1 2 8 3" xfId="8417" xr:uid="{B0064755-6020-4220-A823-40CC5262C4FA}"/>
    <cellStyle name="20% - Ênfase1 2 8 3 2" xfId="15442" xr:uid="{1E5DDB80-8D51-4332-BADF-C6C83E9D71C9}"/>
    <cellStyle name="20% - Ênfase1 2 8 3 2 2" xfId="15443" xr:uid="{14251288-9A7E-4092-97FD-6DA551BE546B}"/>
    <cellStyle name="20% - Ênfase1 2 8 3 2 3" xfId="15444" xr:uid="{8D93273E-CB2E-4E5D-B4D6-D7C77327E3C7}"/>
    <cellStyle name="20% - Ênfase1 2 8 3 3" xfId="15445" xr:uid="{D6A8AD35-1E0A-4A44-BF10-1AD2E123AA31}"/>
    <cellStyle name="20% - Ênfase1 2 8 3 4" xfId="15446" xr:uid="{1A75CE04-E640-423E-BBF0-FCF1FA63EED9}"/>
    <cellStyle name="20% - Ênfase1 2 8 4" xfId="15447" xr:uid="{9FA8BF6A-4FD6-4032-971C-56A231A95B87}"/>
    <cellStyle name="20% - Ênfase1 2 8 4 2" xfId="15448" xr:uid="{5D527461-6893-4E9A-8570-AF0D8ACA4DF0}"/>
    <cellStyle name="20% - Ênfase1 2 8 4 3" xfId="15449" xr:uid="{9C3E567B-B410-467E-8F98-06728D373759}"/>
    <cellStyle name="20% - Ênfase1 2 8 5" xfId="15450" xr:uid="{A33FF928-7B5A-412A-BD20-B1DB62DAD34C}"/>
    <cellStyle name="20% - Ênfase1 2 8 6" xfId="15451" xr:uid="{8F251EB8-19C3-41C2-95DE-6CEE46256AD8}"/>
    <cellStyle name="20% - Ênfase1 2 9" xfId="4716" xr:uid="{DF22F29B-F588-48F0-BB28-4922281C3DD6}"/>
    <cellStyle name="20% - Ênfase1 2 9 2" xfId="8418" xr:uid="{E1AB1C3D-CD7F-428B-A3B1-A2B02432BD58}"/>
    <cellStyle name="20% - Ênfase1 2 9 2 2" xfId="15452" xr:uid="{D55F69BE-30F1-47BA-983E-80F18D56FB24}"/>
    <cellStyle name="20% - Ênfase1 2 9 2 2 2" xfId="15453" xr:uid="{C7582B35-3334-4C9C-9DD5-E20D3127CBCA}"/>
    <cellStyle name="20% - Ênfase1 2 9 2 2 3" xfId="15454" xr:uid="{8F3A79C8-B2C6-4C3A-A360-494C729DE66A}"/>
    <cellStyle name="20% - Ênfase1 2 9 2 3" xfId="15455" xr:uid="{F03E2454-CC49-490D-B5CF-3A7B440EEE38}"/>
    <cellStyle name="20% - Ênfase1 2 9 2 4" xfId="15456" xr:uid="{EE503507-4A6C-4C56-B31D-247050EDD300}"/>
    <cellStyle name="20% - Ênfase1 2 9 3" xfId="15457" xr:uid="{42B54A12-41D4-4ADD-B1C8-7D3CADAE5202}"/>
    <cellStyle name="20% - Ênfase1 2 9 3 2" xfId="15458" xr:uid="{574E9FC3-1B5E-4150-8EB7-EDD8DB002773}"/>
    <cellStyle name="20% - Ênfase1 2 9 3 3" xfId="15459" xr:uid="{244E0903-BA25-4F67-98AA-233C35603782}"/>
    <cellStyle name="20% - Ênfase1 2 9 4" xfId="15460" xr:uid="{B3CDFC3E-4221-49EF-9A1C-615276A6F8C1}"/>
    <cellStyle name="20% - Ênfase1 2 9 5" xfId="15461" xr:uid="{391E2A35-425F-4CD6-B540-AAB6B22911BA}"/>
    <cellStyle name="20% - Ênfase1 2_QGOG DRE Segreg_Serv x EP_DEZ09_multa_50%_V5" xfId="8419" xr:uid="{F9220788-AA19-4A27-93EB-354A58BA8A0A}"/>
    <cellStyle name="20% - Ênfase1 20" xfId="4717" xr:uid="{B85BE79F-372C-4006-8F42-3900C13FC71A}"/>
    <cellStyle name="20% - Ênfase1 20 2" xfId="8420" xr:uid="{D51070CD-56E0-499E-8AB7-F1E193266E50}"/>
    <cellStyle name="20% - Ênfase1 20 2 2" xfId="8421" xr:uid="{E681887F-028A-49F8-A1E5-9EC80EA78338}"/>
    <cellStyle name="20% - Ênfase1 20 2 2 2" xfId="15462" xr:uid="{C974E11C-7961-4FB3-B1D0-91B5753B2208}"/>
    <cellStyle name="20% - Ênfase1 20 2 2 3" xfId="15463" xr:uid="{EEF8291A-9BBA-45BB-8D0A-B5296DE9618D}"/>
    <cellStyle name="20% - Ênfase1 20 2 3" xfId="15464" xr:uid="{E8E86785-1F28-4F7D-82CC-01BCCDEACB26}"/>
    <cellStyle name="20% - Ênfase1 20 2 4" xfId="15465" xr:uid="{E99ACA62-7C78-4C2A-A788-46A77A567638}"/>
    <cellStyle name="20% - Ênfase1 20 3" xfId="8422" xr:uid="{251FF4E4-DDF0-450D-821C-37B15CB5FB84}"/>
    <cellStyle name="20% - Ênfase1 20 3 2" xfId="15466" xr:uid="{489531C5-526A-4851-ADD3-2365598A6487}"/>
    <cellStyle name="20% - Ênfase1 20 3 2 2" xfId="15467" xr:uid="{CC515602-948A-49D5-A48A-6BD50D465F0E}"/>
    <cellStyle name="20% - Ênfase1 20 3 2 3" xfId="15468" xr:uid="{648C2493-C3E2-4E8E-A122-9CF6628FAFEB}"/>
    <cellStyle name="20% - Ênfase1 20 3 3" xfId="15469" xr:uid="{07CDA678-0E95-4E06-B582-2B199ABE817F}"/>
    <cellStyle name="20% - Ênfase1 20 3 4" xfId="15470" xr:uid="{1FDC211F-4705-49C9-A610-4998EC072428}"/>
    <cellStyle name="20% - Ênfase1 20 4" xfId="15471" xr:uid="{BE4280C7-C238-4FE6-AE64-8ACE4590DDEB}"/>
    <cellStyle name="20% - Ênfase1 20 4 2" xfId="15472" xr:uid="{8253A65C-8DBF-4BB0-AC06-5FF9511AE2ED}"/>
    <cellStyle name="20% - Ênfase1 20 4 3" xfId="15473" xr:uid="{C17724D0-1F54-4C3F-A603-BD1A963A76C5}"/>
    <cellStyle name="20% - Ênfase1 20 5" xfId="15474" xr:uid="{C83A0E4A-61F4-4B3A-A2FA-33A602D49432}"/>
    <cellStyle name="20% - Ênfase1 20 6" xfId="15475" xr:uid="{1E2166FE-D24A-48C6-BB9B-0D37EB2D3E7D}"/>
    <cellStyle name="20% - Ênfase1 21" xfId="4718" xr:uid="{FAEF83C9-9D45-4349-8CD5-96BF6959A6B4}"/>
    <cellStyle name="20% - Ênfase1 21 2" xfId="8423" xr:uid="{7F1AC8D5-9B3B-4016-B637-0E9B786179A0}"/>
    <cellStyle name="20% - Ênfase1 21 2 2" xfId="8424" xr:uid="{CF65C601-06B1-4786-8057-144425755913}"/>
    <cellStyle name="20% - Ênfase1 21 2 2 2" xfId="15476" xr:uid="{CCDF79D4-3289-4F52-BD73-FB85E4BBF97C}"/>
    <cellStyle name="20% - Ênfase1 21 2 2 3" xfId="15477" xr:uid="{6CE2960C-D74E-4FB7-8022-37E3A0FFD982}"/>
    <cellStyle name="20% - Ênfase1 21 2 3" xfId="15478" xr:uid="{99C232B7-9978-4591-BD31-C70B831CD8CA}"/>
    <cellStyle name="20% - Ênfase1 21 2 4" xfId="15479" xr:uid="{5D15D60E-B59A-4932-839F-77DF0E0B3173}"/>
    <cellStyle name="20% - Ênfase1 21 3" xfId="8425" xr:uid="{FF2FEEE4-B2E1-4AD2-B161-C5233999D0D6}"/>
    <cellStyle name="20% - Ênfase1 21 3 2" xfId="15480" xr:uid="{7C12F47E-F956-406A-91CC-8021F52BF615}"/>
    <cellStyle name="20% - Ênfase1 21 3 2 2" xfId="15481" xr:uid="{5DB05060-2706-4B41-BA94-391F3FDC1530}"/>
    <cellStyle name="20% - Ênfase1 21 3 2 3" xfId="15482" xr:uid="{358BDEA7-CAC1-4D85-8AAB-20841FD06B44}"/>
    <cellStyle name="20% - Ênfase1 21 3 3" xfId="15483" xr:uid="{C5711D1D-6A89-4821-A7CA-7DA78E5404EC}"/>
    <cellStyle name="20% - Ênfase1 21 3 4" xfId="15484" xr:uid="{D03EE655-6BC1-4B09-8EA2-9F4D5F635167}"/>
    <cellStyle name="20% - Ênfase1 21 4" xfId="15485" xr:uid="{4725DAC6-A2DE-45AD-B7BF-AFFA73F731A0}"/>
    <cellStyle name="20% - Ênfase1 21 4 2" xfId="15486" xr:uid="{75A2841A-7A75-41F1-B341-D6723EB645CA}"/>
    <cellStyle name="20% - Ênfase1 21 4 3" xfId="15487" xr:uid="{79B5B4AB-7A1B-4063-A9BC-FB49439D4CF8}"/>
    <cellStyle name="20% - Ênfase1 21 5" xfId="15488" xr:uid="{790C3771-8FEA-4868-9608-6CC60ED8527A}"/>
    <cellStyle name="20% - Ênfase1 21 6" xfId="15489" xr:uid="{D1202BD2-5539-4605-ABDC-C6954DC50CC0}"/>
    <cellStyle name="20% - Ênfase1 22" xfId="4719" xr:uid="{367AE78E-4330-4277-BACC-753903619FEF}"/>
    <cellStyle name="20% - Ênfase1 22 2" xfId="8426" xr:uid="{3CED43F0-DBA0-4EE0-98F2-08B8FDC68ADC}"/>
    <cellStyle name="20% - Ênfase1 22 2 2" xfId="8427" xr:uid="{291460A6-7580-4C8C-8FB5-AAA6DD6DC1A7}"/>
    <cellStyle name="20% - Ênfase1 22 2 2 2" xfId="15490" xr:uid="{53788B50-6032-46E8-B0EA-74B88DF143B1}"/>
    <cellStyle name="20% - Ênfase1 22 2 2 3" xfId="15491" xr:uid="{BE221521-EF04-4E33-835E-83C2D6E94B18}"/>
    <cellStyle name="20% - Ênfase1 22 2 3" xfId="15492" xr:uid="{D41A5DE7-511D-49E5-8857-FDB7FB71BF85}"/>
    <cellStyle name="20% - Ênfase1 22 2 4" xfId="15493" xr:uid="{E18CC21C-8BFE-4E82-923B-78AE272FDF9C}"/>
    <cellStyle name="20% - Ênfase1 22 3" xfId="8428" xr:uid="{62BB69FB-C556-4177-8D22-F0ED4745D6E8}"/>
    <cellStyle name="20% - Ênfase1 22 3 2" xfId="15494" xr:uid="{7864654F-974A-49F8-B9A8-0DF4DC702D4E}"/>
    <cellStyle name="20% - Ênfase1 22 3 2 2" xfId="15495" xr:uid="{F75A2054-9FEA-4941-87FC-3DC2629815AF}"/>
    <cellStyle name="20% - Ênfase1 22 3 2 3" xfId="15496" xr:uid="{2DDCD71A-B9F1-4D4F-B43E-CF4142113135}"/>
    <cellStyle name="20% - Ênfase1 22 3 3" xfId="15497" xr:uid="{F9B68261-B23A-4392-B433-54E0DE8ECBC0}"/>
    <cellStyle name="20% - Ênfase1 22 3 4" xfId="15498" xr:uid="{342EA84F-993E-446A-A8F1-E0D69988F021}"/>
    <cellStyle name="20% - Ênfase1 22 4" xfId="15499" xr:uid="{A87963A5-145F-43DC-BEEE-13937EEE4C08}"/>
    <cellStyle name="20% - Ênfase1 22 4 2" xfId="15500" xr:uid="{CD859FBE-9C23-4F71-970A-CBCBBCD3A65B}"/>
    <cellStyle name="20% - Ênfase1 22 4 3" xfId="15501" xr:uid="{8B8A1BA3-5280-4FB6-AC1A-CA174151D7E2}"/>
    <cellStyle name="20% - Ênfase1 22 5" xfId="15502" xr:uid="{2A8DAD87-D3A4-477B-B2AF-570707371A3C}"/>
    <cellStyle name="20% - Ênfase1 22 6" xfId="15503" xr:uid="{FFB6F5A6-284B-4DD3-BF69-16CA1D61B88F}"/>
    <cellStyle name="20% - Ênfase1 23" xfId="4720" xr:uid="{A31691C5-3015-4CA9-A039-1EE19C243561}"/>
    <cellStyle name="20% - Ênfase1 23 2" xfId="8429" xr:uid="{237A32EF-38D6-4354-A4BA-A1AAF03E9C83}"/>
    <cellStyle name="20% - Ênfase1 23 2 2" xfId="8430" xr:uid="{83A3959F-3AB3-480B-A441-AFADFFA13EC0}"/>
    <cellStyle name="20% - Ênfase1 23 2 2 2" xfId="15504" xr:uid="{0A27C7DF-EEC7-41F3-BBD5-CD69399CA1E5}"/>
    <cellStyle name="20% - Ênfase1 23 2 2 3" xfId="15505" xr:uid="{E02A04EA-B14F-4099-B75F-46F27C769975}"/>
    <cellStyle name="20% - Ênfase1 23 2 3" xfId="15506" xr:uid="{3A31E20B-2248-4A2E-A83E-8A3CB4B92B15}"/>
    <cellStyle name="20% - Ênfase1 23 2 4" xfId="15507" xr:uid="{3997DBD4-E3C0-4F23-8613-7746DFB8E406}"/>
    <cellStyle name="20% - Ênfase1 23 3" xfId="8431" xr:uid="{537B879A-0FD0-4C45-A801-24CD6162C171}"/>
    <cellStyle name="20% - Ênfase1 23 3 2" xfId="15508" xr:uid="{662CF78F-5D08-4EDD-B55D-C2040E1C51B6}"/>
    <cellStyle name="20% - Ênfase1 23 3 2 2" xfId="15509" xr:uid="{B59C3FC6-8F15-4A31-B462-54CE4D58E19E}"/>
    <cellStyle name="20% - Ênfase1 23 3 2 3" xfId="15510" xr:uid="{A63AAED0-AEA6-44BE-9827-1E439543FBEB}"/>
    <cellStyle name="20% - Ênfase1 23 3 3" xfId="15511" xr:uid="{6E1942A8-166A-41AA-8F85-49C5660328A0}"/>
    <cellStyle name="20% - Ênfase1 23 3 4" xfId="15512" xr:uid="{190E7C31-A7D2-4243-B65B-53F1711F6B70}"/>
    <cellStyle name="20% - Ênfase1 23 4" xfId="15513" xr:uid="{04700EB8-8336-418F-A17E-A2A49EDF1735}"/>
    <cellStyle name="20% - Ênfase1 23 4 2" xfId="15514" xr:uid="{635EE7CB-AFF9-4C4B-9859-DC46E1AC1AEB}"/>
    <cellStyle name="20% - Ênfase1 23 4 3" xfId="15515" xr:uid="{A58F2C10-B9B7-4F2C-8EFE-08845197E4D8}"/>
    <cellStyle name="20% - Ênfase1 23 5" xfId="15516" xr:uid="{4F1B91A5-8A25-4FC7-A201-E8116811F86A}"/>
    <cellStyle name="20% - Ênfase1 23 6" xfId="15517" xr:uid="{6A9204CE-FBE2-474D-B860-631201D010ED}"/>
    <cellStyle name="20% - Ênfase1 24" xfId="4721" xr:uid="{AB703726-BFCA-42E3-9785-D32D83FC61D9}"/>
    <cellStyle name="20% - Ênfase1 24 2" xfId="8432" xr:uid="{43E51877-3CC2-4817-8879-311EA989A0A2}"/>
    <cellStyle name="20% - Ênfase1 24 2 2" xfId="8433" xr:uid="{C462D5F1-319B-4241-A11C-4B3EA74E6A81}"/>
    <cellStyle name="20% - Ênfase1 24 2 2 2" xfId="15518" xr:uid="{1558D56D-46AD-42D6-AFCA-EFC8B3A8995A}"/>
    <cellStyle name="20% - Ênfase1 24 2 2 3" xfId="15519" xr:uid="{59991351-14E3-4510-990F-E1B60D87DC8F}"/>
    <cellStyle name="20% - Ênfase1 24 2 3" xfId="15520" xr:uid="{9B64BBBA-E84A-4AE7-9914-606D3A2268E7}"/>
    <cellStyle name="20% - Ênfase1 24 2 4" xfId="15521" xr:uid="{6A29B874-AFDA-4F92-9BD6-7500514AEAF3}"/>
    <cellStyle name="20% - Ênfase1 24 3" xfId="8434" xr:uid="{3B2329C8-01DD-4437-80EC-7D6DB7C84539}"/>
    <cellStyle name="20% - Ênfase1 24 3 2" xfId="15522" xr:uid="{D7CAC9EB-8550-45A4-8BE0-19B6E235366D}"/>
    <cellStyle name="20% - Ênfase1 24 3 2 2" xfId="15523" xr:uid="{7DE26FEE-5C87-46C6-A3AF-B4F15BD802AB}"/>
    <cellStyle name="20% - Ênfase1 24 3 2 3" xfId="15524" xr:uid="{45FE5686-872E-4BC4-996C-0FBC1CEC9345}"/>
    <cellStyle name="20% - Ênfase1 24 3 3" xfId="15525" xr:uid="{9BFF8024-95F9-4CB4-B81F-1D91CB647694}"/>
    <cellStyle name="20% - Ênfase1 24 3 4" xfId="15526" xr:uid="{D396E342-9FA3-4C99-A502-AB25ED3EA89A}"/>
    <cellStyle name="20% - Ênfase1 24 4" xfId="15527" xr:uid="{5D206E20-D8BA-4E8F-AC86-7800EC7F118B}"/>
    <cellStyle name="20% - Ênfase1 24 4 2" xfId="15528" xr:uid="{F25E7659-1C35-4CB6-8A75-5D6DCC388DEF}"/>
    <cellStyle name="20% - Ênfase1 24 4 3" xfId="15529" xr:uid="{2733521C-F2A6-48BA-8272-3972C00F8F69}"/>
    <cellStyle name="20% - Ênfase1 24 5" xfId="15530" xr:uid="{5A3C72DF-BE7C-43B7-B595-BF5E726AF7C2}"/>
    <cellStyle name="20% - Ênfase1 24 6" xfId="15531" xr:uid="{CB319E21-66B1-45C6-86C7-8A37CE1F9BC9}"/>
    <cellStyle name="20% - Ênfase1 25" xfId="4722" xr:uid="{222CEE54-3AD9-4530-81AA-E2CEB5AA1B0C}"/>
    <cellStyle name="20% - Ênfase1 25 2" xfId="8435" xr:uid="{7BB7D8FE-9216-42AC-878E-1564F8AB13FE}"/>
    <cellStyle name="20% - Ênfase1 25 2 2" xfId="8436" xr:uid="{FD15A035-FED4-4AA5-BFBF-04D49BCE53C3}"/>
    <cellStyle name="20% - Ênfase1 25 2 2 2" xfId="15532" xr:uid="{E0123148-C592-4191-93EE-B4AE16429A4B}"/>
    <cellStyle name="20% - Ênfase1 25 2 2 3" xfId="15533" xr:uid="{BEBB0181-C0C1-4B0F-9407-5EDD7015668B}"/>
    <cellStyle name="20% - Ênfase1 25 2 3" xfId="15534" xr:uid="{92FAAC36-B27D-4002-B2A4-026E50F1E4F3}"/>
    <cellStyle name="20% - Ênfase1 25 2 4" xfId="15535" xr:uid="{3EFC9627-392E-43D7-AE15-9BE75EC1B002}"/>
    <cellStyle name="20% - Ênfase1 25 3" xfId="8437" xr:uid="{255AE001-6A5B-4882-8943-B6FD64E15EF7}"/>
    <cellStyle name="20% - Ênfase1 25 3 2" xfId="15536" xr:uid="{376FC19D-1641-4C07-93E6-B847DBF1A87D}"/>
    <cellStyle name="20% - Ênfase1 25 3 2 2" xfId="15537" xr:uid="{E8637965-5DDF-4160-B280-92AA8D701CE9}"/>
    <cellStyle name="20% - Ênfase1 25 3 2 3" xfId="15538" xr:uid="{83DBAC77-FDC0-49CA-9977-DAAB52003022}"/>
    <cellStyle name="20% - Ênfase1 25 3 3" xfId="15539" xr:uid="{94D9B1C2-2B8A-430B-9699-077BD44C6533}"/>
    <cellStyle name="20% - Ênfase1 25 3 4" xfId="15540" xr:uid="{C18B7609-5DD5-4BAB-B7B6-EFBF41AD4157}"/>
    <cellStyle name="20% - Ênfase1 25 4" xfId="15541" xr:uid="{DF7E1B42-923F-4F1B-9C40-CD03E539217F}"/>
    <cellStyle name="20% - Ênfase1 25 4 2" xfId="15542" xr:uid="{0877600A-AC16-47F5-8A1E-C269EFAE6686}"/>
    <cellStyle name="20% - Ênfase1 25 4 3" xfId="15543" xr:uid="{52A8193B-F62A-4574-8467-B846BBEC366B}"/>
    <cellStyle name="20% - Ênfase1 25 5" xfId="15544" xr:uid="{A873E2EB-E1B2-4D50-B688-02643DFCF51B}"/>
    <cellStyle name="20% - Ênfase1 25 6" xfId="15545" xr:uid="{00338836-4BE4-43F4-A6EA-97458E73F8D8}"/>
    <cellStyle name="20% - Ênfase1 26" xfId="4723" xr:uid="{4E8D8743-2970-4AAB-97B1-B3DB812C6504}"/>
    <cellStyle name="20% - Ênfase1 26 2" xfId="8438" xr:uid="{831677E7-2BFC-47DC-95DE-C983AB07BD1F}"/>
    <cellStyle name="20% - Ênfase1 26 2 2" xfId="8439" xr:uid="{FBD7DB79-74B3-4AB1-B553-B6AD40ADE4CE}"/>
    <cellStyle name="20% - Ênfase1 26 2 2 2" xfId="15546" xr:uid="{997EB7CB-E509-4B5B-8A6E-3CEF45243C50}"/>
    <cellStyle name="20% - Ênfase1 26 2 2 3" xfId="15547" xr:uid="{601B6168-2F1F-424C-8CF8-2E7CDC0E3BD0}"/>
    <cellStyle name="20% - Ênfase1 26 2 3" xfId="15548" xr:uid="{0832C0F2-E7AD-4AC1-BE04-4CEFD208919F}"/>
    <cellStyle name="20% - Ênfase1 26 2 4" xfId="15549" xr:uid="{8E3C6309-11F3-451D-94C7-E4021EFD6872}"/>
    <cellStyle name="20% - Ênfase1 26 3" xfId="8440" xr:uid="{C49A572F-1522-4C5A-88BA-8C37AB6C3AD6}"/>
    <cellStyle name="20% - Ênfase1 26 3 2" xfId="15550" xr:uid="{CD21C8EF-2745-449F-8AF1-DEB10F1009E5}"/>
    <cellStyle name="20% - Ênfase1 26 3 2 2" xfId="15551" xr:uid="{DAF11428-E2EE-4A58-91EC-56A09F1E8C78}"/>
    <cellStyle name="20% - Ênfase1 26 3 2 3" xfId="15552" xr:uid="{879E9C15-3BAF-4FEA-8AC5-FA73AF5875A3}"/>
    <cellStyle name="20% - Ênfase1 26 3 3" xfId="15553" xr:uid="{0F0ED8B7-FBA7-47A2-93F2-5F41E51C3613}"/>
    <cellStyle name="20% - Ênfase1 26 3 4" xfId="15554" xr:uid="{5109FE0F-9E05-4D32-B735-234F8EFF8FBA}"/>
    <cellStyle name="20% - Ênfase1 26 4" xfId="15555" xr:uid="{D4265A88-A323-4721-840A-80C5F572A863}"/>
    <cellStyle name="20% - Ênfase1 26 4 2" xfId="15556" xr:uid="{FEF3F064-3F95-46F0-B34C-0AB797002D25}"/>
    <cellStyle name="20% - Ênfase1 26 4 3" xfId="15557" xr:uid="{FB22CB62-9F79-4A75-8D45-5078CE399856}"/>
    <cellStyle name="20% - Ênfase1 26 5" xfId="15558" xr:uid="{EE706BFF-9BCC-451E-9B29-22795ADCC051}"/>
    <cellStyle name="20% - Ênfase1 26 6" xfId="15559" xr:uid="{8CF58ADF-96EA-4E22-92BC-D58CF96A667B}"/>
    <cellStyle name="20% - Ênfase1 27" xfId="4724" xr:uid="{0F3A6792-0CCD-4FF7-80FE-D13C128970F7}"/>
    <cellStyle name="20% - Ênfase1 27 2" xfId="8441" xr:uid="{97220586-094B-436C-AD04-167D27181D6E}"/>
    <cellStyle name="20% - Ênfase1 27 2 2" xfId="8442" xr:uid="{333FB697-BDBA-42C4-9BE9-BFAE89470EB2}"/>
    <cellStyle name="20% - Ênfase1 27 2 2 2" xfId="15560" xr:uid="{7E565347-3C96-4D3A-A3CD-59249BFC4E3F}"/>
    <cellStyle name="20% - Ênfase1 27 2 2 3" xfId="15561" xr:uid="{9BBA3447-D4B6-46D3-8F13-988DA9DFA999}"/>
    <cellStyle name="20% - Ênfase1 27 2 3" xfId="15562" xr:uid="{2A582489-004A-45D3-87C2-1FCD8E21B7F0}"/>
    <cellStyle name="20% - Ênfase1 27 2 4" xfId="15563" xr:uid="{EFFA7BEC-59A0-41AE-8930-C960FDCA6661}"/>
    <cellStyle name="20% - Ênfase1 27 3" xfId="8443" xr:uid="{E2C48DDA-83C7-4550-8DEE-EE85A3B973F5}"/>
    <cellStyle name="20% - Ênfase1 27 3 2" xfId="15564" xr:uid="{AAD1E3E0-5373-49C9-AB0A-1827899E7EB1}"/>
    <cellStyle name="20% - Ênfase1 27 3 2 2" xfId="15565" xr:uid="{6125E753-28E1-4223-99B6-4A9FF6FDA6F1}"/>
    <cellStyle name="20% - Ênfase1 27 3 2 3" xfId="15566" xr:uid="{C1465D4F-98F8-4F3D-9FDA-2D08F93673EA}"/>
    <cellStyle name="20% - Ênfase1 27 3 3" xfId="15567" xr:uid="{FB09B480-A043-44F4-A68D-700DF3F29489}"/>
    <cellStyle name="20% - Ênfase1 27 3 4" xfId="15568" xr:uid="{7B5DF3B9-B8B4-4E35-BC10-66DA71933FC3}"/>
    <cellStyle name="20% - Ênfase1 27 4" xfId="15569" xr:uid="{EB977249-781F-4389-BFA4-3DC7FAB3473B}"/>
    <cellStyle name="20% - Ênfase1 27 4 2" xfId="15570" xr:uid="{43158578-9DEA-41C9-BB1A-99A5D57BC8A7}"/>
    <cellStyle name="20% - Ênfase1 27 4 3" xfId="15571" xr:uid="{5CCCCC51-9E02-4AD3-8924-972328A272EB}"/>
    <cellStyle name="20% - Ênfase1 27 5" xfId="15572" xr:uid="{8FD51C41-B26A-460B-8577-E444C0CCFD8F}"/>
    <cellStyle name="20% - Ênfase1 27 6" xfId="15573" xr:uid="{C4E61DA4-B581-4A82-914D-B1A4DEF21328}"/>
    <cellStyle name="20% - Ênfase1 28" xfId="4725" xr:uid="{E871CA39-55CE-4C89-813A-C2467A3CF13A}"/>
    <cellStyle name="20% - Ênfase1 28 2" xfId="8444" xr:uid="{64C7EFD9-9FF9-4DB7-A8A9-A6FB0AEED1D1}"/>
    <cellStyle name="20% - Ênfase1 28 2 2" xfId="8445" xr:uid="{4F9519F0-BC69-4906-A035-FE56DFD5D8BE}"/>
    <cellStyle name="20% - Ênfase1 28 2 2 2" xfId="15574" xr:uid="{E2F7AB3E-9BB9-404C-8EE0-87118F6AC633}"/>
    <cellStyle name="20% - Ênfase1 28 2 2 3" xfId="15575" xr:uid="{F90DB185-2A09-46C1-B382-D7D7EF01552B}"/>
    <cellStyle name="20% - Ênfase1 28 2 3" xfId="15576" xr:uid="{07DB7C78-1499-44D7-98C6-978064BF5D94}"/>
    <cellStyle name="20% - Ênfase1 28 2 4" xfId="15577" xr:uid="{BF40ADED-264C-47FC-A3E5-C801ACD82900}"/>
    <cellStyle name="20% - Ênfase1 28 3" xfId="8446" xr:uid="{CBB59645-1A1A-4838-8476-5C44E6156AA2}"/>
    <cellStyle name="20% - Ênfase1 28 3 2" xfId="15578" xr:uid="{4A0FE966-6015-4032-8F77-BF6C2C51CA4C}"/>
    <cellStyle name="20% - Ênfase1 28 3 2 2" xfId="15579" xr:uid="{16D8F3CB-36A7-4DA0-B9D8-0E44278248A1}"/>
    <cellStyle name="20% - Ênfase1 28 3 2 3" xfId="15580" xr:uid="{8F69C7DC-08E1-4921-8F42-D6943A643F73}"/>
    <cellStyle name="20% - Ênfase1 28 3 3" xfId="15581" xr:uid="{4D634EDE-FBE9-4BD8-A6C3-E1E3487DC0E7}"/>
    <cellStyle name="20% - Ênfase1 28 3 4" xfId="15582" xr:uid="{F68EE092-35C3-4153-B965-323A97FFFADE}"/>
    <cellStyle name="20% - Ênfase1 28 4" xfId="15583" xr:uid="{2CB5E3DF-0410-4B48-8E2E-0F4DA6BE964E}"/>
    <cellStyle name="20% - Ênfase1 28 4 2" xfId="15584" xr:uid="{76786FF6-F81F-49DD-8C20-95E2E6A45A3D}"/>
    <cellStyle name="20% - Ênfase1 28 4 3" xfId="15585" xr:uid="{ED7A1D0A-ACDB-4F80-A52E-E6BAB9650F31}"/>
    <cellStyle name="20% - Ênfase1 28 5" xfId="15586" xr:uid="{5329A7A0-0A76-446F-9C32-6CDFFF7703DD}"/>
    <cellStyle name="20% - Ênfase1 28 6" xfId="15587" xr:uid="{9BAA64E0-AEE8-4A42-937A-436BBFA82ED4}"/>
    <cellStyle name="20% - Ênfase1 29" xfId="8447" xr:uid="{33F3C4CD-6B21-445F-A951-E86519346D49}"/>
    <cellStyle name="20% - Ênfase1 29 2" xfId="8448" xr:uid="{7732F8CF-37C5-48DC-8699-70DA49BA623E}"/>
    <cellStyle name="20% - Ênfase1 29 2 2" xfId="8449" xr:uid="{E38EF847-8178-4740-805F-2FDC1E133227}"/>
    <cellStyle name="20% - Ênfase1 29 2 2 2" xfId="15588" xr:uid="{F160AD7F-46DA-415F-B752-6DEF670F1654}"/>
    <cellStyle name="20% - Ênfase1 29 2 2 3" xfId="15589" xr:uid="{26B7D1AF-588B-4930-8EFA-B9677A3DD2F6}"/>
    <cellStyle name="20% - Ênfase1 29 2 3" xfId="15590" xr:uid="{8EB9A9F8-1421-4480-833B-6CB5F7ACE943}"/>
    <cellStyle name="20% - Ênfase1 29 2 4" xfId="15591" xr:uid="{190E2937-CC02-4BB9-834B-4215E6E06860}"/>
    <cellStyle name="20% - Ênfase1 29 3" xfId="8450" xr:uid="{0CF8E557-FCEB-4A0C-8E74-263C2ABE5DEA}"/>
    <cellStyle name="20% - Ênfase1 29 3 2" xfId="15592" xr:uid="{21154817-5E3A-47DF-AF47-4415C674E55B}"/>
    <cellStyle name="20% - Ênfase1 29 3 2 2" xfId="15593" xr:uid="{FFC4486D-6456-42FB-AA2C-03847C54F0B8}"/>
    <cellStyle name="20% - Ênfase1 29 3 2 3" xfId="15594" xr:uid="{FF1CE0E7-DF03-4D17-829E-742AB96842E2}"/>
    <cellStyle name="20% - Ênfase1 29 3 3" xfId="15595" xr:uid="{45E1CE01-1727-4901-A2F1-F1DD473E793C}"/>
    <cellStyle name="20% - Ênfase1 29 3 4" xfId="15596" xr:uid="{D0CB6BCC-82EC-44C9-B64F-A39A59FB31E4}"/>
    <cellStyle name="20% - Ênfase1 29 4" xfId="15597" xr:uid="{EA33A282-ADF6-4297-9384-A1C31967EDAD}"/>
    <cellStyle name="20% - Ênfase1 29 4 2" xfId="15598" xr:uid="{EA1BBA68-D560-43C0-841F-F9FD0ED095F6}"/>
    <cellStyle name="20% - Ênfase1 29 4 3" xfId="15599" xr:uid="{98EA50C4-062A-4F84-AD28-10727F858A19}"/>
    <cellStyle name="20% - Ênfase1 29 5" xfId="15600" xr:uid="{2096AFA9-9350-4022-8C39-CAA76134E3C2}"/>
    <cellStyle name="20% - Ênfase1 29 6" xfId="15601" xr:uid="{D90B203C-ACF9-4B63-8168-3A779204AF43}"/>
    <cellStyle name="20% - Ênfase1 3" xfId="4726" xr:uid="{9BB1A80A-7AF8-418B-B6E7-CFD4B3D6013E}"/>
    <cellStyle name="20% - Ênfase1 3 10" xfId="8451" xr:uid="{3012839A-326A-4C31-89B4-91A95FF1B31B}"/>
    <cellStyle name="20% - Ênfase1 3 10 2" xfId="15602" xr:uid="{2FB9D98D-FE68-4C9D-9511-13866FE76F4A}"/>
    <cellStyle name="20% - Ênfase1 3 10 2 2" xfId="15603" xr:uid="{0E88F3C5-D6F2-4657-84D3-ACCDB340205B}"/>
    <cellStyle name="20% - Ênfase1 3 10 2 3" xfId="15604" xr:uid="{13D6CB2F-C576-4A51-B85F-DA312D9C43AA}"/>
    <cellStyle name="20% - Ênfase1 3 10 3" xfId="15605" xr:uid="{DCB52482-E9D2-41BA-8535-D03AF2CBFBF1}"/>
    <cellStyle name="20% - Ênfase1 3 10 4" xfId="15606" xr:uid="{11830019-5103-4B3A-8841-0FEEBACA14C7}"/>
    <cellStyle name="20% - Ênfase1 3 11" xfId="15607" xr:uid="{A112F7A8-5B1D-417C-9429-578C43A1DA4A}"/>
    <cellStyle name="20% - Ênfase1 3 11 2" xfId="15608" xr:uid="{9E799D7A-C945-49BB-93DE-70B328EEDA22}"/>
    <cellStyle name="20% - Ênfase1 3 11 3" xfId="15609" xr:uid="{B0876336-9D7A-4EAC-ADC9-0E34262DAE34}"/>
    <cellStyle name="20% - Ênfase1 3 12" xfId="15610" xr:uid="{1703D078-3ED2-412F-819D-EFEE381C37E7}"/>
    <cellStyle name="20% - Ênfase1 3 13" xfId="15611" xr:uid="{CDE8227E-C456-4AB6-B982-225C0BE4D64A}"/>
    <cellStyle name="20% - Ênfase1 3 2" xfId="4727" xr:uid="{4C25D2EE-5DD7-49E1-8B07-DBE77D0DE40A}"/>
    <cellStyle name="20% - Ênfase1 3 2 2" xfId="8452" xr:uid="{8426AF14-1EE5-4E71-BC90-2C41B1DDBCCE}"/>
    <cellStyle name="20% - Ênfase1 3 2 2 2" xfId="15612" xr:uid="{2DC4D91B-9AB9-4E49-B313-AA97AC0C57A6}"/>
    <cellStyle name="20% - Ênfase1 3 2 2 2 2" xfId="15613" xr:uid="{F2EFD082-7F17-491F-AF78-94FD1CD0E8DA}"/>
    <cellStyle name="20% - Ênfase1 3 2 2 2 3" xfId="15614" xr:uid="{7F74BF35-FBBA-4324-89BF-DE4B2552C10D}"/>
    <cellStyle name="20% - Ênfase1 3 2 2 3" xfId="15615" xr:uid="{3CC683D6-FD25-42E7-9E30-63CC46F05D96}"/>
    <cellStyle name="20% - Ênfase1 3 2 2 4" xfId="15616" xr:uid="{9CFD608A-117E-485E-8D9F-0193E637BB59}"/>
    <cellStyle name="20% - Ênfase1 3 2 3" xfId="8453" xr:uid="{FBF7F145-F5F3-4714-9AEA-826CF59E03FC}"/>
    <cellStyle name="20% - Ênfase1 3 2 3 2" xfId="15617" xr:uid="{029BD5C4-22B8-428A-9031-341C18008300}"/>
    <cellStyle name="20% - Ênfase1 3 2 3 2 2" xfId="15618" xr:uid="{E015F3E8-1241-4CAB-8369-D546A591DC0E}"/>
    <cellStyle name="20% - Ênfase1 3 2 3 2 3" xfId="15619" xr:uid="{DCAF2B43-55E0-4749-BA26-6AF1056DFE0F}"/>
    <cellStyle name="20% - Ênfase1 3 2 3 3" xfId="15620" xr:uid="{552C8AB6-B01C-4B21-A25C-0FEF70F88177}"/>
    <cellStyle name="20% - Ênfase1 3 2 3 4" xfId="15621" xr:uid="{63FA73B4-4328-49FA-B305-8FF0D69B2412}"/>
    <cellStyle name="20% - Ênfase1 3 2 4" xfId="15622" xr:uid="{3D408F32-F7CB-472C-BBF1-F9F25FC2BEA4}"/>
    <cellStyle name="20% - Ênfase1 3 2 4 2" xfId="15623" xr:uid="{A1BDF9DD-7D53-4955-A91F-9ACEB4F8D2F8}"/>
    <cellStyle name="20% - Ênfase1 3 2 4 3" xfId="15624" xr:uid="{261B4A90-E597-4DE6-A5A9-D6F4D88A0978}"/>
    <cellStyle name="20% - Ênfase1 3 2 5" xfId="15625" xr:uid="{5881B010-375C-46B0-BE3F-F21D9C2C6AB8}"/>
    <cellStyle name="20% - Ênfase1 3 2 6" xfId="15626" xr:uid="{CF97576A-D652-4B0A-A6A4-B16458111F57}"/>
    <cellStyle name="20% - Ênfase1 3 3" xfId="4728" xr:uid="{80DAC794-326A-4E23-8C0F-6F4AF3AD6C7A}"/>
    <cellStyle name="20% - Ênfase1 3 3 2" xfId="8454" xr:uid="{9749A178-DE01-49A7-A993-E15833E3F136}"/>
    <cellStyle name="20% - Ênfase1 3 3 2 2" xfId="15627" xr:uid="{AF922142-66F8-4894-838B-5556E15CDB32}"/>
    <cellStyle name="20% - Ênfase1 3 3 2 2 2" xfId="15628" xr:uid="{9481C7FC-8E67-42D1-964A-A4BC9E1A044E}"/>
    <cellStyle name="20% - Ênfase1 3 3 2 2 3" xfId="15629" xr:uid="{63EB350D-DC33-40BE-94EC-89FBBA813E51}"/>
    <cellStyle name="20% - Ênfase1 3 3 2 3" xfId="15630" xr:uid="{85536730-9CBC-40A8-860E-80630D42033D}"/>
    <cellStyle name="20% - Ênfase1 3 3 2 4" xfId="15631" xr:uid="{2B4ECCEC-BEF5-4A25-9448-CAEFB99597E2}"/>
    <cellStyle name="20% - Ênfase1 3 3 3" xfId="8455" xr:uid="{F17B194E-D5E7-46FB-8C46-997A090B8B9C}"/>
    <cellStyle name="20% - Ênfase1 3 3 3 2" xfId="15632" xr:uid="{2C7D178C-8F2C-4170-A080-2259F0828296}"/>
    <cellStyle name="20% - Ênfase1 3 3 3 2 2" xfId="15633" xr:uid="{C3BD18E9-226C-4B13-8F48-6C629B5C57EB}"/>
    <cellStyle name="20% - Ênfase1 3 3 3 2 3" xfId="15634" xr:uid="{792ADE7F-F34E-40E9-A730-1235069634DF}"/>
    <cellStyle name="20% - Ênfase1 3 3 3 3" xfId="15635" xr:uid="{E2677677-B6B3-40EB-A1EF-28001DA0FFD8}"/>
    <cellStyle name="20% - Ênfase1 3 3 3 4" xfId="15636" xr:uid="{81EA1DAC-270D-410D-A9E5-29A66835A751}"/>
    <cellStyle name="20% - Ênfase1 3 3 4" xfId="15637" xr:uid="{23E5735E-76A3-41BB-978F-29E2C42097F2}"/>
    <cellStyle name="20% - Ênfase1 3 3 4 2" xfId="15638" xr:uid="{5250FC93-154E-4122-8530-0F11A27E82B0}"/>
    <cellStyle name="20% - Ênfase1 3 3 4 3" xfId="15639" xr:uid="{E8781396-2F2F-4392-9800-C30F415CD121}"/>
    <cellStyle name="20% - Ênfase1 3 3 5" xfId="15640" xr:uid="{4A3CC6CB-E89E-424E-A018-7E793D72914C}"/>
    <cellStyle name="20% - Ênfase1 3 3 6" xfId="15641" xr:uid="{86DEF2D5-ABFE-446A-91D0-2727003034F5}"/>
    <cellStyle name="20% - Ênfase1 3 4" xfId="4729" xr:uid="{C58C577B-A08D-4EB0-817F-C2949F2F2A88}"/>
    <cellStyle name="20% - Ênfase1 3 4 2" xfId="8456" xr:uid="{DACC5423-84C2-44C9-AE1B-DFD5885FC174}"/>
    <cellStyle name="20% - Ênfase1 3 4 2 2" xfId="15642" xr:uid="{88739494-ED3C-4E02-8E68-767CBFA20900}"/>
    <cellStyle name="20% - Ênfase1 3 4 2 2 2" xfId="15643" xr:uid="{37563C0E-8BF2-4939-AFAA-1939C8DF123A}"/>
    <cellStyle name="20% - Ênfase1 3 4 2 2 3" xfId="15644" xr:uid="{507F7BB6-301C-463A-88A9-73D0C44CA1A7}"/>
    <cellStyle name="20% - Ênfase1 3 4 2 3" xfId="15645" xr:uid="{CB7DA48F-5EBA-4853-99BD-4A11E1C9B453}"/>
    <cellStyle name="20% - Ênfase1 3 4 2 4" xfId="15646" xr:uid="{106F8904-E453-4DC8-9DCE-3BE420468850}"/>
    <cellStyle name="20% - Ênfase1 3 4 3" xfId="8457" xr:uid="{7D7D997A-394C-4149-BE65-7B99A79D8D7B}"/>
    <cellStyle name="20% - Ênfase1 3 4 3 2" xfId="15647" xr:uid="{5A788319-0349-4529-BCB3-EAF2160ED395}"/>
    <cellStyle name="20% - Ênfase1 3 4 3 2 2" xfId="15648" xr:uid="{DCD47BD0-237E-4740-A449-6A0385B8ADCF}"/>
    <cellStyle name="20% - Ênfase1 3 4 3 2 3" xfId="15649" xr:uid="{33E2A859-2C4A-4573-AA23-91014C4B3187}"/>
    <cellStyle name="20% - Ênfase1 3 4 3 3" xfId="15650" xr:uid="{62A2F1E1-AF3C-42A5-AED4-B281F7675958}"/>
    <cellStyle name="20% - Ênfase1 3 4 3 4" xfId="15651" xr:uid="{93D34C89-4C80-4754-9144-6F7F0FF16FF7}"/>
    <cellStyle name="20% - Ênfase1 3 4 4" xfId="15652" xr:uid="{51FC495F-F9CE-446A-9F17-CACC20C273C0}"/>
    <cellStyle name="20% - Ênfase1 3 4 4 2" xfId="15653" xr:uid="{7976CC6F-B942-4632-9CE1-F8026048DF6E}"/>
    <cellStyle name="20% - Ênfase1 3 4 4 3" xfId="15654" xr:uid="{F2842608-2859-45AA-98FC-6FEBB33C8B69}"/>
    <cellStyle name="20% - Ênfase1 3 4 5" xfId="15655" xr:uid="{2B1E87D9-ECBA-458D-891C-16432187FE7A}"/>
    <cellStyle name="20% - Ênfase1 3 4 6" xfId="15656" xr:uid="{BF5B9148-3ED4-4286-99C3-9FBE14C86B3E}"/>
    <cellStyle name="20% - Ênfase1 3 5" xfId="8458" xr:uid="{4F307E9C-D16C-499D-8A20-26771C0B56F8}"/>
    <cellStyle name="20% - Ênfase1 3 5 2" xfId="8459" xr:uid="{95403362-C0A1-4A4D-BC29-27D1ACA1697C}"/>
    <cellStyle name="20% - Ênfase1 3 5 2 2" xfId="15657" xr:uid="{BA191462-E660-4ACC-8FC3-F7A1AC34FF0B}"/>
    <cellStyle name="20% - Ênfase1 3 5 2 2 2" xfId="15658" xr:uid="{2E532C8F-F49D-4DB4-B91B-89396CFFF004}"/>
    <cellStyle name="20% - Ênfase1 3 5 2 2 3" xfId="15659" xr:uid="{63237823-E860-4C43-A598-BE48BEEE4A99}"/>
    <cellStyle name="20% - Ênfase1 3 5 2 3" xfId="15660" xr:uid="{AD1DB8E1-E72F-467D-B8F0-B6EF35E53372}"/>
    <cellStyle name="20% - Ênfase1 3 5 2 4" xfId="15661" xr:uid="{C5956CF6-9A62-4478-A593-F3F30739AC89}"/>
    <cellStyle name="20% - Ênfase1 3 5 3" xfId="8460" xr:uid="{8D2375C4-4034-41F5-BAEE-9983E0296B23}"/>
    <cellStyle name="20% - Ênfase1 3 5 3 2" xfId="15662" xr:uid="{7692D8F7-B6CC-4ECB-BBAB-F5BEA04BBEDC}"/>
    <cellStyle name="20% - Ênfase1 3 5 3 2 2" xfId="15663" xr:uid="{8B48F52F-958A-4ABE-A8D1-50426C748903}"/>
    <cellStyle name="20% - Ênfase1 3 5 3 2 3" xfId="15664" xr:uid="{D11A9277-AC96-4B18-8929-7BFA5F410103}"/>
    <cellStyle name="20% - Ênfase1 3 5 3 3" xfId="15665" xr:uid="{AECB5932-863C-455C-8947-B65D5D7CAFF0}"/>
    <cellStyle name="20% - Ênfase1 3 5 3 4" xfId="15666" xr:uid="{91A9B3DE-EE2D-4C2D-BA46-6187F0105313}"/>
    <cellStyle name="20% - Ênfase1 3 5 4" xfId="15667" xr:uid="{8F0F91F2-E127-4433-BD15-F9244F4348B4}"/>
    <cellStyle name="20% - Ênfase1 3 5 4 2" xfId="15668" xr:uid="{507F499D-E055-4D58-A513-831F5B250EC8}"/>
    <cellStyle name="20% - Ênfase1 3 5 4 3" xfId="15669" xr:uid="{B2CC66AD-9345-49BB-A1D0-819EA208EDDE}"/>
    <cellStyle name="20% - Ênfase1 3 5 5" xfId="15670" xr:uid="{B2A24AE0-D50C-49F3-964F-6AD60A8456DD}"/>
    <cellStyle name="20% - Ênfase1 3 5 6" xfId="15671" xr:uid="{91BD5472-4B16-4AD7-B3E8-D470E03A52D4}"/>
    <cellStyle name="20% - Ênfase1 3 6" xfId="8461" xr:uid="{8755C129-CD6D-40D8-8C5B-DF3FCA22F202}"/>
    <cellStyle name="20% - Ênfase1 3 6 2" xfId="8462" xr:uid="{57BDA217-9286-4F2E-B6F0-381B6A9DC1F2}"/>
    <cellStyle name="20% - Ênfase1 3 6 2 2" xfId="15672" xr:uid="{06AE51D5-AB26-4E89-B0BF-EAC6577B909A}"/>
    <cellStyle name="20% - Ênfase1 3 6 2 2 2" xfId="15673" xr:uid="{B4ABCEB4-8356-41B2-8615-AE5A450EAD77}"/>
    <cellStyle name="20% - Ênfase1 3 6 2 2 3" xfId="15674" xr:uid="{A990A0FB-D2ED-4361-9F78-EEA860804C45}"/>
    <cellStyle name="20% - Ênfase1 3 6 2 3" xfId="15675" xr:uid="{DBA3030B-7C17-4FD1-A9A6-7F3531F178F7}"/>
    <cellStyle name="20% - Ênfase1 3 6 2 4" xfId="15676" xr:uid="{F43B1F66-94DF-4B5D-9FDE-721D1FF5F4D3}"/>
    <cellStyle name="20% - Ênfase1 3 6 3" xfId="8463" xr:uid="{7F0031DE-B00C-4745-B562-0641A214F571}"/>
    <cellStyle name="20% - Ênfase1 3 6 3 2" xfId="15677" xr:uid="{2B78FC8D-9D37-4F48-AAB8-1BB951CB1499}"/>
    <cellStyle name="20% - Ênfase1 3 6 3 2 2" xfId="15678" xr:uid="{57237131-FD48-460A-AD80-84084080A035}"/>
    <cellStyle name="20% - Ênfase1 3 6 3 2 3" xfId="15679" xr:uid="{328BA7B7-2BA0-44C0-94B5-E5AB6B7B2C50}"/>
    <cellStyle name="20% - Ênfase1 3 6 3 3" xfId="15680" xr:uid="{8AA67005-EB83-4616-8228-3FB321600235}"/>
    <cellStyle name="20% - Ênfase1 3 6 3 4" xfId="15681" xr:uid="{BD492EFD-2C14-4A21-98E6-F09D4BB8EE50}"/>
    <cellStyle name="20% - Ênfase1 3 6 4" xfId="15682" xr:uid="{21D852F1-D553-4AEC-94A7-ACD95A74F735}"/>
    <cellStyle name="20% - Ênfase1 3 6 4 2" xfId="15683" xr:uid="{1D1FF473-1780-44A1-A265-431750142F6B}"/>
    <cellStyle name="20% - Ênfase1 3 6 4 3" xfId="15684" xr:uid="{10A71A79-0FD5-4296-BF23-4DD21EC8A7FD}"/>
    <cellStyle name="20% - Ênfase1 3 6 5" xfId="15685" xr:uid="{0CCD132F-689C-4F3F-94A0-60A43C57B094}"/>
    <cellStyle name="20% - Ênfase1 3 6 6" xfId="15686" xr:uid="{B2EE8ADF-6C43-4349-9074-1C10149A365D}"/>
    <cellStyle name="20% - Ênfase1 3 7" xfId="8464" xr:uid="{FB937E34-A8ED-4F9E-B9D9-BCBFA6427ABD}"/>
    <cellStyle name="20% - Ênfase1 3 7 2" xfId="8465" xr:uid="{13ED04F0-EF57-44AE-AF31-B80432E438A5}"/>
    <cellStyle name="20% - Ênfase1 3 7 2 2" xfId="15687" xr:uid="{9517DB7E-395F-415F-AE11-E93CCFD7796D}"/>
    <cellStyle name="20% - Ênfase1 3 7 2 2 2" xfId="15688" xr:uid="{72D0E29C-D2BA-4376-A2AB-1166A794A705}"/>
    <cellStyle name="20% - Ênfase1 3 7 2 2 3" xfId="15689" xr:uid="{76D00603-4B5D-40F6-964F-5BE6F93A5E6F}"/>
    <cellStyle name="20% - Ênfase1 3 7 2 3" xfId="15690" xr:uid="{B6C986B4-9CB5-4625-B445-218BB894E885}"/>
    <cellStyle name="20% - Ênfase1 3 7 2 4" xfId="15691" xr:uid="{6C9E37FB-4016-4121-9AA3-9062BC7EB896}"/>
    <cellStyle name="20% - Ênfase1 3 7 3" xfId="8466" xr:uid="{BABD534D-9C43-46A3-988A-3AE40D6904CA}"/>
    <cellStyle name="20% - Ênfase1 3 7 3 2" xfId="15692" xr:uid="{8993A474-691E-4A34-8227-9D53C876DE15}"/>
    <cellStyle name="20% - Ênfase1 3 7 3 2 2" xfId="15693" xr:uid="{5B4398CC-85E6-4A03-8577-74333C21CDC2}"/>
    <cellStyle name="20% - Ênfase1 3 7 3 2 3" xfId="15694" xr:uid="{7E5EDC77-CB97-4E87-95A6-0C07DA048158}"/>
    <cellStyle name="20% - Ênfase1 3 7 3 3" xfId="15695" xr:uid="{2421B1A6-CEEE-49CE-8672-1088287A1B87}"/>
    <cellStyle name="20% - Ênfase1 3 7 3 4" xfId="15696" xr:uid="{18E043B3-477D-4BA0-B9B0-961F170E4EEB}"/>
    <cellStyle name="20% - Ênfase1 3 7 4" xfId="15697" xr:uid="{E4E9767C-56ED-430B-B7E0-46F74B72E262}"/>
    <cellStyle name="20% - Ênfase1 3 7 4 2" xfId="15698" xr:uid="{600B3593-6A80-4193-818E-1DD2F4B11F93}"/>
    <cellStyle name="20% - Ênfase1 3 7 4 3" xfId="15699" xr:uid="{F783624C-7691-4ED0-8EB8-E6963DE884BA}"/>
    <cellStyle name="20% - Ênfase1 3 7 5" xfId="15700" xr:uid="{27B914FB-2738-43DC-A4AD-64D76647443B}"/>
    <cellStyle name="20% - Ênfase1 3 7 6" xfId="15701" xr:uid="{A72DB0A8-035B-4DB6-8F8A-11B7A80B5DC4}"/>
    <cellStyle name="20% - Ênfase1 3 8" xfId="8467" xr:uid="{22530D6D-D8F1-4A18-8720-C6E2B3D2E751}"/>
    <cellStyle name="20% - Ênfase1 3 8 2" xfId="8468" xr:uid="{44AABF19-ECAD-42C7-B805-D8BF18A54676}"/>
    <cellStyle name="20% - Ênfase1 3 8 2 2" xfId="15702" xr:uid="{5D5701EC-B5CB-485C-976D-9CE1D410227C}"/>
    <cellStyle name="20% - Ênfase1 3 8 2 2 2" xfId="15703" xr:uid="{BE8E7451-7733-4F70-9F8D-E7AC10F2B688}"/>
    <cellStyle name="20% - Ênfase1 3 8 2 2 3" xfId="15704" xr:uid="{EFED01BE-7EB3-4A1C-9C53-6AF454EFD328}"/>
    <cellStyle name="20% - Ênfase1 3 8 2 3" xfId="15705" xr:uid="{D043ABF2-851E-4759-9945-6F085270BD57}"/>
    <cellStyle name="20% - Ênfase1 3 8 2 4" xfId="15706" xr:uid="{67524A87-2CB9-4A81-B147-FE6C9EE24459}"/>
    <cellStyle name="20% - Ênfase1 3 8 3" xfId="8469" xr:uid="{D8417A70-944B-4675-8CEC-E7E403689FCC}"/>
    <cellStyle name="20% - Ênfase1 3 8 3 2" xfId="15707" xr:uid="{A1A72BCF-EB10-4F6B-ACB3-5A64AA833739}"/>
    <cellStyle name="20% - Ênfase1 3 8 3 2 2" xfId="15708" xr:uid="{10961045-E3D3-44E0-9AFB-81346A7C7956}"/>
    <cellStyle name="20% - Ênfase1 3 8 3 2 3" xfId="15709" xr:uid="{8648F5FC-E429-47D5-AB3D-096318691F7A}"/>
    <cellStyle name="20% - Ênfase1 3 8 3 3" xfId="15710" xr:uid="{4ED9F86F-9D22-4773-B6BA-1B10C14E81C8}"/>
    <cellStyle name="20% - Ênfase1 3 8 3 4" xfId="15711" xr:uid="{3CD286D6-4CA2-415A-B11C-DDD3D4E93793}"/>
    <cellStyle name="20% - Ênfase1 3 8 4" xfId="15712" xr:uid="{9220DBE4-4350-47D4-BE76-738FCB93A3E7}"/>
    <cellStyle name="20% - Ênfase1 3 8 4 2" xfId="15713" xr:uid="{E6561BF3-E7A6-4AF5-84F4-6F92C7AD6B32}"/>
    <cellStyle name="20% - Ênfase1 3 8 4 3" xfId="15714" xr:uid="{7A64E714-A8C5-4B8E-99F0-289A008F7E50}"/>
    <cellStyle name="20% - Ênfase1 3 8 5" xfId="15715" xr:uid="{FFEF338D-F127-404F-A93E-805D993BC774}"/>
    <cellStyle name="20% - Ênfase1 3 8 6" xfId="15716" xr:uid="{C91ED3AF-4764-4D9F-9667-FE597FAA8F6F}"/>
    <cellStyle name="20% - Ênfase1 3 9" xfId="8470" xr:uid="{2B3EFB24-9D27-4D50-84BC-260BD4DD8DFE}"/>
    <cellStyle name="20% - Ênfase1 3 9 2" xfId="15717" xr:uid="{8AD52019-6CE2-4FBB-9E50-6B23254F08E9}"/>
    <cellStyle name="20% - Ênfase1 3 9 2 2" xfId="15718" xr:uid="{56FAF067-A543-4393-98FF-1EB61ACA8B8D}"/>
    <cellStyle name="20% - Ênfase1 3 9 2 3" xfId="15719" xr:uid="{19B9AE0D-A01C-4AA9-9786-982238C063AA}"/>
    <cellStyle name="20% - Ênfase1 3 9 3" xfId="15720" xr:uid="{06B58FEB-B718-4D8F-98D9-AF7F4B578D7E}"/>
    <cellStyle name="20% - Ênfase1 3 9 4" xfId="15721" xr:uid="{852C3617-E7BA-4CD9-A969-714DA8EC67CF}"/>
    <cellStyle name="20% - Ênfase1 30" xfId="8471" xr:uid="{7C3F3BB6-2157-43B0-83B3-0D1C55B7D6C5}"/>
    <cellStyle name="20% - Ênfase1 30 2" xfId="8472" xr:uid="{2BE51D61-72EA-44A8-B20B-B7E82FF505DA}"/>
    <cellStyle name="20% - Ênfase1 30 2 2" xfId="8473" xr:uid="{F6789553-74EF-4F01-9085-52713B64E959}"/>
    <cellStyle name="20% - Ênfase1 30 2 2 2" xfId="15722" xr:uid="{10585BA7-E12A-4140-99DF-70B30577BF52}"/>
    <cellStyle name="20% - Ênfase1 30 2 2 3" xfId="15723" xr:uid="{48536D0C-DD65-4ED4-8064-9AA8BFB6F613}"/>
    <cellStyle name="20% - Ênfase1 30 2 3" xfId="15724" xr:uid="{99AE523F-0D25-4921-AAEF-B41233B49B98}"/>
    <cellStyle name="20% - Ênfase1 30 2 4" xfId="15725" xr:uid="{04ADADD7-E0C3-4646-B515-F268B704A410}"/>
    <cellStyle name="20% - Ênfase1 30 3" xfId="8474" xr:uid="{4A8ADC11-51EF-4FDC-862D-41B88C469B57}"/>
    <cellStyle name="20% - Ênfase1 30 3 2" xfId="15726" xr:uid="{03E7B98B-4843-43EB-921D-2B2FBC990C56}"/>
    <cellStyle name="20% - Ênfase1 30 3 2 2" xfId="15727" xr:uid="{2DD3723D-4DF3-43E0-9AC7-B104ADFFA8AA}"/>
    <cellStyle name="20% - Ênfase1 30 3 2 3" xfId="15728" xr:uid="{3940615E-BBA8-4851-8D90-FCF529B998E2}"/>
    <cellStyle name="20% - Ênfase1 30 3 3" xfId="15729" xr:uid="{8F1E698D-F309-4C2A-9649-4E5FA92103E6}"/>
    <cellStyle name="20% - Ênfase1 30 3 4" xfId="15730" xr:uid="{C507B44D-2306-4233-BAC4-EFA0C048B415}"/>
    <cellStyle name="20% - Ênfase1 30 4" xfId="15731" xr:uid="{BDEF99DD-553C-419A-9032-763A247F4A89}"/>
    <cellStyle name="20% - Ênfase1 30 4 2" xfId="15732" xr:uid="{5C93F14C-189C-4406-95D2-A10C82643AE8}"/>
    <cellStyle name="20% - Ênfase1 30 4 3" xfId="15733" xr:uid="{A603AA16-C40C-42D4-9F79-3DA7F8222B96}"/>
    <cellStyle name="20% - Ênfase1 30 5" xfId="15734" xr:uid="{4374690A-C18E-4CF0-95A5-C8E45C791549}"/>
    <cellStyle name="20% - Ênfase1 30 6" xfId="15735" xr:uid="{378CC99F-3AD3-4A2C-8CF5-42043C14EB1C}"/>
    <cellStyle name="20% - Ênfase1 31" xfId="8475" xr:uid="{7AC869F7-D2E4-4627-80C7-827D0587CB29}"/>
    <cellStyle name="20% - Ênfase1 31 2" xfId="8476" xr:uid="{1D620284-FA68-427E-A393-1A191E6FE87B}"/>
    <cellStyle name="20% - Ênfase1 31 2 2" xfId="8477" xr:uid="{93A7872F-5EBD-4A6A-8892-4976FB376830}"/>
    <cellStyle name="20% - Ênfase1 31 2 2 2" xfId="15736" xr:uid="{525999F5-542D-4052-B0BE-1B2656D0823E}"/>
    <cellStyle name="20% - Ênfase1 31 2 2 3" xfId="15737" xr:uid="{7CBDEAD8-4560-4C41-840C-23436EEF430F}"/>
    <cellStyle name="20% - Ênfase1 31 2 3" xfId="15738" xr:uid="{110E00F2-5EFB-4ABE-ACB4-F7270B2BEAC6}"/>
    <cellStyle name="20% - Ênfase1 31 2 4" xfId="15739" xr:uid="{8B5FB586-CE19-4096-AAF8-D1532E4CFACE}"/>
    <cellStyle name="20% - Ênfase1 31 3" xfId="8478" xr:uid="{EF6EDCF6-BDAB-4E92-BEF1-6FAFF3BC0FCD}"/>
    <cellStyle name="20% - Ênfase1 31 3 2" xfId="15740" xr:uid="{F8D0725A-5A9D-42ED-BECA-67F8371AAF6F}"/>
    <cellStyle name="20% - Ênfase1 31 3 2 2" xfId="15741" xr:uid="{E70AB64B-7B8B-40DB-95A8-BBE2B0AE9BCC}"/>
    <cellStyle name="20% - Ênfase1 31 3 2 3" xfId="15742" xr:uid="{EF5EA437-6633-46D1-9944-D1AE8394A9B5}"/>
    <cellStyle name="20% - Ênfase1 31 3 3" xfId="15743" xr:uid="{6E5BE9AC-CF6A-4E7D-BF7D-5C0D176E1FDA}"/>
    <cellStyle name="20% - Ênfase1 31 3 4" xfId="15744" xr:uid="{4A1C7EF0-4F0E-4CCB-B552-444A0128C8C6}"/>
    <cellStyle name="20% - Ênfase1 31 4" xfId="15745" xr:uid="{A1DF649A-ED51-4BD9-A330-0208DE74782A}"/>
    <cellStyle name="20% - Ênfase1 31 4 2" xfId="15746" xr:uid="{61B40488-0D38-4B3D-832E-8F25635D8484}"/>
    <cellStyle name="20% - Ênfase1 31 4 3" xfId="15747" xr:uid="{35DBDA19-79AD-47D1-A50E-4A6A9DD7E88F}"/>
    <cellStyle name="20% - Ênfase1 31 5" xfId="15748" xr:uid="{004F1E1A-1ECC-4E77-86BD-859003F7D24B}"/>
    <cellStyle name="20% - Ênfase1 31 6" xfId="15749" xr:uid="{4CC9F485-D93B-4E5F-84DD-6AADCB49BBD9}"/>
    <cellStyle name="20% - Ênfase1 32" xfId="8479" xr:uid="{A11D5DB9-8C92-4834-A2D2-C8D8638D56DC}"/>
    <cellStyle name="20% - Ênfase1 32 2" xfId="8480" xr:uid="{07726F76-864A-484C-ACCC-6FAED6E57578}"/>
    <cellStyle name="20% - Ênfase1 32 2 2" xfId="8481" xr:uid="{F579ADD7-657A-4513-B1C9-8106D30B1C3B}"/>
    <cellStyle name="20% - Ênfase1 32 2 2 2" xfId="15750" xr:uid="{C08646C9-21F8-4C8F-BC17-417B527FDB73}"/>
    <cellStyle name="20% - Ênfase1 32 2 2 3" xfId="15751" xr:uid="{03AC396C-231A-4613-B86E-38566C98B1E0}"/>
    <cellStyle name="20% - Ênfase1 32 2 3" xfId="15752" xr:uid="{18D622DA-C0C0-40D7-9179-32285619E581}"/>
    <cellStyle name="20% - Ênfase1 32 2 4" xfId="15753" xr:uid="{960363B3-1C03-4C0E-B996-99700D0237CB}"/>
    <cellStyle name="20% - Ênfase1 32 3" xfId="8482" xr:uid="{AC38CABB-C396-43D9-956A-AF8B3AF87E90}"/>
    <cellStyle name="20% - Ênfase1 32 3 2" xfId="15754" xr:uid="{4F8718A4-27DA-46B6-BB07-3164AC4679D6}"/>
    <cellStyle name="20% - Ênfase1 32 3 2 2" xfId="15755" xr:uid="{58FB7F27-8D32-4714-A1D7-998CC746DD0B}"/>
    <cellStyle name="20% - Ênfase1 32 3 2 3" xfId="15756" xr:uid="{30B4C97D-20D1-4118-AE6F-B8907A3AEDD3}"/>
    <cellStyle name="20% - Ênfase1 32 3 3" xfId="15757" xr:uid="{D567E3AD-7D03-4AAE-B912-2BA3317182FC}"/>
    <cellStyle name="20% - Ênfase1 32 3 4" xfId="15758" xr:uid="{3A296562-911B-4043-A178-65D61797E74C}"/>
    <cellStyle name="20% - Ênfase1 32 4" xfId="15759" xr:uid="{003AF58B-809F-4017-93E6-5AE72940D841}"/>
    <cellStyle name="20% - Ênfase1 32 4 2" xfId="15760" xr:uid="{C5FF3918-4B1D-4FF7-BBCE-EDBE11029AF5}"/>
    <cellStyle name="20% - Ênfase1 32 4 3" xfId="15761" xr:uid="{127E3041-C801-40EF-B733-FD8EE7D23FEE}"/>
    <cellStyle name="20% - Ênfase1 32 5" xfId="15762" xr:uid="{8188B53F-A964-4321-82F8-E13798A71EB7}"/>
    <cellStyle name="20% - Ênfase1 32 6" xfId="15763" xr:uid="{E0B6D776-FDB7-4139-8229-EC7AEA4AA198}"/>
    <cellStyle name="20% - Ênfase1 33" xfId="8483" xr:uid="{7CCF2FA0-48B7-4400-80D4-23F2EA5FCB9C}"/>
    <cellStyle name="20% - Ênfase1 33 2" xfId="8484" xr:uid="{ED2AD9D5-4966-424A-B6EA-3CEDEE492FBF}"/>
    <cellStyle name="20% - Ênfase1 33 2 2" xfId="15764" xr:uid="{4B72E8A6-7C41-48DD-987B-33408B06C580}"/>
    <cellStyle name="20% - Ênfase1 33 2 2 2" xfId="15765" xr:uid="{054303AF-FEC3-406C-8A97-700C4010A051}"/>
    <cellStyle name="20% - Ênfase1 33 2 2 3" xfId="15766" xr:uid="{5CD1951C-DC69-483A-970E-B54BE2D15537}"/>
    <cellStyle name="20% - Ênfase1 33 2 3" xfId="15767" xr:uid="{6E5652EF-A25C-4D0F-9761-98F89E913B01}"/>
    <cellStyle name="20% - Ênfase1 33 2 4" xfId="15768" xr:uid="{7A171537-6492-45E9-9A0F-1715825C5243}"/>
    <cellStyle name="20% - Ênfase1 33 3" xfId="8485" xr:uid="{9884C778-AF20-48A0-89BE-FA005392996C}"/>
    <cellStyle name="20% - Ênfase1 33 3 2" xfId="15769" xr:uid="{8E7E8C73-C6BD-4811-8D28-263719ABAEC1}"/>
    <cellStyle name="20% - Ênfase1 33 3 2 2" xfId="15770" xr:uid="{BED043D0-4659-4387-B01A-87A49B200D89}"/>
    <cellStyle name="20% - Ênfase1 33 3 2 3" xfId="15771" xr:uid="{29C45C3B-9C78-4077-BC9B-F6D71433B0F2}"/>
    <cellStyle name="20% - Ênfase1 33 3 3" xfId="15772" xr:uid="{80355D99-0F05-40AF-8ADF-C791BD6FBE60}"/>
    <cellStyle name="20% - Ênfase1 33 3 4" xfId="15773" xr:uid="{706F6D7A-752E-44B3-A485-99A2D8D1C528}"/>
    <cellStyle name="20% - Ênfase1 33 4" xfId="15774" xr:uid="{2A0DFC03-AD9F-470A-88D2-0BEBAEFE2918}"/>
    <cellStyle name="20% - Ênfase1 33 4 2" xfId="15775" xr:uid="{7F9EB7E9-486B-45DB-B938-F57E98BBE595}"/>
    <cellStyle name="20% - Ênfase1 33 4 3" xfId="15776" xr:uid="{1EA376DA-3BC2-4E91-B067-E683093F8D68}"/>
    <cellStyle name="20% - Ênfase1 33 5" xfId="15777" xr:uid="{10BBEF13-ECD8-44BF-B978-BD56962256C8}"/>
    <cellStyle name="20% - Ênfase1 33 6" xfId="15778" xr:uid="{2BEE93DD-4F26-4E2D-A743-258D4517377F}"/>
    <cellStyle name="20% - Ênfase1 34" xfId="8486" xr:uid="{51D834FC-2122-499F-B213-20E75EB39694}"/>
    <cellStyle name="20% - Ênfase1 34 2" xfId="8487" xr:uid="{2FB097E7-3256-4D15-B22B-27EC8EC018C8}"/>
    <cellStyle name="20% - Ênfase1 34 2 2" xfId="15779" xr:uid="{B6503B75-8ACD-446A-B90C-37C286830D12}"/>
    <cellStyle name="20% - Ênfase1 34 2 2 2" xfId="15780" xr:uid="{0C6772A2-9D5D-46BF-870E-FF5ECC7DB122}"/>
    <cellStyle name="20% - Ênfase1 34 2 2 3" xfId="15781" xr:uid="{E2F4C243-8037-4ACF-BC6C-A28957FC949B}"/>
    <cellStyle name="20% - Ênfase1 34 2 3" xfId="15782" xr:uid="{8A828D03-0A96-4A94-B6CA-5274B3192CEE}"/>
    <cellStyle name="20% - Ênfase1 34 2 4" xfId="15783" xr:uid="{D3BF71FA-F15C-4FC3-863F-ACB486402C56}"/>
    <cellStyle name="20% - Ênfase1 34 3" xfId="8488" xr:uid="{FB202955-CE65-47BE-B49B-A56FA5B50A3F}"/>
    <cellStyle name="20% - Ênfase1 34 3 2" xfId="15784" xr:uid="{0D367EA1-D6DE-4078-97F4-C15089EDCB1C}"/>
    <cellStyle name="20% - Ênfase1 34 3 2 2" xfId="15785" xr:uid="{47CF79B9-C79D-4496-8AB1-F8B6F27C1DA5}"/>
    <cellStyle name="20% - Ênfase1 34 3 2 3" xfId="15786" xr:uid="{A6A06C8D-1E1D-4C27-96DF-1D370BBD7DD3}"/>
    <cellStyle name="20% - Ênfase1 34 3 3" xfId="15787" xr:uid="{4A0E086E-A97F-44B7-81C9-E4A22EAC751C}"/>
    <cellStyle name="20% - Ênfase1 34 3 4" xfId="15788" xr:uid="{F47AB89F-2873-48AC-8D14-CB46D1EE4D34}"/>
    <cellStyle name="20% - Ênfase1 34 4" xfId="15789" xr:uid="{DC8BA0A5-0012-43AF-BCCB-D4C8DD746B3A}"/>
    <cellStyle name="20% - Ênfase1 34 4 2" xfId="15790" xr:uid="{1F3D3E1D-609C-4820-A0E0-20F744EBED69}"/>
    <cellStyle name="20% - Ênfase1 34 4 3" xfId="15791" xr:uid="{2C9722DD-E94B-4C77-A5A7-3AF6523E878F}"/>
    <cellStyle name="20% - Ênfase1 34 5" xfId="15792" xr:uid="{515A2464-D67F-44A6-8488-BE65DED0C324}"/>
    <cellStyle name="20% - Ênfase1 34 6" xfId="15793" xr:uid="{38E34504-FCFD-46E9-ABC3-1A35504BAB6A}"/>
    <cellStyle name="20% - Ênfase1 35" xfId="8489" xr:uid="{6C6A9424-1DA2-4CBD-8C6C-D49BDF38EDEC}"/>
    <cellStyle name="20% - Ênfase1 35 2" xfId="8490" xr:uid="{954D05D6-D8C2-4BC1-A2E7-17E2423BC213}"/>
    <cellStyle name="20% - Ênfase1 35 2 2" xfId="15794" xr:uid="{5A9207BE-049C-482F-8758-A34F73AD1C89}"/>
    <cellStyle name="20% - Ênfase1 35 2 2 2" xfId="15795" xr:uid="{21C446ED-2649-4495-8D56-C9AB529EC5F0}"/>
    <cellStyle name="20% - Ênfase1 35 2 2 3" xfId="15796" xr:uid="{80C30938-BEE1-40F5-8191-70E8C8FEA4CE}"/>
    <cellStyle name="20% - Ênfase1 35 2 3" xfId="15797" xr:uid="{D8C26A09-4A83-42D0-919C-5EB9360EA75B}"/>
    <cellStyle name="20% - Ênfase1 35 2 4" xfId="15798" xr:uid="{05042587-0E54-4CDE-A08F-552DD433A7AC}"/>
    <cellStyle name="20% - Ênfase1 35 3" xfId="8491" xr:uid="{261384CB-3CB5-48AD-9143-B5FAFEA1293F}"/>
    <cellStyle name="20% - Ênfase1 35 3 2" xfId="15799" xr:uid="{222967EC-3C68-48AA-A3A3-93BA3DFF31A7}"/>
    <cellStyle name="20% - Ênfase1 35 3 2 2" xfId="15800" xr:uid="{F0DC6724-1847-4A46-AD3C-3A8D723A9241}"/>
    <cellStyle name="20% - Ênfase1 35 3 2 3" xfId="15801" xr:uid="{49A05FD9-6CF8-41BB-8BBF-6DEA67164CCE}"/>
    <cellStyle name="20% - Ênfase1 35 3 3" xfId="15802" xr:uid="{140194C4-3BC5-4E28-8BAE-62E126DC6665}"/>
    <cellStyle name="20% - Ênfase1 35 3 4" xfId="15803" xr:uid="{9FD1BE61-B63D-4E92-BF13-7DD14FE9A03A}"/>
    <cellStyle name="20% - Ênfase1 35 4" xfId="15804" xr:uid="{34FDA036-48C8-4EB1-AE55-74C2B6F19F93}"/>
    <cellStyle name="20% - Ênfase1 35 4 2" xfId="15805" xr:uid="{9AA4BC18-BF80-455D-AE69-604A4F2705D0}"/>
    <cellStyle name="20% - Ênfase1 35 4 3" xfId="15806" xr:uid="{94DA1A39-2597-4427-BB9F-1607DB94D2B3}"/>
    <cellStyle name="20% - Ênfase1 35 5" xfId="15807" xr:uid="{ED467684-FBE3-4555-90E6-E79E9A20A39C}"/>
    <cellStyle name="20% - Ênfase1 35 6" xfId="15808" xr:uid="{E18B4BF1-9D49-4D1C-A664-0CB638307157}"/>
    <cellStyle name="20% - Ênfase1 36" xfId="8492" xr:uid="{7EC791D4-3C9B-4950-856E-B937BBAF3D37}"/>
    <cellStyle name="20% - Ênfase1 36 2" xfId="8493" xr:uid="{31930448-E57B-427A-AF8D-F44CDE8BF391}"/>
    <cellStyle name="20% - Ênfase1 36 2 2" xfId="15809" xr:uid="{126DFD1E-7C96-4098-9CA4-DC3A7AC14DBB}"/>
    <cellStyle name="20% - Ênfase1 36 2 2 2" xfId="15810" xr:uid="{B175BF11-6CC2-4B1A-BDA4-1614A2673B47}"/>
    <cellStyle name="20% - Ênfase1 36 2 2 3" xfId="15811" xr:uid="{1637F288-B501-4DB5-ABB0-16E5A7510159}"/>
    <cellStyle name="20% - Ênfase1 36 2 3" xfId="15812" xr:uid="{FC85D90C-8818-4519-9E62-DFFA69EB2ABE}"/>
    <cellStyle name="20% - Ênfase1 36 2 4" xfId="15813" xr:uid="{B1381E23-286B-43E5-BD0D-60CD037DB20D}"/>
    <cellStyle name="20% - Ênfase1 36 3" xfId="8494" xr:uid="{54174239-00B9-4A3A-A2D4-526E3D27044A}"/>
    <cellStyle name="20% - Ênfase1 36 3 2" xfId="15814" xr:uid="{8D18BAE5-5393-4B33-9061-6BC502F15A8E}"/>
    <cellStyle name="20% - Ênfase1 36 3 2 2" xfId="15815" xr:uid="{8B1A04A9-BB48-467E-B34E-1792B6C4B18E}"/>
    <cellStyle name="20% - Ênfase1 36 3 2 3" xfId="15816" xr:uid="{07A3250D-AB70-47DD-A469-B90DC6439660}"/>
    <cellStyle name="20% - Ênfase1 36 3 3" xfId="15817" xr:uid="{73408EC4-EBBB-4B54-8B03-2C5CA433506A}"/>
    <cellStyle name="20% - Ênfase1 36 3 4" xfId="15818" xr:uid="{0F63CA1E-CC59-485A-BB7F-36E34039ADF2}"/>
    <cellStyle name="20% - Ênfase1 36 4" xfId="15819" xr:uid="{F8EB974F-F364-4936-A3CC-9AB4CDEDB3E3}"/>
    <cellStyle name="20% - Ênfase1 36 4 2" xfId="15820" xr:uid="{46EFF245-F4A3-41EE-B888-7C823D024ACF}"/>
    <cellStyle name="20% - Ênfase1 36 4 3" xfId="15821" xr:uid="{7CE97313-AC98-4F4C-8186-ED84E496DAC7}"/>
    <cellStyle name="20% - Ênfase1 36 5" xfId="15822" xr:uid="{4CF4E9A8-5FF4-4313-80F3-D772E0749BFB}"/>
    <cellStyle name="20% - Ênfase1 36 6" xfId="15823" xr:uid="{2C05E1B1-2854-46CC-86A0-C42C8269B9DF}"/>
    <cellStyle name="20% - Ênfase1 37" xfId="8495" xr:uid="{CEB6088E-03B5-4D64-A28F-47AF374B0E9C}"/>
    <cellStyle name="20% - Ênfase1 37 2" xfId="8496" xr:uid="{FA2889C0-429F-445D-BD92-26806857F8A5}"/>
    <cellStyle name="20% - Ênfase1 37 2 2" xfId="15824" xr:uid="{604743B6-0675-4355-ADB9-7443B024C42C}"/>
    <cellStyle name="20% - Ênfase1 37 2 2 2" xfId="15825" xr:uid="{3CCA664F-3536-4D5B-9159-C300AA73A57E}"/>
    <cellStyle name="20% - Ênfase1 37 2 2 3" xfId="15826" xr:uid="{75800DC4-4342-42D9-9A26-296D56557058}"/>
    <cellStyle name="20% - Ênfase1 37 2 3" xfId="15827" xr:uid="{FEE27E75-5A05-4134-8A5B-1454BB7CA765}"/>
    <cellStyle name="20% - Ênfase1 37 2 4" xfId="15828" xr:uid="{546293E9-B5ED-4406-822B-CBB601755141}"/>
    <cellStyle name="20% - Ênfase1 37 3" xfId="8497" xr:uid="{3B7FF1EB-4951-4A5C-A362-C6D5AD32EF36}"/>
    <cellStyle name="20% - Ênfase1 37 3 2" xfId="15829" xr:uid="{1F64CFAF-AA5E-4F42-98FF-425C40B8142F}"/>
    <cellStyle name="20% - Ênfase1 37 3 2 2" xfId="15830" xr:uid="{5DFC1999-B9D9-40F3-B3F3-84EF0C0331A8}"/>
    <cellStyle name="20% - Ênfase1 37 3 2 3" xfId="15831" xr:uid="{C4A0B856-04CB-4468-935B-FB58E137A65D}"/>
    <cellStyle name="20% - Ênfase1 37 3 3" xfId="15832" xr:uid="{E6A4BFBA-62C0-4156-BAA9-A55989996A9F}"/>
    <cellStyle name="20% - Ênfase1 37 3 4" xfId="15833" xr:uid="{09968A07-6055-4E04-93A6-2D1E38BB094B}"/>
    <cellStyle name="20% - Ênfase1 37 4" xfId="15834" xr:uid="{D0D8938F-7939-4A5C-A49E-D4E543CB64AC}"/>
    <cellStyle name="20% - Ênfase1 37 4 2" xfId="15835" xr:uid="{274C0376-5649-4777-B090-A9A842064BCD}"/>
    <cellStyle name="20% - Ênfase1 37 4 3" xfId="15836" xr:uid="{3F759A3F-1FFC-4EC2-8164-E13B64CB2F14}"/>
    <cellStyle name="20% - Ênfase1 37 5" xfId="15837" xr:uid="{03C9A162-A699-4665-B85A-01523D6369F1}"/>
    <cellStyle name="20% - Ênfase1 37 6" xfId="15838" xr:uid="{BBB49132-4387-4F26-B516-39EC6BAABC44}"/>
    <cellStyle name="20% - Ênfase1 38" xfId="8498" xr:uid="{39291A04-3D81-4EB0-B510-AE45AC41E9A0}"/>
    <cellStyle name="20% - Ênfase1 38 2" xfId="8499" xr:uid="{2A4F6D4E-9200-4EF2-8686-258C3C212F55}"/>
    <cellStyle name="20% - Ênfase1 38 2 2" xfId="15839" xr:uid="{C8DDD1D0-12A5-4C18-99BD-4D6B1407D4E1}"/>
    <cellStyle name="20% - Ênfase1 38 2 2 2" xfId="15840" xr:uid="{E1EA7B0D-F7B8-4E43-B72F-A89AE5887937}"/>
    <cellStyle name="20% - Ênfase1 38 2 2 3" xfId="15841" xr:uid="{F6F9926D-33D8-4D2C-B31F-33CCA230DFA4}"/>
    <cellStyle name="20% - Ênfase1 38 2 3" xfId="15842" xr:uid="{70E8277C-CDB8-43A2-821C-56CB853752DC}"/>
    <cellStyle name="20% - Ênfase1 38 2 4" xfId="15843" xr:uid="{E1858562-950A-4246-BBE8-471DF4FF9280}"/>
    <cellStyle name="20% - Ênfase1 38 3" xfId="8500" xr:uid="{9A7EE093-37F4-4420-97F5-32A62721D72F}"/>
    <cellStyle name="20% - Ênfase1 38 3 2" xfId="15844" xr:uid="{31C386E0-5F02-460D-B874-6F52DF4E2575}"/>
    <cellStyle name="20% - Ênfase1 38 3 2 2" xfId="15845" xr:uid="{CD51361E-FD63-48CF-808C-7602AC7D82DE}"/>
    <cellStyle name="20% - Ênfase1 38 3 2 3" xfId="15846" xr:uid="{2746B2AC-0AB0-42A7-95FD-5B94A28C9900}"/>
    <cellStyle name="20% - Ênfase1 38 3 3" xfId="15847" xr:uid="{19E5B51D-9C21-4D23-83E3-0E127F0C8B22}"/>
    <cellStyle name="20% - Ênfase1 38 3 4" xfId="15848" xr:uid="{BFF3ABB3-A5DD-4016-9183-413BA76ED45A}"/>
    <cellStyle name="20% - Ênfase1 38 4" xfId="15849" xr:uid="{498C2E42-CA6A-495E-996B-5C70A8272DA9}"/>
    <cellStyle name="20% - Ênfase1 38 4 2" xfId="15850" xr:uid="{546EF5EE-31A0-482A-9E58-839EAAC0FCA3}"/>
    <cellStyle name="20% - Ênfase1 38 4 3" xfId="15851" xr:uid="{00E91435-C0A1-4672-8127-3E3911F3D677}"/>
    <cellStyle name="20% - Ênfase1 38 5" xfId="15852" xr:uid="{52C98E0F-1ECE-4D22-B3D4-DF5E23E176BE}"/>
    <cellStyle name="20% - Ênfase1 38 6" xfId="15853" xr:uid="{90BF048F-78BA-4F29-BB8D-88BAF434A0C2}"/>
    <cellStyle name="20% - Ênfase1 39" xfId="8501" xr:uid="{97677FEC-C997-4972-B48B-E7CF21E77AD8}"/>
    <cellStyle name="20% - Ênfase1 39 2" xfId="8502" xr:uid="{D8DA825D-B31F-4F4F-9D1C-0A2F61C0AE3F}"/>
    <cellStyle name="20% - Ênfase1 39 2 2" xfId="15854" xr:uid="{94026823-1C9F-42E0-8081-E3A8DD0E26EC}"/>
    <cellStyle name="20% - Ênfase1 39 2 2 2" xfId="15855" xr:uid="{A88201EB-E6EF-41BD-BED2-4F8F49B17328}"/>
    <cellStyle name="20% - Ênfase1 39 2 2 3" xfId="15856" xr:uid="{90838225-05ED-4203-BFB3-C0023D6F1B60}"/>
    <cellStyle name="20% - Ênfase1 39 2 3" xfId="15857" xr:uid="{B3D921BA-50D0-44A6-88F6-B896E054F6FA}"/>
    <cellStyle name="20% - Ênfase1 39 2 4" xfId="15858" xr:uid="{8816EE9D-ED4C-4095-B8DF-0B1C97310FC2}"/>
    <cellStyle name="20% - Ênfase1 39 3" xfId="8503" xr:uid="{08F57121-3367-41A1-8288-15BA6DA9D13E}"/>
    <cellStyle name="20% - Ênfase1 39 3 2" xfId="15859" xr:uid="{06B66430-D533-4CE4-A5F6-E1EFABD4A155}"/>
    <cellStyle name="20% - Ênfase1 39 3 2 2" xfId="15860" xr:uid="{CB19D353-8F99-4685-8B25-2855681D8CA6}"/>
    <cellStyle name="20% - Ênfase1 39 3 2 3" xfId="15861" xr:uid="{C81B546C-E1FA-4AF2-AEE1-254337D29BD4}"/>
    <cellStyle name="20% - Ênfase1 39 3 3" xfId="15862" xr:uid="{E7ABAA55-4BC7-420D-82CC-35CBFE89434C}"/>
    <cellStyle name="20% - Ênfase1 39 3 4" xfId="15863" xr:uid="{87C662C8-6330-4A0A-8A79-E624B306E11E}"/>
    <cellStyle name="20% - Ênfase1 39 4" xfId="15864" xr:uid="{B2094318-B6EF-42DD-8F01-232EF0E90FE6}"/>
    <cellStyle name="20% - Ênfase1 39 4 2" xfId="15865" xr:uid="{43C07F63-52A0-4F22-BEE9-12405DCFEF60}"/>
    <cellStyle name="20% - Ênfase1 39 4 3" xfId="15866" xr:uid="{CDEAC598-F296-4F4F-9F93-CD6D47FCC785}"/>
    <cellStyle name="20% - Ênfase1 39 5" xfId="15867" xr:uid="{2BA83799-A6B4-46BC-B532-3B295D2C6C4B}"/>
    <cellStyle name="20% - Ênfase1 39 6" xfId="15868" xr:uid="{39E85251-AB8A-4F14-9114-8CA7A3A943B1}"/>
    <cellStyle name="20% - Ênfase1 4" xfId="4730" xr:uid="{D98C997D-EC3E-4C13-A64D-69D2118FE75A}"/>
    <cellStyle name="20% - Ênfase1 4 10" xfId="8504" xr:uid="{60AC1D35-855C-4C56-B2FE-F0B10F45A1A7}"/>
    <cellStyle name="20% - Ênfase1 4 10 2" xfId="15869" xr:uid="{FC54FB7A-9A66-4667-A1DA-2E1325973EA0}"/>
    <cellStyle name="20% - Ênfase1 4 10 2 2" xfId="15870" xr:uid="{94B220AB-BE64-4C35-ABB1-260F645DC329}"/>
    <cellStyle name="20% - Ênfase1 4 10 2 3" xfId="15871" xr:uid="{98D21A05-8031-4FE4-822C-575CFE58C59B}"/>
    <cellStyle name="20% - Ênfase1 4 10 3" xfId="15872" xr:uid="{CCEBF580-95A4-4FAF-BEB7-DC364DB64E32}"/>
    <cellStyle name="20% - Ênfase1 4 10 4" xfId="15873" xr:uid="{C987BF33-5010-4D49-98A6-E3AADFA851CD}"/>
    <cellStyle name="20% - Ênfase1 4 11" xfId="15874" xr:uid="{6B397577-3D87-4C9B-9B1A-2F268966A556}"/>
    <cellStyle name="20% - Ênfase1 4 11 2" xfId="15875" xr:uid="{293A9244-BC6F-4E93-8E5A-86017F2E1878}"/>
    <cellStyle name="20% - Ênfase1 4 11 3" xfId="15876" xr:uid="{971EB307-7DA4-40D3-B5FC-8B63B90BE47F}"/>
    <cellStyle name="20% - Ênfase1 4 12" xfId="15877" xr:uid="{DF4B85C2-32EA-45FD-A0E5-F78CBA23DEC4}"/>
    <cellStyle name="20% - Ênfase1 4 13" xfId="15878" xr:uid="{B3B61AEB-5633-44E5-93AA-FB86A567ADDE}"/>
    <cellStyle name="20% - Ênfase1 4 2" xfId="4731" xr:uid="{C58B0ED3-C2A2-472D-93AB-EDFF6FB92B5B}"/>
    <cellStyle name="20% - Ênfase1 4 2 2" xfId="8505" xr:uid="{4B95ACDF-272B-4C60-B552-36D1C08D1851}"/>
    <cellStyle name="20% - Ênfase1 4 2 2 2" xfId="15879" xr:uid="{7C2EB764-04F4-40D4-BFD5-E5E91CDCD7C6}"/>
    <cellStyle name="20% - Ênfase1 4 2 2 2 2" xfId="15880" xr:uid="{B4D94278-9358-4DAA-A54F-A914FE2AED00}"/>
    <cellStyle name="20% - Ênfase1 4 2 2 2 3" xfId="15881" xr:uid="{D8421F9F-4F9F-4FD0-8768-F586951C0621}"/>
    <cellStyle name="20% - Ênfase1 4 2 2 3" xfId="15882" xr:uid="{20266341-3F64-43FF-88FF-9438E7CE7F14}"/>
    <cellStyle name="20% - Ênfase1 4 2 2 4" xfId="15883" xr:uid="{8438EE54-E951-41D1-9480-FD05EF4B13F2}"/>
    <cellStyle name="20% - Ênfase1 4 2 3" xfId="8506" xr:uid="{433118C4-C823-4BB7-8FCF-F28E8A529E86}"/>
    <cellStyle name="20% - Ênfase1 4 2 3 2" xfId="15884" xr:uid="{C0F375DB-652F-4549-AC10-7D586A8481F0}"/>
    <cellStyle name="20% - Ênfase1 4 2 3 2 2" xfId="15885" xr:uid="{242A84C2-42F0-4715-8618-0E323E5E8EBB}"/>
    <cellStyle name="20% - Ênfase1 4 2 3 2 3" xfId="15886" xr:uid="{13A847E1-F305-48B7-949E-AC64951069D4}"/>
    <cellStyle name="20% - Ênfase1 4 2 3 3" xfId="15887" xr:uid="{683890EE-D3AA-4F9E-8B2A-211389D36FCE}"/>
    <cellStyle name="20% - Ênfase1 4 2 3 4" xfId="15888" xr:uid="{D0E71D6B-F07B-4BC8-BE28-D987E64E2574}"/>
    <cellStyle name="20% - Ênfase1 4 2 4" xfId="15889" xr:uid="{420E9522-9633-4160-BD50-FCE031435BC6}"/>
    <cellStyle name="20% - Ênfase1 4 2 4 2" xfId="15890" xr:uid="{465DF205-762E-43DA-B70F-4FBFC44DF082}"/>
    <cellStyle name="20% - Ênfase1 4 2 4 3" xfId="15891" xr:uid="{8B43A229-BA7E-44F3-94BD-986969B23318}"/>
    <cellStyle name="20% - Ênfase1 4 2 5" xfId="15892" xr:uid="{835FDED1-32B2-4DD1-AC9B-F16E3A7ABD92}"/>
    <cellStyle name="20% - Ênfase1 4 2 6" xfId="15893" xr:uid="{0D6C778D-D61B-4053-A9E0-3D675C3BB412}"/>
    <cellStyle name="20% - Ênfase1 4 3" xfId="8507" xr:uid="{2D1DD57A-EA26-4A8F-9225-59EEE5B60405}"/>
    <cellStyle name="20% - Ênfase1 4 3 2" xfId="8508" xr:uid="{ABB332F7-217A-4C85-ABD6-CD03FFA55192}"/>
    <cellStyle name="20% - Ênfase1 4 3 2 2" xfId="15894" xr:uid="{C0896A5B-AF3D-46E1-8C50-2BDE0C8C8724}"/>
    <cellStyle name="20% - Ênfase1 4 3 2 2 2" xfId="15895" xr:uid="{3F66E3DE-C7FA-4BD6-9728-99F533DD4EA0}"/>
    <cellStyle name="20% - Ênfase1 4 3 2 2 3" xfId="15896" xr:uid="{5F696C29-5162-47F3-9612-6548EBA12409}"/>
    <cellStyle name="20% - Ênfase1 4 3 2 3" xfId="15897" xr:uid="{26752E14-B190-4036-9687-E6CFD86B40DB}"/>
    <cellStyle name="20% - Ênfase1 4 3 2 4" xfId="15898" xr:uid="{6BA5997E-D3B5-47E0-A964-8BC9ACEED07E}"/>
    <cellStyle name="20% - Ênfase1 4 3 3" xfId="8509" xr:uid="{61E92377-A059-4639-AA89-090FB63ED1C7}"/>
    <cellStyle name="20% - Ênfase1 4 3 3 2" xfId="15899" xr:uid="{B936899B-23A1-4E84-AC15-8F4C6E212627}"/>
    <cellStyle name="20% - Ênfase1 4 3 3 2 2" xfId="15900" xr:uid="{D9804A45-A82D-4407-995B-073C9208AF0D}"/>
    <cellStyle name="20% - Ênfase1 4 3 3 2 3" xfId="15901" xr:uid="{6FF4326D-8541-4EE2-A4CB-EA7CDF95C115}"/>
    <cellStyle name="20% - Ênfase1 4 3 3 3" xfId="15902" xr:uid="{5D96304C-A0F7-419D-8E87-BB12D9DA3772}"/>
    <cellStyle name="20% - Ênfase1 4 3 3 4" xfId="15903" xr:uid="{F3A8E090-84A2-4FC6-86EC-CEF3E9590D91}"/>
    <cellStyle name="20% - Ênfase1 4 3 4" xfId="15904" xr:uid="{ED7E5122-69C2-46E7-B679-0A9658C92E57}"/>
    <cellStyle name="20% - Ênfase1 4 3 4 2" xfId="15905" xr:uid="{0E2BC1C1-0E7F-4578-B057-E19B6F7AF413}"/>
    <cellStyle name="20% - Ênfase1 4 3 4 3" xfId="15906" xr:uid="{3A0F6BFE-5A01-4B91-8FA3-7778FAA2BD2C}"/>
    <cellStyle name="20% - Ênfase1 4 3 5" xfId="15907" xr:uid="{32710768-3157-43D2-B6BD-380BC21E0041}"/>
    <cellStyle name="20% - Ênfase1 4 3 6" xfId="15908" xr:uid="{F0ED914D-9A8B-4672-942D-020CD83F5B7A}"/>
    <cellStyle name="20% - Ênfase1 4 4" xfId="8510" xr:uid="{0F71EE95-5C9C-4378-A5FA-71B0C1F30E37}"/>
    <cellStyle name="20% - Ênfase1 4 4 2" xfId="8511" xr:uid="{B8BF8EA0-2744-46DC-B124-D8234800BEC4}"/>
    <cellStyle name="20% - Ênfase1 4 4 2 2" xfId="15909" xr:uid="{69703AB4-68D8-468A-9BA8-4231BE42AF6F}"/>
    <cellStyle name="20% - Ênfase1 4 4 2 2 2" xfId="15910" xr:uid="{E8092770-EAEC-4D27-9A0C-C41467BE49AF}"/>
    <cellStyle name="20% - Ênfase1 4 4 2 2 3" xfId="15911" xr:uid="{2490457C-E4F6-453F-A794-A3B1CAA4B39A}"/>
    <cellStyle name="20% - Ênfase1 4 4 2 3" xfId="15912" xr:uid="{2F2BF8D2-1FC4-4055-9CF6-85B543DC8106}"/>
    <cellStyle name="20% - Ênfase1 4 4 2 4" xfId="15913" xr:uid="{9E68306E-5EFB-4041-9C57-1450D32F7925}"/>
    <cellStyle name="20% - Ênfase1 4 4 3" xfId="8512" xr:uid="{B4AC5BFD-EC18-48DA-9943-78DF5DF3E0FD}"/>
    <cellStyle name="20% - Ênfase1 4 4 3 2" xfId="15914" xr:uid="{F3114A7B-0CAD-4340-A98C-AC3BD6B8C792}"/>
    <cellStyle name="20% - Ênfase1 4 4 3 2 2" xfId="15915" xr:uid="{76BCBB00-D88A-4AE9-BA48-4F7D6DE9F984}"/>
    <cellStyle name="20% - Ênfase1 4 4 3 2 3" xfId="15916" xr:uid="{CEFAE50B-746B-45F4-AAFC-81BB3A17D066}"/>
    <cellStyle name="20% - Ênfase1 4 4 3 3" xfId="15917" xr:uid="{C9BB9026-9AE2-4181-88CA-3FCDCF1C2782}"/>
    <cellStyle name="20% - Ênfase1 4 4 3 4" xfId="15918" xr:uid="{71D6D6CC-73A2-4C24-82B2-2C3F1B3843C2}"/>
    <cellStyle name="20% - Ênfase1 4 4 4" xfId="15919" xr:uid="{005EB111-4F00-43D8-B597-39B9D725F764}"/>
    <cellStyle name="20% - Ênfase1 4 4 4 2" xfId="15920" xr:uid="{6FA47ACA-5C6F-4771-8F3B-42357ABBF0F4}"/>
    <cellStyle name="20% - Ênfase1 4 4 4 3" xfId="15921" xr:uid="{23BF9177-9AC0-41F8-95AE-5B677A4BB66B}"/>
    <cellStyle name="20% - Ênfase1 4 4 5" xfId="15922" xr:uid="{85D17059-9251-4566-977F-AE2735139216}"/>
    <cellStyle name="20% - Ênfase1 4 4 6" xfId="15923" xr:uid="{B47A16A4-B1B4-4B06-BEDC-1C733A4860BB}"/>
    <cellStyle name="20% - Ênfase1 4 5" xfId="8513" xr:uid="{343B5423-2A38-4743-83E3-9E77813299E7}"/>
    <cellStyle name="20% - Ênfase1 4 5 2" xfId="8514" xr:uid="{B754BE94-8B10-42CE-A19F-B2DD551FD701}"/>
    <cellStyle name="20% - Ênfase1 4 5 2 2" xfId="15924" xr:uid="{CB1433C0-7FCB-4B9B-8814-E8231EA4C542}"/>
    <cellStyle name="20% - Ênfase1 4 5 2 2 2" xfId="15925" xr:uid="{3AC79913-AA11-4D86-AA35-3E36CB21EA75}"/>
    <cellStyle name="20% - Ênfase1 4 5 2 2 3" xfId="15926" xr:uid="{ABB88310-CD01-40BD-8876-74F4E49AE454}"/>
    <cellStyle name="20% - Ênfase1 4 5 2 3" xfId="15927" xr:uid="{56C09351-A43E-4273-8D3C-3C6F26DE1CB3}"/>
    <cellStyle name="20% - Ênfase1 4 5 2 4" xfId="15928" xr:uid="{7AA5797C-49E3-4B62-BB58-BDE0E1517F43}"/>
    <cellStyle name="20% - Ênfase1 4 5 3" xfId="8515" xr:uid="{2492E8D7-4C6A-4928-888A-EA56DD1F9D94}"/>
    <cellStyle name="20% - Ênfase1 4 5 3 2" xfId="15929" xr:uid="{840D8E3A-0A1B-4651-A664-869F49A6A610}"/>
    <cellStyle name="20% - Ênfase1 4 5 3 2 2" xfId="15930" xr:uid="{5DC07836-70CF-4BF6-902E-5EEBB5AC930C}"/>
    <cellStyle name="20% - Ênfase1 4 5 3 2 3" xfId="15931" xr:uid="{7ACAC3B4-A97B-4B03-AA92-52FB97082DCE}"/>
    <cellStyle name="20% - Ênfase1 4 5 3 3" xfId="15932" xr:uid="{01432311-B4F1-42BE-8961-B0C464E3D05E}"/>
    <cellStyle name="20% - Ênfase1 4 5 3 4" xfId="15933" xr:uid="{9271F927-7A92-4999-A566-18A39A356A2B}"/>
    <cellStyle name="20% - Ênfase1 4 5 4" xfId="15934" xr:uid="{A0B64485-045D-4D7D-8F30-A19DFF53AC48}"/>
    <cellStyle name="20% - Ênfase1 4 5 4 2" xfId="15935" xr:uid="{96B69FB9-4709-4DC6-A043-244449B5B343}"/>
    <cellStyle name="20% - Ênfase1 4 5 4 3" xfId="15936" xr:uid="{711471AD-1FE7-4643-954B-54697069AB63}"/>
    <cellStyle name="20% - Ênfase1 4 5 5" xfId="15937" xr:uid="{25AC451D-3106-4459-9FFD-3CFA025063D7}"/>
    <cellStyle name="20% - Ênfase1 4 5 6" xfId="15938" xr:uid="{379F0E6A-5D9A-4870-BEAB-01C703BE0672}"/>
    <cellStyle name="20% - Ênfase1 4 6" xfId="8516" xr:uid="{91610D72-270A-4E72-BFFF-59A2B453814E}"/>
    <cellStyle name="20% - Ênfase1 4 6 2" xfId="8517" xr:uid="{548156ED-99CE-4EB6-B034-7193C157F880}"/>
    <cellStyle name="20% - Ênfase1 4 6 2 2" xfId="15939" xr:uid="{E0BE21A0-8418-4E8F-8662-4D42571446F8}"/>
    <cellStyle name="20% - Ênfase1 4 6 2 2 2" xfId="15940" xr:uid="{427D18D9-1F13-46C3-95E4-2B354B31714C}"/>
    <cellStyle name="20% - Ênfase1 4 6 2 2 3" xfId="15941" xr:uid="{63B01855-C3A2-40AC-BFA1-6421B1C72338}"/>
    <cellStyle name="20% - Ênfase1 4 6 2 3" xfId="15942" xr:uid="{A130EB67-EE5E-49E2-97F1-26DB7FE11849}"/>
    <cellStyle name="20% - Ênfase1 4 6 2 4" xfId="15943" xr:uid="{CC743925-382B-4C34-A78B-B61CA2A9CF8D}"/>
    <cellStyle name="20% - Ênfase1 4 6 3" xfId="8518" xr:uid="{C247B91B-E481-4974-B6DA-8B6E34D3D52F}"/>
    <cellStyle name="20% - Ênfase1 4 6 3 2" xfId="15944" xr:uid="{1F57236A-4C89-47F4-9F6F-A89EB434601A}"/>
    <cellStyle name="20% - Ênfase1 4 6 3 2 2" xfId="15945" xr:uid="{0D9BEC9C-C0FB-4969-A89F-5CCE3791F4F0}"/>
    <cellStyle name="20% - Ênfase1 4 6 3 2 3" xfId="15946" xr:uid="{E6AFB55C-CFE8-4511-B478-83EFD7BC0643}"/>
    <cellStyle name="20% - Ênfase1 4 6 3 3" xfId="15947" xr:uid="{4DCB1A46-B991-4906-A996-3259984F8018}"/>
    <cellStyle name="20% - Ênfase1 4 6 3 4" xfId="15948" xr:uid="{82D50A5A-D96A-4D76-8375-22C543C0B01F}"/>
    <cellStyle name="20% - Ênfase1 4 6 4" xfId="15949" xr:uid="{BA69D729-0288-44A6-BF41-29B225503463}"/>
    <cellStyle name="20% - Ênfase1 4 6 4 2" xfId="15950" xr:uid="{D320E446-0A5F-47AB-9F81-EDBD625630A5}"/>
    <cellStyle name="20% - Ênfase1 4 6 4 3" xfId="15951" xr:uid="{C9864F53-88EB-483D-8C15-46094318B841}"/>
    <cellStyle name="20% - Ênfase1 4 6 5" xfId="15952" xr:uid="{DE0A3666-3A81-4E1B-A806-E165CC822B7E}"/>
    <cellStyle name="20% - Ênfase1 4 6 6" xfId="15953" xr:uid="{19348F8D-3E20-47FC-9F72-871A4D98CDD3}"/>
    <cellStyle name="20% - Ênfase1 4 7" xfId="8519" xr:uid="{6BE2A7DE-B373-4E74-B41F-B15E8B3ED536}"/>
    <cellStyle name="20% - Ênfase1 4 7 2" xfId="8520" xr:uid="{0CF71F0C-16A5-4E5F-AE01-DF1BC1952810}"/>
    <cellStyle name="20% - Ênfase1 4 7 2 2" xfId="15954" xr:uid="{4DB70938-8155-4185-B8FB-46C30BE01024}"/>
    <cellStyle name="20% - Ênfase1 4 7 2 2 2" xfId="15955" xr:uid="{FEDCA6DC-5F48-49FC-A099-F3A910565309}"/>
    <cellStyle name="20% - Ênfase1 4 7 2 2 3" xfId="15956" xr:uid="{D138BFC6-9A3B-46FA-A026-6EB1F9C85D80}"/>
    <cellStyle name="20% - Ênfase1 4 7 2 3" xfId="15957" xr:uid="{2F2BA8EE-B6BD-46DF-B7D9-BEE711721432}"/>
    <cellStyle name="20% - Ênfase1 4 7 2 4" xfId="15958" xr:uid="{D3199B91-D658-48B8-8C5E-EBB755CF0393}"/>
    <cellStyle name="20% - Ênfase1 4 7 3" xfId="8521" xr:uid="{190F4A38-F0F8-49A9-A3EC-8C8F12A69AF3}"/>
    <cellStyle name="20% - Ênfase1 4 7 3 2" xfId="15959" xr:uid="{9F60FA36-8A78-423C-A07E-3F54210F68B5}"/>
    <cellStyle name="20% - Ênfase1 4 7 3 2 2" xfId="15960" xr:uid="{92104BB9-75EE-4EDF-8D02-7EA5D4917D3E}"/>
    <cellStyle name="20% - Ênfase1 4 7 3 2 3" xfId="15961" xr:uid="{69014A63-A636-4EAD-A0E0-9381FF0985C4}"/>
    <cellStyle name="20% - Ênfase1 4 7 3 3" xfId="15962" xr:uid="{83D0D2A4-420F-4C31-A9C6-B257610ECB62}"/>
    <cellStyle name="20% - Ênfase1 4 7 3 4" xfId="15963" xr:uid="{4A99BEB4-7599-411D-ABF4-12C9B323EBA7}"/>
    <cellStyle name="20% - Ênfase1 4 7 4" xfId="15964" xr:uid="{CBE70574-9A5E-4462-8BD4-CD314106809E}"/>
    <cellStyle name="20% - Ênfase1 4 7 4 2" xfId="15965" xr:uid="{617AB189-264B-4E2F-B115-16626A633C2B}"/>
    <cellStyle name="20% - Ênfase1 4 7 4 3" xfId="15966" xr:uid="{5512BA20-2A10-40F5-8471-CA1135013751}"/>
    <cellStyle name="20% - Ênfase1 4 7 5" xfId="15967" xr:uid="{4257C331-0F6F-4A96-B7B2-8E814CACC7C4}"/>
    <cellStyle name="20% - Ênfase1 4 7 6" xfId="15968" xr:uid="{7D1E0E1E-D901-4D81-AEAE-0E75484F5D13}"/>
    <cellStyle name="20% - Ênfase1 4 8" xfId="8522" xr:uid="{ACCD19C1-239D-4F53-863D-5B36FEECD421}"/>
    <cellStyle name="20% - Ênfase1 4 8 2" xfId="8523" xr:uid="{5C1E5F81-4112-4C59-8D79-25FF27EB4B7D}"/>
    <cellStyle name="20% - Ênfase1 4 8 2 2" xfId="15969" xr:uid="{1EBE335C-F7F3-425B-8CBA-BC4AB497A8CD}"/>
    <cellStyle name="20% - Ênfase1 4 8 2 2 2" xfId="15970" xr:uid="{08427293-4928-4084-BA87-ED9FEAB5E3DB}"/>
    <cellStyle name="20% - Ênfase1 4 8 2 2 3" xfId="15971" xr:uid="{CBA32BAA-D2C8-422B-8941-160D724CA879}"/>
    <cellStyle name="20% - Ênfase1 4 8 2 3" xfId="15972" xr:uid="{BB1ACA2E-7DD5-4A76-819D-3E4B5C17A7A1}"/>
    <cellStyle name="20% - Ênfase1 4 8 2 4" xfId="15973" xr:uid="{975A6CC6-A5E3-45F2-A170-6B7ED3791769}"/>
    <cellStyle name="20% - Ênfase1 4 8 3" xfId="8524" xr:uid="{2A1F7465-5FE4-443D-BA43-E5093D1F89AB}"/>
    <cellStyle name="20% - Ênfase1 4 8 3 2" xfId="15974" xr:uid="{E873E6D4-714A-47EE-9EF2-9AC7F2671405}"/>
    <cellStyle name="20% - Ênfase1 4 8 3 2 2" xfId="15975" xr:uid="{D0FBD72B-5664-4442-A6EE-9FDC33331CF8}"/>
    <cellStyle name="20% - Ênfase1 4 8 3 2 3" xfId="15976" xr:uid="{5B0F75F9-E609-448C-8684-B6716B022BAE}"/>
    <cellStyle name="20% - Ênfase1 4 8 3 3" xfId="15977" xr:uid="{F46800E4-ADD7-4014-B150-CC7218B81414}"/>
    <cellStyle name="20% - Ênfase1 4 8 3 4" xfId="15978" xr:uid="{5FB7419B-4134-44BA-9F8E-D897916306B6}"/>
    <cellStyle name="20% - Ênfase1 4 8 4" xfId="15979" xr:uid="{85A9DFB1-0E37-40F0-A49C-6AD38A8DCE2A}"/>
    <cellStyle name="20% - Ênfase1 4 8 4 2" xfId="15980" xr:uid="{A9FBDADA-3A0F-4385-921A-9BF8A10548CA}"/>
    <cellStyle name="20% - Ênfase1 4 8 4 3" xfId="15981" xr:uid="{2F7326E0-5666-4FE6-9F02-CFFD17D70F84}"/>
    <cellStyle name="20% - Ênfase1 4 8 5" xfId="15982" xr:uid="{FCD6EAAF-2BB7-43AB-9409-6509B1AD793A}"/>
    <cellStyle name="20% - Ênfase1 4 8 6" xfId="15983" xr:uid="{32D44AFD-7D87-4002-ACEF-9C1403611BD2}"/>
    <cellStyle name="20% - Ênfase1 4 9" xfId="8525" xr:uid="{890F9AF2-C186-4992-89CC-EB2CFDA37D71}"/>
    <cellStyle name="20% - Ênfase1 4 9 2" xfId="15984" xr:uid="{BF401BFF-C9E0-48FB-BF51-E5BCF8B0BA67}"/>
    <cellStyle name="20% - Ênfase1 4 9 2 2" xfId="15985" xr:uid="{5BD56D24-D357-4B0A-A560-E91C43EA89E8}"/>
    <cellStyle name="20% - Ênfase1 4 9 2 3" xfId="15986" xr:uid="{E03E4519-8324-4B17-A063-6CA095DF0D05}"/>
    <cellStyle name="20% - Ênfase1 4 9 3" xfId="15987" xr:uid="{E577EC48-1460-46FB-B006-3194C907BC6C}"/>
    <cellStyle name="20% - Ênfase1 4 9 4" xfId="15988" xr:uid="{00AD5D8F-A2B5-41A1-9EFF-3D1BA149D362}"/>
    <cellStyle name="20% - Ênfase1 40" xfId="8526" xr:uid="{C4ACDFB8-CA98-4F83-92B4-A75F1E6A65A7}"/>
    <cellStyle name="20% - Ênfase1 40 2" xfId="8527" xr:uid="{B8FDC41A-8F41-4B10-BEB8-96F21205F5EF}"/>
    <cellStyle name="20% - Ênfase1 40 2 2" xfId="15989" xr:uid="{7B534442-3F16-48C8-8492-BEA8EAAE4596}"/>
    <cellStyle name="20% - Ênfase1 40 2 2 2" xfId="15990" xr:uid="{5D27F179-CECA-4A94-8860-B4854732173F}"/>
    <cellStyle name="20% - Ênfase1 40 2 2 3" xfId="15991" xr:uid="{D2F6DBB6-BA67-4EFC-80FD-FF962B2DE4A7}"/>
    <cellStyle name="20% - Ênfase1 40 2 3" xfId="15992" xr:uid="{D120F4F9-B6BB-4754-A9EF-42E458F78997}"/>
    <cellStyle name="20% - Ênfase1 40 2 4" xfId="15993" xr:uid="{5385BA05-82E6-4DFB-88EE-81A79C9C4450}"/>
    <cellStyle name="20% - Ênfase1 40 3" xfId="8528" xr:uid="{E50C6153-4C6E-40D9-B531-AD7A71B7F164}"/>
    <cellStyle name="20% - Ênfase1 40 3 2" xfId="15994" xr:uid="{F5641330-8948-43E7-B5B0-A4C1C8237690}"/>
    <cellStyle name="20% - Ênfase1 40 3 2 2" xfId="15995" xr:uid="{287F89CB-490F-42C2-95D0-21276F10119D}"/>
    <cellStyle name="20% - Ênfase1 40 3 2 3" xfId="15996" xr:uid="{1AD23DAB-E927-4F5B-B6E9-6ABD072691D1}"/>
    <cellStyle name="20% - Ênfase1 40 3 3" xfId="15997" xr:uid="{7CE82C1B-EA07-42F3-AE07-CFC2E58588F7}"/>
    <cellStyle name="20% - Ênfase1 40 3 4" xfId="15998" xr:uid="{995C5111-11E6-4AC6-92BB-A5A34E93607C}"/>
    <cellStyle name="20% - Ênfase1 40 4" xfId="15999" xr:uid="{52B396C3-849A-47D1-8C9F-4BCE192C439C}"/>
    <cellStyle name="20% - Ênfase1 40 4 2" xfId="16000" xr:uid="{7F89B12F-542E-47CB-ABBF-695A79ABE7EE}"/>
    <cellStyle name="20% - Ênfase1 40 4 3" xfId="16001" xr:uid="{4F901ED2-9941-43AF-9074-E09138702EB2}"/>
    <cellStyle name="20% - Ênfase1 40 5" xfId="16002" xr:uid="{DD0E419E-2E9B-45D9-8CF1-55FA21E3B54E}"/>
    <cellStyle name="20% - Ênfase1 40 6" xfId="16003" xr:uid="{8C944712-51ED-4CA3-9F8F-4CF54B6CF816}"/>
    <cellStyle name="20% - Ênfase1 41" xfId="8529" xr:uid="{B66DB8C0-7B0D-4CE1-955E-A1ADBB5A923C}"/>
    <cellStyle name="20% - Ênfase1 41 2" xfId="8530" xr:uid="{AD7E92E7-5742-4483-9FA7-8AB032962553}"/>
    <cellStyle name="20% - Ênfase1 41 2 2" xfId="16004" xr:uid="{A14F6858-F42B-440A-BF72-FFA1F8E3EA54}"/>
    <cellStyle name="20% - Ênfase1 41 2 2 2" xfId="16005" xr:uid="{7640DBB0-00AD-45E1-B4B2-1D54530E92D5}"/>
    <cellStyle name="20% - Ênfase1 41 2 2 3" xfId="16006" xr:uid="{B05A0978-5CB1-48B9-9EEB-D98123582B30}"/>
    <cellStyle name="20% - Ênfase1 41 2 3" xfId="16007" xr:uid="{7CCFA39E-FECE-4C0A-9A38-1099295988AD}"/>
    <cellStyle name="20% - Ênfase1 41 2 4" xfId="16008" xr:uid="{D116A593-C6F0-4519-8AF4-C6CFADF49AB0}"/>
    <cellStyle name="20% - Ênfase1 41 3" xfId="8531" xr:uid="{94179B56-C28C-43C0-B53C-3CFE0043053F}"/>
    <cellStyle name="20% - Ênfase1 41 3 2" xfId="16009" xr:uid="{BA4ED3BD-E706-4FEF-8B8D-13579A122950}"/>
    <cellStyle name="20% - Ênfase1 41 3 2 2" xfId="16010" xr:uid="{2D2E70DE-A014-40CF-9B9B-86B284C5D8DF}"/>
    <cellStyle name="20% - Ênfase1 41 3 2 3" xfId="16011" xr:uid="{0B1CB43A-D379-4632-BBAE-10CC595CD2EE}"/>
    <cellStyle name="20% - Ênfase1 41 3 3" xfId="16012" xr:uid="{2252EBFF-8342-496D-91A2-E5F5E3851485}"/>
    <cellStyle name="20% - Ênfase1 41 3 4" xfId="16013" xr:uid="{4777CE2F-C95C-4F7C-AC94-951CE01013FA}"/>
    <cellStyle name="20% - Ênfase1 41 4" xfId="16014" xr:uid="{0E88EB73-29D2-46D3-B4C9-68165C899AF4}"/>
    <cellStyle name="20% - Ênfase1 41 4 2" xfId="16015" xr:uid="{F5B931EA-EC54-41DE-90FA-76F12B73526C}"/>
    <cellStyle name="20% - Ênfase1 41 4 3" xfId="16016" xr:uid="{658E77A5-EC98-4488-83F8-48DEA641CE72}"/>
    <cellStyle name="20% - Ênfase1 41 5" xfId="16017" xr:uid="{9F9B0B78-BD68-47BE-A0E4-7264474EB2C9}"/>
    <cellStyle name="20% - Ênfase1 41 6" xfId="16018" xr:uid="{1405D70F-71EC-410A-A8D3-B4B6A22E15B4}"/>
    <cellStyle name="20% - Ênfase1 42" xfId="8532" xr:uid="{7694EDA4-F078-453B-9BA5-68234FDE79C5}"/>
    <cellStyle name="20% - Ênfase1 42 2" xfId="8533" xr:uid="{7FA20881-E731-486F-904E-5E623C4C4875}"/>
    <cellStyle name="20% - Ênfase1 42 2 2" xfId="16019" xr:uid="{DDE27403-D2CB-4898-9549-2D6C43097DE3}"/>
    <cellStyle name="20% - Ênfase1 42 2 2 2" xfId="16020" xr:uid="{6317E0C1-9FDD-4C4E-8E22-CDDABBFD5896}"/>
    <cellStyle name="20% - Ênfase1 42 2 2 3" xfId="16021" xr:uid="{86BF79F2-9136-4488-9FCD-9685B918D769}"/>
    <cellStyle name="20% - Ênfase1 42 2 3" xfId="16022" xr:uid="{563ED3DB-817F-4D5C-9390-5C1861B2260C}"/>
    <cellStyle name="20% - Ênfase1 42 2 4" xfId="16023" xr:uid="{A65F2CBB-8580-4636-A03B-F913E54256B9}"/>
    <cellStyle name="20% - Ênfase1 42 3" xfId="8534" xr:uid="{6AD367E4-D9DC-4EF1-B36C-666AD922ECE7}"/>
    <cellStyle name="20% - Ênfase1 42 3 2" xfId="16024" xr:uid="{03440D3D-3DFB-4201-B6E5-0D0400353E87}"/>
    <cellStyle name="20% - Ênfase1 42 3 2 2" xfId="16025" xr:uid="{32A1E75A-BB95-4BAE-B35B-28F969898D5E}"/>
    <cellStyle name="20% - Ênfase1 42 3 2 3" xfId="16026" xr:uid="{C5863673-DCE7-4F56-9837-ECF3D0398FFD}"/>
    <cellStyle name="20% - Ênfase1 42 3 3" xfId="16027" xr:uid="{25B45E3A-7093-4BCC-A3C4-BE61949EACBB}"/>
    <cellStyle name="20% - Ênfase1 42 3 4" xfId="16028" xr:uid="{D7223DEF-C745-4AA4-8E41-9CA6808A90C1}"/>
    <cellStyle name="20% - Ênfase1 42 4" xfId="16029" xr:uid="{60B692E0-CFFD-4FDC-B159-A3DD1EAEAB5A}"/>
    <cellStyle name="20% - Ênfase1 42 4 2" xfId="16030" xr:uid="{65ACE2CE-2E4E-40FE-A719-D34FE7C86894}"/>
    <cellStyle name="20% - Ênfase1 42 4 3" xfId="16031" xr:uid="{7008CE99-D3A3-4D55-B5C4-A72ECBBC99AA}"/>
    <cellStyle name="20% - Ênfase1 42 5" xfId="16032" xr:uid="{DDE176F8-7A16-4F8C-88D0-F1C1E4D4EE1E}"/>
    <cellStyle name="20% - Ênfase1 42 6" xfId="16033" xr:uid="{7ED388FF-CFB7-4850-ACAB-C9CD1D23C8D9}"/>
    <cellStyle name="20% - Ênfase1 43" xfId="8535" xr:uid="{3B0EDCEA-A8CB-45C0-B109-4A534EA0985E}"/>
    <cellStyle name="20% - Ênfase1 43 2" xfId="8536" xr:uid="{4CE96333-3A2E-4E95-80B5-57D6ED04AB0E}"/>
    <cellStyle name="20% - Ênfase1 43 2 2" xfId="16034" xr:uid="{A9A0E769-EC4A-4584-A606-59FEBE0767CF}"/>
    <cellStyle name="20% - Ênfase1 43 2 2 2" xfId="16035" xr:uid="{D8A015FA-8734-414E-89DF-0CFF0704C2DF}"/>
    <cellStyle name="20% - Ênfase1 43 2 2 3" xfId="16036" xr:uid="{3E07DF30-618F-450F-B638-DC28306725D6}"/>
    <cellStyle name="20% - Ênfase1 43 2 3" xfId="16037" xr:uid="{80C87D76-F8B8-4D88-815B-4D3776FB58D9}"/>
    <cellStyle name="20% - Ênfase1 43 2 4" xfId="16038" xr:uid="{5FDD775A-75EB-46BC-B059-5F3607B5B824}"/>
    <cellStyle name="20% - Ênfase1 43 3" xfId="16039" xr:uid="{3D308A36-7CA1-4A51-AD8E-9AE571A617F6}"/>
    <cellStyle name="20% - Ênfase1 43 3 2" xfId="16040" xr:uid="{D416D6A1-0EAB-4E49-B8D8-390F4F76DC01}"/>
    <cellStyle name="20% - Ênfase1 43 3 3" xfId="16041" xr:uid="{939EFC9B-1DD2-49F2-8D7D-02E90A3E2B19}"/>
    <cellStyle name="20% - Ênfase1 43 4" xfId="16042" xr:uid="{04FDC629-84F4-4569-AC8A-8F3EFB670342}"/>
    <cellStyle name="20% - Ênfase1 43 5" xfId="16043" xr:uid="{7AB1180B-AE49-42B6-9570-00D3563522AD}"/>
    <cellStyle name="20% - Ênfase1 44" xfId="8537" xr:uid="{9B46C809-22F2-49B2-9A63-42F15ACA2834}"/>
    <cellStyle name="20% - Ênfase1 44 2" xfId="8538" xr:uid="{81B9DCAC-C2E8-46FD-A2E6-EB061B9BF712}"/>
    <cellStyle name="20% - Ênfase1 44 2 2" xfId="16044" xr:uid="{AEE99720-42C3-4684-A515-B241C9CA7C79}"/>
    <cellStyle name="20% - Ênfase1 44 2 2 2" xfId="16045" xr:uid="{543CA53C-49CD-4482-817D-374AB7FC1E29}"/>
    <cellStyle name="20% - Ênfase1 44 2 2 3" xfId="16046" xr:uid="{0452B313-D95A-4537-9179-03AF460B2048}"/>
    <cellStyle name="20% - Ênfase1 44 2 3" xfId="16047" xr:uid="{A19A73CE-F48A-4CD6-B3E7-BB440417515D}"/>
    <cellStyle name="20% - Ênfase1 44 2 4" xfId="16048" xr:uid="{A699BDFB-6E95-4922-BDB4-3F281860B324}"/>
    <cellStyle name="20% - Ênfase1 44 3" xfId="16049" xr:uid="{27CDCE6C-9F1F-4DDF-8FCC-ECA2A0D8DD3E}"/>
    <cellStyle name="20% - Ênfase1 44 3 2" xfId="16050" xr:uid="{2AC3674C-FA43-4A9E-842F-C5FB5CD68C99}"/>
    <cellStyle name="20% - Ênfase1 44 3 3" xfId="16051" xr:uid="{DD57953A-DCB5-4D59-AED6-8BBA66A9FCDD}"/>
    <cellStyle name="20% - Ênfase1 44 4" xfId="16052" xr:uid="{A720FC17-2BE9-443E-BC4B-ADC0DD423040}"/>
    <cellStyle name="20% - Ênfase1 44 5" xfId="16053" xr:uid="{A8903BB2-9B9E-4D82-9D96-A3CC4CB701F9}"/>
    <cellStyle name="20% - Ênfase1 45" xfId="8539" xr:uid="{6D5F268D-9364-47A6-A4EC-8F5670C38465}"/>
    <cellStyle name="20% - Ênfase1 45 2" xfId="8540" xr:uid="{D35DA5F9-5EB7-45D2-821C-E378C91C4097}"/>
    <cellStyle name="20% - Ênfase1 45 2 2" xfId="16054" xr:uid="{1EF55A8E-45F7-4142-8C83-1D5945355847}"/>
    <cellStyle name="20% - Ênfase1 45 2 2 2" xfId="16055" xr:uid="{FD69404F-5CE1-4EDA-8399-C1CD5DABFFD9}"/>
    <cellStyle name="20% - Ênfase1 45 2 2 3" xfId="16056" xr:uid="{26654BA9-B9F2-44A3-BB76-783462A3891F}"/>
    <cellStyle name="20% - Ênfase1 45 2 3" xfId="16057" xr:uid="{108FCD59-BE0F-41AA-A22D-9B3065CE335E}"/>
    <cellStyle name="20% - Ênfase1 45 2 4" xfId="16058" xr:uid="{0E9CF27B-FCA3-475F-9B0C-6C9CA811AE5B}"/>
    <cellStyle name="20% - Ênfase1 45 3" xfId="16059" xr:uid="{F9CD2A19-EADB-40B5-AFCE-CA0D59820468}"/>
    <cellStyle name="20% - Ênfase1 45 3 2" xfId="16060" xr:uid="{E2FD9612-EECA-458F-9A62-28E46A212365}"/>
    <cellStyle name="20% - Ênfase1 45 3 3" xfId="16061" xr:uid="{C1995374-C727-4950-931C-F2D4A028D835}"/>
    <cellStyle name="20% - Ênfase1 45 4" xfId="16062" xr:uid="{EEEA7591-A997-44B1-A06D-F6079E6751FB}"/>
    <cellStyle name="20% - Ênfase1 45 5" xfId="16063" xr:uid="{9348A83E-F0F7-42D7-9451-B7F2AEA688C8}"/>
    <cellStyle name="20% - Ênfase1 46" xfId="8541" xr:uid="{A4B674C0-083D-44CC-A971-3CEE9E5A1F65}"/>
    <cellStyle name="20% - Ênfase1 46 2" xfId="8542" xr:uid="{241C8647-82A7-4BE3-812F-FE132E5C6594}"/>
    <cellStyle name="20% - Ênfase1 46 2 2" xfId="16064" xr:uid="{D5668F62-8339-4CE5-8B17-1257411D2AA2}"/>
    <cellStyle name="20% - Ênfase1 46 2 2 2" xfId="16065" xr:uid="{BC6F761C-AB59-4891-9FD5-B4F1F6DABE62}"/>
    <cellStyle name="20% - Ênfase1 46 2 2 3" xfId="16066" xr:uid="{E481821C-0E0F-461E-B560-103BCA7CED85}"/>
    <cellStyle name="20% - Ênfase1 46 2 3" xfId="16067" xr:uid="{1FFBC8B7-3919-4F09-9E84-375ABA43A81B}"/>
    <cellStyle name="20% - Ênfase1 46 2 4" xfId="16068" xr:uid="{5F292378-388D-457E-B537-FC648C5EB443}"/>
    <cellStyle name="20% - Ênfase1 46 3" xfId="16069" xr:uid="{915A742D-797B-41E8-97C3-78FEAE082A09}"/>
    <cellStyle name="20% - Ênfase1 46 3 2" xfId="16070" xr:uid="{20D86E8D-A3F4-4D25-94D5-F5F1689C673A}"/>
    <cellStyle name="20% - Ênfase1 46 3 3" xfId="16071" xr:uid="{0EDF4D9B-CAAF-4640-9223-916024FDC065}"/>
    <cellStyle name="20% - Ênfase1 46 4" xfId="16072" xr:uid="{757AD43F-FAE3-425B-A36A-4767F07964EE}"/>
    <cellStyle name="20% - Ênfase1 46 5" xfId="16073" xr:uid="{5352A7D3-FE4D-4058-AD7B-5AB5E0F6B4B6}"/>
    <cellStyle name="20% - Ênfase1 47" xfId="8543" xr:uid="{F711F61A-83A9-43BD-AECA-12CDC7703679}"/>
    <cellStyle name="20% - Ênfase1 47 2" xfId="8544" xr:uid="{E7A50BF5-3000-4F8F-A80C-FB63836BA1FB}"/>
    <cellStyle name="20% - Ênfase1 47 2 2" xfId="16074" xr:uid="{9A02FD23-F7F6-44D6-BE8B-2B72F21FCD6B}"/>
    <cellStyle name="20% - Ênfase1 47 2 2 2" xfId="16075" xr:uid="{F73B9B38-DD0B-4205-B0EA-D7FEA1DCFBA2}"/>
    <cellStyle name="20% - Ênfase1 47 2 2 3" xfId="16076" xr:uid="{95B86C7F-E1D4-48D8-AB44-3E97C7656BC5}"/>
    <cellStyle name="20% - Ênfase1 47 2 3" xfId="16077" xr:uid="{940B8CAD-4644-406B-894A-82E58108DBBA}"/>
    <cellStyle name="20% - Ênfase1 47 2 4" xfId="16078" xr:uid="{5DDE3154-8A7B-45B3-B141-69F1F5C70F57}"/>
    <cellStyle name="20% - Ênfase1 47 3" xfId="16079" xr:uid="{28F4D208-7D1E-4EDE-A644-99BAC761F8A6}"/>
    <cellStyle name="20% - Ênfase1 47 3 2" xfId="16080" xr:uid="{526F77E2-84A6-4A8F-9E1D-C580DC7B2D3E}"/>
    <cellStyle name="20% - Ênfase1 47 3 3" xfId="16081" xr:uid="{57145736-4C8A-4454-A543-FEB3A4B3AAA1}"/>
    <cellStyle name="20% - Ênfase1 47 4" xfId="16082" xr:uid="{C76D98E8-C75F-43E2-8B9E-C09D1D66AAF1}"/>
    <cellStyle name="20% - Ênfase1 47 5" xfId="16083" xr:uid="{FD199B2A-E1AD-4E28-B5CA-68D8B4CD9A50}"/>
    <cellStyle name="20% - Ênfase1 48" xfId="8545" xr:uid="{5FE819DC-287B-44BE-9BDC-8B0C4BC07C1B}"/>
    <cellStyle name="20% - Ênfase1 48 2" xfId="8546" xr:uid="{5A91DCC4-09EA-43DE-8AD1-43E9C54F4F5D}"/>
    <cellStyle name="20% - Ênfase1 48 2 2" xfId="16084" xr:uid="{81640799-01D5-43D5-9FD8-4FB2B7B2925F}"/>
    <cellStyle name="20% - Ênfase1 48 2 2 2" xfId="16085" xr:uid="{9B213C07-6913-4B4F-8E21-BFEEEA09FB03}"/>
    <cellStyle name="20% - Ênfase1 48 2 2 3" xfId="16086" xr:uid="{8B650C23-1C09-4628-9532-89998D8ABD93}"/>
    <cellStyle name="20% - Ênfase1 48 2 3" xfId="16087" xr:uid="{B578B404-2187-42FA-892D-9641A5E46454}"/>
    <cellStyle name="20% - Ênfase1 48 2 4" xfId="16088" xr:uid="{88F59945-69A9-4B93-9035-74E5E40063CD}"/>
    <cellStyle name="20% - Ênfase1 48 3" xfId="16089" xr:uid="{918AC4A2-94F4-44E3-ACDB-F6AFF33805BD}"/>
    <cellStyle name="20% - Ênfase1 48 3 2" xfId="16090" xr:uid="{725C5C49-489B-4A06-BEA0-BA807F4069EE}"/>
    <cellStyle name="20% - Ênfase1 48 3 3" xfId="16091" xr:uid="{B5F8314F-04E3-49EB-B1F1-8E5CEE56C8B8}"/>
    <cellStyle name="20% - Ênfase1 48 4" xfId="16092" xr:uid="{1F1E9447-7E50-47F6-9A96-4E04988D4821}"/>
    <cellStyle name="20% - Ênfase1 48 5" xfId="16093" xr:uid="{B5BBCEEE-655C-4A0A-9E6C-62B2AC1F0199}"/>
    <cellStyle name="20% - Ênfase1 49" xfId="8547" xr:uid="{8855BC63-8E00-44E7-A43D-2B283A845B20}"/>
    <cellStyle name="20% - Ênfase1 49 2" xfId="8548" xr:uid="{D1512789-F983-4E3D-BF8B-196B2A3AA74B}"/>
    <cellStyle name="20% - Ênfase1 49 2 2" xfId="16094" xr:uid="{3C1BC577-5938-4449-91AF-9A3F6EAEDE82}"/>
    <cellStyle name="20% - Ênfase1 49 2 2 2" xfId="16095" xr:uid="{B06FE273-6129-4311-BE25-8D03DD2A9F86}"/>
    <cellStyle name="20% - Ênfase1 49 2 2 3" xfId="16096" xr:uid="{FAF27BEB-A07B-4EFD-AF62-D687DA7D0DE0}"/>
    <cellStyle name="20% - Ênfase1 49 2 3" xfId="16097" xr:uid="{4AAE8D47-494D-4EA8-BDE2-EB44FCD04088}"/>
    <cellStyle name="20% - Ênfase1 49 2 4" xfId="16098" xr:uid="{E037F841-1533-45DD-8C87-F1EB71A37DD6}"/>
    <cellStyle name="20% - Ênfase1 49 3" xfId="16099" xr:uid="{8C1210E5-2504-4432-B508-BE07611B8D6A}"/>
    <cellStyle name="20% - Ênfase1 49 3 2" xfId="16100" xr:uid="{C3BC3612-75D5-4537-92DD-A766387E6BBE}"/>
    <cellStyle name="20% - Ênfase1 49 3 3" xfId="16101" xr:uid="{3AAABD12-D134-4CBC-BACB-1A214877AD4C}"/>
    <cellStyle name="20% - Ênfase1 49 4" xfId="16102" xr:uid="{F63ECD16-DDA6-4E16-89ED-F55AC78C731C}"/>
    <cellStyle name="20% - Ênfase1 49 5" xfId="16103" xr:uid="{EBD64743-65E7-414B-93E5-EDDBEF9A50F9}"/>
    <cellStyle name="20% - Ênfase1 5" xfId="4732" xr:uid="{1DC610A4-5B78-4C75-83B0-208B9714A823}"/>
    <cellStyle name="20% - Ênfase1 5 10" xfId="8549" xr:uid="{A43DE908-BE91-488B-86F1-1E7DC527EAD6}"/>
    <cellStyle name="20% - Ênfase1 5 10 2" xfId="16104" xr:uid="{4910F026-83DC-47FE-995E-3E8F5182E213}"/>
    <cellStyle name="20% - Ênfase1 5 10 2 2" xfId="16105" xr:uid="{43B049CC-329D-4E09-A6FC-508649E91EF3}"/>
    <cellStyle name="20% - Ênfase1 5 10 2 3" xfId="16106" xr:uid="{E955E991-B93A-42F9-95E0-3FAD7437CB19}"/>
    <cellStyle name="20% - Ênfase1 5 10 3" xfId="16107" xr:uid="{C68AF095-19C1-4EF5-86B2-BB638A542E2C}"/>
    <cellStyle name="20% - Ênfase1 5 10 4" xfId="16108" xr:uid="{FC98C1D0-FFE8-4924-998B-93A8C316A4EF}"/>
    <cellStyle name="20% - Ênfase1 5 11" xfId="16109" xr:uid="{2FF2C539-E1E2-499B-8E31-DC5EEE07F799}"/>
    <cellStyle name="20% - Ênfase1 5 11 2" xfId="16110" xr:uid="{E99E3576-C832-436F-A286-B987D7C917E5}"/>
    <cellStyle name="20% - Ênfase1 5 11 3" xfId="16111" xr:uid="{B485C8E6-4DA0-45E6-8346-B673D6AE0064}"/>
    <cellStyle name="20% - Ênfase1 5 12" xfId="16112" xr:uid="{5C087B34-4238-4389-9DC3-7B82A3D45DA1}"/>
    <cellStyle name="20% - Ênfase1 5 13" xfId="16113" xr:uid="{88BEAA3A-F5C0-4333-8BDF-BD58289B7051}"/>
    <cellStyle name="20% - Ênfase1 5 2" xfId="4733" xr:uid="{DE3879F9-3E3A-4753-9472-210C8B89A73F}"/>
    <cellStyle name="20% - Ênfase1 5 2 2" xfId="8550" xr:uid="{571CF245-886D-4BC0-8174-0FAB1790F64E}"/>
    <cellStyle name="20% - Ênfase1 5 2 2 2" xfId="16114" xr:uid="{6C6971B4-C678-48C7-8C2C-A6878C291CC4}"/>
    <cellStyle name="20% - Ênfase1 5 2 2 2 2" xfId="16115" xr:uid="{F0203FDE-EEC4-4CA6-A884-276949D2A30A}"/>
    <cellStyle name="20% - Ênfase1 5 2 2 2 3" xfId="16116" xr:uid="{2FF1E9B2-9703-4C08-B9E4-5D79CCDAA581}"/>
    <cellStyle name="20% - Ênfase1 5 2 2 3" xfId="16117" xr:uid="{3AB8D106-F5F9-4AEE-ABFF-3740A5F2451A}"/>
    <cellStyle name="20% - Ênfase1 5 2 2 4" xfId="16118" xr:uid="{632B3EAE-0E2A-4041-B151-6515368F77B6}"/>
    <cellStyle name="20% - Ênfase1 5 2 3" xfId="8551" xr:uid="{E86A7317-6959-437A-93DC-CAD4B772BC69}"/>
    <cellStyle name="20% - Ênfase1 5 2 3 2" xfId="16119" xr:uid="{0A90FB26-7F8A-402C-8DDD-F06A27541A10}"/>
    <cellStyle name="20% - Ênfase1 5 2 3 2 2" xfId="16120" xr:uid="{5367CA96-02DC-483A-96B9-16A569104359}"/>
    <cellStyle name="20% - Ênfase1 5 2 3 2 3" xfId="16121" xr:uid="{1E24AA09-8213-41CD-878B-E498F4CB56B4}"/>
    <cellStyle name="20% - Ênfase1 5 2 3 3" xfId="16122" xr:uid="{2D4D49EF-6802-4BF7-A975-5E28A621B8B5}"/>
    <cellStyle name="20% - Ênfase1 5 2 3 4" xfId="16123" xr:uid="{346F4F2B-26FC-42F1-8315-3C2647F01D90}"/>
    <cellStyle name="20% - Ênfase1 5 2 4" xfId="16124" xr:uid="{CB796DE9-D5D8-4CD6-B789-E5EFCF5CE1D2}"/>
    <cellStyle name="20% - Ênfase1 5 2 4 2" xfId="16125" xr:uid="{B5B206BC-9DE0-4326-A547-CB4266486184}"/>
    <cellStyle name="20% - Ênfase1 5 2 4 3" xfId="16126" xr:uid="{8AFBCFDE-B341-4B66-B206-4495D0312C0B}"/>
    <cellStyle name="20% - Ênfase1 5 2 5" xfId="16127" xr:uid="{5E070FFF-5DE7-4D39-BDBF-E08A6A7454C6}"/>
    <cellStyle name="20% - Ênfase1 5 2 6" xfId="16128" xr:uid="{8AC6586E-9FC6-4833-A5CA-3F874445DAC6}"/>
    <cellStyle name="20% - Ênfase1 5 3" xfId="4734" xr:uid="{E9F0EA57-BB7B-4DD7-A343-FBEC71A55047}"/>
    <cellStyle name="20% - Ênfase1 5 3 2" xfId="8552" xr:uid="{10220FA3-BC37-4064-818A-12317DF9D884}"/>
    <cellStyle name="20% - Ênfase1 5 3 2 2" xfId="16129" xr:uid="{A90121F8-ECD5-4C20-90BF-EE869BB27713}"/>
    <cellStyle name="20% - Ênfase1 5 3 2 2 2" xfId="16130" xr:uid="{9CBF8232-5782-46F4-A8A0-6C427E9F985D}"/>
    <cellStyle name="20% - Ênfase1 5 3 2 2 3" xfId="16131" xr:uid="{E7382017-A3FD-4A76-AFAB-96AE416C2A1D}"/>
    <cellStyle name="20% - Ênfase1 5 3 2 3" xfId="16132" xr:uid="{01FD013A-377A-4274-AD9B-3B616646C03F}"/>
    <cellStyle name="20% - Ênfase1 5 3 2 4" xfId="16133" xr:uid="{5265079C-234A-4211-A37E-279927C24977}"/>
    <cellStyle name="20% - Ênfase1 5 3 3" xfId="8553" xr:uid="{33BB8B2D-5BCF-462A-8F7C-7EFF51D66BD6}"/>
    <cellStyle name="20% - Ênfase1 5 3 3 2" xfId="16134" xr:uid="{25C4B478-BF1E-48DF-A26A-C31184CB3D13}"/>
    <cellStyle name="20% - Ênfase1 5 3 3 2 2" xfId="16135" xr:uid="{F6E53F33-F49A-42F5-BA64-DBB6C3B9B5A4}"/>
    <cellStyle name="20% - Ênfase1 5 3 3 2 3" xfId="16136" xr:uid="{6FEA507F-25AA-4675-983A-C0C1938F39BC}"/>
    <cellStyle name="20% - Ênfase1 5 3 3 3" xfId="16137" xr:uid="{F4DF43D9-9EC1-4C53-9935-B21D1EE752BE}"/>
    <cellStyle name="20% - Ênfase1 5 3 3 4" xfId="16138" xr:uid="{B1B8C359-A9A3-4A2E-8539-D0632BC52659}"/>
    <cellStyle name="20% - Ênfase1 5 3 4" xfId="16139" xr:uid="{ECC816FB-802C-49AB-A9B3-02E5ECEF5BC1}"/>
    <cellStyle name="20% - Ênfase1 5 3 4 2" xfId="16140" xr:uid="{4EC737CC-BB2F-4DC7-B406-BAA802A1C64A}"/>
    <cellStyle name="20% - Ênfase1 5 3 4 3" xfId="16141" xr:uid="{1ED06347-14C3-4B5C-BBB4-7B0A85A3334A}"/>
    <cellStyle name="20% - Ênfase1 5 3 5" xfId="16142" xr:uid="{ACB0C8A9-BF6F-4FB2-82F0-F8EEB48E81FA}"/>
    <cellStyle name="20% - Ênfase1 5 3 6" xfId="16143" xr:uid="{2A50A633-4EA1-4F66-B9BB-AD171CA87C1C}"/>
    <cellStyle name="20% - Ênfase1 5 4" xfId="8554" xr:uid="{A7072B8C-1A28-4C13-BCB2-F271A114B316}"/>
    <cellStyle name="20% - Ênfase1 5 4 2" xfId="8555" xr:uid="{A599814F-4834-4EA8-A2AC-20B80D9CE700}"/>
    <cellStyle name="20% - Ênfase1 5 4 2 2" xfId="16144" xr:uid="{6BEA9924-F7C9-4139-8897-FB1E69B8E169}"/>
    <cellStyle name="20% - Ênfase1 5 4 2 2 2" xfId="16145" xr:uid="{80A666A3-C6C6-46CC-89B6-9C86F4024BC1}"/>
    <cellStyle name="20% - Ênfase1 5 4 2 2 3" xfId="16146" xr:uid="{B2177A84-E0F5-4647-AB6D-562AE93DABF2}"/>
    <cellStyle name="20% - Ênfase1 5 4 2 3" xfId="16147" xr:uid="{6B0210A7-541E-4658-870D-C3C32B1608C2}"/>
    <cellStyle name="20% - Ênfase1 5 4 2 4" xfId="16148" xr:uid="{C9AF73C1-A9E6-4070-BCF6-1CA4D44CEF78}"/>
    <cellStyle name="20% - Ênfase1 5 4 3" xfId="8556" xr:uid="{936A7812-775E-4C54-81F6-D7355FCFAD82}"/>
    <cellStyle name="20% - Ênfase1 5 4 3 2" xfId="16149" xr:uid="{BF839E4D-BA2B-4844-BB65-31F47D7A6C48}"/>
    <cellStyle name="20% - Ênfase1 5 4 3 2 2" xfId="16150" xr:uid="{13D8A486-ECA6-42D6-B6ED-503D8930392B}"/>
    <cellStyle name="20% - Ênfase1 5 4 3 2 3" xfId="16151" xr:uid="{08247B82-A306-4932-BFFA-D620A8884AA9}"/>
    <cellStyle name="20% - Ênfase1 5 4 3 3" xfId="16152" xr:uid="{F701ED50-8461-4393-9B52-E0E64D9B44F5}"/>
    <cellStyle name="20% - Ênfase1 5 4 3 4" xfId="16153" xr:uid="{2E4658A2-5281-4048-AD8E-785F63606FC5}"/>
    <cellStyle name="20% - Ênfase1 5 4 4" xfId="16154" xr:uid="{A292B711-144C-44B6-807C-A7DDD5EAADD7}"/>
    <cellStyle name="20% - Ênfase1 5 4 4 2" xfId="16155" xr:uid="{4FC68239-886C-440C-BC53-1C5BBC673DF3}"/>
    <cellStyle name="20% - Ênfase1 5 4 4 3" xfId="16156" xr:uid="{A9115CBF-2A77-4BAA-8B26-392994833291}"/>
    <cellStyle name="20% - Ênfase1 5 4 5" xfId="16157" xr:uid="{59684A92-2C9D-4156-91A1-AC589EF0F212}"/>
    <cellStyle name="20% - Ênfase1 5 4 6" xfId="16158" xr:uid="{B88D8E18-F914-4AF4-AB58-806DEAED8CF2}"/>
    <cellStyle name="20% - Ênfase1 5 5" xfId="8557" xr:uid="{0FE6F7F7-36B6-42A5-A5DF-6264E2E521BC}"/>
    <cellStyle name="20% - Ênfase1 5 5 2" xfId="8558" xr:uid="{4483D610-C623-4883-B380-40EE7BA04C7C}"/>
    <cellStyle name="20% - Ênfase1 5 5 2 2" xfId="16159" xr:uid="{AC9D3FAB-830D-49AA-841C-38F870B71B4E}"/>
    <cellStyle name="20% - Ênfase1 5 5 2 2 2" xfId="16160" xr:uid="{C6FF9FFA-2822-48B0-9187-EFF76CC4F9F8}"/>
    <cellStyle name="20% - Ênfase1 5 5 2 2 3" xfId="16161" xr:uid="{D45BC476-0198-45E9-8F15-C11165F87EEE}"/>
    <cellStyle name="20% - Ênfase1 5 5 2 3" xfId="16162" xr:uid="{D3AE602D-C679-4F84-B2F2-B7E1C6B3B294}"/>
    <cellStyle name="20% - Ênfase1 5 5 2 4" xfId="16163" xr:uid="{1C9B6403-DBB1-4DB6-958F-8AB60F23BBE8}"/>
    <cellStyle name="20% - Ênfase1 5 5 3" xfId="8559" xr:uid="{5960654F-E76C-42D7-B1E3-E23FCF6F3308}"/>
    <cellStyle name="20% - Ênfase1 5 5 3 2" xfId="16164" xr:uid="{AEB4B2E8-C938-4BB1-B33C-01BCBA84CE3D}"/>
    <cellStyle name="20% - Ênfase1 5 5 3 2 2" xfId="16165" xr:uid="{E711F336-3484-4127-AC6E-B0092BC8E4A5}"/>
    <cellStyle name="20% - Ênfase1 5 5 3 2 3" xfId="16166" xr:uid="{650D91A2-A5A5-4FF3-8559-FDE169661F0E}"/>
    <cellStyle name="20% - Ênfase1 5 5 3 3" xfId="16167" xr:uid="{6C4F6841-8841-4BE2-BDCF-A6E2F6F04824}"/>
    <cellStyle name="20% - Ênfase1 5 5 3 4" xfId="16168" xr:uid="{6378A5B4-5A65-41D6-A4AC-086F32E5377B}"/>
    <cellStyle name="20% - Ênfase1 5 5 4" xfId="16169" xr:uid="{0B3A6440-0112-47F5-8920-17ECAF5169FD}"/>
    <cellStyle name="20% - Ênfase1 5 5 4 2" xfId="16170" xr:uid="{DDE84FCE-9EDF-42CA-9792-32AA096DE655}"/>
    <cellStyle name="20% - Ênfase1 5 5 4 3" xfId="16171" xr:uid="{C09AD968-C575-45C3-BA7B-68ACA2E14C0E}"/>
    <cellStyle name="20% - Ênfase1 5 5 5" xfId="16172" xr:uid="{D3EAB4A8-4748-4766-A756-C420FF858031}"/>
    <cellStyle name="20% - Ênfase1 5 5 6" xfId="16173" xr:uid="{83930292-301C-413D-8375-47F398022DC2}"/>
    <cellStyle name="20% - Ênfase1 5 6" xfId="8560" xr:uid="{0235B4FC-C7B6-4BDE-AB61-24E628697A49}"/>
    <cellStyle name="20% - Ênfase1 5 6 2" xfId="8561" xr:uid="{44DD42E6-4462-41E6-9EF4-AC08408368CC}"/>
    <cellStyle name="20% - Ênfase1 5 6 2 2" xfId="16174" xr:uid="{478861C1-EAAC-40BB-B2B4-5EA71F28A53E}"/>
    <cellStyle name="20% - Ênfase1 5 6 2 2 2" xfId="16175" xr:uid="{CE4E4016-88BC-4C28-8C59-82D57AF75E23}"/>
    <cellStyle name="20% - Ênfase1 5 6 2 2 3" xfId="16176" xr:uid="{4602C49B-7E39-46AC-8C6C-B7425AD18F06}"/>
    <cellStyle name="20% - Ênfase1 5 6 2 3" xfId="16177" xr:uid="{76379621-DF70-44E0-A5FF-1B2E6A21CEAB}"/>
    <cellStyle name="20% - Ênfase1 5 6 2 4" xfId="16178" xr:uid="{B8E07BAF-23FE-4CCC-943B-5C127EBFD402}"/>
    <cellStyle name="20% - Ênfase1 5 6 3" xfId="8562" xr:uid="{FA2E0560-C30C-4D8A-8371-FFFAC5A3FC86}"/>
    <cellStyle name="20% - Ênfase1 5 6 3 2" xfId="16179" xr:uid="{C4F498D9-9747-4AA6-AE8C-AE9366FC0E25}"/>
    <cellStyle name="20% - Ênfase1 5 6 3 2 2" xfId="16180" xr:uid="{C574E124-553F-424F-8768-72BA481C36E0}"/>
    <cellStyle name="20% - Ênfase1 5 6 3 2 3" xfId="16181" xr:uid="{08EAAB65-8E0F-463E-BA90-7DA5EF3EBD01}"/>
    <cellStyle name="20% - Ênfase1 5 6 3 3" xfId="16182" xr:uid="{D3FF9CCF-6C7E-4BDC-9C63-FA9B2A96E347}"/>
    <cellStyle name="20% - Ênfase1 5 6 3 4" xfId="16183" xr:uid="{02654396-CFEF-4228-88B7-A1F1074FA025}"/>
    <cellStyle name="20% - Ênfase1 5 6 4" xfId="16184" xr:uid="{5B12D9ED-117B-4EE0-89C2-CA0FBA347F00}"/>
    <cellStyle name="20% - Ênfase1 5 6 4 2" xfId="16185" xr:uid="{C0C5699D-29B8-4923-A66C-1471C74B7883}"/>
    <cellStyle name="20% - Ênfase1 5 6 4 3" xfId="16186" xr:uid="{F3D4132D-D764-4C00-A1B8-280A703B5790}"/>
    <cellStyle name="20% - Ênfase1 5 6 5" xfId="16187" xr:uid="{478386BB-0AF4-4D05-BB4D-A5807400B11E}"/>
    <cellStyle name="20% - Ênfase1 5 6 6" xfId="16188" xr:uid="{16A10483-4C9A-4D9A-A14C-02692693F83B}"/>
    <cellStyle name="20% - Ênfase1 5 7" xfId="8563" xr:uid="{EBA7AD53-E6DA-4C13-9A42-32B9041A887F}"/>
    <cellStyle name="20% - Ênfase1 5 7 2" xfId="8564" xr:uid="{CE5FC377-862F-421E-A2FB-BE2AA828496D}"/>
    <cellStyle name="20% - Ênfase1 5 7 2 2" xfId="16189" xr:uid="{5DBD4B8E-9DEC-482E-8575-7EDF5CAAD4DA}"/>
    <cellStyle name="20% - Ênfase1 5 7 2 2 2" xfId="16190" xr:uid="{9DD42FD6-1990-44E5-AB9A-F8934263E84F}"/>
    <cellStyle name="20% - Ênfase1 5 7 2 2 3" xfId="16191" xr:uid="{343B50F9-2969-4E0F-A6F1-9BABABB240FD}"/>
    <cellStyle name="20% - Ênfase1 5 7 2 3" xfId="16192" xr:uid="{2AA21417-DF3E-4A43-8AD3-E602690FBDCA}"/>
    <cellStyle name="20% - Ênfase1 5 7 2 4" xfId="16193" xr:uid="{76DFCFFC-EFC7-4F60-8973-CBF726FA6949}"/>
    <cellStyle name="20% - Ênfase1 5 7 3" xfId="8565" xr:uid="{B50D53A9-27E2-4C9D-BA75-62C34447EB73}"/>
    <cellStyle name="20% - Ênfase1 5 7 3 2" xfId="16194" xr:uid="{C616DD28-30DE-4464-ADD9-DFAAE598EC5F}"/>
    <cellStyle name="20% - Ênfase1 5 7 3 2 2" xfId="16195" xr:uid="{41957F50-A833-4DD9-A378-41396EA143D8}"/>
    <cellStyle name="20% - Ênfase1 5 7 3 2 3" xfId="16196" xr:uid="{ED3983AA-9A87-4716-AFD9-0E4F3D8FAB16}"/>
    <cellStyle name="20% - Ênfase1 5 7 3 3" xfId="16197" xr:uid="{6B8F1AD5-3B25-49BB-BBB2-3FD5789F79F1}"/>
    <cellStyle name="20% - Ênfase1 5 7 3 4" xfId="16198" xr:uid="{64887CE0-0C46-4807-B092-E6AD952F2F84}"/>
    <cellStyle name="20% - Ênfase1 5 7 4" xfId="16199" xr:uid="{04F1A134-7D98-4322-8F78-27DDC7AE0B89}"/>
    <cellStyle name="20% - Ênfase1 5 7 4 2" xfId="16200" xr:uid="{EF0244FF-BE93-464B-8BA3-01920A988F18}"/>
    <cellStyle name="20% - Ênfase1 5 7 4 3" xfId="16201" xr:uid="{A0AA0D71-6445-412A-A434-147328BC748D}"/>
    <cellStyle name="20% - Ênfase1 5 7 5" xfId="16202" xr:uid="{F74B97E0-3681-4F33-86BF-47A72C2AD108}"/>
    <cellStyle name="20% - Ênfase1 5 7 6" xfId="16203" xr:uid="{3767CF47-CA39-4593-AEF6-67C7FBDC795B}"/>
    <cellStyle name="20% - Ênfase1 5 8" xfId="8566" xr:uid="{C2C67439-182B-4ADB-AC97-4F760592CBEA}"/>
    <cellStyle name="20% - Ênfase1 5 8 2" xfId="8567" xr:uid="{2EE7012A-7947-4189-8397-480E4DF90660}"/>
    <cellStyle name="20% - Ênfase1 5 8 2 2" xfId="16204" xr:uid="{37C9A58F-65D6-49ED-8FD4-7B86BDF45622}"/>
    <cellStyle name="20% - Ênfase1 5 8 2 2 2" xfId="16205" xr:uid="{E7BBF214-E108-43DA-B5AC-BBA22E461659}"/>
    <cellStyle name="20% - Ênfase1 5 8 2 2 3" xfId="16206" xr:uid="{5DED52B6-07E8-4148-84CA-E6A2C08D5BFF}"/>
    <cellStyle name="20% - Ênfase1 5 8 2 3" xfId="16207" xr:uid="{0A2FC516-CB53-484F-820C-383F60A876DE}"/>
    <cellStyle name="20% - Ênfase1 5 8 2 4" xfId="16208" xr:uid="{6900900A-6398-48B4-A301-59A63746A333}"/>
    <cellStyle name="20% - Ênfase1 5 8 3" xfId="8568" xr:uid="{DC0482F9-8ADD-425A-9E45-2A1F9914843C}"/>
    <cellStyle name="20% - Ênfase1 5 8 3 2" xfId="16209" xr:uid="{92762B56-46AC-4F63-BF79-41C9B2256658}"/>
    <cellStyle name="20% - Ênfase1 5 8 3 2 2" xfId="16210" xr:uid="{F1F69599-CF73-459E-B319-07DF99622C73}"/>
    <cellStyle name="20% - Ênfase1 5 8 3 2 3" xfId="16211" xr:uid="{86C9EDA4-707E-4DC4-A79B-B00DBA2E4544}"/>
    <cellStyle name="20% - Ênfase1 5 8 3 3" xfId="16212" xr:uid="{CCEBBC3C-DEF6-4B2C-8CC4-FDF6118003E8}"/>
    <cellStyle name="20% - Ênfase1 5 8 3 4" xfId="16213" xr:uid="{2344B1C4-A75D-456C-957D-4FFFFC8639DD}"/>
    <cellStyle name="20% - Ênfase1 5 8 4" xfId="16214" xr:uid="{FB4EA6AE-BB4A-4CCC-8811-F7FAF4B3DC7C}"/>
    <cellStyle name="20% - Ênfase1 5 8 4 2" xfId="16215" xr:uid="{059DDF46-0C23-4EE5-963F-B9A0B8F01D6B}"/>
    <cellStyle name="20% - Ênfase1 5 8 4 3" xfId="16216" xr:uid="{02AEA460-4E1D-437F-AA89-733AC683E26B}"/>
    <cellStyle name="20% - Ênfase1 5 8 5" xfId="16217" xr:uid="{951EF0D1-94D5-4268-93B4-222324151694}"/>
    <cellStyle name="20% - Ênfase1 5 8 6" xfId="16218" xr:uid="{7778B5DD-DC50-4D18-8184-D6812E39B339}"/>
    <cellStyle name="20% - Ênfase1 5 9" xfId="8569" xr:uid="{53CFE0F5-57A1-47B9-8E3A-C20F15722D3E}"/>
    <cellStyle name="20% - Ênfase1 5 9 2" xfId="16219" xr:uid="{A5C623C2-31FE-4D53-A4BA-B95B7EB17312}"/>
    <cellStyle name="20% - Ênfase1 5 9 2 2" xfId="16220" xr:uid="{AFA87372-B98A-4BC2-A236-82CD13EB5049}"/>
    <cellStyle name="20% - Ênfase1 5 9 2 3" xfId="16221" xr:uid="{D0FC58A8-F23E-4CDB-8196-A7D458AFEDFA}"/>
    <cellStyle name="20% - Ênfase1 5 9 3" xfId="16222" xr:uid="{EF3B7975-7AE4-44B9-94FB-D02E3E849BC5}"/>
    <cellStyle name="20% - Ênfase1 5 9 4" xfId="16223" xr:uid="{0F825579-31E7-4D35-936B-C87F74304FE0}"/>
    <cellStyle name="20% - Ênfase1 50" xfId="8570" xr:uid="{A49956E9-00F1-4BE2-8C90-FB62AA4E0BAC}"/>
    <cellStyle name="20% - Ênfase1 50 2" xfId="8571" xr:uid="{F929C0D7-72D3-4A38-850A-8C5E4C0B73E7}"/>
    <cellStyle name="20% - Ênfase1 50 2 2" xfId="16224" xr:uid="{DA99CB62-CDCA-4DBF-864A-666EC98C73E3}"/>
    <cellStyle name="20% - Ênfase1 50 2 2 2" xfId="16225" xr:uid="{68BF8AB5-B659-451A-A13C-583210C2136C}"/>
    <cellStyle name="20% - Ênfase1 50 2 2 3" xfId="16226" xr:uid="{CFD04AD4-5D6B-460A-81A4-2E286F29A63B}"/>
    <cellStyle name="20% - Ênfase1 50 2 3" xfId="16227" xr:uid="{3A8627EB-2994-4463-AD28-1A6CF3F703E7}"/>
    <cellStyle name="20% - Ênfase1 50 2 4" xfId="16228" xr:uid="{6BBF02C9-08C4-48C5-ADB7-3EFBDB6EB2C3}"/>
    <cellStyle name="20% - Ênfase1 50 3" xfId="16229" xr:uid="{96AE236E-7296-4676-9E12-86B2EAA0813E}"/>
    <cellStyle name="20% - Ênfase1 50 3 2" xfId="16230" xr:uid="{31D47BF9-4BEF-4778-A79D-1EC949FFB30F}"/>
    <cellStyle name="20% - Ênfase1 50 3 3" xfId="16231" xr:uid="{5CDD0DCE-A2A2-4CB5-A82F-E7DFF5A95166}"/>
    <cellStyle name="20% - Ênfase1 50 4" xfId="16232" xr:uid="{506AAB01-46CF-4424-BB1F-C9560299E703}"/>
    <cellStyle name="20% - Ênfase1 50 5" xfId="16233" xr:uid="{3083994A-91C1-4955-A162-6CC158C679F9}"/>
    <cellStyle name="20% - Ênfase1 51" xfId="8572" xr:uid="{F78DF303-27F0-4B08-8081-94C9ED26FF7B}"/>
    <cellStyle name="20% - Ênfase1 51 2" xfId="8573" xr:uid="{1F48400D-C22D-4328-9F54-95BA037F2E8B}"/>
    <cellStyle name="20% - Ênfase1 51 2 2" xfId="16234" xr:uid="{33372EA5-A901-411F-B706-B7606DE60A07}"/>
    <cellStyle name="20% - Ênfase1 51 2 2 2" xfId="16235" xr:uid="{FF9611FD-BB13-4AE7-A977-9C4FADBBDF04}"/>
    <cellStyle name="20% - Ênfase1 51 2 2 3" xfId="16236" xr:uid="{7EA8036B-BE4D-4394-949E-987B614C2B25}"/>
    <cellStyle name="20% - Ênfase1 51 2 3" xfId="16237" xr:uid="{36C86B1B-1099-48D4-B3F0-154AD196373E}"/>
    <cellStyle name="20% - Ênfase1 51 2 4" xfId="16238" xr:uid="{529DD140-0F02-4FFF-A0F7-682910CC6D5E}"/>
    <cellStyle name="20% - Ênfase1 51 3" xfId="16239" xr:uid="{DE4FE851-ECA9-4BB5-8BD5-1D88DDC2DDC8}"/>
    <cellStyle name="20% - Ênfase1 51 3 2" xfId="16240" xr:uid="{A6820BB4-B5F8-4BF3-852F-EDB2C8DDB18A}"/>
    <cellStyle name="20% - Ênfase1 51 3 3" xfId="16241" xr:uid="{CEE28D19-4D19-4DD3-AC24-728E6D14FBB9}"/>
    <cellStyle name="20% - Ênfase1 51 4" xfId="16242" xr:uid="{DD34B96F-EB6C-40D6-B6A1-95561BE4FBB5}"/>
    <cellStyle name="20% - Ênfase1 51 5" xfId="16243" xr:uid="{66CE2A77-787F-4498-89FA-CA222AF19F8F}"/>
    <cellStyle name="20% - Ênfase1 52" xfId="8574" xr:uid="{03451D75-7DF1-4A6C-B730-CD2046AE94E9}"/>
    <cellStyle name="20% - Ênfase1 52 2" xfId="8575" xr:uid="{639B1C94-716A-41BC-BD37-37FAD291C5B2}"/>
    <cellStyle name="20% - Ênfase1 52 2 2" xfId="16244" xr:uid="{D77AD985-C092-4B19-AAC4-9EB98F8491DF}"/>
    <cellStyle name="20% - Ênfase1 52 2 2 2" xfId="16245" xr:uid="{22F33C09-16C1-4BFC-8594-C8D8E3AA8438}"/>
    <cellStyle name="20% - Ênfase1 52 2 2 3" xfId="16246" xr:uid="{C4BC009E-F0D1-4BAC-BA82-307255263419}"/>
    <cellStyle name="20% - Ênfase1 52 2 3" xfId="16247" xr:uid="{97A8D063-B7A1-4F27-85E1-40E60DDF9EA7}"/>
    <cellStyle name="20% - Ênfase1 52 2 4" xfId="16248" xr:uid="{97B38CB1-C097-485F-AA35-5E501A01BA9D}"/>
    <cellStyle name="20% - Ênfase1 52 3" xfId="16249" xr:uid="{CDF2486E-35BC-4406-85A2-5D9BB599AB49}"/>
    <cellStyle name="20% - Ênfase1 52 3 2" xfId="16250" xr:uid="{B0EAD915-F8CD-41E8-9B1F-44B6B77EC73B}"/>
    <cellStyle name="20% - Ênfase1 52 3 3" xfId="16251" xr:uid="{9994ABDB-5E96-4246-865A-BF0C12DAA62C}"/>
    <cellStyle name="20% - Ênfase1 52 4" xfId="16252" xr:uid="{87DA5B48-C31B-4F5F-B9C6-725859E108FE}"/>
    <cellStyle name="20% - Ênfase1 52 5" xfId="16253" xr:uid="{0C568478-29EB-44AD-BD97-99D48D8F1FB4}"/>
    <cellStyle name="20% - Ênfase1 53" xfId="8576" xr:uid="{540EB45E-2FB8-4F7B-8114-78DE61A4B037}"/>
    <cellStyle name="20% - Ênfase1 53 2" xfId="8577" xr:uid="{C1D6AF76-ABD9-4893-8ECF-02495187C8B0}"/>
    <cellStyle name="20% - Ênfase1 53 2 2" xfId="16254" xr:uid="{E13ECC7D-27AC-4B9F-86E0-0199BD36F215}"/>
    <cellStyle name="20% - Ênfase1 53 2 2 2" xfId="16255" xr:uid="{AA80D15A-16E4-4DEA-91F5-40604C353B4C}"/>
    <cellStyle name="20% - Ênfase1 53 2 2 3" xfId="16256" xr:uid="{662DD699-7AF8-4F8B-A97B-C2110CD13A6D}"/>
    <cellStyle name="20% - Ênfase1 53 2 3" xfId="16257" xr:uid="{543787CE-B2B5-4B95-BAC7-D254C86E25CF}"/>
    <cellStyle name="20% - Ênfase1 53 2 4" xfId="16258" xr:uid="{A838AD4D-BC55-4F13-8ECC-20FE2D17E7DB}"/>
    <cellStyle name="20% - Ênfase1 53 3" xfId="16259" xr:uid="{5B8E314A-00AC-448E-924B-9AB77DCBEA58}"/>
    <cellStyle name="20% - Ênfase1 53 3 2" xfId="16260" xr:uid="{D3E9A455-6991-4071-8EA9-96F139949FB9}"/>
    <cellStyle name="20% - Ênfase1 53 3 3" xfId="16261" xr:uid="{D6283640-01FB-4B0C-B2FB-05F70D185742}"/>
    <cellStyle name="20% - Ênfase1 53 4" xfId="16262" xr:uid="{344614E2-C763-430C-9908-12AE14A99D03}"/>
    <cellStyle name="20% - Ênfase1 53 5" xfId="16263" xr:uid="{E7736314-4672-488A-BBCF-7FF4E2133619}"/>
    <cellStyle name="20% - Ênfase1 54" xfId="8578" xr:uid="{77402C52-4B34-494A-9754-32754B4B3243}"/>
    <cellStyle name="20% - Ênfase1 54 2" xfId="8579" xr:uid="{B5563F92-4E5E-4BA7-B3E2-73CF34A64260}"/>
    <cellStyle name="20% - Ênfase1 54 2 2" xfId="16264" xr:uid="{B655AD40-7338-42D4-9D18-C079DC65D054}"/>
    <cellStyle name="20% - Ênfase1 54 2 2 2" xfId="16265" xr:uid="{ECF2E27A-23E1-460D-A3E6-DD051C3C0408}"/>
    <cellStyle name="20% - Ênfase1 54 2 2 3" xfId="16266" xr:uid="{8CE0517A-C2DD-407D-B340-43F3F970ADAD}"/>
    <cellStyle name="20% - Ênfase1 54 2 3" xfId="16267" xr:uid="{CAFEC39B-7C58-4700-B421-2BDC5B9004AD}"/>
    <cellStyle name="20% - Ênfase1 54 2 4" xfId="16268" xr:uid="{24E6F107-5AC0-4661-ACFF-AF5BC8A59EA5}"/>
    <cellStyle name="20% - Ênfase1 54 3" xfId="16269" xr:uid="{BB14B0B3-867A-40D1-B616-92E05740E42F}"/>
    <cellStyle name="20% - Ênfase1 54 3 2" xfId="16270" xr:uid="{E34A5B89-6A82-4F63-8FBC-C99BB699F256}"/>
    <cellStyle name="20% - Ênfase1 54 3 3" xfId="16271" xr:uid="{FB47426E-3B2C-40BD-8992-EAFE41CE93D0}"/>
    <cellStyle name="20% - Ênfase1 54 4" xfId="16272" xr:uid="{CE4D76D2-F7B3-4B1B-A6B4-6B84A6FE8D3D}"/>
    <cellStyle name="20% - Ênfase1 54 5" xfId="16273" xr:uid="{F101A07F-3A12-4C04-B76F-A097A31C38B8}"/>
    <cellStyle name="20% - Ênfase1 55" xfId="8580" xr:uid="{3646DBEF-363F-44A7-8E2D-A25C1C176F8D}"/>
    <cellStyle name="20% - Ênfase1 55 2" xfId="8581" xr:uid="{693D626A-4EFD-4D50-AC06-B513DE2505C1}"/>
    <cellStyle name="20% - Ênfase1 55 2 2" xfId="16274" xr:uid="{A6A8E60D-23BC-40A4-B657-893F47E0ACA3}"/>
    <cellStyle name="20% - Ênfase1 55 2 2 2" xfId="16275" xr:uid="{4C336652-7FB5-44F9-92B9-B4C5EEAEC058}"/>
    <cellStyle name="20% - Ênfase1 55 2 2 3" xfId="16276" xr:uid="{F52156DA-3D6A-45AB-8551-7773216DA9E3}"/>
    <cellStyle name="20% - Ênfase1 55 2 3" xfId="16277" xr:uid="{52FE1AC7-ACC1-41C3-A3B8-18025FB5BEA1}"/>
    <cellStyle name="20% - Ênfase1 55 2 4" xfId="16278" xr:uid="{C05BF49F-ADB3-4054-AE7B-8B3E614F88CD}"/>
    <cellStyle name="20% - Ênfase1 55 3" xfId="16279" xr:uid="{D6963C94-5FC8-4CCA-B5A6-472F15E43182}"/>
    <cellStyle name="20% - Ênfase1 55 3 2" xfId="16280" xr:uid="{B0AF4580-9C05-42E8-9631-D423D4FFB910}"/>
    <cellStyle name="20% - Ênfase1 55 3 3" xfId="16281" xr:uid="{328DD4EE-BC94-4F6C-8E8B-BD581F2901F0}"/>
    <cellStyle name="20% - Ênfase1 55 4" xfId="16282" xr:uid="{6022672B-019D-4F59-992A-C0E278364761}"/>
    <cellStyle name="20% - Ênfase1 55 5" xfId="16283" xr:uid="{6068E772-7C5E-48A5-8792-CCF4CE1908DC}"/>
    <cellStyle name="20% - Ênfase1 56" xfId="8582" xr:uid="{193C7F1E-54AA-4B09-8CAC-4DF73034A3C4}"/>
    <cellStyle name="20% - Ênfase1 56 2" xfId="8583" xr:uid="{0C358107-2A22-4EBC-9F0A-7D19514C3A1E}"/>
    <cellStyle name="20% - Ênfase1 56 2 2" xfId="16284" xr:uid="{BB80A415-CCD6-465A-9A82-D4BEFF98C77A}"/>
    <cellStyle name="20% - Ênfase1 56 2 2 2" xfId="16285" xr:uid="{BF3FC34F-305B-4EBC-BB54-6770EBA08742}"/>
    <cellStyle name="20% - Ênfase1 56 2 2 3" xfId="16286" xr:uid="{51F1D232-1BD8-4081-98F1-DEF7860661CC}"/>
    <cellStyle name="20% - Ênfase1 56 2 3" xfId="16287" xr:uid="{3970716F-93FF-4201-9CF8-86B799D04B3E}"/>
    <cellStyle name="20% - Ênfase1 56 2 4" xfId="16288" xr:uid="{87E13CB5-04D6-4E27-8AD2-8B3406F6E28F}"/>
    <cellStyle name="20% - Ênfase1 56 3" xfId="16289" xr:uid="{AD364C15-A861-4AA7-A4D1-18EC184E2748}"/>
    <cellStyle name="20% - Ênfase1 56 3 2" xfId="16290" xr:uid="{9CA96888-6152-4AC0-AFB8-B538684863D1}"/>
    <cellStyle name="20% - Ênfase1 56 3 3" xfId="16291" xr:uid="{CBE0FFF5-464C-4807-9323-1430930B72D3}"/>
    <cellStyle name="20% - Ênfase1 56 4" xfId="16292" xr:uid="{A98A336B-517D-4660-9706-F3EF34F1909A}"/>
    <cellStyle name="20% - Ênfase1 56 5" xfId="16293" xr:uid="{22CF5E20-D989-450A-AFB0-6C554B4C146F}"/>
    <cellStyle name="20% - Ênfase1 57" xfId="8584" xr:uid="{04FDC584-B76C-49C0-A27C-A5E808F64BEF}"/>
    <cellStyle name="20% - Ênfase1 57 2" xfId="8585" xr:uid="{C93E0B7B-BFDA-40C4-ADA5-DE1C797774E3}"/>
    <cellStyle name="20% - Ênfase1 57 2 2" xfId="16294" xr:uid="{CACAAE21-C973-4974-8701-8026EA636522}"/>
    <cellStyle name="20% - Ênfase1 57 2 2 2" xfId="16295" xr:uid="{4AB92F70-A779-45B6-BDC5-06057BDEBBD8}"/>
    <cellStyle name="20% - Ênfase1 57 2 2 3" xfId="16296" xr:uid="{8B662C4D-A0B5-4555-BE6D-D99FAC50B04C}"/>
    <cellStyle name="20% - Ênfase1 57 2 3" xfId="16297" xr:uid="{02C32520-317C-48E2-A1F9-3BF06EB636BC}"/>
    <cellStyle name="20% - Ênfase1 57 2 4" xfId="16298" xr:uid="{5714B4D6-7497-4559-9597-2F20D8AACC09}"/>
    <cellStyle name="20% - Ênfase1 57 3" xfId="16299" xr:uid="{EFDE18BB-61D5-4926-BE0E-AA61642881C1}"/>
    <cellStyle name="20% - Ênfase1 57 3 2" xfId="16300" xr:uid="{E678D60C-0E68-48FB-9016-76736AEED691}"/>
    <cellStyle name="20% - Ênfase1 57 3 3" xfId="16301" xr:uid="{C2C6799F-EEB2-4A6F-8D39-71757E6922D0}"/>
    <cellStyle name="20% - Ênfase1 57 4" xfId="16302" xr:uid="{32C8F9D8-1D44-449B-9B00-73FF55BB0729}"/>
    <cellStyle name="20% - Ênfase1 57 5" xfId="16303" xr:uid="{25E2BC27-267E-4FCD-8CA3-0F2D1931DDCB}"/>
    <cellStyle name="20% - Ênfase1 58" xfId="8586" xr:uid="{E8E6DDE3-6AD2-489F-B3CD-C13773BA7BC8}"/>
    <cellStyle name="20% - Ênfase1 58 2" xfId="8587" xr:uid="{E9EE805C-5A8E-4C77-A749-488FD779A9EE}"/>
    <cellStyle name="20% - Ênfase1 58 2 2" xfId="16304" xr:uid="{D83B591D-141E-4C1A-B580-9BA8210A38A2}"/>
    <cellStyle name="20% - Ênfase1 58 2 2 2" xfId="16305" xr:uid="{B2DD4337-CAD6-48F5-92B0-ED4845EB3F0C}"/>
    <cellStyle name="20% - Ênfase1 58 2 2 3" xfId="16306" xr:uid="{FE8817ED-C880-4E15-A999-E146BFAAE2A7}"/>
    <cellStyle name="20% - Ênfase1 58 2 3" xfId="16307" xr:uid="{646DBF1C-F9EE-444D-9EFE-D10338C9DEB8}"/>
    <cellStyle name="20% - Ênfase1 58 2 4" xfId="16308" xr:uid="{33C82340-3A32-4EDF-BD34-A2C2F01F5816}"/>
    <cellStyle name="20% - Ênfase1 58 3" xfId="16309" xr:uid="{E8D69C3A-D356-400C-8FE5-8A62438FDCF6}"/>
    <cellStyle name="20% - Ênfase1 58 3 2" xfId="16310" xr:uid="{B91305DC-9993-4EC7-9B0A-B0985BAB7ACE}"/>
    <cellStyle name="20% - Ênfase1 58 3 3" xfId="16311" xr:uid="{821319E9-904B-4481-A8EB-07CA820EC7B6}"/>
    <cellStyle name="20% - Ênfase1 58 4" xfId="16312" xr:uid="{B25086FD-6BF4-42E3-9228-2A83512EC39D}"/>
    <cellStyle name="20% - Ênfase1 58 5" xfId="16313" xr:uid="{5EDD1466-C162-43DC-9DC3-F66FB48D00BE}"/>
    <cellStyle name="20% - Ênfase1 59" xfId="8588" xr:uid="{ACDA9332-4066-4818-8D90-1FD930529504}"/>
    <cellStyle name="20% - Ênfase1 59 2" xfId="8589" xr:uid="{CEFF693B-2FF9-4CA3-BDC7-8C5F4C42BF16}"/>
    <cellStyle name="20% - Ênfase1 59 2 2" xfId="16314" xr:uid="{299FA4A2-EB05-403D-9929-FF47F13FF2B8}"/>
    <cellStyle name="20% - Ênfase1 59 2 2 2" xfId="16315" xr:uid="{E2C164CF-6876-4EE6-9646-EAF0D97F2DF5}"/>
    <cellStyle name="20% - Ênfase1 59 2 2 3" xfId="16316" xr:uid="{9F12D767-EFFF-47C1-8D81-4A701C0C67BC}"/>
    <cellStyle name="20% - Ênfase1 59 2 3" xfId="16317" xr:uid="{71EDD5FB-467A-44FD-86E6-AC32E6E918AD}"/>
    <cellStyle name="20% - Ênfase1 59 2 4" xfId="16318" xr:uid="{7C1B2DD4-A2E5-4BAE-9F93-FBF836B9C59D}"/>
    <cellStyle name="20% - Ênfase1 59 3" xfId="16319" xr:uid="{0920632F-BA16-41B5-ABEE-FE1B5EAF9BF0}"/>
    <cellStyle name="20% - Ênfase1 59 3 2" xfId="16320" xr:uid="{30F30829-F148-4E97-9A84-D2C267CB6849}"/>
    <cellStyle name="20% - Ênfase1 59 3 3" xfId="16321" xr:uid="{B89CBC99-CDEE-438E-8D54-09F2BA177145}"/>
    <cellStyle name="20% - Ênfase1 59 4" xfId="16322" xr:uid="{29C1E0CC-DFFC-4D62-84D4-CADE643BE3B3}"/>
    <cellStyle name="20% - Ênfase1 59 5" xfId="16323" xr:uid="{68420E43-4FD4-4151-9279-C49EFA286EC9}"/>
    <cellStyle name="20% - Ênfase1 6" xfId="4735" xr:uid="{779D006F-CB47-4F11-BEEB-5B22565A46BE}"/>
    <cellStyle name="20% - Ênfase1 6 10" xfId="8590" xr:uid="{5CA6D1B3-FEA8-4AD5-8A7C-E0C5919F638B}"/>
    <cellStyle name="20% - Ênfase1 6 10 2" xfId="16324" xr:uid="{E5ADC4C0-7CC1-435B-810C-06BA928514F8}"/>
    <cellStyle name="20% - Ênfase1 6 10 2 2" xfId="16325" xr:uid="{FCDF39E0-D261-4473-B8A9-4D90A14D1EF0}"/>
    <cellStyle name="20% - Ênfase1 6 10 2 3" xfId="16326" xr:uid="{0354CF68-1333-48BF-8B2C-02FEA4A2C51C}"/>
    <cellStyle name="20% - Ênfase1 6 10 3" xfId="16327" xr:uid="{CF730624-646E-4D57-8CB6-817AB724EA2C}"/>
    <cellStyle name="20% - Ênfase1 6 10 4" xfId="16328" xr:uid="{67B1435D-AA00-4293-8CE7-FC767ABE85F1}"/>
    <cellStyle name="20% - Ênfase1 6 11" xfId="16329" xr:uid="{EA134595-2250-44D4-849C-3A169A5B45DD}"/>
    <cellStyle name="20% - Ênfase1 6 11 2" xfId="16330" xr:uid="{73A2A761-83EC-44AA-91F9-1DF12DADF527}"/>
    <cellStyle name="20% - Ênfase1 6 11 3" xfId="16331" xr:uid="{FEAB832A-E561-43BC-B5F7-79A30D5A7A98}"/>
    <cellStyle name="20% - Ênfase1 6 12" xfId="16332" xr:uid="{EF337E96-81C3-44D7-BB88-00315148B3D3}"/>
    <cellStyle name="20% - Ênfase1 6 13" xfId="16333" xr:uid="{027F9BD4-4C45-4BD4-94AC-5EE24CC6AB9B}"/>
    <cellStyle name="20% - Ênfase1 6 2" xfId="4736" xr:uid="{9B57EDEE-F0FE-4D5C-8CB9-10D25EAA2F0D}"/>
    <cellStyle name="20% - Ênfase1 6 2 2" xfId="8591" xr:uid="{71E993FA-6B2E-4CDA-A68E-36C8D8A3C5D5}"/>
    <cellStyle name="20% - Ênfase1 6 2 2 2" xfId="16334" xr:uid="{C386DA77-3DFB-4701-BF62-532BBBF96731}"/>
    <cellStyle name="20% - Ênfase1 6 2 2 2 2" xfId="16335" xr:uid="{CB908C17-A8F1-4414-B478-02C65E85573E}"/>
    <cellStyle name="20% - Ênfase1 6 2 2 2 3" xfId="16336" xr:uid="{0BF25CEB-0001-4DF8-8399-12FFE925D490}"/>
    <cellStyle name="20% - Ênfase1 6 2 2 3" xfId="16337" xr:uid="{7C90D3D1-068D-4F2A-B1E3-0C49E5B87E8E}"/>
    <cellStyle name="20% - Ênfase1 6 2 2 4" xfId="16338" xr:uid="{DA980DC4-A821-44E1-B498-05E284150BC7}"/>
    <cellStyle name="20% - Ênfase1 6 2 3" xfId="8592" xr:uid="{881EB5FE-6222-4E9E-8C10-E3684A793FC6}"/>
    <cellStyle name="20% - Ênfase1 6 2 3 2" xfId="16339" xr:uid="{028C72DC-3AC8-4B5A-80E5-6F0F6203DEDE}"/>
    <cellStyle name="20% - Ênfase1 6 2 3 2 2" xfId="16340" xr:uid="{7AE1E3D3-4BC8-44A9-BB3D-41B0FC61509B}"/>
    <cellStyle name="20% - Ênfase1 6 2 3 2 3" xfId="16341" xr:uid="{8E36E95E-AAB3-4835-9DFA-DA247D4F4695}"/>
    <cellStyle name="20% - Ênfase1 6 2 3 3" xfId="16342" xr:uid="{7A56A278-5813-42C2-899C-57F8A7DE4002}"/>
    <cellStyle name="20% - Ênfase1 6 2 3 4" xfId="16343" xr:uid="{5DD5B355-3651-4A1A-B79E-D4C10B3520A5}"/>
    <cellStyle name="20% - Ênfase1 6 2 4" xfId="16344" xr:uid="{A06EC4EA-6F46-4EA1-84F6-631388451D0E}"/>
    <cellStyle name="20% - Ênfase1 6 2 4 2" xfId="16345" xr:uid="{7F489E33-3FE7-4C8A-A45B-BB526E01ADBE}"/>
    <cellStyle name="20% - Ênfase1 6 2 4 3" xfId="16346" xr:uid="{0CC1D448-AFA2-4C81-B885-ADDC35B010E9}"/>
    <cellStyle name="20% - Ênfase1 6 2 5" xfId="16347" xr:uid="{0B258075-9073-41F5-847A-253AA6A6291A}"/>
    <cellStyle name="20% - Ênfase1 6 2 6" xfId="16348" xr:uid="{D3158BF2-BAE0-41E8-B78D-0589F486F994}"/>
    <cellStyle name="20% - Ênfase1 6 3" xfId="4737" xr:uid="{DB5C8468-04B8-48CD-92E6-BBE3D23BF087}"/>
    <cellStyle name="20% - Ênfase1 6 3 2" xfId="8593" xr:uid="{70AD7EB3-19F6-45A7-8188-AC39E5255F40}"/>
    <cellStyle name="20% - Ênfase1 6 3 2 2" xfId="16349" xr:uid="{190AD9B4-63C0-456C-A2C4-1346FD36306A}"/>
    <cellStyle name="20% - Ênfase1 6 3 2 2 2" xfId="16350" xr:uid="{0FBF402D-028C-4A46-84C6-30B694692298}"/>
    <cellStyle name="20% - Ênfase1 6 3 2 2 3" xfId="16351" xr:uid="{1E5063E0-0691-48E6-8EAA-CD6CCC42038D}"/>
    <cellStyle name="20% - Ênfase1 6 3 2 3" xfId="16352" xr:uid="{0E759BF3-F652-42B2-BFAF-B9269D88C2BA}"/>
    <cellStyle name="20% - Ênfase1 6 3 2 4" xfId="16353" xr:uid="{3266EDD5-164C-449D-8785-CA27CEE94C5E}"/>
    <cellStyle name="20% - Ênfase1 6 3 3" xfId="8594" xr:uid="{8AEA0302-EB7E-4B9A-9F8C-78661AD24079}"/>
    <cellStyle name="20% - Ênfase1 6 3 3 2" xfId="16354" xr:uid="{CA48F850-23D1-4523-B4F3-EED3EC8E535B}"/>
    <cellStyle name="20% - Ênfase1 6 3 3 2 2" xfId="16355" xr:uid="{5836B5AF-F44A-46A3-8D28-33E5DEE5C5E2}"/>
    <cellStyle name="20% - Ênfase1 6 3 3 2 3" xfId="16356" xr:uid="{5CE7650D-51E0-4159-BA54-7683D828B098}"/>
    <cellStyle name="20% - Ênfase1 6 3 3 3" xfId="16357" xr:uid="{91BCB01A-31D8-476E-8FCE-365C09727565}"/>
    <cellStyle name="20% - Ênfase1 6 3 3 4" xfId="16358" xr:uid="{C04FFE1F-70FD-45A1-BB72-2A69837846D1}"/>
    <cellStyle name="20% - Ênfase1 6 3 4" xfId="16359" xr:uid="{34F04C4A-193E-4604-AF80-8AB314B58DFC}"/>
    <cellStyle name="20% - Ênfase1 6 3 4 2" xfId="16360" xr:uid="{81DC614F-CEA3-44A0-9E5C-F2EF192F483E}"/>
    <cellStyle name="20% - Ênfase1 6 3 4 3" xfId="16361" xr:uid="{7A697C9F-5891-4914-8265-50BAFF7EC746}"/>
    <cellStyle name="20% - Ênfase1 6 3 5" xfId="16362" xr:uid="{E24722B0-BCAF-4B86-9402-A9D7703617E0}"/>
    <cellStyle name="20% - Ênfase1 6 3 6" xfId="16363" xr:uid="{6C406926-78EE-430E-AE53-B2564DD221CB}"/>
    <cellStyle name="20% - Ênfase1 6 4" xfId="8595" xr:uid="{E75F7F30-426D-46AB-92FD-20ECCB04876C}"/>
    <cellStyle name="20% - Ênfase1 6 4 2" xfId="8596" xr:uid="{4C5C5FFD-F6A8-471E-8438-66C8BACDD839}"/>
    <cellStyle name="20% - Ênfase1 6 4 2 2" xfId="16364" xr:uid="{7DAF5842-5EC0-473E-8D39-BE3CA798613D}"/>
    <cellStyle name="20% - Ênfase1 6 4 2 2 2" xfId="16365" xr:uid="{A7F9CAB0-61CA-4F48-A9DF-0F47B67A56F0}"/>
    <cellStyle name="20% - Ênfase1 6 4 2 2 3" xfId="16366" xr:uid="{8583DE39-D73C-4BC2-813E-7BF704689863}"/>
    <cellStyle name="20% - Ênfase1 6 4 2 3" xfId="16367" xr:uid="{CC93445C-3C51-4B31-B6D8-29EB5D28CC26}"/>
    <cellStyle name="20% - Ênfase1 6 4 2 4" xfId="16368" xr:uid="{34799931-A99E-4F24-852D-AD98DD9A46D4}"/>
    <cellStyle name="20% - Ênfase1 6 4 3" xfId="8597" xr:uid="{54345B24-EC36-456B-8C25-CABF83BF73D0}"/>
    <cellStyle name="20% - Ênfase1 6 4 3 2" xfId="16369" xr:uid="{9BE3A705-EA64-40CF-85C0-AE14F95AA333}"/>
    <cellStyle name="20% - Ênfase1 6 4 3 2 2" xfId="16370" xr:uid="{6267EE55-ED2E-4B83-8E52-5DDF99CA3577}"/>
    <cellStyle name="20% - Ênfase1 6 4 3 2 3" xfId="16371" xr:uid="{30F9E05A-6CFB-405B-A58C-96F1A331FD21}"/>
    <cellStyle name="20% - Ênfase1 6 4 3 3" xfId="16372" xr:uid="{09173838-17C1-43B4-A1E6-282082695D99}"/>
    <cellStyle name="20% - Ênfase1 6 4 3 4" xfId="16373" xr:uid="{66671D97-40B7-4880-94D8-55CFC94CE7AE}"/>
    <cellStyle name="20% - Ênfase1 6 4 4" xfId="16374" xr:uid="{FD158803-0CFF-45DF-B926-9F132CC373A9}"/>
    <cellStyle name="20% - Ênfase1 6 4 4 2" xfId="16375" xr:uid="{9ACA75E4-661B-4420-99B2-E082F1758234}"/>
    <cellStyle name="20% - Ênfase1 6 4 4 3" xfId="16376" xr:uid="{4B363197-4DDD-4227-AB2A-9EB5AC04559A}"/>
    <cellStyle name="20% - Ênfase1 6 4 5" xfId="16377" xr:uid="{6E02B1E6-5302-45DA-AA54-AD60E92333ED}"/>
    <cellStyle name="20% - Ênfase1 6 4 6" xfId="16378" xr:uid="{662E388F-2AE3-4901-97E2-1B69B6B2D83F}"/>
    <cellStyle name="20% - Ênfase1 6 5" xfId="8598" xr:uid="{58D6212A-8AD3-48FA-9228-9D02E9B4E991}"/>
    <cellStyle name="20% - Ênfase1 6 5 2" xfId="8599" xr:uid="{2DF20E5C-B90B-47F5-A732-BDE3743E0CD6}"/>
    <cellStyle name="20% - Ênfase1 6 5 2 2" xfId="16379" xr:uid="{09155C5E-E87D-4255-BED1-9E1958124724}"/>
    <cellStyle name="20% - Ênfase1 6 5 2 2 2" xfId="16380" xr:uid="{3BFDE537-3445-4A80-B032-C92D498EB472}"/>
    <cellStyle name="20% - Ênfase1 6 5 2 2 3" xfId="16381" xr:uid="{F08DE4BA-2F90-482B-A72A-B0F589DFC31B}"/>
    <cellStyle name="20% - Ênfase1 6 5 2 3" xfId="16382" xr:uid="{D4D871B4-98AA-48EB-B2D1-297631EB2578}"/>
    <cellStyle name="20% - Ênfase1 6 5 2 4" xfId="16383" xr:uid="{BF1BF00C-DDF4-4C93-8AC8-7615037F839C}"/>
    <cellStyle name="20% - Ênfase1 6 5 3" xfId="8600" xr:uid="{475A926A-C685-4A6D-A56E-1767F2FCB9FF}"/>
    <cellStyle name="20% - Ênfase1 6 5 3 2" xfId="16384" xr:uid="{C567F611-C9E4-4E60-A8A0-1B93A99B0E70}"/>
    <cellStyle name="20% - Ênfase1 6 5 3 2 2" xfId="16385" xr:uid="{A960801D-4B12-4EE2-80D9-D17980788EDF}"/>
    <cellStyle name="20% - Ênfase1 6 5 3 2 3" xfId="16386" xr:uid="{4B40DA8D-2E10-454F-814F-D85141601C33}"/>
    <cellStyle name="20% - Ênfase1 6 5 3 3" xfId="16387" xr:uid="{4BD0B8CE-447F-47B4-9798-A2E40420F129}"/>
    <cellStyle name="20% - Ênfase1 6 5 3 4" xfId="16388" xr:uid="{8115CFC3-436D-4EF2-8DA6-13CE3BFF796B}"/>
    <cellStyle name="20% - Ênfase1 6 5 4" xfId="16389" xr:uid="{79C6F6E6-734C-46CC-AA30-9F02BE005A8F}"/>
    <cellStyle name="20% - Ênfase1 6 5 4 2" xfId="16390" xr:uid="{D4885DD4-3246-4EF6-8AC4-D9D9B1DCDBDC}"/>
    <cellStyle name="20% - Ênfase1 6 5 4 3" xfId="16391" xr:uid="{BEB36C76-CE98-4BF5-8CDF-F63F7235F70D}"/>
    <cellStyle name="20% - Ênfase1 6 5 5" xfId="16392" xr:uid="{4B3A8964-29F1-45AD-96E9-140E922448AE}"/>
    <cellStyle name="20% - Ênfase1 6 5 6" xfId="16393" xr:uid="{D2634861-EFE8-497A-907D-FCE3B27E7146}"/>
    <cellStyle name="20% - Ênfase1 6 6" xfId="8601" xr:uid="{B3F3EDCE-AC98-47FE-A837-581DA102D402}"/>
    <cellStyle name="20% - Ênfase1 6 6 2" xfId="8602" xr:uid="{C58272C9-267A-4BE9-AFEF-13CDF18F232E}"/>
    <cellStyle name="20% - Ênfase1 6 6 2 2" xfId="16394" xr:uid="{AA971C92-D6D3-45EF-B864-40B7A967F425}"/>
    <cellStyle name="20% - Ênfase1 6 6 2 2 2" xfId="16395" xr:uid="{AEE6A12D-C236-47F2-B5D6-375CA67E611B}"/>
    <cellStyle name="20% - Ênfase1 6 6 2 2 3" xfId="16396" xr:uid="{C934A594-4AE8-4CC3-94CE-01717E9E51B8}"/>
    <cellStyle name="20% - Ênfase1 6 6 2 3" xfId="16397" xr:uid="{CAF592A7-EADA-4151-B027-BC7BCF3AC302}"/>
    <cellStyle name="20% - Ênfase1 6 6 2 4" xfId="16398" xr:uid="{DDFAFBFF-E882-424F-B4F4-FA2A384B91F2}"/>
    <cellStyle name="20% - Ênfase1 6 6 3" xfId="8603" xr:uid="{7AA35804-C01B-4E5C-A56A-7AF71D5DFE04}"/>
    <cellStyle name="20% - Ênfase1 6 6 3 2" xfId="16399" xr:uid="{AA1FC2B5-2985-431D-8D14-ED7FE223707D}"/>
    <cellStyle name="20% - Ênfase1 6 6 3 2 2" xfId="16400" xr:uid="{22591076-0397-4166-A7EB-1BE4C2583039}"/>
    <cellStyle name="20% - Ênfase1 6 6 3 2 3" xfId="16401" xr:uid="{BB2ACC2D-450D-40C6-B560-97354091A1CA}"/>
    <cellStyle name="20% - Ênfase1 6 6 3 3" xfId="16402" xr:uid="{1210F941-FE94-4342-8A65-E180C4A773B8}"/>
    <cellStyle name="20% - Ênfase1 6 6 3 4" xfId="16403" xr:uid="{D4FEE29F-D550-41E5-8CA8-F2D066C14787}"/>
    <cellStyle name="20% - Ênfase1 6 6 4" xfId="16404" xr:uid="{211A16C4-E8F6-46F1-8671-5031793E2D45}"/>
    <cellStyle name="20% - Ênfase1 6 6 4 2" xfId="16405" xr:uid="{A6FFDAE2-474C-4AA1-BDB5-04B317581384}"/>
    <cellStyle name="20% - Ênfase1 6 6 4 3" xfId="16406" xr:uid="{FCDD6C67-E823-4A33-A819-BE7957243E91}"/>
    <cellStyle name="20% - Ênfase1 6 6 5" xfId="16407" xr:uid="{582FAE4C-251E-46BB-ACD6-BBEE433ED9E1}"/>
    <cellStyle name="20% - Ênfase1 6 6 6" xfId="16408" xr:uid="{02F493B9-9305-4D95-8587-493FBF0340EC}"/>
    <cellStyle name="20% - Ênfase1 6 7" xfId="8604" xr:uid="{B70783AC-4469-4F91-8206-A625E77F55AA}"/>
    <cellStyle name="20% - Ênfase1 6 7 2" xfId="8605" xr:uid="{DEDA7447-136A-4ABB-AAC5-682320D6AF6B}"/>
    <cellStyle name="20% - Ênfase1 6 7 2 2" xfId="16409" xr:uid="{3243AFBA-2B0D-4534-B21A-C0E9BF2B45E8}"/>
    <cellStyle name="20% - Ênfase1 6 7 2 2 2" xfId="16410" xr:uid="{14B4D99C-0590-42F1-A347-39FA5D2C1061}"/>
    <cellStyle name="20% - Ênfase1 6 7 2 2 3" xfId="16411" xr:uid="{0035E36B-F7E4-474E-A683-C82632AB472E}"/>
    <cellStyle name="20% - Ênfase1 6 7 2 3" xfId="16412" xr:uid="{4DEDE417-CBB7-486E-871B-EE18F4C3FE18}"/>
    <cellStyle name="20% - Ênfase1 6 7 2 4" xfId="16413" xr:uid="{4E30E9AA-5182-4C11-828B-FF28A1B66673}"/>
    <cellStyle name="20% - Ênfase1 6 7 3" xfId="8606" xr:uid="{7D43DA35-635C-4C6D-B1AB-98CE46C53CBD}"/>
    <cellStyle name="20% - Ênfase1 6 7 3 2" xfId="16414" xr:uid="{6BB785C5-420F-4824-B10A-8A7458E9A324}"/>
    <cellStyle name="20% - Ênfase1 6 7 3 2 2" xfId="16415" xr:uid="{16863516-4996-4624-90CA-8BFB8AE84AE0}"/>
    <cellStyle name="20% - Ênfase1 6 7 3 2 3" xfId="16416" xr:uid="{E6A3068E-4E95-4E46-8EEB-D7C054A76D28}"/>
    <cellStyle name="20% - Ênfase1 6 7 3 3" xfId="16417" xr:uid="{83AA608B-8489-4683-8C38-181732CC20E2}"/>
    <cellStyle name="20% - Ênfase1 6 7 3 4" xfId="16418" xr:uid="{757AF59E-CA79-4908-98CD-9E7B8EF6DF40}"/>
    <cellStyle name="20% - Ênfase1 6 7 4" xfId="16419" xr:uid="{0FC8E572-C9D8-4350-9485-39A62FF74A07}"/>
    <cellStyle name="20% - Ênfase1 6 7 4 2" xfId="16420" xr:uid="{AA321B3D-F97F-4CF0-9DA7-51A22D786D75}"/>
    <cellStyle name="20% - Ênfase1 6 7 4 3" xfId="16421" xr:uid="{DD7BF441-6F52-49E8-9BDF-44BB2DFD327C}"/>
    <cellStyle name="20% - Ênfase1 6 7 5" xfId="16422" xr:uid="{2A6E05FA-C6E9-4580-8EE0-65ABCB068BFA}"/>
    <cellStyle name="20% - Ênfase1 6 7 6" xfId="16423" xr:uid="{74EAB5D6-E0D2-4E3F-8803-8D6220C5C54C}"/>
    <cellStyle name="20% - Ênfase1 6 8" xfId="8607" xr:uid="{DB4D792A-31D7-4A56-8CD9-ABCB7DAEE31F}"/>
    <cellStyle name="20% - Ênfase1 6 8 2" xfId="8608" xr:uid="{C926FBFD-8AF8-48EB-B894-BBCA19BE66CF}"/>
    <cellStyle name="20% - Ênfase1 6 8 2 2" xfId="16424" xr:uid="{40CD789B-A6C9-41C7-BC66-C9004F251923}"/>
    <cellStyle name="20% - Ênfase1 6 8 2 2 2" xfId="16425" xr:uid="{29CF4E8B-B100-4747-9414-5A1D6CB77025}"/>
    <cellStyle name="20% - Ênfase1 6 8 2 2 3" xfId="16426" xr:uid="{035E1CDA-81FE-496E-91AC-C809352E86E2}"/>
    <cellStyle name="20% - Ênfase1 6 8 2 3" xfId="16427" xr:uid="{E73C82E9-2850-41BE-9877-2342E5E4B62E}"/>
    <cellStyle name="20% - Ênfase1 6 8 2 4" xfId="16428" xr:uid="{D31F8951-D2BA-469B-A216-F039FB927143}"/>
    <cellStyle name="20% - Ênfase1 6 8 3" xfId="8609" xr:uid="{5D32BE4F-C248-4DFD-B14D-07964C079683}"/>
    <cellStyle name="20% - Ênfase1 6 8 3 2" xfId="16429" xr:uid="{DA26868B-A395-4C1F-BA84-7F1DF82644BB}"/>
    <cellStyle name="20% - Ênfase1 6 8 3 2 2" xfId="16430" xr:uid="{E79B9A4A-D54A-4AA2-B503-9EA8EE4212D9}"/>
    <cellStyle name="20% - Ênfase1 6 8 3 2 3" xfId="16431" xr:uid="{E86C8602-82A7-4F7A-A7D2-A60E23DE807D}"/>
    <cellStyle name="20% - Ênfase1 6 8 3 3" xfId="16432" xr:uid="{9FD7F415-902D-4B1C-8391-DE86CF3FED27}"/>
    <cellStyle name="20% - Ênfase1 6 8 3 4" xfId="16433" xr:uid="{CD0CE762-6485-4732-8533-2904C4FC25AB}"/>
    <cellStyle name="20% - Ênfase1 6 8 4" xfId="16434" xr:uid="{FF80265E-7DBA-4C29-999A-BEA051B1B404}"/>
    <cellStyle name="20% - Ênfase1 6 8 4 2" xfId="16435" xr:uid="{450C756B-11AE-41E3-A48B-BA9D51117EBE}"/>
    <cellStyle name="20% - Ênfase1 6 8 4 3" xfId="16436" xr:uid="{A987C488-B5FC-4C35-BBEE-EF9AD6306C76}"/>
    <cellStyle name="20% - Ênfase1 6 8 5" xfId="16437" xr:uid="{6C0E58C8-1689-4FF0-9F65-BA33171286E0}"/>
    <cellStyle name="20% - Ênfase1 6 8 6" xfId="16438" xr:uid="{4D21C3F2-42A6-49F3-A6C2-8F9E0C9BD8B4}"/>
    <cellStyle name="20% - Ênfase1 6 9" xfId="8610" xr:uid="{3DA0991D-7852-4C3F-BDDF-0DDCD5113DE1}"/>
    <cellStyle name="20% - Ênfase1 6 9 2" xfId="16439" xr:uid="{2A1E5314-7A10-4E0F-BF1C-A80BC67806B4}"/>
    <cellStyle name="20% - Ênfase1 6 9 2 2" xfId="16440" xr:uid="{C8D2AB13-5F97-49B8-A448-6083D20DE45C}"/>
    <cellStyle name="20% - Ênfase1 6 9 2 3" xfId="16441" xr:uid="{E6DC19C0-1546-4EC5-9DBE-3608BFC68BC8}"/>
    <cellStyle name="20% - Ênfase1 6 9 3" xfId="16442" xr:uid="{DAF3427D-A082-460B-B539-48EAA5EB175B}"/>
    <cellStyle name="20% - Ênfase1 6 9 4" xfId="16443" xr:uid="{F026BA6B-5150-4EF3-9D1E-D188CA5F463B}"/>
    <cellStyle name="20% - Ênfase1 60" xfId="8611" xr:uid="{472B9F7B-E7ED-4B04-BFFC-742CA1CA358A}"/>
    <cellStyle name="20% - Ênfase1 60 2" xfId="8612" xr:uid="{7809B897-66DA-4D3A-A004-C5FAF7FE61A7}"/>
    <cellStyle name="20% - Ênfase1 60 2 2" xfId="16444" xr:uid="{12CEDBE1-6336-4547-A772-D0D662EB6CC4}"/>
    <cellStyle name="20% - Ênfase1 60 2 2 2" xfId="16445" xr:uid="{CE2DAF31-59EB-43F9-8BDF-970868B9562D}"/>
    <cellStyle name="20% - Ênfase1 60 2 2 3" xfId="16446" xr:uid="{2C71BE98-4541-4562-B7C8-9542CFCCA9C5}"/>
    <cellStyle name="20% - Ênfase1 60 2 3" xfId="16447" xr:uid="{1019B30A-7121-4EA2-9462-80436EB873B9}"/>
    <cellStyle name="20% - Ênfase1 60 2 4" xfId="16448" xr:uid="{833240BE-5B92-49A9-8E17-9A79FAD5A96F}"/>
    <cellStyle name="20% - Ênfase1 60 3" xfId="16449" xr:uid="{627BD79A-A348-4059-9A99-CD2C1DA8131F}"/>
    <cellStyle name="20% - Ênfase1 60 3 2" xfId="16450" xr:uid="{33D5A5F8-806D-4C34-92D8-29325B7BC699}"/>
    <cellStyle name="20% - Ênfase1 60 3 3" xfId="16451" xr:uid="{4F5E7643-C95C-4F01-8516-FC56A37608E4}"/>
    <cellStyle name="20% - Ênfase1 60 4" xfId="16452" xr:uid="{42AD4650-2868-4A59-B2AA-EFD617215110}"/>
    <cellStyle name="20% - Ênfase1 60 5" xfId="16453" xr:uid="{BFF61258-0429-4F77-B151-7AF62AC8F8BC}"/>
    <cellStyle name="20% - Ênfase1 61" xfId="8613" xr:uid="{0E4F431A-3B52-4E90-8EB6-D6556FA7DD8A}"/>
    <cellStyle name="20% - Ênfase1 61 2" xfId="8614" xr:uid="{992C75F0-9478-45DB-AF84-89BAC09533E8}"/>
    <cellStyle name="20% - Ênfase1 61 2 2" xfId="16454" xr:uid="{F3BB2391-5280-47DF-910B-CAAB586B364F}"/>
    <cellStyle name="20% - Ênfase1 61 2 2 2" xfId="16455" xr:uid="{C5F5D3FC-EBDA-4D9D-8283-E667912EC10E}"/>
    <cellStyle name="20% - Ênfase1 61 2 2 3" xfId="16456" xr:uid="{D137CF87-8092-4337-B93D-AD573BC4F7C8}"/>
    <cellStyle name="20% - Ênfase1 61 2 3" xfId="16457" xr:uid="{239E0AAD-E812-4E0E-A42F-F695A05C6060}"/>
    <cellStyle name="20% - Ênfase1 61 2 4" xfId="16458" xr:uid="{05B30C56-FE5B-4434-8BDF-C41BB1BD5FAB}"/>
    <cellStyle name="20% - Ênfase1 61 3" xfId="16459" xr:uid="{5F6ED99E-7410-4819-9C6B-F6275FB59E2B}"/>
    <cellStyle name="20% - Ênfase1 61 3 2" xfId="16460" xr:uid="{37B53065-EEA9-432D-BAA0-C37E1812C40C}"/>
    <cellStyle name="20% - Ênfase1 61 3 3" xfId="16461" xr:uid="{4E28EECB-EA37-48A9-8DA7-CCB0C9AB083F}"/>
    <cellStyle name="20% - Ênfase1 61 4" xfId="16462" xr:uid="{D02576BC-7D91-4632-91FB-05F767EC3FFA}"/>
    <cellStyle name="20% - Ênfase1 61 5" xfId="16463" xr:uid="{B67C592E-2D74-4BA1-9C6F-CDAEC8082E5F}"/>
    <cellStyle name="20% - Ênfase1 62" xfId="8615" xr:uid="{47B79DE9-0A77-4D3B-BCFE-38BFCB7BA785}"/>
    <cellStyle name="20% - Ênfase1 62 2" xfId="8616" xr:uid="{EAF8C87B-8501-4F7E-AF9D-95B691E1F617}"/>
    <cellStyle name="20% - Ênfase1 62 2 2" xfId="16464" xr:uid="{7296EEDF-27FA-4385-B2A2-6C00614757B0}"/>
    <cellStyle name="20% - Ênfase1 62 2 2 2" xfId="16465" xr:uid="{BFE4A87E-4770-48F1-875E-35C98FBF7C52}"/>
    <cellStyle name="20% - Ênfase1 62 2 2 3" xfId="16466" xr:uid="{7E1C2DF4-575D-442A-85BB-E0ACBBDE3CB2}"/>
    <cellStyle name="20% - Ênfase1 62 2 3" xfId="16467" xr:uid="{9407D328-F407-4CEC-8DBB-04B8A1E186FB}"/>
    <cellStyle name="20% - Ênfase1 62 2 4" xfId="16468" xr:uid="{8249A6AF-9CB0-472C-B9EC-F8DF64097BD0}"/>
    <cellStyle name="20% - Ênfase1 62 3" xfId="16469" xr:uid="{3A2FDC6F-AD21-4599-A5FF-E8773D6B4DEF}"/>
    <cellStyle name="20% - Ênfase1 62 3 2" xfId="16470" xr:uid="{E4ABC412-E906-4D76-843F-34626B004067}"/>
    <cellStyle name="20% - Ênfase1 62 3 3" xfId="16471" xr:uid="{B39B7BC2-5C06-4576-9CF8-AA31A95B26A3}"/>
    <cellStyle name="20% - Ênfase1 62 4" xfId="16472" xr:uid="{90C52274-0086-4D4E-912E-64E0BC01FD46}"/>
    <cellStyle name="20% - Ênfase1 62 5" xfId="16473" xr:uid="{AE5DA524-CA12-40EA-9536-5E65FFE305FA}"/>
    <cellStyle name="20% - Ênfase1 63" xfId="8617" xr:uid="{F2115C47-8FBE-4B80-8F85-6FC7CE1A7476}"/>
    <cellStyle name="20% - Ênfase1 63 2" xfId="8618" xr:uid="{A0D101D4-2066-4580-9332-C59D6071016E}"/>
    <cellStyle name="20% - Ênfase1 63 2 2" xfId="16474" xr:uid="{56DF2110-81B4-40B7-8B30-3DB9C69837C1}"/>
    <cellStyle name="20% - Ênfase1 63 2 2 2" xfId="16475" xr:uid="{CB867084-7B2E-4C5B-B64B-77CD7BFE8FDA}"/>
    <cellStyle name="20% - Ênfase1 63 2 2 3" xfId="16476" xr:uid="{72DEF0D5-63F4-4B11-A003-C657292ECFA7}"/>
    <cellStyle name="20% - Ênfase1 63 2 3" xfId="16477" xr:uid="{304F4027-03DE-4F73-9F9B-861965C54678}"/>
    <cellStyle name="20% - Ênfase1 63 2 4" xfId="16478" xr:uid="{DB13A683-BAF2-4E2E-952F-49286B15399F}"/>
    <cellStyle name="20% - Ênfase1 63 3" xfId="16479" xr:uid="{2F41EC0F-3B57-47F1-978C-386D2603A041}"/>
    <cellStyle name="20% - Ênfase1 63 3 2" xfId="16480" xr:uid="{29437A04-FD26-4001-8263-4C45D48FBEA4}"/>
    <cellStyle name="20% - Ênfase1 63 3 3" xfId="16481" xr:uid="{42DCBF18-F0BF-439E-829A-25D42BB8899A}"/>
    <cellStyle name="20% - Ênfase1 63 4" xfId="16482" xr:uid="{BC42296D-E179-49F0-8BA4-C4258F60F60D}"/>
    <cellStyle name="20% - Ênfase1 63 5" xfId="16483" xr:uid="{05E100B9-8251-4261-8D7F-DF8A6BA61982}"/>
    <cellStyle name="20% - Ênfase1 64" xfId="8619" xr:uid="{8347FD5A-0A69-4D41-A104-049280D28F94}"/>
    <cellStyle name="20% - Ênfase1 64 2" xfId="16484" xr:uid="{B89D51B2-D882-4FBA-ACB9-1C85A6526AD0}"/>
    <cellStyle name="20% - Ênfase1 64 2 2" xfId="16485" xr:uid="{9C1A08C3-879B-4F4F-B652-33772A739870}"/>
    <cellStyle name="20% - Ênfase1 64 2 3" xfId="16486" xr:uid="{F542CFD9-94C7-45C1-982F-EDF27402F604}"/>
    <cellStyle name="20% - Ênfase1 64 3" xfId="16487" xr:uid="{21AE467A-7A60-4ED8-98B4-DCE452D11CA7}"/>
    <cellStyle name="20% - Ênfase1 64 4" xfId="16488" xr:uid="{9769BA35-8CAB-49C1-8435-24A985A94C37}"/>
    <cellStyle name="20% - Ênfase1 65" xfId="8620" xr:uid="{07B7AE1A-6B2F-4937-9690-7C39539917EE}"/>
    <cellStyle name="20% - Ênfase1 65 2" xfId="16489" xr:uid="{66882384-C79F-49B3-B945-726F4C131B5F}"/>
    <cellStyle name="20% - Ênfase1 65 2 2" xfId="16490" xr:uid="{DE256C0D-CB9B-4347-AA4E-978D1082F65F}"/>
    <cellStyle name="20% - Ênfase1 65 2 3" xfId="16491" xr:uid="{69A6E4B9-0116-4DF5-A233-D825F300C4B8}"/>
    <cellStyle name="20% - Ênfase1 65 3" xfId="16492" xr:uid="{25DFA158-0B42-470B-8D64-E8E7C1BB9CA2}"/>
    <cellStyle name="20% - Ênfase1 65 4" xfId="16493" xr:uid="{E69948DB-BE62-4D28-AF43-FC577A854857}"/>
    <cellStyle name="20% - Ênfase1 66" xfId="8621" xr:uid="{416DEB4D-2EAA-4DAD-A8E0-203F3247E832}"/>
    <cellStyle name="20% - Ênfase1 66 2" xfId="16494" xr:uid="{09920A84-59C9-4584-905D-E7307BAE27FD}"/>
    <cellStyle name="20% - Ênfase1 66 2 2" xfId="16495" xr:uid="{7B3F5ADC-4758-4154-84D9-6C4A73AA7796}"/>
    <cellStyle name="20% - Ênfase1 66 2 3" xfId="16496" xr:uid="{2AE9FA11-23AC-4807-B687-954DFD329F77}"/>
    <cellStyle name="20% - Ênfase1 66 3" xfId="16497" xr:uid="{BF3D35AD-853B-4AF4-B290-91A5C0BDFFC4}"/>
    <cellStyle name="20% - Ênfase1 66 4" xfId="16498" xr:uid="{ED0AC652-3F19-484B-B020-8E0920BB1865}"/>
    <cellStyle name="20% - Ênfase1 67" xfId="8622" xr:uid="{BA742F4A-4BD2-42DF-BF84-916CDB5D474E}"/>
    <cellStyle name="20% - Ênfase1 67 2" xfId="16499" xr:uid="{8F547579-5C35-4924-A5B9-BCD72DF3E432}"/>
    <cellStyle name="20% - Ênfase1 67 2 2" xfId="16500" xr:uid="{67035A7B-A136-4EA4-9692-977C2707DF64}"/>
    <cellStyle name="20% - Ênfase1 67 2 3" xfId="16501" xr:uid="{1A7E1498-3A5E-414D-8598-04C8C8180952}"/>
    <cellStyle name="20% - Ênfase1 67 3" xfId="16502" xr:uid="{C5D43C1A-D2FE-4564-95F7-E86B7AF96A2E}"/>
    <cellStyle name="20% - Ênfase1 67 4" xfId="16503" xr:uid="{ABD008E7-D927-4977-A44F-1D63298BB551}"/>
    <cellStyle name="20% - Ênfase1 68" xfId="8623" xr:uid="{82B739C9-F06D-4D1A-B1BF-42BBB318C85D}"/>
    <cellStyle name="20% - Ênfase1 68 2" xfId="16504" xr:uid="{B4A40331-2FCE-457D-9BA1-8B1060E9FF7B}"/>
    <cellStyle name="20% - Ênfase1 68 2 2" xfId="16505" xr:uid="{C36B165F-B813-4563-B936-5C022729DFF8}"/>
    <cellStyle name="20% - Ênfase1 68 2 3" xfId="16506" xr:uid="{A33407D6-4D89-4E73-9EA6-7990DB084DBB}"/>
    <cellStyle name="20% - Ênfase1 68 3" xfId="16507" xr:uid="{8B60790B-2CA3-44B1-903F-57324C770416}"/>
    <cellStyle name="20% - Ênfase1 68 4" xfId="16508" xr:uid="{44817E40-1E34-4745-A669-67FE66DE445D}"/>
    <cellStyle name="20% - Ênfase1 69" xfId="8624" xr:uid="{F96B5F90-0579-478E-AF66-62CAB53AD786}"/>
    <cellStyle name="20% - Ênfase1 69 2" xfId="16509" xr:uid="{D199B315-B4B9-4988-8977-54ACFE526F19}"/>
    <cellStyle name="20% - Ênfase1 69 2 2" xfId="16510" xr:uid="{BECAC02D-43DB-4612-A64A-22259C8FA848}"/>
    <cellStyle name="20% - Ênfase1 69 2 3" xfId="16511" xr:uid="{E1C2A35C-D29E-4061-A70E-87A826E37D20}"/>
    <cellStyle name="20% - Ênfase1 69 3" xfId="16512" xr:uid="{6BEF0470-BABD-4B27-B176-929A3B65EF4F}"/>
    <cellStyle name="20% - Ênfase1 69 4" xfId="16513" xr:uid="{29CF6A6F-270D-43DA-A0F8-F85967E336E1}"/>
    <cellStyle name="20% - Ênfase1 7" xfId="4738" xr:uid="{EA5B5644-0729-460B-9FB0-37D8A7269787}"/>
    <cellStyle name="20% - Ênfase1 7 10" xfId="8625" xr:uid="{9FB736DA-EBFE-4968-984B-997AAD64D0E8}"/>
    <cellStyle name="20% - Ênfase1 7 10 2" xfId="16514" xr:uid="{B2EADF3B-5D67-4F46-9D82-EA0D2A6107CC}"/>
    <cellStyle name="20% - Ênfase1 7 10 2 2" xfId="16515" xr:uid="{53751F37-10E8-4145-BF1B-51F06508B84A}"/>
    <cellStyle name="20% - Ênfase1 7 10 2 3" xfId="16516" xr:uid="{85CA53FF-933E-497D-8BBB-E868D159BD80}"/>
    <cellStyle name="20% - Ênfase1 7 10 3" xfId="16517" xr:uid="{D79428CD-363F-40FD-B1D1-668D472824EE}"/>
    <cellStyle name="20% - Ênfase1 7 10 4" xfId="16518" xr:uid="{9EB57C55-7458-48A6-AD52-7E94C9B232A4}"/>
    <cellStyle name="20% - Ênfase1 7 11" xfId="16519" xr:uid="{A03C206A-27CE-4F13-AAFD-36F830263ABA}"/>
    <cellStyle name="20% - Ênfase1 7 11 2" xfId="16520" xr:uid="{0FB8E65C-28B9-466D-8C49-F98D2A4EF22D}"/>
    <cellStyle name="20% - Ênfase1 7 11 3" xfId="16521" xr:uid="{E90A17F4-D78B-4132-BF8F-6C38A6A07D4D}"/>
    <cellStyle name="20% - Ênfase1 7 12" xfId="16522" xr:uid="{97B4863A-0EC1-4EB9-9852-75480A586345}"/>
    <cellStyle name="20% - Ênfase1 7 13" xfId="16523" xr:uid="{986D266F-BCF1-42F5-9FFA-501D46B360FD}"/>
    <cellStyle name="20% - Ênfase1 7 2" xfId="4739" xr:uid="{2F31528F-1626-4389-AB08-2FC2FED4A197}"/>
    <cellStyle name="20% - Ênfase1 7 2 2" xfId="8626" xr:uid="{1C1D983B-DFE5-4826-95BA-5DC6DB2B2A25}"/>
    <cellStyle name="20% - Ênfase1 7 2 2 2" xfId="16524" xr:uid="{1C18F6E5-DCD6-4CC6-8BBB-F30B13046644}"/>
    <cellStyle name="20% - Ênfase1 7 2 2 2 2" xfId="16525" xr:uid="{96E0080E-D17C-4861-9748-E0937F397B18}"/>
    <cellStyle name="20% - Ênfase1 7 2 2 2 3" xfId="16526" xr:uid="{58A6B385-5C80-4570-9767-84D76BD7BECE}"/>
    <cellStyle name="20% - Ênfase1 7 2 2 3" xfId="16527" xr:uid="{A4CB5EBF-F82B-4E9A-8383-B1B586E84C4E}"/>
    <cellStyle name="20% - Ênfase1 7 2 2 4" xfId="16528" xr:uid="{EC7F6B1D-06F9-470C-9367-4DEC0A44015E}"/>
    <cellStyle name="20% - Ênfase1 7 2 3" xfId="8627" xr:uid="{5712B9EC-C4FB-4DDD-A00D-C0A006E8A7EF}"/>
    <cellStyle name="20% - Ênfase1 7 2 3 2" xfId="16529" xr:uid="{5A18F432-2F82-460A-A707-D0516A68D5B9}"/>
    <cellStyle name="20% - Ênfase1 7 2 3 2 2" xfId="16530" xr:uid="{8BACD873-5ADA-4632-9463-9C45623FF8D2}"/>
    <cellStyle name="20% - Ênfase1 7 2 3 2 3" xfId="16531" xr:uid="{4F1B9D4A-50CD-4BCD-A9C4-5912AD4DDB20}"/>
    <cellStyle name="20% - Ênfase1 7 2 3 3" xfId="16532" xr:uid="{FA7C1506-4AB1-41B5-8BCD-5002FFFC5382}"/>
    <cellStyle name="20% - Ênfase1 7 2 3 4" xfId="16533" xr:uid="{6273E516-F680-40E0-B0A2-0DDE45351CDC}"/>
    <cellStyle name="20% - Ênfase1 7 2 4" xfId="16534" xr:uid="{87B74182-1A3A-4A35-85B3-7CF30973E432}"/>
    <cellStyle name="20% - Ênfase1 7 2 4 2" xfId="16535" xr:uid="{9238AE70-EB73-4FFE-BFFA-3AC0F75ED9DE}"/>
    <cellStyle name="20% - Ênfase1 7 2 4 3" xfId="16536" xr:uid="{E8FA93DE-ECC5-41A9-A5A6-14AE55765C04}"/>
    <cellStyle name="20% - Ênfase1 7 2 5" xfId="16537" xr:uid="{71FE7007-D711-4B64-8065-DBC3A5A263AD}"/>
    <cellStyle name="20% - Ênfase1 7 2 6" xfId="16538" xr:uid="{8AEE3C59-A632-4011-88E8-8FB43E272E61}"/>
    <cellStyle name="20% - Ênfase1 7 3" xfId="4740" xr:uid="{8F0D7A28-8698-4455-B01A-F642DC902E5A}"/>
    <cellStyle name="20% - Ênfase1 7 3 2" xfId="8628" xr:uid="{C210860A-A205-429F-B0EB-2FFFC8D0B966}"/>
    <cellStyle name="20% - Ênfase1 7 3 2 2" xfId="16539" xr:uid="{37AE355A-1DA5-482D-B417-0EB5062663E8}"/>
    <cellStyle name="20% - Ênfase1 7 3 2 2 2" xfId="16540" xr:uid="{2B7FAD04-A942-492A-9D8F-4A0B015C45BD}"/>
    <cellStyle name="20% - Ênfase1 7 3 2 2 3" xfId="16541" xr:uid="{8122BEC1-F39F-4CCD-9690-4A6637BF254F}"/>
    <cellStyle name="20% - Ênfase1 7 3 2 3" xfId="16542" xr:uid="{AB69C72E-7A54-4A0B-A7CB-4295D6FD6266}"/>
    <cellStyle name="20% - Ênfase1 7 3 2 4" xfId="16543" xr:uid="{E7C4F5DD-5B6D-4482-BD8C-727D14231362}"/>
    <cellStyle name="20% - Ênfase1 7 3 3" xfId="8629" xr:uid="{491FDDEC-DCBF-40C9-8B4C-BDF8BE160BDB}"/>
    <cellStyle name="20% - Ênfase1 7 3 3 2" xfId="16544" xr:uid="{6D9E82C0-0EC3-4077-913A-945204B2AA6D}"/>
    <cellStyle name="20% - Ênfase1 7 3 3 2 2" xfId="16545" xr:uid="{C9E2066E-6BDA-48AF-B5D1-76E63BA7A615}"/>
    <cellStyle name="20% - Ênfase1 7 3 3 2 3" xfId="16546" xr:uid="{74466AE9-D17E-4B5F-8614-CFA47C9C2867}"/>
    <cellStyle name="20% - Ênfase1 7 3 3 3" xfId="16547" xr:uid="{1FCBA349-C088-4041-970E-CBF08DB440BE}"/>
    <cellStyle name="20% - Ênfase1 7 3 3 4" xfId="16548" xr:uid="{0020A88F-88BD-47CE-BC54-BBB07751A1D0}"/>
    <cellStyle name="20% - Ênfase1 7 3 4" xfId="16549" xr:uid="{F94A34D3-0B15-42C8-95F9-94C77C03CACB}"/>
    <cellStyle name="20% - Ênfase1 7 3 4 2" xfId="16550" xr:uid="{1A13538B-634A-4D1B-8368-DD48A0B68914}"/>
    <cellStyle name="20% - Ênfase1 7 3 4 3" xfId="16551" xr:uid="{1258567C-2877-4138-86CC-F4642212E9EA}"/>
    <cellStyle name="20% - Ênfase1 7 3 5" xfId="16552" xr:uid="{4B83B154-B7AA-4340-A02B-ED69B34F7148}"/>
    <cellStyle name="20% - Ênfase1 7 3 6" xfId="16553" xr:uid="{D3AAA333-6DAB-489B-AEB5-ACF75B203FAE}"/>
    <cellStyle name="20% - Ênfase1 7 4" xfId="8630" xr:uid="{22157021-F919-4964-80E9-9D155ACBF6D5}"/>
    <cellStyle name="20% - Ênfase1 7 4 2" xfId="8631" xr:uid="{F59F7EA6-A680-4050-B25F-063C996B62F3}"/>
    <cellStyle name="20% - Ênfase1 7 4 2 2" xfId="16554" xr:uid="{DD7BEA81-52BD-4180-B0C2-CF3E328C06C0}"/>
    <cellStyle name="20% - Ênfase1 7 4 2 2 2" xfId="16555" xr:uid="{55EEFD55-31E0-422C-9698-122EC7AA6F04}"/>
    <cellStyle name="20% - Ênfase1 7 4 2 2 3" xfId="16556" xr:uid="{006239FB-73D3-4BCD-AC1C-34FE21596D57}"/>
    <cellStyle name="20% - Ênfase1 7 4 2 3" xfId="16557" xr:uid="{77D888EF-4A6A-4C08-800E-99127E8B1403}"/>
    <cellStyle name="20% - Ênfase1 7 4 2 4" xfId="16558" xr:uid="{6B646293-CF29-44BF-89C1-EAE348AD5636}"/>
    <cellStyle name="20% - Ênfase1 7 4 3" xfId="8632" xr:uid="{B71A237D-17A5-411B-8500-8229DDDC380B}"/>
    <cellStyle name="20% - Ênfase1 7 4 3 2" xfId="16559" xr:uid="{39FA2902-5583-4217-B30A-722DE0F81057}"/>
    <cellStyle name="20% - Ênfase1 7 4 3 2 2" xfId="16560" xr:uid="{057A89CE-9BB8-49BF-A94B-788B9CFD318E}"/>
    <cellStyle name="20% - Ênfase1 7 4 3 2 3" xfId="16561" xr:uid="{7166427B-BD4E-42AB-921C-909BD0D9BFFC}"/>
    <cellStyle name="20% - Ênfase1 7 4 3 3" xfId="16562" xr:uid="{6537297D-3EB2-4F2A-AFEE-FA0EF2B15CE7}"/>
    <cellStyle name="20% - Ênfase1 7 4 3 4" xfId="16563" xr:uid="{5D24A7BD-59A2-4D2A-997C-795F2434730E}"/>
    <cellStyle name="20% - Ênfase1 7 4 4" xfId="16564" xr:uid="{E8D6EA83-4FA9-496A-9E83-0658A6D7B33D}"/>
    <cellStyle name="20% - Ênfase1 7 4 4 2" xfId="16565" xr:uid="{9F83EA7D-14A5-431F-8ED7-7FA2B086A3A9}"/>
    <cellStyle name="20% - Ênfase1 7 4 4 3" xfId="16566" xr:uid="{B0E6AD35-1CFE-43E1-92D7-4D99EB98DF37}"/>
    <cellStyle name="20% - Ênfase1 7 4 5" xfId="16567" xr:uid="{29BAB159-E912-4D76-A9A0-DB126047AAE1}"/>
    <cellStyle name="20% - Ênfase1 7 4 6" xfId="16568" xr:uid="{2BDCEBA8-DCFD-440B-A574-4CC44287EABA}"/>
    <cellStyle name="20% - Ênfase1 7 5" xfId="8633" xr:uid="{677F609C-3F1C-470D-8F54-E109EC3F3E1E}"/>
    <cellStyle name="20% - Ênfase1 7 5 2" xfId="8634" xr:uid="{E1B283D0-F7D5-4BD5-9C03-1EF67D67BC63}"/>
    <cellStyle name="20% - Ênfase1 7 5 2 2" xfId="16569" xr:uid="{D0E4B9B8-9F08-4056-9E09-B276D928CE95}"/>
    <cellStyle name="20% - Ênfase1 7 5 2 2 2" xfId="16570" xr:uid="{44BCDC26-A303-43BD-9311-5EBABC89EF0E}"/>
    <cellStyle name="20% - Ênfase1 7 5 2 2 3" xfId="16571" xr:uid="{77F4BD15-F235-46EC-9EF3-FF5A7A82BC4A}"/>
    <cellStyle name="20% - Ênfase1 7 5 2 3" xfId="16572" xr:uid="{21D77C23-1842-4167-AF8D-B36263834706}"/>
    <cellStyle name="20% - Ênfase1 7 5 2 4" xfId="16573" xr:uid="{A7FF1D4C-DB33-49F8-9EA5-E22E8DA2A2BA}"/>
    <cellStyle name="20% - Ênfase1 7 5 3" xfId="8635" xr:uid="{4E2FEB84-95CC-43BE-9B96-3F0FB20E6E2E}"/>
    <cellStyle name="20% - Ênfase1 7 5 3 2" xfId="16574" xr:uid="{0DC05ABA-207F-4468-BF0E-A93D837DB22B}"/>
    <cellStyle name="20% - Ênfase1 7 5 3 2 2" xfId="16575" xr:uid="{BCF5A7D7-11A8-4D87-ABE3-0C937804FA69}"/>
    <cellStyle name="20% - Ênfase1 7 5 3 2 3" xfId="16576" xr:uid="{99137E11-4CBA-4A04-B027-477C5A02B1D0}"/>
    <cellStyle name="20% - Ênfase1 7 5 3 3" xfId="16577" xr:uid="{C335148D-FFE1-4AE8-9DF1-5DDD8FC2647D}"/>
    <cellStyle name="20% - Ênfase1 7 5 3 4" xfId="16578" xr:uid="{98B42E4B-FB36-4623-B042-5B17665A0484}"/>
    <cellStyle name="20% - Ênfase1 7 5 4" xfId="16579" xr:uid="{C72F755E-FA74-4841-9015-EBA3230951F8}"/>
    <cellStyle name="20% - Ênfase1 7 5 4 2" xfId="16580" xr:uid="{0BB9B751-019E-48EA-8860-5550EADFA0D6}"/>
    <cellStyle name="20% - Ênfase1 7 5 4 3" xfId="16581" xr:uid="{128CB922-DB6F-494F-97D9-935930677673}"/>
    <cellStyle name="20% - Ênfase1 7 5 5" xfId="16582" xr:uid="{0EEC42D0-4C8F-49C8-99E2-4168D45531A3}"/>
    <cellStyle name="20% - Ênfase1 7 5 6" xfId="16583" xr:uid="{B9B5F329-E398-46D6-B7B5-E244FEDE2D07}"/>
    <cellStyle name="20% - Ênfase1 7 6" xfId="8636" xr:uid="{B2F67FAA-F971-43D0-9AAD-69B8CA08E575}"/>
    <cellStyle name="20% - Ênfase1 7 6 2" xfId="8637" xr:uid="{39619D84-5EA6-4C2A-8DD2-45A319DECB6D}"/>
    <cellStyle name="20% - Ênfase1 7 6 2 2" xfId="16584" xr:uid="{5EA7DF5F-3E7E-40F7-853F-69318410E2EE}"/>
    <cellStyle name="20% - Ênfase1 7 6 2 2 2" xfId="16585" xr:uid="{A933FEE6-523A-45FD-967F-09026B7F172B}"/>
    <cellStyle name="20% - Ênfase1 7 6 2 2 3" xfId="16586" xr:uid="{B5279C69-E05B-47A2-A955-FA6C12E7B715}"/>
    <cellStyle name="20% - Ênfase1 7 6 2 3" xfId="16587" xr:uid="{93F64FD6-6C85-4C8B-9506-1A16BCADDB6C}"/>
    <cellStyle name="20% - Ênfase1 7 6 2 4" xfId="16588" xr:uid="{A886F846-121F-4A05-AEE2-18BEED299CDF}"/>
    <cellStyle name="20% - Ênfase1 7 6 3" xfId="8638" xr:uid="{965B00E4-6290-49C1-B336-701B03CC228A}"/>
    <cellStyle name="20% - Ênfase1 7 6 3 2" xfId="16589" xr:uid="{B1753A2D-0088-4219-8BC7-CA90FD1B78E0}"/>
    <cellStyle name="20% - Ênfase1 7 6 3 2 2" xfId="16590" xr:uid="{4EE16DF1-C9FE-4BBD-B0C9-765D21AA1B41}"/>
    <cellStyle name="20% - Ênfase1 7 6 3 2 3" xfId="16591" xr:uid="{22447F1C-44E5-4797-9A94-002B92C7ADB6}"/>
    <cellStyle name="20% - Ênfase1 7 6 3 3" xfId="16592" xr:uid="{193D0179-2038-4734-AE9E-3EC473EC5FB6}"/>
    <cellStyle name="20% - Ênfase1 7 6 3 4" xfId="16593" xr:uid="{E9E97333-CBA8-4F94-A140-A2909A7EFB2F}"/>
    <cellStyle name="20% - Ênfase1 7 6 4" xfId="16594" xr:uid="{41D326EB-DC72-4A5D-A403-62E3A6F2CF41}"/>
    <cellStyle name="20% - Ênfase1 7 6 4 2" xfId="16595" xr:uid="{4DDD381B-83CD-4016-AB35-0609AC4E7CDD}"/>
    <cellStyle name="20% - Ênfase1 7 6 4 3" xfId="16596" xr:uid="{CD2DB91E-06F2-4793-AF04-AFB1CFC54AF0}"/>
    <cellStyle name="20% - Ênfase1 7 6 5" xfId="16597" xr:uid="{0D7EDCA0-C6F4-4BD8-B8DB-6572B44F7215}"/>
    <cellStyle name="20% - Ênfase1 7 6 6" xfId="16598" xr:uid="{5565D583-F0A9-43C8-810F-02F705BEB09C}"/>
    <cellStyle name="20% - Ênfase1 7 7" xfId="8639" xr:uid="{76986F90-31BE-4D44-8C6E-2E73487B2705}"/>
    <cellStyle name="20% - Ênfase1 7 7 2" xfId="8640" xr:uid="{699B8AC1-9600-45FB-9D59-316ABE73752D}"/>
    <cellStyle name="20% - Ênfase1 7 7 2 2" xfId="16599" xr:uid="{5DB489FB-903A-4407-98BC-C6A92FBDB895}"/>
    <cellStyle name="20% - Ênfase1 7 7 2 2 2" xfId="16600" xr:uid="{80736FEC-FAB8-4755-B201-A95D70C8FA11}"/>
    <cellStyle name="20% - Ênfase1 7 7 2 2 3" xfId="16601" xr:uid="{3AB331BF-E681-4A44-B421-7AF8A20DA07F}"/>
    <cellStyle name="20% - Ênfase1 7 7 2 3" xfId="16602" xr:uid="{7C5C86A7-9270-4E69-8E67-CD89B9FC9BA9}"/>
    <cellStyle name="20% - Ênfase1 7 7 2 4" xfId="16603" xr:uid="{137B5A50-8A05-4CEE-B3D7-538DD30DE91F}"/>
    <cellStyle name="20% - Ênfase1 7 7 3" xfId="8641" xr:uid="{39FB0A91-756D-4209-A852-DA96AF139E57}"/>
    <cellStyle name="20% - Ênfase1 7 7 3 2" xfId="16604" xr:uid="{63D23C1C-784E-45AC-A83D-8EF23C055B08}"/>
    <cellStyle name="20% - Ênfase1 7 7 3 2 2" xfId="16605" xr:uid="{8707487D-B62C-4238-AE0F-791B9DFFBDDD}"/>
    <cellStyle name="20% - Ênfase1 7 7 3 2 3" xfId="16606" xr:uid="{3C84E9EA-038C-4624-86C2-164FC409191D}"/>
    <cellStyle name="20% - Ênfase1 7 7 3 3" xfId="16607" xr:uid="{40BF7B20-339B-4BFC-A87F-8F8E77D8AAD6}"/>
    <cellStyle name="20% - Ênfase1 7 7 3 4" xfId="16608" xr:uid="{A5C0AC9C-7F86-4D92-8316-FA343FC3B5B3}"/>
    <cellStyle name="20% - Ênfase1 7 7 4" xfId="16609" xr:uid="{094E186E-9D65-4953-8FA9-DC74694BE933}"/>
    <cellStyle name="20% - Ênfase1 7 7 4 2" xfId="16610" xr:uid="{BC6F2C6F-5A4E-4929-BC4B-D441B5E617DE}"/>
    <cellStyle name="20% - Ênfase1 7 7 4 3" xfId="16611" xr:uid="{7C117D12-535B-4CB6-9DFE-9567539DE3CE}"/>
    <cellStyle name="20% - Ênfase1 7 7 5" xfId="16612" xr:uid="{15CC77B2-6D60-4D06-80C6-28ACF85B6006}"/>
    <cellStyle name="20% - Ênfase1 7 7 6" xfId="16613" xr:uid="{BBD438BE-7AFB-4FB5-873D-F302007B9F14}"/>
    <cellStyle name="20% - Ênfase1 7 8" xfId="8642" xr:uid="{0E92CC51-9545-45D7-9A93-F1C5A364EEE7}"/>
    <cellStyle name="20% - Ênfase1 7 8 2" xfId="8643" xr:uid="{CC771738-03EE-4D84-9387-7D14308D57DF}"/>
    <cellStyle name="20% - Ênfase1 7 8 2 2" xfId="16614" xr:uid="{EB581E07-9ADD-4329-B2AB-978DEDAAEF5E}"/>
    <cellStyle name="20% - Ênfase1 7 8 2 2 2" xfId="16615" xr:uid="{46232B2E-ADA9-4590-B25C-796B1C9FA868}"/>
    <cellStyle name="20% - Ênfase1 7 8 2 2 3" xfId="16616" xr:uid="{FA7426AE-1038-4DA8-9C4B-65143494C458}"/>
    <cellStyle name="20% - Ênfase1 7 8 2 3" xfId="16617" xr:uid="{ECDE4A33-D657-4638-9F44-B8917306F30E}"/>
    <cellStyle name="20% - Ênfase1 7 8 2 4" xfId="16618" xr:uid="{49204E9E-6AD6-484B-BB06-ADC9D0109327}"/>
    <cellStyle name="20% - Ênfase1 7 8 3" xfId="8644" xr:uid="{5411D16B-9087-4A40-A4E7-EFF2A9455AFF}"/>
    <cellStyle name="20% - Ênfase1 7 8 3 2" xfId="16619" xr:uid="{2D9A9E4F-322A-4B8E-966F-B412B24043B3}"/>
    <cellStyle name="20% - Ênfase1 7 8 3 2 2" xfId="16620" xr:uid="{96868B84-C212-4069-8176-FB6C372D39FC}"/>
    <cellStyle name="20% - Ênfase1 7 8 3 2 3" xfId="16621" xr:uid="{06F4B751-7023-4F82-9577-E1DCB56D8AC5}"/>
    <cellStyle name="20% - Ênfase1 7 8 3 3" xfId="16622" xr:uid="{C6586B13-4458-43B9-BA4B-DFF5B882485B}"/>
    <cellStyle name="20% - Ênfase1 7 8 3 4" xfId="16623" xr:uid="{81795EE2-0D7B-47D1-B26F-1A2116048B69}"/>
    <cellStyle name="20% - Ênfase1 7 8 4" xfId="16624" xr:uid="{D0A17F31-2398-4750-B7B2-40F11EA52A19}"/>
    <cellStyle name="20% - Ênfase1 7 8 4 2" xfId="16625" xr:uid="{A4461826-7D3E-4434-BB98-2A7FDC183FB6}"/>
    <cellStyle name="20% - Ênfase1 7 8 4 3" xfId="16626" xr:uid="{1A5103C1-7D86-4CC6-9A66-03E92EA1835A}"/>
    <cellStyle name="20% - Ênfase1 7 8 5" xfId="16627" xr:uid="{26EC9AC9-27E6-454A-9E46-D997FEDDA98B}"/>
    <cellStyle name="20% - Ênfase1 7 8 6" xfId="16628" xr:uid="{E7831105-F5EE-456C-AD64-3130226BA5E4}"/>
    <cellStyle name="20% - Ênfase1 7 9" xfId="8645" xr:uid="{D6F9443C-3963-4560-9D5A-01D0D736A82C}"/>
    <cellStyle name="20% - Ênfase1 7 9 2" xfId="16629" xr:uid="{6678B97E-1089-4A8D-B507-88A1A91E2D44}"/>
    <cellStyle name="20% - Ênfase1 7 9 2 2" xfId="16630" xr:uid="{0F88B58D-CF6B-4D24-BF9B-5EF915573347}"/>
    <cellStyle name="20% - Ênfase1 7 9 2 3" xfId="16631" xr:uid="{8F16A6B5-1C9F-418D-9569-7684C0E4F3DB}"/>
    <cellStyle name="20% - Ênfase1 7 9 3" xfId="16632" xr:uid="{EDB62E73-034C-44BD-A300-84580CD91B0E}"/>
    <cellStyle name="20% - Ênfase1 7 9 4" xfId="16633" xr:uid="{54AF59AA-010B-47E1-953C-840D9B0726BB}"/>
    <cellStyle name="20% - Ênfase1 70" xfId="8646" xr:uid="{B1C10CDE-5546-44DA-8B55-028B99C1728F}"/>
    <cellStyle name="20% - Ênfase1 70 2" xfId="16634" xr:uid="{6113C135-FB83-4725-BC4D-7B1FC4250C16}"/>
    <cellStyle name="20% - Ênfase1 70 2 2" xfId="16635" xr:uid="{937808A3-FDEE-4AAC-B1D1-65927EC86BAA}"/>
    <cellStyle name="20% - Ênfase1 70 2 3" xfId="16636" xr:uid="{940001E4-B3F4-4867-B836-45E854493D34}"/>
    <cellStyle name="20% - Ênfase1 70 3" xfId="16637" xr:uid="{7287E782-7991-470C-BF04-E183076A4720}"/>
    <cellStyle name="20% - Ênfase1 70 4" xfId="16638" xr:uid="{5D5A8EF7-5043-4A01-8D72-AB9231DF4038}"/>
    <cellStyle name="20% - Ênfase1 71" xfId="8647" xr:uid="{448024DF-C4C9-48A6-AF90-D432BBD6E505}"/>
    <cellStyle name="20% - Ênfase1 71 2" xfId="16639" xr:uid="{2DDED3E3-D14B-4EA3-AAF8-B0752B8FE31B}"/>
    <cellStyle name="20% - Ênfase1 71 2 2" xfId="16640" xr:uid="{A2D28633-5C1A-458B-AA03-7D5F41B605F1}"/>
    <cellStyle name="20% - Ênfase1 71 2 3" xfId="16641" xr:uid="{F85691F1-7FC1-4609-81E7-58DD1E3A31FA}"/>
    <cellStyle name="20% - Ênfase1 71 3" xfId="16642" xr:uid="{C2894C8A-617B-4699-AD39-9EB4062F9476}"/>
    <cellStyle name="20% - Ênfase1 71 4" xfId="16643" xr:uid="{7AF1CE70-A8C2-4ADC-BCE1-C1E0725EBA5C}"/>
    <cellStyle name="20% - Ênfase1 72" xfId="8648" xr:uid="{D2A91BF5-F89A-44B8-B356-DE35C2E4C1C6}"/>
    <cellStyle name="20% - Ênfase1 72 2" xfId="16644" xr:uid="{9AFF8A01-2EF7-4FF7-B02D-87B9B972AB2A}"/>
    <cellStyle name="20% - Ênfase1 72 2 2" xfId="16645" xr:uid="{27020809-1DA2-452B-A2A2-00A74F382705}"/>
    <cellStyle name="20% - Ênfase1 72 2 3" xfId="16646" xr:uid="{ABB5A00D-AB0D-4EF8-9EBB-101B61117F8B}"/>
    <cellStyle name="20% - Ênfase1 72 3" xfId="16647" xr:uid="{C9622194-B6DD-4735-91CC-C67F4C6CCA03}"/>
    <cellStyle name="20% - Ênfase1 72 4" xfId="16648" xr:uid="{22A272B0-6854-4B22-80C7-0EE08860955D}"/>
    <cellStyle name="20% - Ênfase1 73" xfId="8649" xr:uid="{B62AA161-FE75-45C3-B692-0155862F081B}"/>
    <cellStyle name="20% - Ênfase1 73 2" xfId="16649" xr:uid="{4B698141-C95C-41F3-AF9A-A9A406B954E1}"/>
    <cellStyle name="20% - Ênfase1 73 2 2" xfId="16650" xr:uid="{47CA87B4-7699-488F-A6B0-257698748760}"/>
    <cellStyle name="20% - Ênfase1 73 2 3" xfId="16651" xr:uid="{9FB2A3B3-8D54-4062-AB60-46C7EC0CD9E8}"/>
    <cellStyle name="20% - Ênfase1 73 3" xfId="16652" xr:uid="{0A5302E1-71B8-4D9A-A95E-7E430E06F878}"/>
    <cellStyle name="20% - Ênfase1 73 4" xfId="16653" xr:uid="{13E3C3A6-F371-45AF-A475-11C61FA5B522}"/>
    <cellStyle name="20% - Ênfase1 74" xfId="8650" xr:uid="{599DDFCE-AC6F-4B6E-A059-34BBA7036650}"/>
    <cellStyle name="20% - Ênfase1 74 2" xfId="16654" xr:uid="{7FE49D64-F109-4A97-8F10-38920D3A89C1}"/>
    <cellStyle name="20% - Ênfase1 74 2 2" xfId="16655" xr:uid="{E5D21954-CA18-43B4-9543-052A992D9889}"/>
    <cellStyle name="20% - Ênfase1 74 2 3" xfId="16656" xr:uid="{DA9116C6-AD07-43FC-B103-30112FD2BCD2}"/>
    <cellStyle name="20% - Ênfase1 74 3" xfId="16657" xr:uid="{6FB83553-5D9B-4CC9-B1C4-6B5357869B9A}"/>
    <cellStyle name="20% - Ênfase1 74 4" xfId="16658" xr:uid="{6C2BBD13-E030-4F9F-9D34-2956FD6D8343}"/>
    <cellStyle name="20% - Ênfase1 75" xfId="8651" xr:uid="{63F913CA-84E3-4C1B-A7C1-898EE9D85475}"/>
    <cellStyle name="20% - Ênfase1 75 2" xfId="16659" xr:uid="{B7D1B94E-699A-4D02-B4CD-31B033F69AC6}"/>
    <cellStyle name="20% - Ênfase1 75 2 2" xfId="16660" xr:uid="{5BBAC431-ECDA-4700-B084-3353DB647A1B}"/>
    <cellStyle name="20% - Ênfase1 75 2 3" xfId="16661" xr:uid="{DC86A596-2A87-411B-A084-0591A29B9908}"/>
    <cellStyle name="20% - Ênfase1 75 3" xfId="16662" xr:uid="{E4A5D7EE-4BF3-4D70-B9BD-A850205EAB20}"/>
    <cellStyle name="20% - Ênfase1 75 4" xfId="16663" xr:uid="{07EF55F4-0EFE-4481-A8CB-262AED251506}"/>
    <cellStyle name="20% - Ênfase1 76" xfId="8652" xr:uid="{7139F7B6-C304-4DCF-984D-1FBE206EEC9D}"/>
    <cellStyle name="20% - Ênfase1 76 2" xfId="16664" xr:uid="{A362DFC2-1AEF-46AC-BE67-ED7D080751CA}"/>
    <cellStyle name="20% - Ênfase1 76 2 2" xfId="16665" xr:uid="{BCFEA76E-C239-449B-AB02-DBBE0C45BC17}"/>
    <cellStyle name="20% - Ênfase1 76 2 3" xfId="16666" xr:uid="{58510D87-7E68-471C-8329-DC26794A40DE}"/>
    <cellStyle name="20% - Ênfase1 76 3" xfId="16667" xr:uid="{0AC46DBE-BC90-450D-822A-2FDC03577519}"/>
    <cellStyle name="20% - Ênfase1 76 4" xfId="16668" xr:uid="{BBA50CD3-FDE0-451C-89DC-9BE4FCCE6EB6}"/>
    <cellStyle name="20% - Ênfase1 77" xfId="16669" xr:uid="{90676B90-6E0C-46FC-BEE8-DDCDEB553DC5}"/>
    <cellStyle name="20% - Ênfase1 77 2" xfId="16670" xr:uid="{E46D6765-6559-4191-A0F0-DDDE72CEFF64}"/>
    <cellStyle name="20% - Ênfase1 77 2 2" xfId="16671" xr:uid="{CF4C4A01-6F88-4A54-A727-4096D0B12FD4}"/>
    <cellStyle name="20% - Ênfase1 77 2 3" xfId="16672" xr:uid="{D32D42E6-27EF-4B02-AF1C-7C07DCC7D775}"/>
    <cellStyle name="20% - Ênfase1 77 3" xfId="16673" xr:uid="{6D90C7DD-4D60-417F-86DE-C7FBF17EAF29}"/>
    <cellStyle name="20% - Ênfase1 77 4" xfId="16674" xr:uid="{8F6314E7-A427-4F5A-BDB9-FF090AE0D1FF}"/>
    <cellStyle name="20% - Ênfase1 78" xfId="16675" xr:uid="{0160138B-C74B-42CE-A2CB-D6CE031DBD85}"/>
    <cellStyle name="20% - Ênfase1 78 2" xfId="16676" xr:uid="{DFA28BC7-5C08-46D6-B271-197AB7902313}"/>
    <cellStyle name="20% - Ênfase1 78 2 2" xfId="16677" xr:uid="{CE03C9C6-1DEA-4BF2-9AAD-6647808E65FF}"/>
    <cellStyle name="20% - Ênfase1 78 2 3" xfId="16678" xr:uid="{BD32C1F1-3FC2-4EAD-AD59-76602B96E8E5}"/>
    <cellStyle name="20% - Ênfase1 78 3" xfId="16679" xr:uid="{7BA2F187-99E9-4F96-928B-1DEAA620B892}"/>
    <cellStyle name="20% - Ênfase1 78 4" xfId="16680" xr:uid="{736BF274-DE75-4810-86B8-4CAFB1C20C7E}"/>
    <cellStyle name="20% - Ênfase1 79" xfId="16681" xr:uid="{E7811B3D-ACF9-4720-BE08-AFDA0147B43A}"/>
    <cellStyle name="20% - Ênfase1 79 2" xfId="16682" xr:uid="{1FDAEA90-93C2-4B05-B18C-BF45ACB934FE}"/>
    <cellStyle name="20% - Ênfase1 8" xfId="4741" xr:uid="{6245A3A8-2EA8-4D54-86B9-B088692C1608}"/>
    <cellStyle name="20% - Ênfase1 8 10" xfId="8653" xr:uid="{FFC78706-0CF3-4696-B9AE-9AF006D5DFEC}"/>
    <cellStyle name="20% - Ênfase1 8 10 2" xfId="16683" xr:uid="{66405AEF-E470-4A06-A671-B6A387CF3157}"/>
    <cellStyle name="20% - Ênfase1 8 10 2 2" xfId="16684" xr:uid="{68D601CF-667A-4871-BEE7-BEC330A75C5C}"/>
    <cellStyle name="20% - Ênfase1 8 10 2 3" xfId="16685" xr:uid="{46EC22F0-DD7E-4DBB-B818-4FB4EA07F1AF}"/>
    <cellStyle name="20% - Ênfase1 8 10 3" xfId="16686" xr:uid="{09017FEC-50B8-4EA2-910F-6D11EE20EF74}"/>
    <cellStyle name="20% - Ênfase1 8 10 4" xfId="16687" xr:uid="{742376BD-2D28-4E6B-975E-41DE740DB29C}"/>
    <cellStyle name="20% - Ênfase1 8 11" xfId="16688" xr:uid="{2B04B4B2-9349-43BA-B180-81BA791EC8CA}"/>
    <cellStyle name="20% - Ênfase1 8 11 2" xfId="16689" xr:uid="{2F4A918A-2304-4B43-9D04-DCA44E8B269D}"/>
    <cellStyle name="20% - Ênfase1 8 11 3" xfId="16690" xr:uid="{D3775DCB-B72F-4E4E-86F2-D116AC579D83}"/>
    <cellStyle name="20% - Ênfase1 8 12" xfId="16691" xr:uid="{44895538-5B8F-4DF7-AF5B-41869EE220FE}"/>
    <cellStyle name="20% - Ênfase1 8 13" xfId="16692" xr:uid="{692BFA3A-B8CA-4D87-BDA6-BF5AE2523D2A}"/>
    <cellStyle name="20% - Ênfase1 8 2" xfId="4742" xr:uid="{655FE440-03FB-449D-B606-90A72B07AC0B}"/>
    <cellStyle name="20% - Ênfase1 8 2 2" xfId="8654" xr:uid="{E74D28D4-DEE6-432D-85A9-53F3B7B37985}"/>
    <cellStyle name="20% - Ênfase1 8 2 2 2" xfId="16693" xr:uid="{808DA9D8-45EA-4B14-8119-4401986024CF}"/>
    <cellStyle name="20% - Ênfase1 8 2 2 2 2" xfId="16694" xr:uid="{40526F76-A630-4ECD-A914-F889707D3A73}"/>
    <cellStyle name="20% - Ênfase1 8 2 2 2 3" xfId="16695" xr:uid="{50DD7F09-6E8C-49E9-AE01-ACEEE36F1373}"/>
    <cellStyle name="20% - Ênfase1 8 2 2 3" xfId="16696" xr:uid="{570F747E-8C6C-413F-B663-8E14C1D07DB9}"/>
    <cellStyle name="20% - Ênfase1 8 2 2 4" xfId="16697" xr:uid="{2E0ADBD9-C4FB-481C-B0A4-E155904B72D7}"/>
    <cellStyle name="20% - Ênfase1 8 2 3" xfId="8655" xr:uid="{AF8A9AE5-FB4D-4E83-BB08-483E7B2BAD67}"/>
    <cellStyle name="20% - Ênfase1 8 2 3 2" xfId="16698" xr:uid="{F89B01AF-FA8B-4E33-B913-8452C84BA513}"/>
    <cellStyle name="20% - Ênfase1 8 2 3 2 2" xfId="16699" xr:uid="{D45B9605-F9E0-44B4-A840-96DBC962014B}"/>
    <cellStyle name="20% - Ênfase1 8 2 3 2 3" xfId="16700" xr:uid="{9BE9BDBC-FBD8-4FFB-B741-BADA06B54461}"/>
    <cellStyle name="20% - Ênfase1 8 2 3 3" xfId="16701" xr:uid="{48D78D86-6BF7-492F-B910-ED8089E868BC}"/>
    <cellStyle name="20% - Ênfase1 8 2 3 4" xfId="16702" xr:uid="{94148F8C-C52E-4C87-8417-E04C9CF7D7DF}"/>
    <cellStyle name="20% - Ênfase1 8 2 4" xfId="16703" xr:uid="{B1521E46-699B-42AD-A730-9F4EACB5013E}"/>
    <cellStyle name="20% - Ênfase1 8 2 4 2" xfId="16704" xr:uid="{85A2F61C-3DD0-4344-8A0E-BB8122E35F88}"/>
    <cellStyle name="20% - Ênfase1 8 2 4 3" xfId="16705" xr:uid="{FCECAA7A-C165-46F8-81FD-B05733B1BF8A}"/>
    <cellStyle name="20% - Ênfase1 8 2 5" xfId="16706" xr:uid="{BD66BBA1-0916-4CF4-9F79-496763B2F97E}"/>
    <cellStyle name="20% - Ênfase1 8 2 6" xfId="16707" xr:uid="{3FF6CB5F-49FE-49BE-8248-EC6BD8805EAB}"/>
    <cellStyle name="20% - Ênfase1 8 3" xfId="4743" xr:uid="{A0CC7BB9-06EB-4A09-B5F8-9A58AF3F2442}"/>
    <cellStyle name="20% - Ênfase1 8 3 2" xfId="8656" xr:uid="{157F64A6-EE17-4D29-810A-199B45E0DBD3}"/>
    <cellStyle name="20% - Ênfase1 8 3 2 2" xfId="16708" xr:uid="{88AE46FD-E154-4A01-A1E3-6AA3798CBFE4}"/>
    <cellStyle name="20% - Ênfase1 8 3 2 2 2" xfId="16709" xr:uid="{6956A7F5-A18E-4907-8904-D79028808EC0}"/>
    <cellStyle name="20% - Ênfase1 8 3 2 2 3" xfId="16710" xr:uid="{9C0D83BC-6331-42FF-B5D9-AAE1506E6070}"/>
    <cellStyle name="20% - Ênfase1 8 3 2 3" xfId="16711" xr:uid="{14EEB39C-FDFB-4A75-839E-91D3211BBEFD}"/>
    <cellStyle name="20% - Ênfase1 8 3 2 4" xfId="16712" xr:uid="{D2091E60-279C-40D0-A885-E15273B4AC09}"/>
    <cellStyle name="20% - Ênfase1 8 3 3" xfId="8657" xr:uid="{6BDC1A68-376F-4F55-8379-910F50F15786}"/>
    <cellStyle name="20% - Ênfase1 8 3 3 2" xfId="16713" xr:uid="{A7021950-2D5A-4E59-B8C5-2B5E1B5E9E82}"/>
    <cellStyle name="20% - Ênfase1 8 3 3 2 2" xfId="16714" xr:uid="{6F75C4CB-1A4E-44DA-862C-50D17CF20E94}"/>
    <cellStyle name="20% - Ênfase1 8 3 3 2 3" xfId="16715" xr:uid="{ACD62722-5326-414A-98C5-C7F44967204E}"/>
    <cellStyle name="20% - Ênfase1 8 3 3 3" xfId="16716" xr:uid="{34C77FAB-D751-4AC5-BC4E-34F564A0A469}"/>
    <cellStyle name="20% - Ênfase1 8 3 3 4" xfId="16717" xr:uid="{1B9FAE1A-F188-4A28-A1BB-78505AA03733}"/>
    <cellStyle name="20% - Ênfase1 8 3 4" xfId="16718" xr:uid="{4CB443A1-F308-4770-BA7B-792FDE27395E}"/>
    <cellStyle name="20% - Ênfase1 8 3 4 2" xfId="16719" xr:uid="{AFCB3C0F-8C3C-477E-BD11-DDE72A7CED68}"/>
    <cellStyle name="20% - Ênfase1 8 3 4 3" xfId="16720" xr:uid="{FEE5D109-6ACA-426A-AE8D-C12998B127F9}"/>
    <cellStyle name="20% - Ênfase1 8 3 5" xfId="16721" xr:uid="{36E25486-CE4E-4786-93B3-E22781C38432}"/>
    <cellStyle name="20% - Ênfase1 8 3 6" xfId="16722" xr:uid="{1238C13A-F4E3-4A00-9AEF-4B43B1DB52F8}"/>
    <cellStyle name="20% - Ênfase1 8 4" xfId="8658" xr:uid="{E2FD421E-E6B5-4E8E-B907-93DFB1CC8ED8}"/>
    <cellStyle name="20% - Ênfase1 8 4 2" xfId="8659" xr:uid="{7DC74223-3024-4874-8C81-36ABF7E043D1}"/>
    <cellStyle name="20% - Ênfase1 8 4 2 2" xfId="16723" xr:uid="{CF4C9782-6D04-4E52-AE12-7E5A780B710E}"/>
    <cellStyle name="20% - Ênfase1 8 4 2 2 2" xfId="16724" xr:uid="{3EC0B919-9EB6-410C-86D0-23EE216CA3AF}"/>
    <cellStyle name="20% - Ênfase1 8 4 2 2 3" xfId="16725" xr:uid="{4935AC99-5416-4DA2-98A6-FA9E07D34134}"/>
    <cellStyle name="20% - Ênfase1 8 4 2 3" xfId="16726" xr:uid="{BC8C53E3-73E1-4A24-B42D-6AABA1E5DD2F}"/>
    <cellStyle name="20% - Ênfase1 8 4 2 4" xfId="16727" xr:uid="{75E0BDC6-1BEE-439B-A9AE-310FD83B2478}"/>
    <cellStyle name="20% - Ênfase1 8 4 3" xfId="8660" xr:uid="{71F7364E-A050-4CF6-86C7-03EBCEF9A7B1}"/>
    <cellStyle name="20% - Ênfase1 8 4 3 2" xfId="16728" xr:uid="{CA56B282-4153-4360-9206-68215E4CFDB6}"/>
    <cellStyle name="20% - Ênfase1 8 4 3 2 2" xfId="16729" xr:uid="{2A1CC07F-514E-4353-8CB8-65011F301A9C}"/>
    <cellStyle name="20% - Ênfase1 8 4 3 2 3" xfId="16730" xr:uid="{F3596BD4-BA64-49DB-89A7-B895C59B47CA}"/>
    <cellStyle name="20% - Ênfase1 8 4 3 3" xfId="16731" xr:uid="{A7570DDC-755D-4739-9517-3CAA76ACEBCF}"/>
    <cellStyle name="20% - Ênfase1 8 4 3 4" xfId="16732" xr:uid="{6DC6437E-D34E-4472-A9BA-B83B9DAB7F18}"/>
    <cellStyle name="20% - Ênfase1 8 4 4" xfId="16733" xr:uid="{CAF33522-CEC8-4666-BB94-2CEA2B50FA44}"/>
    <cellStyle name="20% - Ênfase1 8 4 4 2" xfId="16734" xr:uid="{904CE150-988D-4BBF-99E3-7AFE0877F559}"/>
    <cellStyle name="20% - Ênfase1 8 4 4 3" xfId="16735" xr:uid="{8FA893AE-6F58-4CD3-87CC-EC47C238CD5E}"/>
    <cellStyle name="20% - Ênfase1 8 4 5" xfId="16736" xr:uid="{8B0CA563-0C56-4647-BD3C-5DF331B15450}"/>
    <cellStyle name="20% - Ênfase1 8 4 6" xfId="16737" xr:uid="{4BE3E410-9921-4B6A-838E-1A99A22EB080}"/>
    <cellStyle name="20% - Ênfase1 8 5" xfId="8661" xr:uid="{76C0E993-CB1C-44C6-8BEC-847BA6C0B16E}"/>
    <cellStyle name="20% - Ênfase1 8 5 2" xfId="8662" xr:uid="{BDD569F3-5DD8-48E8-BA68-7999FF9B8A57}"/>
    <cellStyle name="20% - Ênfase1 8 5 2 2" xfId="16738" xr:uid="{CC8FC255-6507-4ED4-8864-FB6C77A252B1}"/>
    <cellStyle name="20% - Ênfase1 8 5 2 2 2" xfId="16739" xr:uid="{730FC742-73DC-40EB-9F4A-BBA9DE4B8D7D}"/>
    <cellStyle name="20% - Ênfase1 8 5 2 2 3" xfId="16740" xr:uid="{1897468F-5AD9-4622-8475-0B68F814C0A5}"/>
    <cellStyle name="20% - Ênfase1 8 5 2 3" xfId="16741" xr:uid="{89D49883-2D6A-40A6-B47D-2C02AA8B9AAC}"/>
    <cellStyle name="20% - Ênfase1 8 5 2 4" xfId="16742" xr:uid="{98DC6CFF-E814-4981-9BEA-55E7332530AD}"/>
    <cellStyle name="20% - Ênfase1 8 5 3" xfId="8663" xr:uid="{2C489C6F-3AC0-4F85-B952-140E55D511ED}"/>
    <cellStyle name="20% - Ênfase1 8 5 3 2" xfId="16743" xr:uid="{A7ADB45A-E13F-467C-A1E2-26898BD5FC5C}"/>
    <cellStyle name="20% - Ênfase1 8 5 3 2 2" xfId="16744" xr:uid="{91F80A13-DE10-4FF7-BC2D-CC4F03F22F61}"/>
    <cellStyle name="20% - Ênfase1 8 5 3 2 3" xfId="16745" xr:uid="{72524F64-728B-46F6-A6DD-0F3417CC1E07}"/>
    <cellStyle name="20% - Ênfase1 8 5 3 3" xfId="16746" xr:uid="{3DBD7A17-0277-492C-A2FA-FF2FF382FA54}"/>
    <cellStyle name="20% - Ênfase1 8 5 3 4" xfId="16747" xr:uid="{4E8DB66F-5C3D-4F2A-9477-F51C3FB2E3CA}"/>
    <cellStyle name="20% - Ênfase1 8 5 4" xfId="16748" xr:uid="{C1A0FCA2-4E5E-4312-9DC2-10929EF0DEAC}"/>
    <cellStyle name="20% - Ênfase1 8 5 4 2" xfId="16749" xr:uid="{8E167FF8-0F2E-4539-9F82-1F9DD4BDDCC6}"/>
    <cellStyle name="20% - Ênfase1 8 5 4 3" xfId="16750" xr:uid="{3317110A-C59A-4FB7-A9C2-241F846A9000}"/>
    <cellStyle name="20% - Ênfase1 8 5 5" xfId="16751" xr:uid="{601DC5C6-11E6-47E8-A371-D3B72FA4FE98}"/>
    <cellStyle name="20% - Ênfase1 8 5 6" xfId="16752" xr:uid="{A0EDF687-15F6-486F-9B37-5093119065B0}"/>
    <cellStyle name="20% - Ênfase1 8 6" xfId="8664" xr:uid="{EEE189A0-85F1-46D8-901D-94762EBF6A10}"/>
    <cellStyle name="20% - Ênfase1 8 6 2" xfId="8665" xr:uid="{827C1CF9-E0A1-4754-909B-4CA49700A958}"/>
    <cellStyle name="20% - Ênfase1 8 6 2 2" xfId="16753" xr:uid="{63787707-620A-4971-A01F-ECD80CDB83FF}"/>
    <cellStyle name="20% - Ênfase1 8 6 2 2 2" xfId="16754" xr:uid="{302A527D-9683-4D3C-B844-A2E1C2724E55}"/>
    <cellStyle name="20% - Ênfase1 8 6 2 2 3" xfId="16755" xr:uid="{512C586D-22B3-4043-85FE-5A4A36746EEF}"/>
    <cellStyle name="20% - Ênfase1 8 6 2 3" xfId="16756" xr:uid="{DD8DC7DB-265B-478F-8921-3CD32E2C3246}"/>
    <cellStyle name="20% - Ênfase1 8 6 2 4" xfId="16757" xr:uid="{63DE3538-CEB6-48BA-889E-B645BA8A0B64}"/>
    <cellStyle name="20% - Ênfase1 8 6 3" xfId="8666" xr:uid="{A7C0FCAE-BD28-4D2F-AF6F-4CCACFD12809}"/>
    <cellStyle name="20% - Ênfase1 8 6 3 2" xfId="16758" xr:uid="{4FEED519-B817-4408-99D3-918202C73F9D}"/>
    <cellStyle name="20% - Ênfase1 8 6 3 2 2" xfId="16759" xr:uid="{8862B1C8-8F7C-485A-A8F2-3CC81D750631}"/>
    <cellStyle name="20% - Ênfase1 8 6 3 2 3" xfId="16760" xr:uid="{6BA8F881-BC43-4E16-8FDD-76D366BFCFF2}"/>
    <cellStyle name="20% - Ênfase1 8 6 3 3" xfId="16761" xr:uid="{FF4363C4-308C-4F4B-95DC-0922F467224D}"/>
    <cellStyle name="20% - Ênfase1 8 6 3 4" xfId="16762" xr:uid="{0C428FD4-C26A-4885-9063-B0C3BA13DFFF}"/>
    <cellStyle name="20% - Ênfase1 8 6 4" xfId="16763" xr:uid="{E1C9E136-6381-41E7-8BF3-E26C8BAA6799}"/>
    <cellStyle name="20% - Ênfase1 8 6 4 2" xfId="16764" xr:uid="{627ED56D-5AB3-4488-AB39-2ED37E94EBCF}"/>
    <cellStyle name="20% - Ênfase1 8 6 4 3" xfId="16765" xr:uid="{AB142C39-3D38-4254-8AFD-BB2E4E21A78C}"/>
    <cellStyle name="20% - Ênfase1 8 6 5" xfId="16766" xr:uid="{AD1672A9-1235-45F2-8F41-00969E26D66F}"/>
    <cellStyle name="20% - Ênfase1 8 6 6" xfId="16767" xr:uid="{4520B558-9259-48F0-8A6F-F9E60B767F31}"/>
    <cellStyle name="20% - Ênfase1 8 7" xfId="8667" xr:uid="{E7893639-D639-49B4-806D-4207D9219951}"/>
    <cellStyle name="20% - Ênfase1 8 7 2" xfId="8668" xr:uid="{7901BACC-1BA1-4D8B-9F25-8BAECB4A5E1C}"/>
    <cellStyle name="20% - Ênfase1 8 7 2 2" xfId="16768" xr:uid="{A0D6D704-2B78-4298-A0CC-9C5128166099}"/>
    <cellStyle name="20% - Ênfase1 8 7 2 2 2" xfId="16769" xr:uid="{6C7C8CB0-4242-4DBE-B90E-7542DC1760FF}"/>
    <cellStyle name="20% - Ênfase1 8 7 2 2 3" xfId="16770" xr:uid="{C47C9C4D-04D6-43D4-940E-95FB9C2DA177}"/>
    <cellStyle name="20% - Ênfase1 8 7 2 3" xfId="16771" xr:uid="{4C8BF22D-73E8-4C8E-A455-F71D80355CD7}"/>
    <cellStyle name="20% - Ênfase1 8 7 2 4" xfId="16772" xr:uid="{B89E7CD7-0152-4FBB-A656-1A2E3A84CC26}"/>
    <cellStyle name="20% - Ênfase1 8 7 3" xfId="8669" xr:uid="{08FBF955-9362-4124-97D7-48AC24F31765}"/>
    <cellStyle name="20% - Ênfase1 8 7 3 2" xfId="16773" xr:uid="{14DE1AD2-2567-423A-9C5F-48FCCC5D7B47}"/>
    <cellStyle name="20% - Ênfase1 8 7 3 2 2" xfId="16774" xr:uid="{50C17497-1C81-4B21-B608-045F0EAFDCC7}"/>
    <cellStyle name="20% - Ênfase1 8 7 3 2 3" xfId="16775" xr:uid="{6C626A7A-11CA-48EE-B1CD-DD4192996DC8}"/>
    <cellStyle name="20% - Ênfase1 8 7 3 3" xfId="16776" xr:uid="{BB84E198-9923-4B82-8D18-AE2D0A3D1920}"/>
    <cellStyle name="20% - Ênfase1 8 7 3 4" xfId="16777" xr:uid="{C0DF90BF-297D-4610-9FF8-6B498F376AED}"/>
    <cellStyle name="20% - Ênfase1 8 7 4" xfId="16778" xr:uid="{9E1BE4F8-603C-4BA1-ACAD-67AA2CF151C1}"/>
    <cellStyle name="20% - Ênfase1 8 7 4 2" xfId="16779" xr:uid="{2A0477C0-D1C7-4A62-B4F2-D473FB9F90E7}"/>
    <cellStyle name="20% - Ênfase1 8 7 4 3" xfId="16780" xr:uid="{363A48E4-DE63-4EC8-828C-BC048C83241B}"/>
    <cellStyle name="20% - Ênfase1 8 7 5" xfId="16781" xr:uid="{8DF8EEAE-51B5-469D-8782-FF9F7A47AB65}"/>
    <cellStyle name="20% - Ênfase1 8 7 6" xfId="16782" xr:uid="{91DDF08B-9AA3-40E7-AC84-C016804D25C0}"/>
    <cellStyle name="20% - Ênfase1 8 8" xfId="8670" xr:uid="{937DDB57-2037-4AB9-A5A1-76F82214B795}"/>
    <cellStyle name="20% - Ênfase1 8 8 2" xfId="8671" xr:uid="{137F84EA-9D50-4399-8C3E-08CD67C9ACF9}"/>
    <cellStyle name="20% - Ênfase1 8 8 2 2" xfId="16783" xr:uid="{45428E35-A032-471F-AEEF-D30376208B04}"/>
    <cellStyle name="20% - Ênfase1 8 8 2 2 2" xfId="16784" xr:uid="{C783B4A7-9C6A-4A72-B9BF-3D2A408A81C7}"/>
    <cellStyle name="20% - Ênfase1 8 8 2 2 3" xfId="16785" xr:uid="{56EDC489-6B3D-4737-94E9-8322248EFED5}"/>
    <cellStyle name="20% - Ênfase1 8 8 2 3" xfId="16786" xr:uid="{BCC55F71-D3A1-4C69-97E7-35B11755FCE0}"/>
    <cellStyle name="20% - Ênfase1 8 8 2 4" xfId="16787" xr:uid="{239B0964-3655-4F15-9878-2197999700EA}"/>
    <cellStyle name="20% - Ênfase1 8 8 3" xfId="8672" xr:uid="{4CAF518D-702E-45A8-B01C-16ED7C5BDD71}"/>
    <cellStyle name="20% - Ênfase1 8 8 3 2" xfId="16788" xr:uid="{454D5E9C-D0D2-403D-99AE-1354FA183680}"/>
    <cellStyle name="20% - Ênfase1 8 8 3 2 2" xfId="16789" xr:uid="{032C5593-94C4-4888-9878-5698FF9CC6A6}"/>
    <cellStyle name="20% - Ênfase1 8 8 3 2 3" xfId="16790" xr:uid="{19A64548-8F15-4183-915E-53964A703872}"/>
    <cellStyle name="20% - Ênfase1 8 8 3 3" xfId="16791" xr:uid="{2630C5E3-6938-42AA-8D01-63FDECB37FB2}"/>
    <cellStyle name="20% - Ênfase1 8 8 3 4" xfId="16792" xr:uid="{F3E799FD-5FC7-4540-A96F-42A650BDF27E}"/>
    <cellStyle name="20% - Ênfase1 8 8 4" xfId="16793" xr:uid="{1E75B95E-541E-4768-B8C9-917BCB731CDC}"/>
    <cellStyle name="20% - Ênfase1 8 8 4 2" xfId="16794" xr:uid="{E61BF304-BFFB-4A2E-9DFA-2D938A8343F3}"/>
    <cellStyle name="20% - Ênfase1 8 8 4 3" xfId="16795" xr:uid="{53924C41-445E-42C6-8F82-8F02F6D1A14C}"/>
    <cellStyle name="20% - Ênfase1 8 8 5" xfId="16796" xr:uid="{147BD264-EAC6-4718-8E32-83A83A296D94}"/>
    <cellStyle name="20% - Ênfase1 8 8 6" xfId="16797" xr:uid="{CD0D9090-00F0-422E-B20E-670CCB531C53}"/>
    <cellStyle name="20% - Ênfase1 8 9" xfId="8673" xr:uid="{F277C3CC-FE47-46D1-BC8F-60831619511B}"/>
    <cellStyle name="20% - Ênfase1 8 9 2" xfId="16798" xr:uid="{D5F18028-DC80-40E5-98E2-52F358E7CA9F}"/>
    <cellStyle name="20% - Ênfase1 8 9 2 2" xfId="16799" xr:uid="{77D07CF2-5898-48F0-B4CF-0B7613F81323}"/>
    <cellStyle name="20% - Ênfase1 8 9 2 3" xfId="16800" xr:uid="{8B1BDD44-FBD0-452B-AA99-32B7D63C2643}"/>
    <cellStyle name="20% - Ênfase1 8 9 3" xfId="16801" xr:uid="{9357D10C-9CF8-4D2A-B022-4245CBA9D2D2}"/>
    <cellStyle name="20% - Ênfase1 8 9 4" xfId="16802" xr:uid="{9FCCA941-193E-4C61-BCD4-76DA66E96B8F}"/>
    <cellStyle name="20% - Ênfase1 80" xfId="16803" xr:uid="{12248246-86B7-448D-AEAF-18504D1E1DCB}"/>
    <cellStyle name="20% - Ênfase1 80 2" xfId="16804" xr:uid="{9366E1E1-A0B0-4799-A2A2-5F93630118ED}"/>
    <cellStyle name="20% - Ênfase1 81" xfId="16805" xr:uid="{6EF95211-A63A-4D7E-BEBD-6BFEF8ACC4A7}"/>
    <cellStyle name="20% - Ênfase1 81 2" xfId="16806" xr:uid="{62527387-3708-4278-8EE2-0C7A88007F9E}"/>
    <cellStyle name="20% - Ênfase1 82" xfId="16807" xr:uid="{E0FA556A-A72D-4A10-9F27-0823A85578E8}"/>
    <cellStyle name="20% - Ênfase1 82 2" xfId="16808" xr:uid="{D291E821-D0E8-4A99-AEA6-A7427D480B92}"/>
    <cellStyle name="20% - Ênfase1 83" xfId="16809" xr:uid="{D26F8E47-6FA7-45CE-9F69-FC59025618FB}"/>
    <cellStyle name="20% - Ênfase1 83 2" xfId="16810" xr:uid="{19299651-5395-4C35-B920-AC7920F7DE4B}"/>
    <cellStyle name="20% - Ênfase1 84" xfId="16811" xr:uid="{4DA5CFA6-7644-4A45-BEBA-E8B279F3EB97}"/>
    <cellStyle name="20% - Ênfase1 84 2" xfId="16812" xr:uid="{462F750E-DCAA-4737-810A-51C6A5433E27}"/>
    <cellStyle name="20% - Ênfase1 85" xfId="16813" xr:uid="{A94558EE-AE43-4602-A5F9-5F3EE0989062}"/>
    <cellStyle name="20% - Ênfase1 85 2" xfId="16814" xr:uid="{92492CBE-E2B6-4302-9B4E-C980A26AEF08}"/>
    <cellStyle name="20% - Ênfase1 86" xfId="16815" xr:uid="{E66B72AB-2BDC-4023-813E-24267C2D285A}"/>
    <cellStyle name="20% - Ênfase1 86 2" xfId="16816" xr:uid="{D134B9C3-77C8-40F9-9C65-C88FE18C9CC1}"/>
    <cellStyle name="20% - Ênfase1 87" xfId="16817" xr:uid="{16A9AD52-6B3F-4050-AAA3-A1C33CAC09ED}"/>
    <cellStyle name="20% - Ênfase1 87 2" xfId="16818" xr:uid="{BEBC6621-F5FC-4869-A7EF-5E445A8CB094}"/>
    <cellStyle name="20% - Ênfase1 88" xfId="16819" xr:uid="{F6D31095-98FC-42F1-B66F-D3F47EC61895}"/>
    <cellStyle name="20% - Ênfase1 88 2" xfId="16820" xr:uid="{C7D1D84D-4C57-4C6C-A78E-819B349C8D5C}"/>
    <cellStyle name="20% - Ênfase1 89" xfId="16821" xr:uid="{F8E130C3-BD5E-488F-9919-98D4454DD8AA}"/>
    <cellStyle name="20% - Ênfase1 89 2" xfId="16822" xr:uid="{344E6DFF-E70A-436A-A685-485F5A06185F}"/>
    <cellStyle name="20% - Ênfase1 9" xfId="4744" xr:uid="{C21C198C-74CE-40B7-AFAD-5C0DED68B592}"/>
    <cellStyle name="20% - Ênfase1 9 10" xfId="8674" xr:uid="{DE56EC82-7087-4E6D-B9AC-8812186F8392}"/>
    <cellStyle name="20% - Ênfase1 9 10 2" xfId="16823" xr:uid="{EECE19EC-23C0-4685-B73F-6771E003AADF}"/>
    <cellStyle name="20% - Ênfase1 9 10 2 2" xfId="16824" xr:uid="{E12B3994-C71F-43DE-9330-A89BD964F543}"/>
    <cellStyle name="20% - Ênfase1 9 10 2 3" xfId="16825" xr:uid="{B66166D4-354B-4490-8767-13E137A6C4DD}"/>
    <cellStyle name="20% - Ênfase1 9 10 3" xfId="16826" xr:uid="{2369C7D2-6A8E-4FB1-883F-6AAE02A3AD20}"/>
    <cellStyle name="20% - Ênfase1 9 10 4" xfId="16827" xr:uid="{8847C452-D804-482D-98A3-4D6E94015562}"/>
    <cellStyle name="20% - Ênfase1 9 11" xfId="16828" xr:uid="{AFF0695A-AE58-4EE5-B2A4-371A12B194A3}"/>
    <cellStyle name="20% - Ênfase1 9 11 2" xfId="16829" xr:uid="{7B0F929A-1FC4-4B8B-BDE8-9C089E9F4594}"/>
    <cellStyle name="20% - Ênfase1 9 11 3" xfId="16830" xr:uid="{496204CD-C7D9-4D5D-9F70-5DC4E7423DC4}"/>
    <cellStyle name="20% - Ênfase1 9 12" xfId="16831" xr:uid="{D4FFF539-14CF-4E4F-A21D-9ED31B7F955D}"/>
    <cellStyle name="20% - Ênfase1 9 13" xfId="16832" xr:uid="{1AA1DEEE-8921-4C14-B476-9EDE3B907F44}"/>
    <cellStyle name="20% - Ênfase1 9 2" xfId="4745" xr:uid="{CCD9C1B5-9900-467F-A799-B33AE5782E71}"/>
    <cellStyle name="20% - Ênfase1 9 2 2" xfId="8675" xr:uid="{86FB0E0B-86D8-46C1-86AA-C692E4981EC0}"/>
    <cellStyle name="20% - Ênfase1 9 2 2 2" xfId="16833" xr:uid="{910A435E-EBCE-49EC-8EF7-065B24E2D44B}"/>
    <cellStyle name="20% - Ênfase1 9 2 2 2 2" xfId="16834" xr:uid="{2FB7607F-6877-4F4F-8949-8E37730F9F4B}"/>
    <cellStyle name="20% - Ênfase1 9 2 2 2 3" xfId="16835" xr:uid="{13E165DD-EA47-4C7B-9F19-48423775EE2F}"/>
    <cellStyle name="20% - Ênfase1 9 2 2 3" xfId="16836" xr:uid="{472BB1B9-FA08-4F80-8A30-AF90506F8952}"/>
    <cellStyle name="20% - Ênfase1 9 2 2 4" xfId="16837" xr:uid="{BF7A9AB7-2E8A-4E83-8AB5-F3B07FA665D9}"/>
    <cellStyle name="20% - Ênfase1 9 2 3" xfId="8676" xr:uid="{EB38C0F2-C10D-4779-BCAD-F4D3B426DB31}"/>
    <cellStyle name="20% - Ênfase1 9 2 3 2" xfId="16838" xr:uid="{B6CEF131-9A99-495A-8386-751B27F16011}"/>
    <cellStyle name="20% - Ênfase1 9 2 3 2 2" xfId="16839" xr:uid="{4517DAC7-FD4B-418E-9112-9E06839A308F}"/>
    <cellStyle name="20% - Ênfase1 9 2 3 2 3" xfId="16840" xr:uid="{4753A644-123F-4137-9213-F6B4CEBADDC6}"/>
    <cellStyle name="20% - Ênfase1 9 2 3 3" xfId="16841" xr:uid="{838EC8DE-9F5F-439D-8519-B2FD9E760E0A}"/>
    <cellStyle name="20% - Ênfase1 9 2 3 4" xfId="16842" xr:uid="{3B3A2778-BA12-42DF-8477-9F4138F6B0E7}"/>
    <cellStyle name="20% - Ênfase1 9 2 4" xfId="16843" xr:uid="{C51887BB-8E42-4653-9FA1-AF37A198BD3B}"/>
    <cellStyle name="20% - Ênfase1 9 2 4 2" xfId="16844" xr:uid="{D515CBFE-F044-4386-A275-61E44AEA97D3}"/>
    <cellStyle name="20% - Ênfase1 9 2 4 3" xfId="16845" xr:uid="{0BC1D696-EEB3-40BA-87B2-8D441B15970B}"/>
    <cellStyle name="20% - Ênfase1 9 2 5" xfId="16846" xr:uid="{DC42B790-12D2-4F24-8BF3-20DC6C7E2C63}"/>
    <cellStyle name="20% - Ênfase1 9 2 6" xfId="16847" xr:uid="{4C7DA829-9645-4E13-8235-F4BD08A9E7B3}"/>
    <cellStyle name="20% - Ênfase1 9 3" xfId="4746" xr:uid="{47F33BBE-11D2-4AE9-AE64-1BDD7DF62BCD}"/>
    <cellStyle name="20% - Ênfase1 9 3 2" xfId="8677" xr:uid="{944AA601-A2CA-4337-966C-C467469CE77B}"/>
    <cellStyle name="20% - Ênfase1 9 3 2 2" xfId="16848" xr:uid="{CBCF885C-FF88-4035-9D17-ACC23F4D5166}"/>
    <cellStyle name="20% - Ênfase1 9 3 2 2 2" xfId="16849" xr:uid="{5E3F8328-0886-4B7E-B908-39871E8CB59B}"/>
    <cellStyle name="20% - Ênfase1 9 3 2 2 3" xfId="16850" xr:uid="{90559A29-178B-4EE4-8C32-E3F3204EFE92}"/>
    <cellStyle name="20% - Ênfase1 9 3 2 3" xfId="16851" xr:uid="{EE33655B-60E4-4A59-8AF3-0F9CC5646476}"/>
    <cellStyle name="20% - Ênfase1 9 3 2 4" xfId="16852" xr:uid="{BA395773-020F-419C-BA0D-7A733CBBBE2F}"/>
    <cellStyle name="20% - Ênfase1 9 3 3" xfId="8678" xr:uid="{BBEDEAB5-2199-46AC-BE23-F8FEAD754072}"/>
    <cellStyle name="20% - Ênfase1 9 3 3 2" xfId="16853" xr:uid="{D0001EE4-3DFC-42E9-96A4-D89AD555DA8C}"/>
    <cellStyle name="20% - Ênfase1 9 3 3 2 2" xfId="16854" xr:uid="{7AFD0B4B-4377-4BA9-AC33-A29DCF86A1C3}"/>
    <cellStyle name="20% - Ênfase1 9 3 3 2 3" xfId="16855" xr:uid="{0C8B46E6-48A4-4F96-BAD8-13865E5AA04C}"/>
    <cellStyle name="20% - Ênfase1 9 3 3 3" xfId="16856" xr:uid="{0492B6F8-4DCA-4251-9F50-33792C31E5C1}"/>
    <cellStyle name="20% - Ênfase1 9 3 3 4" xfId="16857" xr:uid="{26809DA8-C948-443A-9382-9A45CE8212A9}"/>
    <cellStyle name="20% - Ênfase1 9 3 4" xfId="16858" xr:uid="{E1B62DBF-38E6-4E3E-95C6-9A45B693845D}"/>
    <cellStyle name="20% - Ênfase1 9 3 4 2" xfId="16859" xr:uid="{63FCAE51-88DA-4880-A087-A6CAC36F9663}"/>
    <cellStyle name="20% - Ênfase1 9 3 4 3" xfId="16860" xr:uid="{565C9FB3-ECDD-48A0-9898-6457128E8C70}"/>
    <cellStyle name="20% - Ênfase1 9 3 5" xfId="16861" xr:uid="{EFD82E15-2201-4565-9C12-A70EA594411B}"/>
    <cellStyle name="20% - Ênfase1 9 3 6" xfId="16862" xr:uid="{26F88A92-B07A-43A1-AFB7-A9B570738A18}"/>
    <cellStyle name="20% - Ênfase1 9 4" xfId="8679" xr:uid="{06FE772B-95F6-4F00-9328-C2DE73638B02}"/>
    <cellStyle name="20% - Ênfase1 9 4 2" xfId="8680" xr:uid="{0CDEAFCC-A302-46B7-92DA-DED49C8E1383}"/>
    <cellStyle name="20% - Ênfase1 9 4 2 2" xfId="16863" xr:uid="{16DCAA4E-EADE-4F34-BF54-579C09677F71}"/>
    <cellStyle name="20% - Ênfase1 9 4 2 2 2" xfId="16864" xr:uid="{1C4FB9D2-4CFA-434C-B0CD-B0215044386B}"/>
    <cellStyle name="20% - Ênfase1 9 4 2 2 3" xfId="16865" xr:uid="{2D29D2DF-1428-4C20-BAA2-E34B4A6FB895}"/>
    <cellStyle name="20% - Ênfase1 9 4 2 3" xfId="16866" xr:uid="{2328D1F8-EF42-4839-911C-23F6573AE4B9}"/>
    <cellStyle name="20% - Ênfase1 9 4 2 4" xfId="16867" xr:uid="{7BFF638D-CB32-476E-AEAD-01BBCABDD115}"/>
    <cellStyle name="20% - Ênfase1 9 4 3" xfId="8681" xr:uid="{0CD7AA7D-D055-451D-8D4C-B1E1BA726251}"/>
    <cellStyle name="20% - Ênfase1 9 4 3 2" xfId="16868" xr:uid="{7F0DE36B-D0D7-4687-A2DE-B65533FAF983}"/>
    <cellStyle name="20% - Ênfase1 9 4 3 2 2" xfId="16869" xr:uid="{DA0026FF-0C6D-43DB-9896-9C251ABCF067}"/>
    <cellStyle name="20% - Ênfase1 9 4 3 2 3" xfId="16870" xr:uid="{2392A1A1-11EE-4870-A913-58091B2A2DD8}"/>
    <cellStyle name="20% - Ênfase1 9 4 3 3" xfId="16871" xr:uid="{6B4E25FB-1F3B-48CF-B49D-09EE85D7AC15}"/>
    <cellStyle name="20% - Ênfase1 9 4 3 4" xfId="16872" xr:uid="{06CC13C2-41AA-4D6D-9F2D-9EA92E574C62}"/>
    <cellStyle name="20% - Ênfase1 9 4 4" xfId="16873" xr:uid="{537B790C-AA59-497B-8BA2-BC63786272CF}"/>
    <cellStyle name="20% - Ênfase1 9 4 4 2" xfId="16874" xr:uid="{23E8B93A-5732-4A28-B934-88288ED32BED}"/>
    <cellStyle name="20% - Ênfase1 9 4 4 3" xfId="16875" xr:uid="{EC9E591A-F790-4BDE-AF41-7863AFD975AD}"/>
    <cellStyle name="20% - Ênfase1 9 4 5" xfId="16876" xr:uid="{C3C29054-48F3-4EA5-A601-73226D6A068C}"/>
    <cellStyle name="20% - Ênfase1 9 4 6" xfId="16877" xr:uid="{4DDEC5DB-7121-417C-A49B-A532544B8C78}"/>
    <cellStyle name="20% - Ênfase1 9 5" xfId="8682" xr:uid="{7E9D8910-D220-4927-B01F-D36739BAE70C}"/>
    <cellStyle name="20% - Ênfase1 9 5 2" xfId="8683" xr:uid="{C39DA4E8-CE99-4714-898D-264EC485BBFA}"/>
    <cellStyle name="20% - Ênfase1 9 5 2 2" xfId="16878" xr:uid="{86168605-5A6B-467C-95FF-DA620D521267}"/>
    <cellStyle name="20% - Ênfase1 9 5 2 2 2" xfId="16879" xr:uid="{453CF648-D406-4B79-BE61-F435266E3140}"/>
    <cellStyle name="20% - Ênfase1 9 5 2 2 3" xfId="16880" xr:uid="{C8A2E904-DCEF-487F-AD5C-95126DC5B658}"/>
    <cellStyle name="20% - Ênfase1 9 5 2 3" xfId="16881" xr:uid="{467063BA-6271-4153-890F-CE6CE38FBE0D}"/>
    <cellStyle name="20% - Ênfase1 9 5 2 4" xfId="16882" xr:uid="{65853DEF-C9F7-412B-854A-643B9C0A2151}"/>
    <cellStyle name="20% - Ênfase1 9 5 3" xfId="8684" xr:uid="{74C7A168-07B3-4D64-8E38-3AB1DD2930D6}"/>
    <cellStyle name="20% - Ênfase1 9 5 3 2" xfId="16883" xr:uid="{27EDF10B-CF21-45D6-B19D-395FDB3EB6A2}"/>
    <cellStyle name="20% - Ênfase1 9 5 3 2 2" xfId="16884" xr:uid="{02D009B8-96D5-463D-8315-9A770CCF443E}"/>
    <cellStyle name="20% - Ênfase1 9 5 3 2 3" xfId="16885" xr:uid="{B4D71437-6497-4E52-BF55-BD141256D4C8}"/>
    <cellStyle name="20% - Ênfase1 9 5 3 3" xfId="16886" xr:uid="{8032A55D-37E0-4F91-B473-A7FFFAFC316C}"/>
    <cellStyle name="20% - Ênfase1 9 5 3 4" xfId="16887" xr:uid="{41A4D6DE-20FF-4AA6-85D3-C445FE421D76}"/>
    <cellStyle name="20% - Ênfase1 9 5 4" xfId="16888" xr:uid="{5416848C-449D-4A3A-8A99-5060296AA37B}"/>
    <cellStyle name="20% - Ênfase1 9 5 4 2" xfId="16889" xr:uid="{53AE86EA-2BD3-4C0D-A9F7-7385DE895E78}"/>
    <cellStyle name="20% - Ênfase1 9 5 4 3" xfId="16890" xr:uid="{BE984447-38BF-49D5-AA0B-6986DD6E8AA0}"/>
    <cellStyle name="20% - Ênfase1 9 5 5" xfId="16891" xr:uid="{6924206B-2B21-4137-8D99-293FFEE06F34}"/>
    <cellStyle name="20% - Ênfase1 9 5 6" xfId="16892" xr:uid="{EC79A4D3-B72F-4384-9011-6DA087D6A7A0}"/>
    <cellStyle name="20% - Ênfase1 9 6" xfId="8685" xr:uid="{F6B9085D-FB01-4B85-BD09-FBBFC3B4F1F1}"/>
    <cellStyle name="20% - Ênfase1 9 6 2" xfId="8686" xr:uid="{40926342-5D31-4EA0-ABAE-A2B6CF09E948}"/>
    <cellStyle name="20% - Ênfase1 9 6 2 2" xfId="16893" xr:uid="{80045D8F-F54E-4358-BB82-AEFF30FC3C3F}"/>
    <cellStyle name="20% - Ênfase1 9 6 2 2 2" xfId="16894" xr:uid="{F7D30B62-5C81-4387-B459-96E0580D7207}"/>
    <cellStyle name="20% - Ênfase1 9 6 2 2 3" xfId="16895" xr:uid="{E3B74379-0037-4488-9E4E-1D8CAB671849}"/>
    <cellStyle name="20% - Ênfase1 9 6 2 3" xfId="16896" xr:uid="{1770A4C3-6853-4EE4-AF89-AF9774A4B46A}"/>
    <cellStyle name="20% - Ênfase1 9 6 2 4" xfId="16897" xr:uid="{A4F09916-5077-4114-87F8-DE161A75C9DA}"/>
    <cellStyle name="20% - Ênfase1 9 6 3" xfId="8687" xr:uid="{1F6B834B-A263-4F89-99D5-81974F895C6D}"/>
    <cellStyle name="20% - Ênfase1 9 6 3 2" xfId="16898" xr:uid="{63E048A9-3FE6-4F1B-9FD9-CABCA09095F2}"/>
    <cellStyle name="20% - Ênfase1 9 6 3 2 2" xfId="16899" xr:uid="{74ABF395-3029-491D-A68B-2832A1FB8BD4}"/>
    <cellStyle name="20% - Ênfase1 9 6 3 2 3" xfId="16900" xr:uid="{AA01ED7E-9592-4776-A1D5-63FE48320499}"/>
    <cellStyle name="20% - Ênfase1 9 6 3 3" xfId="16901" xr:uid="{EEFF310D-90B7-406A-9ABA-551FB9FCD615}"/>
    <cellStyle name="20% - Ênfase1 9 6 3 4" xfId="16902" xr:uid="{1089A4A4-583C-419E-95AB-0F8C36C51900}"/>
    <cellStyle name="20% - Ênfase1 9 6 4" xfId="16903" xr:uid="{B29695E2-115A-4397-B65E-BB59F7C8F737}"/>
    <cellStyle name="20% - Ênfase1 9 6 4 2" xfId="16904" xr:uid="{45FB4DC0-858D-4A2A-90EB-E9997DC4E83B}"/>
    <cellStyle name="20% - Ênfase1 9 6 4 3" xfId="16905" xr:uid="{8D9EDC76-CC26-4387-9127-74C5DA03F976}"/>
    <cellStyle name="20% - Ênfase1 9 6 5" xfId="16906" xr:uid="{EB6655A3-C7C5-4CE1-AFC3-87498EEF1906}"/>
    <cellStyle name="20% - Ênfase1 9 6 6" xfId="16907" xr:uid="{6459FB57-A219-41D3-B4EA-EC9E550D0CAB}"/>
    <cellStyle name="20% - Ênfase1 9 7" xfId="8688" xr:uid="{E7E73A45-629F-4EB3-82F8-524742967039}"/>
    <cellStyle name="20% - Ênfase1 9 7 2" xfId="8689" xr:uid="{A05946D6-4D15-47E5-882F-DF6B8AA96242}"/>
    <cellStyle name="20% - Ênfase1 9 7 2 2" xfId="16908" xr:uid="{B2450C8F-4E95-4083-8F89-E00BE6536B3D}"/>
    <cellStyle name="20% - Ênfase1 9 7 2 2 2" xfId="16909" xr:uid="{CFD3D0D9-6E98-43AB-9DE8-BF6AC3AEC4CE}"/>
    <cellStyle name="20% - Ênfase1 9 7 2 2 3" xfId="16910" xr:uid="{22B528F6-EEF6-4217-BE9B-4051F31E2D58}"/>
    <cellStyle name="20% - Ênfase1 9 7 2 3" xfId="16911" xr:uid="{1868DF55-2391-4744-82D2-98C26FF5F75E}"/>
    <cellStyle name="20% - Ênfase1 9 7 2 4" xfId="16912" xr:uid="{10B3E038-DCBF-47D3-9099-068230AC7771}"/>
    <cellStyle name="20% - Ênfase1 9 7 3" xfId="8690" xr:uid="{65926079-AB76-4D0D-AB79-C74650BD4FA7}"/>
    <cellStyle name="20% - Ênfase1 9 7 3 2" xfId="16913" xr:uid="{E9939890-C3C6-4ABC-AF40-13776915A1F9}"/>
    <cellStyle name="20% - Ênfase1 9 7 3 2 2" xfId="16914" xr:uid="{8117AA74-FFDB-40D0-9E13-37883C8C4BBA}"/>
    <cellStyle name="20% - Ênfase1 9 7 3 2 3" xfId="16915" xr:uid="{2177E932-4149-4EA5-B69E-AB39A41E33E3}"/>
    <cellStyle name="20% - Ênfase1 9 7 3 3" xfId="16916" xr:uid="{D33A55D3-5464-4AE7-B635-29C9452D5262}"/>
    <cellStyle name="20% - Ênfase1 9 7 3 4" xfId="16917" xr:uid="{C505B129-F036-4BF5-BCC6-FD935CF47F25}"/>
    <cellStyle name="20% - Ênfase1 9 7 4" xfId="16918" xr:uid="{C496BE97-0039-43E4-B282-3994878344B2}"/>
    <cellStyle name="20% - Ênfase1 9 7 4 2" xfId="16919" xr:uid="{F143D169-E4DF-4878-8F6F-9793B9E79392}"/>
    <cellStyle name="20% - Ênfase1 9 7 4 3" xfId="16920" xr:uid="{4DA3B568-EEAD-4280-BCDB-300CA93DA8F1}"/>
    <cellStyle name="20% - Ênfase1 9 7 5" xfId="16921" xr:uid="{D44F33BF-323F-4D71-95CF-4EE5C20681E8}"/>
    <cellStyle name="20% - Ênfase1 9 7 6" xfId="16922" xr:uid="{FC4241BE-99FF-41A5-B990-0130F3010D94}"/>
    <cellStyle name="20% - Ênfase1 9 8" xfId="8691" xr:uid="{1C9EF06E-F05A-410B-8E28-64973CAA4127}"/>
    <cellStyle name="20% - Ênfase1 9 8 2" xfId="8692" xr:uid="{EEA6976E-6246-4CAB-8AEC-E6D38371D093}"/>
    <cellStyle name="20% - Ênfase1 9 8 2 2" xfId="16923" xr:uid="{AD86F27F-D1BF-4FD7-813F-88DAFFA0A26D}"/>
    <cellStyle name="20% - Ênfase1 9 8 2 2 2" xfId="16924" xr:uid="{3A3844FA-32D6-43F2-9B95-F064CE757FE3}"/>
    <cellStyle name="20% - Ênfase1 9 8 2 2 3" xfId="16925" xr:uid="{1257EF31-4581-4216-AC15-9C1F709EBFF3}"/>
    <cellStyle name="20% - Ênfase1 9 8 2 3" xfId="16926" xr:uid="{F0C63CB9-7FDE-4CB2-A763-C27D42569EB4}"/>
    <cellStyle name="20% - Ênfase1 9 8 2 4" xfId="16927" xr:uid="{9A5B8CF4-55CF-4161-AB85-03A3B2CC09DE}"/>
    <cellStyle name="20% - Ênfase1 9 8 3" xfId="8693" xr:uid="{97C92D37-A2C6-4B4F-B2B7-91FA8EC74D92}"/>
    <cellStyle name="20% - Ênfase1 9 8 3 2" xfId="16928" xr:uid="{26965565-00C6-487D-99EC-21BB86D24967}"/>
    <cellStyle name="20% - Ênfase1 9 8 3 2 2" xfId="16929" xr:uid="{4CB98B37-3EA4-47C3-A4B8-2EA553A4750C}"/>
    <cellStyle name="20% - Ênfase1 9 8 3 2 3" xfId="16930" xr:uid="{EF716924-C8A6-4CAF-BC2B-57EC974CD98E}"/>
    <cellStyle name="20% - Ênfase1 9 8 3 3" xfId="16931" xr:uid="{DB1716BB-C6CA-4B34-A788-0AA1B87D2FA3}"/>
    <cellStyle name="20% - Ênfase1 9 8 3 4" xfId="16932" xr:uid="{EC68E5B1-E57C-44D2-9D60-62CF44126CA3}"/>
    <cellStyle name="20% - Ênfase1 9 8 4" xfId="16933" xr:uid="{A30FA2DA-80DA-4576-A767-34C69DBEFFA8}"/>
    <cellStyle name="20% - Ênfase1 9 8 4 2" xfId="16934" xr:uid="{24E83CA1-7809-485F-9270-26F8FDF4FF16}"/>
    <cellStyle name="20% - Ênfase1 9 8 4 3" xfId="16935" xr:uid="{2184264F-D1B3-4902-A927-69A7541D1CC8}"/>
    <cellStyle name="20% - Ênfase1 9 8 5" xfId="16936" xr:uid="{6D3773D7-8FE1-4A0E-9F0D-65EBBA9DF7B6}"/>
    <cellStyle name="20% - Ênfase1 9 8 6" xfId="16937" xr:uid="{24750B90-10FF-4816-8EC5-27C96CF05ADA}"/>
    <cellStyle name="20% - Ênfase1 9 9" xfId="8694" xr:uid="{6ED5F489-8C27-4654-92B8-A1819593C863}"/>
    <cellStyle name="20% - Ênfase1 9 9 2" xfId="16938" xr:uid="{CE739FD3-D08A-4C4E-8B18-90B2B86061E3}"/>
    <cellStyle name="20% - Ênfase1 9 9 2 2" xfId="16939" xr:uid="{515B8A82-61AF-4B81-8246-7AF70B91A58E}"/>
    <cellStyle name="20% - Ênfase1 9 9 2 3" xfId="16940" xr:uid="{F1FE73A3-3877-46AB-8840-3344575C645F}"/>
    <cellStyle name="20% - Ênfase1 9 9 3" xfId="16941" xr:uid="{7A484E40-FE23-4EB5-89D5-6560C75757CA}"/>
    <cellStyle name="20% - Ênfase1 9 9 4" xfId="16942" xr:uid="{813A1496-C968-4C40-9279-4A0747313125}"/>
    <cellStyle name="20% - Ênfase1 90" xfId="16943" xr:uid="{38911A43-6FA0-4430-91C0-30B79C1B4017}"/>
    <cellStyle name="20% - Ênfase1 90 2" xfId="16944" xr:uid="{7C92E7C1-66C2-4C35-ABC9-A435E8C9B640}"/>
    <cellStyle name="20% - Ênfase1 91" xfId="16945" xr:uid="{0242BA09-B964-494A-99E6-B4C8363C6A46}"/>
    <cellStyle name="20% - Ênfase1 91 2" xfId="16946" xr:uid="{C752B9C3-E46E-4698-A91F-6941D017125F}"/>
    <cellStyle name="20% - Ênfase1 92" xfId="16947" xr:uid="{FE5C1F9A-4F2F-4FB0-A334-D9A6EA399788}"/>
    <cellStyle name="20% - Ênfase1 92 2" xfId="16948" xr:uid="{9FC2B17B-E7BD-4A28-8846-12F50E9B4ADC}"/>
    <cellStyle name="20% - Ênfase1 93" xfId="16949" xr:uid="{D402E2EF-FD72-47EF-B893-3B8E710E0A9C}"/>
    <cellStyle name="20% - Ênfase1 93 2" xfId="16950" xr:uid="{CEE980EB-E860-4D2C-A99E-2E07F9D14601}"/>
    <cellStyle name="20% - Ênfase1 94" xfId="16951" xr:uid="{E3F9A282-37C8-4CDC-976E-C136986830F2}"/>
    <cellStyle name="20% - Ênfase1 94 2" xfId="16952" xr:uid="{868DCAE8-FF82-4CF0-9287-44F56E45CB8D}"/>
    <cellStyle name="20% - Ênfase1 95" xfId="16953" xr:uid="{C1C2EF42-20CC-4DEA-A624-9C47DF48B7B7}"/>
    <cellStyle name="20% - Ênfase1 95 2" xfId="16954" xr:uid="{C112793C-4F50-4511-8315-ADC348500897}"/>
    <cellStyle name="20% - Ênfase1 96" xfId="16955" xr:uid="{473C1A86-E388-4F6E-9390-60E11BFDEEB2}"/>
    <cellStyle name="20% - Ênfase1 96 2" xfId="16956" xr:uid="{79A6ABDA-42DA-411A-8C62-D47B1D00A7B0}"/>
    <cellStyle name="20% - Ênfase1 97" xfId="16957" xr:uid="{6C7AE7F7-6016-4458-B35F-CFD0CE095B0A}"/>
    <cellStyle name="20% - Ênfase1 97 2" xfId="16958" xr:uid="{8F79C0A3-584F-45BE-81CE-19A7104850FD}"/>
    <cellStyle name="20% - Ênfase1 98" xfId="16959" xr:uid="{273B0BC4-F7BF-4839-96A4-0BEDD5A573B2}"/>
    <cellStyle name="20% - Ênfase1 98 2" xfId="16960" xr:uid="{6AF3AB5E-B2AA-4D33-AE83-F8A55E744B01}"/>
    <cellStyle name="20% - Ênfase1 99" xfId="16961" xr:uid="{6303BBEF-26DB-47C2-8A72-8F405D3C8C11}"/>
    <cellStyle name="20% - Ênfase2" xfId="484" builtinId="34" customBuiltin="1"/>
    <cellStyle name="20% - Ênfase2 10" xfId="4747" xr:uid="{40386724-E2F9-496B-A42C-12EFB0FDE512}"/>
    <cellStyle name="20% - Ênfase2 10 10" xfId="8695" xr:uid="{9E3E8FF1-68F5-4151-85D9-D7536ADE87DC}"/>
    <cellStyle name="20% - Ênfase2 10 10 2" xfId="16962" xr:uid="{667012A0-5B8C-4F54-A709-339FB5268A49}"/>
    <cellStyle name="20% - Ênfase2 10 10 2 2" xfId="16963" xr:uid="{9BBD1101-1A95-413A-ADC3-5D74A2CAD29F}"/>
    <cellStyle name="20% - Ênfase2 10 10 2 3" xfId="16964" xr:uid="{655A6424-047E-4DD7-90B7-A4780B6FDE97}"/>
    <cellStyle name="20% - Ênfase2 10 10 3" xfId="16965" xr:uid="{F3734D5A-E0B1-47B4-855C-66DCB79B902E}"/>
    <cellStyle name="20% - Ênfase2 10 10 4" xfId="16966" xr:uid="{FDE0848C-36EC-4814-ADB6-80A042B2CC3A}"/>
    <cellStyle name="20% - Ênfase2 10 11" xfId="16967" xr:uid="{7C424A11-5D8B-4E97-B017-BD7F94ECF078}"/>
    <cellStyle name="20% - Ênfase2 10 11 2" xfId="16968" xr:uid="{E7F5F852-A0A0-4296-96C7-D044D8634F59}"/>
    <cellStyle name="20% - Ênfase2 10 11 3" xfId="16969" xr:uid="{CBAF912A-2924-4EDE-8A28-4C65E87E2630}"/>
    <cellStyle name="20% - Ênfase2 10 12" xfId="16970" xr:uid="{13DCFFFB-592B-470C-B20D-327EE338CA69}"/>
    <cellStyle name="20% - Ênfase2 10 13" xfId="16971" xr:uid="{FA99571D-A64D-4739-93BD-8C9D7B1937C7}"/>
    <cellStyle name="20% - Ênfase2 10 2" xfId="4748" xr:uid="{5158C044-892D-40A2-9F12-F17751448E05}"/>
    <cellStyle name="20% - Ênfase2 10 2 2" xfId="8696" xr:uid="{1DB11B3E-FD6D-4467-9D3B-48E91A86EDA6}"/>
    <cellStyle name="20% - Ênfase2 10 2 2 2" xfId="16972" xr:uid="{369B14AD-E743-4E5E-993A-A67A374AA9FC}"/>
    <cellStyle name="20% - Ênfase2 10 2 2 2 2" xfId="16973" xr:uid="{31CEDA83-0640-44D7-A78A-CBB1BDBCB0AA}"/>
    <cellStyle name="20% - Ênfase2 10 2 2 2 3" xfId="16974" xr:uid="{724E1B36-2B25-48C2-B482-206A46CCCD59}"/>
    <cellStyle name="20% - Ênfase2 10 2 2 3" xfId="16975" xr:uid="{3A1D665F-D0F4-4791-9285-A436B14E4A4C}"/>
    <cellStyle name="20% - Ênfase2 10 2 2 4" xfId="16976" xr:uid="{9A59200C-68C3-41B7-B9BE-AD75C2DE28D6}"/>
    <cellStyle name="20% - Ênfase2 10 2 3" xfId="8697" xr:uid="{C76DC5D8-B027-49A0-939B-139AAD7FC626}"/>
    <cellStyle name="20% - Ênfase2 10 2 3 2" xfId="16977" xr:uid="{CED43C19-D3E6-4A78-B71D-3ABB7CF96B46}"/>
    <cellStyle name="20% - Ênfase2 10 2 3 2 2" xfId="16978" xr:uid="{9AE9F7B5-1CF4-4190-8403-4A7C9074CD18}"/>
    <cellStyle name="20% - Ênfase2 10 2 3 2 3" xfId="16979" xr:uid="{145CAA7A-BFC4-44DA-95FC-79064C855E43}"/>
    <cellStyle name="20% - Ênfase2 10 2 3 3" xfId="16980" xr:uid="{B1026B5E-5CBC-4DE6-96C2-D32E2429F619}"/>
    <cellStyle name="20% - Ênfase2 10 2 3 4" xfId="16981" xr:uid="{83FA2DD8-13D4-4370-BD5A-813AD17322FC}"/>
    <cellStyle name="20% - Ênfase2 10 3" xfId="4749" xr:uid="{55F7D1FE-1C2C-47AE-95AD-6B8156C5DF7F}"/>
    <cellStyle name="20% - Ênfase2 10 3 2" xfId="8698" xr:uid="{3E13BE50-1CC0-491A-B146-53723892C85D}"/>
    <cellStyle name="20% - Ênfase2 10 3 2 2" xfId="16982" xr:uid="{74FDFCBC-4ECC-4E3A-A32E-42FE6285E6E6}"/>
    <cellStyle name="20% - Ênfase2 10 3 2 2 2" xfId="16983" xr:uid="{83FA3F31-3EEF-4A59-B16D-FE37AFE2783B}"/>
    <cellStyle name="20% - Ênfase2 10 3 2 2 3" xfId="16984" xr:uid="{FA80AFA2-0FC7-440B-A960-5C37B0FA8735}"/>
    <cellStyle name="20% - Ênfase2 10 3 2 3" xfId="16985" xr:uid="{005A0105-5C6D-4B78-A2A0-E4017E69C728}"/>
    <cellStyle name="20% - Ênfase2 10 3 2 4" xfId="16986" xr:uid="{CDED96F3-06E9-4E9D-87FA-90FF8C8D0469}"/>
    <cellStyle name="20% - Ênfase2 10 3 3" xfId="8699" xr:uid="{D13FB1DD-781C-442D-9F71-D03A0E908FD8}"/>
    <cellStyle name="20% - Ênfase2 10 3 3 2" xfId="16987" xr:uid="{902FC1E1-5406-42DC-8D63-9A7DD62138E7}"/>
    <cellStyle name="20% - Ênfase2 10 3 3 2 2" xfId="16988" xr:uid="{CB02F8E6-33EE-470C-B129-C975D28D8E9B}"/>
    <cellStyle name="20% - Ênfase2 10 3 3 2 3" xfId="16989" xr:uid="{884EEF4D-7015-406E-8388-59A619FE9C27}"/>
    <cellStyle name="20% - Ênfase2 10 3 3 3" xfId="16990" xr:uid="{E21A0202-FADD-4F06-9457-5A740C1D1E3D}"/>
    <cellStyle name="20% - Ênfase2 10 3 3 4" xfId="16991" xr:uid="{AB345080-309A-47C0-8D23-EEDEE055F74B}"/>
    <cellStyle name="20% - Ênfase2 10 3 4" xfId="16992" xr:uid="{DE1D8484-3564-47DA-B1A2-6E85F94A5687}"/>
    <cellStyle name="20% - Ênfase2 10 3 4 2" xfId="16993" xr:uid="{4B88DCFE-F954-4BE2-9782-1D039DDBDDD6}"/>
    <cellStyle name="20% - Ênfase2 10 3 4 3" xfId="16994" xr:uid="{27CA956A-87D3-49C0-82DD-FA9B65026713}"/>
    <cellStyle name="20% - Ênfase2 10 3 5" xfId="16995" xr:uid="{22ACB162-E1B6-4A8F-B96A-69393B6B74B7}"/>
    <cellStyle name="20% - Ênfase2 10 3 6" xfId="16996" xr:uid="{2585DA24-7CBD-4F44-9DCD-A1935D3E94B5}"/>
    <cellStyle name="20% - Ênfase2 10 4" xfId="8700" xr:uid="{97A291AA-ED36-48B4-8EE6-8EC34FB089E7}"/>
    <cellStyle name="20% - Ênfase2 10 4 2" xfId="8701" xr:uid="{4A0987BB-854A-4F38-A407-AFD4365B858E}"/>
    <cellStyle name="20% - Ênfase2 10 4 2 2" xfId="16997" xr:uid="{2C1A0902-6D87-4168-9135-2ADDD7ED8884}"/>
    <cellStyle name="20% - Ênfase2 10 4 2 2 2" xfId="16998" xr:uid="{B7707594-C50D-46F0-941E-81BD18FDD699}"/>
    <cellStyle name="20% - Ênfase2 10 4 2 2 3" xfId="16999" xr:uid="{E2A7FF48-26C5-40CC-ADF6-1920DBD30707}"/>
    <cellStyle name="20% - Ênfase2 10 4 2 3" xfId="17000" xr:uid="{587D851B-7AC4-4270-87EE-4BB79E682988}"/>
    <cellStyle name="20% - Ênfase2 10 4 2 4" xfId="17001" xr:uid="{2586663A-3CF4-441A-AF28-5FC13DAAF591}"/>
    <cellStyle name="20% - Ênfase2 10 4 3" xfId="8702" xr:uid="{C7D9346D-9196-430F-8AC8-216060881F15}"/>
    <cellStyle name="20% - Ênfase2 10 4 3 2" xfId="17002" xr:uid="{6E36F7AC-50B2-4867-AC8F-5CDADA07F7E1}"/>
    <cellStyle name="20% - Ênfase2 10 4 3 2 2" xfId="17003" xr:uid="{996C645D-77D5-48B1-B64E-6A093ED998ED}"/>
    <cellStyle name="20% - Ênfase2 10 4 3 2 3" xfId="17004" xr:uid="{2566B17C-0AB3-4222-BD04-A2D3CEFB6218}"/>
    <cellStyle name="20% - Ênfase2 10 4 3 3" xfId="17005" xr:uid="{E24319C6-215F-46CD-AC36-BE76401D2AF9}"/>
    <cellStyle name="20% - Ênfase2 10 4 3 4" xfId="17006" xr:uid="{D88539A4-5A2B-4ED0-BBD6-3389A5C3D9CC}"/>
    <cellStyle name="20% - Ênfase2 10 4 4" xfId="17007" xr:uid="{568A645F-B371-4971-A158-D0675085850B}"/>
    <cellStyle name="20% - Ênfase2 10 4 4 2" xfId="17008" xr:uid="{327FD809-258A-43D5-98BD-CE12AF7E4F1D}"/>
    <cellStyle name="20% - Ênfase2 10 4 4 3" xfId="17009" xr:uid="{3BA9FA60-8585-4FB6-BB3D-F6403B617CEE}"/>
    <cellStyle name="20% - Ênfase2 10 4 5" xfId="17010" xr:uid="{12420627-4665-4A35-9751-F3879C8A1AF6}"/>
    <cellStyle name="20% - Ênfase2 10 4 6" xfId="17011" xr:uid="{C37D4B84-73CB-4819-9D6F-97213718334E}"/>
    <cellStyle name="20% - Ênfase2 10 5" xfId="8703" xr:uid="{B6465EC1-8DE7-4608-9BE0-05C9688E48BC}"/>
    <cellStyle name="20% - Ênfase2 10 5 2" xfId="8704" xr:uid="{817BD84E-24B8-4F38-82D0-91370B23F57D}"/>
    <cellStyle name="20% - Ênfase2 10 5 2 2" xfId="17012" xr:uid="{72E831EB-2772-49F2-8903-955C7DF1A695}"/>
    <cellStyle name="20% - Ênfase2 10 5 2 2 2" xfId="17013" xr:uid="{2D6DCDC8-046F-4BE2-BA7B-30DD367F53ED}"/>
    <cellStyle name="20% - Ênfase2 10 5 2 2 3" xfId="17014" xr:uid="{25993B19-BD22-47F2-8DAB-619F64364577}"/>
    <cellStyle name="20% - Ênfase2 10 5 2 3" xfId="17015" xr:uid="{FC92AE5D-491A-472E-99D2-FDB90AEEC083}"/>
    <cellStyle name="20% - Ênfase2 10 5 2 4" xfId="17016" xr:uid="{69FE0DE0-804A-488A-86DF-F9FEF690519B}"/>
    <cellStyle name="20% - Ênfase2 10 5 3" xfId="8705" xr:uid="{FAA516B5-2540-424B-AAD7-D5C139855C51}"/>
    <cellStyle name="20% - Ênfase2 10 5 3 2" xfId="17017" xr:uid="{C5F76B9E-0A65-4EB5-84C2-56A7F524792C}"/>
    <cellStyle name="20% - Ênfase2 10 5 3 2 2" xfId="17018" xr:uid="{47E5BD2C-82A5-405E-837A-1B2F691D1EC4}"/>
    <cellStyle name="20% - Ênfase2 10 5 3 2 3" xfId="17019" xr:uid="{35608411-6DB6-475B-84FA-07EE120B1646}"/>
    <cellStyle name="20% - Ênfase2 10 5 3 3" xfId="17020" xr:uid="{4F445437-215F-479E-9F3A-2FE57783AA0E}"/>
    <cellStyle name="20% - Ênfase2 10 5 3 4" xfId="17021" xr:uid="{A10D277A-1A7E-403C-8C91-324A5C3B6D0C}"/>
    <cellStyle name="20% - Ênfase2 10 5 4" xfId="17022" xr:uid="{78C7F8F8-3C6A-416E-AEBC-6D53C8559A3B}"/>
    <cellStyle name="20% - Ênfase2 10 5 4 2" xfId="17023" xr:uid="{66005943-FDE8-4B20-8615-BD93D21972DA}"/>
    <cellStyle name="20% - Ênfase2 10 5 4 3" xfId="17024" xr:uid="{FDBBC105-3855-4901-88CC-A05590CC3E3B}"/>
    <cellStyle name="20% - Ênfase2 10 5 5" xfId="17025" xr:uid="{01FCF19E-4E8F-4434-AAB5-F2076A1501E1}"/>
    <cellStyle name="20% - Ênfase2 10 5 6" xfId="17026" xr:uid="{9DEC5EFA-9E8A-4ACE-8914-069518CB3545}"/>
    <cellStyle name="20% - Ênfase2 10 6" xfId="8706" xr:uid="{868E774A-3BB6-4D75-9A92-224D5878DED0}"/>
    <cellStyle name="20% - Ênfase2 10 6 2" xfId="8707" xr:uid="{0A694F53-E3BF-4174-8516-502500A7F954}"/>
    <cellStyle name="20% - Ênfase2 10 6 2 2" xfId="17027" xr:uid="{3334656D-CA71-49FD-83F2-C8936926BEF3}"/>
    <cellStyle name="20% - Ênfase2 10 6 2 2 2" xfId="17028" xr:uid="{CE3710F3-372F-40F7-A806-8E45211A3B53}"/>
    <cellStyle name="20% - Ênfase2 10 6 2 2 3" xfId="17029" xr:uid="{D2932913-B13A-44F7-844C-534A3F775BC8}"/>
    <cellStyle name="20% - Ênfase2 10 6 2 3" xfId="17030" xr:uid="{77DD7648-0A98-424A-89B5-ACC3631A35F6}"/>
    <cellStyle name="20% - Ênfase2 10 6 2 4" xfId="17031" xr:uid="{59420C4E-CB52-4B35-BF7D-95A990D5F3CD}"/>
    <cellStyle name="20% - Ênfase2 10 6 3" xfId="8708" xr:uid="{FDA66E71-8BC6-4159-AFF7-FF85E07BF674}"/>
    <cellStyle name="20% - Ênfase2 10 6 3 2" xfId="17032" xr:uid="{900E847D-76F7-4095-B76C-EF6514C822FC}"/>
    <cellStyle name="20% - Ênfase2 10 6 3 2 2" xfId="17033" xr:uid="{9F27214F-0D38-48EC-947B-B0681DDA699B}"/>
    <cellStyle name="20% - Ênfase2 10 6 3 2 3" xfId="17034" xr:uid="{614D5CF8-ED3C-45E9-A943-575593650DA0}"/>
    <cellStyle name="20% - Ênfase2 10 6 3 3" xfId="17035" xr:uid="{684C9E4B-A14D-465E-870E-2F7B5CE3B1DD}"/>
    <cellStyle name="20% - Ênfase2 10 6 3 4" xfId="17036" xr:uid="{8AEC6245-A9EC-449D-A18E-9187BE761713}"/>
    <cellStyle name="20% - Ênfase2 10 6 4" xfId="17037" xr:uid="{EAE99ADC-CB82-4C79-885C-78C8A08CCCD1}"/>
    <cellStyle name="20% - Ênfase2 10 6 4 2" xfId="17038" xr:uid="{78721C8D-31AA-43A4-B709-3916B6D027E3}"/>
    <cellStyle name="20% - Ênfase2 10 6 4 3" xfId="17039" xr:uid="{DD87C599-EB59-4D45-AE7D-55A96895D52A}"/>
    <cellStyle name="20% - Ênfase2 10 6 5" xfId="17040" xr:uid="{7D86A195-5824-493B-AB58-028BDBD5602B}"/>
    <cellStyle name="20% - Ênfase2 10 6 6" xfId="17041" xr:uid="{A6390803-D39A-472B-B796-9AA84D7D4026}"/>
    <cellStyle name="20% - Ênfase2 10 7" xfId="8709" xr:uid="{DB1B3557-5130-4FC5-87E5-CF4E5C7C9145}"/>
    <cellStyle name="20% - Ênfase2 10 7 2" xfId="8710" xr:uid="{ECE0C783-9D66-499D-980C-22F814E4812F}"/>
    <cellStyle name="20% - Ênfase2 10 7 2 2" xfId="17042" xr:uid="{159144D8-CFF3-4DC8-AFC1-B0F2199A4620}"/>
    <cellStyle name="20% - Ênfase2 10 7 2 2 2" xfId="17043" xr:uid="{52AD3908-DDE4-420A-8D31-097C59017D6E}"/>
    <cellStyle name="20% - Ênfase2 10 7 2 2 3" xfId="17044" xr:uid="{F674B209-83F7-417E-A02C-9A255F93F116}"/>
    <cellStyle name="20% - Ênfase2 10 7 2 3" xfId="17045" xr:uid="{13EF0502-3016-40A6-8226-578A292F3389}"/>
    <cellStyle name="20% - Ênfase2 10 7 2 4" xfId="17046" xr:uid="{311782C1-9DEC-4634-88EB-76428C894374}"/>
    <cellStyle name="20% - Ênfase2 10 7 3" xfId="8711" xr:uid="{2C6DED69-9DBF-4224-81A5-81F6E46F00C8}"/>
    <cellStyle name="20% - Ênfase2 10 7 3 2" xfId="17047" xr:uid="{8212FE62-1613-492C-8AFD-295769A091BF}"/>
    <cellStyle name="20% - Ênfase2 10 7 3 2 2" xfId="17048" xr:uid="{5D307804-23DF-4E25-93B5-57C325162305}"/>
    <cellStyle name="20% - Ênfase2 10 7 3 2 3" xfId="17049" xr:uid="{FE40C3AE-C8A1-4A83-BA48-B9FA4171D0C2}"/>
    <cellStyle name="20% - Ênfase2 10 7 3 3" xfId="17050" xr:uid="{A30FDCDB-B5EB-433A-8E61-299F089DD339}"/>
    <cellStyle name="20% - Ênfase2 10 7 3 4" xfId="17051" xr:uid="{F0751645-77B6-4D57-97BF-CE2C5F0DCEED}"/>
    <cellStyle name="20% - Ênfase2 10 7 4" xfId="17052" xr:uid="{6DEB85BF-4E95-4B96-8EC5-9366427F0597}"/>
    <cellStyle name="20% - Ênfase2 10 7 4 2" xfId="17053" xr:uid="{6F5B1F5A-2A4B-44E5-A183-01A7A90F88F4}"/>
    <cellStyle name="20% - Ênfase2 10 7 4 3" xfId="17054" xr:uid="{713AE8EF-552C-4B38-869C-F16BFF431F12}"/>
    <cellStyle name="20% - Ênfase2 10 7 5" xfId="17055" xr:uid="{6B99F699-8042-4542-BA8E-09596F927F50}"/>
    <cellStyle name="20% - Ênfase2 10 7 6" xfId="17056" xr:uid="{146CB06A-8CDA-4809-821F-C28A9B78457C}"/>
    <cellStyle name="20% - Ênfase2 10 8" xfId="8712" xr:uid="{200B0248-D37E-42E8-8A23-B1903E80443A}"/>
    <cellStyle name="20% - Ênfase2 10 8 2" xfId="8713" xr:uid="{A2A8AC64-E1A9-4991-A27F-73FF1DDEFC30}"/>
    <cellStyle name="20% - Ênfase2 10 8 2 2" xfId="17057" xr:uid="{A2956479-E824-434F-9B74-5E6FCD354583}"/>
    <cellStyle name="20% - Ênfase2 10 8 2 2 2" xfId="17058" xr:uid="{E9A75566-DB3E-485C-A6AB-959A4CD86B9E}"/>
    <cellStyle name="20% - Ênfase2 10 8 2 2 3" xfId="17059" xr:uid="{D785B482-6C12-4919-830D-DAB0A4C00604}"/>
    <cellStyle name="20% - Ênfase2 10 8 2 3" xfId="17060" xr:uid="{2523FE60-D5A0-44D7-BC80-9F579D445C7D}"/>
    <cellStyle name="20% - Ênfase2 10 8 2 4" xfId="17061" xr:uid="{80BE0ED7-7C6C-4F0B-A884-B422F5289116}"/>
    <cellStyle name="20% - Ênfase2 10 8 3" xfId="8714" xr:uid="{D7832EA1-AE00-483C-B419-16CA9C82AA18}"/>
    <cellStyle name="20% - Ênfase2 10 8 3 2" xfId="17062" xr:uid="{804BD829-563E-4FA1-8692-7C99863D7168}"/>
    <cellStyle name="20% - Ênfase2 10 8 3 2 2" xfId="17063" xr:uid="{1BC83DCF-C179-4199-B76A-41DCF4357D51}"/>
    <cellStyle name="20% - Ênfase2 10 8 3 2 3" xfId="17064" xr:uid="{E4A22305-34EE-4E51-A313-4F811E8BA9D6}"/>
    <cellStyle name="20% - Ênfase2 10 8 3 3" xfId="17065" xr:uid="{A38E84E7-F16F-4B0D-BDFA-3EB2138E4187}"/>
    <cellStyle name="20% - Ênfase2 10 8 3 4" xfId="17066" xr:uid="{56FE79B4-E0A2-42F0-A3F3-6DB102A67CDE}"/>
    <cellStyle name="20% - Ênfase2 10 8 4" xfId="17067" xr:uid="{AF3F65AA-C5B0-4A92-8BE8-6CE128D02AAF}"/>
    <cellStyle name="20% - Ênfase2 10 8 4 2" xfId="17068" xr:uid="{62516027-3908-46D9-822E-052059BB80DC}"/>
    <cellStyle name="20% - Ênfase2 10 8 4 3" xfId="17069" xr:uid="{6A209C5E-C3AA-4596-8744-64051959ED3C}"/>
    <cellStyle name="20% - Ênfase2 10 8 5" xfId="17070" xr:uid="{BCE265EF-1E25-45A7-8F79-A8F6A28DD42A}"/>
    <cellStyle name="20% - Ênfase2 10 8 6" xfId="17071" xr:uid="{B55C7836-9BED-4A2E-B011-167E46AD9FE7}"/>
    <cellStyle name="20% - Ênfase2 10 9" xfId="8715" xr:uid="{335A2395-6B5E-44CB-A4DE-FFE17EA48F48}"/>
    <cellStyle name="20% - Ênfase2 10 9 2" xfId="17072" xr:uid="{5A9C038A-FBAC-4374-B69A-0CB1F5CAC207}"/>
    <cellStyle name="20% - Ênfase2 10 9 2 2" xfId="17073" xr:uid="{005A2000-4985-4FFE-80C2-672E283973E9}"/>
    <cellStyle name="20% - Ênfase2 10 9 2 3" xfId="17074" xr:uid="{CF6E5F05-962C-45B8-BE96-D8F5AA998912}"/>
    <cellStyle name="20% - Ênfase2 10 9 3" xfId="17075" xr:uid="{4D3631A1-459F-4726-BBB9-482DCFA2134C}"/>
    <cellStyle name="20% - Ênfase2 10 9 4" xfId="17076" xr:uid="{B8EC5F78-0B59-4A4B-BDDA-245D82D3D6BF}"/>
    <cellStyle name="20% - Ênfase2 100" xfId="17077" xr:uid="{3D58B053-0A4C-4220-A0A3-7D97269960CA}"/>
    <cellStyle name="20% - Ênfase2 101" xfId="17078" xr:uid="{C723DF19-42BB-4691-9C76-79C7B0E3E41E}"/>
    <cellStyle name="20% - Ênfase2 102" xfId="17079" xr:uid="{8A9EDCFE-EACE-438F-9378-DADDEF437318}"/>
    <cellStyle name="20% - Ênfase2 103" xfId="17080" xr:uid="{33BD4BDB-A602-402E-8245-C146C1BB2C9A}"/>
    <cellStyle name="20% - Ênfase2 104" xfId="17081" xr:uid="{395BDD35-A8A4-4231-B364-EAC55CA83EB4}"/>
    <cellStyle name="20% - Ênfase2 105" xfId="17082" xr:uid="{8391F9BB-9A8F-4CE1-B9F9-5A9E29DC7170}"/>
    <cellStyle name="20% - Ênfase2 106" xfId="17083" xr:uid="{5F90F0F4-63DC-4A9F-A2F1-24DFBF69417E}"/>
    <cellStyle name="20% - Ênfase2 107" xfId="17084" xr:uid="{A73142C6-EDE4-4649-AD09-41C821B24F3E}"/>
    <cellStyle name="20% - Ênfase2 108" xfId="17085" xr:uid="{C548D2EF-46CD-4597-8FF9-8263FC0B0C20}"/>
    <cellStyle name="20% - Ênfase2 109" xfId="17086" xr:uid="{9EE2190E-3763-4BF9-95E1-48B222A3ED8F}"/>
    <cellStyle name="20% - Ênfase2 11" xfId="4750" xr:uid="{A3C8E63C-1C15-4A4D-9994-374085F5BE6D}"/>
    <cellStyle name="20% - Ênfase2 11 2" xfId="4751" xr:uid="{08546123-1FD6-4483-8AF1-A123D3B3C2DE}"/>
    <cellStyle name="20% - Ênfase2 11 2 2" xfId="8716" xr:uid="{F6159C77-BBC1-44DD-B0FB-D244F07233DC}"/>
    <cellStyle name="20% - Ênfase2 11 2 2 2" xfId="17087" xr:uid="{01E1F052-086F-4ADD-A061-69CA5C80CDBC}"/>
    <cellStyle name="20% - Ênfase2 11 2 2 2 2" xfId="17088" xr:uid="{593F14E5-02C6-42C1-9665-C5319B6CE7ED}"/>
    <cellStyle name="20% - Ênfase2 11 2 2 2 3" xfId="17089" xr:uid="{7D0EE9C6-97D3-4C8C-8220-B7058CA94BDF}"/>
    <cellStyle name="20% - Ênfase2 11 2 2 3" xfId="17090" xr:uid="{343B08BB-E481-4A68-B954-7B36527949B4}"/>
    <cellStyle name="20% - Ênfase2 11 2 2 4" xfId="17091" xr:uid="{F326F50D-E0BA-4250-BC68-007FA32C18C7}"/>
    <cellStyle name="20% - Ênfase2 11 2 3" xfId="8717" xr:uid="{CDFBF746-0D12-44D0-BCB0-82B2CDC4CF54}"/>
    <cellStyle name="20% - Ênfase2 11 2 3 2" xfId="17092" xr:uid="{6B97A497-0342-432F-AAB0-56CE95F0AC85}"/>
    <cellStyle name="20% - Ênfase2 11 2 3 2 2" xfId="17093" xr:uid="{6315457D-6808-4FEC-A7D1-83432500AA9F}"/>
    <cellStyle name="20% - Ênfase2 11 2 3 2 3" xfId="17094" xr:uid="{2A31B45B-4C15-4240-B996-3E0EC230DD87}"/>
    <cellStyle name="20% - Ênfase2 11 2 3 3" xfId="17095" xr:uid="{7A26FCF4-A557-4957-B6DB-F23C4A503D7B}"/>
    <cellStyle name="20% - Ênfase2 11 2 3 4" xfId="17096" xr:uid="{DCCF5F8E-C35F-4141-9F76-7E021AC48E1E}"/>
    <cellStyle name="20% - Ênfase2 11 2 4" xfId="17097" xr:uid="{8D984B62-0E8D-474E-893F-565E181D7B60}"/>
    <cellStyle name="20% - Ênfase2 11 2 4 2" xfId="17098" xr:uid="{8D96C87F-1D60-4F55-9E08-A64315149782}"/>
    <cellStyle name="20% - Ênfase2 11 2 4 3" xfId="17099" xr:uid="{515DD6FB-C309-42C8-8A2E-17E92969238E}"/>
    <cellStyle name="20% - Ênfase2 11 2 5" xfId="17100" xr:uid="{DF71EF81-B33E-4028-8788-E06915AEED9C}"/>
    <cellStyle name="20% - Ênfase2 11 2 6" xfId="17101" xr:uid="{3B789928-2352-48ED-8453-C0C9F7C0B939}"/>
    <cellStyle name="20% - Ênfase2 11 3" xfId="4752" xr:uid="{5647424E-AD11-4271-8E96-25D29BBC3AC1}"/>
    <cellStyle name="20% - Ênfase2 11 3 2" xfId="8718" xr:uid="{6AA052DB-E0D2-4BA9-B2A4-16938456E741}"/>
    <cellStyle name="20% - Ênfase2 11 3 2 2" xfId="17102" xr:uid="{B26B201E-4274-4F2E-A8DF-4F657B6EE17D}"/>
    <cellStyle name="20% - Ênfase2 11 3 2 2 2" xfId="17103" xr:uid="{9946CE81-8229-4824-9733-01CAD28424FF}"/>
    <cellStyle name="20% - Ênfase2 11 3 2 2 3" xfId="17104" xr:uid="{9217FDF8-B95E-4713-8D53-59FFB5732371}"/>
    <cellStyle name="20% - Ênfase2 11 3 2 3" xfId="17105" xr:uid="{FA67D0B9-F904-447D-9749-F1522534A9D8}"/>
    <cellStyle name="20% - Ênfase2 11 3 2 4" xfId="17106" xr:uid="{43B10651-301D-4E5B-A4FA-36D0EF1417B7}"/>
    <cellStyle name="20% - Ênfase2 11 3 3" xfId="8719" xr:uid="{BCF47BD4-3FF3-42C0-8328-F184A2A71F01}"/>
    <cellStyle name="20% - Ênfase2 11 3 3 2" xfId="17107" xr:uid="{A016B2DE-A5DE-43B3-9488-88F11475DA3D}"/>
    <cellStyle name="20% - Ênfase2 11 3 3 2 2" xfId="17108" xr:uid="{B252B365-CD7D-49B5-AF51-AD7AACF4C97B}"/>
    <cellStyle name="20% - Ênfase2 11 3 3 2 3" xfId="17109" xr:uid="{73052015-46B2-412E-ADAE-231A27D52DA5}"/>
    <cellStyle name="20% - Ênfase2 11 3 3 3" xfId="17110" xr:uid="{2BFC3CF6-A651-4319-8326-7F49DDC0FA4C}"/>
    <cellStyle name="20% - Ênfase2 11 3 3 4" xfId="17111" xr:uid="{372B3C80-ED4F-4807-A418-EE1601B5F69A}"/>
    <cellStyle name="20% - Ênfase2 11 3 4" xfId="17112" xr:uid="{6FDDCE08-370C-49FA-8622-7F52B878D1F2}"/>
    <cellStyle name="20% - Ênfase2 11 3 4 2" xfId="17113" xr:uid="{87F16EB6-8A83-49FC-8AC8-D23C146A06CA}"/>
    <cellStyle name="20% - Ênfase2 11 3 4 3" xfId="17114" xr:uid="{54A14BE5-A85A-443E-9E07-B267D9B0D06C}"/>
    <cellStyle name="20% - Ênfase2 11 3 5" xfId="17115" xr:uid="{70FD937C-FF51-4C09-9FDE-D45FD6514685}"/>
    <cellStyle name="20% - Ênfase2 11 3 6" xfId="17116" xr:uid="{81071B75-85DC-4C79-BAB6-ECE655CCFB1B}"/>
    <cellStyle name="20% - Ênfase2 11 4" xfId="8720" xr:uid="{B737B420-1CC6-41FC-B52F-76C3A71742D5}"/>
    <cellStyle name="20% - Ênfase2 11 4 2" xfId="17117" xr:uid="{8954973D-DE73-45A7-82DD-8E17D2E39459}"/>
    <cellStyle name="20% - Ênfase2 11 4 2 2" xfId="17118" xr:uid="{73767417-6109-4574-BDD7-FAD8C0C47A6A}"/>
    <cellStyle name="20% - Ênfase2 11 4 2 3" xfId="17119" xr:uid="{1546CA41-7E44-4472-9185-35BC42EE60AE}"/>
    <cellStyle name="20% - Ênfase2 11 4 3" xfId="17120" xr:uid="{2744B4C3-E62B-4D61-A699-80C5D308EF91}"/>
    <cellStyle name="20% - Ênfase2 11 4 4" xfId="17121" xr:uid="{A8346065-D83B-43D9-BEB1-D12737AA57EF}"/>
    <cellStyle name="20% - Ênfase2 11 5" xfId="8721" xr:uid="{BA6BCAE5-19D2-4D47-9250-E87351B904B2}"/>
    <cellStyle name="20% - Ênfase2 11 5 2" xfId="17122" xr:uid="{E512BD38-11F6-4CD5-8059-9E62ADB3A5F5}"/>
    <cellStyle name="20% - Ênfase2 11 5 2 2" xfId="17123" xr:uid="{F3162C6B-6EF7-421F-BF8B-2665CA5822D5}"/>
    <cellStyle name="20% - Ênfase2 11 5 2 3" xfId="17124" xr:uid="{D4D8EE37-845C-4B3F-865A-E34504B335A3}"/>
    <cellStyle name="20% - Ênfase2 11 5 3" xfId="17125" xr:uid="{63A490E1-3802-41A5-B499-08ACF7C685FC}"/>
    <cellStyle name="20% - Ênfase2 11 5 4" xfId="17126" xr:uid="{DA7B2533-8D95-4B73-87EA-DCCE6F8C9D37}"/>
    <cellStyle name="20% - Ênfase2 11 6" xfId="17127" xr:uid="{3C4751E3-88F7-44B2-B5F2-BA0F665A668E}"/>
    <cellStyle name="20% - Ênfase2 11 6 2" xfId="17128" xr:uid="{111C23ED-2455-4562-90CF-BC2825A3677B}"/>
    <cellStyle name="20% - Ênfase2 11 6 3" xfId="17129" xr:uid="{887A551B-534B-436B-AAB8-485B142879B2}"/>
    <cellStyle name="20% - Ênfase2 11 7" xfId="17130" xr:uid="{6C2E0B9F-02CA-462A-A3E1-AB235F1F50C6}"/>
    <cellStyle name="20% - Ênfase2 11 8" xfId="17131" xr:uid="{2FD7B42F-1614-4F57-807E-64DCE9A34CA2}"/>
    <cellStyle name="20% - Ênfase2 110" xfId="17132" xr:uid="{B692B5B3-1CED-41A9-9C9F-ABE41796FA8B}"/>
    <cellStyle name="20% - Ênfase2 111" xfId="17133" xr:uid="{F9AC11C4-196A-4E62-8CF7-08667A0D1058}"/>
    <cellStyle name="20% - Ênfase2 112" xfId="17134" xr:uid="{8A9F40B4-E0FA-490B-AF9A-3EB0F7E04FB6}"/>
    <cellStyle name="20% - Ênfase2 113" xfId="17135" xr:uid="{826A18E8-BDC6-4144-ADA0-59D4D2EAF0FE}"/>
    <cellStyle name="20% - Ênfase2 114" xfId="17136" xr:uid="{8526011E-AEB9-4209-843B-FA715690293D}"/>
    <cellStyle name="20% - Ênfase2 115" xfId="17137" xr:uid="{50669379-9C4D-4B38-833F-D1C11BBD9524}"/>
    <cellStyle name="20% - Ênfase2 116" xfId="17138" xr:uid="{0650BD54-9C06-44CA-8CBB-284B1CC30148}"/>
    <cellStyle name="20% - Ênfase2 117" xfId="17139" xr:uid="{E2D0C837-0889-4A8B-B7FC-987BF4691D9D}"/>
    <cellStyle name="20% - Ênfase2 118" xfId="17140" xr:uid="{DEA8A5DD-4EA7-4050-9E5E-71B690F870AA}"/>
    <cellStyle name="20% - Ênfase2 119" xfId="17141" xr:uid="{75D51DB0-9983-48D8-B123-FE24A244D301}"/>
    <cellStyle name="20% - Ênfase2 12" xfId="4753" xr:uid="{3B34C3B3-405F-4487-9B13-0D596A013347}"/>
    <cellStyle name="20% - Ênfase2 12 2" xfId="4754" xr:uid="{1302235C-7E5E-47DA-91A0-E8192579038C}"/>
    <cellStyle name="20% - Ênfase2 12 2 2" xfId="8722" xr:uid="{08F7F07B-5A64-4928-B134-24307BE08608}"/>
    <cellStyle name="20% - Ênfase2 12 2 2 2" xfId="17142" xr:uid="{79C34A12-0BBC-4667-ABB9-07770C942F83}"/>
    <cellStyle name="20% - Ênfase2 12 2 2 2 2" xfId="17143" xr:uid="{722F6833-2AEC-46FC-8DEC-74754946F396}"/>
    <cellStyle name="20% - Ênfase2 12 2 2 2 3" xfId="17144" xr:uid="{1F1CAC52-B8F1-4B95-A419-C9B259F711CC}"/>
    <cellStyle name="20% - Ênfase2 12 2 2 3" xfId="17145" xr:uid="{E4E9CF01-DA0C-424B-97CC-D4D4C4406693}"/>
    <cellStyle name="20% - Ênfase2 12 2 2 4" xfId="17146" xr:uid="{D8207F9F-9362-45E7-82DF-A1D380F4E702}"/>
    <cellStyle name="20% - Ênfase2 12 2 3" xfId="8723" xr:uid="{7C8C7D75-7F8E-442A-8B2B-78A87C7C0742}"/>
    <cellStyle name="20% - Ênfase2 12 2 3 2" xfId="17147" xr:uid="{DE0F5EB0-E0FC-4C74-9474-004D9200C317}"/>
    <cellStyle name="20% - Ênfase2 12 2 3 2 2" xfId="17148" xr:uid="{97D2C918-010E-47CB-A5AD-1DF26DDDF67F}"/>
    <cellStyle name="20% - Ênfase2 12 2 3 2 3" xfId="17149" xr:uid="{E8016209-448E-4D9D-8A54-2CDA4C202FC8}"/>
    <cellStyle name="20% - Ênfase2 12 2 3 3" xfId="17150" xr:uid="{4799A701-D61C-4DB5-B259-CE4B46BC25B3}"/>
    <cellStyle name="20% - Ênfase2 12 2 3 4" xfId="17151" xr:uid="{CC3114D7-48A4-44C5-82EB-96AA03DB75F8}"/>
    <cellStyle name="20% - Ênfase2 12 2 4" xfId="17152" xr:uid="{0376EAEE-5532-4710-88BA-40606723B116}"/>
    <cellStyle name="20% - Ênfase2 12 2 4 2" xfId="17153" xr:uid="{DFF2F764-4AA3-42BE-A088-57DD020424B5}"/>
    <cellStyle name="20% - Ênfase2 12 2 4 3" xfId="17154" xr:uid="{3467FF31-03C5-4CA3-A246-0781DEAE8BFA}"/>
    <cellStyle name="20% - Ênfase2 12 2 5" xfId="17155" xr:uid="{66DF26BF-CE3E-44E4-969A-42079C4AB8CD}"/>
    <cellStyle name="20% - Ênfase2 12 2 6" xfId="17156" xr:uid="{212E14E7-9C71-4BD2-8EA1-E2264C08D999}"/>
    <cellStyle name="20% - Ênfase2 12 3" xfId="4755" xr:uid="{DBA544D9-8AF9-4728-A462-D3D4BA1C6473}"/>
    <cellStyle name="20% - Ênfase2 12 3 2" xfId="8724" xr:uid="{9B063867-9E45-48A1-B324-EF48DE399950}"/>
    <cellStyle name="20% - Ênfase2 12 3 2 2" xfId="17157" xr:uid="{5C93CBC4-D4E8-4964-B3ED-8D8D76CEC4EF}"/>
    <cellStyle name="20% - Ênfase2 12 3 2 2 2" xfId="17158" xr:uid="{27A9FBB0-DC1C-4336-9078-EEAB10EE80B3}"/>
    <cellStyle name="20% - Ênfase2 12 3 2 2 3" xfId="17159" xr:uid="{2A303235-20CD-4D1B-9B3B-A0AF7B330CD9}"/>
    <cellStyle name="20% - Ênfase2 12 3 2 3" xfId="17160" xr:uid="{0F0E5181-92F0-43D3-8A72-C4CEEC0735D5}"/>
    <cellStyle name="20% - Ênfase2 12 3 2 4" xfId="17161" xr:uid="{71BF7297-3C5F-47D7-92B3-01234A53A303}"/>
    <cellStyle name="20% - Ênfase2 12 3 3" xfId="8725" xr:uid="{B811453F-210C-4007-9EE0-FECFB1641019}"/>
    <cellStyle name="20% - Ênfase2 12 3 3 2" xfId="17162" xr:uid="{7407DD19-3C85-4CA9-8273-65527DFAECDC}"/>
    <cellStyle name="20% - Ênfase2 12 3 3 2 2" xfId="17163" xr:uid="{63018D49-78B1-480E-93CA-0BFB7CD52E96}"/>
    <cellStyle name="20% - Ênfase2 12 3 3 2 3" xfId="17164" xr:uid="{0D77D1AC-32B5-4BA9-934B-E87D8F02542C}"/>
    <cellStyle name="20% - Ênfase2 12 3 3 3" xfId="17165" xr:uid="{10E07478-81AE-4092-A565-416FDEC53D3E}"/>
    <cellStyle name="20% - Ênfase2 12 3 3 4" xfId="17166" xr:uid="{6C11F7DB-D92B-47BD-9D8B-F7EEF86FDCFD}"/>
    <cellStyle name="20% - Ênfase2 12 3 4" xfId="17167" xr:uid="{31A00945-42B2-49F5-BC28-BFEC746F436B}"/>
    <cellStyle name="20% - Ênfase2 12 3 4 2" xfId="17168" xr:uid="{F001657B-D044-4A91-A105-2951D1671342}"/>
    <cellStyle name="20% - Ênfase2 12 3 4 3" xfId="17169" xr:uid="{965BB953-8FB5-4792-B381-2BF874826241}"/>
    <cellStyle name="20% - Ênfase2 12 3 5" xfId="17170" xr:uid="{8EBCFB5B-676A-4014-A4EB-2CEF6ABF1AA7}"/>
    <cellStyle name="20% - Ênfase2 12 3 6" xfId="17171" xr:uid="{969E077F-8CCF-4C05-90BF-4EDA31EF0CEB}"/>
    <cellStyle name="20% - Ênfase2 12 4" xfId="8726" xr:uid="{7D849BD9-2684-4378-AA7C-B451E863F3A1}"/>
    <cellStyle name="20% - Ênfase2 12 4 2" xfId="17172" xr:uid="{F71F9EB1-43EA-47B1-A9B0-7D9A8D07DC82}"/>
    <cellStyle name="20% - Ênfase2 12 4 2 2" xfId="17173" xr:uid="{BFF8B4A0-D151-462B-9A48-34EFE9B177DD}"/>
    <cellStyle name="20% - Ênfase2 12 4 2 3" xfId="17174" xr:uid="{B23DDA4A-CF7B-4EC3-B7E0-D3C9FD8E869B}"/>
    <cellStyle name="20% - Ênfase2 12 4 3" xfId="17175" xr:uid="{CEF45BE9-A17E-4DC3-8FDD-13955D942CF3}"/>
    <cellStyle name="20% - Ênfase2 12 4 4" xfId="17176" xr:uid="{F72B74F3-6AE5-4C30-9579-4C35059E7ACD}"/>
    <cellStyle name="20% - Ênfase2 12 5" xfId="8727" xr:uid="{F9412D02-73E8-40C9-A1FC-BD0DD6DBD1C1}"/>
    <cellStyle name="20% - Ênfase2 12 5 2" xfId="17177" xr:uid="{0EC63956-FD9F-4110-8AFD-C6ED30C6E8F2}"/>
    <cellStyle name="20% - Ênfase2 12 5 2 2" xfId="17178" xr:uid="{FD0D5ED7-C7B0-4083-A7DB-B3E096CE2845}"/>
    <cellStyle name="20% - Ênfase2 12 5 2 3" xfId="17179" xr:uid="{8E23C6BC-2D95-4973-B240-DB180A416684}"/>
    <cellStyle name="20% - Ênfase2 12 5 3" xfId="17180" xr:uid="{79D43DDB-38D4-4F38-B2C0-73449BEF13DF}"/>
    <cellStyle name="20% - Ênfase2 12 5 4" xfId="17181" xr:uid="{928FB825-3B12-474E-A011-16678EB1D9FD}"/>
    <cellStyle name="20% - Ênfase2 12 6" xfId="17182" xr:uid="{318F5069-70A1-4491-B275-2FA94CFAD898}"/>
    <cellStyle name="20% - Ênfase2 12 6 2" xfId="17183" xr:uid="{9D22B56C-B117-4B51-85AF-C043AD821AFE}"/>
    <cellStyle name="20% - Ênfase2 12 6 3" xfId="17184" xr:uid="{24E7B99B-C5F7-48ED-8CB3-D42AB3E958A4}"/>
    <cellStyle name="20% - Ênfase2 12 7" xfId="17185" xr:uid="{F060C2B6-055A-4822-945F-34A43963B8E0}"/>
    <cellStyle name="20% - Ênfase2 12 8" xfId="17186" xr:uid="{5206D8DC-F974-4603-8F22-76BBD583559F}"/>
    <cellStyle name="20% - Ênfase2 120" xfId="17187" xr:uid="{A2A8DB30-006E-4A89-BA56-2AA958B58C86}"/>
    <cellStyle name="20% - Ênfase2 121" xfId="17188" xr:uid="{6B4A540D-87B6-4908-AAF0-89533D73F8D4}"/>
    <cellStyle name="20% - Ênfase2 122" xfId="17189" xr:uid="{3B273B74-DF38-4AB7-A3AC-5D9145688930}"/>
    <cellStyle name="20% - Ênfase2 123" xfId="17190" xr:uid="{425A51E7-DEE0-4FD4-9FDB-48D703D025FA}"/>
    <cellStyle name="20% - Ênfase2 124" xfId="17191" xr:uid="{9B596CF2-BC95-4762-B0F3-22B8248FEEBA}"/>
    <cellStyle name="20% - Ênfase2 125" xfId="17192" xr:uid="{3EE05945-4D5B-4C67-A170-3213C6C981E7}"/>
    <cellStyle name="20% - Ênfase2 126" xfId="17193" xr:uid="{854AEF9D-D89C-433B-85A5-4DA1B72D1E8F}"/>
    <cellStyle name="20% - Ênfase2 127" xfId="17194" xr:uid="{3C999911-36C4-48C3-AB9C-FCB094859534}"/>
    <cellStyle name="20% - Ênfase2 128" xfId="17195" xr:uid="{649CB1E5-CCBB-43D7-B7F6-061C5B5F3CA8}"/>
    <cellStyle name="20% - Ênfase2 129" xfId="17196" xr:uid="{98A8100C-AB88-46B6-BCF2-2C80D1A4FB91}"/>
    <cellStyle name="20% - Ênfase2 13" xfId="4756" xr:uid="{9F716EE6-18D6-4B0C-A169-DC10A4C26D84}"/>
    <cellStyle name="20% - Ênfase2 13 2" xfId="8728" xr:uid="{5FF0E842-7C5B-41C1-A00F-98C7148D90D9}"/>
    <cellStyle name="20% - Ênfase2 13 2 2" xfId="8729" xr:uid="{2297F515-63A6-46C2-82B4-C292875961EC}"/>
    <cellStyle name="20% - Ênfase2 13 2 2 2" xfId="17197" xr:uid="{CBB95CEC-CCC7-48CC-AE8A-AE663AC59A36}"/>
    <cellStyle name="20% - Ênfase2 13 2 2 2 2" xfId="17198" xr:uid="{42BB646B-C463-4CA9-A6F8-7078F9CF62E2}"/>
    <cellStyle name="20% - Ênfase2 13 2 2 2 3" xfId="17199" xr:uid="{9FCAA4B6-3693-4177-8F18-7284D5417F87}"/>
    <cellStyle name="20% - Ênfase2 13 2 2 3" xfId="17200" xr:uid="{E4D8F247-1F75-49B6-952D-B8D722B2F308}"/>
    <cellStyle name="20% - Ênfase2 13 2 2 4" xfId="17201" xr:uid="{2D247350-A38B-40AE-8A46-9DEB30ADC335}"/>
    <cellStyle name="20% - Ênfase2 13 2 3" xfId="8730" xr:uid="{00D41DE3-2CD9-42BC-BF0D-E7D333F666B4}"/>
    <cellStyle name="20% - Ênfase2 13 2 3 2" xfId="17202" xr:uid="{0B3F67DE-AA31-470A-921D-54E920EA4664}"/>
    <cellStyle name="20% - Ênfase2 13 2 3 2 2" xfId="17203" xr:uid="{0E98F917-CA15-4FA8-A563-5456C7022EE4}"/>
    <cellStyle name="20% - Ênfase2 13 2 3 2 3" xfId="17204" xr:uid="{2E9B8035-EB3A-4DE8-8F27-749B1978DC9B}"/>
    <cellStyle name="20% - Ênfase2 13 2 3 3" xfId="17205" xr:uid="{2F8DD310-2916-4990-BA67-FB29C68DB4C1}"/>
    <cellStyle name="20% - Ênfase2 13 2 3 4" xfId="17206" xr:uid="{08D15988-4002-410F-85D9-6BB4301B9E8A}"/>
    <cellStyle name="20% - Ênfase2 13 2 4" xfId="17207" xr:uid="{6C073294-28CE-4691-8A8B-2CEED7B8461F}"/>
    <cellStyle name="20% - Ênfase2 13 2 4 2" xfId="17208" xr:uid="{B3A947A6-0C9D-441E-94DE-99A0F634B71E}"/>
    <cellStyle name="20% - Ênfase2 13 2 4 3" xfId="17209" xr:uid="{66E80894-2EB0-450F-BD6D-E188212FF0B6}"/>
    <cellStyle name="20% - Ênfase2 13 2 5" xfId="17210" xr:uid="{70255376-7E82-4C6F-8BAE-93249EAD584B}"/>
    <cellStyle name="20% - Ênfase2 13 2 6" xfId="17211" xr:uid="{01D16D7A-CC4D-4754-B7ED-07FDF8B954C5}"/>
    <cellStyle name="20% - Ênfase2 13 3" xfId="8731" xr:uid="{4296D89D-E084-426C-958B-BF434CEE5DCB}"/>
    <cellStyle name="20% - Ênfase2 13 3 2" xfId="8732" xr:uid="{F3AA4DEC-F377-40DD-9F95-0992BA082B76}"/>
    <cellStyle name="20% - Ênfase2 13 3 2 2" xfId="17212" xr:uid="{87F145A8-7745-4498-8321-58D38FAB745E}"/>
    <cellStyle name="20% - Ênfase2 13 3 2 2 2" xfId="17213" xr:uid="{FE8DB5EE-4574-4734-B0C8-32E6367D3D46}"/>
    <cellStyle name="20% - Ênfase2 13 3 2 2 3" xfId="17214" xr:uid="{9826191C-0131-47A5-819C-588B8C7F0538}"/>
    <cellStyle name="20% - Ênfase2 13 3 2 3" xfId="17215" xr:uid="{AE4EDD5C-FF47-4F52-AC12-9B8EDD8BC378}"/>
    <cellStyle name="20% - Ênfase2 13 3 2 4" xfId="17216" xr:uid="{F7AABA39-06B8-4E61-AAD3-779F6E3F9D36}"/>
    <cellStyle name="20% - Ênfase2 13 3 3" xfId="8733" xr:uid="{A0BEDA30-B35D-4174-9604-2C935AA77C53}"/>
    <cellStyle name="20% - Ênfase2 13 3 3 2" xfId="17217" xr:uid="{5C1D91DF-D0F3-4EF5-B237-BD28D0387326}"/>
    <cellStyle name="20% - Ênfase2 13 3 3 2 2" xfId="17218" xr:uid="{D78D8847-4221-4FAD-8671-8DBC4BBB9790}"/>
    <cellStyle name="20% - Ênfase2 13 3 3 2 3" xfId="17219" xr:uid="{0F59E493-CCD6-4DE2-B506-1ADE2E18ED9F}"/>
    <cellStyle name="20% - Ênfase2 13 3 3 3" xfId="17220" xr:uid="{614E0BAF-F74D-4EDA-B6AB-C9F3DC088EE3}"/>
    <cellStyle name="20% - Ênfase2 13 3 3 4" xfId="17221" xr:uid="{B8664C6E-D4A3-4E39-BE1B-055A939B287E}"/>
    <cellStyle name="20% - Ênfase2 13 3 4" xfId="17222" xr:uid="{58C9F0D1-4C2C-47EF-9383-D08CF55C71DD}"/>
    <cellStyle name="20% - Ênfase2 13 3 4 2" xfId="17223" xr:uid="{3F0A8CE6-C02F-4F64-AC48-94962CB24212}"/>
    <cellStyle name="20% - Ênfase2 13 3 4 3" xfId="17224" xr:uid="{B426B934-6E75-4793-92D5-C17B75AA7409}"/>
    <cellStyle name="20% - Ênfase2 13 3 5" xfId="17225" xr:uid="{3A772684-992E-4B60-B318-CF59B4BD5BB8}"/>
    <cellStyle name="20% - Ênfase2 13 3 6" xfId="17226" xr:uid="{3740CF14-9872-41A4-8BF8-2E328BD1AC6E}"/>
    <cellStyle name="20% - Ênfase2 13 4" xfId="8734" xr:uid="{00941B33-507C-4EC8-A258-3F11AC379B4E}"/>
    <cellStyle name="20% - Ênfase2 13 4 2" xfId="17227" xr:uid="{889C4EB7-1E42-440C-9389-35390272136B}"/>
    <cellStyle name="20% - Ênfase2 13 4 2 2" xfId="17228" xr:uid="{EA11F155-862E-4468-AF1B-A224B2992117}"/>
    <cellStyle name="20% - Ênfase2 13 4 2 3" xfId="17229" xr:uid="{44A6B5FB-9EC7-4A28-B64F-B3827D8AED83}"/>
    <cellStyle name="20% - Ênfase2 13 4 3" xfId="17230" xr:uid="{6CFBC5CD-A67A-4CAD-A720-C048B9E7FB42}"/>
    <cellStyle name="20% - Ênfase2 13 4 4" xfId="17231" xr:uid="{3EB0A74D-A4C3-483A-8199-882B27BEAE89}"/>
    <cellStyle name="20% - Ênfase2 13 5" xfId="8735" xr:uid="{FCE0AD22-58C3-4887-B285-72E54B2CB48F}"/>
    <cellStyle name="20% - Ênfase2 13 5 2" xfId="17232" xr:uid="{6F3E666C-C5DA-498A-A912-7B6E4AC0B5EB}"/>
    <cellStyle name="20% - Ênfase2 13 5 2 2" xfId="17233" xr:uid="{50F3AB6B-A8B2-4689-85F7-8343CBC32228}"/>
    <cellStyle name="20% - Ênfase2 13 5 2 3" xfId="17234" xr:uid="{1068EF2F-5159-4A86-A330-0BA8CDA81B75}"/>
    <cellStyle name="20% - Ênfase2 13 5 3" xfId="17235" xr:uid="{C819052F-7DB8-4873-9894-84416BA009F5}"/>
    <cellStyle name="20% - Ênfase2 13 5 4" xfId="17236" xr:uid="{A720250D-5A35-49A9-94EE-7D9842B0C0DA}"/>
    <cellStyle name="20% - Ênfase2 130" xfId="17237" xr:uid="{0059C803-1562-423C-B1FC-442BA34D594B}"/>
    <cellStyle name="20% - Ênfase2 131" xfId="17238" xr:uid="{0CFA4E25-3C6C-4850-83A1-52A5D4E2AF9E}"/>
    <cellStyle name="20% - Ênfase2 132" xfId="17239" xr:uid="{D8C3A02A-8667-4AD8-8A42-E3261F44B38F}"/>
    <cellStyle name="20% - Ênfase2 133" xfId="17240" xr:uid="{E6A76A0F-BCC6-43EA-8AB5-817BEE929C11}"/>
    <cellStyle name="20% - Ênfase2 134" xfId="17241" xr:uid="{473E7BFA-2115-4303-AFC9-E845B1346CB0}"/>
    <cellStyle name="20% - Ênfase2 135" xfId="17242" xr:uid="{12D755AA-2B69-4BFF-8FD4-633B34F8AFBF}"/>
    <cellStyle name="20% - Ênfase2 136" xfId="17243" xr:uid="{EBA5A04D-E7BB-4E5A-ABDC-DF2B1BFFF4A7}"/>
    <cellStyle name="20% - Ênfase2 137" xfId="17244" xr:uid="{B08A20F8-00AA-4043-8104-855C326F775D}"/>
    <cellStyle name="20% - Ênfase2 138" xfId="17245" xr:uid="{263B069E-41A6-40F2-AEB0-08C0FC8FDC27}"/>
    <cellStyle name="20% - Ênfase2 139" xfId="17246" xr:uid="{D0F8A6BA-FA02-4B92-9131-12C5556AF908}"/>
    <cellStyle name="20% - Ênfase2 14" xfId="4757" xr:uid="{9257AA18-38A1-4CE5-A9A5-AEB0A77961EA}"/>
    <cellStyle name="20% - Ênfase2 14 2" xfId="8736" xr:uid="{507E23E4-B68A-4136-8B35-9CD919716417}"/>
    <cellStyle name="20% - Ênfase2 14 2 2" xfId="8737" xr:uid="{3F9251C3-A670-4195-8D54-F18EC6D6D5DE}"/>
    <cellStyle name="20% - Ênfase2 14 2 2 2" xfId="17247" xr:uid="{0C383088-656A-4DE8-B92B-59D78D1BA422}"/>
    <cellStyle name="20% - Ênfase2 14 2 2 2 2" xfId="17248" xr:uid="{435385FF-75D0-49D6-8828-5207590D4591}"/>
    <cellStyle name="20% - Ênfase2 14 2 2 2 3" xfId="17249" xr:uid="{638E280A-C270-4DD6-8568-61F9468C815D}"/>
    <cellStyle name="20% - Ênfase2 14 2 2 3" xfId="17250" xr:uid="{253BA3B9-4943-4AF8-9E08-1C4F5B7DBA7F}"/>
    <cellStyle name="20% - Ênfase2 14 2 2 4" xfId="17251" xr:uid="{85B90A0B-C6E8-4F51-96EC-2BEC2CE65165}"/>
    <cellStyle name="20% - Ênfase2 14 2 3" xfId="8738" xr:uid="{FF0296D8-601E-4F0E-99CF-906C9479C8CF}"/>
    <cellStyle name="20% - Ênfase2 14 2 3 2" xfId="17252" xr:uid="{DF7C4FF1-DCD4-4F3A-8EBD-482429FCFFC3}"/>
    <cellStyle name="20% - Ênfase2 14 2 3 2 2" xfId="17253" xr:uid="{A5C340CC-5531-4AA4-9AC8-02E2723D9ACE}"/>
    <cellStyle name="20% - Ênfase2 14 2 3 2 3" xfId="17254" xr:uid="{C9CF3FA3-0FC5-4B1C-B6C7-90001522C5AD}"/>
    <cellStyle name="20% - Ênfase2 14 2 3 3" xfId="17255" xr:uid="{E9CD2AF1-78B2-448A-8DBA-C5183A4E1142}"/>
    <cellStyle name="20% - Ênfase2 14 2 3 4" xfId="17256" xr:uid="{27B2D2F7-31F7-442B-9EED-E94364611953}"/>
    <cellStyle name="20% - Ênfase2 14 2 4" xfId="17257" xr:uid="{36D107D0-3BB5-4C5F-9796-4846DBA5716C}"/>
    <cellStyle name="20% - Ênfase2 14 2 4 2" xfId="17258" xr:uid="{04F07FE0-5F44-48F0-A1B9-A663BD800A55}"/>
    <cellStyle name="20% - Ênfase2 14 2 4 3" xfId="17259" xr:uid="{4FDED521-3BF2-45C2-A5DF-9F769FB865B1}"/>
    <cellStyle name="20% - Ênfase2 14 2 5" xfId="17260" xr:uid="{8CD959D2-808C-43FD-9253-795544E7675B}"/>
    <cellStyle name="20% - Ênfase2 14 2 6" xfId="17261" xr:uid="{041B0442-238F-4D6A-8C29-3B0EA30DD869}"/>
    <cellStyle name="20% - Ênfase2 14 3" xfId="8739" xr:uid="{E8887A02-E991-42C9-A693-5916B02456C7}"/>
    <cellStyle name="20% - Ênfase2 14 3 2" xfId="8740" xr:uid="{CA21B6BC-47E5-4CD7-9501-7E4170E532A5}"/>
    <cellStyle name="20% - Ênfase2 14 3 2 2" xfId="17262" xr:uid="{8BC3C2FC-36DE-4E9A-9048-ED70DEDF011A}"/>
    <cellStyle name="20% - Ênfase2 14 3 2 2 2" xfId="17263" xr:uid="{A40341A7-34E6-4E7D-B7AF-8AC7AFABD5D2}"/>
    <cellStyle name="20% - Ênfase2 14 3 2 2 3" xfId="17264" xr:uid="{FC5D5DF8-132E-4EBF-B556-9CF3DE887552}"/>
    <cellStyle name="20% - Ênfase2 14 3 2 3" xfId="17265" xr:uid="{0BEE54F3-C9C2-46E9-903C-A5BB699D8A2F}"/>
    <cellStyle name="20% - Ênfase2 14 3 2 4" xfId="17266" xr:uid="{30CBBB65-F61C-40DC-BC86-538799702D89}"/>
    <cellStyle name="20% - Ênfase2 14 3 3" xfId="8741" xr:uid="{2D864860-5805-4141-91D2-4BE2FDA6B4AB}"/>
    <cellStyle name="20% - Ênfase2 14 3 3 2" xfId="17267" xr:uid="{1FADDA55-9B96-44E9-829C-9506D1625584}"/>
    <cellStyle name="20% - Ênfase2 14 3 3 2 2" xfId="17268" xr:uid="{0C951F97-3352-463F-A0BD-954E2D478F04}"/>
    <cellStyle name="20% - Ênfase2 14 3 3 2 3" xfId="17269" xr:uid="{F6DFF2E8-CD3F-4D15-823F-61037D108677}"/>
    <cellStyle name="20% - Ênfase2 14 3 3 3" xfId="17270" xr:uid="{3E707C57-AE84-487A-9E63-85911C23F545}"/>
    <cellStyle name="20% - Ênfase2 14 3 3 4" xfId="17271" xr:uid="{66B87AE8-6156-4A5B-AEDC-6830F413DECC}"/>
    <cellStyle name="20% - Ênfase2 14 3 4" xfId="17272" xr:uid="{11C0E9A2-E7F2-4CDB-836F-5FA7A767991F}"/>
    <cellStyle name="20% - Ênfase2 14 3 4 2" xfId="17273" xr:uid="{4DA20803-DE41-4CC6-8C99-5208EC9BA1DE}"/>
    <cellStyle name="20% - Ênfase2 14 3 4 3" xfId="17274" xr:uid="{F2285D4C-9882-4ACE-A063-1514B5BEFB76}"/>
    <cellStyle name="20% - Ênfase2 14 3 5" xfId="17275" xr:uid="{A4A0466E-BA9C-4689-AF92-9FECB04E0C53}"/>
    <cellStyle name="20% - Ênfase2 14 3 6" xfId="17276" xr:uid="{FCB900B1-B6FF-4B7B-A1D2-3FD813E288C5}"/>
    <cellStyle name="20% - Ênfase2 14 4" xfId="8742" xr:uid="{DA8C75F2-1785-4D54-BDB8-C474F9788C1A}"/>
    <cellStyle name="20% - Ênfase2 14 4 2" xfId="17277" xr:uid="{2D2C3194-B1BC-4F6B-A71B-D83C20253D46}"/>
    <cellStyle name="20% - Ênfase2 14 4 2 2" xfId="17278" xr:uid="{5FB2D155-60EA-4C8A-89FE-155C6BE669AE}"/>
    <cellStyle name="20% - Ênfase2 14 4 2 3" xfId="17279" xr:uid="{093E8501-9D6E-4DD6-AC07-B48F946CF9C6}"/>
    <cellStyle name="20% - Ênfase2 14 4 3" xfId="17280" xr:uid="{9BCEB128-C174-4722-93C5-298CD27421E5}"/>
    <cellStyle name="20% - Ênfase2 14 4 4" xfId="17281" xr:uid="{08396C6E-DA6A-4218-A203-C47A96D1F193}"/>
    <cellStyle name="20% - Ênfase2 14 5" xfId="8743" xr:uid="{ADF2827E-4A53-4395-BF4B-95DA9879C36C}"/>
    <cellStyle name="20% - Ênfase2 14 5 2" xfId="17282" xr:uid="{37D98611-7E8F-4926-A841-B9F3DBB172B1}"/>
    <cellStyle name="20% - Ênfase2 14 5 2 2" xfId="17283" xr:uid="{6A746F60-FDDA-400A-8233-3AE701E6A6A1}"/>
    <cellStyle name="20% - Ênfase2 14 5 2 3" xfId="17284" xr:uid="{4608BA7D-013B-4B89-9E56-044E31771E27}"/>
    <cellStyle name="20% - Ênfase2 14 5 3" xfId="17285" xr:uid="{3D0C9626-EE9A-4B3C-801D-901201C18A15}"/>
    <cellStyle name="20% - Ênfase2 14 5 4" xfId="17286" xr:uid="{3FC38748-8237-48E6-9868-F936F426BAA3}"/>
    <cellStyle name="20% - Ênfase2 140" xfId="17287" xr:uid="{F45D74BB-025B-4F30-AB31-67C6A04348E2}"/>
    <cellStyle name="20% - Ênfase2 141" xfId="17288" xr:uid="{CD428BBF-2892-449F-B7DD-6A4E2BDAD7E7}"/>
    <cellStyle name="20% - Ênfase2 142" xfId="17289" xr:uid="{976E4619-B1EA-4A00-B6C9-0D0D085BF673}"/>
    <cellStyle name="20% - Ênfase2 143" xfId="17290" xr:uid="{3067EC7A-D7C5-4037-B057-70F45D81E072}"/>
    <cellStyle name="20% - Ênfase2 144" xfId="43852" xr:uid="{B633E37F-21CB-49A6-BAA0-FF63767511B8}"/>
    <cellStyle name="20% - Ênfase2 145" xfId="43853" xr:uid="{4B09436E-522E-4AD0-BCBB-69F688EE160B}"/>
    <cellStyle name="20% - Ênfase2 146" xfId="43854" xr:uid="{9AB7D64D-8F9D-4281-8B5B-0595C8F9C8B0}"/>
    <cellStyle name="20% - Ênfase2 147" xfId="43855" xr:uid="{1FB99FEB-E46C-40E4-8602-C5E40BE58264}"/>
    <cellStyle name="20% - Ênfase2 148" xfId="43856" xr:uid="{987FED81-5817-4046-9FF8-E9F2EADFAECA}"/>
    <cellStyle name="20% - Ênfase2 149" xfId="43857" xr:uid="{C8B2C4FF-3735-4B62-81FA-7AE6FA0D77AA}"/>
    <cellStyle name="20% - Ênfase2 15" xfId="4758" xr:uid="{9096DCC7-4136-435A-9AE9-BD822B8AD35B}"/>
    <cellStyle name="20% - Ênfase2 15 2" xfId="8744" xr:uid="{7012965A-8AEB-4578-8756-23AF72BB7C7D}"/>
    <cellStyle name="20% - Ênfase2 15 2 2" xfId="8745" xr:uid="{1E25F1F0-5B1B-4631-B108-D7EAC11EC948}"/>
    <cellStyle name="20% - Ênfase2 15 2 2 2" xfId="17291" xr:uid="{0613AB7A-34F8-486D-9D97-B1C1B4460C41}"/>
    <cellStyle name="20% - Ênfase2 15 2 2 2 2" xfId="17292" xr:uid="{6579682F-EAD4-4118-972B-3DEB951AB175}"/>
    <cellStyle name="20% - Ênfase2 15 2 2 2 3" xfId="17293" xr:uid="{EC468D92-7DD3-47D1-8E58-4D6640479C29}"/>
    <cellStyle name="20% - Ênfase2 15 2 2 3" xfId="17294" xr:uid="{112C650E-8B89-4790-ABC9-356C7A9ABED2}"/>
    <cellStyle name="20% - Ênfase2 15 2 2 4" xfId="17295" xr:uid="{17E7AA24-6801-4263-84AF-937CEC7B1A20}"/>
    <cellStyle name="20% - Ênfase2 15 2 3" xfId="8746" xr:uid="{9A05DCE1-3E30-4AB6-B26D-E7DE47F24F1C}"/>
    <cellStyle name="20% - Ênfase2 15 2 3 2" xfId="17296" xr:uid="{3528DE7B-4BE4-4E1A-ADD8-7B9C5244A8FF}"/>
    <cellStyle name="20% - Ênfase2 15 2 3 2 2" xfId="17297" xr:uid="{37F423E0-504C-475E-9AB3-412ADB437B27}"/>
    <cellStyle name="20% - Ênfase2 15 2 3 2 3" xfId="17298" xr:uid="{267C00A2-2D42-4E28-BCC0-EC6C7B2CD214}"/>
    <cellStyle name="20% - Ênfase2 15 2 3 3" xfId="17299" xr:uid="{E7F651BA-F6C8-4F85-B58E-F44D709DD777}"/>
    <cellStyle name="20% - Ênfase2 15 2 3 4" xfId="17300" xr:uid="{8D9D006C-E77D-4FB9-8AA9-BD5E55A90C54}"/>
    <cellStyle name="20% - Ênfase2 15 2 4" xfId="17301" xr:uid="{8668420D-D8CA-425F-B4B8-E8940618F935}"/>
    <cellStyle name="20% - Ênfase2 15 2 4 2" xfId="17302" xr:uid="{B2AC6006-B862-40B4-89E6-8BF2648483C8}"/>
    <cellStyle name="20% - Ênfase2 15 2 4 3" xfId="17303" xr:uid="{E3DB463E-08E0-4502-ABF5-DF1950499DAB}"/>
    <cellStyle name="20% - Ênfase2 15 2 5" xfId="17304" xr:uid="{7E93A94C-67B4-4B8A-94E5-976520095B9F}"/>
    <cellStyle name="20% - Ênfase2 15 2 6" xfId="17305" xr:uid="{054AB801-A6FB-43BC-9CA6-3E44A168AAF9}"/>
    <cellStyle name="20% - Ênfase2 15 3" xfId="8747" xr:uid="{AA85A0CA-FD4D-4F24-9B6F-412D9B84A457}"/>
    <cellStyle name="20% - Ênfase2 15 3 2" xfId="8748" xr:uid="{26F13022-D10C-4E71-B765-71F60AA7E0AB}"/>
    <cellStyle name="20% - Ênfase2 15 3 2 2" xfId="17306" xr:uid="{B81C2176-1824-47FE-9D75-2D461071AD0E}"/>
    <cellStyle name="20% - Ênfase2 15 3 2 2 2" xfId="17307" xr:uid="{B01FAC3A-A97F-4557-94BA-5F7DAE8285CE}"/>
    <cellStyle name="20% - Ênfase2 15 3 2 2 3" xfId="17308" xr:uid="{DD7A6289-28DF-407E-8207-534C5940DD32}"/>
    <cellStyle name="20% - Ênfase2 15 3 2 3" xfId="17309" xr:uid="{1CDDDD6C-2C85-41C2-A630-EBF1170D23D2}"/>
    <cellStyle name="20% - Ênfase2 15 3 2 4" xfId="17310" xr:uid="{D4E63125-159C-496F-B9D6-6CB36ED0CFC9}"/>
    <cellStyle name="20% - Ênfase2 15 3 3" xfId="8749" xr:uid="{0392B3F7-C204-44AB-AEB3-A2DE4243C44E}"/>
    <cellStyle name="20% - Ênfase2 15 3 3 2" xfId="17311" xr:uid="{64FBF538-4FB4-487E-9704-D97D0E8995F6}"/>
    <cellStyle name="20% - Ênfase2 15 3 3 2 2" xfId="17312" xr:uid="{F475DA4C-733E-451F-AAD2-DD5921477E7D}"/>
    <cellStyle name="20% - Ênfase2 15 3 3 2 3" xfId="17313" xr:uid="{ACDA54F4-6A81-454A-8394-FACBDF5F0155}"/>
    <cellStyle name="20% - Ênfase2 15 3 3 3" xfId="17314" xr:uid="{0643BED5-51F9-4BCC-9C34-5DA7AC2203A9}"/>
    <cellStyle name="20% - Ênfase2 15 3 3 4" xfId="17315" xr:uid="{CA960D0A-5B4E-491C-A3AB-B8A7FDC58087}"/>
    <cellStyle name="20% - Ênfase2 15 3 4" xfId="17316" xr:uid="{9F0855EF-35CD-4978-BE4E-171C17945031}"/>
    <cellStyle name="20% - Ênfase2 15 3 4 2" xfId="17317" xr:uid="{3D423F27-F2CF-45E4-BDF8-99374EAC4CBE}"/>
    <cellStyle name="20% - Ênfase2 15 3 4 3" xfId="17318" xr:uid="{13C57680-6CE2-4068-92AE-BCD25F464C02}"/>
    <cellStyle name="20% - Ênfase2 15 3 5" xfId="17319" xr:uid="{A92486FC-EA7E-4330-B69E-18A6A17F20AC}"/>
    <cellStyle name="20% - Ênfase2 15 3 6" xfId="17320" xr:uid="{5DC0DD30-B698-41D9-9DB1-12D8DEA6E31D}"/>
    <cellStyle name="20% - Ênfase2 15 4" xfId="8750" xr:uid="{AE16F49F-50E6-4870-B3C2-B5401ECF60E9}"/>
    <cellStyle name="20% - Ênfase2 15 4 2" xfId="17321" xr:uid="{3D3373D3-C25E-4B27-9FDC-F8E5A9CFE928}"/>
    <cellStyle name="20% - Ênfase2 15 4 2 2" xfId="17322" xr:uid="{3FDE847B-A791-4931-A3C1-140A0440F7CC}"/>
    <cellStyle name="20% - Ênfase2 15 4 2 3" xfId="17323" xr:uid="{055F7A66-AC42-4994-943D-43A7BD4C53BB}"/>
    <cellStyle name="20% - Ênfase2 15 4 3" xfId="17324" xr:uid="{0998C68B-957D-4D06-9FF7-96FF682686A1}"/>
    <cellStyle name="20% - Ênfase2 15 4 4" xfId="17325" xr:uid="{9BBC2CFF-79A3-46F6-8834-299F6485F2E8}"/>
    <cellStyle name="20% - Ênfase2 15 5" xfId="8751" xr:uid="{F6BC1EDE-B6D7-4DA5-9FAA-672D90C8D4CD}"/>
    <cellStyle name="20% - Ênfase2 15 5 2" xfId="17326" xr:uid="{5A578255-C58B-4C1A-886B-A5632D2B6C4A}"/>
    <cellStyle name="20% - Ênfase2 15 5 2 2" xfId="17327" xr:uid="{DB4604EF-BFD5-4607-AC51-7FD69F0264C3}"/>
    <cellStyle name="20% - Ênfase2 15 5 2 3" xfId="17328" xr:uid="{73B5C997-A595-481E-95FD-9AEBAF8F3724}"/>
    <cellStyle name="20% - Ênfase2 15 5 3" xfId="17329" xr:uid="{9141F96D-10C9-44D8-9F14-D94D7F260E2E}"/>
    <cellStyle name="20% - Ênfase2 15 5 4" xfId="17330" xr:uid="{A3FA3AB6-279E-43C0-AF29-20AF34339A95}"/>
    <cellStyle name="20% - Ênfase2 150" xfId="43858" xr:uid="{4DC8D3F4-9BB5-40AE-A177-ACAD2B04514D}"/>
    <cellStyle name="20% - Ênfase2 151" xfId="43859" xr:uid="{52329A47-5D96-40F1-95C5-3C0E012DAB5A}"/>
    <cellStyle name="20% - Ênfase2 152" xfId="43860" xr:uid="{FFB36016-3476-4488-8E3D-3C219457EFE0}"/>
    <cellStyle name="20% - Ênfase2 16" xfId="4759" xr:uid="{87680EC2-E1E1-4346-83F4-59977DE54399}"/>
    <cellStyle name="20% - Ênfase2 16 2" xfId="8752" xr:uid="{CCA4CC15-FE24-48C3-8133-0D77426BDB21}"/>
    <cellStyle name="20% - Ênfase2 16 2 2" xfId="8753" xr:uid="{96D00D45-8605-464F-BFC4-A09ACCBD8071}"/>
    <cellStyle name="20% - Ênfase2 16 2 2 2" xfId="17331" xr:uid="{98CFA41E-DE2D-4564-87A4-017DEDA38B6A}"/>
    <cellStyle name="20% - Ênfase2 16 2 2 3" xfId="17332" xr:uid="{7974126E-FFBD-4E9C-B8A4-7B7FDBA000D5}"/>
    <cellStyle name="20% - Ênfase2 16 2 3" xfId="17333" xr:uid="{A0DFB7D2-6064-4BFB-8234-D9CC617E88ED}"/>
    <cellStyle name="20% - Ênfase2 16 2 4" xfId="17334" xr:uid="{5B98C307-D099-40B3-AF45-82844A8CC2E6}"/>
    <cellStyle name="20% - Ênfase2 16 3" xfId="8754" xr:uid="{77D09A1A-FB5E-4874-A9E6-F1AF01E17B84}"/>
    <cellStyle name="20% - Ênfase2 16 3 2" xfId="17335" xr:uid="{2D774068-F7E6-4A9D-8B5B-820BB897BEB6}"/>
    <cellStyle name="20% - Ênfase2 16 3 2 2" xfId="17336" xr:uid="{93FF42A0-5501-4337-9870-84C622D15400}"/>
    <cellStyle name="20% - Ênfase2 16 3 2 3" xfId="17337" xr:uid="{19CA549C-A94A-422F-B8B9-79A341CD465D}"/>
    <cellStyle name="20% - Ênfase2 16 3 3" xfId="17338" xr:uid="{8E8723B5-DC74-4A27-AB43-61CE78BCE706}"/>
    <cellStyle name="20% - Ênfase2 16 3 4" xfId="17339" xr:uid="{2C84D074-991D-4D26-ADD7-199FD3CCD069}"/>
    <cellStyle name="20% - Ênfase2 17" xfId="4760" xr:uid="{011CD215-057C-46A6-997B-BFD5585437D7}"/>
    <cellStyle name="20% - Ênfase2 17 2" xfId="8755" xr:uid="{2B08C32E-0168-4863-A519-D38923B4D929}"/>
    <cellStyle name="20% - Ênfase2 17 2 2" xfId="8756" xr:uid="{16529050-3033-405F-8FB8-44EB22410159}"/>
    <cellStyle name="20% - Ênfase2 17 2 2 2" xfId="17340" xr:uid="{9424C462-ED18-4516-B003-809D33E9F74F}"/>
    <cellStyle name="20% - Ênfase2 17 2 2 3" xfId="17341" xr:uid="{D76D1B18-AA99-4D1D-A22E-67E8D70EFA6F}"/>
    <cellStyle name="20% - Ênfase2 17 2 3" xfId="17342" xr:uid="{C2BA8410-3D63-4268-9134-B126516CEDED}"/>
    <cellStyle name="20% - Ênfase2 17 2 4" xfId="17343" xr:uid="{0C4C9659-B405-469A-BF81-F8136F64CCEF}"/>
    <cellStyle name="20% - Ênfase2 17 3" xfId="8757" xr:uid="{1739EB5E-EEBE-4D34-A9F8-30C603F68966}"/>
    <cellStyle name="20% - Ênfase2 17 3 2" xfId="17344" xr:uid="{C6E9341A-ECBF-42E3-8769-78A25AD50CA4}"/>
    <cellStyle name="20% - Ênfase2 17 3 2 2" xfId="17345" xr:uid="{C511B6A6-EEC1-455C-A883-2D60398F3FD9}"/>
    <cellStyle name="20% - Ênfase2 17 3 2 3" xfId="17346" xr:uid="{2CC73B26-84C9-4697-9851-81A1D0DC76BB}"/>
    <cellStyle name="20% - Ênfase2 17 3 3" xfId="17347" xr:uid="{D2D87659-4389-412E-B131-6C2044638095}"/>
    <cellStyle name="20% - Ênfase2 17 3 4" xfId="17348" xr:uid="{E9AE928D-31A0-46D2-B03B-56D6AD4360DF}"/>
    <cellStyle name="20% - Ênfase2 18" xfId="4761" xr:uid="{CAA46E0A-5DE5-4BEA-84E5-3972902C47B6}"/>
    <cellStyle name="20% - Ênfase2 18 2" xfId="8758" xr:uid="{931C0246-767D-4094-8C63-FECAE597F955}"/>
    <cellStyle name="20% - Ênfase2 18 2 2" xfId="8759" xr:uid="{A7F6FD45-C36D-459E-999D-B39FEE638130}"/>
    <cellStyle name="20% - Ênfase2 18 2 2 2" xfId="17349" xr:uid="{857048EE-499E-4423-99DF-5783C0C6C9DF}"/>
    <cellStyle name="20% - Ênfase2 18 2 2 3" xfId="17350" xr:uid="{EDA3DC6A-CD2E-4755-A7F5-43293AC05DF7}"/>
    <cellStyle name="20% - Ênfase2 18 2 3" xfId="17351" xr:uid="{AE357561-7AE0-4416-B847-1C70CE40BAC0}"/>
    <cellStyle name="20% - Ênfase2 18 2 4" xfId="17352" xr:uid="{475A7B1B-5284-4B4C-BE9E-05C3980F1615}"/>
    <cellStyle name="20% - Ênfase2 18 3" xfId="8760" xr:uid="{8323FE2F-18FD-421C-A22B-3C01263851FB}"/>
    <cellStyle name="20% - Ênfase2 18 3 2" xfId="17353" xr:uid="{3D4FE4A1-F84A-4BAD-B94B-BCE9EBB34D9B}"/>
    <cellStyle name="20% - Ênfase2 18 3 2 2" xfId="17354" xr:uid="{B7E08C63-90A7-4E65-A699-D170EA70B5CF}"/>
    <cellStyle name="20% - Ênfase2 18 3 2 3" xfId="17355" xr:uid="{ED5C5833-FA52-4FE3-9251-324D215B4FD5}"/>
    <cellStyle name="20% - Ênfase2 18 3 3" xfId="17356" xr:uid="{A0CEB814-E47D-48C0-9CB7-5BB275C9AB3C}"/>
    <cellStyle name="20% - Ênfase2 18 3 4" xfId="17357" xr:uid="{A864F408-5FF7-4963-BB4C-41B6B66F1B6C}"/>
    <cellStyle name="20% - Ênfase2 19" xfId="4762" xr:uid="{37B19A34-DC65-4C24-AFA9-92CB281F2C58}"/>
    <cellStyle name="20% - Ênfase2 19 2" xfId="8761" xr:uid="{1E15B096-0BC6-4DB5-8B5D-B9E936A0548F}"/>
    <cellStyle name="20% - Ênfase2 19 2 2" xfId="8762" xr:uid="{8C3F7E06-F278-452A-B267-E3B3AB6D6D7A}"/>
    <cellStyle name="20% - Ênfase2 19 2 2 2" xfId="17358" xr:uid="{4A4CD41A-91A7-46A0-B0DE-DFE214FEFD2E}"/>
    <cellStyle name="20% - Ênfase2 19 2 2 3" xfId="17359" xr:uid="{5E1FBAF1-5BAC-4393-9335-93AE83C6CA71}"/>
    <cellStyle name="20% - Ênfase2 19 2 3" xfId="17360" xr:uid="{5DD1ED6F-EA5A-480E-B586-3BC05C58BC66}"/>
    <cellStyle name="20% - Ênfase2 19 2 4" xfId="17361" xr:uid="{A4A3B81A-92D9-4F07-AEE4-F71FA8FE30DF}"/>
    <cellStyle name="20% - Ênfase2 19 3" xfId="8763" xr:uid="{D36D948F-1F03-4D24-9E71-54B2938F52FD}"/>
    <cellStyle name="20% - Ênfase2 19 3 2" xfId="17362" xr:uid="{7CD50822-507F-401A-BF8B-875D2009406C}"/>
    <cellStyle name="20% - Ênfase2 19 3 2 2" xfId="17363" xr:uid="{A4D7B955-510B-4576-8942-02E84AFA8E77}"/>
    <cellStyle name="20% - Ênfase2 19 3 2 3" xfId="17364" xr:uid="{4F980EFD-C77C-484B-BF87-FA0F14109BD0}"/>
    <cellStyle name="20% - Ênfase2 19 3 3" xfId="17365" xr:uid="{D62D72AA-7C9F-497C-A026-B8F4540C49CF}"/>
    <cellStyle name="20% - Ênfase2 19 3 4" xfId="17366" xr:uid="{DA67E7EB-3FC5-4BAA-B99A-6C12EB2193D8}"/>
    <cellStyle name="20% - Ênfase2 2" xfId="4763" xr:uid="{7633CA9A-D0F8-4BAA-A2B5-624D227F0881}"/>
    <cellStyle name="20% - Ênfase2 2 10" xfId="4764" xr:uid="{D374EE17-1E1B-4D6D-A8C1-FC110E3DF518}"/>
    <cellStyle name="20% - Ênfase2 2 10 2" xfId="8764" xr:uid="{BB68F2CA-55C4-437C-A1D1-B46DD53FEB81}"/>
    <cellStyle name="20% - Ênfase2 2 10 2 2" xfId="17367" xr:uid="{8CB84628-5A77-459F-9413-36CE1C213783}"/>
    <cellStyle name="20% - Ênfase2 2 10 2 2 2" xfId="17368" xr:uid="{D47F95BD-B3CB-4A9B-B3E5-3EAEF2BCC8DD}"/>
    <cellStyle name="20% - Ênfase2 2 10 2 2 3" xfId="17369" xr:uid="{6DD5FBAE-63D7-40AD-849B-2766F78921E2}"/>
    <cellStyle name="20% - Ênfase2 2 10 2 3" xfId="17370" xr:uid="{2BDB5A6F-8A5E-4842-B97D-3D2B84715880}"/>
    <cellStyle name="20% - Ênfase2 2 10 2 4" xfId="17371" xr:uid="{16D22FCA-2A49-41DE-833A-2F8DB86FB7AF}"/>
    <cellStyle name="20% - Ênfase2 2 10 3" xfId="17372" xr:uid="{73B9A7D9-19F0-4CDD-B7A6-174824B6C979}"/>
    <cellStyle name="20% - Ênfase2 2 10 3 2" xfId="17373" xr:uid="{4BA49328-901B-4CD1-BD42-EA11414F5A83}"/>
    <cellStyle name="20% - Ênfase2 2 10 3 3" xfId="17374" xr:uid="{0D6F1D9A-29E7-4F69-BA5D-8C151F2A11F6}"/>
    <cellStyle name="20% - Ênfase2 2 10 4" xfId="17375" xr:uid="{5428AB3C-50AA-480C-8F37-9A85F452A870}"/>
    <cellStyle name="20% - Ênfase2 2 10 5" xfId="17376" xr:uid="{52301779-2CF3-4C64-9F70-D24BFA87F232}"/>
    <cellStyle name="20% - Ênfase2 2 11" xfId="8765" xr:uid="{F5C28208-A7ED-4FE0-8F70-1BC20F92A9D1}"/>
    <cellStyle name="20% - Ênfase2 2 11 2" xfId="8766" xr:uid="{BB6790B9-8139-41E9-933D-7023AB8A9486}"/>
    <cellStyle name="20% - Ênfase2 2 11 2 2" xfId="17377" xr:uid="{0C271224-9CEC-4B37-87CA-1AD859442A07}"/>
    <cellStyle name="20% - Ênfase2 2 11 2 2 2" xfId="17378" xr:uid="{1E419CF4-DD44-467A-AD24-CF2DDB3EE03B}"/>
    <cellStyle name="20% - Ênfase2 2 11 2 2 3" xfId="17379" xr:uid="{5C55A993-87CE-455B-A270-6B37CDF9DACF}"/>
    <cellStyle name="20% - Ênfase2 2 11 2 3" xfId="17380" xr:uid="{88B6EFFB-25F5-4D45-B464-D812338437D5}"/>
    <cellStyle name="20% - Ênfase2 2 11 2 4" xfId="17381" xr:uid="{EB948BDE-AE2E-4BBB-ABE4-C30E927F22D3}"/>
    <cellStyle name="20% - Ênfase2 2 11 3" xfId="17382" xr:uid="{07275921-363F-4109-9124-F5DD790AD897}"/>
    <cellStyle name="20% - Ênfase2 2 11 3 2" xfId="17383" xr:uid="{54D0BBEB-3B84-457D-B016-C80454ED0E5B}"/>
    <cellStyle name="20% - Ênfase2 2 11 3 3" xfId="17384" xr:uid="{B7304223-F471-443E-A5FF-949E775FED30}"/>
    <cellStyle name="20% - Ênfase2 2 11 4" xfId="17385" xr:uid="{147A501D-860A-473E-929D-D251DD98F110}"/>
    <cellStyle name="20% - Ênfase2 2 11 5" xfId="17386" xr:uid="{F8201695-1576-448E-AF37-9F4381C1027B}"/>
    <cellStyle name="20% - Ênfase2 2 12" xfId="8767" xr:uid="{7F20031F-67DC-45B4-88E9-50FC74349A30}"/>
    <cellStyle name="20% - Ênfase2 2 12 2" xfId="17387" xr:uid="{C67C3A5C-CCF6-4868-B729-34069DB165C6}"/>
    <cellStyle name="20% - Ênfase2 2 12 2 2" xfId="17388" xr:uid="{0E872AE8-1A63-40FA-A7FD-4B50F5FC6871}"/>
    <cellStyle name="20% - Ênfase2 2 12 2 3" xfId="17389" xr:uid="{805CDEDB-BD9D-4630-B79A-079B81CE6BFC}"/>
    <cellStyle name="20% - Ênfase2 2 12 3" xfId="17390" xr:uid="{132C7369-7243-43B8-82D6-836ABA14AC9D}"/>
    <cellStyle name="20% - Ênfase2 2 12 4" xfId="17391" xr:uid="{82C1AEFD-B0BC-42F3-9E28-B29429528976}"/>
    <cellStyle name="20% - Ênfase2 2 13" xfId="8768" xr:uid="{9E1BA068-0589-4F79-9C6A-CFC933E3C151}"/>
    <cellStyle name="20% - Ênfase2 2 13 2" xfId="17392" xr:uid="{62EDD2BB-EDFC-4B6E-ADCC-0E69C03AF818}"/>
    <cellStyle name="20% - Ênfase2 2 13 2 2" xfId="17393" xr:uid="{529E37B4-70D2-47F1-897A-6B953FECD9D5}"/>
    <cellStyle name="20% - Ênfase2 2 13 2 3" xfId="17394" xr:uid="{05DB0347-A23A-46EE-BE58-11086DD5430C}"/>
    <cellStyle name="20% - Ênfase2 2 13 3" xfId="17395" xr:uid="{360D6EE4-8BD9-4683-9237-4F6D32D5997F}"/>
    <cellStyle name="20% - Ênfase2 2 13 4" xfId="17396" xr:uid="{A8152B64-B5C6-4D19-8696-DC66907B38A7}"/>
    <cellStyle name="20% - Ênfase2 2 14" xfId="8769" xr:uid="{4D794F8D-3CCA-4508-A583-49338612630E}"/>
    <cellStyle name="20% - Ênfase2 2 14 2" xfId="17397" xr:uid="{73255732-4858-49DF-A109-D33FE4D87C1B}"/>
    <cellStyle name="20% - Ênfase2 2 14 2 2" xfId="17398" xr:uid="{C04344E4-33B3-4170-B3BD-DD241BC2245C}"/>
    <cellStyle name="20% - Ênfase2 2 14 2 3" xfId="17399" xr:uid="{8BE0F1B9-C89D-43DE-B510-9B4B4A3DED0D}"/>
    <cellStyle name="20% - Ênfase2 2 14 3" xfId="17400" xr:uid="{E6309BFA-ABCB-4D3B-ACA7-567E4730AE5F}"/>
    <cellStyle name="20% - Ênfase2 2 14 4" xfId="17401" xr:uid="{62A10A13-62BD-4DFB-AEDF-184BE5146F03}"/>
    <cellStyle name="20% - Ênfase2 2 15" xfId="8770" xr:uid="{B210B23F-E554-4C55-BB8A-199EDB50492C}"/>
    <cellStyle name="20% - Ênfase2 2 15 2" xfId="17402" xr:uid="{93B163C0-8227-471B-8B0B-0E9112C6C4D5}"/>
    <cellStyle name="20% - Ênfase2 2 15 2 2" xfId="17403" xr:uid="{61EA7DA5-67F4-4280-9A20-094E01F19CD1}"/>
    <cellStyle name="20% - Ênfase2 2 15 2 3" xfId="17404" xr:uid="{B08F5712-AA77-4877-BB5A-0AE359E4D639}"/>
    <cellStyle name="20% - Ênfase2 2 15 3" xfId="17405" xr:uid="{BE92FF35-F8FC-4110-AB77-8D5670A0DF4A}"/>
    <cellStyle name="20% - Ênfase2 2 15 4" xfId="17406" xr:uid="{372378F3-7B1E-4EDE-862F-FBF5B004008B}"/>
    <cellStyle name="20% - Ênfase2 2 16" xfId="8771" xr:uid="{38D45982-05B9-462C-BA19-D5D6DCF80558}"/>
    <cellStyle name="20% - Ênfase2 2 16 2" xfId="17407" xr:uid="{CEE6F65D-D0C9-477E-A13F-BB2A245C085E}"/>
    <cellStyle name="20% - Ênfase2 2 16 2 2" xfId="17408" xr:uid="{829250F3-B79D-4095-9468-FD44CA1190FF}"/>
    <cellStyle name="20% - Ênfase2 2 16 2 3" xfId="17409" xr:uid="{366E7875-F0C7-40EE-9541-A7DFD8C8C2F1}"/>
    <cellStyle name="20% - Ênfase2 2 16 3" xfId="17410" xr:uid="{397468C9-0938-4296-8C6A-13823428E067}"/>
    <cellStyle name="20% - Ênfase2 2 16 4" xfId="17411" xr:uid="{6A4EA852-523C-4908-85DD-129F456A9A16}"/>
    <cellStyle name="20% - Ênfase2 2 17" xfId="8772" xr:uid="{4451EB5F-A8AF-4B1A-ADD1-0206B38B89D2}"/>
    <cellStyle name="20% - Ênfase2 2 17 2" xfId="17412" xr:uid="{A29D096A-1E0D-406B-A7AB-75FF5C71880C}"/>
    <cellStyle name="20% - Ênfase2 2 17 2 2" xfId="17413" xr:uid="{C12AAA2B-9DA5-4B08-B0EA-CB9B7DEB1541}"/>
    <cellStyle name="20% - Ênfase2 2 17 2 3" xfId="17414" xr:uid="{E39D2F83-1AFD-44AE-9953-7CC3965EA018}"/>
    <cellStyle name="20% - Ênfase2 2 17 3" xfId="17415" xr:uid="{E856CC56-EAE3-4868-9CA9-8696F74F3CE4}"/>
    <cellStyle name="20% - Ênfase2 2 17 4" xfId="17416" xr:uid="{C83EF88C-08B7-4248-8315-6B95C7BDF201}"/>
    <cellStyle name="20% - Ênfase2 2 18" xfId="17417" xr:uid="{D0001E4C-9BC8-4AAF-AD75-A71F898A10EC}"/>
    <cellStyle name="20% - Ênfase2 2 19" xfId="17418" xr:uid="{30BB2F84-32AF-49C3-B796-597B0606DEEA}"/>
    <cellStyle name="20% - Ênfase2 2 2" xfId="4765" xr:uid="{E6AF230E-DABB-42A4-AE82-FABA2B62A807}"/>
    <cellStyle name="20% - Ênfase2 2 2 10" xfId="8773" xr:uid="{D5139453-82CA-4EFF-8791-4AEDCC51849E}"/>
    <cellStyle name="20% - Ênfase2 2 2 10 2" xfId="8774" xr:uid="{F5F65A26-9D89-4C66-BD35-386DB1A87EB6}"/>
    <cellStyle name="20% - Ênfase2 2 2 10 3" xfId="17419" xr:uid="{302799AF-2268-47FE-AF80-80BA36D39003}"/>
    <cellStyle name="20% - Ênfase2 2 2 10 3 2" xfId="17420" xr:uid="{9EE85324-6D53-4066-B9B1-733805CBE23D}"/>
    <cellStyle name="20% - Ênfase2 2 2 10 3 3" xfId="17421" xr:uid="{2EEA12FC-FF36-48AB-8067-9D05C3EA1D4B}"/>
    <cellStyle name="20% - Ênfase2 2 2 10 4" xfId="17422" xr:uid="{D78C7C3F-59D9-4BA5-BBAE-6CF6B937B080}"/>
    <cellStyle name="20% - Ênfase2 2 2 10 5" xfId="17423" xr:uid="{B599BF46-AD9D-41D3-8326-002B4B20C520}"/>
    <cellStyle name="20% - Ênfase2 2 2 11" xfId="8775" xr:uid="{39016190-69D5-4E4E-BF1E-75C1A7360AD1}"/>
    <cellStyle name="20% - Ênfase2 2 2 12" xfId="8776" xr:uid="{AD8D3B1C-E034-437B-8C69-72C1935882C8}"/>
    <cellStyle name="20% - Ênfase2 2 2 13" xfId="8777" xr:uid="{BE8B416F-8D35-465A-B707-C841D8E6974D}"/>
    <cellStyle name="20% - Ênfase2 2 2 14" xfId="8778" xr:uid="{1A9A1DF5-5F98-42D4-94A0-354C06A3F6BB}"/>
    <cellStyle name="20% - Ênfase2 2 2 15" xfId="8779" xr:uid="{1D680F6A-FDAA-4B65-8747-D2B4B1384349}"/>
    <cellStyle name="20% - Ênfase2 2 2 16" xfId="8780" xr:uid="{B6AD841B-1302-4B37-9BBE-111CF59054C3}"/>
    <cellStyle name="20% - Ênfase2 2 2 17" xfId="17424" xr:uid="{862B30C6-FF4D-4637-BA72-CA5DA744925D}"/>
    <cellStyle name="20% - Ênfase2 2 2 17 2" xfId="17425" xr:uid="{2A559B42-27D1-4405-BB6C-D3206504E1EA}"/>
    <cellStyle name="20% - Ênfase2 2 2 17 3" xfId="17426" xr:uid="{202FFC8D-3462-4223-9F43-9FCC2E150A46}"/>
    <cellStyle name="20% - Ênfase2 2 2 18" xfId="17427" xr:uid="{0DF601BF-5F52-4D15-8E12-03D0D902BCD0}"/>
    <cellStyle name="20% - Ênfase2 2 2 19" xfId="17428" xr:uid="{9C9A5F82-C4A2-4A7C-B830-2CE741400AAE}"/>
    <cellStyle name="20% - Ênfase2 2 2 2" xfId="4766" xr:uid="{4D4558F1-E020-400C-8DFA-53F7FBB18121}"/>
    <cellStyle name="20% - Ênfase2 2 2 3" xfId="4767" xr:uid="{31ADD286-3946-4481-954A-7AE3D10638BF}"/>
    <cellStyle name="20% - Ênfase2 2 2 4" xfId="4768" xr:uid="{DF02DD2D-B854-4938-8813-AAFB5033182C}"/>
    <cellStyle name="20% - Ênfase2 2 2 5" xfId="4769" xr:uid="{B0CD00AC-2ADD-4DD7-9513-421C7045E4CF}"/>
    <cellStyle name="20% - Ênfase2 2 2 6" xfId="4770" xr:uid="{9D1763F1-9E62-4A4C-BE40-23959E3EA6DB}"/>
    <cellStyle name="20% - Ênfase2 2 2 7" xfId="4771" xr:uid="{F378993D-C923-4306-B10F-E9FB8871FBA1}"/>
    <cellStyle name="20% - Ênfase2 2 2 8" xfId="4772" xr:uid="{F5D0D3EC-497C-45E2-800D-47EE3C0D9043}"/>
    <cellStyle name="20% - Ênfase2 2 2 9" xfId="4773" xr:uid="{BDF08A7B-7DFD-4513-A34A-4C11166BDE39}"/>
    <cellStyle name="20% - Ênfase2 2 20" xfId="17429" xr:uid="{0DA8789B-DC78-4F8F-A1DD-77CF0F14C0D1}"/>
    <cellStyle name="20% - Ênfase2 2 3" xfId="4774" xr:uid="{AE34D2BB-9A6F-41BA-B9C6-B4BABA933DAD}"/>
    <cellStyle name="20% - Ênfase2 2 3 2" xfId="8781" xr:uid="{79189309-D15E-44A3-B19A-255F074FB7B8}"/>
    <cellStyle name="20% - Ênfase2 2 3 2 2" xfId="17430" xr:uid="{46E937EF-C1D5-40CD-AE85-89FBB0C519C3}"/>
    <cellStyle name="20% - Ênfase2 2 3 2 2 2" xfId="17431" xr:uid="{53C4E946-54F1-4E32-B2B6-29C3FF3F8139}"/>
    <cellStyle name="20% - Ênfase2 2 3 2 2 3" xfId="17432" xr:uid="{3D054050-2D44-4E03-BBA9-2D5140A901B1}"/>
    <cellStyle name="20% - Ênfase2 2 3 2 3" xfId="17433" xr:uid="{A0032F72-873E-4D77-973E-24FEC1D5A09F}"/>
    <cellStyle name="20% - Ênfase2 2 3 2 4" xfId="17434" xr:uid="{79B3508F-18C0-45BD-9EE4-3DF53BFE3F39}"/>
    <cellStyle name="20% - Ênfase2 2 3 3" xfId="8782" xr:uid="{5F9753EE-2350-4D3E-9536-E49FEA833D10}"/>
    <cellStyle name="20% - Ênfase2 2 3 3 2" xfId="17435" xr:uid="{C9BF046B-15D5-4ABE-9C59-7E4D64467A34}"/>
    <cellStyle name="20% - Ênfase2 2 3 3 2 2" xfId="17436" xr:uid="{DC7F528B-3E9B-43C9-A479-24CDD371A099}"/>
    <cellStyle name="20% - Ênfase2 2 3 3 2 3" xfId="17437" xr:uid="{B4756C22-E500-4E21-9173-3D6834A9C691}"/>
    <cellStyle name="20% - Ênfase2 2 3 3 3" xfId="17438" xr:uid="{A2C7795D-8EA3-44CF-AF38-D551E973F7C1}"/>
    <cellStyle name="20% - Ênfase2 2 3 3 4" xfId="17439" xr:uid="{12EED06E-E3C5-4CA0-AFA8-EFB9F879E4FC}"/>
    <cellStyle name="20% - Ênfase2 2 3 4" xfId="17440" xr:uid="{882D6D7F-BF9D-4989-B202-6CDA3276FDD0}"/>
    <cellStyle name="20% - Ênfase2 2 3 4 2" xfId="17441" xr:uid="{056CA99D-A18E-4D86-B870-689322DE488C}"/>
    <cellStyle name="20% - Ênfase2 2 3 4 3" xfId="17442" xr:uid="{D483328E-9C89-4BC8-8D29-B7633E26D036}"/>
    <cellStyle name="20% - Ênfase2 2 3 5" xfId="17443" xr:uid="{CC528C26-BF02-4760-B652-31728497C6DC}"/>
    <cellStyle name="20% - Ênfase2 2 3 6" xfId="17444" xr:uid="{F7E6C138-21CF-4C23-9F15-2C456C25FDF9}"/>
    <cellStyle name="20% - Ênfase2 2 4" xfId="4775" xr:uid="{E0501CA0-3CB5-4FC1-AC15-20E7397C3A31}"/>
    <cellStyle name="20% - Ênfase2 2 4 2" xfId="8783" xr:uid="{97A552D9-A054-4D69-8BAB-6CB27843A2B7}"/>
    <cellStyle name="20% - Ênfase2 2 4 2 2" xfId="17445" xr:uid="{9FA4BD5E-9CCE-404E-9F68-633F84FD7B3F}"/>
    <cellStyle name="20% - Ênfase2 2 4 2 2 2" xfId="17446" xr:uid="{2F911090-0A06-47F0-BC24-6401CE022EA3}"/>
    <cellStyle name="20% - Ênfase2 2 4 2 2 3" xfId="17447" xr:uid="{EF7952D5-964E-4BC9-AB3B-6EE0AA4584BA}"/>
    <cellStyle name="20% - Ênfase2 2 4 2 3" xfId="17448" xr:uid="{6218C002-C535-469D-A759-231E6687744F}"/>
    <cellStyle name="20% - Ênfase2 2 4 2 4" xfId="17449" xr:uid="{07A41C3C-DB99-4D06-AE5A-2A32A821A39F}"/>
    <cellStyle name="20% - Ênfase2 2 4 3" xfId="8784" xr:uid="{E2BA0B0A-6373-4897-9A50-11D0C4A7A242}"/>
    <cellStyle name="20% - Ênfase2 2 4 3 2" xfId="17450" xr:uid="{668DC721-7507-44BD-97B8-8493ECB1B696}"/>
    <cellStyle name="20% - Ênfase2 2 4 3 2 2" xfId="17451" xr:uid="{2FAE4279-566D-40A2-B0FB-3BA7063A2A4B}"/>
    <cellStyle name="20% - Ênfase2 2 4 3 2 3" xfId="17452" xr:uid="{C7F9A1D3-21CA-49CF-B84F-0F685A8DA5CD}"/>
    <cellStyle name="20% - Ênfase2 2 4 3 3" xfId="17453" xr:uid="{0941D3BF-9B0E-4B50-AA09-AAC855F0B9B7}"/>
    <cellStyle name="20% - Ênfase2 2 4 3 4" xfId="17454" xr:uid="{59ECAE3B-DD63-4721-91C6-077A0246D02B}"/>
    <cellStyle name="20% - Ênfase2 2 4 4" xfId="17455" xr:uid="{B6601D86-6188-4A68-8A54-335281A6868D}"/>
    <cellStyle name="20% - Ênfase2 2 4 4 2" xfId="17456" xr:uid="{80D5C7FD-DE90-4C2C-A20F-F55BFC265A25}"/>
    <cellStyle name="20% - Ênfase2 2 4 4 3" xfId="17457" xr:uid="{91187F03-49BD-47FD-8020-DAF6DCCBE7A0}"/>
    <cellStyle name="20% - Ênfase2 2 4 5" xfId="17458" xr:uid="{DDA6418A-CEE9-48D1-9B5E-76D1D1547622}"/>
    <cellStyle name="20% - Ênfase2 2 4 6" xfId="17459" xr:uid="{984BD47A-9E3A-466B-80F9-F8E8A8A0299A}"/>
    <cellStyle name="20% - Ênfase2 2 5" xfId="4776" xr:uid="{5291E500-0C74-4206-B91E-57218F00FD84}"/>
    <cellStyle name="20% - Ênfase2 2 5 2" xfId="8785" xr:uid="{D57F70AB-D77F-4487-B49D-E583684A900A}"/>
    <cellStyle name="20% - Ênfase2 2 5 2 2" xfId="17460" xr:uid="{9A2239FC-6ED6-4788-8056-F93299DE61C9}"/>
    <cellStyle name="20% - Ênfase2 2 5 2 2 2" xfId="17461" xr:uid="{1E7A9768-DD33-4754-9C7C-8D952C096B24}"/>
    <cellStyle name="20% - Ênfase2 2 5 2 2 3" xfId="17462" xr:uid="{BEDDB210-AE0B-4A80-8AB0-2004F8EF7E32}"/>
    <cellStyle name="20% - Ênfase2 2 5 2 3" xfId="17463" xr:uid="{04A50353-1835-420E-B0B6-97F3A491E147}"/>
    <cellStyle name="20% - Ênfase2 2 5 2 4" xfId="17464" xr:uid="{08F0F772-E72C-4942-A248-63A850C50854}"/>
    <cellStyle name="20% - Ênfase2 2 5 3" xfId="8786" xr:uid="{FCB610C4-63CD-482F-87F5-FB39097F1E66}"/>
    <cellStyle name="20% - Ênfase2 2 5 3 2" xfId="17465" xr:uid="{122E4CEC-29A1-4D85-BCD9-DE95F0253E4A}"/>
    <cellStyle name="20% - Ênfase2 2 5 3 2 2" xfId="17466" xr:uid="{AD19490C-CF99-41BF-B0D5-509BF08F06A9}"/>
    <cellStyle name="20% - Ênfase2 2 5 3 2 3" xfId="17467" xr:uid="{B907825F-90B5-42A0-B2F8-3DEA9376A2BC}"/>
    <cellStyle name="20% - Ênfase2 2 5 3 3" xfId="17468" xr:uid="{27BDA368-5B94-440D-9733-63D2BDC0CE75}"/>
    <cellStyle name="20% - Ênfase2 2 5 3 4" xfId="17469" xr:uid="{6C31CF32-3101-496A-BB8E-6B929832F101}"/>
    <cellStyle name="20% - Ênfase2 2 5 4" xfId="17470" xr:uid="{83F23D22-29E2-4BF0-8515-60E7DD16C99C}"/>
    <cellStyle name="20% - Ênfase2 2 5 4 2" xfId="17471" xr:uid="{23D8CC5F-2B2C-45A7-8560-C880649C1379}"/>
    <cellStyle name="20% - Ênfase2 2 5 4 3" xfId="17472" xr:uid="{116E093F-2B94-47F0-8589-AB66DDEDBD8F}"/>
    <cellStyle name="20% - Ênfase2 2 5 5" xfId="17473" xr:uid="{EC391A05-4737-4045-9C54-23CF7D9F0451}"/>
    <cellStyle name="20% - Ênfase2 2 5 6" xfId="17474" xr:uid="{6F372E60-AFB6-4719-A546-D719DADEB2A0}"/>
    <cellStyle name="20% - Ênfase2 2 6" xfId="4777" xr:uid="{C4369E2B-6108-48EF-BDFE-65AA81ECA870}"/>
    <cellStyle name="20% - Ênfase2 2 6 2" xfId="8787" xr:uid="{939B3769-781C-42E6-8383-7258F0C3BEB0}"/>
    <cellStyle name="20% - Ênfase2 2 6 2 2" xfId="17475" xr:uid="{F0158071-EE14-41DE-82CD-3731BC9B7562}"/>
    <cellStyle name="20% - Ênfase2 2 6 2 2 2" xfId="17476" xr:uid="{6D913301-0054-4833-B3EF-201128669479}"/>
    <cellStyle name="20% - Ênfase2 2 6 2 2 3" xfId="17477" xr:uid="{C14539CA-455F-4BF0-897C-0ABB98F6D413}"/>
    <cellStyle name="20% - Ênfase2 2 6 2 3" xfId="17478" xr:uid="{408997F0-17DA-43FA-9506-94B227D206EB}"/>
    <cellStyle name="20% - Ênfase2 2 6 2 4" xfId="17479" xr:uid="{9ABD7D73-4EC1-41FF-B1CA-969E61CA8C5E}"/>
    <cellStyle name="20% - Ênfase2 2 6 3" xfId="8788" xr:uid="{DD521CBF-C1EC-413C-A2A2-9A1B91ADFC4E}"/>
    <cellStyle name="20% - Ênfase2 2 6 3 2" xfId="17480" xr:uid="{509EB9AA-ECF0-43A8-8E01-D607FA6545EB}"/>
    <cellStyle name="20% - Ênfase2 2 6 3 2 2" xfId="17481" xr:uid="{6DC8AE0E-06E9-4C55-B589-8F38F695E8CE}"/>
    <cellStyle name="20% - Ênfase2 2 6 3 2 3" xfId="17482" xr:uid="{4F3896C8-76AA-4E60-8F73-05B0A9DAA3B2}"/>
    <cellStyle name="20% - Ênfase2 2 6 3 3" xfId="17483" xr:uid="{7F6DCB85-D386-475F-88CD-2FC19D2D076C}"/>
    <cellStyle name="20% - Ênfase2 2 6 3 4" xfId="17484" xr:uid="{13B217B1-EF4C-4503-85A5-C95D32BCA10F}"/>
    <cellStyle name="20% - Ênfase2 2 6 4" xfId="17485" xr:uid="{5956E669-4D57-4AFB-B9E5-27E410417239}"/>
    <cellStyle name="20% - Ênfase2 2 6 4 2" xfId="17486" xr:uid="{255022D1-4C41-4A4F-866A-9ED8EB3E6129}"/>
    <cellStyle name="20% - Ênfase2 2 6 4 3" xfId="17487" xr:uid="{9DBF3222-878D-42F9-A27F-847B771489EF}"/>
    <cellStyle name="20% - Ênfase2 2 6 5" xfId="17488" xr:uid="{FADC8061-4ACE-41A6-B2C9-45C181261B97}"/>
    <cellStyle name="20% - Ênfase2 2 6 6" xfId="17489" xr:uid="{ABFB34D1-7C32-4057-B2EB-9527B90BCF92}"/>
    <cellStyle name="20% - Ênfase2 2 7" xfId="4778" xr:uid="{D2A3DA0B-2D67-4F6E-8014-0ADA5CBF8CF0}"/>
    <cellStyle name="20% - Ênfase2 2 7 2" xfId="8789" xr:uid="{9CE2E21E-2398-4FFB-9608-8F623D388E4A}"/>
    <cellStyle name="20% - Ênfase2 2 7 2 2" xfId="17490" xr:uid="{26C9EC0B-9010-48BD-82CD-4506DC3E590C}"/>
    <cellStyle name="20% - Ênfase2 2 7 2 2 2" xfId="17491" xr:uid="{C877BF9A-9314-46A3-9786-40CCF1EF991D}"/>
    <cellStyle name="20% - Ênfase2 2 7 2 2 3" xfId="17492" xr:uid="{23C299CE-C96B-4E32-91FE-925C4CE3CCF1}"/>
    <cellStyle name="20% - Ênfase2 2 7 2 3" xfId="17493" xr:uid="{A060433F-3684-4026-9A8B-E17016111EBA}"/>
    <cellStyle name="20% - Ênfase2 2 7 2 4" xfId="17494" xr:uid="{FE367E4B-BA42-4741-A69C-C3FAC855920A}"/>
    <cellStyle name="20% - Ênfase2 2 7 3" xfId="8790" xr:uid="{4CEA492F-CE99-4F11-9880-D987B2ECD199}"/>
    <cellStyle name="20% - Ênfase2 2 7 3 2" xfId="17495" xr:uid="{FAC90DCF-EFF0-442E-9EF5-07E3ADE3847D}"/>
    <cellStyle name="20% - Ênfase2 2 7 3 2 2" xfId="17496" xr:uid="{5A7B47B8-571A-4F66-9068-D81B37D26B67}"/>
    <cellStyle name="20% - Ênfase2 2 7 3 2 3" xfId="17497" xr:uid="{51CEA54C-4228-4543-9CD6-499130C2A72D}"/>
    <cellStyle name="20% - Ênfase2 2 7 3 3" xfId="17498" xr:uid="{A29511B0-0651-4B83-8B33-1A04EBD5E067}"/>
    <cellStyle name="20% - Ênfase2 2 7 3 4" xfId="17499" xr:uid="{11A200F5-9BD8-4991-B7BA-A2EE24E6E06A}"/>
    <cellStyle name="20% - Ênfase2 2 7 4" xfId="17500" xr:uid="{65F26639-DD7E-44B9-B436-3584F2C8D8BE}"/>
    <cellStyle name="20% - Ênfase2 2 7 4 2" xfId="17501" xr:uid="{535E8188-5098-4440-8258-C804F92A7ED3}"/>
    <cellStyle name="20% - Ênfase2 2 7 4 3" xfId="17502" xr:uid="{89F8F58F-B792-42DC-88CE-DA51234F4102}"/>
    <cellStyle name="20% - Ênfase2 2 7 5" xfId="17503" xr:uid="{ECFC618C-71F2-4BCF-9524-A319FAA4A136}"/>
    <cellStyle name="20% - Ênfase2 2 7 6" xfId="17504" xr:uid="{12E9636D-DE32-4FB7-82A6-060BACA7A536}"/>
    <cellStyle name="20% - Ênfase2 2 8" xfId="4779" xr:uid="{090D6D5A-8FD9-404E-8537-3549B99FA510}"/>
    <cellStyle name="20% - Ênfase2 2 8 2" xfId="8791" xr:uid="{563C6E16-AB51-4C5C-A26B-8CAE3FE495F2}"/>
    <cellStyle name="20% - Ênfase2 2 8 2 2" xfId="17505" xr:uid="{59198EB0-3FF4-40B1-AA1B-30C1D7D1C406}"/>
    <cellStyle name="20% - Ênfase2 2 8 2 2 2" xfId="17506" xr:uid="{08BA4671-7D11-4C40-8744-08D0581A3D40}"/>
    <cellStyle name="20% - Ênfase2 2 8 2 2 3" xfId="17507" xr:uid="{547AFB31-63DF-4364-8615-0765BD4DF2A2}"/>
    <cellStyle name="20% - Ênfase2 2 8 2 3" xfId="17508" xr:uid="{D960D0F9-B28E-4153-9775-40BB94BDC11A}"/>
    <cellStyle name="20% - Ênfase2 2 8 2 4" xfId="17509" xr:uid="{30F7AC3A-9EC6-48CC-B371-408D9DD3D468}"/>
    <cellStyle name="20% - Ênfase2 2 8 3" xfId="8792" xr:uid="{CDC6A01E-EE7E-4777-84D3-A86ADA12FD3E}"/>
    <cellStyle name="20% - Ênfase2 2 8 3 2" xfId="17510" xr:uid="{B256B6CD-0CCC-496E-8BDE-38AC2218D5BA}"/>
    <cellStyle name="20% - Ênfase2 2 8 3 2 2" xfId="17511" xr:uid="{69204841-EC09-4A31-A675-961EB79E3D7B}"/>
    <cellStyle name="20% - Ênfase2 2 8 3 2 3" xfId="17512" xr:uid="{F958014D-6A37-47A4-894A-FE6D1437B9A5}"/>
    <cellStyle name="20% - Ênfase2 2 8 3 3" xfId="17513" xr:uid="{15478E43-CFD9-4C5D-9D32-4F6EA373A36B}"/>
    <cellStyle name="20% - Ênfase2 2 8 3 4" xfId="17514" xr:uid="{C5846FBA-1404-4F6A-80A1-05594594C669}"/>
    <cellStyle name="20% - Ênfase2 2 8 4" xfId="17515" xr:uid="{0CEFC387-4022-4319-AB2D-5CD0456F843A}"/>
    <cellStyle name="20% - Ênfase2 2 8 4 2" xfId="17516" xr:uid="{4A51D156-C4AD-4595-8373-CBB330F1DC20}"/>
    <cellStyle name="20% - Ênfase2 2 8 4 3" xfId="17517" xr:uid="{CE4707E1-0793-40D1-B0BF-6844FD187B9A}"/>
    <cellStyle name="20% - Ênfase2 2 8 5" xfId="17518" xr:uid="{2A6245AD-0339-45F7-85B3-76E7ECBC8D68}"/>
    <cellStyle name="20% - Ênfase2 2 8 6" xfId="17519" xr:uid="{BF587E08-E784-4FE4-956D-8885C6163B96}"/>
    <cellStyle name="20% - Ênfase2 2 9" xfId="4780" xr:uid="{4EAD1E69-B73B-40CD-941E-AD49B0E23E09}"/>
    <cellStyle name="20% - Ênfase2 2 9 2" xfId="8793" xr:uid="{5E972A57-01E5-48C7-88DF-9988BB21FB89}"/>
    <cellStyle name="20% - Ênfase2 2 9 2 2" xfId="17520" xr:uid="{8589D006-91C3-49C5-B1C0-D3DBBAD868C7}"/>
    <cellStyle name="20% - Ênfase2 2 9 2 2 2" xfId="17521" xr:uid="{6365BB79-4E3D-4AE3-A976-686D5F34CF32}"/>
    <cellStyle name="20% - Ênfase2 2 9 2 2 3" xfId="17522" xr:uid="{DF0F996F-7E67-4E1C-989A-3B7E9D7D7D96}"/>
    <cellStyle name="20% - Ênfase2 2 9 2 3" xfId="17523" xr:uid="{C415D661-2916-417F-A573-2602A5BB9E32}"/>
    <cellStyle name="20% - Ênfase2 2 9 2 4" xfId="17524" xr:uid="{6D52A373-78CB-4B88-A09C-E60A012FE8DC}"/>
    <cellStyle name="20% - Ênfase2 2 9 3" xfId="17525" xr:uid="{6B78B4B2-7E65-45DC-AA05-4A806FDD55A4}"/>
    <cellStyle name="20% - Ênfase2 2 9 3 2" xfId="17526" xr:uid="{49420D37-D4D3-4A1C-8848-749BD4837B0C}"/>
    <cellStyle name="20% - Ênfase2 2 9 3 3" xfId="17527" xr:uid="{2931FB16-8AF3-465F-85F8-D36B68A6B370}"/>
    <cellStyle name="20% - Ênfase2 2 9 4" xfId="17528" xr:uid="{E226D97C-ABC3-4CE9-9C5A-AD37EA57B368}"/>
    <cellStyle name="20% - Ênfase2 2 9 5" xfId="17529" xr:uid="{33AB7DD2-3340-4611-9C71-8D57B7E4DF49}"/>
    <cellStyle name="20% - Ênfase2 2_QGOG DRE Segreg_Serv x EP_DEZ09_multa_50%_V5" xfId="8794" xr:uid="{D3082D10-B3D7-46F6-8F1F-3BC8CD49200C}"/>
    <cellStyle name="20% - Ênfase2 20" xfId="4781" xr:uid="{A7F6E6D4-79A3-4B0C-8007-D214B39E8DF6}"/>
    <cellStyle name="20% - Ênfase2 20 2" xfId="8795" xr:uid="{DB60870D-963A-4E29-8009-B1CD256CE23C}"/>
    <cellStyle name="20% - Ênfase2 20 2 2" xfId="8796" xr:uid="{6DA6C5BF-83CC-41F0-995C-56CC900532C8}"/>
    <cellStyle name="20% - Ênfase2 20 2 2 2" xfId="17530" xr:uid="{C2906EE3-F5E3-4BE7-A5A5-4F601A91A953}"/>
    <cellStyle name="20% - Ênfase2 20 2 2 3" xfId="17531" xr:uid="{0F37C510-CFDD-463C-9940-EB4269F090BD}"/>
    <cellStyle name="20% - Ênfase2 20 2 3" xfId="17532" xr:uid="{8E79D5FD-F845-4B6C-810A-039C61232690}"/>
    <cellStyle name="20% - Ênfase2 20 2 4" xfId="17533" xr:uid="{A0D1F2C6-6B64-468C-AF11-9C2784D8EFF4}"/>
    <cellStyle name="20% - Ênfase2 20 3" xfId="8797" xr:uid="{718E985F-8C68-4FD8-8AA6-55ADA39EA77C}"/>
    <cellStyle name="20% - Ênfase2 20 3 2" xfId="17534" xr:uid="{EF345085-7C7E-4123-B72E-037AA26F6092}"/>
    <cellStyle name="20% - Ênfase2 20 3 2 2" xfId="17535" xr:uid="{76A42C3C-0504-449D-BE0D-54010139272A}"/>
    <cellStyle name="20% - Ênfase2 20 3 2 3" xfId="17536" xr:uid="{D1E5B45C-8600-4B81-A1C2-438783CD430C}"/>
    <cellStyle name="20% - Ênfase2 20 3 3" xfId="17537" xr:uid="{6E20435E-4979-4DF2-A4F1-8BBBCB485678}"/>
    <cellStyle name="20% - Ênfase2 20 3 4" xfId="17538" xr:uid="{BE5AB8A2-8302-412D-A3CB-30CC91A7C674}"/>
    <cellStyle name="20% - Ênfase2 20 4" xfId="17539" xr:uid="{158A2BFC-79E2-4FF0-A99F-C64F8E89DC2F}"/>
    <cellStyle name="20% - Ênfase2 20 4 2" xfId="17540" xr:uid="{DED844ED-41EE-47F5-B482-744B9977196B}"/>
    <cellStyle name="20% - Ênfase2 20 4 3" xfId="17541" xr:uid="{A17A3E2C-45E9-4C66-B04C-0CDA8FDE6372}"/>
    <cellStyle name="20% - Ênfase2 20 5" xfId="17542" xr:uid="{1607E2C3-DDF7-4C3D-B614-12F96B41E596}"/>
    <cellStyle name="20% - Ênfase2 20 6" xfId="17543" xr:uid="{8251DD6D-9F67-4D90-9D7E-CA00F077788C}"/>
    <cellStyle name="20% - Ênfase2 21" xfId="4782" xr:uid="{2F1AD520-A85F-4F3D-81B9-2E3F4916A08A}"/>
    <cellStyle name="20% - Ênfase2 21 2" xfId="8798" xr:uid="{24F77B98-8E66-4167-BCFC-8B7F8ABB8F7F}"/>
    <cellStyle name="20% - Ênfase2 21 2 2" xfId="8799" xr:uid="{72115ED7-4242-4C58-9B86-F51E109B0FAA}"/>
    <cellStyle name="20% - Ênfase2 21 2 2 2" xfId="17544" xr:uid="{96ED8772-47BD-457E-A05A-9A04309D86FB}"/>
    <cellStyle name="20% - Ênfase2 21 2 2 3" xfId="17545" xr:uid="{BD9CB01C-CAF0-4C07-B16F-C31742779CDC}"/>
    <cellStyle name="20% - Ênfase2 21 2 3" xfId="17546" xr:uid="{CDA85249-8541-4B1E-ABCA-DDA1B16BA0D2}"/>
    <cellStyle name="20% - Ênfase2 21 2 4" xfId="17547" xr:uid="{65832E8F-DB0D-4A44-95C3-6CF6F001840B}"/>
    <cellStyle name="20% - Ênfase2 21 3" xfId="8800" xr:uid="{5D51261F-9CC5-4D94-9475-F9407B076CFC}"/>
    <cellStyle name="20% - Ênfase2 21 3 2" xfId="17548" xr:uid="{1A1B5702-261C-47A1-9AC9-B22AFC795784}"/>
    <cellStyle name="20% - Ênfase2 21 3 2 2" xfId="17549" xr:uid="{733C4510-5D7E-476B-BBF1-3E6EF5F1ADA9}"/>
    <cellStyle name="20% - Ênfase2 21 3 2 3" xfId="17550" xr:uid="{1607CDF8-FE63-4CBE-B2D1-A872DD23A7E3}"/>
    <cellStyle name="20% - Ênfase2 21 3 3" xfId="17551" xr:uid="{E9926149-55A5-4129-B44F-5595F91ADB48}"/>
    <cellStyle name="20% - Ênfase2 21 3 4" xfId="17552" xr:uid="{E4FD115B-A371-4F15-B41E-A036F1096925}"/>
    <cellStyle name="20% - Ênfase2 21 4" xfId="17553" xr:uid="{F53FE1A4-321B-4E3B-8ED4-A733E0167709}"/>
    <cellStyle name="20% - Ênfase2 21 4 2" xfId="17554" xr:uid="{C045E919-0EBF-4912-8473-E87C160ADB8B}"/>
    <cellStyle name="20% - Ênfase2 21 4 3" xfId="17555" xr:uid="{C8EE7C88-A6AB-4338-AE37-851020C81CAA}"/>
    <cellStyle name="20% - Ênfase2 21 5" xfId="17556" xr:uid="{488195A4-C461-4328-BEB6-3C1C15274D70}"/>
    <cellStyle name="20% - Ênfase2 21 6" xfId="17557" xr:uid="{E8BEB028-6B94-448D-9F1B-BDB2B7C7CEBC}"/>
    <cellStyle name="20% - Ênfase2 22" xfId="4783" xr:uid="{D96FE964-D507-4485-9D4B-6DE74DC62024}"/>
    <cellStyle name="20% - Ênfase2 22 2" xfId="8801" xr:uid="{2FF534DA-7475-4460-88D8-DB47D2546AC3}"/>
    <cellStyle name="20% - Ênfase2 22 2 2" xfId="8802" xr:uid="{6FF78D35-C8B3-45DA-83E8-F31507914F78}"/>
    <cellStyle name="20% - Ênfase2 22 2 2 2" xfId="17558" xr:uid="{A6318263-F696-45D4-B6BE-154827853C1A}"/>
    <cellStyle name="20% - Ênfase2 22 2 2 3" xfId="17559" xr:uid="{B9706AEE-F094-4720-874C-77CCBCDC6A31}"/>
    <cellStyle name="20% - Ênfase2 22 2 3" xfId="17560" xr:uid="{ADB3BC76-B9C5-4D52-B6E7-E7464D667A9D}"/>
    <cellStyle name="20% - Ênfase2 22 2 4" xfId="17561" xr:uid="{BA6C2BD5-0175-4D34-9B92-CFCED0883FCB}"/>
    <cellStyle name="20% - Ênfase2 22 3" xfId="8803" xr:uid="{79D4F8D8-65EC-4D30-8D22-7FF679CE2D3A}"/>
    <cellStyle name="20% - Ênfase2 22 3 2" xfId="17562" xr:uid="{84B29297-BA12-4A9A-9B4A-B3F96D3EA97A}"/>
    <cellStyle name="20% - Ênfase2 22 3 2 2" xfId="17563" xr:uid="{C40B1517-21F4-4E64-AFFB-3B937244EBB5}"/>
    <cellStyle name="20% - Ênfase2 22 3 2 3" xfId="17564" xr:uid="{9D957552-73B8-40A0-A918-8C0EEB4B7E8E}"/>
    <cellStyle name="20% - Ênfase2 22 3 3" xfId="17565" xr:uid="{40360D3F-27B1-4BE1-A924-C552E3F592BE}"/>
    <cellStyle name="20% - Ênfase2 22 3 4" xfId="17566" xr:uid="{227EEA24-9767-47F1-84A5-A06E65BC73FF}"/>
    <cellStyle name="20% - Ênfase2 22 4" xfId="17567" xr:uid="{EE8B44CA-6F77-4B60-AA7A-5142C03DFA3E}"/>
    <cellStyle name="20% - Ênfase2 22 4 2" xfId="17568" xr:uid="{B35D5E70-DE6C-491C-9438-55317E11D5AF}"/>
    <cellStyle name="20% - Ênfase2 22 4 3" xfId="17569" xr:uid="{51006F0C-7676-4887-906B-931DD1E60FBF}"/>
    <cellStyle name="20% - Ênfase2 22 5" xfId="17570" xr:uid="{6209797B-FE51-4C3E-ADF0-D7A9B891AAF8}"/>
    <cellStyle name="20% - Ênfase2 22 6" xfId="17571" xr:uid="{A1C244F5-3E9C-4813-AFA1-CF1DA7D8520A}"/>
    <cellStyle name="20% - Ênfase2 23" xfId="4784" xr:uid="{C033C249-9230-4D24-B765-3FA1B165CABE}"/>
    <cellStyle name="20% - Ênfase2 23 2" xfId="8804" xr:uid="{28FA0FA9-6B76-4CF7-A617-1CD8F23FEA01}"/>
    <cellStyle name="20% - Ênfase2 23 2 2" xfId="8805" xr:uid="{1D3E0A61-10E9-4DC8-B1F3-91E4A5C233E9}"/>
    <cellStyle name="20% - Ênfase2 23 2 2 2" xfId="17572" xr:uid="{89AE2B13-D298-4F86-A52F-2BB6ABF7608E}"/>
    <cellStyle name="20% - Ênfase2 23 2 2 3" xfId="17573" xr:uid="{EFA7AA19-91BA-4C8D-A14C-F8CB9C888DF4}"/>
    <cellStyle name="20% - Ênfase2 23 2 3" xfId="17574" xr:uid="{804B6162-77E2-4792-973E-58B2CB68D975}"/>
    <cellStyle name="20% - Ênfase2 23 2 4" xfId="17575" xr:uid="{48A88DE7-0310-4900-A50B-46118DCFCC81}"/>
    <cellStyle name="20% - Ênfase2 23 3" xfId="8806" xr:uid="{0EE58389-6E24-4B6F-BA44-9266C2AF4226}"/>
    <cellStyle name="20% - Ênfase2 23 3 2" xfId="17576" xr:uid="{A42D016F-8BA0-49BB-B1E8-BF8DEE8FD66E}"/>
    <cellStyle name="20% - Ênfase2 23 3 2 2" xfId="17577" xr:uid="{BE6967BE-C194-4717-BD30-4453F4060493}"/>
    <cellStyle name="20% - Ênfase2 23 3 2 3" xfId="17578" xr:uid="{59691A6D-BAE5-4101-9412-EF7AE6259B22}"/>
    <cellStyle name="20% - Ênfase2 23 3 3" xfId="17579" xr:uid="{E30935D6-CC49-473D-8AE5-392CC43639EB}"/>
    <cellStyle name="20% - Ênfase2 23 3 4" xfId="17580" xr:uid="{2D0662B9-C9EC-44E0-B256-A27EA338DA9A}"/>
    <cellStyle name="20% - Ênfase2 23 4" xfId="17581" xr:uid="{794284A4-1E62-4102-9C1A-A970F347D39C}"/>
    <cellStyle name="20% - Ênfase2 23 4 2" xfId="17582" xr:uid="{013CC111-2CC6-4551-B3F8-AE961395D1A3}"/>
    <cellStyle name="20% - Ênfase2 23 4 3" xfId="17583" xr:uid="{1FDBF273-CCAC-4AC9-B9A0-134142BA831B}"/>
    <cellStyle name="20% - Ênfase2 23 5" xfId="17584" xr:uid="{D3E56592-FE7C-4F66-B845-E7C96EFEB41D}"/>
    <cellStyle name="20% - Ênfase2 23 6" xfId="17585" xr:uid="{A8DA3B9E-752A-45E3-ACDC-1E094CBA16DC}"/>
    <cellStyle name="20% - Ênfase2 24" xfId="4785" xr:uid="{2AB426B7-3C27-465E-B73C-FF87984864CF}"/>
    <cellStyle name="20% - Ênfase2 24 2" xfId="8807" xr:uid="{D00B41F4-0291-4855-88F5-5D5220CA3AFC}"/>
    <cellStyle name="20% - Ênfase2 24 2 2" xfId="8808" xr:uid="{E3CB5E3E-29A7-4403-8099-2299436353B5}"/>
    <cellStyle name="20% - Ênfase2 24 2 2 2" xfId="17586" xr:uid="{508FD090-0296-47B2-9C05-7E92C76934CB}"/>
    <cellStyle name="20% - Ênfase2 24 2 2 3" xfId="17587" xr:uid="{685E1545-669F-4297-AC51-583A59CC71A2}"/>
    <cellStyle name="20% - Ênfase2 24 2 3" xfId="17588" xr:uid="{F91775B8-1B07-4218-9C19-7D0D4186F65C}"/>
    <cellStyle name="20% - Ênfase2 24 2 4" xfId="17589" xr:uid="{BD721E89-24CD-422F-B1E8-0E93DD4F0EBD}"/>
    <cellStyle name="20% - Ênfase2 24 3" xfId="8809" xr:uid="{B00B608B-2E32-4E97-8FFF-7364AC81C2DE}"/>
    <cellStyle name="20% - Ênfase2 24 3 2" xfId="17590" xr:uid="{7559B03E-7889-45B9-B9D0-B1ADB8D069E5}"/>
    <cellStyle name="20% - Ênfase2 24 3 2 2" xfId="17591" xr:uid="{DF3DAF83-CE1F-43DF-9D5F-BF293B0365E4}"/>
    <cellStyle name="20% - Ênfase2 24 3 2 3" xfId="17592" xr:uid="{5E654D70-85F3-4E85-82D1-3FF54DCDBAFD}"/>
    <cellStyle name="20% - Ênfase2 24 3 3" xfId="17593" xr:uid="{2D7B2E6F-576C-470E-AA7D-68F564BB8CEC}"/>
    <cellStyle name="20% - Ênfase2 24 3 4" xfId="17594" xr:uid="{45156716-E70A-4B83-BD59-9639A87651A9}"/>
    <cellStyle name="20% - Ênfase2 24 4" xfId="17595" xr:uid="{9AB26F0E-E3D6-40D3-BB6D-108F5892CCDF}"/>
    <cellStyle name="20% - Ênfase2 24 4 2" xfId="17596" xr:uid="{514406ED-6EAF-4BE4-9558-A24730449974}"/>
    <cellStyle name="20% - Ênfase2 24 4 3" xfId="17597" xr:uid="{D8DB577D-5612-41DE-8E77-F14BC09ED2C1}"/>
    <cellStyle name="20% - Ênfase2 24 5" xfId="17598" xr:uid="{93D09816-2E64-4BE4-B69C-297D6FEBBF9C}"/>
    <cellStyle name="20% - Ênfase2 24 6" xfId="17599" xr:uid="{3A9A9BB2-7763-40E2-9CE5-05564ABC99E1}"/>
    <cellStyle name="20% - Ênfase2 25" xfId="4786" xr:uid="{422EF221-38E5-4618-B45B-F68189C0D4E5}"/>
    <cellStyle name="20% - Ênfase2 25 2" xfId="8810" xr:uid="{1F1DC284-D0F3-42EB-8C53-6F6FBEA0AD4B}"/>
    <cellStyle name="20% - Ênfase2 25 2 2" xfId="8811" xr:uid="{91C0C7DC-F621-45A4-9BFF-9B2A9BC3D75B}"/>
    <cellStyle name="20% - Ênfase2 25 2 2 2" xfId="17600" xr:uid="{31753105-ACB0-4B28-B6B9-33E83679A7B2}"/>
    <cellStyle name="20% - Ênfase2 25 2 2 3" xfId="17601" xr:uid="{B60911E7-C398-4FDD-A732-47CD3C6B60EC}"/>
    <cellStyle name="20% - Ênfase2 25 2 3" xfId="17602" xr:uid="{B57784DE-0021-45AF-B7BF-1C5E23D0492D}"/>
    <cellStyle name="20% - Ênfase2 25 2 4" xfId="17603" xr:uid="{3655E196-4C42-4419-A3C0-DCE2E6E20D2C}"/>
    <cellStyle name="20% - Ênfase2 25 3" xfId="8812" xr:uid="{A02C0D3C-4599-4290-AE59-23EB4B5EA7A1}"/>
    <cellStyle name="20% - Ênfase2 25 3 2" xfId="17604" xr:uid="{9E2490A2-C91E-473E-8FEE-FDFDAD2807E9}"/>
    <cellStyle name="20% - Ênfase2 25 3 2 2" xfId="17605" xr:uid="{43439D49-279D-4EC9-B541-9ED1CF7D0ADC}"/>
    <cellStyle name="20% - Ênfase2 25 3 2 3" xfId="17606" xr:uid="{CAC8B42E-1274-4DD7-B837-A73CA1EBA710}"/>
    <cellStyle name="20% - Ênfase2 25 3 3" xfId="17607" xr:uid="{D042B550-E97D-4149-951A-F88325F7BB90}"/>
    <cellStyle name="20% - Ênfase2 25 3 4" xfId="17608" xr:uid="{C3114A92-736A-476D-BD3B-4E5B4026CA34}"/>
    <cellStyle name="20% - Ênfase2 25 4" xfId="17609" xr:uid="{A53A0086-E0A4-4033-A360-CC43B21BDFF2}"/>
    <cellStyle name="20% - Ênfase2 25 4 2" xfId="17610" xr:uid="{73D57188-3C2D-49C9-B7E6-C99A603CCF53}"/>
    <cellStyle name="20% - Ênfase2 25 4 3" xfId="17611" xr:uid="{32693A70-7AF8-4E9B-8F18-46BB189F335A}"/>
    <cellStyle name="20% - Ênfase2 25 5" xfId="17612" xr:uid="{2FACEE84-B170-4CEF-8C62-37BF32893EF8}"/>
    <cellStyle name="20% - Ênfase2 25 6" xfId="17613" xr:uid="{FD43ED2F-4B53-4D51-A6DC-4D8314F5275C}"/>
    <cellStyle name="20% - Ênfase2 26" xfId="4787" xr:uid="{11412520-9E95-44F0-86B5-6A1041D88319}"/>
    <cellStyle name="20% - Ênfase2 26 2" xfId="8813" xr:uid="{C830ADE4-E9BE-47C2-86FB-B76525016481}"/>
    <cellStyle name="20% - Ênfase2 26 2 2" xfId="8814" xr:uid="{2D7EF082-FDED-4971-90E0-0A308DD1CA50}"/>
    <cellStyle name="20% - Ênfase2 26 2 2 2" xfId="17614" xr:uid="{364B464C-59B4-48EE-9DF3-66EDE752D530}"/>
    <cellStyle name="20% - Ênfase2 26 2 2 3" xfId="17615" xr:uid="{2ED502D1-9D60-43C3-8790-C0B7C830FF59}"/>
    <cellStyle name="20% - Ênfase2 26 2 3" xfId="17616" xr:uid="{76B8E70B-5BFF-4BA3-B738-932A4FF85584}"/>
    <cellStyle name="20% - Ênfase2 26 2 4" xfId="17617" xr:uid="{69969772-AA28-4A03-8163-2080CF31080B}"/>
    <cellStyle name="20% - Ênfase2 26 3" xfId="8815" xr:uid="{8CF1A340-060F-4F40-A934-6C525675D1A6}"/>
    <cellStyle name="20% - Ênfase2 26 3 2" xfId="17618" xr:uid="{34F7997D-126A-480B-A14C-917C27B8EFEF}"/>
    <cellStyle name="20% - Ênfase2 26 3 2 2" xfId="17619" xr:uid="{1CDAD725-2E7A-4BEC-86F0-D332DFCA6C1B}"/>
    <cellStyle name="20% - Ênfase2 26 3 2 3" xfId="17620" xr:uid="{A0EC92A2-8124-44A8-9779-E05D72B08EA8}"/>
    <cellStyle name="20% - Ênfase2 26 3 3" xfId="17621" xr:uid="{7F8F40BD-65E3-4D82-850B-9B03868CF34E}"/>
    <cellStyle name="20% - Ênfase2 26 3 4" xfId="17622" xr:uid="{14461D25-B935-4CCC-80F8-619036032C1B}"/>
    <cellStyle name="20% - Ênfase2 26 4" xfId="17623" xr:uid="{707E44F0-AF2C-4652-B77D-C7C39C623195}"/>
    <cellStyle name="20% - Ênfase2 26 4 2" xfId="17624" xr:uid="{FBEDCF9D-84FA-43EF-B262-8ADFC5029AD2}"/>
    <cellStyle name="20% - Ênfase2 26 4 3" xfId="17625" xr:uid="{E98D6FA4-986D-424C-94AF-469CF7458922}"/>
    <cellStyle name="20% - Ênfase2 26 5" xfId="17626" xr:uid="{7A2928F0-667B-47A0-B7C0-CEE87EB746C2}"/>
    <cellStyle name="20% - Ênfase2 26 6" xfId="17627" xr:uid="{2BA24480-5D47-4B50-AD9D-4DC035D9DA4F}"/>
    <cellStyle name="20% - Ênfase2 27" xfId="4788" xr:uid="{4E020049-C864-4D72-8D23-3677B5AF6DE8}"/>
    <cellStyle name="20% - Ênfase2 27 2" xfId="8816" xr:uid="{1816153B-B697-4556-B124-E73D30FE2AB6}"/>
    <cellStyle name="20% - Ênfase2 27 2 2" xfId="8817" xr:uid="{F5EEBA8B-ED10-414A-A823-695FE0F8E2A1}"/>
    <cellStyle name="20% - Ênfase2 27 2 2 2" xfId="17628" xr:uid="{B7CC35CA-04E4-4AAC-BDF0-964CF80EEF76}"/>
    <cellStyle name="20% - Ênfase2 27 2 2 3" xfId="17629" xr:uid="{B213FAB5-ACFD-4D72-9025-EE203028BD81}"/>
    <cellStyle name="20% - Ênfase2 27 2 3" xfId="17630" xr:uid="{7AFA2F51-2C3B-4E84-89EC-53909003E504}"/>
    <cellStyle name="20% - Ênfase2 27 2 4" xfId="17631" xr:uid="{683FE787-0FD4-44AE-B571-04EEDD6CC2D1}"/>
    <cellStyle name="20% - Ênfase2 27 3" xfId="8818" xr:uid="{8060E75F-BE75-460F-B7AE-2967A2DFD107}"/>
    <cellStyle name="20% - Ênfase2 27 3 2" xfId="17632" xr:uid="{8F1B4B24-5461-462F-923F-4EBE3A8EFB83}"/>
    <cellStyle name="20% - Ênfase2 27 3 2 2" xfId="17633" xr:uid="{C5BCAADD-1F68-42C5-9A62-D0FD3A0C0D94}"/>
    <cellStyle name="20% - Ênfase2 27 3 2 3" xfId="17634" xr:uid="{71876776-FFC2-4488-B18C-CA8A1F80F235}"/>
    <cellStyle name="20% - Ênfase2 27 3 3" xfId="17635" xr:uid="{9ECCD3F8-0166-4934-853D-A9F3E34E3627}"/>
    <cellStyle name="20% - Ênfase2 27 3 4" xfId="17636" xr:uid="{5BE0A606-CFE9-4C9E-9085-6F0BD06FC091}"/>
    <cellStyle name="20% - Ênfase2 27 4" xfId="17637" xr:uid="{1D33AE49-4588-41B0-9B95-CC7A6341BBFA}"/>
    <cellStyle name="20% - Ênfase2 27 4 2" xfId="17638" xr:uid="{46CB335F-1AFB-4D15-AECE-E85166DCE14D}"/>
    <cellStyle name="20% - Ênfase2 27 4 3" xfId="17639" xr:uid="{91B2363D-B9CD-44E4-91A7-D967E3576667}"/>
    <cellStyle name="20% - Ênfase2 27 5" xfId="17640" xr:uid="{32A5895B-4D7A-49F5-88D1-79F392772069}"/>
    <cellStyle name="20% - Ênfase2 27 6" xfId="17641" xr:uid="{82F71075-B390-4E37-B773-ACB416129E82}"/>
    <cellStyle name="20% - Ênfase2 28" xfId="4789" xr:uid="{1C47A044-BB47-4E8F-8516-BA8376248AC8}"/>
    <cellStyle name="20% - Ênfase2 28 2" xfId="8819" xr:uid="{CE78AA0F-2003-462A-9F8D-8367B4797E66}"/>
    <cellStyle name="20% - Ênfase2 28 2 2" xfId="8820" xr:uid="{94C4B596-443A-4C19-B651-4954E62AE066}"/>
    <cellStyle name="20% - Ênfase2 28 2 2 2" xfId="17642" xr:uid="{C4F46D53-E3CB-4A29-9AC0-1C87A3E10DBD}"/>
    <cellStyle name="20% - Ênfase2 28 2 2 3" xfId="17643" xr:uid="{12A9E3C2-CDFE-4270-954F-421C7BD03BAF}"/>
    <cellStyle name="20% - Ênfase2 28 2 3" xfId="17644" xr:uid="{264D7B19-261B-44AF-B705-F88DF82A3FD2}"/>
    <cellStyle name="20% - Ênfase2 28 2 4" xfId="17645" xr:uid="{AC14ED31-8C76-46A2-B3A9-335D1E2ECF4B}"/>
    <cellStyle name="20% - Ênfase2 28 3" xfId="8821" xr:uid="{C7589A50-AEBE-4E8C-872B-8E3FD72832D3}"/>
    <cellStyle name="20% - Ênfase2 28 3 2" xfId="17646" xr:uid="{B80FD232-9F27-460F-B523-8FB43524255B}"/>
    <cellStyle name="20% - Ênfase2 28 3 2 2" xfId="17647" xr:uid="{53513442-81F5-4CF0-87CB-F855684C9F1C}"/>
    <cellStyle name="20% - Ênfase2 28 3 2 3" xfId="17648" xr:uid="{0E37D83D-AFDF-4B95-BE00-DB5D2063F245}"/>
    <cellStyle name="20% - Ênfase2 28 3 3" xfId="17649" xr:uid="{9312098F-7F60-4BCE-8B90-31ADE3E08632}"/>
    <cellStyle name="20% - Ênfase2 28 3 4" xfId="17650" xr:uid="{7542FEED-FDE0-409C-AF98-9D2FBF218F30}"/>
    <cellStyle name="20% - Ênfase2 28 4" xfId="17651" xr:uid="{AC9835D9-A80A-4AFC-A5B7-901D76B07F7B}"/>
    <cellStyle name="20% - Ênfase2 28 4 2" xfId="17652" xr:uid="{AA8E2121-A95F-44B8-B741-6951CAE65CDC}"/>
    <cellStyle name="20% - Ênfase2 28 4 3" xfId="17653" xr:uid="{01FC62FB-0D52-4C8F-98A6-641B3FDC13C1}"/>
    <cellStyle name="20% - Ênfase2 28 5" xfId="17654" xr:uid="{A4D03A0F-A160-4085-A3A7-3CA514C6B5DF}"/>
    <cellStyle name="20% - Ênfase2 28 6" xfId="17655" xr:uid="{C4873C37-A5D7-496F-94F1-340FDFB9539C}"/>
    <cellStyle name="20% - Ênfase2 29" xfId="8822" xr:uid="{9E6F849C-D3BD-4F21-91B3-894E62265380}"/>
    <cellStyle name="20% - Ênfase2 29 2" xfId="8823" xr:uid="{DB603BDD-151F-4561-ABC3-B2A107AAB3C2}"/>
    <cellStyle name="20% - Ênfase2 29 2 2" xfId="8824" xr:uid="{E757EF9E-8BF1-4639-86C5-F879B04759CB}"/>
    <cellStyle name="20% - Ênfase2 29 2 2 2" xfId="17656" xr:uid="{E66F8F8D-B1B3-4809-86C7-416EBBF6920A}"/>
    <cellStyle name="20% - Ênfase2 29 2 2 3" xfId="17657" xr:uid="{34603FE5-9654-4986-9194-1192C750BDE8}"/>
    <cellStyle name="20% - Ênfase2 29 2 3" xfId="17658" xr:uid="{917C9405-7BED-4490-BF26-93569D484078}"/>
    <cellStyle name="20% - Ênfase2 29 2 4" xfId="17659" xr:uid="{B97EE2E7-AA7C-40FD-9360-6FDC63327F4D}"/>
    <cellStyle name="20% - Ênfase2 29 3" xfId="8825" xr:uid="{D69B4BBB-1CE3-41A7-80B5-FB52DF087E43}"/>
    <cellStyle name="20% - Ênfase2 29 3 2" xfId="17660" xr:uid="{0DE1203C-4B08-491B-B5E3-EEC791EE5666}"/>
    <cellStyle name="20% - Ênfase2 29 3 2 2" xfId="17661" xr:uid="{7D132916-98C6-439C-8A96-AC21249E3CB2}"/>
    <cellStyle name="20% - Ênfase2 29 3 2 3" xfId="17662" xr:uid="{E41D22AC-F471-400C-80A5-35FB1C92C9E1}"/>
    <cellStyle name="20% - Ênfase2 29 3 3" xfId="17663" xr:uid="{A812B4DF-C91A-47BA-B595-79653E49CFD8}"/>
    <cellStyle name="20% - Ênfase2 29 3 4" xfId="17664" xr:uid="{5A2FB264-AA21-4C98-8C10-6471247D828E}"/>
    <cellStyle name="20% - Ênfase2 29 4" xfId="17665" xr:uid="{C2B2A578-8A2C-46FA-9573-6138C97950FC}"/>
    <cellStyle name="20% - Ênfase2 29 4 2" xfId="17666" xr:uid="{0371BF90-162B-427D-BE82-5F419534C6C8}"/>
    <cellStyle name="20% - Ênfase2 29 4 3" xfId="17667" xr:uid="{7AAF3B48-2999-49E0-B3BB-DD6723108F78}"/>
    <cellStyle name="20% - Ênfase2 29 5" xfId="17668" xr:uid="{526F2C15-E778-41C7-ADB5-FE19C58A5FB2}"/>
    <cellStyle name="20% - Ênfase2 29 6" xfId="17669" xr:uid="{E39D2468-03BD-4313-A91D-3F19766F3FB7}"/>
    <cellStyle name="20% - Ênfase2 3" xfId="4790" xr:uid="{A1C83A1A-4515-4F90-B5ED-5A9B36AB6826}"/>
    <cellStyle name="20% - Ênfase2 3 10" xfId="8826" xr:uid="{C542D8BF-FDFC-408B-9289-84A77D2BD55E}"/>
    <cellStyle name="20% - Ênfase2 3 10 2" xfId="17670" xr:uid="{CF90D342-699A-4CD7-892B-9FEE0A5D3B97}"/>
    <cellStyle name="20% - Ênfase2 3 10 2 2" xfId="17671" xr:uid="{9F78A538-EA90-4D28-982E-3EFCA5F0DF11}"/>
    <cellStyle name="20% - Ênfase2 3 10 2 3" xfId="17672" xr:uid="{CF61DDAF-2244-47DF-AD42-FE71E7A801DC}"/>
    <cellStyle name="20% - Ênfase2 3 10 3" xfId="17673" xr:uid="{8659F8A9-7DB2-4EA3-85BC-14E59F63B1AD}"/>
    <cellStyle name="20% - Ênfase2 3 10 4" xfId="17674" xr:uid="{C7C053D9-8CA3-43C9-88CA-5EDE0F3AC55B}"/>
    <cellStyle name="20% - Ênfase2 3 11" xfId="17675" xr:uid="{E73D9F59-974D-4B65-A4D7-4D934E68FEDC}"/>
    <cellStyle name="20% - Ênfase2 3 11 2" xfId="17676" xr:uid="{55E82B07-2CB8-4A6B-9B54-3B1BD39D452B}"/>
    <cellStyle name="20% - Ênfase2 3 11 3" xfId="17677" xr:uid="{9FC8F733-4BAD-4B26-ACC9-9D99FB9DBB22}"/>
    <cellStyle name="20% - Ênfase2 3 12" xfId="17678" xr:uid="{4E8A7365-024C-4CE3-8BED-C8A3EBE6E4EC}"/>
    <cellStyle name="20% - Ênfase2 3 13" xfId="17679" xr:uid="{1297243B-6B1D-4B89-9E46-F879ABF557EB}"/>
    <cellStyle name="20% - Ênfase2 3 2" xfId="4791" xr:uid="{5056A2ED-6CC2-4C5C-A4AB-EC38A21697C5}"/>
    <cellStyle name="20% - Ênfase2 3 2 2" xfId="8827" xr:uid="{73E89A58-A1E0-49FB-8A39-6D58EFAEF194}"/>
    <cellStyle name="20% - Ênfase2 3 2 2 2" xfId="17680" xr:uid="{9A6443B0-F14E-43AB-B9AB-DB93DEE500DD}"/>
    <cellStyle name="20% - Ênfase2 3 2 2 2 2" xfId="17681" xr:uid="{FB38486B-7D28-48F2-9B03-CE913484D98F}"/>
    <cellStyle name="20% - Ênfase2 3 2 2 2 3" xfId="17682" xr:uid="{C9DE652F-0596-421C-8E12-67F41678EDEB}"/>
    <cellStyle name="20% - Ênfase2 3 2 2 3" xfId="17683" xr:uid="{6E8F299E-DD74-4F48-AA70-C908789C89D3}"/>
    <cellStyle name="20% - Ênfase2 3 2 2 4" xfId="17684" xr:uid="{A9625C7A-1DA8-41D7-B21B-0FB751DB2B59}"/>
    <cellStyle name="20% - Ênfase2 3 2 3" xfId="8828" xr:uid="{B86018A9-8271-44BE-B921-4F4A99E7927C}"/>
    <cellStyle name="20% - Ênfase2 3 2 3 2" xfId="17685" xr:uid="{83EBF8F1-08EF-4410-A5A5-E2EA147271CA}"/>
    <cellStyle name="20% - Ênfase2 3 2 3 2 2" xfId="17686" xr:uid="{24F54B5E-EB20-417F-9D18-99EDB2C38F9C}"/>
    <cellStyle name="20% - Ênfase2 3 2 3 2 3" xfId="17687" xr:uid="{A5F334C7-A76B-46C8-A6E3-3A508AFF87DA}"/>
    <cellStyle name="20% - Ênfase2 3 2 3 3" xfId="17688" xr:uid="{0FFA9486-94F6-46D0-971E-6E5D8E910B15}"/>
    <cellStyle name="20% - Ênfase2 3 2 3 4" xfId="17689" xr:uid="{4137F5D5-FD74-4D20-A39A-F7D05A08FBD6}"/>
    <cellStyle name="20% - Ênfase2 3 2 4" xfId="17690" xr:uid="{48169114-C447-4833-A5BA-B1753A1FA551}"/>
    <cellStyle name="20% - Ênfase2 3 2 4 2" xfId="17691" xr:uid="{1ED52CEE-34E0-4A1D-A7B3-E0CA1C621A1A}"/>
    <cellStyle name="20% - Ênfase2 3 2 4 3" xfId="17692" xr:uid="{BB89BA71-7F6C-4060-B765-327EF691DC4E}"/>
    <cellStyle name="20% - Ênfase2 3 2 5" xfId="17693" xr:uid="{31A67ACA-DE33-4980-9059-712801A57170}"/>
    <cellStyle name="20% - Ênfase2 3 2 6" xfId="17694" xr:uid="{C347CE94-D117-4871-AD77-B4B45BC8EACB}"/>
    <cellStyle name="20% - Ênfase2 3 3" xfId="4792" xr:uid="{4710BF40-E3FB-4544-AE2B-47EA7CC06042}"/>
    <cellStyle name="20% - Ênfase2 3 3 2" xfId="8829" xr:uid="{07F75C57-2ACB-4DA7-9BDC-BF9AAA8F9B53}"/>
    <cellStyle name="20% - Ênfase2 3 3 2 2" xfId="17695" xr:uid="{2DDB8576-196B-43F5-8C7A-C2116A1A6BA0}"/>
    <cellStyle name="20% - Ênfase2 3 3 2 2 2" xfId="17696" xr:uid="{977EFC55-D921-4922-9119-167F0CC7E52E}"/>
    <cellStyle name="20% - Ênfase2 3 3 2 2 3" xfId="17697" xr:uid="{67C0D1E1-022F-49E6-BFAC-07594B872DED}"/>
    <cellStyle name="20% - Ênfase2 3 3 2 3" xfId="17698" xr:uid="{C74BC694-30C3-499C-A6D9-6F374B320ED2}"/>
    <cellStyle name="20% - Ênfase2 3 3 2 4" xfId="17699" xr:uid="{53036052-FAA5-4F4B-9137-89D2DE1DA914}"/>
    <cellStyle name="20% - Ênfase2 3 3 3" xfId="8830" xr:uid="{80BAD4F8-1001-4C11-9ADD-6FF940B3CE1A}"/>
    <cellStyle name="20% - Ênfase2 3 3 3 2" xfId="17700" xr:uid="{F1F104A0-DD9E-4388-AFB2-A0510043785F}"/>
    <cellStyle name="20% - Ênfase2 3 3 3 2 2" xfId="17701" xr:uid="{0A0AD01F-6070-4C97-BC72-DFF1E238944E}"/>
    <cellStyle name="20% - Ênfase2 3 3 3 2 3" xfId="17702" xr:uid="{E6FE3497-CC73-4EF4-A316-67C3DF2AE4DC}"/>
    <cellStyle name="20% - Ênfase2 3 3 3 3" xfId="17703" xr:uid="{5B72013B-9E60-499F-8400-24C5D71ADF1A}"/>
    <cellStyle name="20% - Ênfase2 3 3 3 4" xfId="17704" xr:uid="{D246006A-6543-4B79-AE92-B2998DE10A4E}"/>
    <cellStyle name="20% - Ênfase2 3 3 4" xfId="17705" xr:uid="{BF27C662-BA88-4B69-A74E-A439FC0039AF}"/>
    <cellStyle name="20% - Ênfase2 3 3 4 2" xfId="17706" xr:uid="{422CB61E-699A-4F64-9E53-5EA383B5EFE4}"/>
    <cellStyle name="20% - Ênfase2 3 3 4 3" xfId="17707" xr:uid="{594674A8-6087-4BA8-BA1E-24638DC5688C}"/>
    <cellStyle name="20% - Ênfase2 3 3 5" xfId="17708" xr:uid="{9C4FBA2B-13D2-45CE-B478-55018E68289A}"/>
    <cellStyle name="20% - Ênfase2 3 3 6" xfId="17709" xr:uid="{771B76F8-8448-4575-8A89-1FCD68771EA7}"/>
    <cellStyle name="20% - Ênfase2 3 4" xfId="4793" xr:uid="{FD8D399E-AFB4-4927-9223-E05411EA1EC6}"/>
    <cellStyle name="20% - Ênfase2 3 4 2" xfId="8831" xr:uid="{1E8C2320-BE3A-454D-A916-0B08EDEC481D}"/>
    <cellStyle name="20% - Ênfase2 3 4 2 2" xfId="17710" xr:uid="{2C37DC6F-E04E-4322-A458-F817B85039E0}"/>
    <cellStyle name="20% - Ênfase2 3 4 2 2 2" xfId="17711" xr:uid="{F69367A7-9E8D-4C67-9238-E6F9A4D438D1}"/>
    <cellStyle name="20% - Ênfase2 3 4 2 2 3" xfId="17712" xr:uid="{5D089BE8-5F04-4AA2-9C85-84A27F3D7F38}"/>
    <cellStyle name="20% - Ênfase2 3 4 2 3" xfId="17713" xr:uid="{AD7FF6D6-BDC5-419D-920A-8F5F9F51409C}"/>
    <cellStyle name="20% - Ênfase2 3 4 2 4" xfId="17714" xr:uid="{4D6FB408-F3A9-483B-AA59-63EF55DA88C6}"/>
    <cellStyle name="20% - Ênfase2 3 4 3" xfId="8832" xr:uid="{80D78D76-3E66-4858-92DB-57ACCC1641BB}"/>
    <cellStyle name="20% - Ênfase2 3 4 3 2" xfId="17715" xr:uid="{2FCE1E9D-B79C-4814-966F-C3674F2202BF}"/>
    <cellStyle name="20% - Ênfase2 3 4 3 2 2" xfId="17716" xr:uid="{98D270DE-9D09-481A-BC2F-D145BB5168C5}"/>
    <cellStyle name="20% - Ênfase2 3 4 3 2 3" xfId="17717" xr:uid="{B2213256-E041-41E0-8530-A0A47BBA8BF3}"/>
    <cellStyle name="20% - Ênfase2 3 4 3 3" xfId="17718" xr:uid="{FFB256D7-98E8-464E-9CC2-DA0C8932AC18}"/>
    <cellStyle name="20% - Ênfase2 3 4 3 4" xfId="17719" xr:uid="{2BF9E620-12FD-44E8-979D-2CDE496CB737}"/>
    <cellStyle name="20% - Ênfase2 3 4 4" xfId="17720" xr:uid="{D22C8D6A-9D88-499B-82BC-A6AE72760F16}"/>
    <cellStyle name="20% - Ênfase2 3 4 4 2" xfId="17721" xr:uid="{5ADB86AC-BA12-4374-9C20-838E86CD0688}"/>
    <cellStyle name="20% - Ênfase2 3 4 4 3" xfId="17722" xr:uid="{F1AC69E2-A3A8-48BD-98C9-874B7B49E583}"/>
    <cellStyle name="20% - Ênfase2 3 4 5" xfId="17723" xr:uid="{AE635EA0-832D-4DDA-98C8-0392280F8CFA}"/>
    <cellStyle name="20% - Ênfase2 3 4 6" xfId="17724" xr:uid="{9B0C1327-45BD-4094-985F-C1FF7630C500}"/>
    <cellStyle name="20% - Ênfase2 3 5" xfId="8833" xr:uid="{23C0C450-6156-478E-895A-1584C7D2EEAB}"/>
    <cellStyle name="20% - Ênfase2 3 5 2" xfId="8834" xr:uid="{35DFA923-B926-4BC0-9152-5BA049089FF3}"/>
    <cellStyle name="20% - Ênfase2 3 5 2 2" xfId="17725" xr:uid="{82FDD9C8-8DED-44A7-B136-114938C46C38}"/>
    <cellStyle name="20% - Ênfase2 3 5 2 2 2" xfId="17726" xr:uid="{EA70F8D8-ECA3-4A67-9032-A5B0D681F2F8}"/>
    <cellStyle name="20% - Ênfase2 3 5 2 2 3" xfId="17727" xr:uid="{943D11D2-17D7-4F03-978E-1C8C920B0E0C}"/>
    <cellStyle name="20% - Ênfase2 3 5 2 3" xfId="17728" xr:uid="{279EF5A0-C7ED-491E-9169-F056C6A0A2C6}"/>
    <cellStyle name="20% - Ênfase2 3 5 2 4" xfId="17729" xr:uid="{33460D17-86B7-4D28-BBC7-1D3C00DE68EC}"/>
    <cellStyle name="20% - Ênfase2 3 5 3" xfId="8835" xr:uid="{9DCA4F5B-52EE-4286-AD70-C087D921FD28}"/>
    <cellStyle name="20% - Ênfase2 3 5 3 2" xfId="17730" xr:uid="{1B7BEE85-5E8B-4B00-894B-6C90C68753F9}"/>
    <cellStyle name="20% - Ênfase2 3 5 3 2 2" xfId="17731" xr:uid="{F26858AE-737D-48EA-A1D5-1F0BABEA0F4E}"/>
    <cellStyle name="20% - Ênfase2 3 5 3 2 3" xfId="17732" xr:uid="{24C0A5B7-0348-4303-A97D-3002A7AD9C8E}"/>
    <cellStyle name="20% - Ênfase2 3 5 3 3" xfId="17733" xr:uid="{02259706-4A6A-4B94-8C09-9A794A84DC11}"/>
    <cellStyle name="20% - Ênfase2 3 5 3 4" xfId="17734" xr:uid="{9EB91213-5ADC-44A2-9C8D-E63F8C5D9096}"/>
    <cellStyle name="20% - Ênfase2 3 5 4" xfId="17735" xr:uid="{449C2F33-9467-4288-97F5-0B7AC074E342}"/>
    <cellStyle name="20% - Ênfase2 3 5 4 2" xfId="17736" xr:uid="{6437198D-A87D-49EC-B1A4-EA64BD26BA76}"/>
    <cellStyle name="20% - Ênfase2 3 5 4 3" xfId="17737" xr:uid="{33A6079E-F677-45CA-856C-43F0A0CF9FC2}"/>
    <cellStyle name="20% - Ênfase2 3 5 5" xfId="17738" xr:uid="{CE8B48FC-8149-4FE9-A7B9-0AC5CD31583C}"/>
    <cellStyle name="20% - Ênfase2 3 5 6" xfId="17739" xr:uid="{FE27EE6B-3D5C-4EC8-8016-31539E0E717F}"/>
    <cellStyle name="20% - Ênfase2 3 6" xfId="8836" xr:uid="{8345FAC3-7D3F-4764-AC59-4AEB9C583EE4}"/>
    <cellStyle name="20% - Ênfase2 3 6 2" xfId="8837" xr:uid="{C101E3A8-9D9E-4AD6-889F-08C8A7DB1747}"/>
    <cellStyle name="20% - Ênfase2 3 6 2 2" xfId="17740" xr:uid="{BCB688C8-58FF-48B0-86A1-D8EDBFCC5300}"/>
    <cellStyle name="20% - Ênfase2 3 6 2 2 2" xfId="17741" xr:uid="{6456D88A-EF33-4DBB-9031-5FB81D08D98D}"/>
    <cellStyle name="20% - Ênfase2 3 6 2 2 3" xfId="17742" xr:uid="{448EC02E-AECE-40BD-A6CD-70747A85EC6A}"/>
    <cellStyle name="20% - Ênfase2 3 6 2 3" xfId="17743" xr:uid="{AD198A8A-3BE7-494F-BAF7-C148D58F888D}"/>
    <cellStyle name="20% - Ênfase2 3 6 2 4" xfId="17744" xr:uid="{C9CBEA55-7793-48AD-991F-4E5A50063708}"/>
    <cellStyle name="20% - Ênfase2 3 6 3" xfId="8838" xr:uid="{3B6803B3-8F68-42B3-8D8A-67595B1AA91C}"/>
    <cellStyle name="20% - Ênfase2 3 6 3 2" xfId="17745" xr:uid="{562D2611-C94E-425E-9FB2-664DCDA7056B}"/>
    <cellStyle name="20% - Ênfase2 3 6 3 2 2" xfId="17746" xr:uid="{5C316A87-A54D-494F-ADCA-B1B0CEB98C7C}"/>
    <cellStyle name="20% - Ênfase2 3 6 3 2 3" xfId="17747" xr:uid="{BE1E8D19-01A6-4CE9-8F93-6845FE7B71AA}"/>
    <cellStyle name="20% - Ênfase2 3 6 3 3" xfId="17748" xr:uid="{18E2D16C-A416-4699-893E-C1A6F07192B6}"/>
    <cellStyle name="20% - Ênfase2 3 6 3 4" xfId="17749" xr:uid="{2B13191C-0D32-423B-8AFA-0A54836ACB6F}"/>
    <cellStyle name="20% - Ênfase2 3 6 4" xfId="17750" xr:uid="{A5453E29-B283-4C24-89B7-1F49D96C0598}"/>
    <cellStyle name="20% - Ênfase2 3 6 4 2" xfId="17751" xr:uid="{6780B047-4DB3-44D3-BC3D-194AE8D44004}"/>
    <cellStyle name="20% - Ênfase2 3 6 4 3" xfId="17752" xr:uid="{4ADEA782-6F88-4F00-BF70-39042670EFF7}"/>
    <cellStyle name="20% - Ênfase2 3 6 5" xfId="17753" xr:uid="{35DAD779-0F52-4DE1-8546-69C17CA1F24D}"/>
    <cellStyle name="20% - Ênfase2 3 6 6" xfId="17754" xr:uid="{ECF3FBD7-49CA-4F7C-9BE0-E1C480C03805}"/>
    <cellStyle name="20% - Ênfase2 3 7" xfId="8839" xr:uid="{7417881C-8AE7-44D3-BDE9-6A4B8F7CAEE9}"/>
    <cellStyle name="20% - Ênfase2 3 7 2" xfId="8840" xr:uid="{27D2E26F-C35A-4418-A5CF-B459C2C459D7}"/>
    <cellStyle name="20% - Ênfase2 3 7 2 2" xfId="17755" xr:uid="{AE071016-3428-4655-BDBC-6164F5BE1DCE}"/>
    <cellStyle name="20% - Ênfase2 3 7 2 2 2" xfId="17756" xr:uid="{01739FE9-544C-47D4-AC4A-432E0D272920}"/>
    <cellStyle name="20% - Ênfase2 3 7 2 2 3" xfId="17757" xr:uid="{B4454B08-77B2-4D12-8C71-D957A8724F17}"/>
    <cellStyle name="20% - Ênfase2 3 7 2 3" xfId="17758" xr:uid="{64CF4881-7FEF-42B4-9A70-28B8C64DF4C8}"/>
    <cellStyle name="20% - Ênfase2 3 7 2 4" xfId="17759" xr:uid="{E6F510F6-D0E2-40F4-B796-B01029558971}"/>
    <cellStyle name="20% - Ênfase2 3 7 3" xfId="8841" xr:uid="{0BC593C0-EB9C-4088-B3E8-0D0DA66F83F2}"/>
    <cellStyle name="20% - Ênfase2 3 7 3 2" xfId="17760" xr:uid="{A169C033-360B-464C-BA85-5FF47576F6B0}"/>
    <cellStyle name="20% - Ênfase2 3 7 3 2 2" xfId="17761" xr:uid="{667521AE-BD9F-4EC1-9855-582CA84AE908}"/>
    <cellStyle name="20% - Ênfase2 3 7 3 2 3" xfId="17762" xr:uid="{B3353E2A-7F0F-488D-9FBF-6D5885DD192A}"/>
    <cellStyle name="20% - Ênfase2 3 7 3 3" xfId="17763" xr:uid="{3B989AE7-6200-4DCC-83C1-AC86D61C044B}"/>
    <cellStyle name="20% - Ênfase2 3 7 3 4" xfId="17764" xr:uid="{47C56DA2-2741-4625-B24A-EB2387AE1703}"/>
    <cellStyle name="20% - Ênfase2 3 7 4" xfId="17765" xr:uid="{7DD1B7B0-4524-4316-8180-EAD82FE2991B}"/>
    <cellStyle name="20% - Ênfase2 3 7 4 2" xfId="17766" xr:uid="{9855D319-08F3-466F-A4D3-B669CBA5942D}"/>
    <cellStyle name="20% - Ênfase2 3 7 4 3" xfId="17767" xr:uid="{AAB7376E-FBAE-47D0-A29B-A77F7C9A8192}"/>
    <cellStyle name="20% - Ênfase2 3 7 5" xfId="17768" xr:uid="{594311D5-A4BF-4793-AE12-53629C329712}"/>
    <cellStyle name="20% - Ênfase2 3 7 6" xfId="17769" xr:uid="{05699381-FE0E-4DAE-826A-8FA02CF658C9}"/>
    <cellStyle name="20% - Ênfase2 3 8" xfId="8842" xr:uid="{6CE8733E-1E88-4F0D-915B-5DFB1A9539CA}"/>
    <cellStyle name="20% - Ênfase2 3 8 2" xfId="8843" xr:uid="{1EEBED1B-6D6A-47D0-BC68-1F0A13B02E73}"/>
    <cellStyle name="20% - Ênfase2 3 8 2 2" xfId="17770" xr:uid="{0EF0F289-25EA-4DD6-B7E5-39D1A0945596}"/>
    <cellStyle name="20% - Ênfase2 3 8 2 2 2" xfId="17771" xr:uid="{80483995-96AF-40B4-AD77-576879FF9D83}"/>
    <cellStyle name="20% - Ênfase2 3 8 2 2 3" xfId="17772" xr:uid="{73C42CE4-9A34-461E-81C6-A1951F95C218}"/>
    <cellStyle name="20% - Ênfase2 3 8 2 3" xfId="17773" xr:uid="{29E62928-5F1E-4316-9A28-00B80DC7B2E0}"/>
    <cellStyle name="20% - Ênfase2 3 8 2 4" xfId="17774" xr:uid="{DC42141C-A4DD-43BB-ABC8-B5276D4D7F28}"/>
    <cellStyle name="20% - Ênfase2 3 8 3" xfId="8844" xr:uid="{9EB1CBB6-96F4-4261-88DF-DED1CDD4FD5A}"/>
    <cellStyle name="20% - Ênfase2 3 8 3 2" xfId="17775" xr:uid="{0C8F15B0-922B-4408-865E-839E2B5DE096}"/>
    <cellStyle name="20% - Ênfase2 3 8 3 2 2" xfId="17776" xr:uid="{293CF63D-7DB6-4F72-9C69-D422A229A9F9}"/>
    <cellStyle name="20% - Ênfase2 3 8 3 2 3" xfId="17777" xr:uid="{25B660CB-BCD8-43F6-BF56-658A5A3E6880}"/>
    <cellStyle name="20% - Ênfase2 3 8 3 3" xfId="17778" xr:uid="{79D7F999-44DE-4300-9A32-102CB7BB94D7}"/>
    <cellStyle name="20% - Ênfase2 3 8 3 4" xfId="17779" xr:uid="{4CB87DBC-66C3-4765-B6FC-AD6EFD892D50}"/>
    <cellStyle name="20% - Ênfase2 3 8 4" xfId="17780" xr:uid="{4962B7F7-8B82-4612-BD77-A6FB91B4AB7B}"/>
    <cellStyle name="20% - Ênfase2 3 8 4 2" xfId="17781" xr:uid="{488B5D12-3F59-4A5A-BD87-8234EDE7CA87}"/>
    <cellStyle name="20% - Ênfase2 3 8 4 3" xfId="17782" xr:uid="{292A3954-541A-488A-93CF-F6C3098B612C}"/>
    <cellStyle name="20% - Ênfase2 3 8 5" xfId="17783" xr:uid="{7E5116A7-0EDF-495C-A378-7D4C649E53EF}"/>
    <cellStyle name="20% - Ênfase2 3 8 6" xfId="17784" xr:uid="{AABFC185-A082-43B7-A906-670A53A45CC0}"/>
    <cellStyle name="20% - Ênfase2 3 9" xfId="8845" xr:uid="{A917DA43-3C91-488F-B3A9-3BFE9958AAFF}"/>
    <cellStyle name="20% - Ênfase2 3 9 2" xfId="17785" xr:uid="{68488578-E0CA-4120-850B-D96431C33339}"/>
    <cellStyle name="20% - Ênfase2 3 9 2 2" xfId="17786" xr:uid="{C8760CE1-E7D3-4500-91D8-798525F91492}"/>
    <cellStyle name="20% - Ênfase2 3 9 2 3" xfId="17787" xr:uid="{26BC3675-19BA-4FC3-BCF9-43CC91E26BE8}"/>
    <cellStyle name="20% - Ênfase2 3 9 3" xfId="17788" xr:uid="{D4E34B15-AA38-4487-B960-1144FFC4AF59}"/>
    <cellStyle name="20% - Ênfase2 3 9 4" xfId="17789" xr:uid="{A4EF3FA3-48D5-4D9C-8E91-172E28FD9746}"/>
    <cellStyle name="20% - Ênfase2 30" xfId="8846" xr:uid="{983A21CD-75E6-4922-B17A-0FF8DA021F07}"/>
    <cellStyle name="20% - Ênfase2 30 2" xfId="8847" xr:uid="{FB73DC7D-49E5-447F-B0D5-A515941D4AC0}"/>
    <cellStyle name="20% - Ênfase2 30 2 2" xfId="8848" xr:uid="{7A87979B-1676-4920-A635-B357CC97B0A6}"/>
    <cellStyle name="20% - Ênfase2 30 2 2 2" xfId="17790" xr:uid="{C1C6C347-CE64-4F06-844D-9A983430EDF8}"/>
    <cellStyle name="20% - Ênfase2 30 2 2 3" xfId="17791" xr:uid="{43841D9B-8417-4B63-97D6-1EE4994BBE4C}"/>
    <cellStyle name="20% - Ênfase2 30 2 3" xfId="17792" xr:uid="{33B74B7D-3477-4351-AE38-414DF517B628}"/>
    <cellStyle name="20% - Ênfase2 30 2 4" xfId="17793" xr:uid="{896F2A09-846A-462E-9A69-918CB284C681}"/>
    <cellStyle name="20% - Ênfase2 30 3" xfId="8849" xr:uid="{7FF25E5A-E681-44F5-AF24-DCA01F64663D}"/>
    <cellStyle name="20% - Ênfase2 30 3 2" xfId="17794" xr:uid="{2495A960-E40A-42B0-A7C2-56A80C73AF00}"/>
    <cellStyle name="20% - Ênfase2 30 3 2 2" xfId="17795" xr:uid="{83DAEF8C-5136-4E57-B9EF-7585C361222B}"/>
    <cellStyle name="20% - Ênfase2 30 3 2 3" xfId="17796" xr:uid="{B6DABA2B-93A3-49CE-8B35-1A68C0621978}"/>
    <cellStyle name="20% - Ênfase2 30 3 3" xfId="17797" xr:uid="{7A99A82B-E39A-41C7-BEFF-67579154EDBE}"/>
    <cellStyle name="20% - Ênfase2 30 3 4" xfId="17798" xr:uid="{98963F89-BF82-4597-8CE1-C9CD7FC29AF1}"/>
    <cellStyle name="20% - Ênfase2 30 4" xfId="17799" xr:uid="{D6EB4E79-8BA2-46FC-B037-4A4189F34359}"/>
    <cellStyle name="20% - Ênfase2 30 4 2" xfId="17800" xr:uid="{8B552354-8193-4861-AED3-0FB0F39EF32A}"/>
    <cellStyle name="20% - Ênfase2 30 4 3" xfId="17801" xr:uid="{CC63A572-75A5-44E2-ACDB-E74B6EF6FE2A}"/>
    <cellStyle name="20% - Ênfase2 30 5" xfId="17802" xr:uid="{B5590E23-5AB9-4E45-9AB9-CB03AE9F8F18}"/>
    <cellStyle name="20% - Ênfase2 30 6" xfId="17803" xr:uid="{A9D81142-1696-4CE4-BE48-3DFAE61FD518}"/>
    <cellStyle name="20% - Ênfase2 31" xfId="8850" xr:uid="{D442C0B1-5B4E-4BA1-AFF2-DF1A14238770}"/>
    <cellStyle name="20% - Ênfase2 31 2" xfId="8851" xr:uid="{6C2CA69F-4523-4363-BFA4-73E621AB5B8E}"/>
    <cellStyle name="20% - Ênfase2 31 2 2" xfId="8852" xr:uid="{BC7A0B86-3207-4B3E-BD9D-3DC88956C8F0}"/>
    <cellStyle name="20% - Ênfase2 31 2 2 2" xfId="17804" xr:uid="{B2511EEC-A8B1-45D4-A1D6-F46133EE782D}"/>
    <cellStyle name="20% - Ênfase2 31 2 2 3" xfId="17805" xr:uid="{4C5E7252-31D1-48B3-957F-50A0EFF18F1D}"/>
    <cellStyle name="20% - Ênfase2 31 2 3" xfId="17806" xr:uid="{6377B232-B86A-4922-9842-F3EBC3B93B72}"/>
    <cellStyle name="20% - Ênfase2 31 2 4" xfId="17807" xr:uid="{DD760749-C428-4F74-A3E3-BFB6F786D971}"/>
    <cellStyle name="20% - Ênfase2 31 3" xfId="8853" xr:uid="{1A01BE83-3F54-4157-922F-77673D0F129C}"/>
    <cellStyle name="20% - Ênfase2 31 3 2" xfId="17808" xr:uid="{FF46B4D4-5E5A-433A-A993-29B53899FE6D}"/>
    <cellStyle name="20% - Ênfase2 31 3 2 2" xfId="17809" xr:uid="{660D4C83-BC80-4B10-AD94-90E145317079}"/>
    <cellStyle name="20% - Ênfase2 31 3 2 3" xfId="17810" xr:uid="{F520726E-845D-4150-89A1-70DA1865B6DE}"/>
    <cellStyle name="20% - Ênfase2 31 3 3" xfId="17811" xr:uid="{EDE1008E-3960-4EB8-91F6-6929AAF39FE7}"/>
    <cellStyle name="20% - Ênfase2 31 3 4" xfId="17812" xr:uid="{E790C8F9-0259-4859-A6A8-007EA012D2ED}"/>
    <cellStyle name="20% - Ênfase2 31 4" xfId="17813" xr:uid="{234617B4-3332-4FD4-84B8-43E0C38C72D3}"/>
    <cellStyle name="20% - Ênfase2 31 4 2" xfId="17814" xr:uid="{057C670E-DC48-4D33-85ED-90F282A45666}"/>
    <cellStyle name="20% - Ênfase2 31 4 3" xfId="17815" xr:uid="{1EBA7B65-479F-42A5-B3F4-DCF11876FB98}"/>
    <cellStyle name="20% - Ênfase2 31 5" xfId="17816" xr:uid="{F9AA8ABC-3FF8-4843-8EE4-A5EE83408110}"/>
    <cellStyle name="20% - Ênfase2 31 6" xfId="17817" xr:uid="{5284F48E-E9A6-4F5B-8C50-0BA3EE00153A}"/>
    <cellStyle name="20% - Ênfase2 32" xfId="8854" xr:uid="{2CD41C27-B02E-4E00-A293-F46911F46C2B}"/>
    <cellStyle name="20% - Ênfase2 32 2" xfId="8855" xr:uid="{474A1168-D200-450E-9B27-0044ECB73470}"/>
    <cellStyle name="20% - Ênfase2 32 2 2" xfId="8856" xr:uid="{B848478B-4892-415C-A060-E8743688A250}"/>
    <cellStyle name="20% - Ênfase2 32 2 2 2" xfId="17818" xr:uid="{328BECDC-978C-4128-8062-1A4FE0C568DA}"/>
    <cellStyle name="20% - Ênfase2 32 2 2 3" xfId="17819" xr:uid="{A72327E9-4434-4E60-9F24-5CE3B1319E4E}"/>
    <cellStyle name="20% - Ênfase2 32 2 3" xfId="17820" xr:uid="{C2424D87-2A22-424D-AFCA-EF6BE7CF1C4D}"/>
    <cellStyle name="20% - Ênfase2 32 2 4" xfId="17821" xr:uid="{EDCDCABC-A169-4CAF-9A02-78AE6A635C6C}"/>
    <cellStyle name="20% - Ênfase2 32 3" xfId="8857" xr:uid="{DF02DC19-BFA0-465D-9041-1C30AFFA9C2D}"/>
    <cellStyle name="20% - Ênfase2 32 3 2" xfId="17822" xr:uid="{EEAC82BF-21DE-4F7B-9E16-D9474359BD90}"/>
    <cellStyle name="20% - Ênfase2 32 3 2 2" xfId="17823" xr:uid="{64D414EA-CEF8-4E4D-BA93-67E97B877C2F}"/>
    <cellStyle name="20% - Ênfase2 32 3 2 3" xfId="17824" xr:uid="{201612C4-0152-4F0A-89FA-24DFFCE76447}"/>
    <cellStyle name="20% - Ênfase2 32 3 3" xfId="17825" xr:uid="{AB62C6C6-9150-420C-BA11-4F23FDBFFDF5}"/>
    <cellStyle name="20% - Ênfase2 32 3 4" xfId="17826" xr:uid="{7C743772-B9D8-486D-9381-87A807FCFCC9}"/>
    <cellStyle name="20% - Ênfase2 32 4" xfId="17827" xr:uid="{3E7BE1FE-F00A-4CE2-BE51-FBE64E7562AC}"/>
    <cellStyle name="20% - Ênfase2 32 4 2" xfId="17828" xr:uid="{D4581BE8-424E-468C-9113-AC2F9E1EE564}"/>
    <cellStyle name="20% - Ênfase2 32 4 3" xfId="17829" xr:uid="{7A74C30A-77F4-4F05-A118-7786B4BE2B89}"/>
    <cellStyle name="20% - Ênfase2 32 5" xfId="17830" xr:uid="{20720147-9A64-4F33-8683-666FC43DFC38}"/>
    <cellStyle name="20% - Ênfase2 32 6" xfId="17831" xr:uid="{635E818A-9ADB-4E2F-B6A3-D4C88CC444B5}"/>
    <cellStyle name="20% - Ênfase2 33" xfId="8858" xr:uid="{0B59CB47-4CF0-4BA6-BC04-DC70BA7A6D7C}"/>
    <cellStyle name="20% - Ênfase2 33 2" xfId="8859" xr:uid="{248BBEFA-9248-4FC9-A356-783E991BCB64}"/>
    <cellStyle name="20% - Ênfase2 33 2 2" xfId="17832" xr:uid="{3E0B4AD5-E750-42E8-A562-6E6248E51537}"/>
    <cellStyle name="20% - Ênfase2 33 2 2 2" xfId="17833" xr:uid="{1E24E7ED-EC6B-4EAF-BE09-BAF5E98ACD94}"/>
    <cellStyle name="20% - Ênfase2 33 2 2 3" xfId="17834" xr:uid="{72B60E5E-C628-4D6D-880C-960E58351A2A}"/>
    <cellStyle name="20% - Ênfase2 33 2 3" xfId="17835" xr:uid="{522A0DAC-435F-4CAC-826C-2FE073AE9BFC}"/>
    <cellStyle name="20% - Ênfase2 33 2 4" xfId="17836" xr:uid="{4429EF58-7BA2-4CC2-9D6F-727CAA0C9AA0}"/>
    <cellStyle name="20% - Ênfase2 33 3" xfId="8860" xr:uid="{8AE5A126-3AE0-4F14-8EF7-6047D800499B}"/>
    <cellStyle name="20% - Ênfase2 33 3 2" xfId="17837" xr:uid="{EF1855CD-91D6-4F07-91B6-73C03CA4B9FF}"/>
    <cellStyle name="20% - Ênfase2 33 3 2 2" xfId="17838" xr:uid="{B80386F2-C08E-4B45-B286-82BCF36C6385}"/>
    <cellStyle name="20% - Ênfase2 33 3 2 3" xfId="17839" xr:uid="{59459076-143C-45C7-8A2F-2C6FE6AD8AB2}"/>
    <cellStyle name="20% - Ênfase2 33 3 3" xfId="17840" xr:uid="{D8334A2D-8D36-4537-B306-91390BA15A48}"/>
    <cellStyle name="20% - Ênfase2 33 3 4" xfId="17841" xr:uid="{4D7D5886-B8A3-48B3-8EC1-CCBFD661E8BC}"/>
    <cellStyle name="20% - Ênfase2 33 4" xfId="17842" xr:uid="{89E5E3DF-8525-43C4-934A-515BA70375A8}"/>
    <cellStyle name="20% - Ênfase2 33 4 2" xfId="17843" xr:uid="{8DBEDD8E-952D-44CB-846E-1F03A06EE119}"/>
    <cellStyle name="20% - Ênfase2 33 4 3" xfId="17844" xr:uid="{0D88FD8C-CE84-4E37-A0B0-713E8DD78613}"/>
    <cellStyle name="20% - Ênfase2 33 5" xfId="17845" xr:uid="{D0B9E80E-DF60-4C12-B7E7-7E78496352F2}"/>
    <cellStyle name="20% - Ênfase2 33 6" xfId="17846" xr:uid="{37D9D693-ACA4-4993-8BA4-D59952F45790}"/>
    <cellStyle name="20% - Ênfase2 34" xfId="8861" xr:uid="{16FAF4A7-E059-46F3-AFD1-4BB18C6E121E}"/>
    <cellStyle name="20% - Ênfase2 34 2" xfId="8862" xr:uid="{870E1192-D593-4E24-A164-89D97233B4D4}"/>
    <cellStyle name="20% - Ênfase2 34 2 2" xfId="17847" xr:uid="{B8BA716F-1011-4F49-97F5-C7A98F5C1EDD}"/>
    <cellStyle name="20% - Ênfase2 34 2 2 2" xfId="17848" xr:uid="{5E3395B7-510E-4909-B0EF-6B2544FDFE64}"/>
    <cellStyle name="20% - Ênfase2 34 2 2 3" xfId="17849" xr:uid="{E0E79FB6-1BBF-4FAC-BE2B-1566683B3CC3}"/>
    <cellStyle name="20% - Ênfase2 34 2 3" xfId="17850" xr:uid="{A9107036-F6EE-4733-88BB-349FEA2DD300}"/>
    <cellStyle name="20% - Ênfase2 34 2 4" xfId="17851" xr:uid="{F9A94560-067A-45A9-B994-44C571F660CE}"/>
    <cellStyle name="20% - Ênfase2 34 3" xfId="8863" xr:uid="{26217D7C-5FC4-410A-ABA4-3B3F387C24DC}"/>
    <cellStyle name="20% - Ênfase2 34 3 2" xfId="17852" xr:uid="{3DB2EF5C-811E-421F-B9C8-94F0C6B17835}"/>
    <cellStyle name="20% - Ênfase2 34 3 2 2" xfId="17853" xr:uid="{C81A7235-A655-47FF-95D1-EB4FFB704A56}"/>
    <cellStyle name="20% - Ênfase2 34 3 2 3" xfId="17854" xr:uid="{D72CD9F7-E31E-4E77-9913-86F9459D49F1}"/>
    <cellStyle name="20% - Ênfase2 34 3 3" xfId="17855" xr:uid="{F19E42D6-6066-4102-BD12-8B09A953758C}"/>
    <cellStyle name="20% - Ênfase2 34 3 4" xfId="17856" xr:uid="{CF278A60-BCCA-4E5F-B61C-16FEFB372B69}"/>
    <cellStyle name="20% - Ênfase2 34 4" xfId="17857" xr:uid="{A48A0C7D-BE84-414F-B088-BD343CD2F52B}"/>
    <cellStyle name="20% - Ênfase2 34 4 2" xfId="17858" xr:uid="{34EDD315-6AE0-4163-9264-9F926306CB10}"/>
    <cellStyle name="20% - Ênfase2 34 4 3" xfId="17859" xr:uid="{AC5272DD-C37F-4F10-8CB9-2EF0B0314C1E}"/>
    <cellStyle name="20% - Ênfase2 34 5" xfId="17860" xr:uid="{8FD070D8-33E1-473F-A92D-7694E50ABC30}"/>
    <cellStyle name="20% - Ênfase2 34 6" xfId="17861" xr:uid="{11472065-24D2-4B09-921F-EFFAAB73A862}"/>
    <cellStyle name="20% - Ênfase2 35" xfId="8864" xr:uid="{F3428D89-8D40-48DF-A063-5FE8A531C107}"/>
    <cellStyle name="20% - Ênfase2 35 2" xfId="8865" xr:uid="{C23DF10E-6068-479B-8A1A-F135E3DC2C88}"/>
    <cellStyle name="20% - Ênfase2 35 2 2" xfId="17862" xr:uid="{AD69E91D-E513-4645-98A0-965AD9AB125E}"/>
    <cellStyle name="20% - Ênfase2 35 2 2 2" xfId="17863" xr:uid="{D7BEC17E-ECC9-468B-B495-352505E89513}"/>
    <cellStyle name="20% - Ênfase2 35 2 2 3" xfId="17864" xr:uid="{9B9F41BB-5322-4F45-9EAF-A3BEDD14608C}"/>
    <cellStyle name="20% - Ênfase2 35 2 3" xfId="17865" xr:uid="{97832F3D-E09C-42DB-AD4A-84C11CD7E104}"/>
    <cellStyle name="20% - Ênfase2 35 2 4" xfId="17866" xr:uid="{532804B1-B0F7-46E8-8FF3-3F49B41CF2EF}"/>
    <cellStyle name="20% - Ênfase2 35 3" xfId="8866" xr:uid="{3C5D88BA-D064-44F1-8866-5600F9BFC414}"/>
    <cellStyle name="20% - Ênfase2 35 3 2" xfId="17867" xr:uid="{D02F5AEB-8922-4579-BA4D-22E0689DEDF3}"/>
    <cellStyle name="20% - Ênfase2 35 3 2 2" xfId="17868" xr:uid="{E4784161-DD16-496B-82EF-3685E4972ADE}"/>
    <cellStyle name="20% - Ênfase2 35 3 2 3" xfId="17869" xr:uid="{F7BA2A2F-7C77-430E-AA44-EEC749333599}"/>
    <cellStyle name="20% - Ênfase2 35 3 3" xfId="17870" xr:uid="{FEC9CFE1-354E-48CD-9B69-2F6105A16B6A}"/>
    <cellStyle name="20% - Ênfase2 35 3 4" xfId="17871" xr:uid="{B8870B69-975F-495E-98FB-3B1119C87B47}"/>
    <cellStyle name="20% - Ênfase2 35 4" xfId="17872" xr:uid="{7AEF274E-B292-413E-8896-88D5C3EE9711}"/>
    <cellStyle name="20% - Ênfase2 35 4 2" xfId="17873" xr:uid="{F4D63264-6942-455A-89B5-EFB66DB5E675}"/>
    <cellStyle name="20% - Ênfase2 35 4 3" xfId="17874" xr:uid="{35B86CA6-7A70-469A-8FC4-EAD4B7495106}"/>
    <cellStyle name="20% - Ênfase2 35 5" xfId="17875" xr:uid="{8949E635-8B0D-420E-BE2B-2F91C785529C}"/>
    <cellStyle name="20% - Ênfase2 35 6" xfId="17876" xr:uid="{A1359E21-67AD-42B5-B452-1555564F3487}"/>
    <cellStyle name="20% - Ênfase2 36" xfId="8867" xr:uid="{73108790-9B12-4104-A400-DB0ACDA611A6}"/>
    <cellStyle name="20% - Ênfase2 36 2" xfId="8868" xr:uid="{09384EB8-AB66-4458-9C44-A117558F71E0}"/>
    <cellStyle name="20% - Ênfase2 36 2 2" xfId="17877" xr:uid="{0903D47C-E20B-4560-B7BC-9C3DFCDD3B55}"/>
    <cellStyle name="20% - Ênfase2 36 2 2 2" xfId="17878" xr:uid="{40935630-DC54-4A44-A149-1F8E194FBBB0}"/>
    <cellStyle name="20% - Ênfase2 36 2 2 3" xfId="17879" xr:uid="{6F3DF1E4-B472-4F79-BAC6-D6EFD62C4724}"/>
    <cellStyle name="20% - Ênfase2 36 2 3" xfId="17880" xr:uid="{62499D66-8F2C-478B-BFB0-E71C0E0CAE5A}"/>
    <cellStyle name="20% - Ênfase2 36 2 4" xfId="17881" xr:uid="{BE0AE5DE-7B8A-4258-808A-866F5E7E527A}"/>
    <cellStyle name="20% - Ênfase2 36 3" xfId="8869" xr:uid="{CD85753A-8DC2-4F6A-B25F-2B48D49B2416}"/>
    <cellStyle name="20% - Ênfase2 36 3 2" xfId="17882" xr:uid="{A3CA80A8-F8B1-4658-B168-DE9D9822480D}"/>
    <cellStyle name="20% - Ênfase2 36 3 2 2" xfId="17883" xr:uid="{9251489F-5F55-4888-935C-7C567320EB9F}"/>
    <cellStyle name="20% - Ênfase2 36 3 2 3" xfId="17884" xr:uid="{092CF753-B518-482D-9FD5-FEC79B8FA1AB}"/>
    <cellStyle name="20% - Ênfase2 36 3 3" xfId="17885" xr:uid="{4828EC6C-6E6D-4599-81B0-0B517CDB1DCF}"/>
    <cellStyle name="20% - Ênfase2 36 3 4" xfId="17886" xr:uid="{3B7F8ADA-5420-44C2-B4CB-DDC7FDB89BC3}"/>
    <cellStyle name="20% - Ênfase2 36 4" xfId="17887" xr:uid="{BADBD9CA-0915-404C-AB4E-F0BECE982B0E}"/>
    <cellStyle name="20% - Ênfase2 36 4 2" xfId="17888" xr:uid="{A9B33D82-485D-4BD1-80D4-7EB498885FB3}"/>
    <cellStyle name="20% - Ênfase2 36 4 3" xfId="17889" xr:uid="{E306BF43-A724-462B-B596-8C6984DF0C2C}"/>
    <cellStyle name="20% - Ênfase2 36 5" xfId="17890" xr:uid="{F12CFAC3-E5C8-4B2D-BCB6-BE6D304253D3}"/>
    <cellStyle name="20% - Ênfase2 36 6" xfId="17891" xr:uid="{21459F85-CF14-4808-A0EE-19AEEADB49C8}"/>
    <cellStyle name="20% - Ênfase2 37" xfId="8870" xr:uid="{C4174CB8-A3C7-418E-811D-645D6C2CADC6}"/>
    <cellStyle name="20% - Ênfase2 37 2" xfId="8871" xr:uid="{98EBEFED-05B1-4C3D-89A3-FEDB4308CA1A}"/>
    <cellStyle name="20% - Ênfase2 37 2 2" xfId="17892" xr:uid="{C532D7FB-93D4-4F9E-9562-8E582DAA34D1}"/>
    <cellStyle name="20% - Ênfase2 37 2 2 2" xfId="17893" xr:uid="{E8F7A17D-0EDE-46F4-ABC2-8B16847585DC}"/>
    <cellStyle name="20% - Ênfase2 37 2 2 3" xfId="17894" xr:uid="{15293F0C-C2BC-4C6D-9DB1-F79C3650ADEB}"/>
    <cellStyle name="20% - Ênfase2 37 2 3" xfId="17895" xr:uid="{338971B7-024A-4F54-816E-22E41C2EC5A0}"/>
    <cellStyle name="20% - Ênfase2 37 2 4" xfId="17896" xr:uid="{DA042AA1-6BC7-4F52-89EA-51FCAECB14EB}"/>
    <cellStyle name="20% - Ênfase2 37 3" xfId="8872" xr:uid="{74B26901-FB6C-4E63-AD82-A242057F088B}"/>
    <cellStyle name="20% - Ênfase2 37 3 2" xfId="17897" xr:uid="{2DD9237D-9E9D-4672-964A-E9D705B2DF7C}"/>
    <cellStyle name="20% - Ênfase2 37 3 2 2" xfId="17898" xr:uid="{430276E8-FF6D-413A-8598-CC3659707A8E}"/>
    <cellStyle name="20% - Ênfase2 37 3 2 3" xfId="17899" xr:uid="{AA2F3A74-9812-42DD-ACD1-E610F21A0D53}"/>
    <cellStyle name="20% - Ênfase2 37 3 3" xfId="17900" xr:uid="{EC454541-61FB-488B-AF20-ECFD0FB77DB2}"/>
    <cellStyle name="20% - Ênfase2 37 3 4" xfId="17901" xr:uid="{D2D13AA6-7A95-4F5B-826D-9F6BEC91DFAE}"/>
    <cellStyle name="20% - Ênfase2 37 4" xfId="17902" xr:uid="{D4F06189-9793-4216-A031-43901754D863}"/>
    <cellStyle name="20% - Ênfase2 37 4 2" xfId="17903" xr:uid="{2D259574-2A74-468F-9F66-29DBCB3E2DC6}"/>
    <cellStyle name="20% - Ênfase2 37 4 3" xfId="17904" xr:uid="{A26D1207-4B3D-4DF5-9EDA-B911B6D4DA89}"/>
    <cellStyle name="20% - Ênfase2 37 5" xfId="17905" xr:uid="{C0639946-B6CA-4BA4-9742-3687A8445736}"/>
    <cellStyle name="20% - Ênfase2 37 6" xfId="17906" xr:uid="{8FA353DA-E13B-4F3C-B82A-C59A868A5A23}"/>
    <cellStyle name="20% - Ênfase2 38" xfId="8873" xr:uid="{DD2BBB52-7374-4BFD-8280-C444EFEA63C0}"/>
    <cellStyle name="20% - Ênfase2 38 2" xfId="8874" xr:uid="{E9F44CE2-51F5-4AE1-8D3F-3B90858EC932}"/>
    <cellStyle name="20% - Ênfase2 38 2 2" xfId="17907" xr:uid="{EBF9CCEE-F65E-46EF-989E-B2532F45C9AD}"/>
    <cellStyle name="20% - Ênfase2 38 2 2 2" xfId="17908" xr:uid="{E028B855-55E5-4393-B692-DEBBC6F09E09}"/>
    <cellStyle name="20% - Ênfase2 38 2 2 3" xfId="17909" xr:uid="{2EA8753B-DCF6-4564-907B-E47999BA03DD}"/>
    <cellStyle name="20% - Ênfase2 38 2 3" xfId="17910" xr:uid="{20DC6449-BF23-4CB8-9D56-C158E485BF6E}"/>
    <cellStyle name="20% - Ênfase2 38 2 4" xfId="17911" xr:uid="{5DB66654-7F08-4B4E-B824-849DFC792300}"/>
    <cellStyle name="20% - Ênfase2 38 3" xfId="8875" xr:uid="{0C128A8F-451C-4A61-8EDA-212E24942895}"/>
    <cellStyle name="20% - Ênfase2 38 3 2" xfId="17912" xr:uid="{9941FCE5-6D98-4A13-B609-F4F8A7D50627}"/>
    <cellStyle name="20% - Ênfase2 38 3 2 2" xfId="17913" xr:uid="{55341420-BC5F-439B-8E07-A2C191F4BB5F}"/>
    <cellStyle name="20% - Ênfase2 38 3 2 3" xfId="17914" xr:uid="{12D475B4-D99B-4DCB-8690-CC3EBD98ABA6}"/>
    <cellStyle name="20% - Ênfase2 38 3 3" xfId="17915" xr:uid="{AA03177E-9694-4438-AFEB-86C2C5815E78}"/>
    <cellStyle name="20% - Ênfase2 38 3 4" xfId="17916" xr:uid="{7BC0A3B1-B869-4F0C-A18E-CE132422F59D}"/>
    <cellStyle name="20% - Ênfase2 38 4" xfId="17917" xr:uid="{7FF5C50B-D0E8-48B4-8D89-F89F39B36B24}"/>
    <cellStyle name="20% - Ênfase2 38 4 2" xfId="17918" xr:uid="{5C6964B5-B632-4A15-9D90-8F427A404CFE}"/>
    <cellStyle name="20% - Ênfase2 38 4 3" xfId="17919" xr:uid="{BB10C7B5-F35E-4AE4-BD11-01684234909D}"/>
    <cellStyle name="20% - Ênfase2 38 5" xfId="17920" xr:uid="{EA3A0D02-D2FE-4FF2-9BCD-4B36885AA669}"/>
    <cellStyle name="20% - Ênfase2 38 6" xfId="17921" xr:uid="{3993ECF8-6B40-40B8-B299-9C0B3FCC8737}"/>
    <cellStyle name="20% - Ênfase2 39" xfId="8876" xr:uid="{F3C9813A-F391-4F86-8034-1938B2B7BBDE}"/>
    <cellStyle name="20% - Ênfase2 39 2" xfId="8877" xr:uid="{EDA13717-DE3B-4F98-9777-E6B9D35E9E8E}"/>
    <cellStyle name="20% - Ênfase2 39 2 2" xfId="17922" xr:uid="{2A0A2442-61F6-46C2-8DB1-F39111EABC43}"/>
    <cellStyle name="20% - Ênfase2 39 2 2 2" xfId="17923" xr:uid="{E7279B2F-24EB-4199-B388-ED3AA4851AAF}"/>
    <cellStyle name="20% - Ênfase2 39 2 2 3" xfId="17924" xr:uid="{E39A70BC-5E1A-4782-93C2-8BF856BC6527}"/>
    <cellStyle name="20% - Ênfase2 39 2 3" xfId="17925" xr:uid="{6B71766A-F94C-4931-B29D-21D6C8DDA146}"/>
    <cellStyle name="20% - Ênfase2 39 2 4" xfId="17926" xr:uid="{ABCA45E4-0B1F-4E93-BD56-A08B97FE05C4}"/>
    <cellStyle name="20% - Ênfase2 39 3" xfId="8878" xr:uid="{C2D28CE6-8D3D-4475-88B5-C16AD41DD57E}"/>
    <cellStyle name="20% - Ênfase2 39 3 2" xfId="17927" xr:uid="{06C50B38-C5F7-48AB-8DE7-219D69E334BA}"/>
    <cellStyle name="20% - Ênfase2 39 3 2 2" xfId="17928" xr:uid="{594916B9-6ADC-4BDA-8852-570791676806}"/>
    <cellStyle name="20% - Ênfase2 39 3 2 3" xfId="17929" xr:uid="{C2DF8E75-55A1-4E2C-A81A-7C70C9B61E1D}"/>
    <cellStyle name="20% - Ênfase2 39 3 3" xfId="17930" xr:uid="{D94F5775-071A-48A5-97F4-FF650FC38AED}"/>
    <cellStyle name="20% - Ênfase2 39 3 4" xfId="17931" xr:uid="{715DD854-56B3-4D3B-8A17-5F64F8C26057}"/>
    <cellStyle name="20% - Ênfase2 39 4" xfId="17932" xr:uid="{B23909A8-0B29-414B-9E8D-2B921456C7E9}"/>
    <cellStyle name="20% - Ênfase2 39 4 2" xfId="17933" xr:uid="{2BA81B91-DE8D-4063-9705-56A3968DF1EB}"/>
    <cellStyle name="20% - Ênfase2 39 4 3" xfId="17934" xr:uid="{D3EF09E0-12F4-4C69-A0CE-D8B4C8EACBD2}"/>
    <cellStyle name="20% - Ênfase2 39 5" xfId="17935" xr:uid="{7D38EA72-4E0F-47B9-84F7-FC2E263E965D}"/>
    <cellStyle name="20% - Ênfase2 39 6" xfId="17936" xr:uid="{FE22671E-F43A-4580-8C4A-6105B50A2432}"/>
    <cellStyle name="20% - Ênfase2 4" xfId="4794" xr:uid="{8DAE08AD-78CF-48CB-84E9-597278191C8A}"/>
    <cellStyle name="20% - Ênfase2 4 10" xfId="8879" xr:uid="{6E62B492-E9CA-4D52-801C-750ECBFCE10A}"/>
    <cellStyle name="20% - Ênfase2 4 10 2" xfId="17937" xr:uid="{DF233557-EED4-411B-94C1-047E149C2BAA}"/>
    <cellStyle name="20% - Ênfase2 4 10 2 2" xfId="17938" xr:uid="{C2BFC7A0-F253-4718-A7C6-D969FAB17A22}"/>
    <cellStyle name="20% - Ênfase2 4 10 2 3" xfId="17939" xr:uid="{349CEEBF-EB5F-4990-8E57-C6968CBBEA16}"/>
    <cellStyle name="20% - Ênfase2 4 10 3" xfId="17940" xr:uid="{DB12F54D-B943-4291-988F-894039117F85}"/>
    <cellStyle name="20% - Ênfase2 4 10 4" xfId="17941" xr:uid="{FD707EEB-ADB6-417C-B484-432AA5095A7A}"/>
    <cellStyle name="20% - Ênfase2 4 11" xfId="17942" xr:uid="{76B90254-C53A-4090-959B-2349984D2140}"/>
    <cellStyle name="20% - Ênfase2 4 11 2" xfId="17943" xr:uid="{18001B36-582E-4EB5-846A-46A1170BBBA8}"/>
    <cellStyle name="20% - Ênfase2 4 11 3" xfId="17944" xr:uid="{AAC48975-7617-48C6-ADA0-E07E6FDD141C}"/>
    <cellStyle name="20% - Ênfase2 4 12" xfId="17945" xr:uid="{FFDCDDE3-E5DB-47D3-B31C-2197AE55BC70}"/>
    <cellStyle name="20% - Ênfase2 4 13" xfId="17946" xr:uid="{2324BF9B-28AE-4EE4-A2FA-E67D94C4DA7D}"/>
    <cellStyle name="20% - Ênfase2 4 2" xfId="4795" xr:uid="{70B7A645-AD65-492B-B867-9C0B336BB964}"/>
    <cellStyle name="20% - Ênfase2 4 2 2" xfId="8880" xr:uid="{6C8886AD-ED96-43D4-B05E-A37AE6128C62}"/>
    <cellStyle name="20% - Ênfase2 4 2 2 2" xfId="17947" xr:uid="{0CB8760E-AF71-4B93-94DF-1B873082F018}"/>
    <cellStyle name="20% - Ênfase2 4 2 2 2 2" xfId="17948" xr:uid="{C96BB1DA-524D-4D76-AAE0-05B9FE540016}"/>
    <cellStyle name="20% - Ênfase2 4 2 2 2 3" xfId="17949" xr:uid="{8F420E43-2411-4B8D-95CE-84FF3971F52E}"/>
    <cellStyle name="20% - Ênfase2 4 2 2 3" xfId="17950" xr:uid="{E8C8545C-C16D-4D71-9C8B-1C3D79D7A5A6}"/>
    <cellStyle name="20% - Ênfase2 4 2 2 4" xfId="17951" xr:uid="{81845F83-5AAF-4DBF-8539-1A115D0F63F8}"/>
    <cellStyle name="20% - Ênfase2 4 2 3" xfId="8881" xr:uid="{5F2D3819-824C-4FDE-978E-5C648E14E58B}"/>
    <cellStyle name="20% - Ênfase2 4 2 3 2" xfId="17952" xr:uid="{888E41EA-F1C8-412D-BAAA-A7265B3A6A9A}"/>
    <cellStyle name="20% - Ênfase2 4 2 3 2 2" xfId="17953" xr:uid="{575EA373-6E9A-455A-941A-C3FB27934399}"/>
    <cellStyle name="20% - Ênfase2 4 2 3 2 3" xfId="17954" xr:uid="{FE119D03-E70C-4682-AAFE-E3AE42220ED5}"/>
    <cellStyle name="20% - Ênfase2 4 2 3 3" xfId="17955" xr:uid="{6A36A744-B4DF-465B-B85A-F105B1789EA6}"/>
    <cellStyle name="20% - Ênfase2 4 2 3 4" xfId="17956" xr:uid="{67883F1F-B35A-486B-A3D3-A9638A553791}"/>
    <cellStyle name="20% - Ênfase2 4 2 4" xfId="17957" xr:uid="{F5EDABEC-56B3-4D9B-ABBB-5E8F84791BF1}"/>
    <cellStyle name="20% - Ênfase2 4 2 4 2" xfId="17958" xr:uid="{1470B449-797F-4A4C-B317-6FBC0DDCA682}"/>
    <cellStyle name="20% - Ênfase2 4 2 4 3" xfId="17959" xr:uid="{B8C13451-A96D-4EAB-BDE8-575C8FEFA73B}"/>
    <cellStyle name="20% - Ênfase2 4 2 5" xfId="17960" xr:uid="{AEDC43FE-770A-42BF-9BBF-161882CE04C6}"/>
    <cellStyle name="20% - Ênfase2 4 2 6" xfId="17961" xr:uid="{4B066F84-4758-479D-9D6C-42A339CD27C4}"/>
    <cellStyle name="20% - Ênfase2 4 3" xfId="8882" xr:uid="{B9B7D735-04E6-49B0-8D04-185AB8116903}"/>
    <cellStyle name="20% - Ênfase2 4 3 2" xfId="8883" xr:uid="{153F240A-46B8-4B01-B122-A3291B6EC082}"/>
    <cellStyle name="20% - Ênfase2 4 3 2 2" xfId="17962" xr:uid="{D3FFC978-B8AC-4CD4-BEBF-325654FDDD3F}"/>
    <cellStyle name="20% - Ênfase2 4 3 2 2 2" xfId="17963" xr:uid="{B960F61D-C2D2-42B0-B272-FB304D94F987}"/>
    <cellStyle name="20% - Ênfase2 4 3 2 2 3" xfId="17964" xr:uid="{03D41F37-942E-409B-BEBA-3E00A20D48D2}"/>
    <cellStyle name="20% - Ênfase2 4 3 2 3" xfId="17965" xr:uid="{BD06046C-06F5-49EB-AF58-DE9CA5C62246}"/>
    <cellStyle name="20% - Ênfase2 4 3 2 4" xfId="17966" xr:uid="{65B3A3C1-E7C7-4BD7-94CC-E9FEC035B3D9}"/>
    <cellStyle name="20% - Ênfase2 4 3 3" xfId="8884" xr:uid="{C1E15528-7AB8-4087-B909-9FC3B0EC42E7}"/>
    <cellStyle name="20% - Ênfase2 4 3 3 2" xfId="17967" xr:uid="{61A28D56-9598-44A0-A659-0073FDEB112B}"/>
    <cellStyle name="20% - Ênfase2 4 3 3 2 2" xfId="17968" xr:uid="{CA764FEE-C1ED-4269-9B8B-4242B0B838C5}"/>
    <cellStyle name="20% - Ênfase2 4 3 3 2 3" xfId="17969" xr:uid="{7AB78B52-3FE2-426B-BDB0-181443D9C82F}"/>
    <cellStyle name="20% - Ênfase2 4 3 3 3" xfId="17970" xr:uid="{73C9860F-9CA1-4A82-8ECE-12E7FE29EF67}"/>
    <cellStyle name="20% - Ênfase2 4 3 3 4" xfId="17971" xr:uid="{D3A8F67D-BAE3-4380-8593-CD88E137D9DC}"/>
    <cellStyle name="20% - Ênfase2 4 3 4" xfId="17972" xr:uid="{F5A91DBB-7F24-45EF-8153-9F8DCEE0D372}"/>
    <cellStyle name="20% - Ênfase2 4 3 4 2" xfId="17973" xr:uid="{98AC02C9-7C05-4757-A7AD-C4C72140B252}"/>
    <cellStyle name="20% - Ênfase2 4 3 4 3" xfId="17974" xr:uid="{B49A2953-9913-4841-818E-8617C3D2D3D5}"/>
    <cellStyle name="20% - Ênfase2 4 3 5" xfId="17975" xr:uid="{C8226A70-957B-4AA5-BF0B-87B60341EFC2}"/>
    <cellStyle name="20% - Ênfase2 4 3 6" xfId="17976" xr:uid="{B6272987-BB50-4C2F-8F0B-A90E5DD0647B}"/>
    <cellStyle name="20% - Ênfase2 4 4" xfId="8885" xr:uid="{080A10E3-FCDA-434C-8D0E-6AD7BFAC0B25}"/>
    <cellStyle name="20% - Ênfase2 4 4 2" xfId="8886" xr:uid="{F006D6E0-B452-448D-A915-C4990216DAF3}"/>
    <cellStyle name="20% - Ênfase2 4 4 2 2" xfId="17977" xr:uid="{7CC8598C-555C-4AFB-A1BE-3FF3C32CE4DC}"/>
    <cellStyle name="20% - Ênfase2 4 4 2 2 2" xfId="17978" xr:uid="{F4D8E0B5-4650-4869-A782-4FB93D1B9BD1}"/>
    <cellStyle name="20% - Ênfase2 4 4 2 2 3" xfId="17979" xr:uid="{D159D3F5-ACB8-4135-BD8E-245A2AE6565B}"/>
    <cellStyle name="20% - Ênfase2 4 4 2 3" xfId="17980" xr:uid="{8B55C5FF-D2F2-4DCB-AEAF-1461DACEE378}"/>
    <cellStyle name="20% - Ênfase2 4 4 2 4" xfId="17981" xr:uid="{0704937A-8FCE-44E0-9C01-2EE69868D6E7}"/>
    <cellStyle name="20% - Ênfase2 4 4 3" xfId="8887" xr:uid="{5EF8147E-50CB-4638-85DE-5A51517EDAF8}"/>
    <cellStyle name="20% - Ênfase2 4 4 3 2" xfId="17982" xr:uid="{3053AB4B-99EF-4797-9C05-4090BE3DA240}"/>
    <cellStyle name="20% - Ênfase2 4 4 3 2 2" xfId="17983" xr:uid="{1A2123C8-B926-435E-97A7-8F8C212AEE1B}"/>
    <cellStyle name="20% - Ênfase2 4 4 3 2 3" xfId="17984" xr:uid="{03BDED85-C125-4071-B7F8-C9DA50A5D2A3}"/>
    <cellStyle name="20% - Ênfase2 4 4 3 3" xfId="17985" xr:uid="{CD041DB6-52A5-424C-96D1-60E5132384C7}"/>
    <cellStyle name="20% - Ênfase2 4 4 3 4" xfId="17986" xr:uid="{1C95D4ED-C4A1-4D55-8EC1-490B564EFEA4}"/>
    <cellStyle name="20% - Ênfase2 4 4 4" xfId="17987" xr:uid="{A6EC6F0C-4226-47B0-A28C-234FF4DE97D5}"/>
    <cellStyle name="20% - Ênfase2 4 4 4 2" xfId="17988" xr:uid="{E0AF573F-4E41-4CD2-A42E-0C2B1EA5A964}"/>
    <cellStyle name="20% - Ênfase2 4 4 4 3" xfId="17989" xr:uid="{F3CB2046-738D-425C-A0AC-F500320F55CE}"/>
    <cellStyle name="20% - Ênfase2 4 4 5" xfId="17990" xr:uid="{09E7BC1E-8122-43B9-A065-EE1C03560211}"/>
    <cellStyle name="20% - Ênfase2 4 4 6" xfId="17991" xr:uid="{63D19D0E-6C56-493B-BBB7-6555F494E91A}"/>
    <cellStyle name="20% - Ênfase2 4 5" xfId="8888" xr:uid="{96C07C5D-01D6-4EC5-BE28-3D78C04E875D}"/>
    <cellStyle name="20% - Ênfase2 4 5 2" xfId="8889" xr:uid="{A1D54200-F988-4105-AB43-275B9473CCC6}"/>
    <cellStyle name="20% - Ênfase2 4 5 2 2" xfId="17992" xr:uid="{D22ED521-E182-4904-8504-F86D9E67FB32}"/>
    <cellStyle name="20% - Ênfase2 4 5 2 2 2" xfId="17993" xr:uid="{1B9DF19E-E260-40A1-8C7B-1EB5C9CCD7B1}"/>
    <cellStyle name="20% - Ênfase2 4 5 2 2 3" xfId="17994" xr:uid="{F3335818-27DE-4E44-8578-7B4B31C93297}"/>
    <cellStyle name="20% - Ênfase2 4 5 2 3" xfId="17995" xr:uid="{BBF71C46-7DAE-424E-B89D-7CEE676415DE}"/>
    <cellStyle name="20% - Ênfase2 4 5 2 4" xfId="17996" xr:uid="{EEAC42AA-5C95-4261-A596-896A76B77779}"/>
    <cellStyle name="20% - Ênfase2 4 5 3" xfId="8890" xr:uid="{F1B327A8-77E0-4E11-A4E7-FF787A251920}"/>
    <cellStyle name="20% - Ênfase2 4 5 3 2" xfId="17997" xr:uid="{4EA6FDBF-8FFD-44B4-9224-478C1E0F6764}"/>
    <cellStyle name="20% - Ênfase2 4 5 3 2 2" xfId="17998" xr:uid="{6B308807-2483-446D-9984-F200A3729F03}"/>
    <cellStyle name="20% - Ênfase2 4 5 3 2 3" xfId="17999" xr:uid="{E274925B-09DD-4CD9-9A14-14ACF8197D1F}"/>
    <cellStyle name="20% - Ênfase2 4 5 3 3" xfId="18000" xr:uid="{52D54F9C-3650-4321-964A-8EB6A32E6D6A}"/>
    <cellStyle name="20% - Ênfase2 4 5 3 4" xfId="18001" xr:uid="{839B9340-3CF2-47DB-9719-0C0591B062F4}"/>
    <cellStyle name="20% - Ênfase2 4 5 4" xfId="18002" xr:uid="{BE649F03-88E3-411B-A4D7-E415E904BA57}"/>
    <cellStyle name="20% - Ênfase2 4 5 4 2" xfId="18003" xr:uid="{1D5263BC-8501-45A7-BF7A-CF7EE3D5456A}"/>
    <cellStyle name="20% - Ênfase2 4 5 4 3" xfId="18004" xr:uid="{56B4740A-2020-4347-974E-16C63545E125}"/>
    <cellStyle name="20% - Ênfase2 4 5 5" xfId="18005" xr:uid="{99C97A5E-1864-4207-8CD3-6516119E9215}"/>
    <cellStyle name="20% - Ênfase2 4 5 6" xfId="18006" xr:uid="{5EDB1C6F-9DC0-4DA0-800C-E99EB6E4E9C5}"/>
    <cellStyle name="20% - Ênfase2 4 6" xfId="8891" xr:uid="{1E2F9FFD-D328-4968-9255-6429079EDD18}"/>
    <cellStyle name="20% - Ênfase2 4 6 2" xfId="8892" xr:uid="{927821A2-C26E-473E-B0E6-A75E8FE7C4F4}"/>
    <cellStyle name="20% - Ênfase2 4 6 2 2" xfId="18007" xr:uid="{22EFBB58-41D5-4D68-8CFF-BEA4E83471EB}"/>
    <cellStyle name="20% - Ênfase2 4 6 2 2 2" xfId="18008" xr:uid="{7E3A2593-5A13-4FDE-9B06-DBA3D8EBC4B9}"/>
    <cellStyle name="20% - Ênfase2 4 6 2 2 3" xfId="18009" xr:uid="{66AB5F9A-82D8-464A-9A83-C49CD166C521}"/>
    <cellStyle name="20% - Ênfase2 4 6 2 3" xfId="18010" xr:uid="{FA1A9E63-81A7-40F1-8FBE-0050F4BC33D1}"/>
    <cellStyle name="20% - Ênfase2 4 6 2 4" xfId="18011" xr:uid="{2F1CA83B-B4CE-4B04-95C4-A68BE3B79C26}"/>
    <cellStyle name="20% - Ênfase2 4 6 3" xfId="8893" xr:uid="{5E67E153-F106-4234-A502-656B86C770C8}"/>
    <cellStyle name="20% - Ênfase2 4 6 3 2" xfId="18012" xr:uid="{26693A65-9F14-4364-8E4A-FFC5497CA0D7}"/>
    <cellStyle name="20% - Ênfase2 4 6 3 2 2" xfId="18013" xr:uid="{241A4C0E-3C32-41CF-A9A9-DC50FDE66844}"/>
    <cellStyle name="20% - Ênfase2 4 6 3 2 3" xfId="18014" xr:uid="{0DE8FE85-C984-43FE-8908-E6907111B243}"/>
    <cellStyle name="20% - Ênfase2 4 6 3 3" xfId="18015" xr:uid="{9B70CA4A-6F34-445B-A894-5B2AB163DF6B}"/>
    <cellStyle name="20% - Ênfase2 4 6 3 4" xfId="18016" xr:uid="{5798158E-E633-48CE-A670-3CF207C96E57}"/>
    <cellStyle name="20% - Ênfase2 4 6 4" xfId="18017" xr:uid="{9912E56D-DDF3-4AF9-AE38-6EC87EFBF49C}"/>
    <cellStyle name="20% - Ênfase2 4 6 4 2" xfId="18018" xr:uid="{51ACFAE4-1405-450C-A13E-72F62AD63BFB}"/>
    <cellStyle name="20% - Ênfase2 4 6 4 3" xfId="18019" xr:uid="{9E4C9A65-5818-4493-8190-544476F998E3}"/>
    <cellStyle name="20% - Ênfase2 4 6 5" xfId="18020" xr:uid="{CE90EA47-D1D7-4932-9CBA-138326E7AFBB}"/>
    <cellStyle name="20% - Ênfase2 4 6 6" xfId="18021" xr:uid="{18320B3C-A460-4D45-B308-B137121122CA}"/>
    <cellStyle name="20% - Ênfase2 4 7" xfId="8894" xr:uid="{5041466B-09F2-4399-AF7A-5C886DD14DB2}"/>
    <cellStyle name="20% - Ênfase2 4 7 2" xfId="8895" xr:uid="{5AEB8A5E-B3AD-4022-80FE-DE06954F486F}"/>
    <cellStyle name="20% - Ênfase2 4 7 2 2" xfId="18022" xr:uid="{AD65D523-3060-49A7-9B65-06523BF0BB23}"/>
    <cellStyle name="20% - Ênfase2 4 7 2 2 2" xfId="18023" xr:uid="{2CFE925A-FA21-4F1D-A5BD-653720C1904E}"/>
    <cellStyle name="20% - Ênfase2 4 7 2 2 3" xfId="18024" xr:uid="{75AC53A4-FD07-42DB-AD98-734A20A9848B}"/>
    <cellStyle name="20% - Ênfase2 4 7 2 3" xfId="18025" xr:uid="{1E3CCD70-808B-4474-AB07-A0A5BFD69E8D}"/>
    <cellStyle name="20% - Ênfase2 4 7 2 4" xfId="18026" xr:uid="{3C1DD58A-3607-42C4-9DE3-211A219C6826}"/>
    <cellStyle name="20% - Ênfase2 4 7 3" xfId="8896" xr:uid="{C8CADBA2-B07E-46E2-A45E-20517F7E42EB}"/>
    <cellStyle name="20% - Ênfase2 4 7 3 2" xfId="18027" xr:uid="{2D5D507B-306B-46EB-930E-7EFB73C219D3}"/>
    <cellStyle name="20% - Ênfase2 4 7 3 2 2" xfId="18028" xr:uid="{3A7688A2-8563-4531-A523-3BFD66DD01C0}"/>
    <cellStyle name="20% - Ênfase2 4 7 3 2 3" xfId="18029" xr:uid="{B34B98CD-D76D-4969-8E64-119788E5A2D1}"/>
    <cellStyle name="20% - Ênfase2 4 7 3 3" xfId="18030" xr:uid="{B4186A9D-AC91-4E2F-A62A-FC00C0B0B351}"/>
    <cellStyle name="20% - Ênfase2 4 7 3 4" xfId="18031" xr:uid="{4CB73B00-6825-4BEE-86C9-4492D9B3512D}"/>
    <cellStyle name="20% - Ênfase2 4 7 4" xfId="18032" xr:uid="{E7E6E7C4-21CB-4F3A-816B-7C68A9276FB9}"/>
    <cellStyle name="20% - Ênfase2 4 7 4 2" xfId="18033" xr:uid="{1F0B7E56-7ED5-4A9B-B5AE-67886DD704E7}"/>
    <cellStyle name="20% - Ênfase2 4 7 4 3" xfId="18034" xr:uid="{C13B7F26-1DA6-471C-B15F-909CA571ABD6}"/>
    <cellStyle name="20% - Ênfase2 4 7 5" xfId="18035" xr:uid="{25F30E22-9A5F-4BAC-8BB3-2C5C82C536F9}"/>
    <cellStyle name="20% - Ênfase2 4 7 6" xfId="18036" xr:uid="{DE188CC9-52C2-4E2B-BAEB-EA962CD11A99}"/>
    <cellStyle name="20% - Ênfase2 4 8" xfId="8897" xr:uid="{31ECDB7C-F643-48D1-B5B8-0154E26A5D31}"/>
    <cellStyle name="20% - Ênfase2 4 8 2" xfId="8898" xr:uid="{871546B2-ED70-4E8D-AFB3-EB4C92FC8BCF}"/>
    <cellStyle name="20% - Ênfase2 4 8 2 2" xfId="18037" xr:uid="{3BD99688-CCD7-4707-AD95-8118539CC8CC}"/>
    <cellStyle name="20% - Ênfase2 4 8 2 2 2" xfId="18038" xr:uid="{55CD6C8D-BCBB-4015-804F-5618B61DD2C9}"/>
    <cellStyle name="20% - Ênfase2 4 8 2 2 3" xfId="18039" xr:uid="{C60D9DCB-9295-4E6B-9877-66A0DA64AD9B}"/>
    <cellStyle name="20% - Ênfase2 4 8 2 3" xfId="18040" xr:uid="{6BD07D2A-F3D3-4D10-BF1F-BF81AA5C5598}"/>
    <cellStyle name="20% - Ênfase2 4 8 2 4" xfId="18041" xr:uid="{C1FE27EE-16AE-492B-91C5-D647997380C6}"/>
    <cellStyle name="20% - Ênfase2 4 8 3" xfId="8899" xr:uid="{31303DDE-B60D-4F15-A34A-B0C3BA4A8321}"/>
    <cellStyle name="20% - Ênfase2 4 8 3 2" xfId="18042" xr:uid="{AFE90C6E-AD1F-478D-95A5-7C25A0B1609A}"/>
    <cellStyle name="20% - Ênfase2 4 8 3 2 2" xfId="18043" xr:uid="{946E3655-BBE3-4B65-B73D-93C24E4CCF67}"/>
    <cellStyle name="20% - Ênfase2 4 8 3 2 3" xfId="18044" xr:uid="{F3A473BE-F96C-4C41-A241-B4FA1E313BDF}"/>
    <cellStyle name="20% - Ênfase2 4 8 3 3" xfId="18045" xr:uid="{D9FC485D-325F-4AD2-8B48-C5AE0544A066}"/>
    <cellStyle name="20% - Ênfase2 4 8 3 4" xfId="18046" xr:uid="{014EB4A6-FAAE-4764-9D02-92C3A1C20961}"/>
    <cellStyle name="20% - Ênfase2 4 8 4" xfId="18047" xr:uid="{DD02679A-FE77-451A-97E9-7E29F1B40BC4}"/>
    <cellStyle name="20% - Ênfase2 4 8 4 2" xfId="18048" xr:uid="{23152EE7-BBB9-4BB7-A69A-8337EB2D161B}"/>
    <cellStyle name="20% - Ênfase2 4 8 4 3" xfId="18049" xr:uid="{8BA8A209-2505-4749-8D48-82EE0E7D74BE}"/>
    <cellStyle name="20% - Ênfase2 4 8 5" xfId="18050" xr:uid="{2A052878-17D5-4004-9126-2A2A250BA1B8}"/>
    <cellStyle name="20% - Ênfase2 4 8 6" xfId="18051" xr:uid="{102EC972-C739-4E8D-A037-EF90ED824EFB}"/>
    <cellStyle name="20% - Ênfase2 4 9" xfId="8900" xr:uid="{5C706987-D8A2-4984-9AA4-E1155178611E}"/>
    <cellStyle name="20% - Ênfase2 4 9 2" xfId="18052" xr:uid="{00B7F262-5F0F-4B2F-893E-2C1AF2F56A78}"/>
    <cellStyle name="20% - Ênfase2 4 9 2 2" xfId="18053" xr:uid="{932F79AB-CF69-432A-BE66-58A739BA52FC}"/>
    <cellStyle name="20% - Ênfase2 4 9 2 3" xfId="18054" xr:uid="{29B62F92-584C-4D62-996F-617D29CAA4C9}"/>
    <cellStyle name="20% - Ênfase2 4 9 3" xfId="18055" xr:uid="{DC44300B-6EF3-4079-B330-FFC4D69FC3D0}"/>
    <cellStyle name="20% - Ênfase2 4 9 4" xfId="18056" xr:uid="{777794A0-0971-4BEB-A3AA-321AD34916E5}"/>
    <cellStyle name="20% - Ênfase2 40" xfId="8901" xr:uid="{B7DE27F0-65E0-46F3-B8DA-08BF2EAAACB6}"/>
    <cellStyle name="20% - Ênfase2 40 2" xfId="8902" xr:uid="{A552E1DD-9F79-49C0-86FB-8BA45265FBC5}"/>
    <cellStyle name="20% - Ênfase2 40 2 2" xfId="18057" xr:uid="{CCD74689-8DE8-4EE8-B983-632E6476CDFF}"/>
    <cellStyle name="20% - Ênfase2 40 2 2 2" xfId="18058" xr:uid="{EE710343-1D39-479D-A113-9BCEF2E3DFE7}"/>
    <cellStyle name="20% - Ênfase2 40 2 2 3" xfId="18059" xr:uid="{7AC5A481-9A42-4DC4-83A8-9081E070A983}"/>
    <cellStyle name="20% - Ênfase2 40 2 3" xfId="18060" xr:uid="{50C92D8E-9862-498C-876B-9E942E52A30C}"/>
    <cellStyle name="20% - Ênfase2 40 2 4" xfId="18061" xr:uid="{B03D7222-0FD9-4EDD-85B2-6D5F87750931}"/>
    <cellStyle name="20% - Ênfase2 40 3" xfId="8903" xr:uid="{5805B433-BBE6-40C7-8B63-5A9113C14114}"/>
    <cellStyle name="20% - Ênfase2 40 3 2" xfId="18062" xr:uid="{F90E0C2F-4988-4E9F-B71D-764441E9CAB2}"/>
    <cellStyle name="20% - Ênfase2 40 3 2 2" xfId="18063" xr:uid="{34ABA18F-28B4-4DA0-8E2E-68C88200FA1D}"/>
    <cellStyle name="20% - Ênfase2 40 3 2 3" xfId="18064" xr:uid="{B8C21074-7F5C-44C1-8099-F9CD1B8D4A3D}"/>
    <cellStyle name="20% - Ênfase2 40 3 3" xfId="18065" xr:uid="{23A550DD-8FC5-4791-8CD1-431572450D7A}"/>
    <cellStyle name="20% - Ênfase2 40 3 4" xfId="18066" xr:uid="{B4FD0C74-BE25-43E3-85AF-C2FFA3ED7F73}"/>
    <cellStyle name="20% - Ênfase2 40 4" xfId="18067" xr:uid="{263F2AE1-7330-4CC7-9506-159D1C3B80DA}"/>
    <cellStyle name="20% - Ênfase2 40 4 2" xfId="18068" xr:uid="{50C4A2EE-08AE-4B1B-AD3F-3397D2C6B5B1}"/>
    <cellStyle name="20% - Ênfase2 40 4 3" xfId="18069" xr:uid="{EB3B533D-D321-47EE-A207-869D123829E3}"/>
    <cellStyle name="20% - Ênfase2 40 5" xfId="18070" xr:uid="{8C2A70A6-48AA-4486-8485-5FA92DE82AC0}"/>
    <cellStyle name="20% - Ênfase2 40 6" xfId="18071" xr:uid="{3B8AC941-4285-4354-826F-EF17D21690B4}"/>
    <cellStyle name="20% - Ênfase2 41" xfId="8904" xr:uid="{DFB5069F-DD5F-42E8-BE34-53FC97CF1328}"/>
    <cellStyle name="20% - Ênfase2 41 2" xfId="8905" xr:uid="{8952E8F4-BC21-42E8-9AE1-6D81E07050BE}"/>
    <cellStyle name="20% - Ênfase2 41 2 2" xfId="18072" xr:uid="{E56D1560-7BBA-4B47-9E8D-EE6C9FDD2804}"/>
    <cellStyle name="20% - Ênfase2 41 2 2 2" xfId="18073" xr:uid="{31E1392E-947E-47EE-8712-85501DC20405}"/>
    <cellStyle name="20% - Ênfase2 41 2 2 3" xfId="18074" xr:uid="{E4801DE1-CE7E-4F95-AAFF-EC31BAE238CC}"/>
    <cellStyle name="20% - Ênfase2 41 2 3" xfId="18075" xr:uid="{17C086BE-9237-439D-84E4-A96FC6C0017B}"/>
    <cellStyle name="20% - Ênfase2 41 2 4" xfId="18076" xr:uid="{4A08A965-9C18-4819-81AF-D02831687BAE}"/>
    <cellStyle name="20% - Ênfase2 41 3" xfId="8906" xr:uid="{2C157C0E-1024-4FB0-B7A3-4E9B29A296B2}"/>
    <cellStyle name="20% - Ênfase2 41 3 2" xfId="18077" xr:uid="{82E79564-2C83-4619-B7E8-5382C384AEF4}"/>
    <cellStyle name="20% - Ênfase2 41 3 2 2" xfId="18078" xr:uid="{387E6DCD-9241-4FF7-8883-BFB1E17753E5}"/>
    <cellStyle name="20% - Ênfase2 41 3 2 3" xfId="18079" xr:uid="{D09E2B1F-FBE3-4229-B42A-6906B55933DD}"/>
    <cellStyle name="20% - Ênfase2 41 3 3" xfId="18080" xr:uid="{1E0D25DE-E9E3-45BF-90C7-65FFD61B7BA2}"/>
    <cellStyle name="20% - Ênfase2 41 3 4" xfId="18081" xr:uid="{DB61658C-0BCD-44D3-B649-532BE9965251}"/>
    <cellStyle name="20% - Ênfase2 41 4" xfId="18082" xr:uid="{30F0B5DE-83E1-4254-BFE3-42F2E091D016}"/>
    <cellStyle name="20% - Ênfase2 41 4 2" xfId="18083" xr:uid="{AC031E63-657A-4DAE-B4D5-927E7D1F260C}"/>
    <cellStyle name="20% - Ênfase2 41 4 3" xfId="18084" xr:uid="{EFCE209A-04FD-4CE8-B19C-FF24552D68F6}"/>
    <cellStyle name="20% - Ênfase2 41 5" xfId="18085" xr:uid="{4518E8B8-8831-4BD4-A790-F330B411E87B}"/>
    <cellStyle name="20% - Ênfase2 41 6" xfId="18086" xr:uid="{302D9CD7-022A-4A84-ABA4-BE3244CDA62D}"/>
    <cellStyle name="20% - Ênfase2 42" xfId="8907" xr:uid="{A5D62F72-AD96-4611-A6F9-D4421B524B24}"/>
    <cellStyle name="20% - Ênfase2 42 2" xfId="8908" xr:uid="{711347AA-4FB2-4C37-9623-C202D44A4314}"/>
    <cellStyle name="20% - Ênfase2 42 2 2" xfId="18087" xr:uid="{FE065986-F4B7-4C72-BDE3-791AB7BDA3AF}"/>
    <cellStyle name="20% - Ênfase2 42 2 2 2" xfId="18088" xr:uid="{E1ABFB85-A8D5-4CD9-8D4F-7F9A4870CCAC}"/>
    <cellStyle name="20% - Ênfase2 42 2 2 3" xfId="18089" xr:uid="{68BAFD2B-46AF-4A07-B357-FBCAF970BDE3}"/>
    <cellStyle name="20% - Ênfase2 42 2 3" xfId="18090" xr:uid="{805970D2-A273-4631-93DD-D56CEDDECC78}"/>
    <cellStyle name="20% - Ênfase2 42 2 4" xfId="18091" xr:uid="{8992FA24-01EA-4F9F-9569-57CC1D67738C}"/>
    <cellStyle name="20% - Ênfase2 42 3" xfId="8909" xr:uid="{E80F37DB-07D0-4D9F-9DAA-9D04EC613C28}"/>
    <cellStyle name="20% - Ênfase2 42 3 2" xfId="18092" xr:uid="{298F9FDB-EBFD-46EB-BE54-E277ECAF266A}"/>
    <cellStyle name="20% - Ênfase2 42 3 2 2" xfId="18093" xr:uid="{59406D53-7A35-42FB-A6C2-C159B2B04572}"/>
    <cellStyle name="20% - Ênfase2 42 3 2 3" xfId="18094" xr:uid="{508276E2-E4B1-43C2-BC9D-0BF3E5E03A4C}"/>
    <cellStyle name="20% - Ênfase2 42 3 3" xfId="18095" xr:uid="{A9F78A0E-B607-4ECE-9349-C484F47E25CB}"/>
    <cellStyle name="20% - Ênfase2 42 3 4" xfId="18096" xr:uid="{F979DE30-1105-4769-9DBF-768DAE0567AA}"/>
    <cellStyle name="20% - Ênfase2 42 4" xfId="18097" xr:uid="{15D73957-88CB-4F3E-A386-4796AD112D0C}"/>
    <cellStyle name="20% - Ênfase2 42 4 2" xfId="18098" xr:uid="{DFFC2319-1A06-4629-9A4F-442C355ECFFB}"/>
    <cellStyle name="20% - Ênfase2 42 4 3" xfId="18099" xr:uid="{077ED634-30E3-4217-AB41-C6530F0B03BD}"/>
    <cellStyle name="20% - Ênfase2 42 5" xfId="18100" xr:uid="{51C2B80D-1C0B-4E7C-B8A1-C6161C26FB20}"/>
    <cellStyle name="20% - Ênfase2 42 6" xfId="18101" xr:uid="{7C4C2EE9-30F9-4DA1-992D-D1975F35DBC6}"/>
    <cellStyle name="20% - Ênfase2 43" xfId="8910" xr:uid="{5B50B044-CE2E-45DA-B449-A41C4369CF7D}"/>
    <cellStyle name="20% - Ênfase2 43 2" xfId="8911" xr:uid="{07CAD666-E3EA-407F-A2CE-F765DA6A893F}"/>
    <cellStyle name="20% - Ênfase2 43 2 2" xfId="18102" xr:uid="{04A87B1A-0B67-4D21-B411-C6B90FEF92E6}"/>
    <cellStyle name="20% - Ênfase2 43 2 2 2" xfId="18103" xr:uid="{81DD6474-3CF6-4A74-BE08-963571ECF535}"/>
    <cellStyle name="20% - Ênfase2 43 2 2 3" xfId="18104" xr:uid="{8BB18D64-C797-44B0-A360-947E25CCD449}"/>
    <cellStyle name="20% - Ênfase2 43 2 3" xfId="18105" xr:uid="{D1BBF13C-2B9B-43BC-A926-6E4FFF16ECA0}"/>
    <cellStyle name="20% - Ênfase2 43 2 4" xfId="18106" xr:uid="{F03EAFA6-AF81-4294-AE32-43C49C8E6947}"/>
    <cellStyle name="20% - Ênfase2 43 3" xfId="18107" xr:uid="{C10C9143-D413-4649-9D24-EF095272C201}"/>
    <cellStyle name="20% - Ênfase2 43 3 2" xfId="18108" xr:uid="{821A685B-DD04-4568-B3F2-06B697671991}"/>
    <cellStyle name="20% - Ênfase2 43 3 3" xfId="18109" xr:uid="{BD9115E8-CC9F-437C-88B4-040FE3BB10CE}"/>
    <cellStyle name="20% - Ênfase2 43 4" xfId="18110" xr:uid="{6B65827D-5656-4325-A73E-9EF234D8B84F}"/>
    <cellStyle name="20% - Ênfase2 43 5" xfId="18111" xr:uid="{15A9F1B0-38FB-4AFB-A247-373D9314855B}"/>
    <cellStyle name="20% - Ênfase2 44" xfId="8912" xr:uid="{A1600543-9CCB-48B9-B044-4C88476E9B0F}"/>
    <cellStyle name="20% - Ênfase2 44 2" xfId="8913" xr:uid="{125BC7E4-6568-4FFA-90B7-C7FA875B0088}"/>
    <cellStyle name="20% - Ênfase2 44 2 2" xfId="18112" xr:uid="{6292F945-F6A0-47A8-9FCD-CD7DFE8EC7EB}"/>
    <cellStyle name="20% - Ênfase2 44 2 2 2" xfId="18113" xr:uid="{3B2A5FBC-4464-4343-A230-1CFF32CC9887}"/>
    <cellStyle name="20% - Ênfase2 44 2 2 3" xfId="18114" xr:uid="{94E7A493-5BE4-49EA-BA68-730D7DE72A5F}"/>
    <cellStyle name="20% - Ênfase2 44 2 3" xfId="18115" xr:uid="{2DF4CBF0-6EB6-47A2-81FC-2A06D9DBD916}"/>
    <cellStyle name="20% - Ênfase2 44 2 4" xfId="18116" xr:uid="{E886DCAB-12CB-4036-A478-6A4BE073E0A6}"/>
    <cellStyle name="20% - Ênfase2 44 3" xfId="18117" xr:uid="{34D3CF13-C6EE-4B25-A617-C79417EB49FA}"/>
    <cellStyle name="20% - Ênfase2 44 3 2" xfId="18118" xr:uid="{E1B3E60D-CBC2-4462-A289-1F382E0B9D62}"/>
    <cellStyle name="20% - Ênfase2 44 3 3" xfId="18119" xr:uid="{5FE68B81-4AA9-47E6-97E7-BD8F8DCAC57F}"/>
    <cellStyle name="20% - Ênfase2 44 4" xfId="18120" xr:uid="{BC95FF0E-654C-47E6-9B9C-8328D5CBAAA6}"/>
    <cellStyle name="20% - Ênfase2 44 5" xfId="18121" xr:uid="{E0D855AE-3B43-4A3E-93D6-36042DF64DA9}"/>
    <cellStyle name="20% - Ênfase2 45" xfId="8914" xr:uid="{316A038B-875C-44B2-915E-63C4FB73C3CB}"/>
    <cellStyle name="20% - Ênfase2 45 2" xfId="8915" xr:uid="{C8C63693-B6EC-4D7F-92A0-E3EB318D46B9}"/>
    <cellStyle name="20% - Ênfase2 45 2 2" xfId="18122" xr:uid="{0F2DA7CA-A0F9-4DDA-9A63-8E6ED49E2EC6}"/>
    <cellStyle name="20% - Ênfase2 45 2 2 2" xfId="18123" xr:uid="{F7585DD1-7923-49B9-BB96-5F7DFF0BCE0E}"/>
    <cellStyle name="20% - Ênfase2 45 2 2 3" xfId="18124" xr:uid="{491ABDC6-13AB-423D-A7D4-E718FC45C128}"/>
    <cellStyle name="20% - Ênfase2 45 2 3" xfId="18125" xr:uid="{196FEFB9-5C1A-42FD-8B83-66ED9CEF2B2D}"/>
    <cellStyle name="20% - Ênfase2 45 2 4" xfId="18126" xr:uid="{4D14C28D-4490-47B7-97F6-F237A2870667}"/>
    <cellStyle name="20% - Ênfase2 45 3" xfId="18127" xr:uid="{4FA201BD-9740-476D-9F78-454E703AE019}"/>
    <cellStyle name="20% - Ênfase2 45 3 2" xfId="18128" xr:uid="{262F0637-07FF-4396-A4AB-1312C6F05A6A}"/>
    <cellStyle name="20% - Ênfase2 45 3 3" xfId="18129" xr:uid="{2B4F7853-6E5B-41C4-B94E-9AD657FC2F31}"/>
    <cellStyle name="20% - Ênfase2 45 4" xfId="18130" xr:uid="{2C38ACBB-2CE5-4251-B0F5-0D984897325D}"/>
    <cellStyle name="20% - Ênfase2 45 5" xfId="18131" xr:uid="{E2F87989-6389-403A-80C5-4012F2BF170C}"/>
    <cellStyle name="20% - Ênfase2 46" xfId="8916" xr:uid="{4CBF1264-37CC-42A6-A90A-B91C4EB01A2E}"/>
    <cellStyle name="20% - Ênfase2 46 2" xfId="8917" xr:uid="{2B0369C0-DC28-46AE-8F55-46E9E9693399}"/>
    <cellStyle name="20% - Ênfase2 46 2 2" xfId="18132" xr:uid="{8EA9BF4B-E315-404D-9065-EF552F9E949C}"/>
    <cellStyle name="20% - Ênfase2 46 2 2 2" xfId="18133" xr:uid="{09C30258-D5AC-478D-B828-8DEDB5A0D938}"/>
    <cellStyle name="20% - Ênfase2 46 2 2 3" xfId="18134" xr:uid="{FA9A1C75-D79F-4A4E-960D-37F84A377618}"/>
    <cellStyle name="20% - Ênfase2 46 2 3" xfId="18135" xr:uid="{43958854-889F-4B37-A36D-04AE50BD7A00}"/>
    <cellStyle name="20% - Ênfase2 46 2 4" xfId="18136" xr:uid="{B8D058EC-049B-48F3-A28C-0E1ABED1E715}"/>
    <cellStyle name="20% - Ênfase2 46 3" xfId="18137" xr:uid="{BA42828F-360E-4341-A702-5A1E4D8F98AE}"/>
    <cellStyle name="20% - Ênfase2 46 3 2" xfId="18138" xr:uid="{578F71D3-4122-4452-8F6A-0B4EEEE45A5D}"/>
    <cellStyle name="20% - Ênfase2 46 3 3" xfId="18139" xr:uid="{3AC7FF17-684D-4C47-B36B-118BB54B449C}"/>
    <cellStyle name="20% - Ênfase2 46 4" xfId="18140" xr:uid="{F8B875EC-2A5F-496E-8989-55F01EBF2CDA}"/>
    <cellStyle name="20% - Ênfase2 46 5" xfId="18141" xr:uid="{C5B4E384-C28E-4C24-836C-ABAC9724B8EF}"/>
    <cellStyle name="20% - Ênfase2 47" xfId="8918" xr:uid="{AFDE994E-89A2-4097-8EB4-5241911FC584}"/>
    <cellStyle name="20% - Ênfase2 47 2" xfId="8919" xr:uid="{3A72F291-3466-4BE0-BF97-E09E7936B0EF}"/>
    <cellStyle name="20% - Ênfase2 47 2 2" xfId="18142" xr:uid="{B9EFF0D2-0407-43AF-A96B-3A02276F2C0D}"/>
    <cellStyle name="20% - Ênfase2 47 2 2 2" xfId="18143" xr:uid="{0D3E6A26-91F1-4837-AB66-A1C649C298CE}"/>
    <cellStyle name="20% - Ênfase2 47 2 2 3" xfId="18144" xr:uid="{40D52548-A8B4-4411-84CB-AFE2DD01EF89}"/>
    <cellStyle name="20% - Ênfase2 47 2 3" xfId="18145" xr:uid="{FE3C143D-AFAE-4BAB-8A5D-5A4DE3794992}"/>
    <cellStyle name="20% - Ênfase2 47 2 4" xfId="18146" xr:uid="{18C01191-6702-4779-AABD-6AD5D4FC25C1}"/>
    <cellStyle name="20% - Ênfase2 47 3" xfId="18147" xr:uid="{0320C755-E5FF-4EE8-908A-F8BAA66B2AF8}"/>
    <cellStyle name="20% - Ênfase2 47 3 2" xfId="18148" xr:uid="{CDEA6E9C-8F30-43A6-9F68-9841D201612E}"/>
    <cellStyle name="20% - Ênfase2 47 3 3" xfId="18149" xr:uid="{8149DFB0-87ED-49C3-8449-2DDFE501EB05}"/>
    <cellStyle name="20% - Ênfase2 47 4" xfId="18150" xr:uid="{420550C1-A53F-46F8-8872-EFB28365C008}"/>
    <cellStyle name="20% - Ênfase2 47 5" xfId="18151" xr:uid="{CC1606A2-7BEC-47A6-B6FA-9A18851467A3}"/>
    <cellStyle name="20% - Ênfase2 48" xfId="8920" xr:uid="{3FEB7FE4-AF57-4E3A-93B4-177FB45DCE70}"/>
    <cellStyle name="20% - Ênfase2 48 2" xfId="8921" xr:uid="{432331C2-708C-40B7-99FC-5ED28E897B6F}"/>
    <cellStyle name="20% - Ênfase2 48 2 2" xfId="18152" xr:uid="{E2F90E45-B4D5-4138-A84C-6B2DDC76DD17}"/>
    <cellStyle name="20% - Ênfase2 48 2 2 2" xfId="18153" xr:uid="{199400C3-9803-4B44-B775-A4E52574ABDB}"/>
    <cellStyle name="20% - Ênfase2 48 2 2 3" xfId="18154" xr:uid="{2B9D2E2A-48CE-4A29-994C-C4C801BA3823}"/>
    <cellStyle name="20% - Ênfase2 48 2 3" xfId="18155" xr:uid="{5488AC3B-DC7C-416D-950A-9B4EE7F1416C}"/>
    <cellStyle name="20% - Ênfase2 48 2 4" xfId="18156" xr:uid="{274E1A47-1A26-499A-8B3F-B070C10DC931}"/>
    <cellStyle name="20% - Ênfase2 48 3" xfId="18157" xr:uid="{97833558-F786-4188-814F-E07C95A0C8E9}"/>
    <cellStyle name="20% - Ênfase2 48 3 2" xfId="18158" xr:uid="{B9B22109-9984-461E-A695-8A86E98B5DC2}"/>
    <cellStyle name="20% - Ênfase2 48 3 3" xfId="18159" xr:uid="{A5E04551-ADA9-43CA-A1E7-A9BA0D54C06C}"/>
    <cellStyle name="20% - Ênfase2 48 4" xfId="18160" xr:uid="{446EB3A0-EB03-4538-BEF6-78D2FFBBC91C}"/>
    <cellStyle name="20% - Ênfase2 48 5" xfId="18161" xr:uid="{467EF893-DD3C-46CF-8D33-8E7F67708943}"/>
    <cellStyle name="20% - Ênfase2 49" xfId="8922" xr:uid="{C41FA969-23D5-4C6E-B8A5-C4073FADBA66}"/>
    <cellStyle name="20% - Ênfase2 49 2" xfId="8923" xr:uid="{B3981FF0-5728-4474-9686-66BE09B293F4}"/>
    <cellStyle name="20% - Ênfase2 49 2 2" xfId="18162" xr:uid="{C4F67BDC-6A11-4146-AA33-843433367865}"/>
    <cellStyle name="20% - Ênfase2 49 2 2 2" xfId="18163" xr:uid="{59A10B52-E9E1-484A-92B4-865BDF3AC173}"/>
    <cellStyle name="20% - Ênfase2 49 2 2 3" xfId="18164" xr:uid="{2EB4CDC6-09FE-4CE3-8587-81EDB6FA8F6F}"/>
    <cellStyle name="20% - Ênfase2 49 2 3" xfId="18165" xr:uid="{4146E4D5-942D-4F0D-BE25-55D1F3A28FFC}"/>
    <cellStyle name="20% - Ênfase2 49 2 4" xfId="18166" xr:uid="{D4222EB4-D340-4150-8123-ED640A63A402}"/>
    <cellStyle name="20% - Ênfase2 49 3" xfId="18167" xr:uid="{2839A75F-5718-42FE-B888-528F140CE615}"/>
    <cellStyle name="20% - Ênfase2 49 3 2" xfId="18168" xr:uid="{357E65EB-72D4-4C5C-9F94-94E64D8C2807}"/>
    <cellStyle name="20% - Ênfase2 49 3 3" xfId="18169" xr:uid="{78ACB725-CC9E-4E8C-9695-36E5EB68A459}"/>
    <cellStyle name="20% - Ênfase2 49 4" xfId="18170" xr:uid="{454E3620-D99E-4D78-8238-03A1E1C97AC5}"/>
    <cellStyle name="20% - Ênfase2 49 5" xfId="18171" xr:uid="{A0E819FB-881C-40F7-AEFC-E3FBC0D9A431}"/>
    <cellStyle name="20% - Ênfase2 5" xfId="4796" xr:uid="{C8EDAF31-FD2F-4F0C-A394-1B19330C1A68}"/>
    <cellStyle name="20% - Ênfase2 5 10" xfId="8924" xr:uid="{28C4D779-B4AC-4078-BD77-D77B9B28ADFB}"/>
    <cellStyle name="20% - Ênfase2 5 10 2" xfId="18172" xr:uid="{CA38E4D0-EA64-42F6-8E0D-EB35EF973EA6}"/>
    <cellStyle name="20% - Ênfase2 5 10 2 2" xfId="18173" xr:uid="{A4EB89D3-0C04-4BE0-8EA7-7062B532682C}"/>
    <cellStyle name="20% - Ênfase2 5 10 2 3" xfId="18174" xr:uid="{713F9CC8-A245-4146-B497-089EC6EBF360}"/>
    <cellStyle name="20% - Ênfase2 5 10 3" xfId="18175" xr:uid="{3762BE4B-AB34-415A-AC7E-5A06D76C12F5}"/>
    <cellStyle name="20% - Ênfase2 5 10 4" xfId="18176" xr:uid="{9B52DC3A-8FF6-4E51-954D-FD514168807B}"/>
    <cellStyle name="20% - Ênfase2 5 11" xfId="18177" xr:uid="{76C316C3-CCC3-43A2-BF3A-2DDCBFDE116D}"/>
    <cellStyle name="20% - Ênfase2 5 11 2" xfId="18178" xr:uid="{511147D4-56E3-4C8C-9C3D-4D082D61A7FA}"/>
    <cellStyle name="20% - Ênfase2 5 11 3" xfId="18179" xr:uid="{B8F4375A-906A-4211-9E80-DBCB53A03B71}"/>
    <cellStyle name="20% - Ênfase2 5 12" xfId="18180" xr:uid="{B4D5A9A6-BA56-4FF2-9948-58EDA23B35A5}"/>
    <cellStyle name="20% - Ênfase2 5 13" xfId="18181" xr:uid="{3EC5D7E4-BA09-416E-8502-C61F154B56C8}"/>
    <cellStyle name="20% - Ênfase2 5 2" xfId="4797" xr:uid="{1ECDC86C-123F-487A-9C9D-1A33AF0DC857}"/>
    <cellStyle name="20% - Ênfase2 5 2 2" xfId="8925" xr:uid="{BD7A3357-C8D7-483C-859E-0B91580C62F5}"/>
    <cellStyle name="20% - Ênfase2 5 2 2 2" xfId="18182" xr:uid="{5BAD4AC8-60A5-4A25-91F6-467FFBD7A95A}"/>
    <cellStyle name="20% - Ênfase2 5 2 2 2 2" xfId="18183" xr:uid="{B6B1F23D-DBDD-45CF-BEC5-673BFD5F18FA}"/>
    <cellStyle name="20% - Ênfase2 5 2 2 2 3" xfId="18184" xr:uid="{1612DBC5-476E-4343-B17D-2F9BA93BED8B}"/>
    <cellStyle name="20% - Ênfase2 5 2 2 3" xfId="18185" xr:uid="{8D464CA9-F758-49DD-BD2C-0D68EE42E4D8}"/>
    <cellStyle name="20% - Ênfase2 5 2 2 4" xfId="18186" xr:uid="{30551754-4698-4617-A1EE-D1D278752CC0}"/>
    <cellStyle name="20% - Ênfase2 5 2 3" xfId="8926" xr:uid="{BEB9DC8A-CE39-42F6-9AA0-25A7B555BDDE}"/>
    <cellStyle name="20% - Ênfase2 5 2 3 2" xfId="18187" xr:uid="{E25510D5-671A-43F0-8405-4B7B94404D64}"/>
    <cellStyle name="20% - Ênfase2 5 2 3 2 2" xfId="18188" xr:uid="{ABB16B7B-BB15-4022-989B-A6C80C0E0EE9}"/>
    <cellStyle name="20% - Ênfase2 5 2 3 2 3" xfId="18189" xr:uid="{B61BCACB-DAA0-4E4B-9BD3-03919F5644FC}"/>
    <cellStyle name="20% - Ênfase2 5 2 3 3" xfId="18190" xr:uid="{B9C38149-ABD8-49A5-AA5D-13E6B587C4F7}"/>
    <cellStyle name="20% - Ênfase2 5 2 3 4" xfId="18191" xr:uid="{C39C4A59-D9BD-4947-90C1-ED953573D20D}"/>
    <cellStyle name="20% - Ênfase2 5 2 4" xfId="18192" xr:uid="{529A9711-E1AE-4C4D-9DC7-E4B124E56C0B}"/>
    <cellStyle name="20% - Ênfase2 5 2 4 2" xfId="18193" xr:uid="{68F10EC6-805C-4DAF-A84F-13EBF3475FE1}"/>
    <cellStyle name="20% - Ênfase2 5 2 4 3" xfId="18194" xr:uid="{80D027EB-7B30-4B07-8EBF-82E3240D01F1}"/>
    <cellStyle name="20% - Ênfase2 5 2 5" xfId="18195" xr:uid="{88B1C03A-ADF8-47F5-B4F1-6524FC62664D}"/>
    <cellStyle name="20% - Ênfase2 5 2 6" xfId="18196" xr:uid="{7BE18E17-1E32-4856-882F-0FB7C0506C29}"/>
    <cellStyle name="20% - Ênfase2 5 3" xfId="4798" xr:uid="{085DFF2C-63F6-4538-B2A6-4DDE992E0FC0}"/>
    <cellStyle name="20% - Ênfase2 5 3 2" xfId="8927" xr:uid="{0445125F-0BC1-4CA9-ABAA-E05BEA99543C}"/>
    <cellStyle name="20% - Ênfase2 5 3 2 2" xfId="18197" xr:uid="{6FD61573-EFEA-47FC-AB42-FFE3B897BCF6}"/>
    <cellStyle name="20% - Ênfase2 5 3 2 2 2" xfId="18198" xr:uid="{12710A4D-7814-4F28-81A6-BBDA1B09BFB9}"/>
    <cellStyle name="20% - Ênfase2 5 3 2 2 3" xfId="18199" xr:uid="{512C4A67-6EF3-4C89-9513-9DB0F1E4B7A1}"/>
    <cellStyle name="20% - Ênfase2 5 3 2 3" xfId="18200" xr:uid="{078562D2-62B4-42F0-BF77-B42B6551F531}"/>
    <cellStyle name="20% - Ênfase2 5 3 2 4" xfId="18201" xr:uid="{C926CB3A-770B-4FBA-8AF0-3B31B31B4E95}"/>
    <cellStyle name="20% - Ênfase2 5 3 3" xfId="8928" xr:uid="{74DC1028-1443-42DE-AE42-8D0FD32C45DE}"/>
    <cellStyle name="20% - Ênfase2 5 3 3 2" xfId="18202" xr:uid="{A82DB10A-F8A1-4327-B55B-136FB0796DB1}"/>
    <cellStyle name="20% - Ênfase2 5 3 3 2 2" xfId="18203" xr:uid="{0C308032-2129-4449-8D50-DBA54BED1AE3}"/>
    <cellStyle name="20% - Ênfase2 5 3 3 2 3" xfId="18204" xr:uid="{C2444359-FDC3-4E2B-8DAD-A24ED933BDAC}"/>
    <cellStyle name="20% - Ênfase2 5 3 3 3" xfId="18205" xr:uid="{1D3227A9-7474-4657-9238-4E76B21A2B5C}"/>
    <cellStyle name="20% - Ênfase2 5 3 3 4" xfId="18206" xr:uid="{C58484F9-B4C6-4581-9218-6F4ABF42EBAA}"/>
    <cellStyle name="20% - Ênfase2 5 3 4" xfId="18207" xr:uid="{1EF6742A-60F8-48DD-BDCE-607C802874AC}"/>
    <cellStyle name="20% - Ênfase2 5 3 4 2" xfId="18208" xr:uid="{D09771F8-D43E-4BB0-A485-C91997A068D0}"/>
    <cellStyle name="20% - Ênfase2 5 3 4 3" xfId="18209" xr:uid="{36509303-5F54-40E4-94F2-C463E278DE85}"/>
    <cellStyle name="20% - Ênfase2 5 3 5" xfId="18210" xr:uid="{3D144D72-D3AF-495E-9C1A-EDEFFA4E82C3}"/>
    <cellStyle name="20% - Ênfase2 5 3 6" xfId="18211" xr:uid="{6B333524-80FD-48A2-AED6-685ABCDA4E50}"/>
    <cellStyle name="20% - Ênfase2 5 4" xfId="8929" xr:uid="{367EB3CD-665C-4513-A26B-D204EC18A6FB}"/>
    <cellStyle name="20% - Ênfase2 5 4 2" xfId="8930" xr:uid="{6B0D597E-DBD0-403E-AC56-A6DE7C3CA507}"/>
    <cellStyle name="20% - Ênfase2 5 4 2 2" xfId="18212" xr:uid="{E22A8528-1C96-4B7D-975B-E72C19C96790}"/>
    <cellStyle name="20% - Ênfase2 5 4 2 2 2" xfId="18213" xr:uid="{2F48988D-D91E-4640-A2A1-C0F31F51AB68}"/>
    <cellStyle name="20% - Ênfase2 5 4 2 2 3" xfId="18214" xr:uid="{3F24A02C-1D01-4292-AC52-21E45A6B5DA3}"/>
    <cellStyle name="20% - Ênfase2 5 4 2 3" xfId="18215" xr:uid="{248075FE-26B6-4254-A5C8-D2015197AB8E}"/>
    <cellStyle name="20% - Ênfase2 5 4 2 4" xfId="18216" xr:uid="{AF869E9C-EA98-4A2C-97B0-841A931465BE}"/>
    <cellStyle name="20% - Ênfase2 5 4 3" xfId="8931" xr:uid="{4FBF28C5-BE76-4747-801D-8B91D5C45752}"/>
    <cellStyle name="20% - Ênfase2 5 4 3 2" xfId="18217" xr:uid="{4F3F5AA0-5151-4BA2-8F3D-1AC0511DE2D7}"/>
    <cellStyle name="20% - Ênfase2 5 4 3 2 2" xfId="18218" xr:uid="{BFEA49A8-DACB-4282-A7D9-528B77E6D684}"/>
    <cellStyle name="20% - Ênfase2 5 4 3 2 3" xfId="18219" xr:uid="{CE29A225-DFF3-40EF-9E4E-EF7314D3240A}"/>
    <cellStyle name="20% - Ênfase2 5 4 3 3" xfId="18220" xr:uid="{E3A13B5D-FFC8-4774-92AF-BA104F837604}"/>
    <cellStyle name="20% - Ênfase2 5 4 3 4" xfId="18221" xr:uid="{9BF37D3A-CEDD-4C70-91ED-BD401D24C545}"/>
    <cellStyle name="20% - Ênfase2 5 4 4" xfId="18222" xr:uid="{155E2E6E-1819-44FF-9CD1-A8FF68358306}"/>
    <cellStyle name="20% - Ênfase2 5 4 4 2" xfId="18223" xr:uid="{B5FC3742-23A7-43B2-B9C1-EF53A6514FBB}"/>
    <cellStyle name="20% - Ênfase2 5 4 4 3" xfId="18224" xr:uid="{93447DC9-4600-434E-B7D1-CADEFC9C46D0}"/>
    <cellStyle name="20% - Ênfase2 5 4 5" xfId="18225" xr:uid="{23395D8A-83E7-417B-BA51-C4C179AD992C}"/>
    <cellStyle name="20% - Ênfase2 5 4 6" xfId="18226" xr:uid="{4EC3D1D5-6D49-46C6-81A3-C8E257A156D7}"/>
    <cellStyle name="20% - Ênfase2 5 5" xfId="8932" xr:uid="{4ABD5631-26B0-43B2-999B-45B55CD1F3F9}"/>
    <cellStyle name="20% - Ênfase2 5 5 2" xfId="8933" xr:uid="{7CAF4185-3671-4380-8E87-639F80DCEECB}"/>
    <cellStyle name="20% - Ênfase2 5 5 2 2" xfId="18227" xr:uid="{46CCF27E-5934-4C2F-85DF-5911CAFE5633}"/>
    <cellStyle name="20% - Ênfase2 5 5 2 2 2" xfId="18228" xr:uid="{41B481CA-93BA-447E-88CA-191F0EF8E34D}"/>
    <cellStyle name="20% - Ênfase2 5 5 2 2 3" xfId="18229" xr:uid="{AED1ED7C-B3C6-45F4-BFD8-163F36077D39}"/>
    <cellStyle name="20% - Ênfase2 5 5 2 3" xfId="18230" xr:uid="{5F263558-79D2-4A05-AE73-BD0F792F31C5}"/>
    <cellStyle name="20% - Ênfase2 5 5 2 4" xfId="18231" xr:uid="{A32325A6-4616-4C34-841D-E1BF949D5048}"/>
    <cellStyle name="20% - Ênfase2 5 5 3" xfId="8934" xr:uid="{A1F2D989-A85A-4A9B-886F-B0183A085CCB}"/>
    <cellStyle name="20% - Ênfase2 5 5 3 2" xfId="18232" xr:uid="{90057D22-7C5F-40D9-902A-3B168A1C0510}"/>
    <cellStyle name="20% - Ênfase2 5 5 3 2 2" xfId="18233" xr:uid="{37114F7B-C150-4754-B1C4-25E54F3818CC}"/>
    <cellStyle name="20% - Ênfase2 5 5 3 2 3" xfId="18234" xr:uid="{A426C936-A16F-48D9-A3F9-D6F44F92FE6C}"/>
    <cellStyle name="20% - Ênfase2 5 5 3 3" xfId="18235" xr:uid="{39CED727-EDFF-4697-9C92-896A0DCD4284}"/>
    <cellStyle name="20% - Ênfase2 5 5 3 4" xfId="18236" xr:uid="{B9B4DDE7-EB3D-4043-931F-9B692E129251}"/>
    <cellStyle name="20% - Ênfase2 5 5 4" xfId="18237" xr:uid="{010262D2-6FE8-4C0C-9711-4DC52E63AA6F}"/>
    <cellStyle name="20% - Ênfase2 5 5 4 2" xfId="18238" xr:uid="{285276C8-BC1F-4BCF-8646-09A9D525E9B7}"/>
    <cellStyle name="20% - Ênfase2 5 5 4 3" xfId="18239" xr:uid="{B45EFDFE-DCDA-42E5-A7DC-79D2C89B4C07}"/>
    <cellStyle name="20% - Ênfase2 5 5 5" xfId="18240" xr:uid="{43989DB4-3D6C-4BB5-A4EA-A5F68AD5BC31}"/>
    <cellStyle name="20% - Ênfase2 5 5 6" xfId="18241" xr:uid="{03574ABB-2051-4B09-AD0B-972828AA61BA}"/>
    <cellStyle name="20% - Ênfase2 5 6" xfId="8935" xr:uid="{0D5883BC-4AA4-4ACB-AF42-6B7BF1382EE7}"/>
    <cellStyle name="20% - Ênfase2 5 6 2" xfId="8936" xr:uid="{FCFFA477-4466-47E9-A256-3E6854D080EA}"/>
    <cellStyle name="20% - Ênfase2 5 6 2 2" xfId="18242" xr:uid="{2D5C91D6-6107-4718-B8BC-0178E63F0AD2}"/>
    <cellStyle name="20% - Ênfase2 5 6 2 2 2" xfId="18243" xr:uid="{82D77E76-6CE1-47B7-BD24-EA710C4862E3}"/>
    <cellStyle name="20% - Ênfase2 5 6 2 2 3" xfId="18244" xr:uid="{B5DA8141-F36A-46AD-8F9E-FFD585C56ACF}"/>
    <cellStyle name="20% - Ênfase2 5 6 2 3" xfId="18245" xr:uid="{0C3930CC-7B73-4CBB-92EE-AC201FD13B9C}"/>
    <cellStyle name="20% - Ênfase2 5 6 2 4" xfId="18246" xr:uid="{C9871BF9-6A06-464F-A7C4-1813B80483C9}"/>
    <cellStyle name="20% - Ênfase2 5 6 3" xfId="8937" xr:uid="{178631C2-2859-44A9-ABD2-4FEF0026805C}"/>
    <cellStyle name="20% - Ênfase2 5 6 3 2" xfId="18247" xr:uid="{CD0561E6-4BA6-419E-AF26-52EA9A44DCEE}"/>
    <cellStyle name="20% - Ênfase2 5 6 3 2 2" xfId="18248" xr:uid="{B9F5729E-758A-496E-94F5-249AD5D29258}"/>
    <cellStyle name="20% - Ênfase2 5 6 3 2 3" xfId="18249" xr:uid="{270EA50C-1C6E-491C-9D38-77FE58D4C458}"/>
    <cellStyle name="20% - Ênfase2 5 6 3 3" xfId="18250" xr:uid="{3A3F79FE-CDAD-4EA4-8378-4686B380EEFD}"/>
    <cellStyle name="20% - Ênfase2 5 6 3 4" xfId="18251" xr:uid="{7ADCE515-BB1F-45DD-81FA-82B70220333A}"/>
    <cellStyle name="20% - Ênfase2 5 6 4" xfId="18252" xr:uid="{65D0F79B-0503-45A8-A59E-C8CAB845B6FF}"/>
    <cellStyle name="20% - Ênfase2 5 6 4 2" xfId="18253" xr:uid="{654DB710-2A9F-47F2-862D-748AAFA28006}"/>
    <cellStyle name="20% - Ênfase2 5 6 4 3" xfId="18254" xr:uid="{8B880870-F5E4-4EBC-8C33-19A7BB69671D}"/>
    <cellStyle name="20% - Ênfase2 5 6 5" xfId="18255" xr:uid="{930AF830-BC60-4E44-9631-CABC619832EE}"/>
    <cellStyle name="20% - Ênfase2 5 6 6" xfId="18256" xr:uid="{5D12C65D-C299-4756-B4E6-2DC8F3DCB71F}"/>
    <cellStyle name="20% - Ênfase2 5 7" xfId="8938" xr:uid="{C7C5CC88-AFB4-4B53-8DB1-975C77D1D502}"/>
    <cellStyle name="20% - Ênfase2 5 7 2" xfId="8939" xr:uid="{00D0C830-F8E2-4992-B393-BD3BE6CDC81C}"/>
    <cellStyle name="20% - Ênfase2 5 7 2 2" xfId="18257" xr:uid="{819E8D7E-FE37-4F0E-8BAC-41C36901B022}"/>
    <cellStyle name="20% - Ênfase2 5 7 2 2 2" xfId="18258" xr:uid="{D4EC6809-34B6-4D4C-9162-92E9F46571AF}"/>
    <cellStyle name="20% - Ênfase2 5 7 2 2 3" xfId="18259" xr:uid="{C4AE1649-D6E8-4E6F-91C3-268EA7F0F0F6}"/>
    <cellStyle name="20% - Ênfase2 5 7 2 3" xfId="18260" xr:uid="{EAFC9883-FFFA-4C50-B7A3-9224FE69AA6B}"/>
    <cellStyle name="20% - Ênfase2 5 7 2 4" xfId="18261" xr:uid="{FF619E5C-6FF9-4BF5-80F9-7E3C9EC48A30}"/>
    <cellStyle name="20% - Ênfase2 5 7 3" xfId="8940" xr:uid="{0A2A2D1D-39CD-4CEC-9184-11B8415A4789}"/>
    <cellStyle name="20% - Ênfase2 5 7 3 2" xfId="18262" xr:uid="{7B09BE43-60FB-4AA8-8D72-497885FAA214}"/>
    <cellStyle name="20% - Ênfase2 5 7 3 2 2" xfId="18263" xr:uid="{615330FC-EE3B-4703-82E4-D2F9C8F60E33}"/>
    <cellStyle name="20% - Ênfase2 5 7 3 2 3" xfId="18264" xr:uid="{A1FA7F29-7DD7-414F-8E86-95EA032DE090}"/>
    <cellStyle name="20% - Ênfase2 5 7 3 3" xfId="18265" xr:uid="{E7237B52-C197-4467-BA43-9718F7FE276E}"/>
    <cellStyle name="20% - Ênfase2 5 7 3 4" xfId="18266" xr:uid="{F1689312-839D-4299-A3A7-FB2DAEF72902}"/>
    <cellStyle name="20% - Ênfase2 5 7 4" xfId="18267" xr:uid="{4CB9E554-3F7F-4144-BAC9-AC89DE49DB26}"/>
    <cellStyle name="20% - Ênfase2 5 7 4 2" xfId="18268" xr:uid="{E94BDC6E-6FDD-4FD3-AE46-8446B5BFE5A7}"/>
    <cellStyle name="20% - Ênfase2 5 7 4 3" xfId="18269" xr:uid="{5C7CA08D-0761-430F-8F58-9F69863F2CE5}"/>
    <cellStyle name="20% - Ênfase2 5 7 5" xfId="18270" xr:uid="{F8CB4173-650F-4402-80FE-81352EA709D5}"/>
    <cellStyle name="20% - Ênfase2 5 7 6" xfId="18271" xr:uid="{A776D4AE-DC16-4023-9E76-FD6FCFAD8727}"/>
    <cellStyle name="20% - Ênfase2 5 8" xfId="8941" xr:uid="{D1C22BD7-9EE0-42DC-A224-710EB273709D}"/>
    <cellStyle name="20% - Ênfase2 5 8 2" xfId="8942" xr:uid="{69A55C88-9204-4A86-8637-F60CA1531979}"/>
    <cellStyle name="20% - Ênfase2 5 8 2 2" xfId="18272" xr:uid="{EC2184A7-F352-4C82-ABF7-C3BABC30B4C3}"/>
    <cellStyle name="20% - Ênfase2 5 8 2 2 2" xfId="18273" xr:uid="{CC47B3D1-05C7-4141-A120-5D014F16FDB2}"/>
    <cellStyle name="20% - Ênfase2 5 8 2 2 3" xfId="18274" xr:uid="{3AE1F06D-A98F-4A4B-9640-0E283D14994D}"/>
    <cellStyle name="20% - Ênfase2 5 8 2 3" xfId="18275" xr:uid="{C4A778C8-FC3B-4D81-B9FB-A970529AEAFC}"/>
    <cellStyle name="20% - Ênfase2 5 8 2 4" xfId="18276" xr:uid="{8115E5EE-FC01-45AA-AB5A-55A4B1F1FC30}"/>
    <cellStyle name="20% - Ênfase2 5 8 3" xfId="8943" xr:uid="{C7F20704-9F84-4DC5-BB22-3F828F87F77E}"/>
    <cellStyle name="20% - Ênfase2 5 8 3 2" xfId="18277" xr:uid="{F014B0E8-B5A6-436C-9AFC-6874E18B0ECB}"/>
    <cellStyle name="20% - Ênfase2 5 8 3 2 2" xfId="18278" xr:uid="{7D9A5F53-5DCB-4F61-9BEC-C77E3E0F6AC9}"/>
    <cellStyle name="20% - Ênfase2 5 8 3 2 3" xfId="18279" xr:uid="{0C0C8BE3-AAF7-4A5A-B91C-FC72B3EC0C42}"/>
    <cellStyle name="20% - Ênfase2 5 8 3 3" xfId="18280" xr:uid="{77A1365F-8042-40C9-9A7D-16291A3DC027}"/>
    <cellStyle name="20% - Ênfase2 5 8 3 4" xfId="18281" xr:uid="{93136424-9222-47D1-B891-5B2DE9799999}"/>
    <cellStyle name="20% - Ênfase2 5 8 4" xfId="18282" xr:uid="{BFAD8C4B-941B-4EB3-809E-6C4628C31EF2}"/>
    <cellStyle name="20% - Ênfase2 5 8 4 2" xfId="18283" xr:uid="{8BE93C2A-EC08-4529-9CFA-CE85F7FFA977}"/>
    <cellStyle name="20% - Ênfase2 5 8 4 3" xfId="18284" xr:uid="{1D91BD73-4FA2-4BDB-94D3-EA1FEB4B15D9}"/>
    <cellStyle name="20% - Ênfase2 5 8 5" xfId="18285" xr:uid="{C7BA630C-C09E-4E75-ACF8-800CEA7A1E5D}"/>
    <cellStyle name="20% - Ênfase2 5 8 6" xfId="18286" xr:uid="{E8DDB1DA-B631-4A98-9840-A980FC418D96}"/>
    <cellStyle name="20% - Ênfase2 5 9" xfId="8944" xr:uid="{95A4A439-F7F7-44B8-8C41-1DDDC85E1B5C}"/>
    <cellStyle name="20% - Ênfase2 5 9 2" xfId="18287" xr:uid="{380A0D33-7236-4553-937E-9B7BB4253A71}"/>
    <cellStyle name="20% - Ênfase2 5 9 2 2" xfId="18288" xr:uid="{5CC242E8-5264-4C9C-AB04-3CCA80932731}"/>
    <cellStyle name="20% - Ênfase2 5 9 2 3" xfId="18289" xr:uid="{088A0778-2850-4E0C-801E-BB04A5A18824}"/>
    <cellStyle name="20% - Ênfase2 5 9 3" xfId="18290" xr:uid="{1EE5D92E-2401-4DB2-915C-F2220FF3A584}"/>
    <cellStyle name="20% - Ênfase2 5 9 4" xfId="18291" xr:uid="{74EE9CD9-C4D6-4691-991C-D81E3CD299C5}"/>
    <cellStyle name="20% - Ênfase2 50" xfId="8945" xr:uid="{EC4738FE-3B25-4A09-8D7B-DE0488225ECC}"/>
    <cellStyle name="20% - Ênfase2 50 2" xfId="8946" xr:uid="{BB7174A9-BDF5-4A30-A0C6-D39DE034EB19}"/>
    <cellStyle name="20% - Ênfase2 50 2 2" xfId="18292" xr:uid="{EF371895-00A5-4CB8-9688-AC9F9E3AAF05}"/>
    <cellStyle name="20% - Ênfase2 50 2 2 2" xfId="18293" xr:uid="{13385D61-546E-4F6B-A7C3-6A96B03A3F5E}"/>
    <cellStyle name="20% - Ênfase2 50 2 2 3" xfId="18294" xr:uid="{CA76324A-A899-4C92-877D-994CCB9A2741}"/>
    <cellStyle name="20% - Ênfase2 50 2 3" xfId="18295" xr:uid="{526D3175-0B02-4D20-8D3D-1BCE847BCDF3}"/>
    <cellStyle name="20% - Ênfase2 50 2 4" xfId="18296" xr:uid="{194F6590-3FD7-4725-B02D-6EEB81B0A3B3}"/>
    <cellStyle name="20% - Ênfase2 50 3" xfId="18297" xr:uid="{9ABB0767-7E52-4578-B0A1-44C4A5DEA57E}"/>
    <cellStyle name="20% - Ênfase2 50 3 2" xfId="18298" xr:uid="{74884F86-08BE-4042-A654-478B42E7CE1E}"/>
    <cellStyle name="20% - Ênfase2 50 3 3" xfId="18299" xr:uid="{C530EE6C-9D8E-4C49-BA8E-17AE045215BA}"/>
    <cellStyle name="20% - Ênfase2 50 4" xfId="18300" xr:uid="{B5E66FA5-7CAF-4334-B11F-5E9ACB42AA76}"/>
    <cellStyle name="20% - Ênfase2 50 5" xfId="18301" xr:uid="{7BD8F1FF-3EFF-43F8-813F-92F5AD6C4225}"/>
    <cellStyle name="20% - Ênfase2 51" xfId="8947" xr:uid="{3998631C-74FC-40E5-890A-7A3A690127AC}"/>
    <cellStyle name="20% - Ênfase2 51 2" xfId="8948" xr:uid="{6E0EBD43-7CF1-4B11-8770-6D5841ADCB9A}"/>
    <cellStyle name="20% - Ênfase2 51 2 2" xfId="18302" xr:uid="{D38700AE-399C-41AC-B5AA-6BA323BA62BC}"/>
    <cellStyle name="20% - Ênfase2 51 2 2 2" xfId="18303" xr:uid="{52DAAE62-3621-4852-B06A-BCAEF57F61CC}"/>
    <cellStyle name="20% - Ênfase2 51 2 2 3" xfId="18304" xr:uid="{2CCF01C9-D46D-460B-9C87-4357532EB650}"/>
    <cellStyle name="20% - Ênfase2 51 2 3" xfId="18305" xr:uid="{E905E6EB-D39C-460E-B03F-BC158C8B1B45}"/>
    <cellStyle name="20% - Ênfase2 51 2 4" xfId="18306" xr:uid="{AE5ECEA9-9233-47A9-B961-2A18A00BE378}"/>
    <cellStyle name="20% - Ênfase2 51 3" xfId="18307" xr:uid="{C71ED995-023E-4369-B9C1-4F8C55594D76}"/>
    <cellStyle name="20% - Ênfase2 51 3 2" xfId="18308" xr:uid="{69C28222-74F5-4D64-9447-462190CA5AC3}"/>
    <cellStyle name="20% - Ênfase2 51 3 3" xfId="18309" xr:uid="{9828C243-4023-48A8-A65D-ACD918A84F8A}"/>
    <cellStyle name="20% - Ênfase2 51 4" xfId="18310" xr:uid="{617AC881-F0F8-4A73-8B38-DA8DE853FB1F}"/>
    <cellStyle name="20% - Ênfase2 51 5" xfId="18311" xr:uid="{C77B5667-4D8A-4191-9A42-EDA8C8F27C54}"/>
    <cellStyle name="20% - Ênfase2 52" xfId="8949" xr:uid="{5EB9695C-9346-4BD8-B764-BCC045024DE9}"/>
    <cellStyle name="20% - Ênfase2 52 2" xfId="8950" xr:uid="{D9EAC359-09A2-40DC-8F73-DD182015550E}"/>
    <cellStyle name="20% - Ênfase2 52 2 2" xfId="18312" xr:uid="{D0F565DD-9644-4ACA-8925-784BE5A8166E}"/>
    <cellStyle name="20% - Ênfase2 52 2 2 2" xfId="18313" xr:uid="{D896C9B0-00E6-4A1C-8922-9497B80FCB2C}"/>
    <cellStyle name="20% - Ênfase2 52 2 2 3" xfId="18314" xr:uid="{A5FF4312-5D15-4777-9BFE-17B51B036BA0}"/>
    <cellStyle name="20% - Ênfase2 52 2 3" xfId="18315" xr:uid="{D36C8051-086B-4ACF-B16D-2CC20F9D1A59}"/>
    <cellStyle name="20% - Ênfase2 52 2 4" xfId="18316" xr:uid="{1592BC4E-BDA6-4212-8D33-4855C5A9EF88}"/>
    <cellStyle name="20% - Ênfase2 52 3" xfId="18317" xr:uid="{A59BBBBD-BF09-4F08-88C4-0858BA96D552}"/>
    <cellStyle name="20% - Ênfase2 52 3 2" xfId="18318" xr:uid="{AB2B5B17-9261-4D0D-8C75-E9FD843A31E0}"/>
    <cellStyle name="20% - Ênfase2 52 3 3" xfId="18319" xr:uid="{D6EA4FED-A00A-4F5C-A94D-8318EB665948}"/>
    <cellStyle name="20% - Ênfase2 52 4" xfId="18320" xr:uid="{E911843E-68A7-4C23-A798-776E43A43C35}"/>
    <cellStyle name="20% - Ênfase2 52 5" xfId="18321" xr:uid="{EF4B418F-445D-4B57-83BC-12817432DF3A}"/>
    <cellStyle name="20% - Ênfase2 53" xfId="8951" xr:uid="{484B03CD-C6CD-40FE-82BC-28C005D636E5}"/>
    <cellStyle name="20% - Ênfase2 53 2" xfId="8952" xr:uid="{5309E15D-6D7E-441F-95F3-8347C2907701}"/>
    <cellStyle name="20% - Ênfase2 53 2 2" xfId="18322" xr:uid="{53E4BE2E-882A-4240-9531-F2DC5E4576EE}"/>
    <cellStyle name="20% - Ênfase2 53 2 2 2" xfId="18323" xr:uid="{B49ADC42-904F-49DE-ABEB-89980843D462}"/>
    <cellStyle name="20% - Ênfase2 53 2 2 3" xfId="18324" xr:uid="{757F407F-64EF-4A87-8CF1-A7E7E270D905}"/>
    <cellStyle name="20% - Ênfase2 53 2 3" xfId="18325" xr:uid="{9C05BF6E-3348-460C-A435-8A56136A516C}"/>
    <cellStyle name="20% - Ênfase2 53 2 4" xfId="18326" xr:uid="{AD79D432-DCD8-4441-B9AB-675624BEF60F}"/>
    <cellStyle name="20% - Ênfase2 53 3" xfId="18327" xr:uid="{07F58782-90CF-46D3-9545-D42078975048}"/>
    <cellStyle name="20% - Ênfase2 53 3 2" xfId="18328" xr:uid="{763A7B87-ABFF-420B-8673-6C595571ED1B}"/>
    <cellStyle name="20% - Ênfase2 53 3 3" xfId="18329" xr:uid="{18309ECC-5564-474F-BD52-C884A019174A}"/>
    <cellStyle name="20% - Ênfase2 53 4" xfId="18330" xr:uid="{832B1003-5162-492B-A04E-D70824F83335}"/>
    <cellStyle name="20% - Ênfase2 53 5" xfId="18331" xr:uid="{FA37055F-011A-4B67-80C3-73F3470760DF}"/>
    <cellStyle name="20% - Ênfase2 54" xfId="8953" xr:uid="{BEBABFBE-E369-4415-A003-A9A0B3E422D8}"/>
    <cellStyle name="20% - Ênfase2 54 2" xfId="8954" xr:uid="{CDDA07BC-3D36-4AB8-8497-D097B3F593AD}"/>
    <cellStyle name="20% - Ênfase2 54 2 2" xfId="18332" xr:uid="{F1C00195-D995-41F5-9E74-64392054DFAE}"/>
    <cellStyle name="20% - Ênfase2 54 2 2 2" xfId="18333" xr:uid="{FBBAF5F1-F93E-4778-B472-5B7282F9BC06}"/>
    <cellStyle name="20% - Ênfase2 54 2 2 3" xfId="18334" xr:uid="{6D485FBF-32A8-46CF-AE53-04B92078F020}"/>
    <cellStyle name="20% - Ênfase2 54 2 3" xfId="18335" xr:uid="{E3FC7050-7215-4B5A-8E37-8852065384BA}"/>
    <cellStyle name="20% - Ênfase2 54 2 4" xfId="18336" xr:uid="{B0108E17-CE50-45C4-9EAA-DAFE03475B56}"/>
    <cellStyle name="20% - Ênfase2 54 3" xfId="18337" xr:uid="{DEDB0B12-6BA5-4C39-BE05-A0498B4C77CD}"/>
    <cellStyle name="20% - Ênfase2 54 3 2" xfId="18338" xr:uid="{47DC565D-578D-4372-AC1E-05F40AA89187}"/>
    <cellStyle name="20% - Ênfase2 54 3 3" xfId="18339" xr:uid="{629EC33F-5941-4652-8FB6-E1529DC6F4DF}"/>
    <cellStyle name="20% - Ênfase2 54 4" xfId="18340" xr:uid="{67FFC04B-E095-4EC7-BAC8-14FFCFEA0CF1}"/>
    <cellStyle name="20% - Ênfase2 54 5" xfId="18341" xr:uid="{398F3925-0CEC-4092-A490-AE8520FEB1A7}"/>
    <cellStyle name="20% - Ênfase2 55" xfId="8955" xr:uid="{DE89146B-018D-4C23-A502-0438BF24068A}"/>
    <cellStyle name="20% - Ênfase2 55 2" xfId="8956" xr:uid="{1274AD1D-8ABD-4047-ACCF-0A79A0FA9681}"/>
    <cellStyle name="20% - Ênfase2 55 2 2" xfId="18342" xr:uid="{A22456F3-E59A-4034-B439-464D4BDE1A9B}"/>
    <cellStyle name="20% - Ênfase2 55 2 2 2" xfId="18343" xr:uid="{F7C20351-9EBB-4CA0-9FB1-1C6BA173DF5C}"/>
    <cellStyle name="20% - Ênfase2 55 2 2 3" xfId="18344" xr:uid="{3B9B9E47-9DB7-43CC-890E-B1374127159B}"/>
    <cellStyle name="20% - Ênfase2 55 2 3" xfId="18345" xr:uid="{5B9AB031-94BC-448A-962A-5992E6690201}"/>
    <cellStyle name="20% - Ênfase2 55 2 4" xfId="18346" xr:uid="{AC13B8F9-647D-4659-AEED-F4F56683EDB3}"/>
    <cellStyle name="20% - Ênfase2 55 3" xfId="18347" xr:uid="{64F6132C-E282-4CE3-A366-3511944338C6}"/>
    <cellStyle name="20% - Ênfase2 55 3 2" xfId="18348" xr:uid="{62F120AF-619D-4BFE-8706-BCCD42731076}"/>
    <cellStyle name="20% - Ênfase2 55 3 3" xfId="18349" xr:uid="{784C89E3-FA22-444E-9C3A-D94A2D5BEDA7}"/>
    <cellStyle name="20% - Ênfase2 55 4" xfId="18350" xr:uid="{1D273E62-7DF7-45D3-A662-D7493812E2C5}"/>
    <cellStyle name="20% - Ênfase2 55 5" xfId="18351" xr:uid="{FC9953C4-F829-4C0E-AB14-6C886DDE8739}"/>
    <cellStyle name="20% - Ênfase2 56" xfId="8957" xr:uid="{4AFC0083-C7A9-4687-8DCD-B122ECFF11FF}"/>
    <cellStyle name="20% - Ênfase2 56 2" xfId="8958" xr:uid="{0C8326FB-3712-4D85-AD03-F017629E61A5}"/>
    <cellStyle name="20% - Ênfase2 56 2 2" xfId="18352" xr:uid="{DF0340FE-16D6-4420-A76A-2ADC708B16C5}"/>
    <cellStyle name="20% - Ênfase2 56 2 2 2" xfId="18353" xr:uid="{C84247FE-753F-42AB-B107-F3979683B187}"/>
    <cellStyle name="20% - Ênfase2 56 2 2 3" xfId="18354" xr:uid="{76F61A1B-AC95-42D9-BE62-8EE72C70C3C7}"/>
    <cellStyle name="20% - Ênfase2 56 2 3" xfId="18355" xr:uid="{FAF41FEA-9547-466B-91C2-32CA64E5ABF3}"/>
    <cellStyle name="20% - Ênfase2 56 2 4" xfId="18356" xr:uid="{525837FE-C1B8-4D44-ADCB-F47C8306195D}"/>
    <cellStyle name="20% - Ênfase2 56 3" xfId="18357" xr:uid="{920EB2A3-982B-4E11-AE4F-AA48A69C092E}"/>
    <cellStyle name="20% - Ênfase2 56 3 2" xfId="18358" xr:uid="{53FE28ED-EE66-4084-9FFD-C19F289EA2F8}"/>
    <cellStyle name="20% - Ênfase2 56 3 3" xfId="18359" xr:uid="{FF04CF79-4E21-4633-9571-A901FA798A83}"/>
    <cellStyle name="20% - Ênfase2 56 4" xfId="18360" xr:uid="{06AE2C85-ED9B-49C3-AA39-DF2EF8507419}"/>
    <cellStyle name="20% - Ênfase2 56 5" xfId="18361" xr:uid="{109A6C31-0960-4E48-AE03-3CA9C7407203}"/>
    <cellStyle name="20% - Ênfase2 57" xfId="8959" xr:uid="{304454AB-87D0-4C8B-B066-2F55FDCBAFF6}"/>
    <cellStyle name="20% - Ênfase2 57 2" xfId="8960" xr:uid="{867AB131-D4BB-48F1-9960-4D6BBBBFC563}"/>
    <cellStyle name="20% - Ênfase2 57 2 2" xfId="18362" xr:uid="{214BEE20-5C6F-4C81-8BCE-EC1F6F99776D}"/>
    <cellStyle name="20% - Ênfase2 57 2 2 2" xfId="18363" xr:uid="{9F834534-93BF-4715-94B6-4B3F6F963A64}"/>
    <cellStyle name="20% - Ênfase2 57 2 2 3" xfId="18364" xr:uid="{C89A4D1F-AA31-486B-9D4C-AB0D9CF79339}"/>
    <cellStyle name="20% - Ênfase2 57 2 3" xfId="18365" xr:uid="{CF38134E-79C6-4195-969C-8BEFE0598C82}"/>
    <cellStyle name="20% - Ênfase2 57 2 4" xfId="18366" xr:uid="{F3C4CC31-B775-4F1C-BA18-0E6B7BF4C86B}"/>
    <cellStyle name="20% - Ênfase2 57 3" xfId="18367" xr:uid="{4C3B7E19-B797-4419-8CBF-ED960E67FEC2}"/>
    <cellStyle name="20% - Ênfase2 57 3 2" xfId="18368" xr:uid="{4EBA359E-50AB-45E4-8E1E-4F6D588B481B}"/>
    <cellStyle name="20% - Ênfase2 57 3 3" xfId="18369" xr:uid="{73D71753-86C2-4540-A9B9-7833E276BF7D}"/>
    <cellStyle name="20% - Ênfase2 57 4" xfId="18370" xr:uid="{DCE9801B-390E-47E5-9AE6-9B7ABA7E4916}"/>
    <cellStyle name="20% - Ênfase2 57 5" xfId="18371" xr:uid="{A8C9E964-0CEA-44FC-968F-6D54827C1E49}"/>
    <cellStyle name="20% - Ênfase2 58" xfId="8961" xr:uid="{72245F7B-9169-4A86-B319-D85FA4D9A7A0}"/>
    <cellStyle name="20% - Ênfase2 58 2" xfId="8962" xr:uid="{3F9CE715-BC56-4792-AA20-769065EFFA5E}"/>
    <cellStyle name="20% - Ênfase2 58 2 2" xfId="18372" xr:uid="{01201205-3B2A-4394-BF4E-FBFD267E5A07}"/>
    <cellStyle name="20% - Ênfase2 58 2 2 2" xfId="18373" xr:uid="{768DA981-35F9-4963-A03D-89D143C0CF88}"/>
    <cellStyle name="20% - Ênfase2 58 2 2 3" xfId="18374" xr:uid="{80E2C221-9BDF-4A8D-A1F9-53537508165D}"/>
    <cellStyle name="20% - Ênfase2 58 2 3" xfId="18375" xr:uid="{2203D9EC-A208-4FE2-952E-3A3E5B84E5F3}"/>
    <cellStyle name="20% - Ênfase2 58 2 4" xfId="18376" xr:uid="{8CDD29F3-D2EE-4720-A553-46869C239A67}"/>
    <cellStyle name="20% - Ênfase2 58 3" xfId="18377" xr:uid="{8E491CC2-2563-4F3D-9C18-4CA5355CDE69}"/>
    <cellStyle name="20% - Ênfase2 58 3 2" xfId="18378" xr:uid="{097B1CEF-D931-4B49-8797-C570BC41ED1F}"/>
    <cellStyle name="20% - Ênfase2 58 3 3" xfId="18379" xr:uid="{5E023FA8-186C-4821-9EF0-D6DE2D8E91FD}"/>
    <cellStyle name="20% - Ênfase2 58 4" xfId="18380" xr:uid="{EFDB1EAB-F88B-438F-8056-649880D4271B}"/>
    <cellStyle name="20% - Ênfase2 58 5" xfId="18381" xr:uid="{1B9D68C1-EC6B-4C0C-9B42-63C812297678}"/>
    <cellStyle name="20% - Ênfase2 59" xfId="8963" xr:uid="{D67E2653-D5E7-455D-A41D-53DF61037A3E}"/>
    <cellStyle name="20% - Ênfase2 59 2" xfId="8964" xr:uid="{C374C607-C776-4D06-B171-34394A82E36F}"/>
    <cellStyle name="20% - Ênfase2 59 2 2" xfId="18382" xr:uid="{1F7F9D58-38B7-47F5-BC38-3AD2625D5A96}"/>
    <cellStyle name="20% - Ênfase2 59 2 2 2" xfId="18383" xr:uid="{3AD05039-F377-4BCD-A01F-688061DED7A8}"/>
    <cellStyle name="20% - Ênfase2 59 2 2 3" xfId="18384" xr:uid="{D1295D1B-2BAF-4DB4-8ADC-E3D0C80ED518}"/>
    <cellStyle name="20% - Ênfase2 59 2 3" xfId="18385" xr:uid="{A5D804B4-BDCF-4D12-98D2-D478037E1F43}"/>
    <cellStyle name="20% - Ênfase2 59 2 4" xfId="18386" xr:uid="{40E0ECA4-491E-4EF2-A1B7-56210F946706}"/>
    <cellStyle name="20% - Ênfase2 59 3" xfId="18387" xr:uid="{A8D10BC0-B9CB-4863-98F0-411BDD2990F5}"/>
    <cellStyle name="20% - Ênfase2 59 3 2" xfId="18388" xr:uid="{8C9064EB-8A76-4564-BB81-C363608A1DE6}"/>
    <cellStyle name="20% - Ênfase2 59 3 3" xfId="18389" xr:uid="{6F0E626A-8659-4AA3-BF53-6EDA4058E6DF}"/>
    <cellStyle name="20% - Ênfase2 59 4" xfId="18390" xr:uid="{E9251EF8-5B0A-4463-88FD-52F9E3B3F703}"/>
    <cellStyle name="20% - Ênfase2 59 5" xfId="18391" xr:uid="{CFA79248-EF91-4124-9ACE-3C84FBD65FEC}"/>
    <cellStyle name="20% - Ênfase2 6" xfId="4799" xr:uid="{B0F2C874-5911-4F84-BB70-7109BA420DF5}"/>
    <cellStyle name="20% - Ênfase2 6 10" xfId="8965" xr:uid="{84F21820-7599-41FF-B308-4B5658F82BBC}"/>
    <cellStyle name="20% - Ênfase2 6 10 2" xfId="18392" xr:uid="{DA763B47-2DD6-437A-B8D1-C7964DFBDCF3}"/>
    <cellStyle name="20% - Ênfase2 6 10 2 2" xfId="18393" xr:uid="{44F4FF18-D43F-409F-B1FB-16075326B9E5}"/>
    <cellStyle name="20% - Ênfase2 6 10 2 3" xfId="18394" xr:uid="{CA53E7BF-9D0B-4C74-9ED7-8F033DA34575}"/>
    <cellStyle name="20% - Ênfase2 6 10 3" xfId="18395" xr:uid="{DB475331-3CF5-4421-926A-03B300207939}"/>
    <cellStyle name="20% - Ênfase2 6 10 4" xfId="18396" xr:uid="{C865F33C-6E17-423B-9B2A-6ED673E1CE09}"/>
    <cellStyle name="20% - Ênfase2 6 11" xfId="18397" xr:uid="{E2122816-829D-4FA6-B3CF-69E866A561B7}"/>
    <cellStyle name="20% - Ênfase2 6 11 2" xfId="18398" xr:uid="{2192F2A8-ABAA-41D9-AAD7-46E3B9F10A74}"/>
    <cellStyle name="20% - Ênfase2 6 11 3" xfId="18399" xr:uid="{511386A6-D42D-46D3-9918-F7D14B7001C8}"/>
    <cellStyle name="20% - Ênfase2 6 12" xfId="18400" xr:uid="{78F6A8BA-5869-46A0-83B7-AFF975334601}"/>
    <cellStyle name="20% - Ênfase2 6 13" xfId="18401" xr:uid="{950A6320-CE42-4361-A4FD-17989FA43188}"/>
    <cellStyle name="20% - Ênfase2 6 2" xfId="4800" xr:uid="{4B14FF98-E5D0-4CD1-8CC3-C7F27C89D760}"/>
    <cellStyle name="20% - Ênfase2 6 2 2" xfId="8966" xr:uid="{A6D018C0-8A8C-48C9-8782-30B4FD12D283}"/>
    <cellStyle name="20% - Ênfase2 6 2 2 2" xfId="18402" xr:uid="{0F4FF064-2256-4F3C-AED6-2A7515C5AB3E}"/>
    <cellStyle name="20% - Ênfase2 6 2 2 2 2" xfId="18403" xr:uid="{62F45D2D-C8D2-4138-B19B-D0B995FAF1A6}"/>
    <cellStyle name="20% - Ênfase2 6 2 2 2 3" xfId="18404" xr:uid="{202461CE-B204-457D-8431-F46F07378B76}"/>
    <cellStyle name="20% - Ênfase2 6 2 2 3" xfId="18405" xr:uid="{F04DB43C-E9D7-4CCF-BFDC-6C2FC3BD288F}"/>
    <cellStyle name="20% - Ênfase2 6 2 2 4" xfId="18406" xr:uid="{652B6C45-68F5-4EF4-B661-A5806CBE322D}"/>
    <cellStyle name="20% - Ênfase2 6 2 3" xfId="8967" xr:uid="{EC3517E6-F8F7-481A-AD5B-1A3C4C472874}"/>
    <cellStyle name="20% - Ênfase2 6 2 3 2" xfId="18407" xr:uid="{1C32B8D5-9022-45F9-B2FD-87F82A092DF7}"/>
    <cellStyle name="20% - Ênfase2 6 2 3 2 2" xfId="18408" xr:uid="{4E47BB35-4416-4A4E-9FC6-E30D8E1D9AF5}"/>
    <cellStyle name="20% - Ênfase2 6 2 3 2 3" xfId="18409" xr:uid="{57806DA1-D134-45D2-BD74-92BB25A9666F}"/>
    <cellStyle name="20% - Ênfase2 6 2 3 3" xfId="18410" xr:uid="{EFC063F9-730C-499A-B8B7-3D037AC7E900}"/>
    <cellStyle name="20% - Ênfase2 6 2 3 4" xfId="18411" xr:uid="{780E1763-99DD-4CEA-97A8-646802C805F2}"/>
    <cellStyle name="20% - Ênfase2 6 2 4" xfId="18412" xr:uid="{4DF59478-BDE9-4192-9DAA-D1EF506287FC}"/>
    <cellStyle name="20% - Ênfase2 6 2 4 2" xfId="18413" xr:uid="{C4D7D2BC-A58B-45E8-83E4-704AB018A5CB}"/>
    <cellStyle name="20% - Ênfase2 6 2 4 3" xfId="18414" xr:uid="{32E35DA6-8836-478D-8329-90DFD8836107}"/>
    <cellStyle name="20% - Ênfase2 6 2 5" xfId="18415" xr:uid="{BC2E7994-E6FB-4DA0-9ADB-86E39213E15F}"/>
    <cellStyle name="20% - Ênfase2 6 2 6" xfId="18416" xr:uid="{EE15F3D7-51D3-4307-819E-83F19DCBCB85}"/>
    <cellStyle name="20% - Ênfase2 6 3" xfId="4801" xr:uid="{E84BA480-62F8-4088-BE80-B0DAADE6B582}"/>
    <cellStyle name="20% - Ênfase2 6 3 2" xfId="8968" xr:uid="{EF342117-FC95-44ED-BCDE-D83B8F58D6A6}"/>
    <cellStyle name="20% - Ênfase2 6 3 2 2" xfId="18417" xr:uid="{AA4F1A5D-08AD-47B6-B192-557A0F1A9D3F}"/>
    <cellStyle name="20% - Ênfase2 6 3 2 2 2" xfId="18418" xr:uid="{CC894C20-5615-44ED-BD62-C9416C2362A2}"/>
    <cellStyle name="20% - Ênfase2 6 3 2 2 3" xfId="18419" xr:uid="{F9B242A4-D79B-4B5C-BEB4-7719EC7477CE}"/>
    <cellStyle name="20% - Ênfase2 6 3 2 3" xfId="18420" xr:uid="{D044C28C-73D6-46A5-84AA-55CD903B17EE}"/>
    <cellStyle name="20% - Ênfase2 6 3 2 4" xfId="18421" xr:uid="{70D504CF-25C9-4CE7-9D94-A295DFF12603}"/>
    <cellStyle name="20% - Ênfase2 6 3 3" xfId="8969" xr:uid="{69464803-8750-4C1C-8F4B-9B1DE4E8233C}"/>
    <cellStyle name="20% - Ênfase2 6 3 3 2" xfId="18422" xr:uid="{05F3B0B4-B366-4623-8B15-74C3E4D5D84F}"/>
    <cellStyle name="20% - Ênfase2 6 3 3 2 2" xfId="18423" xr:uid="{30D10EF1-A34E-470A-8634-7E08E36BF607}"/>
    <cellStyle name="20% - Ênfase2 6 3 3 2 3" xfId="18424" xr:uid="{8222AA32-020F-4805-A6EE-1DE87C68DFD5}"/>
    <cellStyle name="20% - Ênfase2 6 3 3 3" xfId="18425" xr:uid="{8C3D5A84-2F0A-419E-9EA0-A8FEA54194AB}"/>
    <cellStyle name="20% - Ênfase2 6 3 3 4" xfId="18426" xr:uid="{554FCCEC-AAAF-40EB-967A-D333179E87ED}"/>
    <cellStyle name="20% - Ênfase2 6 3 4" xfId="18427" xr:uid="{47B43B3B-2442-4D9C-B916-318319DF64C8}"/>
    <cellStyle name="20% - Ênfase2 6 3 4 2" xfId="18428" xr:uid="{0885D0FF-20E6-49A6-A90A-7A8C8EF614B4}"/>
    <cellStyle name="20% - Ênfase2 6 3 4 3" xfId="18429" xr:uid="{BF5059A2-5ABF-4DD7-812E-1FA1E78A82DE}"/>
    <cellStyle name="20% - Ênfase2 6 3 5" xfId="18430" xr:uid="{EAAF6DEB-912A-4B36-B8CA-580333CBF063}"/>
    <cellStyle name="20% - Ênfase2 6 3 6" xfId="18431" xr:uid="{79862862-BA3C-47EF-93E5-1F777B938B31}"/>
    <cellStyle name="20% - Ênfase2 6 4" xfId="8970" xr:uid="{7A763EA7-0C6C-47E9-858D-C6C9215546AA}"/>
    <cellStyle name="20% - Ênfase2 6 4 2" xfId="8971" xr:uid="{C66542A4-F04C-4CFD-948B-E01CE8A3B360}"/>
    <cellStyle name="20% - Ênfase2 6 4 2 2" xfId="18432" xr:uid="{7EDDCD5F-953A-4083-AAA4-1181B2F8F942}"/>
    <cellStyle name="20% - Ênfase2 6 4 2 2 2" xfId="18433" xr:uid="{B656DEC4-BCAB-464C-AE93-06145E0EA3CB}"/>
    <cellStyle name="20% - Ênfase2 6 4 2 2 3" xfId="18434" xr:uid="{0834DB32-C782-4F86-A085-986E36332F75}"/>
    <cellStyle name="20% - Ênfase2 6 4 2 3" xfId="18435" xr:uid="{AFCE0A69-A6D7-4B51-A8DA-728305A618B3}"/>
    <cellStyle name="20% - Ênfase2 6 4 2 4" xfId="18436" xr:uid="{365113A5-2E1A-4F03-A544-EA4A85474839}"/>
    <cellStyle name="20% - Ênfase2 6 4 3" xfId="8972" xr:uid="{3854B949-0D28-482D-8418-511F587FAB0B}"/>
    <cellStyle name="20% - Ênfase2 6 4 3 2" xfId="18437" xr:uid="{D6667907-5B98-49A2-8CFC-443762D2BB2B}"/>
    <cellStyle name="20% - Ênfase2 6 4 3 2 2" xfId="18438" xr:uid="{D1A9F709-8CD7-4839-B955-45D560CC4061}"/>
    <cellStyle name="20% - Ênfase2 6 4 3 2 3" xfId="18439" xr:uid="{3CA97DFF-077E-48F1-A03D-591F97F0F995}"/>
    <cellStyle name="20% - Ênfase2 6 4 3 3" xfId="18440" xr:uid="{63CF8404-1EC4-409D-8910-7059A337F5F0}"/>
    <cellStyle name="20% - Ênfase2 6 4 3 4" xfId="18441" xr:uid="{D0D00167-62C4-49C6-B012-4A32EBB744AB}"/>
    <cellStyle name="20% - Ênfase2 6 4 4" xfId="18442" xr:uid="{062074EF-BAD2-4A63-8BCF-A9E35A0ECB75}"/>
    <cellStyle name="20% - Ênfase2 6 4 4 2" xfId="18443" xr:uid="{5DD31313-D881-489C-9264-EAD79D0FDC6E}"/>
    <cellStyle name="20% - Ênfase2 6 4 4 3" xfId="18444" xr:uid="{D0139A96-67A2-4882-BCAE-14DB08C2F273}"/>
    <cellStyle name="20% - Ênfase2 6 4 5" xfId="18445" xr:uid="{80B8F84B-60AA-49FD-B510-E65772B658CD}"/>
    <cellStyle name="20% - Ênfase2 6 4 6" xfId="18446" xr:uid="{7463E7E3-FAAC-41A7-B22F-66393040ABFD}"/>
    <cellStyle name="20% - Ênfase2 6 5" xfId="8973" xr:uid="{C036FD50-6AD8-4C66-83A8-8FBDBBC43B7B}"/>
    <cellStyle name="20% - Ênfase2 6 5 2" xfId="8974" xr:uid="{512D98CD-3351-4A01-8AE7-48B9B65B038E}"/>
    <cellStyle name="20% - Ênfase2 6 5 2 2" xfId="18447" xr:uid="{E555D139-0598-4BAF-BF2D-858F828641B6}"/>
    <cellStyle name="20% - Ênfase2 6 5 2 2 2" xfId="18448" xr:uid="{47D9EC35-DD7D-4FA1-8835-5BB1986DBBE6}"/>
    <cellStyle name="20% - Ênfase2 6 5 2 2 3" xfId="18449" xr:uid="{81C323C4-80A0-4DD6-8EE1-41BBD20EBE09}"/>
    <cellStyle name="20% - Ênfase2 6 5 2 3" xfId="18450" xr:uid="{98FC4465-FF24-45C1-A1F7-B3327F31F4B7}"/>
    <cellStyle name="20% - Ênfase2 6 5 2 4" xfId="18451" xr:uid="{90F5D1A1-1D3C-44B1-8311-FDCC4F469C79}"/>
    <cellStyle name="20% - Ênfase2 6 5 3" xfId="8975" xr:uid="{7D78A413-8BAE-4302-A47B-100271034D77}"/>
    <cellStyle name="20% - Ênfase2 6 5 3 2" xfId="18452" xr:uid="{EF876AEB-DAA7-4E5A-89F1-3655FD1CD62E}"/>
    <cellStyle name="20% - Ênfase2 6 5 3 2 2" xfId="18453" xr:uid="{3D203F4C-2731-4CF8-80AD-93A321CE9D9D}"/>
    <cellStyle name="20% - Ênfase2 6 5 3 2 3" xfId="18454" xr:uid="{B4ED4062-A565-4749-B3B7-B8A23B8E0A6A}"/>
    <cellStyle name="20% - Ênfase2 6 5 3 3" xfId="18455" xr:uid="{32278C91-F698-4750-BC6B-E321565AAFE7}"/>
    <cellStyle name="20% - Ênfase2 6 5 3 4" xfId="18456" xr:uid="{0BC1A7C7-CCFD-4963-BEC9-2A6066722EBE}"/>
    <cellStyle name="20% - Ênfase2 6 5 4" xfId="18457" xr:uid="{6F928061-C7A4-4DC4-80B4-2F0A8628274A}"/>
    <cellStyle name="20% - Ênfase2 6 5 4 2" xfId="18458" xr:uid="{D5B4E5F0-BF93-4EE7-8508-FA92487B40B8}"/>
    <cellStyle name="20% - Ênfase2 6 5 4 3" xfId="18459" xr:uid="{B33E25D7-11AC-4B65-B4A8-C0BFA0EC576B}"/>
    <cellStyle name="20% - Ênfase2 6 5 5" xfId="18460" xr:uid="{BB8C91A1-D872-47B8-8DD1-5AB8D7B0CE8F}"/>
    <cellStyle name="20% - Ênfase2 6 5 6" xfId="18461" xr:uid="{44E41EE2-673A-4D69-B63E-91088A0F93B5}"/>
    <cellStyle name="20% - Ênfase2 6 6" xfId="8976" xr:uid="{D5AB0FEB-035A-49E0-9085-5ACB5B001C4D}"/>
    <cellStyle name="20% - Ênfase2 6 6 2" xfId="8977" xr:uid="{533A77CA-2FBD-4510-8F0D-A8FFBBB0E17F}"/>
    <cellStyle name="20% - Ênfase2 6 6 2 2" xfId="18462" xr:uid="{0DF6C478-4B95-4B17-8179-B5B02535DA60}"/>
    <cellStyle name="20% - Ênfase2 6 6 2 2 2" xfId="18463" xr:uid="{203710B4-A071-454A-85C8-FA189237688B}"/>
    <cellStyle name="20% - Ênfase2 6 6 2 2 3" xfId="18464" xr:uid="{0BEA25E4-C096-4D17-8863-61E197BC65BC}"/>
    <cellStyle name="20% - Ênfase2 6 6 2 3" xfId="18465" xr:uid="{4CD6D44E-2CE0-444F-8AB9-7286FBA7D97B}"/>
    <cellStyle name="20% - Ênfase2 6 6 2 4" xfId="18466" xr:uid="{CC1B7B4E-520D-43D3-A9FB-3B2C2635698A}"/>
    <cellStyle name="20% - Ênfase2 6 6 3" xfId="8978" xr:uid="{B446B34C-EF2F-48C8-B998-621D7AB66FF4}"/>
    <cellStyle name="20% - Ênfase2 6 6 3 2" xfId="18467" xr:uid="{A607B408-EBBB-44E7-AD04-08E93142D50B}"/>
    <cellStyle name="20% - Ênfase2 6 6 3 2 2" xfId="18468" xr:uid="{D6AC103B-D612-4907-BF15-93F1A3C09F89}"/>
    <cellStyle name="20% - Ênfase2 6 6 3 2 3" xfId="18469" xr:uid="{FE01A067-1868-4BAD-B6FC-7338670BD5A0}"/>
    <cellStyle name="20% - Ênfase2 6 6 3 3" xfId="18470" xr:uid="{E41202EC-7CE5-431C-9F84-975C53986C42}"/>
    <cellStyle name="20% - Ênfase2 6 6 3 4" xfId="18471" xr:uid="{F2D53F12-E989-4AFC-B888-EA7AEC4DE923}"/>
    <cellStyle name="20% - Ênfase2 6 6 4" xfId="18472" xr:uid="{B5EE7F96-4FA0-42F9-8BEC-02058ABD4429}"/>
    <cellStyle name="20% - Ênfase2 6 6 4 2" xfId="18473" xr:uid="{0D3FB9F0-B8A8-4472-B564-71117347C4A9}"/>
    <cellStyle name="20% - Ênfase2 6 6 4 3" xfId="18474" xr:uid="{F941CDE1-1E46-4FF5-8168-EB52BEFCC63E}"/>
    <cellStyle name="20% - Ênfase2 6 6 5" xfId="18475" xr:uid="{421BE1A7-37D9-4272-86F8-367B6878252C}"/>
    <cellStyle name="20% - Ênfase2 6 6 6" xfId="18476" xr:uid="{6ED6F926-139F-42E6-8AD0-ADB6732FF6D8}"/>
    <cellStyle name="20% - Ênfase2 6 7" xfId="8979" xr:uid="{EAE883DD-B40A-4329-AF45-E51FD576F1DC}"/>
    <cellStyle name="20% - Ênfase2 6 7 2" xfId="8980" xr:uid="{9C244BED-8C31-4BD4-8F8D-E6534E3A4477}"/>
    <cellStyle name="20% - Ênfase2 6 7 2 2" xfId="18477" xr:uid="{1C9C46DD-6B08-4B68-B346-E1A31AE4661C}"/>
    <cellStyle name="20% - Ênfase2 6 7 2 2 2" xfId="18478" xr:uid="{86C6D301-693F-4D84-A427-699458762424}"/>
    <cellStyle name="20% - Ênfase2 6 7 2 2 3" xfId="18479" xr:uid="{DCCE7C01-6A26-4FA8-AE78-DFEA5585F725}"/>
    <cellStyle name="20% - Ênfase2 6 7 2 3" xfId="18480" xr:uid="{4D8071A3-3F83-4599-B5E7-683DDB2FE112}"/>
    <cellStyle name="20% - Ênfase2 6 7 2 4" xfId="18481" xr:uid="{7E5B895B-E2FB-492E-AE1E-03C93D9AEBF9}"/>
    <cellStyle name="20% - Ênfase2 6 7 3" xfId="8981" xr:uid="{AE598CA5-0296-4F1C-A979-40E94E6040ED}"/>
    <cellStyle name="20% - Ênfase2 6 7 3 2" xfId="18482" xr:uid="{9FABE2D0-FFB4-4CC8-8673-8B20432F75FB}"/>
    <cellStyle name="20% - Ênfase2 6 7 3 2 2" xfId="18483" xr:uid="{728A39D7-E0ED-43E4-ABB2-8BF07EF6C405}"/>
    <cellStyle name="20% - Ênfase2 6 7 3 2 3" xfId="18484" xr:uid="{B88D266F-CB49-44DA-B01C-A95BE9150963}"/>
    <cellStyle name="20% - Ênfase2 6 7 3 3" xfId="18485" xr:uid="{96CEE2B1-2AF1-4EFB-8C48-B78E3B2074FE}"/>
    <cellStyle name="20% - Ênfase2 6 7 3 4" xfId="18486" xr:uid="{76CD9485-82F2-4C71-95FD-664B495A0962}"/>
    <cellStyle name="20% - Ênfase2 6 7 4" xfId="18487" xr:uid="{83EDBC89-6581-4832-AB61-C7D8C90DC955}"/>
    <cellStyle name="20% - Ênfase2 6 7 4 2" xfId="18488" xr:uid="{23C52181-0098-4E2D-8FB4-8838C9B75230}"/>
    <cellStyle name="20% - Ênfase2 6 7 4 3" xfId="18489" xr:uid="{2EF1D255-959F-41D3-9B2E-8A86B6BE2E07}"/>
    <cellStyle name="20% - Ênfase2 6 7 5" xfId="18490" xr:uid="{34248885-CEE3-4853-ACC3-90C2817D270D}"/>
    <cellStyle name="20% - Ênfase2 6 7 6" xfId="18491" xr:uid="{FC4BD9FE-0462-45D0-B0A0-3946A6157536}"/>
    <cellStyle name="20% - Ênfase2 6 8" xfId="8982" xr:uid="{D3E4F6D4-0ADE-43E6-8A7C-B84F8C47669A}"/>
    <cellStyle name="20% - Ênfase2 6 8 2" xfId="8983" xr:uid="{CB6546B3-1B10-4536-999F-5BBF527AB964}"/>
    <cellStyle name="20% - Ênfase2 6 8 2 2" xfId="18492" xr:uid="{8CF6043D-4551-430D-A937-465B1AEA739B}"/>
    <cellStyle name="20% - Ênfase2 6 8 2 2 2" xfId="18493" xr:uid="{B165B8DF-196A-4C56-9A81-8926F6ABBC1F}"/>
    <cellStyle name="20% - Ênfase2 6 8 2 2 3" xfId="18494" xr:uid="{7908FF99-B520-4578-860F-A8094977FF69}"/>
    <cellStyle name="20% - Ênfase2 6 8 2 3" xfId="18495" xr:uid="{9A03AB7C-B8E0-420A-B724-12D720686023}"/>
    <cellStyle name="20% - Ênfase2 6 8 2 4" xfId="18496" xr:uid="{79915688-E084-4807-940C-EEE3D40B42B0}"/>
    <cellStyle name="20% - Ênfase2 6 8 3" xfId="8984" xr:uid="{FFCF014D-1862-4EA6-8B16-28E9750BD21F}"/>
    <cellStyle name="20% - Ênfase2 6 8 3 2" xfId="18497" xr:uid="{CFB982BC-6870-4B4B-B414-59AA4687E544}"/>
    <cellStyle name="20% - Ênfase2 6 8 3 2 2" xfId="18498" xr:uid="{CE28D0EF-B4DF-42D4-98EA-6CA853E5DEB5}"/>
    <cellStyle name="20% - Ênfase2 6 8 3 2 3" xfId="18499" xr:uid="{37AC2FF2-C33F-4589-AA73-32286847D675}"/>
    <cellStyle name="20% - Ênfase2 6 8 3 3" xfId="18500" xr:uid="{CE05EB8B-D605-4E22-B1D3-A422379F7682}"/>
    <cellStyle name="20% - Ênfase2 6 8 3 4" xfId="18501" xr:uid="{315E05E7-CBA6-499A-8026-718F93EDB660}"/>
    <cellStyle name="20% - Ênfase2 6 8 4" xfId="18502" xr:uid="{40BF9991-50F9-490A-9ED7-17B7708BD569}"/>
    <cellStyle name="20% - Ênfase2 6 8 4 2" xfId="18503" xr:uid="{AF4762B4-4017-4749-8C0E-2E23B9EF4F8F}"/>
    <cellStyle name="20% - Ênfase2 6 8 4 3" xfId="18504" xr:uid="{12594418-B3D6-4CEC-A5EC-136037016B60}"/>
    <cellStyle name="20% - Ênfase2 6 8 5" xfId="18505" xr:uid="{DC5070D3-23E5-49B5-A17C-8C5F710175EA}"/>
    <cellStyle name="20% - Ênfase2 6 8 6" xfId="18506" xr:uid="{471BA644-6589-4C8C-9F66-7185B0FEEE82}"/>
    <cellStyle name="20% - Ênfase2 6 9" xfId="8985" xr:uid="{36E6BC2B-71E3-4E87-BDDC-A5507F05A8B6}"/>
    <cellStyle name="20% - Ênfase2 6 9 2" xfId="18507" xr:uid="{7A382ADD-7B9C-4256-93E4-9FD1F6BBF434}"/>
    <cellStyle name="20% - Ênfase2 6 9 2 2" xfId="18508" xr:uid="{9D736610-F677-4AA8-9682-9E17992A0362}"/>
    <cellStyle name="20% - Ênfase2 6 9 2 3" xfId="18509" xr:uid="{F2831B1A-0472-49DC-B392-E2A8684312B3}"/>
    <cellStyle name="20% - Ênfase2 6 9 3" xfId="18510" xr:uid="{7C9E82B3-A9FC-44C9-BB7B-70EE4BC66EAF}"/>
    <cellStyle name="20% - Ênfase2 6 9 4" xfId="18511" xr:uid="{EB304906-D7A9-4F36-976A-251360834506}"/>
    <cellStyle name="20% - Ênfase2 60" xfId="8986" xr:uid="{06F17944-8E9D-43FA-988F-9740B21C77D1}"/>
    <cellStyle name="20% - Ênfase2 60 2" xfId="8987" xr:uid="{B5C4F7A7-F3A9-45B6-8EC4-71676C69A45A}"/>
    <cellStyle name="20% - Ênfase2 60 2 2" xfId="18512" xr:uid="{D9A1FCAB-932E-45CA-8971-822A5D470A67}"/>
    <cellStyle name="20% - Ênfase2 60 2 2 2" xfId="18513" xr:uid="{5E53A8FB-09F8-44DB-9879-45F979B42EE5}"/>
    <cellStyle name="20% - Ênfase2 60 2 2 3" xfId="18514" xr:uid="{77981D4A-2D0F-4BFC-9E17-9ED49F7D30D8}"/>
    <cellStyle name="20% - Ênfase2 60 2 3" xfId="18515" xr:uid="{090D6043-5E0C-4047-81BA-588645C80F53}"/>
    <cellStyle name="20% - Ênfase2 60 2 4" xfId="18516" xr:uid="{DE26F476-8A84-44C7-B60F-9F0FAF4D4D20}"/>
    <cellStyle name="20% - Ênfase2 60 3" xfId="18517" xr:uid="{A1EAEEEC-B1FB-4811-81DD-DF9C00DC7608}"/>
    <cellStyle name="20% - Ênfase2 60 3 2" xfId="18518" xr:uid="{6178BC94-F81B-435C-ADC1-79B1EAD5AC25}"/>
    <cellStyle name="20% - Ênfase2 60 3 3" xfId="18519" xr:uid="{5D0E0B3A-3EDA-44E3-BBC5-81B81A824164}"/>
    <cellStyle name="20% - Ênfase2 60 4" xfId="18520" xr:uid="{9DCBD94D-76D2-48D2-BF12-32FD98F40B75}"/>
    <cellStyle name="20% - Ênfase2 60 5" xfId="18521" xr:uid="{64E20DD6-9F83-4045-96C6-D3EF99D15E2D}"/>
    <cellStyle name="20% - Ênfase2 61" xfId="8988" xr:uid="{2F7CE3A5-E0B9-4FE5-B06E-2A62605576AC}"/>
    <cellStyle name="20% - Ênfase2 61 2" xfId="8989" xr:uid="{59D3198E-69E0-4594-B53B-97A3E08947E2}"/>
    <cellStyle name="20% - Ênfase2 61 2 2" xfId="18522" xr:uid="{9DDBB50B-8D7D-471E-B2FE-F77267E7C418}"/>
    <cellStyle name="20% - Ênfase2 61 2 2 2" xfId="18523" xr:uid="{AA04302A-0A9C-4B80-B74B-3BCF4A43F975}"/>
    <cellStyle name="20% - Ênfase2 61 2 2 3" xfId="18524" xr:uid="{837D55F2-48B1-4D29-9405-212F61E531BD}"/>
    <cellStyle name="20% - Ênfase2 61 2 3" xfId="18525" xr:uid="{0235466A-7F13-49C8-A586-C1FD2111EB7F}"/>
    <cellStyle name="20% - Ênfase2 61 2 4" xfId="18526" xr:uid="{C4B1A803-0EBD-4D8B-B8E0-061F01B51B4C}"/>
    <cellStyle name="20% - Ênfase2 61 3" xfId="18527" xr:uid="{9C19CD8B-D6A6-4FED-B751-F18A5F27966A}"/>
    <cellStyle name="20% - Ênfase2 61 3 2" xfId="18528" xr:uid="{4AFC5F30-C04B-429E-80A3-C5BF144B76A0}"/>
    <cellStyle name="20% - Ênfase2 61 3 3" xfId="18529" xr:uid="{1F3446BB-C6B6-496D-B212-6477D3AA845F}"/>
    <cellStyle name="20% - Ênfase2 61 4" xfId="18530" xr:uid="{3F355F86-C676-4B51-A905-D82827DE3DC0}"/>
    <cellStyle name="20% - Ênfase2 61 5" xfId="18531" xr:uid="{266AAE8F-CD9A-41A7-8773-94773922E0C7}"/>
    <cellStyle name="20% - Ênfase2 62" xfId="8990" xr:uid="{C554E25D-B919-4883-9E0E-55630F73A9E7}"/>
    <cellStyle name="20% - Ênfase2 62 2" xfId="8991" xr:uid="{B7728FC1-BAE4-4577-B721-11013B17CFB2}"/>
    <cellStyle name="20% - Ênfase2 62 2 2" xfId="18532" xr:uid="{5874F212-3523-4DFF-8156-44D84DFBEBEE}"/>
    <cellStyle name="20% - Ênfase2 62 2 2 2" xfId="18533" xr:uid="{3A41D38C-87C8-4063-8422-443A51FE3D41}"/>
    <cellStyle name="20% - Ênfase2 62 2 2 3" xfId="18534" xr:uid="{F1D51D8F-AECE-4913-ABB7-5989D260B532}"/>
    <cellStyle name="20% - Ênfase2 62 2 3" xfId="18535" xr:uid="{91D869D1-5A8E-4B80-B014-5F4E624AED72}"/>
    <cellStyle name="20% - Ênfase2 62 2 4" xfId="18536" xr:uid="{C09BE3D2-4328-4417-AE02-0869B23C986E}"/>
    <cellStyle name="20% - Ênfase2 62 3" xfId="18537" xr:uid="{1CF3EE27-46C9-490C-8F30-E3D8ACEE20D6}"/>
    <cellStyle name="20% - Ênfase2 62 3 2" xfId="18538" xr:uid="{453BC5F9-4223-4D6B-B990-DC7D3A995FF2}"/>
    <cellStyle name="20% - Ênfase2 62 3 3" xfId="18539" xr:uid="{8BDB5CF5-2A55-4E10-B8F1-09B2EEDE92A4}"/>
    <cellStyle name="20% - Ênfase2 62 4" xfId="18540" xr:uid="{FFA5A54C-46B2-423A-916C-69690C8B4B76}"/>
    <cellStyle name="20% - Ênfase2 62 5" xfId="18541" xr:uid="{CF9E9019-9244-4D58-959C-D992092E30DB}"/>
    <cellStyle name="20% - Ênfase2 63" xfId="8992" xr:uid="{B4682646-B4D3-4E4F-8EEB-10187E64587E}"/>
    <cellStyle name="20% - Ênfase2 63 2" xfId="8993" xr:uid="{6C255A7C-0240-45B9-A634-CD64F617200A}"/>
    <cellStyle name="20% - Ênfase2 63 2 2" xfId="18542" xr:uid="{248A411E-E93D-4DBA-B60F-C861C3B67879}"/>
    <cellStyle name="20% - Ênfase2 63 2 2 2" xfId="18543" xr:uid="{07819F66-58FC-4760-BCDE-BD193BB33EED}"/>
    <cellStyle name="20% - Ênfase2 63 2 2 3" xfId="18544" xr:uid="{EAF6D46C-D475-4FE4-A009-264528FCC486}"/>
    <cellStyle name="20% - Ênfase2 63 2 3" xfId="18545" xr:uid="{E82DEF7C-A6EA-4287-B2C5-13DDD176BF8F}"/>
    <cellStyle name="20% - Ênfase2 63 2 4" xfId="18546" xr:uid="{9FA75CB1-C130-447C-821F-11EB35FE19B7}"/>
    <cellStyle name="20% - Ênfase2 63 3" xfId="18547" xr:uid="{7B860C4C-61C9-4971-973F-D75255CBF58C}"/>
    <cellStyle name="20% - Ênfase2 63 3 2" xfId="18548" xr:uid="{ECE0D7AD-2B7D-407B-B800-047F563F6BA8}"/>
    <cellStyle name="20% - Ênfase2 63 3 3" xfId="18549" xr:uid="{82A7F13B-80A6-498F-9293-ED5C06C79791}"/>
    <cellStyle name="20% - Ênfase2 63 4" xfId="18550" xr:uid="{6129C610-496A-4ED3-8E55-34D6F3D5B90A}"/>
    <cellStyle name="20% - Ênfase2 63 5" xfId="18551" xr:uid="{F9432CE1-E9AD-4A50-9EF4-5C4492364912}"/>
    <cellStyle name="20% - Ênfase2 64" xfId="8994" xr:uid="{674DB768-7312-4564-BBAC-A711DE0F73A4}"/>
    <cellStyle name="20% - Ênfase2 64 2" xfId="18552" xr:uid="{AE77DA62-CC27-4B0A-B5C2-5C8B895240A4}"/>
    <cellStyle name="20% - Ênfase2 64 2 2" xfId="18553" xr:uid="{3F4079AD-9CF3-4E7D-9571-AEB6D989E32A}"/>
    <cellStyle name="20% - Ênfase2 64 2 3" xfId="18554" xr:uid="{0909BAAC-5580-485E-A1B2-8E1FBAB94896}"/>
    <cellStyle name="20% - Ênfase2 64 3" xfId="18555" xr:uid="{BD35718E-E6E6-4C54-AA61-6FFC1343E553}"/>
    <cellStyle name="20% - Ênfase2 64 4" xfId="18556" xr:uid="{08461911-2129-4172-87EA-7608F2517D0F}"/>
    <cellStyle name="20% - Ênfase2 65" xfId="8995" xr:uid="{E91FDAB9-F7AA-4693-8E72-1E786D68E2A8}"/>
    <cellStyle name="20% - Ênfase2 65 2" xfId="18557" xr:uid="{ED100F87-4283-4C51-8D3F-241E4316B7CB}"/>
    <cellStyle name="20% - Ênfase2 65 2 2" xfId="18558" xr:uid="{BCDF8AEA-F5EE-4DF2-B713-F93494B0A67A}"/>
    <cellStyle name="20% - Ênfase2 65 2 3" xfId="18559" xr:uid="{784DBAB2-6272-4EA4-8051-423AF2E74D8F}"/>
    <cellStyle name="20% - Ênfase2 65 3" xfId="18560" xr:uid="{034C3035-F138-4A10-B9F8-DE986D46037E}"/>
    <cellStyle name="20% - Ênfase2 65 4" xfId="18561" xr:uid="{7312F4FC-5928-449B-9817-0DF61CC1A842}"/>
    <cellStyle name="20% - Ênfase2 66" xfId="8996" xr:uid="{6E0C6390-87EC-47DA-ABCF-F6E8F24D1723}"/>
    <cellStyle name="20% - Ênfase2 66 2" xfId="18562" xr:uid="{E5BD37A5-E1E4-4899-A60D-5DE299DB2E16}"/>
    <cellStyle name="20% - Ênfase2 66 2 2" xfId="18563" xr:uid="{73EFBF3D-0FDC-4F9A-B47F-910AF3DD6DE3}"/>
    <cellStyle name="20% - Ênfase2 66 2 3" xfId="18564" xr:uid="{78D962B7-E2D0-43A3-B9F0-34811A959EE4}"/>
    <cellStyle name="20% - Ênfase2 66 3" xfId="18565" xr:uid="{5932E1E4-9F66-4F7F-8FA9-C5EFB1B469A6}"/>
    <cellStyle name="20% - Ênfase2 66 4" xfId="18566" xr:uid="{2BCA2999-7D2D-4454-9431-C43B030F8BD6}"/>
    <cellStyle name="20% - Ênfase2 67" xfId="8997" xr:uid="{1F9AED17-2757-4131-B6A4-8E6D4F455F28}"/>
    <cellStyle name="20% - Ênfase2 67 2" xfId="18567" xr:uid="{F2771CD1-7FB1-47BA-A345-EB67848B5BDE}"/>
    <cellStyle name="20% - Ênfase2 67 2 2" xfId="18568" xr:uid="{628838D2-1D96-4CC4-AF0B-978F2221BD67}"/>
    <cellStyle name="20% - Ênfase2 67 2 3" xfId="18569" xr:uid="{264B3343-B834-4A3E-91CE-7519CE04050B}"/>
    <cellStyle name="20% - Ênfase2 67 3" xfId="18570" xr:uid="{98501001-31C1-4A21-AFE4-F45497157204}"/>
    <cellStyle name="20% - Ênfase2 67 4" xfId="18571" xr:uid="{1F329307-9C74-4E14-8A48-376124D86BCD}"/>
    <cellStyle name="20% - Ênfase2 68" xfId="8998" xr:uid="{9BA4402C-49ED-4344-BE9C-1201673BF001}"/>
    <cellStyle name="20% - Ênfase2 68 2" xfId="18572" xr:uid="{B8FB27B2-2CE7-4865-9E6E-FC23A039D360}"/>
    <cellStyle name="20% - Ênfase2 68 2 2" xfId="18573" xr:uid="{9E46CA4E-E1C9-4B6B-91B3-C2EE47F9A3A8}"/>
    <cellStyle name="20% - Ênfase2 68 2 3" xfId="18574" xr:uid="{AE4D9829-4A9C-4EF5-A8F5-D76EF0F2D73D}"/>
    <cellStyle name="20% - Ênfase2 68 3" xfId="18575" xr:uid="{0BDE2B7E-BE41-4047-8CE2-C5A8EE2DD7C3}"/>
    <cellStyle name="20% - Ênfase2 68 4" xfId="18576" xr:uid="{48012383-3EF1-40CC-90DE-C474C6407F87}"/>
    <cellStyle name="20% - Ênfase2 69" xfId="8999" xr:uid="{9610EB12-DAA2-467E-96FB-74353684C050}"/>
    <cellStyle name="20% - Ênfase2 69 2" xfId="18577" xr:uid="{A986D610-CF66-4968-AD81-482D1368F8FF}"/>
    <cellStyle name="20% - Ênfase2 69 2 2" xfId="18578" xr:uid="{4B91A785-357B-40E8-A507-5A789BFEA400}"/>
    <cellStyle name="20% - Ênfase2 69 2 3" xfId="18579" xr:uid="{BD1C8770-D76D-448F-A1DD-91AC9A18E8A2}"/>
    <cellStyle name="20% - Ênfase2 69 3" xfId="18580" xr:uid="{C4E17D8F-A270-498B-8FA5-E9BF0E4A3AE4}"/>
    <cellStyle name="20% - Ênfase2 69 4" xfId="18581" xr:uid="{4BCDDE8D-E713-43E9-AB83-B46974AE277B}"/>
    <cellStyle name="20% - Ênfase2 7" xfId="4802" xr:uid="{89EF8F2B-37F5-4FE9-9F8B-D8EE64D3C2F7}"/>
    <cellStyle name="20% - Ênfase2 7 10" xfId="9000" xr:uid="{4F64AD49-77C9-4FF8-B517-AC7B3BFC2E24}"/>
    <cellStyle name="20% - Ênfase2 7 10 2" xfId="18582" xr:uid="{8D7C2877-C7B6-43EC-A041-AFBBB23205D6}"/>
    <cellStyle name="20% - Ênfase2 7 10 2 2" xfId="18583" xr:uid="{DD4C1FAD-2C39-491A-99C1-B8CE3EE5C42E}"/>
    <cellStyle name="20% - Ênfase2 7 10 2 3" xfId="18584" xr:uid="{41FD91AC-972D-4E35-B1BE-12DC4A86DDB1}"/>
    <cellStyle name="20% - Ênfase2 7 10 3" xfId="18585" xr:uid="{1A19F4AE-1EF4-4151-8090-FF7C3D11AC3E}"/>
    <cellStyle name="20% - Ênfase2 7 10 4" xfId="18586" xr:uid="{B951899A-3AD6-4219-B837-79885370F7E8}"/>
    <cellStyle name="20% - Ênfase2 7 11" xfId="18587" xr:uid="{5564FD67-C69D-4927-81CF-8DC2BDB9F25F}"/>
    <cellStyle name="20% - Ênfase2 7 11 2" xfId="18588" xr:uid="{96B8B495-3270-4F8C-A178-5D1922990AAB}"/>
    <cellStyle name="20% - Ênfase2 7 11 3" xfId="18589" xr:uid="{DB1E2D49-986A-444E-AB93-5CD3BA415700}"/>
    <cellStyle name="20% - Ênfase2 7 12" xfId="18590" xr:uid="{399D47D0-9DD9-487E-8E53-5CAA772C2E35}"/>
    <cellStyle name="20% - Ênfase2 7 13" xfId="18591" xr:uid="{BF140664-5086-480A-84DB-A86F3C0C663E}"/>
    <cellStyle name="20% - Ênfase2 7 2" xfId="4803" xr:uid="{C357D047-4973-4721-9969-368CDC002DCA}"/>
    <cellStyle name="20% - Ênfase2 7 2 2" xfId="9001" xr:uid="{7BDDB209-EF23-4305-9A07-6BF444CC7FCA}"/>
    <cellStyle name="20% - Ênfase2 7 2 2 2" xfId="18592" xr:uid="{53FD1C9D-9143-4B7D-AD6A-AEA9AFA26F7D}"/>
    <cellStyle name="20% - Ênfase2 7 2 2 2 2" xfId="18593" xr:uid="{8D1CDC43-E0DD-42BE-A2B5-A04B3548F821}"/>
    <cellStyle name="20% - Ênfase2 7 2 2 2 3" xfId="18594" xr:uid="{B06E537A-6B0E-4A05-83C4-CF6F963398B1}"/>
    <cellStyle name="20% - Ênfase2 7 2 2 3" xfId="18595" xr:uid="{DF1B8E83-7D93-458B-BC06-A1197398BB27}"/>
    <cellStyle name="20% - Ênfase2 7 2 2 4" xfId="18596" xr:uid="{1EB36498-807E-4C99-8484-A6B50661FE80}"/>
    <cellStyle name="20% - Ênfase2 7 2 3" xfId="9002" xr:uid="{B4CB5F8E-D971-432A-8A3B-EBFCF2FEA204}"/>
    <cellStyle name="20% - Ênfase2 7 2 3 2" xfId="18597" xr:uid="{1E195512-C4D0-4656-8B68-62D27B03B425}"/>
    <cellStyle name="20% - Ênfase2 7 2 3 2 2" xfId="18598" xr:uid="{7BEEBD7B-4B2F-4F67-8A30-5CA220B30231}"/>
    <cellStyle name="20% - Ênfase2 7 2 3 2 3" xfId="18599" xr:uid="{20BA6F29-287A-4B6D-AB94-7D254038A14F}"/>
    <cellStyle name="20% - Ênfase2 7 2 3 3" xfId="18600" xr:uid="{BB1F79B5-A2D9-4F27-8C01-464AE68C5C4C}"/>
    <cellStyle name="20% - Ênfase2 7 2 3 4" xfId="18601" xr:uid="{14DA0883-BEE1-4F88-84F1-4397BC39DE5C}"/>
    <cellStyle name="20% - Ênfase2 7 2 4" xfId="18602" xr:uid="{539A91E4-D313-487F-983C-0D5C7C4941F8}"/>
    <cellStyle name="20% - Ênfase2 7 2 4 2" xfId="18603" xr:uid="{569A1B97-0031-4895-A724-C8DAEFECC9E9}"/>
    <cellStyle name="20% - Ênfase2 7 2 4 3" xfId="18604" xr:uid="{71897C72-3B36-4AC0-9AF1-D2058674ADD3}"/>
    <cellStyle name="20% - Ênfase2 7 2 5" xfId="18605" xr:uid="{F5227425-6C4D-4A25-8D34-80724CABBDFF}"/>
    <cellStyle name="20% - Ênfase2 7 2 6" xfId="18606" xr:uid="{6D12E818-FFE6-4277-A7E2-79281E4CB129}"/>
    <cellStyle name="20% - Ênfase2 7 3" xfId="4804" xr:uid="{E1C6CEF9-DD98-4AE1-B97E-B1CE967F4B08}"/>
    <cellStyle name="20% - Ênfase2 7 3 2" xfId="9003" xr:uid="{A943E25E-A0C5-4B09-97A2-1C992FC708FB}"/>
    <cellStyle name="20% - Ênfase2 7 3 2 2" xfId="18607" xr:uid="{FC0A2244-7247-4639-A5AB-6B254F9234FA}"/>
    <cellStyle name="20% - Ênfase2 7 3 2 2 2" xfId="18608" xr:uid="{FDB5CDCF-EA18-4704-B5B3-299232F39DC0}"/>
    <cellStyle name="20% - Ênfase2 7 3 2 2 3" xfId="18609" xr:uid="{8EEE8901-870E-4C7C-AA54-5E3E350492A7}"/>
    <cellStyle name="20% - Ênfase2 7 3 2 3" xfId="18610" xr:uid="{BB1BEE5B-EF5D-45B3-ADB6-71FC3BCFD586}"/>
    <cellStyle name="20% - Ênfase2 7 3 2 4" xfId="18611" xr:uid="{B8D16529-C489-49AF-9A0E-0A9277CB308C}"/>
    <cellStyle name="20% - Ênfase2 7 3 3" xfId="9004" xr:uid="{8208D1DD-C2E9-4AFF-B001-30012301C5C9}"/>
    <cellStyle name="20% - Ênfase2 7 3 3 2" xfId="18612" xr:uid="{1164B8B5-54D4-4FFE-A8EB-62387FD8012F}"/>
    <cellStyle name="20% - Ênfase2 7 3 3 2 2" xfId="18613" xr:uid="{0B53CD22-9867-4560-BD68-BEAF9446024D}"/>
    <cellStyle name="20% - Ênfase2 7 3 3 2 3" xfId="18614" xr:uid="{C7DBCF8D-27B9-49B0-8C24-A6D2AB64DF93}"/>
    <cellStyle name="20% - Ênfase2 7 3 3 3" xfId="18615" xr:uid="{2D1264DE-E0D1-4932-B5AE-6C556164513E}"/>
    <cellStyle name="20% - Ênfase2 7 3 3 4" xfId="18616" xr:uid="{3B2D5E18-201C-4F67-9F78-5534E9D318F9}"/>
    <cellStyle name="20% - Ênfase2 7 3 4" xfId="18617" xr:uid="{70214A33-C424-47CB-AFC7-4428E0EA894D}"/>
    <cellStyle name="20% - Ênfase2 7 3 4 2" xfId="18618" xr:uid="{5B00BDC6-B230-465E-8100-7F6F94C22E1C}"/>
    <cellStyle name="20% - Ênfase2 7 3 4 3" xfId="18619" xr:uid="{DC63B6CB-80AC-47AC-8327-81EF14E5622D}"/>
    <cellStyle name="20% - Ênfase2 7 3 5" xfId="18620" xr:uid="{6324B9F7-B456-4367-9C94-FBF5915B324F}"/>
    <cellStyle name="20% - Ênfase2 7 3 6" xfId="18621" xr:uid="{91AE1859-782B-448C-BED9-6C075648DE0C}"/>
    <cellStyle name="20% - Ênfase2 7 4" xfId="9005" xr:uid="{68F59F0E-BBD8-4B7E-B4F6-314442110E12}"/>
    <cellStyle name="20% - Ênfase2 7 4 2" xfId="9006" xr:uid="{BA1A0DF6-4063-47AA-B31A-42D3FC95DED4}"/>
    <cellStyle name="20% - Ênfase2 7 4 2 2" xfId="18622" xr:uid="{510C035E-8C39-4B7B-A2A7-85A1149697AF}"/>
    <cellStyle name="20% - Ênfase2 7 4 2 2 2" xfId="18623" xr:uid="{460803BC-1CDC-4EA7-B559-41ADE6A29CF8}"/>
    <cellStyle name="20% - Ênfase2 7 4 2 2 3" xfId="18624" xr:uid="{265D256C-0D71-4C1F-9EE3-FF866EB579C6}"/>
    <cellStyle name="20% - Ênfase2 7 4 2 3" xfId="18625" xr:uid="{2CBFB053-DBB3-4E62-9DCD-CA2950520812}"/>
    <cellStyle name="20% - Ênfase2 7 4 2 4" xfId="18626" xr:uid="{FA3309C4-754F-48D1-8482-80646AF5B083}"/>
    <cellStyle name="20% - Ênfase2 7 4 3" xfId="9007" xr:uid="{AF9A0ADA-4B88-45D1-8997-344BCA0D9806}"/>
    <cellStyle name="20% - Ênfase2 7 4 3 2" xfId="18627" xr:uid="{9711281C-FD1A-4C83-8C34-1CA89CD36D61}"/>
    <cellStyle name="20% - Ênfase2 7 4 3 2 2" xfId="18628" xr:uid="{BA591D66-8361-4456-AD08-50959DC86FD6}"/>
    <cellStyle name="20% - Ênfase2 7 4 3 2 3" xfId="18629" xr:uid="{B3B94C23-0E2E-4D96-A551-94EF2F7FE3E4}"/>
    <cellStyle name="20% - Ênfase2 7 4 3 3" xfId="18630" xr:uid="{C25590F7-63B1-4073-8532-BBAEC2AD7750}"/>
    <cellStyle name="20% - Ênfase2 7 4 3 4" xfId="18631" xr:uid="{AF6276C9-7A6E-475B-8F12-6C0CE62D2072}"/>
    <cellStyle name="20% - Ênfase2 7 4 4" xfId="18632" xr:uid="{3D377B33-0DC9-4558-BBEC-AF07F6FEA1A8}"/>
    <cellStyle name="20% - Ênfase2 7 4 4 2" xfId="18633" xr:uid="{9C9EE658-7017-4D8B-990E-5526C62534D1}"/>
    <cellStyle name="20% - Ênfase2 7 4 4 3" xfId="18634" xr:uid="{A3F95DAD-4D46-400F-B22A-810F42BB4A17}"/>
    <cellStyle name="20% - Ênfase2 7 4 5" xfId="18635" xr:uid="{24525A1B-3CA2-4226-9ED9-262E1E28B6BC}"/>
    <cellStyle name="20% - Ênfase2 7 4 6" xfId="18636" xr:uid="{0599EC77-EE1D-44E7-B2C8-A8C18216F416}"/>
    <cellStyle name="20% - Ênfase2 7 5" xfId="9008" xr:uid="{69ABEC53-6DD0-489B-80CC-33B84784834D}"/>
    <cellStyle name="20% - Ênfase2 7 5 2" xfId="9009" xr:uid="{90BE66C1-C315-49A6-93D8-632BB8012DF4}"/>
    <cellStyle name="20% - Ênfase2 7 5 2 2" xfId="18637" xr:uid="{064799A8-698E-4F71-9D44-5572435E9B0A}"/>
    <cellStyle name="20% - Ênfase2 7 5 2 2 2" xfId="18638" xr:uid="{6140B9D2-0623-4780-A9B5-F46F075221AA}"/>
    <cellStyle name="20% - Ênfase2 7 5 2 2 3" xfId="18639" xr:uid="{945A0D94-580D-4E2F-8DE4-941D8E2A4880}"/>
    <cellStyle name="20% - Ênfase2 7 5 2 3" xfId="18640" xr:uid="{82518715-F028-439D-9B5E-702FD5032CF0}"/>
    <cellStyle name="20% - Ênfase2 7 5 2 4" xfId="18641" xr:uid="{687B8A92-59EE-492B-9679-A901ED7499E9}"/>
    <cellStyle name="20% - Ênfase2 7 5 3" xfId="9010" xr:uid="{3C06015A-C786-4575-98FA-4108835C62AC}"/>
    <cellStyle name="20% - Ênfase2 7 5 3 2" xfId="18642" xr:uid="{C9C10817-0E53-4048-A6B9-8A7321FDE062}"/>
    <cellStyle name="20% - Ênfase2 7 5 3 2 2" xfId="18643" xr:uid="{BB74EE8C-724B-40C2-92DC-BE93D8EE4ABB}"/>
    <cellStyle name="20% - Ênfase2 7 5 3 2 3" xfId="18644" xr:uid="{A632D28C-7065-46AF-8CF3-F54491F23FCC}"/>
    <cellStyle name="20% - Ênfase2 7 5 3 3" xfId="18645" xr:uid="{E93770D9-D6FB-4F39-B0CC-F5CAE0090C68}"/>
    <cellStyle name="20% - Ênfase2 7 5 3 4" xfId="18646" xr:uid="{0F70E497-72F5-4970-8A56-7BF11E673057}"/>
    <cellStyle name="20% - Ênfase2 7 5 4" xfId="18647" xr:uid="{CE99A67A-C7F1-44F4-90F8-8235F3CE83AB}"/>
    <cellStyle name="20% - Ênfase2 7 5 4 2" xfId="18648" xr:uid="{D01FDFED-D7D7-4AEE-B412-F612CA67E792}"/>
    <cellStyle name="20% - Ênfase2 7 5 4 3" xfId="18649" xr:uid="{B0E33255-5F20-4603-B171-041AA9DD53EE}"/>
    <cellStyle name="20% - Ênfase2 7 5 5" xfId="18650" xr:uid="{85E1C1FE-177A-4D3F-8670-57F0989E1500}"/>
    <cellStyle name="20% - Ênfase2 7 5 6" xfId="18651" xr:uid="{0ACC99C8-4761-4368-B047-D4FF98B8197D}"/>
    <cellStyle name="20% - Ênfase2 7 6" xfId="9011" xr:uid="{0CFE46E6-AAA2-4A8E-852A-9A3D9BEA6432}"/>
    <cellStyle name="20% - Ênfase2 7 6 2" xfId="9012" xr:uid="{93E05D73-52A1-4AF3-B456-20CBCB18672D}"/>
    <cellStyle name="20% - Ênfase2 7 6 2 2" xfId="18652" xr:uid="{505E399A-DFF9-4526-B9FA-8C8017B6B02F}"/>
    <cellStyle name="20% - Ênfase2 7 6 2 2 2" xfId="18653" xr:uid="{1F9052F4-CCBB-4EBC-8393-3E07E028FF04}"/>
    <cellStyle name="20% - Ênfase2 7 6 2 2 3" xfId="18654" xr:uid="{BF5739E9-4EE7-4011-A9DA-8D6F71512997}"/>
    <cellStyle name="20% - Ênfase2 7 6 2 3" xfId="18655" xr:uid="{39AF290D-DDC9-416D-8209-8A702306CEC4}"/>
    <cellStyle name="20% - Ênfase2 7 6 2 4" xfId="18656" xr:uid="{83373209-F9CB-44E6-BF84-06322E384D17}"/>
    <cellStyle name="20% - Ênfase2 7 6 3" xfId="9013" xr:uid="{E4BF743F-10A6-497F-970A-40D57E44846D}"/>
    <cellStyle name="20% - Ênfase2 7 6 3 2" xfId="18657" xr:uid="{2BC36AC0-7112-4EE1-B17D-7041A97F9363}"/>
    <cellStyle name="20% - Ênfase2 7 6 3 2 2" xfId="18658" xr:uid="{44AC683F-A5C8-4A34-B94F-D16A4C2F387D}"/>
    <cellStyle name="20% - Ênfase2 7 6 3 2 3" xfId="18659" xr:uid="{0050CCEB-8D10-4CC0-B88F-167DBEF9A8DF}"/>
    <cellStyle name="20% - Ênfase2 7 6 3 3" xfId="18660" xr:uid="{9555DF17-F822-41D2-BB77-F1B29D8F479D}"/>
    <cellStyle name="20% - Ênfase2 7 6 3 4" xfId="18661" xr:uid="{B21F6F0F-5406-4D59-9E82-0960189DA508}"/>
    <cellStyle name="20% - Ênfase2 7 6 4" xfId="18662" xr:uid="{AE7FDC24-0DCB-441D-9421-0DDC6D38AFA1}"/>
    <cellStyle name="20% - Ênfase2 7 6 4 2" xfId="18663" xr:uid="{A0E9FBC0-ADE4-44CF-BC25-CBF4CE0F6396}"/>
    <cellStyle name="20% - Ênfase2 7 6 4 3" xfId="18664" xr:uid="{0A40E1DE-9C79-4015-9EB3-79F172662C2D}"/>
    <cellStyle name="20% - Ênfase2 7 6 5" xfId="18665" xr:uid="{9EF9BCD9-5D5B-433C-AE8B-B95BA5AEBC81}"/>
    <cellStyle name="20% - Ênfase2 7 6 6" xfId="18666" xr:uid="{08920864-CD5B-4CC3-9EDA-AC7616438AAF}"/>
    <cellStyle name="20% - Ênfase2 7 7" xfId="9014" xr:uid="{47A0B505-387D-4136-91AA-79353AA474CC}"/>
    <cellStyle name="20% - Ênfase2 7 7 2" xfId="9015" xr:uid="{C8E493CF-F754-4F84-B402-51F1E3ABF843}"/>
    <cellStyle name="20% - Ênfase2 7 7 2 2" xfId="18667" xr:uid="{4999BF3A-B963-4BC2-B1FD-292362E1AEF1}"/>
    <cellStyle name="20% - Ênfase2 7 7 2 2 2" xfId="18668" xr:uid="{A7366F63-0512-4976-9913-1355DAEA2C0D}"/>
    <cellStyle name="20% - Ênfase2 7 7 2 2 3" xfId="18669" xr:uid="{12B67193-0A1E-4343-A973-55D692A22FBA}"/>
    <cellStyle name="20% - Ênfase2 7 7 2 3" xfId="18670" xr:uid="{8A2225DE-F60E-4848-8464-6DB65493CB09}"/>
    <cellStyle name="20% - Ênfase2 7 7 2 4" xfId="18671" xr:uid="{13874A99-AD25-4EA8-A1A3-C23871FFB11E}"/>
    <cellStyle name="20% - Ênfase2 7 7 3" xfId="9016" xr:uid="{C80AD112-F0D5-422E-91DB-2CD468D749C3}"/>
    <cellStyle name="20% - Ênfase2 7 7 3 2" xfId="18672" xr:uid="{B9C2F074-7377-4FE7-A5C0-CA4F8842852C}"/>
    <cellStyle name="20% - Ênfase2 7 7 3 2 2" xfId="18673" xr:uid="{BD3E9070-4B41-4209-947A-E38863D31C95}"/>
    <cellStyle name="20% - Ênfase2 7 7 3 2 3" xfId="18674" xr:uid="{F82E97BA-449E-4E6B-8EFF-877BC612A22A}"/>
    <cellStyle name="20% - Ênfase2 7 7 3 3" xfId="18675" xr:uid="{15629472-82B0-409C-822D-750ADB5AE93A}"/>
    <cellStyle name="20% - Ênfase2 7 7 3 4" xfId="18676" xr:uid="{E8766908-1CFA-442D-9627-AC37558F4BE1}"/>
    <cellStyle name="20% - Ênfase2 7 7 4" xfId="18677" xr:uid="{8F9294C0-D0F7-4D29-851B-C0BB2A4A21FE}"/>
    <cellStyle name="20% - Ênfase2 7 7 4 2" xfId="18678" xr:uid="{FBAD02A5-D7C9-4253-8449-379E54E903CB}"/>
    <cellStyle name="20% - Ênfase2 7 7 4 3" xfId="18679" xr:uid="{1D127549-ACD9-48B3-8BF4-1686C8BC8209}"/>
    <cellStyle name="20% - Ênfase2 7 7 5" xfId="18680" xr:uid="{E07540D2-46FF-42EF-94A5-E47ECAC8C271}"/>
    <cellStyle name="20% - Ênfase2 7 7 6" xfId="18681" xr:uid="{37A45337-7070-48CA-A60F-D873A45BB143}"/>
    <cellStyle name="20% - Ênfase2 7 8" xfId="9017" xr:uid="{1B8615ED-EFA4-4971-85AA-24F3E4BEE3AD}"/>
    <cellStyle name="20% - Ênfase2 7 8 2" xfId="9018" xr:uid="{B579D4E1-D74F-4EAC-9346-6A80B6DCF0FD}"/>
    <cellStyle name="20% - Ênfase2 7 8 2 2" xfId="18682" xr:uid="{9F480F2D-D7AE-4ED5-BEF6-348B7C785F35}"/>
    <cellStyle name="20% - Ênfase2 7 8 2 2 2" xfId="18683" xr:uid="{F0E5C986-CB6D-475F-90F7-826213262119}"/>
    <cellStyle name="20% - Ênfase2 7 8 2 2 3" xfId="18684" xr:uid="{B398B89C-7A90-4610-BFD0-B50B2BE969BC}"/>
    <cellStyle name="20% - Ênfase2 7 8 2 3" xfId="18685" xr:uid="{E8DBFB36-727F-4301-B388-8F4A44479822}"/>
    <cellStyle name="20% - Ênfase2 7 8 2 4" xfId="18686" xr:uid="{550D25F4-CFCC-41A0-A8C9-980ECA796483}"/>
    <cellStyle name="20% - Ênfase2 7 8 3" xfId="9019" xr:uid="{7562A926-4337-4A73-9159-5FC8EBF916E5}"/>
    <cellStyle name="20% - Ênfase2 7 8 3 2" xfId="18687" xr:uid="{563F26E4-8593-4769-8547-E0550DE427F6}"/>
    <cellStyle name="20% - Ênfase2 7 8 3 2 2" xfId="18688" xr:uid="{58B3298B-9365-48C5-BBCB-71661FB892C3}"/>
    <cellStyle name="20% - Ênfase2 7 8 3 2 3" xfId="18689" xr:uid="{DE4DF050-EDBC-4FF8-9431-57C69FBDFFDD}"/>
    <cellStyle name="20% - Ênfase2 7 8 3 3" xfId="18690" xr:uid="{0683972F-778C-4CF1-BB9E-CC2A5C98B4BF}"/>
    <cellStyle name="20% - Ênfase2 7 8 3 4" xfId="18691" xr:uid="{334E41B7-71E1-4DE8-8F5F-1D00861672F6}"/>
    <cellStyle name="20% - Ênfase2 7 8 4" xfId="18692" xr:uid="{F628F844-B02A-4076-92FC-903D2EE1A356}"/>
    <cellStyle name="20% - Ênfase2 7 8 4 2" xfId="18693" xr:uid="{1E7BF7B8-62C5-4435-BA74-7AF3C801467F}"/>
    <cellStyle name="20% - Ênfase2 7 8 4 3" xfId="18694" xr:uid="{EB4FEA23-2D24-46C3-9E01-730D23D5D37B}"/>
    <cellStyle name="20% - Ênfase2 7 8 5" xfId="18695" xr:uid="{009F0A74-6955-432F-A67E-A63F8424EA89}"/>
    <cellStyle name="20% - Ênfase2 7 8 6" xfId="18696" xr:uid="{3F7BE0B6-34AF-45E5-A948-5D3DD88B869C}"/>
    <cellStyle name="20% - Ênfase2 7 9" xfId="9020" xr:uid="{80D79828-D885-43C0-9EEC-4259617BB5CC}"/>
    <cellStyle name="20% - Ênfase2 7 9 2" xfId="18697" xr:uid="{CB843F18-837C-4557-8D23-3CA03E4F79B5}"/>
    <cellStyle name="20% - Ênfase2 7 9 2 2" xfId="18698" xr:uid="{8F882C07-8F30-4C54-9A4D-ADBC09001D4E}"/>
    <cellStyle name="20% - Ênfase2 7 9 2 3" xfId="18699" xr:uid="{D704E8DF-BDE9-4F71-A65B-3788056C4DAD}"/>
    <cellStyle name="20% - Ênfase2 7 9 3" xfId="18700" xr:uid="{AF01BB01-AA18-44A9-8DD2-BC256DBE8C21}"/>
    <cellStyle name="20% - Ênfase2 7 9 4" xfId="18701" xr:uid="{E691AC75-10DE-471C-8340-085DB649F150}"/>
    <cellStyle name="20% - Ênfase2 70" xfId="9021" xr:uid="{FC05C411-10B3-483C-9D62-7E95807B8C64}"/>
    <cellStyle name="20% - Ênfase2 70 2" xfId="18702" xr:uid="{D2F0949F-6BEF-414E-8FF6-0B59AD442ECB}"/>
    <cellStyle name="20% - Ênfase2 70 2 2" xfId="18703" xr:uid="{745B7E9B-0C84-4517-865D-84BF7587EA13}"/>
    <cellStyle name="20% - Ênfase2 70 2 3" xfId="18704" xr:uid="{22DD781D-9F03-456F-9581-FADC5975CFF4}"/>
    <cellStyle name="20% - Ênfase2 70 3" xfId="18705" xr:uid="{CC472DB2-0047-4B56-A4A7-DBD2C6F8532B}"/>
    <cellStyle name="20% - Ênfase2 70 4" xfId="18706" xr:uid="{843004D5-14EF-488A-B0F9-766CDD5BF8DA}"/>
    <cellStyle name="20% - Ênfase2 71" xfId="9022" xr:uid="{1576020F-A101-4E33-A473-7C1F798EE5B0}"/>
    <cellStyle name="20% - Ênfase2 71 2" xfId="18707" xr:uid="{DF10DC77-043C-41AB-B1AC-265042803F11}"/>
    <cellStyle name="20% - Ênfase2 71 2 2" xfId="18708" xr:uid="{6727A3A2-9FFA-446F-8E55-1E18A99BEA35}"/>
    <cellStyle name="20% - Ênfase2 71 2 3" xfId="18709" xr:uid="{A30C0C68-EA55-462E-9FB2-9908956C6796}"/>
    <cellStyle name="20% - Ênfase2 71 3" xfId="18710" xr:uid="{010D6C07-A95E-488C-8381-2D80A54791D7}"/>
    <cellStyle name="20% - Ênfase2 71 4" xfId="18711" xr:uid="{94097B12-7876-49FC-B859-69504985D660}"/>
    <cellStyle name="20% - Ênfase2 72" xfId="9023" xr:uid="{33116CEC-1E14-4CAA-AFE1-FFCB1410974B}"/>
    <cellStyle name="20% - Ênfase2 72 2" xfId="18712" xr:uid="{F21C81EC-164D-400C-ACBF-487FEF100EB9}"/>
    <cellStyle name="20% - Ênfase2 72 2 2" xfId="18713" xr:uid="{03A4B8B5-4EC4-46F9-B8D9-5E80B730BAE3}"/>
    <cellStyle name="20% - Ênfase2 72 2 3" xfId="18714" xr:uid="{8E4BB27B-E2C6-4097-800C-E7C929B3C82E}"/>
    <cellStyle name="20% - Ênfase2 72 3" xfId="18715" xr:uid="{F48D4A34-BAEF-4E84-81AE-558D69DF4A7F}"/>
    <cellStyle name="20% - Ênfase2 72 4" xfId="18716" xr:uid="{EE247A6D-6FF9-4495-987C-A948D3AFD44B}"/>
    <cellStyle name="20% - Ênfase2 73" xfId="9024" xr:uid="{F4B79DE9-1E95-4E4D-9AB0-0BD2B49793C4}"/>
    <cellStyle name="20% - Ênfase2 73 2" xfId="18717" xr:uid="{96D6A16B-011D-4DAB-BAF3-21D5CDAA3163}"/>
    <cellStyle name="20% - Ênfase2 73 2 2" xfId="18718" xr:uid="{CA593424-7255-4944-8E38-3B92AAB7F38E}"/>
    <cellStyle name="20% - Ênfase2 73 2 3" xfId="18719" xr:uid="{D36144BA-6291-4ACD-9DC2-7CFD30D45658}"/>
    <cellStyle name="20% - Ênfase2 73 3" xfId="18720" xr:uid="{6E3FA4BA-8370-40E5-B7F4-A6A0E8DE4572}"/>
    <cellStyle name="20% - Ênfase2 73 4" xfId="18721" xr:uid="{0D8699E0-9D4F-4087-82BF-9C4B6206FD4A}"/>
    <cellStyle name="20% - Ênfase2 74" xfId="9025" xr:uid="{29C00D19-5529-45AA-9E51-63E8D1F8BA21}"/>
    <cellStyle name="20% - Ênfase2 74 2" xfId="18722" xr:uid="{EB044C3D-BB74-4073-9439-D16620B2EE59}"/>
    <cellStyle name="20% - Ênfase2 74 2 2" xfId="18723" xr:uid="{08838525-FEB5-48E2-9D27-AAC527C66057}"/>
    <cellStyle name="20% - Ênfase2 74 2 3" xfId="18724" xr:uid="{7291F94A-CF3C-49FA-B00F-8BC36C7A80AC}"/>
    <cellStyle name="20% - Ênfase2 74 3" xfId="18725" xr:uid="{9C4DA192-487A-4868-A55E-5D3475D09E04}"/>
    <cellStyle name="20% - Ênfase2 74 4" xfId="18726" xr:uid="{AA4BEE9C-96B9-41B4-AF5C-41B12BEFC2F9}"/>
    <cellStyle name="20% - Ênfase2 75" xfId="9026" xr:uid="{3007BFD6-65B2-4A7E-9023-B921BE935489}"/>
    <cellStyle name="20% - Ênfase2 75 2" xfId="18727" xr:uid="{B29737EE-C92A-4E5B-9ECD-87F96389F5B0}"/>
    <cellStyle name="20% - Ênfase2 75 2 2" xfId="18728" xr:uid="{A2853C6C-CE85-46E9-8A1B-0DF47FD1C769}"/>
    <cellStyle name="20% - Ênfase2 75 2 3" xfId="18729" xr:uid="{1E8D0D94-11C5-4F96-B3AB-887F83C63C01}"/>
    <cellStyle name="20% - Ênfase2 75 3" xfId="18730" xr:uid="{67A552D6-893E-4910-900E-3043120C662C}"/>
    <cellStyle name="20% - Ênfase2 75 4" xfId="18731" xr:uid="{3FE53802-26C3-463A-9095-30D2A31322C3}"/>
    <cellStyle name="20% - Ênfase2 76" xfId="9027" xr:uid="{B4859EDC-D448-4F4F-95FE-9F1A78889134}"/>
    <cellStyle name="20% - Ênfase2 76 2" xfId="18732" xr:uid="{827724EA-2929-4032-8842-3A5375AD7D73}"/>
    <cellStyle name="20% - Ênfase2 76 2 2" xfId="18733" xr:uid="{495FA50D-717F-4005-BADB-D002528A6945}"/>
    <cellStyle name="20% - Ênfase2 76 2 3" xfId="18734" xr:uid="{14E920C8-7705-4A6D-A372-F1B112BC5E85}"/>
    <cellStyle name="20% - Ênfase2 76 3" xfId="18735" xr:uid="{F19E5EE4-6D6C-4DEE-ABCD-5E1CB15D6B75}"/>
    <cellStyle name="20% - Ênfase2 76 4" xfId="18736" xr:uid="{D3FCEE14-C0C3-452F-A43E-2FEC189903BF}"/>
    <cellStyle name="20% - Ênfase2 77" xfId="18737" xr:uid="{F5607A6E-AA58-49A5-94F9-B9ACD3911BA9}"/>
    <cellStyle name="20% - Ênfase2 77 2" xfId="18738" xr:uid="{7F5E7F19-6CC3-4CF5-A154-2297084FF6CC}"/>
    <cellStyle name="20% - Ênfase2 77 2 2" xfId="18739" xr:uid="{9D980640-B39C-4A58-A39D-79B55F4380FC}"/>
    <cellStyle name="20% - Ênfase2 77 2 3" xfId="18740" xr:uid="{30DEAD3F-8EE7-4693-B210-FA0D4DAE74E8}"/>
    <cellStyle name="20% - Ênfase2 77 3" xfId="18741" xr:uid="{D9106F42-BCA1-4BE7-AE66-0AE18CB1FFCF}"/>
    <cellStyle name="20% - Ênfase2 77 4" xfId="18742" xr:uid="{25D473EE-8D60-4458-84D3-DEAE394B64FA}"/>
    <cellStyle name="20% - Ênfase2 78" xfId="18743" xr:uid="{BCCB4093-7EC6-4E98-980F-648DC24F0ED7}"/>
    <cellStyle name="20% - Ênfase2 78 2" xfId="18744" xr:uid="{E453A6BA-E675-40BB-9E4A-E612D109DF6F}"/>
    <cellStyle name="20% - Ênfase2 78 2 2" xfId="18745" xr:uid="{197A7A42-6F4A-41BC-814B-9F95048F8AB9}"/>
    <cellStyle name="20% - Ênfase2 78 2 3" xfId="18746" xr:uid="{541458E0-7A84-484D-93FC-ABD210AA804C}"/>
    <cellStyle name="20% - Ênfase2 78 3" xfId="18747" xr:uid="{86BF335E-8C80-46F0-94AF-8787C6F7D3D3}"/>
    <cellStyle name="20% - Ênfase2 78 4" xfId="18748" xr:uid="{26592328-5E43-40E8-8D46-399A4590247F}"/>
    <cellStyle name="20% - Ênfase2 79" xfId="18749" xr:uid="{85709F2D-3675-40D8-8FBE-49CF9B9EA51E}"/>
    <cellStyle name="20% - Ênfase2 79 2" xfId="18750" xr:uid="{2C39146B-04DB-4753-AC2D-4D673DEB6DC3}"/>
    <cellStyle name="20% - Ênfase2 8" xfId="4805" xr:uid="{52413D02-C273-4414-9F6D-8856486067D7}"/>
    <cellStyle name="20% - Ênfase2 8 10" xfId="9028" xr:uid="{55631EA6-7076-49D0-8E5B-E37E6EECD9F7}"/>
    <cellStyle name="20% - Ênfase2 8 10 2" xfId="18751" xr:uid="{A198BCEC-F579-40E4-806B-689264810DC7}"/>
    <cellStyle name="20% - Ênfase2 8 10 2 2" xfId="18752" xr:uid="{9D5AA65E-77BF-4339-B82C-5CA0A3BDF27A}"/>
    <cellStyle name="20% - Ênfase2 8 10 2 3" xfId="18753" xr:uid="{2DA69B74-E976-4E04-A25A-A127DB98CA3B}"/>
    <cellStyle name="20% - Ênfase2 8 10 3" xfId="18754" xr:uid="{45F50850-A92B-4E51-A47F-A3E4CE85384E}"/>
    <cellStyle name="20% - Ênfase2 8 10 4" xfId="18755" xr:uid="{D8BC8816-6D4F-4F42-8FA3-B1C576F45BEB}"/>
    <cellStyle name="20% - Ênfase2 8 11" xfId="18756" xr:uid="{79EB6855-0AFD-415F-A7C2-5828AA00449F}"/>
    <cellStyle name="20% - Ênfase2 8 11 2" xfId="18757" xr:uid="{248E32B6-629F-46B0-B913-7F7BF3697A1C}"/>
    <cellStyle name="20% - Ênfase2 8 11 3" xfId="18758" xr:uid="{BA5B209A-B37E-41CA-BED0-2DF9F08A36F1}"/>
    <cellStyle name="20% - Ênfase2 8 12" xfId="18759" xr:uid="{409E216F-3A51-48A5-86CD-FB7F25E8166C}"/>
    <cellStyle name="20% - Ênfase2 8 13" xfId="18760" xr:uid="{B506622E-FE36-49D8-8DA5-C1D57690258A}"/>
    <cellStyle name="20% - Ênfase2 8 2" xfId="4806" xr:uid="{7069FD9A-9EB9-4581-BBAC-1C0E46BB6670}"/>
    <cellStyle name="20% - Ênfase2 8 2 2" xfId="9029" xr:uid="{51F83DE8-ECC9-4BD4-A40B-1F959AA4BD89}"/>
    <cellStyle name="20% - Ênfase2 8 2 2 2" xfId="18761" xr:uid="{28BF2B99-74FE-45D0-A4F7-DACC6B1ED56D}"/>
    <cellStyle name="20% - Ênfase2 8 2 2 2 2" xfId="18762" xr:uid="{02EAEFB1-07F6-4C6D-9B12-B75A02CBDD1E}"/>
    <cellStyle name="20% - Ênfase2 8 2 2 2 3" xfId="18763" xr:uid="{0314F784-C696-4DAD-A45E-2F1E2971E912}"/>
    <cellStyle name="20% - Ênfase2 8 2 2 3" xfId="18764" xr:uid="{FC227743-017A-46BC-8039-D00A5FE803C3}"/>
    <cellStyle name="20% - Ênfase2 8 2 2 4" xfId="18765" xr:uid="{E7BCDAA6-31EA-4B24-B9AF-AD2371070827}"/>
    <cellStyle name="20% - Ênfase2 8 2 3" xfId="9030" xr:uid="{317DDEE2-693D-4E8F-A95A-D265FA46A4C4}"/>
    <cellStyle name="20% - Ênfase2 8 2 3 2" xfId="18766" xr:uid="{B7FE1C4B-09E0-4508-88C9-3B43228E7411}"/>
    <cellStyle name="20% - Ênfase2 8 2 3 2 2" xfId="18767" xr:uid="{FE2CFCA4-9ACD-4063-8715-B4CF45C6C725}"/>
    <cellStyle name="20% - Ênfase2 8 2 3 2 3" xfId="18768" xr:uid="{61B8B88B-E98D-43D8-BF7F-F68B0A566912}"/>
    <cellStyle name="20% - Ênfase2 8 2 3 3" xfId="18769" xr:uid="{B50D9D48-9090-4CA6-9C7A-9904DC7FED66}"/>
    <cellStyle name="20% - Ênfase2 8 2 3 4" xfId="18770" xr:uid="{7D9D4FD5-0C37-4A13-9359-43811FB17EED}"/>
    <cellStyle name="20% - Ênfase2 8 2 4" xfId="18771" xr:uid="{0F28A6B3-27ED-46E2-A223-20DA5707E262}"/>
    <cellStyle name="20% - Ênfase2 8 2 4 2" xfId="18772" xr:uid="{3B767114-61CE-4D2B-BA37-A9F04C8674B9}"/>
    <cellStyle name="20% - Ênfase2 8 2 4 3" xfId="18773" xr:uid="{380E4704-E08E-444D-AC28-20401BBE7FF8}"/>
    <cellStyle name="20% - Ênfase2 8 2 5" xfId="18774" xr:uid="{778A514C-E58A-4576-8CE3-6D61A4D814DB}"/>
    <cellStyle name="20% - Ênfase2 8 2 6" xfId="18775" xr:uid="{2EAC8012-BDEB-4A9B-85F2-92D86E1D3E80}"/>
    <cellStyle name="20% - Ênfase2 8 3" xfId="4807" xr:uid="{EB9367FC-F8A9-4334-9F81-1143AC1BA8F0}"/>
    <cellStyle name="20% - Ênfase2 8 3 2" xfId="9031" xr:uid="{E223F008-6547-4BFF-83BE-85F373215640}"/>
    <cellStyle name="20% - Ênfase2 8 3 2 2" xfId="18776" xr:uid="{2357B394-28F2-4E47-8CC8-18448985EDA2}"/>
    <cellStyle name="20% - Ênfase2 8 3 2 2 2" xfId="18777" xr:uid="{888853C4-B424-4E1C-91DC-EBDAEDE27A00}"/>
    <cellStyle name="20% - Ênfase2 8 3 2 2 3" xfId="18778" xr:uid="{35CA99A4-DB3E-4716-9FB6-FD1E3DA9DE9D}"/>
    <cellStyle name="20% - Ênfase2 8 3 2 3" xfId="18779" xr:uid="{036EB415-2461-4EB5-A65A-2712D57E0282}"/>
    <cellStyle name="20% - Ênfase2 8 3 2 4" xfId="18780" xr:uid="{3DE2E565-E7C7-4015-8647-590C39F0ED05}"/>
    <cellStyle name="20% - Ênfase2 8 3 3" xfId="9032" xr:uid="{47D68648-A827-4A51-A758-ED5F1FDC9C97}"/>
    <cellStyle name="20% - Ênfase2 8 3 3 2" xfId="18781" xr:uid="{4C502109-412A-4602-98F0-638D168080AE}"/>
    <cellStyle name="20% - Ênfase2 8 3 3 2 2" xfId="18782" xr:uid="{3C6A3553-44B8-4609-B417-102FE36253CA}"/>
    <cellStyle name="20% - Ênfase2 8 3 3 2 3" xfId="18783" xr:uid="{B807E4B7-C0E3-49C5-AEB2-1BE8E3D1DB91}"/>
    <cellStyle name="20% - Ênfase2 8 3 3 3" xfId="18784" xr:uid="{DC69891A-D9B3-418B-B198-5D2DB0CDD7EF}"/>
    <cellStyle name="20% - Ênfase2 8 3 3 4" xfId="18785" xr:uid="{7A888B3E-104D-45F1-8F28-CEEA9C8BE29C}"/>
    <cellStyle name="20% - Ênfase2 8 3 4" xfId="18786" xr:uid="{EB1B5FBB-7AC2-4990-98DB-AC8F0D6B364E}"/>
    <cellStyle name="20% - Ênfase2 8 3 4 2" xfId="18787" xr:uid="{650C94EA-EB0D-4D8E-B304-D6F34FB1F06C}"/>
    <cellStyle name="20% - Ênfase2 8 3 4 3" xfId="18788" xr:uid="{BDFD4FBB-3EDE-494C-8C79-101F8540951E}"/>
    <cellStyle name="20% - Ênfase2 8 3 5" xfId="18789" xr:uid="{E44C3F39-2E85-4E1D-8C55-71474278D5D8}"/>
    <cellStyle name="20% - Ênfase2 8 3 6" xfId="18790" xr:uid="{7C3E5831-C7BF-4B62-B33B-4DD9687C8A4E}"/>
    <cellStyle name="20% - Ênfase2 8 4" xfId="9033" xr:uid="{6DAB1BE9-D38E-4B93-B5C4-4142B244B486}"/>
    <cellStyle name="20% - Ênfase2 8 4 2" xfId="9034" xr:uid="{7C9708A5-889C-41C9-A702-76D3E0407856}"/>
    <cellStyle name="20% - Ênfase2 8 4 2 2" xfId="18791" xr:uid="{468519CE-24B2-46DD-8BC6-83F048A884DC}"/>
    <cellStyle name="20% - Ênfase2 8 4 2 2 2" xfId="18792" xr:uid="{1675097E-C89F-429A-B4B7-655FD7A650A9}"/>
    <cellStyle name="20% - Ênfase2 8 4 2 2 3" xfId="18793" xr:uid="{15E5C704-EC6A-4CA3-AB28-BC8F8F1D8683}"/>
    <cellStyle name="20% - Ênfase2 8 4 2 3" xfId="18794" xr:uid="{57EE42B6-8656-4899-9B8D-A308F8CE996B}"/>
    <cellStyle name="20% - Ênfase2 8 4 2 4" xfId="18795" xr:uid="{8CFCD3B9-B2F5-4B2B-BCF2-36FA0BCDC910}"/>
    <cellStyle name="20% - Ênfase2 8 4 3" xfId="9035" xr:uid="{5DA2BF30-C0D8-4CB0-8925-2E0CA1846B08}"/>
    <cellStyle name="20% - Ênfase2 8 4 3 2" xfId="18796" xr:uid="{59A4BD2F-FDD1-4A1D-9DC5-1B1AFE7BEFD8}"/>
    <cellStyle name="20% - Ênfase2 8 4 3 2 2" xfId="18797" xr:uid="{25800DC6-2BB1-4056-A119-4D1C4D7A235B}"/>
    <cellStyle name="20% - Ênfase2 8 4 3 2 3" xfId="18798" xr:uid="{8B62D4A6-77EB-4544-BD3A-79616776B00C}"/>
    <cellStyle name="20% - Ênfase2 8 4 3 3" xfId="18799" xr:uid="{50F1C389-98BB-4FEA-A020-70AEC568B399}"/>
    <cellStyle name="20% - Ênfase2 8 4 3 4" xfId="18800" xr:uid="{BB888B6E-9B0D-493F-90F9-109584D21DCF}"/>
    <cellStyle name="20% - Ênfase2 8 4 4" xfId="18801" xr:uid="{2700E76C-53BE-43D4-A485-86BA83114AFF}"/>
    <cellStyle name="20% - Ênfase2 8 4 4 2" xfId="18802" xr:uid="{6F42E98B-0D5F-42CB-83E6-1F6887D8F5AA}"/>
    <cellStyle name="20% - Ênfase2 8 4 4 3" xfId="18803" xr:uid="{5DED6BF1-9761-4148-9AC0-0EB55390E78C}"/>
    <cellStyle name="20% - Ênfase2 8 4 5" xfId="18804" xr:uid="{5F80A4C1-E69E-417F-ACAF-C12656F8F75F}"/>
    <cellStyle name="20% - Ênfase2 8 4 6" xfId="18805" xr:uid="{4F0F0BBF-32BF-430A-93BD-9B693E292ACD}"/>
    <cellStyle name="20% - Ênfase2 8 5" xfId="9036" xr:uid="{D8B21281-E84F-49BF-9C89-8864353849E7}"/>
    <cellStyle name="20% - Ênfase2 8 5 2" xfId="9037" xr:uid="{FD28F805-A364-465E-B663-61F1F6E4C3C3}"/>
    <cellStyle name="20% - Ênfase2 8 5 2 2" xfId="18806" xr:uid="{D5CF9A56-50A9-4AFE-95CA-EE93A11732BA}"/>
    <cellStyle name="20% - Ênfase2 8 5 2 2 2" xfId="18807" xr:uid="{FD8C6C94-60AF-4D33-A38A-B24A5CC8DAF6}"/>
    <cellStyle name="20% - Ênfase2 8 5 2 2 3" xfId="18808" xr:uid="{EE1337E3-2BCD-4F83-B4CF-D1234FC3CC60}"/>
    <cellStyle name="20% - Ênfase2 8 5 2 3" xfId="18809" xr:uid="{CDB0B314-208C-4CE8-884A-A632F81B10F9}"/>
    <cellStyle name="20% - Ênfase2 8 5 2 4" xfId="18810" xr:uid="{99F03B60-22E6-4E5E-9298-EBDB150D5B12}"/>
    <cellStyle name="20% - Ênfase2 8 5 3" xfId="9038" xr:uid="{C6089624-EBA0-48BA-9C32-B102B8505AB5}"/>
    <cellStyle name="20% - Ênfase2 8 5 3 2" xfId="18811" xr:uid="{1BE2D689-A93B-4830-A512-1F5206A5A04D}"/>
    <cellStyle name="20% - Ênfase2 8 5 3 2 2" xfId="18812" xr:uid="{BC8BCD5E-98D5-4C43-A0D8-DE6B05ECDFDB}"/>
    <cellStyle name="20% - Ênfase2 8 5 3 2 3" xfId="18813" xr:uid="{34EAB242-6869-4596-B450-F013C26FBCDF}"/>
    <cellStyle name="20% - Ênfase2 8 5 3 3" xfId="18814" xr:uid="{E2E81F31-7421-47F7-ADE0-B6748D816C8B}"/>
    <cellStyle name="20% - Ênfase2 8 5 3 4" xfId="18815" xr:uid="{9486BA2F-DCA1-4F9E-856F-D55F4D57F36F}"/>
    <cellStyle name="20% - Ênfase2 8 5 4" xfId="18816" xr:uid="{B14C3348-68D8-4385-8572-9FBEDE704EE0}"/>
    <cellStyle name="20% - Ênfase2 8 5 4 2" xfId="18817" xr:uid="{8F04F8DC-8CE6-4359-A50D-A4E7436085C7}"/>
    <cellStyle name="20% - Ênfase2 8 5 4 3" xfId="18818" xr:uid="{6FD83E52-5E59-4ADF-9904-9CAE998631C0}"/>
    <cellStyle name="20% - Ênfase2 8 5 5" xfId="18819" xr:uid="{991C7373-9C38-4738-942D-A6FE840FD8D6}"/>
    <cellStyle name="20% - Ênfase2 8 5 6" xfId="18820" xr:uid="{5EF2ABBB-83D4-437F-BF12-365488A6CF38}"/>
    <cellStyle name="20% - Ênfase2 8 6" xfId="9039" xr:uid="{1E306CC9-E8BB-46C0-8DC0-DB873F3FB873}"/>
    <cellStyle name="20% - Ênfase2 8 6 2" xfId="9040" xr:uid="{132EB709-52F4-4AD1-9917-9B98D998EF22}"/>
    <cellStyle name="20% - Ênfase2 8 6 2 2" xfId="18821" xr:uid="{4310D272-730F-4901-8C65-19BA513338CC}"/>
    <cellStyle name="20% - Ênfase2 8 6 2 2 2" xfId="18822" xr:uid="{67CA3081-D6C3-456F-90C0-1C6EFA1EDAE8}"/>
    <cellStyle name="20% - Ênfase2 8 6 2 2 3" xfId="18823" xr:uid="{4AFB9749-444E-42C4-B04F-B077EDC4AF5A}"/>
    <cellStyle name="20% - Ênfase2 8 6 2 3" xfId="18824" xr:uid="{50FA6B64-D57F-4B6C-B359-40190A0408FC}"/>
    <cellStyle name="20% - Ênfase2 8 6 2 4" xfId="18825" xr:uid="{02FB29EF-C862-47A4-B5D9-5D89E360C65F}"/>
    <cellStyle name="20% - Ênfase2 8 6 3" xfId="9041" xr:uid="{E5C03F6A-CC6A-41FA-939C-0C76908570A8}"/>
    <cellStyle name="20% - Ênfase2 8 6 3 2" xfId="18826" xr:uid="{57815F45-376C-4944-A2B5-38CB89B3F12D}"/>
    <cellStyle name="20% - Ênfase2 8 6 3 2 2" xfId="18827" xr:uid="{210E34FE-6548-4CB9-9769-8B545A9631C1}"/>
    <cellStyle name="20% - Ênfase2 8 6 3 2 3" xfId="18828" xr:uid="{DF0B1A0D-93C4-49F9-A8F0-A3DD725D671E}"/>
    <cellStyle name="20% - Ênfase2 8 6 3 3" xfId="18829" xr:uid="{3F1C56D0-C527-478F-B2FE-5A24E410CB40}"/>
    <cellStyle name="20% - Ênfase2 8 6 3 4" xfId="18830" xr:uid="{C4F6908D-074F-433F-8704-25821C501A59}"/>
    <cellStyle name="20% - Ênfase2 8 6 4" xfId="18831" xr:uid="{3C967944-7648-4F98-AD61-C1FE8CD5CC91}"/>
    <cellStyle name="20% - Ênfase2 8 6 4 2" xfId="18832" xr:uid="{7AB7BDAE-132D-4557-8F32-2C99DFF7DE7A}"/>
    <cellStyle name="20% - Ênfase2 8 6 4 3" xfId="18833" xr:uid="{40102956-5062-41E9-BFD5-2B678A342400}"/>
    <cellStyle name="20% - Ênfase2 8 6 5" xfId="18834" xr:uid="{673FCE57-D4C7-485A-95F7-11F7C2433A9E}"/>
    <cellStyle name="20% - Ênfase2 8 6 6" xfId="18835" xr:uid="{623622B3-85FB-4FB2-BE6A-6669939E5411}"/>
    <cellStyle name="20% - Ênfase2 8 7" xfId="9042" xr:uid="{B1827D4C-BD0C-478A-B7C6-5BE05DB62C1B}"/>
    <cellStyle name="20% - Ênfase2 8 7 2" xfId="9043" xr:uid="{681577D5-E8F6-4609-A93C-716722CE309C}"/>
    <cellStyle name="20% - Ênfase2 8 7 2 2" xfId="18836" xr:uid="{69ADF4D1-4DFE-4318-84C2-1997F1E4E4D7}"/>
    <cellStyle name="20% - Ênfase2 8 7 2 2 2" xfId="18837" xr:uid="{B68FB589-C344-406C-8DF6-05C5D4B1BA58}"/>
    <cellStyle name="20% - Ênfase2 8 7 2 2 3" xfId="18838" xr:uid="{145D6A37-32BD-4D23-9DD4-92452334CCBD}"/>
    <cellStyle name="20% - Ênfase2 8 7 2 3" xfId="18839" xr:uid="{69F6517A-79B3-49B4-AB95-F4A273C3A2BC}"/>
    <cellStyle name="20% - Ênfase2 8 7 2 4" xfId="18840" xr:uid="{9FA5454C-0889-44BB-BA83-5B3F174A31AD}"/>
    <cellStyle name="20% - Ênfase2 8 7 3" xfId="9044" xr:uid="{520CE0D3-6707-4D1A-8B10-F3F35D0C4820}"/>
    <cellStyle name="20% - Ênfase2 8 7 3 2" xfId="18841" xr:uid="{4AAA354C-138E-437C-BFFA-59AAE13D8BEE}"/>
    <cellStyle name="20% - Ênfase2 8 7 3 2 2" xfId="18842" xr:uid="{1874C98B-E26E-4537-B57F-0A42E5FE3741}"/>
    <cellStyle name="20% - Ênfase2 8 7 3 2 3" xfId="18843" xr:uid="{7FDFF482-2729-4A06-9F6E-98C76EFE09A4}"/>
    <cellStyle name="20% - Ênfase2 8 7 3 3" xfId="18844" xr:uid="{4D081919-F620-4C20-B591-0C88860C52A4}"/>
    <cellStyle name="20% - Ênfase2 8 7 3 4" xfId="18845" xr:uid="{8DEA9B83-1E92-4C96-BE11-7455D04384EF}"/>
    <cellStyle name="20% - Ênfase2 8 7 4" xfId="18846" xr:uid="{ADD78C03-7E57-4F2E-9CDD-C4761D121292}"/>
    <cellStyle name="20% - Ênfase2 8 7 4 2" xfId="18847" xr:uid="{D90DF53C-4FB2-4A90-BE31-B1FE77CE0CFD}"/>
    <cellStyle name="20% - Ênfase2 8 7 4 3" xfId="18848" xr:uid="{D477F0F9-58C4-4582-86E0-59AF9ED3E949}"/>
    <cellStyle name="20% - Ênfase2 8 7 5" xfId="18849" xr:uid="{6882B8BB-3AE3-4B73-B9B0-490AB9DF2B0C}"/>
    <cellStyle name="20% - Ênfase2 8 7 6" xfId="18850" xr:uid="{751CD43E-F14B-42C4-9378-53C29F29ADCC}"/>
    <cellStyle name="20% - Ênfase2 8 8" xfId="9045" xr:uid="{95AC40CD-45D4-4123-81F1-234697BE5989}"/>
    <cellStyle name="20% - Ênfase2 8 8 2" xfId="9046" xr:uid="{48EEDCB1-7CB8-4F79-92E2-293758A2689E}"/>
    <cellStyle name="20% - Ênfase2 8 8 2 2" xfId="18851" xr:uid="{5C15E45A-FB32-4AC0-A818-9B887B4BEC9A}"/>
    <cellStyle name="20% - Ênfase2 8 8 2 2 2" xfId="18852" xr:uid="{EF6A6408-358F-4E59-A471-E3FAA9176ACC}"/>
    <cellStyle name="20% - Ênfase2 8 8 2 2 3" xfId="18853" xr:uid="{04E7D4EB-AE61-4CED-ADFD-073E9E2AB8CC}"/>
    <cellStyle name="20% - Ênfase2 8 8 2 3" xfId="18854" xr:uid="{C89AC817-4167-4D25-880B-F8EDB346FAA7}"/>
    <cellStyle name="20% - Ênfase2 8 8 2 4" xfId="18855" xr:uid="{F514184C-2243-4DB0-915A-D9924A8D9AB0}"/>
    <cellStyle name="20% - Ênfase2 8 8 3" xfId="9047" xr:uid="{0A45A894-D5AF-464A-A1C4-9A277261C337}"/>
    <cellStyle name="20% - Ênfase2 8 8 3 2" xfId="18856" xr:uid="{11898B2C-F25B-4CA5-AFDA-8F4478DD69B9}"/>
    <cellStyle name="20% - Ênfase2 8 8 3 2 2" xfId="18857" xr:uid="{6C7E7DBD-1194-445A-8DBD-45FC1CC79123}"/>
    <cellStyle name="20% - Ênfase2 8 8 3 2 3" xfId="18858" xr:uid="{D2E0606A-403D-43DE-AE0F-ECD142FC7E4D}"/>
    <cellStyle name="20% - Ênfase2 8 8 3 3" xfId="18859" xr:uid="{16C933FD-D645-4684-89A5-F8AC89733859}"/>
    <cellStyle name="20% - Ênfase2 8 8 3 4" xfId="18860" xr:uid="{8D352E89-B577-438C-B695-BD47B2284AE4}"/>
    <cellStyle name="20% - Ênfase2 8 8 4" xfId="18861" xr:uid="{EBB91DB6-FB20-41FC-83AE-C2097358E265}"/>
    <cellStyle name="20% - Ênfase2 8 8 4 2" xfId="18862" xr:uid="{5B1B1211-3858-4368-BB69-CF6317520581}"/>
    <cellStyle name="20% - Ênfase2 8 8 4 3" xfId="18863" xr:uid="{438886D1-05BE-4FC1-AB98-FEF200BC6138}"/>
    <cellStyle name="20% - Ênfase2 8 8 5" xfId="18864" xr:uid="{49E6D7C3-CE24-4491-A3AC-01ED975BAA59}"/>
    <cellStyle name="20% - Ênfase2 8 8 6" xfId="18865" xr:uid="{6E25E59A-2752-4052-A036-36B9FE7F7908}"/>
    <cellStyle name="20% - Ênfase2 8 9" xfId="9048" xr:uid="{DB9DA9FA-029C-4DA0-A3F0-4E48D6302089}"/>
    <cellStyle name="20% - Ênfase2 8 9 2" xfId="18866" xr:uid="{69E7A53C-BC2E-44F3-8EE7-A7094839D1A9}"/>
    <cellStyle name="20% - Ênfase2 8 9 2 2" xfId="18867" xr:uid="{2723DD9E-3B53-4127-89E0-D355A8FD2830}"/>
    <cellStyle name="20% - Ênfase2 8 9 2 3" xfId="18868" xr:uid="{F695D2F9-3EBE-403D-9DD1-43B775A301B6}"/>
    <cellStyle name="20% - Ênfase2 8 9 3" xfId="18869" xr:uid="{FF7C77E8-C4F0-4879-830C-ED030A5BFF45}"/>
    <cellStyle name="20% - Ênfase2 8 9 4" xfId="18870" xr:uid="{DE3AB797-CFB0-4805-85FA-C89EFCB54A47}"/>
    <cellStyle name="20% - Ênfase2 80" xfId="18871" xr:uid="{A26DDDB9-5E4A-4E3A-9FC0-914723885AF0}"/>
    <cellStyle name="20% - Ênfase2 80 2" xfId="18872" xr:uid="{1393181F-CF9A-447B-8F7F-243519BB9CE4}"/>
    <cellStyle name="20% - Ênfase2 81" xfId="18873" xr:uid="{94EA8152-95A6-406B-A88F-424D5B921662}"/>
    <cellStyle name="20% - Ênfase2 81 2" xfId="18874" xr:uid="{E24DC942-5439-4DC1-9520-416185E747E9}"/>
    <cellStyle name="20% - Ênfase2 82" xfId="18875" xr:uid="{464B598C-3E6A-41DF-8651-5E82D0192F95}"/>
    <cellStyle name="20% - Ênfase2 82 2" xfId="18876" xr:uid="{95CB92FF-5DB3-47B3-ACC8-78C38DCCF62A}"/>
    <cellStyle name="20% - Ênfase2 83" xfId="18877" xr:uid="{E264CBDE-3A87-4CF4-AC06-738562ED52B9}"/>
    <cellStyle name="20% - Ênfase2 83 2" xfId="18878" xr:uid="{0F5842EB-6BA9-4C02-B23A-EDC85CD29AF0}"/>
    <cellStyle name="20% - Ênfase2 84" xfId="18879" xr:uid="{6691D57A-3ED7-46B6-805F-F22AB26E492D}"/>
    <cellStyle name="20% - Ênfase2 84 2" xfId="18880" xr:uid="{3FA95FB5-D822-4446-B7F6-FC4630CE4E45}"/>
    <cellStyle name="20% - Ênfase2 85" xfId="18881" xr:uid="{06D23EB0-1E1E-4A05-B1C6-B2D7A01E78B5}"/>
    <cellStyle name="20% - Ênfase2 85 2" xfId="18882" xr:uid="{45C317EF-3565-41B7-89B4-C80B621C9B86}"/>
    <cellStyle name="20% - Ênfase2 86" xfId="18883" xr:uid="{E254EDB9-B55D-44B2-A972-2D803FC20A43}"/>
    <cellStyle name="20% - Ênfase2 86 2" xfId="18884" xr:uid="{B308C555-BEF0-4B07-B24C-06967E7386DC}"/>
    <cellStyle name="20% - Ênfase2 87" xfId="18885" xr:uid="{CE8F4938-248A-4D09-8F80-8888562B17A1}"/>
    <cellStyle name="20% - Ênfase2 87 2" xfId="18886" xr:uid="{340BE575-6C8F-40BA-9E45-5202A5CC3D6C}"/>
    <cellStyle name="20% - Ênfase2 88" xfId="18887" xr:uid="{F1211BCA-C86F-47BD-AE09-11677D05DFE5}"/>
    <cellStyle name="20% - Ênfase2 88 2" xfId="18888" xr:uid="{5296213B-12EE-4D74-9DF0-A0EEFB529D29}"/>
    <cellStyle name="20% - Ênfase2 89" xfId="18889" xr:uid="{D27F1589-7875-433C-ACF6-FE79BCCDDF19}"/>
    <cellStyle name="20% - Ênfase2 89 2" xfId="18890" xr:uid="{BB131B48-9020-4921-BEE7-A816EFDA2CF5}"/>
    <cellStyle name="20% - Ênfase2 9" xfId="4808" xr:uid="{4D2513E9-7905-4346-9C84-65EA5EA0D2A9}"/>
    <cellStyle name="20% - Ênfase2 9 10" xfId="9049" xr:uid="{1FAFB134-59B2-45A1-8C65-82D18E617FE8}"/>
    <cellStyle name="20% - Ênfase2 9 10 2" xfId="18891" xr:uid="{881BDE6A-22A5-409B-8B52-48188FBF248D}"/>
    <cellStyle name="20% - Ênfase2 9 10 2 2" xfId="18892" xr:uid="{F9AA7BC6-97A7-450A-B4F5-F50AE135BF1B}"/>
    <cellStyle name="20% - Ênfase2 9 10 2 3" xfId="18893" xr:uid="{8E85D080-D63F-4C1F-9B05-5B05F3A9B712}"/>
    <cellStyle name="20% - Ênfase2 9 10 3" xfId="18894" xr:uid="{98977CA3-9B1B-41B0-A089-8EF52A71EA50}"/>
    <cellStyle name="20% - Ênfase2 9 10 4" xfId="18895" xr:uid="{523824C9-3BD0-44DC-9FCD-3EF1E0151AFE}"/>
    <cellStyle name="20% - Ênfase2 9 11" xfId="18896" xr:uid="{625A6C1E-D400-4CE1-ADA6-589C8F723134}"/>
    <cellStyle name="20% - Ênfase2 9 11 2" xfId="18897" xr:uid="{803E7897-32F9-4ABB-AA1A-13776AAE9C02}"/>
    <cellStyle name="20% - Ênfase2 9 11 3" xfId="18898" xr:uid="{A599CC3A-6174-4CEE-9B40-2D00613E77BF}"/>
    <cellStyle name="20% - Ênfase2 9 12" xfId="18899" xr:uid="{773AC3BE-25C4-49EE-99E5-35FFD5B55485}"/>
    <cellStyle name="20% - Ênfase2 9 13" xfId="18900" xr:uid="{25241AAA-FF43-4BDC-91B4-310D82BD9C2D}"/>
    <cellStyle name="20% - Ênfase2 9 2" xfId="4809" xr:uid="{CA63457C-9D5E-41E4-B9D8-FD80B3C763A7}"/>
    <cellStyle name="20% - Ênfase2 9 2 2" xfId="9050" xr:uid="{DC5A12FF-7DF3-407E-8D5A-BDAEAAAACD49}"/>
    <cellStyle name="20% - Ênfase2 9 2 2 2" xfId="18901" xr:uid="{B93DD27E-D7EA-4DB7-98C0-A2512EC38F84}"/>
    <cellStyle name="20% - Ênfase2 9 2 2 2 2" xfId="18902" xr:uid="{C275D646-AC5D-4DE4-B043-58F7D3AC4C7F}"/>
    <cellStyle name="20% - Ênfase2 9 2 2 2 3" xfId="18903" xr:uid="{1238E515-3683-45AE-9A69-E3743A15775E}"/>
    <cellStyle name="20% - Ênfase2 9 2 2 3" xfId="18904" xr:uid="{EF4BFAD4-FDD1-4B36-A97D-83779B7409DF}"/>
    <cellStyle name="20% - Ênfase2 9 2 2 4" xfId="18905" xr:uid="{FCBCB488-049F-41F3-BCE2-6A1AFC120526}"/>
    <cellStyle name="20% - Ênfase2 9 2 3" xfId="9051" xr:uid="{BE7CDF18-6168-4C65-BA43-25DD2BB9D631}"/>
    <cellStyle name="20% - Ênfase2 9 2 3 2" xfId="18906" xr:uid="{4253672D-6A41-4A9B-AD5A-E5F03B287E9A}"/>
    <cellStyle name="20% - Ênfase2 9 2 3 2 2" xfId="18907" xr:uid="{D5C2A2BC-E178-4F7F-A56E-D6E633B807F6}"/>
    <cellStyle name="20% - Ênfase2 9 2 3 2 3" xfId="18908" xr:uid="{19BF90E0-1BAE-4196-B450-6DA9F0BBE3B1}"/>
    <cellStyle name="20% - Ênfase2 9 2 3 3" xfId="18909" xr:uid="{16036BA9-6291-456E-ABB1-19ADFA85E679}"/>
    <cellStyle name="20% - Ênfase2 9 2 3 4" xfId="18910" xr:uid="{FB16703B-F2E2-48F4-8F34-19381FAE7DC8}"/>
    <cellStyle name="20% - Ênfase2 9 2 4" xfId="18911" xr:uid="{7CCDF023-EDAA-4BA6-88D4-1ACA357339B6}"/>
    <cellStyle name="20% - Ênfase2 9 2 4 2" xfId="18912" xr:uid="{849F653A-C341-49A2-8023-062546B412F5}"/>
    <cellStyle name="20% - Ênfase2 9 2 4 3" xfId="18913" xr:uid="{D0A87AE4-4834-4F97-803E-3C8409733674}"/>
    <cellStyle name="20% - Ênfase2 9 2 5" xfId="18914" xr:uid="{915D3303-406E-495F-9958-37BEEAE88E2B}"/>
    <cellStyle name="20% - Ênfase2 9 2 6" xfId="18915" xr:uid="{3638FE54-BC67-4E5D-8FF1-F29EDCFF7CCC}"/>
    <cellStyle name="20% - Ênfase2 9 3" xfId="4810" xr:uid="{4010B401-7BC2-4AA7-8A85-8CB15FB813AA}"/>
    <cellStyle name="20% - Ênfase2 9 3 2" xfId="9052" xr:uid="{70C1C28A-DFE8-4B9A-9C07-870BAA20FC80}"/>
    <cellStyle name="20% - Ênfase2 9 3 2 2" xfId="18916" xr:uid="{FDA74499-AAC9-4ADC-A21E-9657BFD073A7}"/>
    <cellStyle name="20% - Ênfase2 9 3 2 2 2" xfId="18917" xr:uid="{A3C93B8C-A6D5-47BA-A6D7-6731F9167AD7}"/>
    <cellStyle name="20% - Ênfase2 9 3 2 2 3" xfId="18918" xr:uid="{62FE6893-673B-4049-AAFE-DD4A2BF41248}"/>
    <cellStyle name="20% - Ênfase2 9 3 2 3" xfId="18919" xr:uid="{73D44D71-0A65-46E3-B206-1F9E95D3B66A}"/>
    <cellStyle name="20% - Ênfase2 9 3 2 4" xfId="18920" xr:uid="{19413C8B-6465-49D3-82CA-4EA2A918844C}"/>
    <cellStyle name="20% - Ênfase2 9 3 3" xfId="9053" xr:uid="{6C4D2D7C-428F-496A-978B-AD66BCFFB686}"/>
    <cellStyle name="20% - Ênfase2 9 3 3 2" xfId="18921" xr:uid="{12BF0271-23D8-453C-9A3B-22A616898ADF}"/>
    <cellStyle name="20% - Ênfase2 9 3 3 2 2" xfId="18922" xr:uid="{BDAC8750-93BE-443A-ACD9-1298EBF698A0}"/>
    <cellStyle name="20% - Ênfase2 9 3 3 2 3" xfId="18923" xr:uid="{09DF30C1-3899-4CE9-9135-5E565DD4AB46}"/>
    <cellStyle name="20% - Ênfase2 9 3 3 3" xfId="18924" xr:uid="{FE996F89-0763-4164-9D9D-2D78ED893E23}"/>
    <cellStyle name="20% - Ênfase2 9 3 3 4" xfId="18925" xr:uid="{320EAA55-4257-464A-B9AC-6875FE4FC2B9}"/>
    <cellStyle name="20% - Ênfase2 9 3 4" xfId="18926" xr:uid="{E5FC8617-D4AF-4C35-93BA-AD3DBD5D1F59}"/>
    <cellStyle name="20% - Ênfase2 9 3 4 2" xfId="18927" xr:uid="{A3643254-8046-4FD7-88EC-CEFD20208AEB}"/>
    <cellStyle name="20% - Ênfase2 9 3 4 3" xfId="18928" xr:uid="{E4166AA1-7C98-4D01-871E-B222DA6BD232}"/>
    <cellStyle name="20% - Ênfase2 9 3 5" xfId="18929" xr:uid="{DD06F394-D818-43BE-BF61-E0AA02FB42E2}"/>
    <cellStyle name="20% - Ênfase2 9 3 6" xfId="18930" xr:uid="{8FD7367F-BA96-4C4C-958D-D764B7C0568A}"/>
    <cellStyle name="20% - Ênfase2 9 4" xfId="9054" xr:uid="{ED074FC4-06E0-4854-AD0F-A6B1F3C7E015}"/>
    <cellStyle name="20% - Ênfase2 9 4 2" xfId="9055" xr:uid="{5CE6C1E8-CFCF-484D-8BA5-27C6711FEDC2}"/>
    <cellStyle name="20% - Ênfase2 9 4 2 2" xfId="18931" xr:uid="{FC087EDA-B25D-4CFC-BAB3-B09577A85654}"/>
    <cellStyle name="20% - Ênfase2 9 4 2 2 2" xfId="18932" xr:uid="{70D94274-F5B0-4F4A-9B08-99B5BD0222EB}"/>
    <cellStyle name="20% - Ênfase2 9 4 2 2 3" xfId="18933" xr:uid="{946E87AE-B726-420F-98B9-F12116003E1D}"/>
    <cellStyle name="20% - Ênfase2 9 4 2 3" xfId="18934" xr:uid="{020AB580-83A7-4BA7-B6C9-442E4014871E}"/>
    <cellStyle name="20% - Ênfase2 9 4 2 4" xfId="18935" xr:uid="{E66967A8-03CC-4897-830F-5EBB8BC24741}"/>
    <cellStyle name="20% - Ênfase2 9 4 3" xfId="9056" xr:uid="{6343C423-7EE6-4433-8AB5-031EE6DF05B0}"/>
    <cellStyle name="20% - Ênfase2 9 4 3 2" xfId="18936" xr:uid="{917726F0-9884-4033-9FDD-6761227C8DFB}"/>
    <cellStyle name="20% - Ênfase2 9 4 3 2 2" xfId="18937" xr:uid="{34B770BB-5E24-4068-BD0C-C93537FD1124}"/>
    <cellStyle name="20% - Ênfase2 9 4 3 2 3" xfId="18938" xr:uid="{C5A5A205-C802-4E5B-B93E-895074644D48}"/>
    <cellStyle name="20% - Ênfase2 9 4 3 3" xfId="18939" xr:uid="{37A56164-3286-4B3A-99F2-1321B4820CCB}"/>
    <cellStyle name="20% - Ênfase2 9 4 3 4" xfId="18940" xr:uid="{0A399566-3617-45EF-97DD-8C5B5CBB3ECC}"/>
    <cellStyle name="20% - Ênfase2 9 4 4" xfId="18941" xr:uid="{99DCA101-5509-42CB-B0A4-1AF32F23125B}"/>
    <cellStyle name="20% - Ênfase2 9 4 4 2" xfId="18942" xr:uid="{413A17E7-31BA-4954-B7B2-E6C54F8639E4}"/>
    <cellStyle name="20% - Ênfase2 9 4 4 3" xfId="18943" xr:uid="{941608EB-D013-4C6E-8AF9-A3332AB57CB8}"/>
    <cellStyle name="20% - Ênfase2 9 4 5" xfId="18944" xr:uid="{9DFC433A-BD09-4DCA-A224-BDC150FED252}"/>
    <cellStyle name="20% - Ênfase2 9 4 6" xfId="18945" xr:uid="{1199C16E-DD77-4124-BE8F-FAC54642307C}"/>
    <cellStyle name="20% - Ênfase2 9 5" xfId="9057" xr:uid="{DE083B50-CEFC-4A6F-A187-06F928D82DD3}"/>
    <cellStyle name="20% - Ênfase2 9 5 2" xfId="9058" xr:uid="{7442AF72-F68B-4FD6-A511-225B778BEF00}"/>
    <cellStyle name="20% - Ênfase2 9 5 2 2" xfId="18946" xr:uid="{E4DCA3F9-CEC0-4207-B998-89E58F0858F8}"/>
    <cellStyle name="20% - Ênfase2 9 5 2 2 2" xfId="18947" xr:uid="{1E272DD7-8E39-415D-8311-3E3D4523A77F}"/>
    <cellStyle name="20% - Ênfase2 9 5 2 2 3" xfId="18948" xr:uid="{D4F81911-23A6-4DF5-8BD1-7FF08BD992F6}"/>
    <cellStyle name="20% - Ênfase2 9 5 2 3" xfId="18949" xr:uid="{F8A348A4-9E9F-4611-8C89-0BC7B439CDE6}"/>
    <cellStyle name="20% - Ênfase2 9 5 2 4" xfId="18950" xr:uid="{0991CACB-F150-44AD-9127-9033B3A1190A}"/>
    <cellStyle name="20% - Ênfase2 9 5 3" xfId="9059" xr:uid="{58BA0DE8-0533-40D9-8725-665293128DEA}"/>
    <cellStyle name="20% - Ênfase2 9 5 3 2" xfId="18951" xr:uid="{A4C086B3-BB47-4C16-86CD-934B9C73BC73}"/>
    <cellStyle name="20% - Ênfase2 9 5 3 2 2" xfId="18952" xr:uid="{2C1F54C4-4623-4E4F-9905-520E153DF81B}"/>
    <cellStyle name="20% - Ênfase2 9 5 3 2 3" xfId="18953" xr:uid="{9506197A-1D17-4F59-8171-94DD1D4EB221}"/>
    <cellStyle name="20% - Ênfase2 9 5 3 3" xfId="18954" xr:uid="{02888016-8008-42C9-A24E-F5D1E5F77F71}"/>
    <cellStyle name="20% - Ênfase2 9 5 3 4" xfId="18955" xr:uid="{433468FE-03BC-4E1E-BFF9-A067365F7907}"/>
    <cellStyle name="20% - Ênfase2 9 5 4" xfId="18956" xr:uid="{6045A55E-BB64-443E-BDDB-125D1628151D}"/>
    <cellStyle name="20% - Ênfase2 9 5 4 2" xfId="18957" xr:uid="{4958C68C-675F-43A3-AFB6-1333B8C1BF04}"/>
    <cellStyle name="20% - Ênfase2 9 5 4 3" xfId="18958" xr:uid="{C877A440-BD81-45F3-8B40-5281F60A79EE}"/>
    <cellStyle name="20% - Ênfase2 9 5 5" xfId="18959" xr:uid="{5124EF10-0FA7-4104-9BF2-DC1C1559E197}"/>
    <cellStyle name="20% - Ênfase2 9 5 6" xfId="18960" xr:uid="{EDBFD846-F92D-4B88-ACDA-39F557F4F19A}"/>
    <cellStyle name="20% - Ênfase2 9 6" xfId="9060" xr:uid="{384EBE12-64E9-40E0-A536-E46E75A7F863}"/>
    <cellStyle name="20% - Ênfase2 9 6 2" xfId="9061" xr:uid="{C9B07046-1081-439E-B9D5-62E6CA2BD757}"/>
    <cellStyle name="20% - Ênfase2 9 6 2 2" xfId="18961" xr:uid="{C27C9A54-C6D3-4B89-A0ED-05C59DC73DC7}"/>
    <cellStyle name="20% - Ênfase2 9 6 2 2 2" xfId="18962" xr:uid="{1F101CD3-F986-4617-839D-F48814E0D538}"/>
    <cellStyle name="20% - Ênfase2 9 6 2 2 3" xfId="18963" xr:uid="{D6C10A71-310D-4E5D-85E2-3D1877C380E7}"/>
    <cellStyle name="20% - Ênfase2 9 6 2 3" xfId="18964" xr:uid="{916C9204-0FF5-41E6-A7D1-9488CE51194D}"/>
    <cellStyle name="20% - Ênfase2 9 6 2 4" xfId="18965" xr:uid="{DEB98A0D-5FAB-49B2-8248-45A3C770F64E}"/>
    <cellStyle name="20% - Ênfase2 9 6 3" xfId="9062" xr:uid="{4FAA4978-32CD-42BF-9FD5-0A99DD259121}"/>
    <cellStyle name="20% - Ênfase2 9 6 3 2" xfId="18966" xr:uid="{C5F2C798-404D-40E7-A77A-C48EA118F556}"/>
    <cellStyle name="20% - Ênfase2 9 6 3 2 2" xfId="18967" xr:uid="{60D34359-E769-4EF9-9F65-28D42DC62AF0}"/>
    <cellStyle name="20% - Ênfase2 9 6 3 2 3" xfId="18968" xr:uid="{5C4CCCE1-FA08-494B-8431-BF33337D57E7}"/>
    <cellStyle name="20% - Ênfase2 9 6 3 3" xfId="18969" xr:uid="{6763E787-8D20-4524-A315-7C68A1BA30EC}"/>
    <cellStyle name="20% - Ênfase2 9 6 3 4" xfId="18970" xr:uid="{F6686A97-E132-4DF0-BE3B-7AE17900A9D2}"/>
    <cellStyle name="20% - Ênfase2 9 6 4" xfId="18971" xr:uid="{104777D9-B498-4CB5-9470-9C2D6E8E1E74}"/>
    <cellStyle name="20% - Ênfase2 9 6 4 2" xfId="18972" xr:uid="{3C6E12A4-0A6B-403E-84D3-58A1D452AEB8}"/>
    <cellStyle name="20% - Ênfase2 9 6 4 3" xfId="18973" xr:uid="{E1664577-70CC-42A9-B7D3-BA70C3FB273E}"/>
    <cellStyle name="20% - Ênfase2 9 6 5" xfId="18974" xr:uid="{12845D6F-453A-449F-8407-126696AF6BAA}"/>
    <cellStyle name="20% - Ênfase2 9 6 6" xfId="18975" xr:uid="{018483ED-797F-414D-9E77-8F5B03B31D6E}"/>
    <cellStyle name="20% - Ênfase2 9 7" xfId="9063" xr:uid="{FEA7F14E-DC40-437C-A8C8-575C5BBBBBA4}"/>
    <cellStyle name="20% - Ênfase2 9 7 2" xfId="9064" xr:uid="{CCA268F8-84DA-4080-B78A-CB9C96182F17}"/>
    <cellStyle name="20% - Ênfase2 9 7 2 2" xfId="18976" xr:uid="{33AAFA55-40BE-414B-93D0-937B0C701DAF}"/>
    <cellStyle name="20% - Ênfase2 9 7 2 2 2" xfId="18977" xr:uid="{2388179A-4639-4FE2-BBEE-291774626A86}"/>
    <cellStyle name="20% - Ênfase2 9 7 2 2 3" xfId="18978" xr:uid="{C34DBD44-5D93-4EDF-9024-2F6506A50A68}"/>
    <cellStyle name="20% - Ênfase2 9 7 2 3" xfId="18979" xr:uid="{58E69BCB-885B-493E-913E-E0CDADCADDA7}"/>
    <cellStyle name="20% - Ênfase2 9 7 2 4" xfId="18980" xr:uid="{2E3A97BD-23CF-41C3-8A96-0F8E840A9E5F}"/>
    <cellStyle name="20% - Ênfase2 9 7 3" xfId="9065" xr:uid="{BDA85080-BEB7-4C46-9382-C741257201DF}"/>
    <cellStyle name="20% - Ênfase2 9 7 3 2" xfId="18981" xr:uid="{AB59DDBC-1286-4321-9015-FC01DA2A36BC}"/>
    <cellStyle name="20% - Ênfase2 9 7 3 2 2" xfId="18982" xr:uid="{B7793394-1DB6-4D9C-BB7B-78C3B1810A4A}"/>
    <cellStyle name="20% - Ênfase2 9 7 3 2 3" xfId="18983" xr:uid="{343627FF-05E1-4F88-A182-E7F898F94FE3}"/>
    <cellStyle name="20% - Ênfase2 9 7 3 3" xfId="18984" xr:uid="{BB0371E3-1389-48A9-BCC0-1EE1387BD174}"/>
    <cellStyle name="20% - Ênfase2 9 7 3 4" xfId="18985" xr:uid="{5A0D8CA3-8CEA-4E6B-BE4D-1C0C6D5D860C}"/>
    <cellStyle name="20% - Ênfase2 9 7 4" xfId="18986" xr:uid="{9A315863-8AE3-4BE1-9DFD-E57E2D81F653}"/>
    <cellStyle name="20% - Ênfase2 9 7 4 2" xfId="18987" xr:uid="{4B1C00CB-9EC4-48A3-944F-A27F603022FE}"/>
    <cellStyle name="20% - Ênfase2 9 7 4 3" xfId="18988" xr:uid="{20C9D1EB-B798-4BA6-A8C0-EB931285D109}"/>
    <cellStyle name="20% - Ênfase2 9 7 5" xfId="18989" xr:uid="{AF104DBD-278B-478E-AC1B-88404FE8566B}"/>
    <cellStyle name="20% - Ênfase2 9 7 6" xfId="18990" xr:uid="{6EB4EB12-7ED0-4AF3-98FB-0BC0B108C9FE}"/>
    <cellStyle name="20% - Ênfase2 9 8" xfId="9066" xr:uid="{C9261451-EBC8-47A3-990D-98338A5166C8}"/>
    <cellStyle name="20% - Ênfase2 9 8 2" xfId="9067" xr:uid="{985DEEEF-6E12-45F0-8137-B012D73280B6}"/>
    <cellStyle name="20% - Ênfase2 9 8 2 2" xfId="18991" xr:uid="{98FBDD9B-3BD6-4F84-9F7C-AE64179E340A}"/>
    <cellStyle name="20% - Ênfase2 9 8 2 2 2" xfId="18992" xr:uid="{C3901DE3-EC06-4DEA-8F09-9E5D59BC81D7}"/>
    <cellStyle name="20% - Ênfase2 9 8 2 2 3" xfId="18993" xr:uid="{B9B3D090-D813-483B-8977-94D6B74FFBDC}"/>
    <cellStyle name="20% - Ênfase2 9 8 2 3" xfId="18994" xr:uid="{76DDB23E-719B-4DA6-ABBA-9717CF9D0716}"/>
    <cellStyle name="20% - Ênfase2 9 8 2 4" xfId="18995" xr:uid="{88C86179-9A44-4A30-829D-5CA61F570CC3}"/>
    <cellStyle name="20% - Ênfase2 9 8 3" xfId="9068" xr:uid="{9BA2D659-C2D9-4498-9EC0-C8B425C07837}"/>
    <cellStyle name="20% - Ênfase2 9 8 3 2" xfId="18996" xr:uid="{3482BE65-823F-4CA2-9C4F-C39DF6ED9CBA}"/>
    <cellStyle name="20% - Ênfase2 9 8 3 2 2" xfId="18997" xr:uid="{D5CB13AA-8C4C-464E-A7FE-6BF0FDA7DA80}"/>
    <cellStyle name="20% - Ênfase2 9 8 3 2 3" xfId="18998" xr:uid="{3B3787DC-9D23-42DF-B9A1-D33BB655AFE7}"/>
    <cellStyle name="20% - Ênfase2 9 8 3 3" xfId="18999" xr:uid="{47BE4011-32B8-402D-953B-7A4BCF331E6B}"/>
    <cellStyle name="20% - Ênfase2 9 8 3 4" xfId="19000" xr:uid="{76A668F7-63C7-4A50-99D8-1E7D6ED5828A}"/>
    <cellStyle name="20% - Ênfase2 9 8 4" xfId="19001" xr:uid="{870C7859-74E6-4EE0-927A-2AE3DAD61BFD}"/>
    <cellStyle name="20% - Ênfase2 9 8 4 2" xfId="19002" xr:uid="{E045A18B-9CB4-499D-9910-C55B85C6D1AB}"/>
    <cellStyle name="20% - Ênfase2 9 8 4 3" xfId="19003" xr:uid="{AE9638A3-A5EA-45B9-8421-9AA0C218D503}"/>
    <cellStyle name="20% - Ênfase2 9 8 5" xfId="19004" xr:uid="{A3FBE4B6-4E30-44DC-A5FB-BE261E4FA4BA}"/>
    <cellStyle name="20% - Ênfase2 9 8 6" xfId="19005" xr:uid="{8630CD75-5C97-43CA-A7FB-AC75A0B0BDB4}"/>
    <cellStyle name="20% - Ênfase2 9 9" xfId="9069" xr:uid="{143A5864-4A76-43A7-9179-97AA1ADDD179}"/>
    <cellStyle name="20% - Ênfase2 9 9 2" xfId="19006" xr:uid="{E7F6FC8D-9ED9-486A-B708-EBF3E62F08F6}"/>
    <cellStyle name="20% - Ênfase2 9 9 2 2" xfId="19007" xr:uid="{4B655B18-8F14-4509-8315-CDCE73CFEF1A}"/>
    <cellStyle name="20% - Ênfase2 9 9 2 3" xfId="19008" xr:uid="{3FB2BDFB-802C-4485-8FE3-8C181CC0F1A8}"/>
    <cellStyle name="20% - Ênfase2 9 9 3" xfId="19009" xr:uid="{2F539928-75EA-4534-BF1D-11B8EA16CEA7}"/>
    <cellStyle name="20% - Ênfase2 9 9 4" xfId="19010" xr:uid="{40DF3543-BB00-471A-AE1D-F53DE503A48D}"/>
    <cellStyle name="20% - Ênfase2 90" xfId="19011" xr:uid="{4466D4E8-BCAF-4350-A635-2035E436E424}"/>
    <cellStyle name="20% - Ênfase2 90 2" xfId="19012" xr:uid="{F0401344-B649-42EE-8C28-8D040F514B68}"/>
    <cellStyle name="20% - Ênfase2 91" xfId="19013" xr:uid="{9F753D63-C523-4B35-AE58-C5E9FB72BB40}"/>
    <cellStyle name="20% - Ênfase2 91 2" xfId="19014" xr:uid="{286F58C9-77B6-44B0-91AA-7073E34B54E4}"/>
    <cellStyle name="20% - Ênfase2 92" xfId="19015" xr:uid="{2C98C6E7-D57E-4A6B-A7C6-93B40E779EAA}"/>
    <cellStyle name="20% - Ênfase2 92 2" xfId="19016" xr:uid="{41CF31B5-10B9-4FDA-8AFF-645478D2398E}"/>
    <cellStyle name="20% - Ênfase2 93" xfId="19017" xr:uid="{46E525E1-969F-4B5D-A45B-2FC41469E1C4}"/>
    <cellStyle name="20% - Ênfase2 93 2" xfId="19018" xr:uid="{5899BBB1-A5F9-4989-BC04-D367166A73D7}"/>
    <cellStyle name="20% - Ênfase2 94" xfId="19019" xr:uid="{FAB760BE-5CC4-46B4-8915-2A51C08B8864}"/>
    <cellStyle name="20% - Ênfase2 94 2" xfId="19020" xr:uid="{0AE5AB96-BBAC-4BA8-BEAB-1A6F04C0AAF2}"/>
    <cellStyle name="20% - Ênfase2 95" xfId="19021" xr:uid="{709AAF11-4A8C-405B-B7E3-962EA5538C0D}"/>
    <cellStyle name="20% - Ênfase2 95 2" xfId="19022" xr:uid="{98629082-4D61-4696-842F-7B7866E1D58B}"/>
    <cellStyle name="20% - Ênfase2 96" xfId="19023" xr:uid="{66423715-7D71-4BCA-9D9C-829C0E078D6C}"/>
    <cellStyle name="20% - Ênfase2 96 2" xfId="19024" xr:uid="{4086DD43-3919-4C41-8BD4-02574717B09F}"/>
    <cellStyle name="20% - Ênfase2 97" xfId="19025" xr:uid="{F471745A-73E7-4432-849D-B7E813566E31}"/>
    <cellStyle name="20% - Ênfase2 97 2" xfId="19026" xr:uid="{2E61FCFD-D52E-403A-93E2-5208F6660019}"/>
    <cellStyle name="20% - Ênfase2 98" xfId="19027" xr:uid="{519BD658-D602-4FA5-AF51-06DB9A48C3F7}"/>
    <cellStyle name="20% - Ênfase2 98 2" xfId="19028" xr:uid="{10A48A51-446C-45C0-8F7F-16BB74616036}"/>
    <cellStyle name="20% - Ênfase2 99" xfId="19029" xr:uid="{E59AA692-5BB8-4D08-BF45-F515810C9095}"/>
    <cellStyle name="20% - Ênfase3" xfId="487" builtinId="38" customBuiltin="1"/>
    <cellStyle name="20% - Ênfase3 10" xfId="4811" xr:uid="{2390A70E-1364-4915-896A-967147AD4520}"/>
    <cellStyle name="20% - Ênfase3 10 10" xfId="9070" xr:uid="{084CE0C7-4CD7-450A-ABC1-36CC06950F20}"/>
    <cellStyle name="20% - Ênfase3 10 10 2" xfId="19030" xr:uid="{4EC702B2-A3FE-42AC-9E6D-05F14500C26F}"/>
    <cellStyle name="20% - Ênfase3 10 10 2 2" xfId="19031" xr:uid="{D59FAE5E-1B93-4AF4-918B-2C8DE17D8A06}"/>
    <cellStyle name="20% - Ênfase3 10 10 2 3" xfId="19032" xr:uid="{455EA13E-DF84-49CE-99C5-163920B80F46}"/>
    <cellStyle name="20% - Ênfase3 10 10 3" xfId="19033" xr:uid="{21635088-BCB9-4D0E-98E8-72DE907C125C}"/>
    <cellStyle name="20% - Ênfase3 10 10 4" xfId="19034" xr:uid="{4E245C2B-3DBF-40C0-8C06-E52143AB9A11}"/>
    <cellStyle name="20% - Ênfase3 10 11" xfId="19035" xr:uid="{008ED71D-D859-430F-B51B-F06802EA2382}"/>
    <cellStyle name="20% - Ênfase3 10 11 2" xfId="19036" xr:uid="{B313B62E-A01A-4483-94EE-8009D8189E9F}"/>
    <cellStyle name="20% - Ênfase3 10 11 3" xfId="19037" xr:uid="{1A276747-00D0-4615-A60A-5781A3C11401}"/>
    <cellStyle name="20% - Ênfase3 10 12" xfId="19038" xr:uid="{BF1A2A38-3659-4E85-B8EB-28EDD0C9FDAB}"/>
    <cellStyle name="20% - Ênfase3 10 13" xfId="19039" xr:uid="{8E622574-F734-44AD-B2FA-FF483874B780}"/>
    <cellStyle name="20% - Ênfase3 10 2" xfId="4812" xr:uid="{4E684E52-9FE9-4B8A-B57E-CA6E04EE38DD}"/>
    <cellStyle name="20% - Ênfase3 10 2 2" xfId="9071" xr:uid="{1F4457F9-4559-4942-89AA-B4F56EACA9BC}"/>
    <cellStyle name="20% - Ênfase3 10 2 2 2" xfId="19040" xr:uid="{B892C063-9D4C-4734-A0C6-EB01520E3585}"/>
    <cellStyle name="20% - Ênfase3 10 2 2 2 2" xfId="19041" xr:uid="{53DE66C7-5DA7-424D-BB47-37DD4BE35BF4}"/>
    <cellStyle name="20% - Ênfase3 10 2 2 2 3" xfId="19042" xr:uid="{7147008D-3AA5-4B9C-AC9F-5D4E963A38AD}"/>
    <cellStyle name="20% - Ênfase3 10 2 2 3" xfId="19043" xr:uid="{52D940DB-C3AB-4DFE-B990-E9730CA37AD4}"/>
    <cellStyle name="20% - Ênfase3 10 2 2 4" xfId="19044" xr:uid="{8F553E20-1D11-43E0-A552-0079ACF5BB4A}"/>
    <cellStyle name="20% - Ênfase3 10 2 3" xfId="9072" xr:uid="{8F02AAA0-42EA-4F3D-A1E8-CBA559BFB0EB}"/>
    <cellStyle name="20% - Ênfase3 10 2 3 2" xfId="19045" xr:uid="{68ACA17B-487F-400E-92B2-F02EA2912C33}"/>
    <cellStyle name="20% - Ênfase3 10 2 3 2 2" xfId="19046" xr:uid="{D2983EFD-5101-48BC-91F6-FA6299287C4F}"/>
    <cellStyle name="20% - Ênfase3 10 2 3 2 3" xfId="19047" xr:uid="{F5B6D10D-37D3-48D3-8EFD-F3EC99A018FB}"/>
    <cellStyle name="20% - Ênfase3 10 2 3 3" xfId="19048" xr:uid="{68005359-26E4-4C68-8115-1000B03221BA}"/>
    <cellStyle name="20% - Ênfase3 10 2 3 4" xfId="19049" xr:uid="{AC07E7AF-1551-48AF-82F2-DACDBA9231AA}"/>
    <cellStyle name="20% - Ênfase3 10 3" xfId="4813" xr:uid="{5E3328A7-2CAB-4EF3-8FDC-A03BA323BDAE}"/>
    <cellStyle name="20% - Ênfase3 10 3 2" xfId="9073" xr:uid="{3C48DB1C-DFA8-446C-A138-A913BEBCD182}"/>
    <cellStyle name="20% - Ênfase3 10 3 2 2" xfId="19050" xr:uid="{63040D03-8F2A-404B-BC80-7E466F87FD4B}"/>
    <cellStyle name="20% - Ênfase3 10 3 2 2 2" xfId="19051" xr:uid="{7CBC77FA-6E86-4628-B836-8676CBF75391}"/>
    <cellStyle name="20% - Ênfase3 10 3 2 2 3" xfId="19052" xr:uid="{0C78D461-70BB-43C4-8A1C-FFB9CA4B6A56}"/>
    <cellStyle name="20% - Ênfase3 10 3 2 3" xfId="19053" xr:uid="{165EA407-DD63-4835-93DD-67601F0FDB59}"/>
    <cellStyle name="20% - Ênfase3 10 3 2 4" xfId="19054" xr:uid="{EF1467CD-98A9-4B49-887E-03321CA5311A}"/>
    <cellStyle name="20% - Ênfase3 10 3 3" xfId="9074" xr:uid="{BC672688-8C29-4E46-8FB5-CFC2B47A8FBD}"/>
    <cellStyle name="20% - Ênfase3 10 3 3 2" xfId="19055" xr:uid="{589F4AD0-B528-4402-9EAF-F82B92F9CB7A}"/>
    <cellStyle name="20% - Ênfase3 10 3 3 2 2" xfId="19056" xr:uid="{BEA5AC90-BD27-4031-BA2D-4C1854491653}"/>
    <cellStyle name="20% - Ênfase3 10 3 3 2 3" xfId="19057" xr:uid="{86B03AD0-69FF-4EBC-B267-252DE6DC7E8F}"/>
    <cellStyle name="20% - Ênfase3 10 3 3 3" xfId="19058" xr:uid="{8EBF3814-F921-4C58-86F0-A6B2C69FC610}"/>
    <cellStyle name="20% - Ênfase3 10 3 3 4" xfId="19059" xr:uid="{BC29B338-D3FD-4E88-909A-A39AA5710829}"/>
    <cellStyle name="20% - Ênfase3 10 3 4" xfId="19060" xr:uid="{FBADEBC5-1133-40EF-B010-AB7637EE0631}"/>
    <cellStyle name="20% - Ênfase3 10 3 4 2" xfId="19061" xr:uid="{9E377064-CA41-4FB0-A83D-919BDB6932E9}"/>
    <cellStyle name="20% - Ênfase3 10 3 4 3" xfId="19062" xr:uid="{9CEA19D2-BEF0-4661-81F8-F5266E8AC7AD}"/>
    <cellStyle name="20% - Ênfase3 10 3 5" xfId="19063" xr:uid="{DD1D9241-8F76-4DD4-9775-D35200784E5E}"/>
    <cellStyle name="20% - Ênfase3 10 3 6" xfId="19064" xr:uid="{7EB7E006-A6FA-4E8E-9227-824DE1CC282C}"/>
    <cellStyle name="20% - Ênfase3 10 4" xfId="9075" xr:uid="{78BD4BDA-6BE7-4DB0-93CD-0349FFC7FB01}"/>
    <cellStyle name="20% - Ênfase3 10 4 2" xfId="9076" xr:uid="{7272865D-8363-4DF6-9149-B87AD73791F0}"/>
    <cellStyle name="20% - Ênfase3 10 4 2 2" xfId="19065" xr:uid="{7CE338B8-48CA-43D9-8AC4-1CEC86FF36FB}"/>
    <cellStyle name="20% - Ênfase3 10 4 2 2 2" xfId="19066" xr:uid="{40C9AFD5-7DC0-4082-9303-E5403FBEB546}"/>
    <cellStyle name="20% - Ênfase3 10 4 2 2 3" xfId="19067" xr:uid="{9EC7710E-E414-46F3-BE35-E34B2C43FB3C}"/>
    <cellStyle name="20% - Ênfase3 10 4 2 3" xfId="19068" xr:uid="{8193B802-E8A9-414F-93D2-5F89D4B8A8A3}"/>
    <cellStyle name="20% - Ênfase3 10 4 2 4" xfId="19069" xr:uid="{16E3487A-F767-43E5-A6C2-D07BBDDC1F73}"/>
    <cellStyle name="20% - Ênfase3 10 4 3" xfId="9077" xr:uid="{92C80BC6-19B8-43D0-A879-4023760ECC74}"/>
    <cellStyle name="20% - Ênfase3 10 4 3 2" xfId="19070" xr:uid="{3C5124AA-2035-42E1-83C7-78D924925BD6}"/>
    <cellStyle name="20% - Ênfase3 10 4 3 2 2" xfId="19071" xr:uid="{F67C8C6A-2337-42DB-B62A-C141D2C25D86}"/>
    <cellStyle name="20% - Ênfase3 10 4 3 2 3" xfId="19072" xr:uid="{95AD8FEF-D56D-49CA-B76C-2AA4B9B869BB}"/>
    <cellStyle name="20% - Ênfase3 10 4 3 3" xfId="19073" xr:uid="{7B779FD6-0885-49B9-9307-8E9BA06B4846}"/>
    <cellStyle name="20% - Ênfase3 10 4 3 4" xfId="19074" xr:uid="{CD3F9597-E2FC-4B6A-860F-7275880D8279}"/>
    <cellStyle name="20% - Ênfase3 10 4 4" xfId="19075" xr:uid="{6D2381D6-F50F-493B-BD06-F4862E273076}"/>
    <cellStyle name="20% - Ênfase3 10 4 4 2" xfId="19076" xr:uid="{9710CA6B-655B-46A6-AD0E-ED33D387D1B1}"/>
    <cellStyle name="20% - Ênfase3 10 4 4 3" xfId="19077" xr:uid="{D0043CF2-ECA6-4D9D-B641-140255834216}"/>
    <cellStyle name="20% - Ênfase3 10 4 5" xfId="19078" xr:uid="{290F3B0F-759D-4037-9ED5-4616274D7BEE}"/>
    <cellStyle name="20% - Ênfase3 10 4 6" xfId="19079" xr:uid="{9452E099-1279-4D32-8686-93567FEF94EA}"/>
    <cellStyle name="20% - Ênfase3 10 5" xfId="9078" xr:uid="{63D7D0C8-3D2D-46EE-A511-B8C5F4CD4820}"/>
    <cellStyle name="20% - Ênfase3 10 5 2" xfId="9079" xr:uid="{D57284E4-994D-4AC4-A1E5-844D3CAF6307}"/>
    <cellStyle name="20% - Ênfase3 10 5 2 2" xfId="19080" xr:uid="{83F0FBEB-7545-49F7-B1DF-E100F735FE94}"/>
    <cellStyle name="20% - Ênfase3 10 5 2 2 2" xfId="19081" xr:uid="{EC02A58D-4E4B-4273-929F-6887476A4752}"/>
    <cellStyle name="20% - Ênfase3 10 5 2 2 3" xfId="19082" xr:uid="{D392E89A-CC84-4832-800C-681B0441C0E4}"/>
    <cellStyle name="20% - Ênfase3 10 5 2 3" xfId="19083" xr:uid="{5FD08ABA-3B34-4007-974F-4B2CB5D3D1C7}"/>
    <cellStyle name="20% - Ênfase3 10 5 2 4" xfId="19084" xr:uid="{0202E8C1-5931-4A13-8F7A-BC7CDD2C841B}"/>
    <cellStyle name="20% - Ênfase3 10 5 3" xfId="9080" xr:uid="{0E080F60-2220-4EB0-8D55-232A6223C04D}"/>
    <cellStyle name="20% - Ênfase3 10 5 3 2" xfId="19085" xr:uid="{D0574E22-E3C9-4DCD-B04A-F4E68A7F8815}"/>
    <cellStyle name="20% - Ênfase3 10 5 3 2 2" xfId="19086" xr:uid="{E0247AC5-FE52-4BC5-B117-538A637113CA}"/>
    <cellStyle name="20% - Ênfase3 10 5 3 2 3" xfId="19087" xr:uid="{144B3750-8D30-4530-8F58-C79397562C11}"/>
    <cellStyle name="20% - Ênfase3 10 5 3 3" xfId="19088" xr:uid="{001787B9-48AE-4CC2-A335-19B475E9FCD1}"/>
    <cellStyle name="20% - Ênfase3 10 5 3 4" xfId="19089" xr:uid="{ACDAF5BB-A9C8-429A-B281-0990F1261314}"/>
    <cellStyle name="20% - Ênfase3 10 5 4" xfId="19090" xr:uid="{FAE24AE8-991C-4E54-A8CE-395DAD4427D7}"/>
    <cellStyle name="20% - Ênfase3 10 5 4 2" xfId="19091" xr:uid="{C9CE43B0-9CBA-41F7-9AA6-7244D7BC4A02}"/>
    <cellStyle name="20% - Ênfase3 10 5 4 3" xfId="19092" xr:uid="{F267B122-4659-4FD6-9FDC-BE6D36EF678B}"/>
    <cellStyle name="20% - Ênfase3 10 5 5" xfId="19093" xr:uid="{B1E473E4-C7E2-457B-9B4A-C280F65031C6}"/>
    <cellStyle name="20% - Ênfase3 10 5 6" xfId="19094" xr:uid="{04821D92-32EE-4EBA-9B00-B5AD051BDB66}"/>
    <cellStyle name="20% - Ênfase3 10 6" xfId="9081" xr:uid="{FBC1EBEA-E90C-4D64-8D95-D1E209475576}"/>
    <cellStyle name="20% - Ênfase3 10 6 2" xfId="9082" xr:uid="{C243C560-2B2E-486B-84D7-7F1C90407E6C}"/>
    <cellStyle name="20% - Ênfase3 10 6 2 2" xfId="19095" xr:uid="{B32639BA-575A-4B32-BCCA-27FB3AF2935A}"/>
    <cellStyle name="20% - Ênfase3 10 6 2 2 2" xfId="19096" xr:uid="{28D82206-EA7E-435D-BCA0-D90C81E0FD6C}"/>
    <cellStyle name="20% - Ênfase3 10 6 2 2 3" xfId="19097" xr:uid="{5B9A48C8-8CC8-4DA6-B82F-4406B6FA076D}"/>
    <cellStyle name="20% - Ênfase3 10 6 2 3" xfId="19098" xr:uid="{A44E841A-7932-47A4-BF84-7349FCA154DB}"/>
    <cellStyle name="20% - Ênfase3 10 6 2 4" xfId="19099" xr:uid="{F6C6E8E1-39C1-4914-9190-428B7772A07C}"/>
    <cellStyle name="20% - Ênfase3 10 6 3" xfId="9083" xr:uid="{F0EA3633-3EA0-4475-B842-2A48FF4D5F44}"/>
    <cellStyle name="20% - Ênfase3 10 6 3 2" xfId="19100" xr:uid="{70AD4C9C-19B5-423E-9D13-D717F09FBCAA}"/>
    <cellStyle name="20% - Ênfase3 10 6 3 2 2" xfId="19101" xr:uid="{D2DCC277-2972-4463-B02E-D98864E3A9BE}"/>
    <cellStyle name="20% - Ênfase3 10 6 3 2 3" xfId="19102" xr:uid="{12C109B8-C969-465D-BE9B-C749895788C9}"/>
    <cellStyle name="20% - Ênfase3 10 6 3 3" xfId="19103" xr:uid="{DA112D83-830C-47FB-B0AD-9BBC15AF32DF}"/>
    <cellStyle name="20% - Ênfase3 10 6 3 4" xfId="19104" xr:uid="{7D9E38AF-86B7-4173-A9F5-C62C54DF63D1}"/>
    <cellStyle name="20% - Ênfase3 10 6 4" xfId="19105" xr:uid="{90C6BF46-B172-4C28-A9C4-9E7D60167B26}"/>
    <cellStyle name="20% - Ênfase3 10 6 4 2" xfId="19106" xr:uid="{8CBBD86A-E8D0-470D-9E26-4BDE6DA55296}"/>
    <cellStyle name="20% - Ênfase3 10 6 4 3" xfId="19107" xr:uid="{4C831DB3-D1AE-4CB9-8525-F3468700A5CF}"/>
    <cellStyle name="20% - Ênfase3 10 6 5" xfId="19108" xr:uid="{9F6716EF-79CF-4BB7-B064-64CDD351D36F}"/>
    <cellStyle name="20% - Ênfase3 10 6 6" xfId="19109" xr:uid="{F8374190-0334-479B-BF7F-AE0D8270D5D0}"/>
    <cellStyle name="20% - Ênfase3 10 7" xfId="9084" xr:uid="{BB32F600-2688-4C8F-ADBE-FD0BE76C17F2}"/>
    <cellStyle name="20% - Ênfase3 10 7 2" xfId="9085" xr:uid="{B761402F-A531-4F4D-B622-71328D36B787}"/>
    <cellStyle name="20% - Ênfase3 10 7 2 2" xfId="19110" xr:uid="{BA629DD8-EC2D-4C80-8FCB-F3EB39E20E8C}"/>
    <cellStyle name="20% - Ênfase3 10 7 2 2 2" xfId="19111" xr:uid="{579D72F8-8AC6-497E-9463-BD56595C9BBC}"/>
    <cellStyle name="20% - Ênfase3 10 7 2 2 3" xfId="19112" xr:uid="{012C9F24-EC92-4987-A9B0-6AA35B844A3B}"/>
    <cellStyle name="20% - Ênfase3 10 7 2 3" xfId="19113" xr:uid="{B0F7B1F8-27C5-4B25-9732-E90EA8DA785F}"/>
    <cellStyle name="20% - Ênfase3 10 7 2 4" xfId="19114" xr:uid="{5819B339-43D2-4832-BF14-755443E02A0C}"/>
    <cellStyle name="20% - Ênfase3 10 7 3" xfId="9086" xr:uid="{5B26E9B8-1038-48BB-8D30-12CDF220900A}"/>
    <cellStyle name="20% - Ênfase3 10 7 3 2" xfId="19115" xr:uid="{C07E48C1-9A10-4C5A-B326-DE0140DB5C04}"/>
    <cellStyle name="20% - Ênfase3 10 7 3 2 2" xfId="19116" xr:uid="{FD22D3E2-AB13-4E08-B909-E492AE71D237}"/>
    <cellStyle name="20% - Ênfase3 10 7 3 2 3" xfId="19117" xr:uid="{D9B4E955-FD5F-4B81-83C2-9D87952329A1}"/>
    <cellStyle name="20% - Ênfase3 10 7 3 3" xfId="19118" xr:uid="{A7CE4FCC-5C79-418C-8332-1A0708C5960B}"/>
    <cellStyle name="20% - Ênfase3 10 7 3 4" xfId="19119" xr:uid="{418087D3-9F35-4D7F-A74F-2421BED5CE61}"/>
    <cellStyle name="20% - Ênfase3 10 7 4" xfId="19120" xr:uid="{B95231EC-E5FF-4522-9479-074CED315CAF}"/>
    <cellStyle name="20% - Ênfase3 10 7 4 2" xfId="19121" xr:uid="{BFE061DB-943B-4252-81E9-4F30748194AC}"/>
    <cellStyle name="20% - Ênfase3 10 7 4 3" xfId="19122" xr:uid="{C0473D95-DA79-42E8-8B3B-DFF2DDC1C5D3}"/>
    <cellStyle name="20% - Ênfase3 10 7 5" xfId="19123" xr:uid="{A22A1E59-5756-4B09-B53A-6BB20EC5C3C5}"/>
    <cellStyle name="20% - Ênfase3 10 7 6" xfId="19124" xr:uid="{E06EF1C9-C338-4678-BADE-B2652CB829AA}"/>
    <cellStyle name="20% - Ênfase3 10 8" xfId="9087" xr:uid="{58C92F73-2476-47FC-9414-A7ED65442004}"/>
    <cellStyle name="20% - Ênfase3 10 8 2" xfId="9088" xr:uid="{6C212CA2-56DF-4BCD-A9B8-061FFA375B7E}"/>
    <cellStyle name="20% - Ênfase3 10 8 2 2" xfId="19125" xr:uid="{643ABA43-7109-4BEE-9155-18BAE46724E5}"/>
    <cellStyle name="20% - Ênfase3 10 8 2 2 2" xfId="19126" xr:uid="{6C930049-9D1C-42C6-8AF6-8F50BEAFDD2B}"/>
    <cellStyle name="20% - Ênfase3 10 8 2 2 3" xfId="19127" xr:uid="{EF090D68-B5FA-4DDF-8161-A8DFD2BA421B}"/>
    <cellStyle name="20% - Ênfase3 10 8 2 3" xfId="19128" xr:uid="{2209B740-C6DD-4526-9919-36594C34F1E2}"/>
    <cellStyle name="20% - Ênfase3 10 8 2 4" xfId="19129" xr:uid="{D47DC423-7A7B-4EDA-83B5-25924E6B7BA5}"/>
    <cellStyle name="20% - Ênfase3 10 8 3" xfId="9089" xr:uid="{82B84D34-E769-4DD1-8BFD-ECBBBB3CCA0D}"/>
    <cellStyle name="20% - Ênfase3 10 8 3 2" xfId="19130" xr:uid="{0EE1AE36-232B-4D67-B835-6C297E830C24}"/>
    <cellStyle name="20% - Ênfase3 10 8 3 2 2" xfId="19131" xr:uid="{AB342DE8-3FBA-4558-97A9-BFADBFA854F3}"/>
    <cellStyle name="20% - Ênfase3 10 8 3 2 3" xfId="19132" xr:uid="{819BC1EE-623F-4721-A6FE-FAD7D6FA350B}"/>
    <cellStyle name="20% - Ênfase3 10 8 3 3" xfId="19133" xr:uid="{EB964711-069F-4150-92C1-261D3BCE76E1}"/>
    <cellStyle name="20% - Ênfase3 10 8 3 4" xfId="19134" xr:uid="{D20B0670-3622-4CA3-BA00-4A2B6AEDF471}"/>
    <cellStyle name="20% - Ênfase3 10 8 4" xfId="19135" xr:uid="{3EDB04E7-588B-4002-9C02-A5CF6997DEB2}"/>
    <cellStyle name="20% - Ênfase3 10 8 4 2" xfId="19136" xr:uid="{0542B232-282F-43D2-A0F2-47716D6D7F3A}"/>
    <cellStyle name="20% - Ênfase3 10 8 4 3" xfId="19137" xr:uid="{675B4F38-40E8-430E-AA8D-F2F78E6FEFB3}"/>
    <cellStyle name="20% - Ênfase3 10 8 5" xfId="19138" xr:uid="{CC48C3D2-4AA1-443B-A515-7EDA21ABE3FB}"/>
    <cellStyle name="20% - Ênfase3 10 8 6" xfId="19139" xr:uid="{F4A5AE98-662A-4B71-8A47-78FFA25BCEB7}"/>
    <cellStyle name="20% - Ênfase3 10 9" xfId="9090" xr:uid="{81EE5785-646D-4D6B-9229-05788BA933F5}"/>
    <cellStyle name="20% - Ênfase3 10 9 2" xfId="19140" xr:uid="{6C0ABE37-62CD-443C-8348-98D5FB9F5AB9}"/>
    <cellStyle name="20% - Ênfase3 10 9 2 2" xfId="19141" xr:uid="{681D5B1A-FD6B-4ED4-95BC-23DF5027E335}"/>
    <cellStyle name="20% - Ênfase3 10 9 2 3" xfId="19142" xr:uid="{7B6D5A5A-CAF9-4B9D-9010-729ACC1D781C}"/>
    <cellStyle name="20% - Ênfase3 10 9 3" xfId="19143" xr:uid="{FF043D5C-1598-4ECA-A379-CD2EC7C8C2A7}"/>
    <cellStyle name="20% - Ênfase3 10 9 4" xfId="19144" xr:uid="{DA71A022-3493-4139-A2BD-2922AB4B3DE3}"/>
    <cellStyle name="20% - Ênfase3 100" xfId="19145" xr:uid="{5990B0A0-A9A6-4299-AD49-2C78E675CF1C}"/>
    <cellStyle name="20% - Ênfase3 101" xfId="19146" xr:uid="{557F4B8C-68B5-49F1-B717-59F44BC46F1C}"/>
    <cellStyle name="20% - Ênfase3 102" xfId="19147" xr:uid="{59405A2C-B913-4185-9A19-A67A5F16C8C0}"/>
    <cellStyle name="20% - Ênfase3 103" xfId="19148" xr:uid="{40BB59DB-27A0-4B6D-AD4B-7A39D72A4EA4}"/>
    <cellStyle name="20% - Ênfase3 104" xfId="19149" xr:uid="{44926370-8954-44C0-88B6-CC8DEC15FFD0}"/>
    <cellStyle name="20% - Ênfase3 105" xfId="19150" xr:uid="{48883A7E-B644-44A7-84E9-E627976186CA}"/>
    <cellStyle name="20% - Ênfase3 106" xfId="19151" xr:uid="{3FBF862D-1B6D-4818-A7F3-49D5BE854DD5}"/>
    <cellStyle name="20% - Ênfase3 107" xfId="19152" xr:uid="{F177C1D9-7542-4CB6-B44D-BF74B0D22B48}"/>
    <cellStyle name="20% - Ênfase3 108" xfId="19153" xr:uid="{6ED74C08-131B-4950-94F6-79074F411806}"/>
    <cellStyle name="20% - Ênfase3 109" xfId="19154" xr:uid="{C7D76853-DEA5-40F4-8606-04A5AF2E52E0}"/>
    <cellStyle name="20% - Ênfase3 11" xfId="4814" xr:uid="{B85BDCCF-6876-43D3-A18D-373395294B8C}"/>
    <cellStyle name="20% - Ênfase3 11 2" xfId="4815" xr:uid="{70C5B208-93B6-49D5-BC5A-D61D42EF5D4C}"/>
    <cellStyle name="20% - Ênfase3 11 2 2" xfId="9091" xr:uid="{3D6EA059-0B96-4257-B365-61BE510DB07A}"/>
    <cellStyle name="20% - Ênfase3 11 2 2 2" xfId="19155" xr:uid="{A9EE1BC0-274B-4485-8412-BB17BF0B73DB}"/>
    <cellStyle name="20% - Ênfase3 11 2 2 2 2" xfId="19156" xr:uid="{9A1B9B96-511B-40A0-A99B-BBCE41F51752}"/>
    <cellStyle name="20% - Ênfase3 11 2 2 2 3" xfId="19157" xr:uid="{523F7BE3-F9B1-4F06-9C15-A76873ABC01B}"/>
    <cellStyle name="20% - Ênfase3 11 2 2 3" xfId="19158" xr:uid="{E5E636D2-CE5C-42D7-A73A-C100CFAACEFA}"/>
    <cellStyle name="20% - Ênfase3 11 2 2 4" xfId="19159" xr:uid="{F819A842-E460-4289-A6E2-00DA59EB1B01}"/>
    <cellStyle name="20% - Ênfase3 11 2 3" xfId="9092" xr:uid="{91C964F9-FBD2-4CE0-A391-5544C4103380}"/>
    <cellStyle name="20% - Ênfase3 11 2 3 2" xfId="19160" xr:uid="{C7679DCF-1207-42C3-942A-802EB45E44EA}"/>
    <cellStyle name="20% - Ênfase3 11 2 3 2 2" xfId="19161" xr:uid="{54CF4FF7-4625-410C-9042-6A39556E8FE0}"/>
    <cellStyle name="20% - Ênfase3 11 2 3 2 3" xfId="19162" xr:uid="{BD5965AC-CC40-4A60-A810-90418213423B}"/>
    <cellStyle name="20% - Ênfase3 11 2 3 3" xfId="19163" xr:uid="{E503FB22-4CC0-47AF-B637-B0061038C0BB}"/>
    <cellStyle name="20% - Ênfase3 11 2 3 4" xfId="19164" xr:uid="{5CEA30BC-3A26-4085-B45E-277357BBB328}"/>
    <cellStyle name="20% - Ênfase3 11 2 4" xfId="19165" xr:uid="{9BAF0A30-C96E-4881-AFED-C09C524EDFAA}"/>
    <cellStyle name="20% - Ênfase3 11 2 4 2" xfId="19166" xr:uid="{192BEEC8-2EAE-4EFC-91AA-A60A70E5A56F}"/>
    <cellStyle name="20% - Ênfase3 11 2 4 3" xfId="19167" xr:uid="{1C82EAB5-20E9-444A-8917-1BAB93C9D94B}"/>
    <cellStyle name="20% - Ênfase3 11 2 5" xfId="19168" xr:uid="{968BA841-9ECF-43D2-9BAB-7C5E33F95E00}"/>
    <cellStyle name="20% - Ênfase3 11 2 6" xfId="19169" xr:uid="{366EFDCA-2C18-4B8E-B92C-1FAE1C29FE82}"/>
    <cellStyle name="20% - Ênfase3 11 3" xfId="4816" xr:uid="{65B4B22C-317C-4ED9-8922-38A2390FB3CE}"/>
    <cellStyle name="20% - Ênfase3 11 3 2" xfId="9093" xr:uid="{6F1DCF9D-EAE3-4968-9030-81FB1BE1AF61}"/>
    <cellStyle name="20% - Ênfase3 11 3 2 2" xfId="19170" xr:uid="{AA81F183-BEF6-422E-BE65-E4939F38A2C1}"/>
    <cellStyle name="20% - Ênfase3 11 3 2 2 2" xfId="19171" xr:uid="{951F2B7E-84A5-4145-B7DA-BA18F26E2CA3}"/>
    <cellStyle name="20% - Ênfase3 11 3 2 2 3" xfId="19172" xr:uid="{0B9D71AF-2E44-4904-9200-9C6F3F656AF5}"/>
    <cellStyle name="20% - Ênfase3 11 3 2 3" xfId="19173" xr:uid="{2E0275BC-1888-47B7-9CE9-C923A850B89B}"/>
    <cellStyle name="20% - Ênfase3 11 3 2 4" xfId="19174" xr:uid="{33213983-D295-4784-96D8-737443BAD680}"/>
    <cellStyle name="20% - Ênfase3 11 3 3" xfId="9094" xr:uid="{D53FAD89-F6F9-4113-9BC9-DDA7A0D8982C}"/>
    <cellStyle name="20% - Ênfase3 11 3 3 2" xfId="19175" xr:uid="{69270933-9C56-444E-8E07-05A15FC2A04D}"/>
    <cellStyle name="20% - Ênfase3 11 3 3 2 2" xfId="19176" xr:uid="{0D424607-2338-4AB5-AA60-2AAEA8F6E6D8}"/>
    <cellStyle name="20% - Ênfase3 11 3 3 2 3" xfId="19177" xr:uid="{2ED2F1D0-FC81-4246-ABD7-D5561F6D427B}"/>
    <cellStyle name="20% - Ênfase3 11 3 3 3" xfId="19178" xr:uid="{D01C4CEC-1B42-4EA2-AF04-68BC386870D8}"/>
    <cellStyle name="20% - Ênfase3 11 3 3 4" xfId="19179" xr:uid="{FDC54065-4145-4308-8792-9B988F23DE8B}"/>
    <cellStyle name="20% - Ênfase3 11 3 4" xfId="19180" xr:uid="{9FFB5728-1971-49B7-9959-C2A61E4D29B0}"/>
    <cellStyle name="20% - Ênfase3 11 3 4 2" xfId="19181" xr:uid="{272CBDD9-51F5-4E3A-8DB1-AD0B9E55F899}"/>
    <cellStyle name="20% - Ênfase3 11 3 4 3" xfId="19182" xr:uid="{E223B358-AAE2-4AB6-BC0A-5B23A1B69B88}"/>
    <cellStyle name="20% - Ênfase3 11 3 5" xfId="19183" xr:uid="{F681AF18-B750-4799-894B-C2FDDFC93481}"/>
    <cellStyle name="20% - Ênfase3 11 3 6" xfId="19184" xr:uid="{620B54E1-273B-44E8-AFF7-752A30F9986D}"/>
    <cellStyle name="20% - Ênfase3 11 4" xfId="9095" xr:uid="{6E380B80-42A5-4A0A-BE4B-36C1B80F2F82}"/>
    <cellStyle name="20% - Ênfase3 11 4 2" xfId="19185" xr:uid="{D90609F9-4656-48B1-90B5-D93D0C834A88}"/>
    <cellStyle name="20% - Ênfase3 11 4 2 2" xfId="19186" xr:uid="{08964016-6112-40B9-A787-7CB79185D9BB}"/>
    <cellStyle name="20% - Ênfase3 11 4 2 3" xfId="19187" xr:uid="{06AF6AC5-8B7B-4405-93C3-9D5A1251682D}"/>
    <cellStyle name="20% - Ênfase3 11 4 3" xfId="19188" xr:uid="{584B4DAA-2F30-47DD-ABB5-9AAC7675678D}"/>
    <cellStyle name="20% - Ênfase3 11 4 4" xfId="19189" xr:uid="{990857B6-B1D3-498D-AE78-8D3D33B3767F}"/>
    <cellStyle name="20% - Ênfase3 11 5" xfId="9096" xr:uid="{EB68BE29-2BF0-4AB2-896C-BD16B4F42AC4}"/>
    <cellStyle name="20% - Ênfase3 11 5 2" xfId="19190" xr:uid="{3ADFB287-F45A-486D-AC34-1C37F805FE14}"/>
    <cellStyle name="20% - Ênfase3 11 5 2 2" xfId="19191" xr:uid="{46C7F621-00B8-4C37-B680-7331B0ADABB2}"/>
    <cellStyle name="20% - Ênfase3 11 5 2 3" xfId="19192" xr:uid="{17428515-9EAC-4B2F-8BAA-2B7F0AFCA101}"/>
    <cellStyle name="20% - Ênfase3 11 5 3" xfId="19193" xr:uid="{49D754A1-5BE6-4D3E-A616-1355E8D9843F}"/>
    <cellStyle name="20% - Ênfase3 11 5 4" xfId="19194" xr:uid="{6A448B1B-C16D-4154-A63F-5EEA4351551F}"/>
    <cellStyle name="20% - Ênfase3 11 6" xfId="19195" xr:uid="{55B1265C-DD43-456B-8FFA-1E278C97E645}"/>
    <cellStyle name="20% - Ênfase3 11 6 2" xfId="19196" xr:uid="{03EA893A-EDF5-4D45-833D-490AAC71D53F}"/>
    <cellStyle name="20% - Ênfase3 11 6 3" xfId="19197" xr:uid="{89229D78-BF4E-4D72-9477-E5336A81C768}"/>
    <cellStyle name="20% - Ênfase3 11 7" xfId="19198" xr:uid="{813AEC86-2AC1-493B-8A34-AE5B8336DA39}"/>
    <cellStyle name="20% - Ênfase3 11 8" xfId="19199" xr:uid="{8A9FC167-D420-49AF-9A64-61D176B82578}"/>
    <cellStyle name="20% - Ênfase3 110" xfId="19200" xr:uid="{06414FF0-393A-44E4-871F-C257F146B831}"/>
    <cellStyle name="20% - Ênfase3 111" xfId="19201" xr:uid="{A3466A38-D7A8-4F6F-89E3-0E10D8481863}"/>
    <cellStyle name="20% - Ênfase3 112" xfId="19202" xr:uid="{94B3533C-9FBF-4A10-88F3-B5E7B5CAFC78}"/>
    <cellStyle name="20% - Ênfase3 113" xfId="19203" xr:uid="{21BD3335-9855-4228-A50A-9E46E89CF7FB}"/>
    <cellStyle name="20% - Ênfase3 114" xfId="19204" xr:uid="{0B953541-BE7F-44BC-ADF1-7852B9545B5B}"/>
    <cellStyle name="20% - Ênfase3 115" xfId="19205" xr:uid="{244E192A-6F21-4E7B-AF63-7955ED878F01}"/>
    <cellStyle name="20% - Ênfase3 116" xfId="19206" xr:uid="{7353A69C-D729-40F8-B848-2C061226FF72}"/>
    <cellStyle name="20% - Ênfase3 117" xfId="19207" xr:uid="{B780CED5-F097-4E11-9915-3D61F08AE94D}"/>
    <cellStyle name="20% - Ênfase3 118" xfId="19208" xr:uid="{E2A4F254-B671-4775-89F7-02050FB1BC8B}"/>
    <cellStyle name="20% - Ênfase3 119" xfId="19209" xr:uid="{4B0F024A-0CB0-4E7D-A923-3704427F6BAF}"/>
    <cellStyle name="20% - Ênfase3 12" xfId="4817" xr:uid="{E38170BA-269E-481A-9879-62C9B03CA8E9}"/>
    <cellStyle name="20% - Ênfase3 12 2" xfId="4818" xr:uid="{5CEEDBF2-0927-4714-8B7F-91C1A7344E62}"/>
    <cellStyle name="20% - Ênfase3 12 2 2" xfId="9097" xr:uid="{F0568444-1C22-4516-B58C-C0FBF475B2C1}"/>
    <cellStyle name="20% - Ênfase3 12 2 2 2" xfId="19210" xr:uid="{7F730124-D09B-441E-8FD6-C2D07FBAD071}"/>
    <cellStyle name="20% - Ênfase3 12 2 2 2 2" xfId="19211" xr:uid="{0945B2F1-FB97-41A8-8E54-54CFE927A4A7}"/>
    <cellStyle name="20% - Ênfase3 12 2 2 2 3" xfId="19212" xr:uid="{3D73EBD2-A6E5-49D5-ABBC-7D948A891B9A}"/>
    <cellStyle name="20% - Ênfase3 12 2 2 3" xfId="19213" xr:uid="{459AEAAD-F0AB-43BB-93F8-1D491F102022}"/>
    <cellStyle name="20% - Ênfase3 12 2 2 4" xfId="19214" xr:uid="{ADB18031-39B8-41F6-B217-CF5C44738103}"/>
    <cellStyle name="20% - Ênfase3 12 2 3" xfId="9098" xr:uid="{E87CE72F-AA16-4080-ACED-E17E26F0921D}"/>
    <cellStyle name="20% - Ênfase3 12 2 3 2" xfId="19215" xr:uid="{6CAEC03F-1707-4ECF-ADC5-3FEAF74FBDA7}"/>
    <cellStyle name="20% - Ênfase3 12 2 3 2 2" xfId="19216" xr:uid="{DA7B61CD-4BA2-456F-A8D9-1F326CAD90BB}"/>
    <cellStyle name="20% - Ênfase3 12 2 3 2 3" xfId="19217" xr:uid="{AEA04ACC-EE57-4AEF-9F31-28914F197EE4}"/>
    <cellStyle name="20% - Ênfase3 12 2 3 3" xfId="19218" xr:uid="{6D6BE00A-4DDE-47BD-BF31-122546BFEB3C}"/>
    <cellStyle name="20% - Ênfase3 12 2 3 4" xfId="19219" xr:uid="{93255774-483A-4539-B5BC-28CC52276655}"/>
    <cellStyle name="20% - Ênfase3 12 2 4" xfId="19220" xr:uid="{C857B3E0-8EEB-4440-A91E-85912816D32C}"/>
    <cellStyle name="20% - Ênfase3 12 2 4 2" xfId="19221" xr:uid="{C1050E92-8D52-41B1-9C77-356CBF76B308}"/>
    <cellStyle name="20% - Ênfase3 12 2 4 3" xfId="19222" xr:uid="{0D88F945-2BDD-46B5-9D87-98EB05D99946}"/>
    <cellStyle name="20% - Ênfase3 12 2 5" xfId="19223" xr:uid="{8F1E56DF-D20A-4616-867E-196541485CB3}"/>
    <cellStyle name="20% - Ênfase3 12 2 6" xfId="19224" xr:uid="{27E7490C-0D9D-4EDD-8CC6-A6FC3DA206E0}"/>
    <cellStyle name="20% - Ênfase3 12 3" xfId="4819" xr:uid="{F2E254B4-4AE7-4F80-B887-97CFA90046EC}"/>
    <cellStyle name="20% - Ênfase3 12 3 2" xfId="9099" xr:uid="{D92ADD11-9EBD-48AE-8275-FB8F8D555525}"/>
    <cellStyle name="20% - Ênfase3 12 3 2 2" xfId="19225" xr:uid="{C6F80D3B-50CB-499A-838C-11808E1D533B}"/>
    <cellStyle name="20% - Ênfase3 12 3 2 2 2" xfId="19226" xr:uid="{591259E1-FE2D-46A4-A5EE-22D2F80CC8CA}"/>
    <cellStyle name="20% - Ênfase3 12 3 2 2 3" xfId="19227" xr:uid="{418B3841-8B63-4009-8BE3-A93ACEF85D84}"/>
    <cellStyle name="20% - Ênfase3 12 3 2 3" xfId="19228" xr:uid="{DCD23C14-F8DB-48AC-925C-DA1E28B83A61}"/>
    <cellStyle name="20% - Ênfase3 12 3 2 4" xfId="19229" xr:uid="{94A0D443-3712-466E-84BB-68392A070D52}"/>
    <cellStyle name="20% - Ênfase3 12 3 3" xfId="9100" xr:uid="{192D3F0A-F69D-458A-90DA-28A14DE3DFDE}"/>
    <cellStyle name="20% - Ênfase3 12 3 3 2" xfId="19230" xr:uid="{7D3A49EE-9398-4E2D-9258-BB7493431457}"/>
    <cellStyle name="20% - Ênfase3 12 3 3 2 2" xfId="19231" xr:uid="{7F48475A-4B98-41DD-B6B5-DE265BE81022}"/>
    <cellStyle name="20% - Ênfase3 12 3 3 2 3" xfId="19232" xr:uid="{E85ABB20-E423-4766-B275-25C456A358DF}"/>
    <cellStyle name="20% - Ênfase3 12 3 3 3" xfId="19233" xr:uid="{9316F0CA-C5AB-4E8A-9680-C836F64BFFF5}"/>
    <cellStyle name="20% - Ênfase3 12 3 3 4" xfId="19234" xr:uid="{56ACA70B-A43F-407D-93B1-C767F726885D}"/>
    <cellStyle name="20% - Ênfase3 12 3 4" xfId="19235" xr:uid="{C363C7F7-61BF-4E49-BDFD-B4AEF5A5B774}"/>
    <cellStyle name="20% - Ênfase3 12 3 4 2" xfId="19236" xr:uid="{820C6567-7F3C-452D-9D5A-CD2A24282CF6}"/>
    <cellStyle name="20% - Ênfase3 12 3 4 3" xfId="19237" xr:uid="{E97E5C36-1256-48A7-BEF4-769DC2E5EB09}"/>
    <cellStyle name="20% - Ênfase3 12 3 5" xfId="19238" xr:uid="{23BD9BF6-194B-4309-8B9B-5F454135DA35}"/>
    <cellStyle name="20% - Ênfase3 12 3 6" xfId="19239" xr:uid="{1CCA3D66-4695-4110-BDC8-D3C80DE5615D}"/>
    <cellStyle name="20% - Ênfase3 12 4" xfId="9101" xr:uid="{228B1F59-0DC1-4E5D-8D66-5DBB4B897FA7}"/>
    <cellStyle name="20% - Ênfase3 12 4 2" xfId="19240" xr:uid="{9A7407B2-5305-4C19-9A18-2F6DCD420DCB}"/>
    <cellStyle name="20% - Ênfase3 12 4 2 2" xfId="19241" xr:uid="{0CA91DF5-EBB9-42D7-9E5E-D7A321D1291A}"/>
    <cellStyle name="20% - Ênfase3 12 4 2 3" xfId="19242" xr:uid="{D729DDD5-491D-484B-9ED8-306E86911020}"/>
    <cellStyle name="20% - Ênfase3 12 4 3" xfId="19243" xr:uid="{FAB14EA1-E50D-4980-B27C-B15E77C8F4BB}"/>
    <cellStyle name="20% - Ênfase3 12 4 4" xfId="19244" xr:uid="{BB466289-CD13-437D-A001-CC3A8B434C0F}"/>
    <cellStyle name="20% - Ênfase3 12 5" xfId="9102" xr:uid="{4E10FC36-5531-42AA-AA10-1A5926597FA4}"/>
    <cellStyle name="20% - Ênfase3 12 5 2" xfId="19245" xr:uid="{F80B6699-BB43-4374-AA6A-DA5ED506F1C8}"/>
    <cellStyle name="20% - Ênfase3 12 5 2 2" xfId="19246" xr:uid="{E6C59A70-DB09-4181-9BA8-79870E2A7784}"/>
    <cellStyle name="20% - Ênfase3 12 5 2 3" xfId="19247" xr:uid="{0400D596-BE7B-4AF6-A9AB-F70E6DBEC75C}"/>
    <cellStyle name="20% - Ênfase3 12 5 3" xfId="19248" xr:uid="{4CE91C16-4FAD-4FF5-A3F3-C740766E3DEE}"/>
    <cellStyle name="20% - Ênfase3 12 5 4" xfId="19249" xr:uid="{47305773-C81B-4A45-91B5-1CF7582AFD73}"/>
    <cellStyle name="20% - Ênfase3 12 6" xfId="19250" xr:uid="{66DAEB09-C1BE-4822-A7D9-408B4304F3F9}"/>
    <cellStyle name="20% - Ênfase3 12 6 2" xfId="19251" xr:uid="{1627F237-C299-46F2-8B52-A4C9ED22D1FD}"/>
    <cellStyle name="20% - Ênfase3 12 6 3" xfId="19252" xr:uid="{345F65F4-64DF-4897-92AC-660FDB7DA412}"/>
    <cellStyle name="20% - Ênfase3 12 7" xfId="19253" xr:uid="{E1E39104-CF35-4C27-873B-138257DF96A7}"/>
    <cellStyle name="20% - Ênfase3 12 8" xfId="19254" xr:uid="{BA4797F2-8C4A-4698-9B59-52B697D7944C}"/>
    <cellStyle name="20% - Ênfase3 120" xfId="19255" xr:uid="{EEC9B235-F6C3-4B8D-A1FF-68285DFB91E9}"/>
    <cellStyle name="20% - Ênfase3 121" xfId="19256" xr:uid="{FD191857-7DE0-4CC1-886F-FC8AA2A5FD86}"/>
    <cellStyle name="20% - Ênfase3 122" xfId="19257" xr:uid="{A06B0AE4-4B62-4B8B-B81C-06DC18CF2C1B}"/>
    <cellStyle name="20% - Ênfase3 123" xfId="19258" xr:uid="{689541B0-AC1B-4B7E-A687-22C02042F770}"/>
    <cellStyle name="20% - Ênfase3 124" xfId="19259" xr:uid="{68DFB5C4-27E0-4FAC-A1BA-66758A4F27F7}"/>
    <cellStyle name="20% - Ênfase3 125" xfId="19260" xr:uid="{C2659802-7F9A-45BA-A41B-84EC0DF2734F}"/>
    <cellStyle name="20% - Ênfase3 126" xfId="19261" xr:uid="{A80161D4-22D9-4808-BC4C-FE1E63A5CD47}"/>
    <cellStyle name="20% - Ênfase3 127" xfId="19262" xr:uid="{AAE1FAE4-D53F-49C7-95AC-32E56F6156F2}"/>
    <cellStyle name="20% - Ênfase3 128" xfId="19263" xr:uid="{59141DBE-4344-4923-A42B-502CA9F06CAE}"/>
    <cellStyle name="20% - Ênfase3 129" xfId="19264" xr:uid="{01C5D2D7-EC36-44B4-B131-878CC0886EFE}"/>
    <cellStyle name="20% - Ênfase3 13" xfId="4820" xr:uid="{07AEE72D-0747-47BE-AE25-073C49445AF5}"/>
    <cellStyle name="20% - Ênfase3 13 2" xfId="9103" xr:uid="{B4560993-25D3-4C06-B643-B52FD3A1E0EC}"/>
    <cellStyle name="20% - Ênfase3 13 2 2" xfId="9104" xr:uid="{F02D4229-4A2A-42A2-ABFF-8F02FBD72FBC}"/>
    <cellStyle name="20% - Ênfase3 13 2 2 2" xfId="19265" xr:uid="{73E79432-A175-436E-97B9-77CE40B9CF73}"/>
    <cellStyle name="20% - Ênfase3 13 2 2 2 2" xfId="19266" xr:uid="{91CA8015-7DF7-4199-8602-699AEA62354C}"/>
    <cellStyle name="20% - Ênfase3 13 2 2 2 3" xfId="19267" xr:uid="{D9C3EA61-5990-46D1-A5D5-3E69777FDDBC}"/>
    <cellStyle name="20% - Ênfase3 13 2 2 3" xfId="19268" xr:uid="{88FBCBBA-3637-40B6-95AD-AA0ADB89A5FE}"/>
    <cellStyle name="20% - Ênfase3 13 2 2 4" xfId="19269" xr:uid="{8B982BE4-EA67-4ABC-BF58-AC8EBAC20699}"/>
    <cellStyle name="20% - Ênfase3 13 2 3" xfId="9105" xr:uid="{9F75FCB4-5FC7-4B49-A2D2-1C0F409DBD81}"/>
    <cellStyle name="20% - Ênfase3 13 2 3 2" xfId="19270" xr:uid="{C9177D9D-C307-4C95-9AFF-5D4DD048DF79}"/>
    <cellStyle name="20% - Ênfase3 13 2 3 2 2" xfId="19271" xr:uid="{522FCF23-CEEC-4D0A-8944-D1A035EDB28E}"/>
    <cellStyle name="20% - Ênfase3 13 2 3 2 3" xfId="19272" xr:uid="{AA20D653-BE08-4D3B-85D5-7B2977F5F3A8}"/>
    <cellStyle name="20% - Ênfase3 13 2 3 3" xfId="19273" xr:uid="{6912B71D-BDF4-4FB8-BE28-52BBA362C340}"/>
    <cellStyle name="20% - Ênfase3 13 2 3 4" xfId="19274" xr:uid="{2695BAA3-F547-4502-8A06-C8EF5CABF1B1}"/>
    <cellStyle name="20% - Ênfase3 13 2 4" xfId="19275" xr:uid="{F83E22DC-D7A5-4BEF-99D6-58FF267E2A4D}"/>
    <cellStyle name="20% - Ênfase3 13 2 4 2" xfId="19276" xr:uid="{3D7CB883-EE1D-42F5-B58E-951DD4B89DC0}"/>
    <cellStyle name="20% - Ênfase3 13 2 4 3" xfId="19277" xr:uid="{859D587C-E4F2-41B3-A2D9-64C9A1A19196}"/>
    <cellStyle name="20% - Ênfase3 13 2 5" xfId="19278" xr:uid="{C94AE7BD-F9CE-4093-B24C-443418148EAE}"/>
    <cellStyle name="20% - Ênfase3 13 2 6" xfId="19279" xr:uid="{726F9E31-B9BD-4D7E-B123-43E21548EE08}"/>
    <cellStyle name="20% - Ênfase3 13 3" xfId="9106" xr:uid="{11ABDD9A-999A-448C-AAF3-9228BDD31E0A}"/>
    <cellStyle name="20% - Ênfase3 13 3 2" xfId="9107" xr:uid="{596EEC3A-8646-4FF8-95E9-D4F5262748E1}"/>
    <cellStyle name="20% - Ênfase3 13 3 2 2" xfId="19280" xr:uid="{EE494231-1E3D-4DFB-91DC-234B7DCADE80}"/>
    <cellStyle name="20% - Ênfase3 13 3 2 2 2" xfId="19281" xr:uid="{8DE4D0CD-9957-44F3-BB17-DF51214F12D7}"/>
    <cellStyle name="20% - Ênfase3 13 3 2 2 3" xfId="19282" xr:uid="{5CDA116C-3571-4E46-81E7-7C4BBA55AE78}"/>
    <cellStyle name="20% - Ênfase3 13 3 2 3" xfId="19283" xr:uid="{51E06F5E-146C-4FBD-85CA-769D53DA4D1F}"/>
    <cellStyle name="20% - Ênfase3 13 3 2 4" xfId="19284" xr:uid="{D2145612-7A02-4524-8BF7-F4710E6FCDDC}"/>
    <cellStyle name="20% - Ênfase3 13 3 3" xfId="9108" xr:uid="{3F47FC3B-D43D-4D91-888B-BE237F1B8A32}"/>
    <cellStyle name="20% - Ênfase3 13 3 3 2" xfId="19285" xr:uid="{B23BFEDE-242D-405F-9F30-B7A0DECE29F7}"/>
    <cellStyle name="20% - Ênfase3 13 3 3 2 2" xfId="19286" xr:uid="{4077ED43-C83A-4E79-8481-4743EADCBF9E}"/>
    <cellStyle name="20% - Ênfase3 13 3 3 2 3" xfId="19287" xr:uid="{96A248E3-FF0E-47E4-B7D4-992964281740}"/>
    <cellStyle name="20% - Ênfase3 13 3 3 3" xfId="19288" xr:uid="{B11A876E-3B15-4C2D-8CAD-0A1A2E9D9DB1}"/>
    <cellStyle name="20% - Ênfase3 13 3 3 4" xfId="19289" xr:uid="{14C2B2E0-320A-40BD-9A45-90E94BC66AAF}"/>
    <cellStyle name="20% - Ênfase3 13 3 4" xfId="19290" xr:uid="{01A2195D-1A2A-4AE6-9A1C-A94776C1A749}"/>
    <cellStyle name="20% - Ênfase3 13 3 4 2" xfId="19291" xr:uid="{D9EC9921-AC84-452F-B1F0-2E3F91571B2D}"/>
    <cellStyle name="20% - Ênfase3 13 3 4 3" xfId="19292" xr:uid="{04839734-D338-44DD-B628-A9D659C1C904}"/>
    <cellStyle name="20% - Ênfase3 13 3 5" xfId="19293" xr:uid="{7CE510AB-331D-4BE7-86FF-B4B87C025919}"/>
    <cellStyle name="20% - Ênfase3 13 3 6" xfId="19294" xr:uid="{F1D88236-DFD6-4F07-8B0F-F74DFACE106F}"/>
    <cellStyle name="20% - Ênfase3 13 4" xfId="9109" xr:uid="{C6E05C3C-7BE9-4D53-8232-E8491604E53E}"/>
    <cellStyle name="20% - Ênfase3 13 4 2" xfId="19295" xr:uid="{ED5CED20-D7C3-43B1-B306-F2204F5FE451}"/>
    <cellStyle name="20% - Ênfase3 13 4 2 2" xfId="19296" xr:uid="{0F6CD882-6E56-4FB9-89A3-684D77AB360C}"/>
    <cellStyle name="20% - Ênfase3 13 4 2 3" xfId="19297" xr:uid="{7AD0C55B-9C9A-434E-A2A5-0404BA56D53A}"/>
    <cellStyle name="20% - Ênfase3 13 4 3" xfId="19298" xr:uid="{EC59E573-1168-4A59-9423-7FD78FB257E5}"/>
    <cellStyle name="20% - Ênfase3 13 4 4" xfId="19299" xr:uid="{710F02FA-728F-4A08-94C0-A324E18A7F7D}"/>
    <cellStyle name="20% - Ênfase3 13 5" xfId="9110" xr:uid="{8307838A-2EF0-4811-88A3-B5D4DD7FB150}"/>
    <cellStyle name="20% - Ênfase3 13 5 2" xfId="19300" xr:uid="{416B23BC-59D8-4A58-96C6-7BF6B05836D0}"/>
    <cellStyle name="20% - Ênfase3 13 5 2 2" xfId="19301" xr:uid="{8E153F5B-9BC2-429C-AECA-FD066D9F0DCE}"/>
    <cellStyle name="20% - Ênfase3 13 5 2 3" xfId="19302" xr:uid="{A510F7D1-6ED7-4B33-8A77-39AB9D3BE4BE}"/>
    <cellStyle name="20% - Ênfase3 13 5 3" xfId="19303" xr:uid="{B671F549-7925-4D23-A483-A62E0969864F}"/>
    <cellStyle name="20% - Ênfase3 13 5 4" xfId="19304" xr:uid="{F38334FB-2147-48DF-8D01-A74A73DE786B}"/>
    <cellStyle name="20% - Ênfase3 130" xfId="19305" xr:uid="{115C24A2-25E2-46C6-B12C-D0E0C67206B3}"/>
    <cellStyle name="20% - Ênfase3 131" xfId="19306" xr:uid="{B6ED9EBE-9DE1-43B5-B8C7-5C25F34A5D8A}"/>
    <cellStyle name="20% - Ênfase3 132" xfId="19307" xr:uid="{DAC63DAE-A171-4DAF-97D6-144BB0B1B58D}"/>
    <cellStyle name="20% - Ênfase3 133" xfId="19308" xr:uid="{9AF57812-D0E6-4E8B-87D1-D319032F3B0D}"/>
    <cellStyle name="20% - Ênfase3 134" xfId="19309" xr:uid="{179306EA-7FC4-4898-8266-AB8C41438516}"/>
    <cellStyle name="20% - Ênfase3 135" xfId="19310" xr:uid="{C7A7B192-36BA-42EA-9837-1D974059814F}"/>
    <cellStyle name="20% - Ênfase3 136" xfId="19311" xr:uid="{69F7EC18-1338-4BA9-9A52-D505E4E9DF54}"/>
    <cellStyle name="20% - Ênfase3 137" xfId="19312" xr:uid="{B90E2B2D-2D42-435D-89BD-71FDCDCEFA06}"/>
    <cellStyle name="20% - Ênfase3 138" xfId="19313" xr:uid="{E637502A-DFE3-43D9-BF1B-DB3CE64FC15D}"/>
    <cellStyle name="20% - Ênfase3 139" xfId="19314" xr:uid="{07AFEFFB-F656-4B7F-9AE9-A1A9BA50641C}"/>
    <cellStyle name="20% - Ênfase3 14" xfId="4821" xr:uid="{569D2096-B28E-47A9-856D-B0EF186AF137}"/>
    <cellStyle name="20% - Ênfase3 14 2" xfId="9111" xr:uid="{0A63F4A5-94CE-41DB-9951-65B17D5AC1FA}"/>
    <cellStyle name="20% - Ênfase3 14 2 2" xfId="9112" xr:uid="{3F7889E8-BEA1-40EF-8045-9831EC2F8D4B}"/>
    <cellStyle name="20% - Ênfase3 14 2 2 2" xfId="19315" xr:uid="{F0EBDDC0-3703-48C2-AC50-EA1E18FBD9D2}"/>
    <cellStyle name="20% - Ênfase3 14 2 2 2 2" xfId="19316" xr:uid="{B14DB56A-92C3-4BA8-88F3-88C1FB1BEE87}"/>
    <cellStyle name="20% - Ênfase3 14 2 2 2 3" xfId="19317" xr:uid="{0018ABC5-EAAE-4033-B3D4-E7206284985C}"/>
    <cellStyle name="20% - Ênfase3 14 2 2 3" xfId="19318" xr:uid="{3313B2D1-3E08-410B-8ACA-592BB776F8D5}"/>
    <cellStyle name="20% - Ênfase3 14 2 2 4" xfId="19319" xr:uid="{ABC49A9B-6581-4FE4-ABB8-C7BE589B4A10}"/>
    <cellStyle name="20% - Ênfase3 14 2 3" xfId="9113" xr:uid="{C5BC7D7E-D62E-48B5-94A7-0AF10B599531}"/>
    <cellStyle name="20% - Ênfase3 14 2 3 2" xfId="19320" xr:uid="{2D612D15-E4A0-49AB-A537-0EEF9AFD3209}"/>
    <cellStyle name="20% - Ênfase3 14 2 3 2 2" xfId="19321" xr:uid="{07154750-9076-4F88-BCE6-C7FA7299A43E}"/>
    <cellStyle name="20% - Ênfase3 14 2 3 2 3" xfId="19322" xr:uid="{3F0A923D-F738-4D72-A8F7-D8A6CA4780A6}"/>
    <cellStyle name="20% - Ênfase3 14 2 3 3" xfId="19323" xr:uid="{FEA7A946-413C-4521-8F62-B3F2892D8352}"/>
    <cellStyle name="20% - Ênfase3 14 2 3 4" xfId="19324" xr:uid="{31284A0F-4646-4986-9AB1-B073EB54F9CB}"/>
    <cellStyle name="20% - Ênfase3 14 2 4" xfId="19325" xr:uid="{49444C2A-0F67-4A8A-8AB1-E03CE81B2005}"/>
    <cellStyle name="20% - Ênfase3 14 2 4 2" xfId="19326" xr:uid="{A37EA134-E535-4777-B6B2-C40125E5EEB6}"/>
    <cellStyle name="20% - Ênfase3 14 2 4 3" xfId="19327" xr:uid="{86DBC2CD-A188-423A-A229-5F2725D0072E}"/>
    <cellStyle name="20% - Ênfase3 14 2 5" xfId="19328" xr:uid="{7ED8BF79-7284-4AFF-A0C4-DCBD7D584DB5}"/>
    <cellStyle name="20% - Ênfase3 14 2 6" xfId="19329" xr:uid="{256C7732-C603-4A3A-8269-0AECC29AB714}"/>
    <cellStyle name="20% - Ênfase3 14 3" xfId="9114" xr:uid="{9992FB08-9962-4F7C-A3FD-D81AA1609089}"/>
    <cellStyle name="20% - Ênfase3 14 3 2" xfId="9115" xr:uid="{DA6702F3-491B-45A2-BA91-AD697EEE3746}"/>
    <cellStyle name="20% - Ênfase3 14 3 2 2" xfId="19330" xr:uid="{47EADCFC-A0E3-46CC-B859-224AFA7C0BDE}"/>
    <cellStyle name="20% - Ênfase3 14 3 2 2 2" xfId="19331" xr:uid="{F8D34918-24E2-4983-8307-2C974ED00FB3}"/>
    <cellStyle name="20% - Ênfase3 14 3 2 2 3" xfId="19332" xr:uid="{A8D96D65-C97B-4C95-A367-2C7168FF4B3B}"/>
    <cellStyle name="20% - Ênfase3 14 3 2 3" xfId="19333" xr:uid="{E17E131E-A90D-423A-8BF0-75677FC8041C}"/>
    <cellStyle name="20% - Ênfase3 14 3 2 4" xfId="19334" xr:uid="{F72A17A1-5FF8-495C-9CEF-5A65314FD67C}"/>
    <cellStyle name="20% - Ênfase3 14 3 3" xfId="9116" xr:uid="{A754D359-F99F-4948-B89B-C7333C91A328}"/>
    <cellStyle name="20% - Ênfase3 14 3 3 2" xfId="19335" xr:uid="{1D524C95-992A-489B-A78F-F64F28426E89}"/>
    <cellStyle name="20% - Ênfase3 14 3 3 2 2" xfId="19336" xr:uid="{09C02A41-9572-4BB1-AA96-44EC85149D53}"/>
    <cellStyle name="20% - Ênfase3 14 3 3 2 3" xfId="19337" xr:uid="{2B0CA843-FCF9-4B0B-B629-8A1F8CCE1EC5}"/>
    <cellStyle name="20% - Ênfase3 14 3 3 3" xfId="19338" xr:uid="{EFE1C708-8C01-4886-A7FC-84F3977517B2}"/>
    <cellStyle name="20% - Ênfase3 14 3 3 4" xfId="19339" xr:uid="{2970A4B0-6F68-495F-8FC8-F691DCDC2EE4}"/>
    <cellStyle name="20% - Ênfase3 14 3 4" xfId="19340" xr:uid="{E8AC0E22-624A-457B-8542-444C7BD8FE1D}"/>
    <cellStyle name="20% - Ênfase3 14 3 4 2" xfId="19341" xr:uid="{3F55242C-558A-4E8B-8398-B7EFFABC6319}"/>
    <cellStyle name="20% - Ênfase3 14 3 4 3" xfId="19342" xr:uid="{8B65EA18-3E78-42C7-8E93-1EE0A22BA339}"/>
    <cellStyle name="20% - Ênfase3 14 3 5" xfId="19343" xr:uid="{F99F6333-18BB-4DC7-8D59-49A3CB719F39}"/>
    <cellStyle name="20% - Ênfase3 14 3 6" xfId="19344" xr:uid="{3AAF87C0-B365-4793-8602-BB039B509517}"/>
    <cellStyle name="20% - Ênfase3 14 4" xfId="9117" xr:uid="{0340F70A-CC14-4D97-883C-8DD34D896CBC}"/>
    <cellStyle name="20% - Ênfase3 14 4 2" xfId="19345" xr:uid="{D9952D82-233D-4EAB-91E9-8C06553F8DFC}"/>
    <cellStyle name="20% - Ênfase3 14 4 2 2" xfId="19346" xr:uid="{825AEB42-986C-437E-9447-57B7F58AE03F}"/>
    <cellStyle name="20% - Ênfase3 14 4 2 3" xfId="19347" xr:uid="{7F5CEC11-691E-45D7-B73D-F1EFBBBD9EA1}"/>
    <cellStyle name="20% - Ênfase3 14 4 3" xfId="19348" xr:uid="{C6DD0FBF-EFBF-4D93-8A39-913FCFBC9811}"/>
    <cellStyle name="20% - Ênfase3 14 4 4" xfId="19349" xr:uid="{51537B3B-7D12-4AF9-8843-1BE0C6F1EAA8}"/>
    <cellStyle name="20% - Ênfase3 14 5" xfId="9118" xr:uid="{271BB851-8544-4F82-84E2-AFE6B3840230}"/>
    <cellStyle name="20% - Ênfase3 14 5 2" xfId="19350" xr:uid="{8EEC4A23-3A4D-49BF-A96F-C37A4886621F}"/>
    <cellStyle name="20% - Ênfase3 14 5 2 2" xfId="19351" xr:uid="{D15D47A5-FBA7-4FD3-B2BB-F9E024BBA9AF}"/>
    <cellStyle name="20% - Ênfase3 14 5 2 3" xfId="19352" xr:uid="{3ED321CF-AACA-4B55-848F-1B9DA86BB11E}"/>
    <cellStyle name="20% - Ênfase3 14 5 3" xfId="19353" xr:uid="{E8A7A61C-1EF7-4732-9ED1-BBCA0092B90D}"/>
    <cellStyle name="20% - Ênfase3 14 5 4" xfId="19354" xr:uid="{CB843389-6E94-4701-9CAA-ECBAC35478A2}"/>
    <cellStyle name="20% - Ênfase3 140" xfId="19355" xr:uid="{9C8B9EAC-E681-4999-9217-02F949C9BE85}"/>
    <cellStyle name="20% - Ênfase3 141" xfId="19356" xr:uid="{8ED0E0F1-3EF3-4A43-A19E-907E56A4066F}"/>
    <cellStyle name="20% - Ênfase3 142" xfId="19357" xr:uid="{96E0E745-5BB1-4027-9880-C7187CFE6C37}"/>
    <cellStyle name="20% - Ênfase3 143" xfId="19358" xr:uid="{2B249457-44FA-4D9F-912A-A7CD47EDCF66}"/>
    <cellStyle name="20% - Ênfase3 144" xfId="43861" xr:uid="{2784EE0D-D8B1-4243-8EA7-2C1CC25F461F}"/>
    <cellStyle name="20% - Ênfase3 145" xfId="43862" xr:uid="{1045BCB5-B257-4F6C-9C72-AAC2997F97F7}"/>
    <cellStyle name="20% - Ênfase3 146" xfId="43863" xr:uid="{BD749CCF-94BE-4318-AF29-5399871362F6}"/>
    <cellStyle name="20% - Ênfase3 147" xfId="43864" xr:uid="{D5CD6BB0-1700-4A50-8E3F-45B8945D798E}"/>
    <cellStyle name="20% - Ênfase3 148" xfId="43865" xr:uid="{97ADFF0B-3A79-4658-9ADD-3EF05A6D8A52}"/>
    <cellStyle name="20% - Ênfase3 149" xfId="43866" xr:uid="{36DC8CD5-0377-45BD-AE9D-18F87F7595F6}"/>
    <cellStyle name="20% - Ênfase3 15" xfId="4822" xr:uid="{97A1CBBD-D81C-4B9C-ADEE-67511F7D4F1A}"/>
    <cellStyle name="20% - Ênfase3 15 2" xfId="9119" xr:uid="{3E4158A6-2236-4BFB-8789-262864CE58E5}"/>
    <cellStyle name="20% - Ênfase3 15 2 2" xfId="9120" xr:uid="{536EA1A6-F135-418E-B280-7D4C42C57FEB}"/>
    <cellStyle name="20% - Ênfase3 15 2 2 2" xfId="19359" xr:uid="{ACDF7A59-499C-4D74-8C3B-734AAE897233}"/>
    <cellStyle name="20% - Ênfase3 15 2 2 2 2" xfId="19360" xr:uid="{04250D29-AD99-4D69-8BD6-CE08DCDEABD5}"/>
    <cellStyle name="20% - Ênfase3 15 2 2 2 3" xfId="19361" xr:uid="{77044962-AD85-4FB6-B592-A6A200A273C1}"/>
    <cellStyle name="20% - Ênfase3 15 2 2 3" xfId="19362" xr:uid="{35E6E0E8-2851-48E5-AC17-70346EF94B51}"/>
    <cellStyle name="20% - Ênfase3 15 2 2 4" xfId="19363" xr:uid="{9BABB222-C663-4BFF-B502-D38117FE77D2}"/>
    <cellStyle name="20% - Ênfase3 15 2 3" xfId="9121" xr:uid="{765D2C69-86BB-4D6E-AFB9-12C73D110E90}"/>
    <cellStyle name="20% - Ênfase3 15 2 3 2" xfId="19364" xr:uid="{E4EC885B-E057-4F96-B6B7-EFDEA8A4C3BA}"/>
    <cellStyle name="20% - Ênfase3 15 2 3 2 2" xfId="19365" xr:uid="{C087CDFE-C6AD-4655-8136-44BE762D7CFB}"/>
    <cellStyle name="20% - Ênfase3 15 2 3 2 3" xfId="19366" xr:uid="{CCEC113E-4621-427C-B356-2C694F58CE7A}"/>
    <cellStyle name="20% - Ênfase3 15 2 3 3" xfId="19367" xr:uid="{E7451A8B-505B-4C95-AF06-8FE6A27FE10F}"/>
    <cellStyle name="20% - Ênfase3 15 2 3 4" xfId="19368" xr:uid="{3A189092-3295-4A1A-B6C3-AAF20383DB32}"/>
    <cellStyle name="20% - Ênfase3 15 2 4" xfId="19369" xr:uid="{DFD0A203-08DC-4549-B87B-DA89F8659190}"/>
    <cellStyle name="20% - Ênfase3 15 2 4 2" xfId="19370" xr:uid="{A4DC6E46-80D9-47F0-8BB8-9C8FE5B9A752}"/>
    <cellStyle name="20% - Ênfase3 15 2 4 3" xfId="19371" xr:uid="{E97474F4-A401-4692-B72A-77EE1785BF00}"/>
    <cellStyle name="20% - Ênfase3 15 2 5" xfId="19372" xr:uid="{27EC6984-917F-4030-86CB-6834EBE2BD8C}"/>
    <cellStyle name="20% - Ênfase3 15 2 6" xfId="19373" xr:uid="{38A2D81C-D526-4B7B-96B7-4DAD91DFD7E5}"/>
    <cellStyle name="20% - Ênfase3 15 3" xfId="9122" xr:uid="{C5F8AB78-1CE8-47BB-9129-D393E64AEAE8}"/>
    <cellStyle name="20% - Ênfase3 15 3 2" xfId="9123" xr:uid="{1D017AA4-9B00-4BAA-AD2A-245F92665234}"/>
    <cellStyle name="20% - Ênfase3 15 3 2 2" xfId="19374" xr:uid="{31849B81-0FD9-4F86-B9E7-9634EA75A986}"/>
    <cellStyle name="20% - Ênfase3 15 3 2 2 2" xfId="19375" xr:uid="{6CD33DCE-9FA0-474B-9B23-B343B1258EC0}"/>
    <cellStyle name="20% - Ênfase3 15 3 2 2 3" xfId="19376" xr:uid="{82C8BA05-25E0-4CF6-B3B6-1C1EE23FE1BE}"/>
    <cellStyle name="20% - Ênfase3 15 3 2 3" xfId="19377" xr:uid="{67391F2D-6138-4C5D-8EC4-30DA66007921}"/>
    <cellStyle name="20% - Ênfase3 15 3 2 4" xfId="19378" xr:uid="{FE5A0EA6-ED67-4CD6-B0AE-4C86579389E9}"/>
    <cellStyle name="20% - Ênfase3 15 3 3" xfId="9124" xr:uid="{F9B10DA1-727C-443E-954D-828A8DAE3C64}"/>
    <cellStyle name="20% - Ênfase3 15 3 3 2" xfId="19379" xr:uid="{D2946590-68AE-4CE6-9570-60F3410FA876}"/>
    <cellStyle name="20% - Ênfase3 15 3 3 2 2" xfId="19380" xr:uid="{5B80D92E-8170-4A60-8AA5-002DFEE3AAAA}"/>
    <cellStyle name="20% - Ênfase3 15 3 3 2 3" xfId="19381" xr:uid="{CFF554A3-B75E-47A4-A05C-1044AEA0F018}"/>
    <cellStyle name="20% - Ênfase3 15 3 3 3" xfId="19382" xr:uid="{62234624-E949-4152-9DD8-B3CFD8BF9C37}"/>
    <cellStyle name="20% - Ênfase3 15 3 3 4" xfId="19383" xr:uid="{B47D3B71-3845-4EAC-8BC4-5DEF046859C3}"/>
    <cellStyle name="20% - Ênfase3 15 3 4" xfId="19384" xr:uid="{591D44C5-64F1-41A8-9C69-42E0E7FA2A80}"/>
    <cellStyle name="20% - Ênfase3 15 3 4 2" xfId="19385" xr:uid="{2BA0E92D-9D35-4670-8F96-BEA94D10E9A0}"/>
    <cellStyle name="20% - Ênfase3 15 3 4 3" xfId="19386" xr:uid="{775E78C3-B132-4AEC-8876-22EFC8CCB3A4}"/>
    <cellStyle name="20% - Ênfase3 15 3 5" xfId="19387" xr:uid="{B122CF0F-0F5F-4365-8110-077B892F3621}"/>
    <cellStyle name="20% - Ênfase3 15 3 6" xfId="19388" xr:uid="{6ECBC49C-CCE6-4CE7-A24D-B5D0FDF3A9B7}"/>
    <cellStyle name="20% - Ênfase3 15 4" xfId="9125" xr:uid="{B9A09D50-9331-44EA-ACB6-A8BC9415CE3B}"/>
    <cellStyle name="20% - Ênfase3 15 4 2" xfId="19389" xr:uid="{1F694E2F-0AA5-477B-B191-17B85B452F0B}"/>
    <cellStyle name="20% - Ênfase3 15 4 2 2" xfId="19390" xr:uid="{73189E41-3950-424A-8991-143DC9DA42DA}"/>
    <cellStyle name="20% - Ênfase3 15 4 2 3" xfId="19391" xr:uid="{67AA4B36-D726-4CB3-A4E1-5C8263F10DA2}"/>
    <cellStyle name="20% - Ênfase3 15 4 3" xfId="19392" xr:uid="{BF42F6AE-8344-440B-B1CC-B47935C78C82}"/>
    <cellStyle name="20% - Ênfase3 15 4 4" xfId="19393" xr:uid="{43CCC872-5362-41D7-8DEC-35302200226A}"/>
    <cellStyle name="20% - Ênfase3 15 5" xfId="9126" xr:uid="{28BB80B2-173D-4BA1-BD14-75E60083906C}"/>
    <cellStyle name="20% - Ênfase3 15 5 2" xfId="19394" xr:uid="{96A8746B-3B77-4AFC-AFC6-0994279A25AF}"/>
    <cellStyle name="20% - Ênfase3 15 5 2 2" xfId="19395" xr:uid="{B4F5F690-213F-4BA2-A3FB-43CC612FE291}"/>
    <cellStyle name="20% - Ênfase3 15 5 2 3" xfId="19396" xr:uid="{1BC384B5-B9CE-4F8D-A46E-D99EC83996EC}"/>
    <cellStyle name="20% - Ênfase3 15 5 3" xfId="19397" xr:uid="{3DED10DB-F067-4112-B401-80B6CB94851F}"/>
    <cellStyle name="20% - Ênfase3 15 5 4" xfId="19398" xr:uid="{6CA5C673-1E05-47D5-B0E8-FD4F813A92FF}"/>
    <cellStyle name="20% - Ênfase3 150" xfId="43867" xr:uid="{E6A3025A-7535-49CB-87AD-BA143FB414A6}"/>
    <cellStyle name="20% - Ênfase3 151" xfId="43868" xr:uid="{408422C2-851E-4B1C-A3BA-BB4C7FC6DA6C}"/>
    <cellStyle name="20% - Ênfase3 152" xfId="43869" xr:uid="{D0994DCB-34C4-439B-8F72-05D09D27600F}"/>
    <cellStyle name="20% - Ênfase3 16" xfId="4823" xr:uid="{6ACD6E98-0BB8-4EBC-8904-C06E5FA67269}"/>
    <cellStyle name="20% - Ênfase3 16 2" xfId="9127" xr:uid="{6523DC90-46AD-4C6F-B0BE-113C0893E8BB}"/>
    <cellStyle name="20% - Ênfase3 16 2 2" xfId="9128" xr:uid="{EFF9C361-37E0-4B32-9A58-3B14FB71F170}"/>
    <cellStyle name="20% - Ênfase3 16 2 2 2" xfId="19399" xr:uid="{D8C48149-4CA7-4131-A5F3-7BCC5BB08CA6}"/>
    <cellStyle name="20% - Ênfase3 16 2 2 3" xfId="19400" xr:uid="{27A73D4B-77EC-4CB8-A2CF-D82D034710C9}"/>
    <cellStyle name="20% - Ênfase3 16 2 3" xfId="19401" xr:uid="{AFDBA03D-3365-4118-80FE-E78E3D466557}"/>
    <cellStyle name="20% - Ênfase3 16 2 4" xfId="19402" xr:uid="{A5884B80-6F35-48E7-AA93-08AE7DC9E54D}"/>
    <cellStyle name="20% - Ênfase3 16 3" xfId="9129" xr:uid="{AA4D17D8-642C-443D-B501-6693212A3997}"/>
    <cellStyle name="20% - Ênfase3 16 3 2" xfId="19403" xr:uid="{E2D0DDCD-54A6-4E93-AA25-521A56D4F90F}"/>
    <cellStyle name="20% - Ênfase3 16 3 2 2" xfId="19404" xr:uid="{0B7B41C0-58D7-479F-8869-AC1EFA3749E8}"/>
    <cellStyle name="20% - Ênfase3 16 3 2 3" xfId="19405" xr:uid="{67F65F31-5CBE-4FA2-A512-C13646E5F04F}"/>
    <cellStyle name="20% - Ênfase3 16 3 3" xfId="19406" xr:uid="{EBAFF8AB-7C80-4A5D-800A-A59261FB7905}"/>
    <cellStyle name="20% - Ênfase3 16 3 4" xfId="19407" xr:uid="{C39FB346-62D1-4D4C-AA64-051A41E89F43}"/>
    <cellStyle name="20% - Ênfase3 17" xfId="4824" xr:uid="{F528286B-435B-4EFF-BAB7-36300C293420}"/>
    <cellStyle name="20% - Ênfase3 17 2" xfId="9130" xr:uid="{3EA00950-CBD0-44EC-8ACA-6FD51F49E9E8}"/>
    <cellStyle name="20% - Ênfase3 17 2 2" xfId="9131" xr:uid="{7538A7D5-D07D-4565-BA53-5D7A5537DAFB}"/>
    <cellStyle name="20% - Ênfase3 17 2 2 2" xfId="19408" xr:uid="{C2A02F47-2AC1-471F-B646-0A245EAB97AB}"/>
    <cellStyle name="20% - Ênfase3 17 2 2 3" xfId="19409" xr:uid="{4F89D2D4-3955-45B9-9016-AE46B013183B}"/>
    <cellStyle name="20% - Ênfase3 17 2 3" xfId="19410" xr:uid="{D4CCC52E-747B-413A-A167-A29A041AB1FC}"/>
    <cellStyle name="20% - Ênfase3 17 2 4" xfId="19411" xr:uid="{1844297A-284C-4BCF-8AE5-E048A1BD8502}"/>
    <cellStyle name="20% - Ênfase3 17 3" xfId="9132" xr:uid="{A220DDE3-929B-41DE-9AB3-0ACB3255B175}"/>
    <cellStyle name="20% - Ênfase3 17 3 2" xfId="19412" xr:uid="{C5008319-5B72-4078-8040-D78E8CC7DE41}"/>
    <cellStyle name="20% - Ênfase3 17 3 2 2" xfId="19413" xr:uid="{0826AB8E-552C-4A1A-8EE6-615BCF1C4550}"/>
    <cellStyle name="20% - Ênfase3 17 3 2 3" xfId="19414" xr:uid="{B946DD45-6302-4A63-B0DE-DA2FC655B439}"/>
    <cellStyle name="20% - Ênfase3 17 3 3" xfId="19415" xr:uid="{FCB4ACC7-3617-4576-A315-069BE35FE035}"/>
    <cellStyle name="20% - Ênfase3 17 3 4" xfId="19416" xr:uid="{652B91C3-8BAD-40FE-9F42-33179E796AC5}"/>
    <cellStyle name="20% - Ênfase3 18" xfId="4825" xr:uid="{C59BAC9F-28CD-497C-8A10-CF7EAAD75AE8}"/>
    <cellStyle name="20% - Ênfase3 18 2" xfId="9133" xr:uid="{4EA40183-F3ED-44ED-83CA-A95382AD579F}"/>
    <cellStyle name="20% - Ênfase3 18 2 2" xfId="9134" xr:uid="{6CC66E9F-6935-4062-83C3-D0AED2F264E7}"/>
    <cellStyle name="20% - Ênfase3 18 2 2 2" xfId="19417" xr:uid="{5A8DE314-C93F-4A0B-A7F6-BFB4D1DE8DAC}"/>
    <cellStyle name="20% - Ênfase3 18 2 2 3" xfId="19418" xr:uid="{7C72A4CE-245B-4B9E-8B5A-F58010518107}"/>
    <cellStyle name="20% - Ênfase3 18 2 3" xfId="19419" xr:uid="{330A446B-C685-4F31-AC20-C08100EA5775}"/>
    <cellStyle name="20% - Ênfase3 18 2 4" xfId="19420" xr:uid="{719F6447-9C6E-4701-9E73-0C48EA229AB2}"/>
    <cellStyle name="20% - Ênfase3 18 3" xfId="9135" xr:uid="{FAC12E3C-F668-49A5-96C8-5E33736EED55}"/>
    <cellStyle name="20% - Ênfase3 18 3 2" xfId="19421" xr:uid="{9B61C94B-B7D1-4757-B452-E3666267D9D6}"/>
    <cellStyle name="20% - Ênfase3 18 3 2 2" xfId="19422" xr:uid="{83FB807B-EAB6-435C-8B94-2BFD505ECCB9}"/>
    <cellStyle name="20% - Ênfase3 18 3 2 3" xfId="19423" xr:uid="{FF83FCFD-2A27-490F-AC88-C4E6EF55B124}"/>
    <cellStyle name="20% - Ênfase3 18 3 3" xfId="19424" xr:uid="{0E3A48EB-E52B-40E5-B27B-67B796C0CA72}"/>
    <cellStyle name="20% - Ênfase3 18 3 4" xfId="19425" xr:uid="{E27B17D0-DDA3-484A-9389-A8D2519A70D9}"/>
    <cellStyle name="20% - Ênfase3 19" xfId="4826" xr:uid="{2772120C-A98F-4B4E-8AFD-8D1DE122854B}"/>
    <cellStyle name="20% - Ênfase3 19 2" xfId="9136" xr:uid="{C38DD269-C8B0-4E5F-AFF1-2BE6D176DF7B}"/>
    <cellStyle name="20% - Ênfase3 19 2 2" xfId="9137" xr:uid="{170E9A1A-6E98-4F0D-A6D9-E21A4575EF06}"/>
    <cellStyle name="20% - Ênfase3 19 2 2 2" xfId="19426" xr:uid="{97DE1958-AC16-4A04-8DC8-A3217C4E23B4}"/>
    <cellStyle name="20% - Ênfase3 19 2 2 3" xfId="19427" xr:uid="{9C65CD5F-89AC-4CD2-ABDC-0199BFC3DF47}"/>
    <cellStyle name="20% - Ênfase3 19 2 3" xfId="19428" xr:uid="{27368797-3BB7-44D2-BAD4-B5F262DE6F7A}"/>
    <cellStyle name="20% - Ênfase3 19 2 4" xfId="19429" xr:uid="{3C7A52B3-A5B9-4EB1-82DE-AEE75275802E}"/>
    <cellStyle name="20% - Ênfase3 19 3" xfId="9138" xr:uid="{C8AF8599-28CE-4EA3-BEAC-1E8AB0940A3F}"/>
    <cellStyle name="20% - Ênfase3 19 3 2" xfId="19430" xr:uid="{F0B175ED-D63C-478A-8390-10806BE3C61D}"/>
    <cellStyle name="20% - Ênfase3 19 3 2 2" xfId="19431" xr:uid="{4716759B-544C-4FF4-9B07-1E59C76820E1}"/>
    <cellStyle name="20% - Ênfase3 19 3 2 3" xfId="19432" xr:uid="{CCE75F0F-4CC7-4028-B35B-D2F6E6640FF1}"/>
    <cellStyle name="20% - Ênfase3 19 3 3" xfId="19433" xr:uid="{C981CDEE-A7EC-4B14-8840-ED1C0575FE7B}"/>
    <cellStyle name="20% - Ênfase3 19 3 4" xfId="19434" xr:uid="{431D5C3E-23DE-4B29-A466-1D27194D6C92}"/>
    <cellStyle name="20% - Ênfase3 2" xfId="4827" xr:uid="{25E2F600-B0D9-49D7-9F61-646BFC1AB88F}"/>
    <cellStyle name="20% - Ênfase3 2 10" xfId="4828" xr:uid="{271BCFF5-2101-40FE-81DD-D2F1568ECBF2}"/>
    <cellStyle name="20% - Ênfase3 2 10 2" xfId="9139" xr:uid="{59BF28CD-A436-4A46-9F4D-9D139F826EF9}"/>
    <cellStyle name="20% - Ênfase3 2 10 2 2" xfId="19435" xr:uid="{326EF088-EA03-49C8-848D-9CD1301F0F0C}"/>
    <cellStyle name="20% - Ênfase3 2 10 2 2 2" xfId="19436" xr:uid="{BA727A31-DAB8-4958-9EEA-8A1F9F70D5D1}"/>
    <cellStyle name="20% - Ênfase3 2 10 2 2 3" xfId="19437" xr:uid="{9DDCF01D-2E5D-4237-B2F7-34D2527D95CA}"/>
    <cellStyle name="20% - Ênfase3 2 10 2 3" xfId="19438" xr:uid="{C6720BDF-0A60-4821-96A8-C7D159C31478}"/>
    <cellStyle name="20% - Ênfase3 2 10 2 4" xfId="19439" xr:uid="{60C1E839-7322-475E-ADD0-EB1CC245587E}"/>
    <cellStyle name="20% - Ênfase3 2 10 3" xfId="19440" xr:uid="{4580F5A2-0E8A-43A4-92D6-A077E3116860}"/>
    <cellStyle name="20% - Ênfase3 2 10 3 2" xfId="19441" xr:uid="{BEF335A6-9CAB-4E4E-8C4E-38DC35EAD325}"/>
    <cellStyle name="20% - Ênfase3 2 10 3 3" xfId="19442" xr:uid="{242946DF-515F-4F96-B2D7-F6FB53BEFEC1}"/>
    <cellStyle name="20% - Ênfase3 2 10 4" xfId="19443" xr:uid="{B8726771-A2EC-4B5F-8509-225FE4042B77}"/>
    <cellStyle name="20% - Ênfase3 2 10 5" xfId="19444" xr:uid="{F436BB9A-99EF-4B96-9C62-13028BA013A1}"/>
    <cellStyle name="20% - Ênfase3 2 11" xfId="9140" xr:uid="{D2149E40-4E48-4834-9E50-A1B4434E3A84}"/>
    <cellStyle name="20% - Ênfase3 2 11 2" xfId="9141" xr:uid="{DC6737EC-12DF-4654-AF77-09AAACE9E0C5}"/>
    <cellStyle name="20% - Ênfase3 2 11 2 2" xfId="19445" xr:uid="{D80C1FBD-2639-47CF-B35F-738C98297A14}"/>
    <cellStyle name="20% - Ênfase3 2 11 2 2 2" xfId="19446" xr:uid="{A081F67A-1351-4312-AB34-8DDF01A17955}"/>
    <cellStyle name="20% - Ênfase3 2 11 2 2 3" xfId="19447" xr:uid="{1C4CB586-5B96-4F4D-AAE4-534FFFF0D141}"/>
    <cellStyle name="20% - Ênfase3 2 11 2 3" xfId="19448" xr:uid="{67DAF699-253B-4625-B785-9605FC1D4F6A}"/>
    <cellStyle name="20% - Ênfase3 2 11 2 4" xfId="19449" xr:uid="{4E9D5721-0BFA-4FF7-85D8-B6119F77EDC3}"/>
    <cellStyle name="20% - Ênfase3 2 11 3" xfId="19450" xr:uid="{075C5DE7-5C4B-4B22-9C72-627574C61597}"/>
    <cellStyle name="20% - Ênfase3 2 11 3 2" xfId="19451" xr:uid="{0ED3CDDD-CD51-4588-9E39-E899EDAB4B80}"/>
    <cellStyle name="20% - Ênfase3 2 11 3 3" xfId="19452" xr:uid="{EB2FDCF6-7478-4417-9837-6567B68ABE09}"/>
    <cellStyle name="20% - Ênfase3 2 11 4" xfId="19453" xr:uid="{53AAD76F-8905-4C3B-A302-433A018252A2}"/>
    <cellStyle name="20% - Ênfase3 2 11 5" xfId="19454" xr:uid="{810978D9-F20A-4240-84F8-74E1E657A32A}"/>
    <cellStyle name="20% - Ênfase3 2 12" xfId="9142" xr:uid="{28962574-6E6D-498A-85B8-FFF292986CCD}"/>
    <cellStyle name="20% - Ênfase3 2 12 2" xfId="19455" xr:uid="{EA0E0E71-6CA7-4302-AE59-1A33A853ED43}"/>
    <cellStyle name="20% - Ênfase3 2 12 2 2" xfId="19456" xr:uid="{D850DDB8-82B7-44B9-B11F-1FB731CC0E42}"/>
    <cellStyle name="20% - Ênfase3 2 12 2 3" xfId="19457" xr:uid="{4632F9C8-DA7C-4F5F-A140-4CC7A780ED4A}"/>
    <cellStyle name="20% - Ênfase3 2 12 3" xfId="19458" xr:uid="{90F45D0C-E415-47C4-ACC2-82B1947BC9F0}"/>
    <cellStyle name="20% - Ênfase3 2 12 4" xfId="19459" xr:uid="{4F213209-07B5-45D5-B547-0DCD59BFA63C}"/>
    <cellStyle name="20% - Ênfase3 2 13" xfId="9143" xr:uid="{27BDEF43-131D-458E-BFA1-101813400460}"/>
    <cellStyle name="20% - Ênfase3 2 13 2" xfId="19460" xr:uid="{20FF6DC4-1088-4E29-B1B2-9C8A71F40384}"/>
    <cellStyle name="20% - Ênfase3 2 13 2 2" xfId="19461" xr:uid="{BC9C2F9E-7215-4091-B709-DF6831076EFF}"/>
    <cellStyle name="20% - Ênfase3 2 13 2 3" xfId="19462" xr:uid="{D42B0A20-2060-4D70-95A3-E707A41C4A16}"/>
    <cellStyle name="20% - Ênfase3 2 13 3" xfId="19463" xr:uid="{996A8D52-7C76-4166-957C-6C77E6263053}"/>
    <cellStyle name="20% - Ênfase3 2 13 4" xfId="19464" xr:uid="{1DD04245-A93D-4B79-A224-17815011D3FA}"/>
    <cellStyle name="20% - Ênfase3 2 14" xfId="9144" xr:uid="{8C22294C-D155-40D0-A5F6-FAB4F2FBC932}"/>
    <cellStyle name="20% - Ênfase3 2 14 2" xfId="19465" xr:uid="{848F7698-D807-422E-988B-9B810EBC4ECB}"/>
    <cellStyle name="20% - Ênfase3 2 14 2 2" xfId="19466" xr:uid="{00B44EF2-43E1-4405-A24D-B91E5C090822}"/>
    <cellStyle name="20% - Ênfase3 2 14 2 3" xfId="19467" xr:uid="{0D2A8909-618F-4AF8-9830-753F15F8D67F}"/>
    <cellStyle name="20% - Ênfase3 2 14 3" xfId="19468" xr:uid="{FF39CD78-1F7C-461B-9548-BDA964699E7D}"/>
    <cellStyle name="20% - Ênfase3 2 14 4" xfId="19469" xr:uid="{4C4F15EB-6279-4101-8AD7-E67E10AF3C10}"/>
    <cellStyle name="20% - Ênfase3 2 15" xfId="9145" xr:uid="{7AA5A34C-C72A-422A-8B3D-5F2C424B2CB1}"/>
    <cellStyle name="20% - Ênfase3 2 15 2" xfId="19470" xr:uid="{F602CA9E-00A4-4D4E-A29E-1D4FC389583C}"/>
    <cellStyle name="20% - Ênfase3 2 15 2 2" xfId="19471" xr:uid="{A1E53C70-3F52-4D99-9910-B4B4C2A0A4CA}"/>
    <cellStyle name="20% - Ênfase3 2 15 2 3" xfId="19472" xr:uid="{6FAD3553-35F7-4618-9EEF-136686E231F3}"/>
    <cellStyle name="20% - Ênfase3 2 15 3" xfId="19473" xr:uid="{E1AE1726-4D14-4611-B010-5C0E23FA9C92}"/>
    <cellStyle name="20% - Ênfase3 2 15 4" xfId="19474" xr:uid="{BD336D36-57E5-44D0-9CFE-A86D300C42BE}"/>
    <cellStyle name="20% - Ênfase3 2 16" xfId="9146" xr:uid="{94149327-4ED3-416E-B5C9-893560A6AA51}"/>
    <cellStyle name="20% - Ênfase3 2 16 2" xfId="19475" xr:uid="{474B3F5E-FBAC-4E3B-9C06-3499181E1439}"/>
    <cellStyle name="20% - Ênfase3 2 16 2 2" xfId="19476" xr:uid="{B3F8F174-2FC8-49C2-801C-F636A365F84F}"/>
    <cellStyle name="20% - Ênfase3 2 16 2 3" xfId="19477" xr:uid="{ADC8D76C-13D9-49E8-BDC9-F9F46D46C2B7}"/>
    <cellStyle name="20% - Ênfase3 2 16 3" xfId="19478" xr:uid="{6FBC351D-F279-43C7-9DFF-7D619998261F}"/>
    <cellStyle name="20% - Ênfase3 2 16 4" xfId="19479" xr:uid="{FB3C5FD3-63D8-4AE3-907C-FCE5043DAA94}"/>
    <cellStyle name="20% - Ênfase3 2 17" xfId="9147" xr:uid="{589487B9-5A0B-4834-A660-6D698DF95A39}"/>
    <cellStyle name="20% - Ênfase3 2 17 2" xfId="19480" xr:uid="{F63823F1-72EB-4FA9-8C63-B21440E243A8}"/>
    <cellStyle name="20% - Ênfase3 2 17 2 2" xfId="19481" xr:uid="{9C955CF9-3FC8-4E69-9711-10C678B871B8}"/>
    <cellStyle name="20% - Ênfase3 2 17 2 3" xfId="19482" xr:uid="{35394E6B-F3A2-4A33-985F-AACF31CDB607}"/>
    <cellStyle name="20% - Ênfase3 2 17 3" xfId="19483" xr:uid="{B0BF68F4-E144-4439-9F28-BB1D76A1FA3F}"/>
    <cellStyle name="20% - Ênfase3 2 17 4" xfId="19484" xr:uid="{289586F8-45A9-4F0A-8FB2-8DCDB8E9B3A3}"/>
    <cellStyle name="20% - Ênfase3 2 18" xfId="19485" xr:uid="{C052F528-66E8-432C-82D1-F301CFD49540}"/>
    <cellStyle name="20% - Ênfase3 2 19" xfId="19486" xr:uid="{9E8EF7B1-5721-4BB7-B507-600D434D5B7A}"/>
    <cellStyle name="20% - Ênfase3 2 2" xfId="4829" xr:uid="{E070615B-77B9-46A3-9014-4E09F0C4485A}"/>
    <cellStyle name="20% - Ênfase3 2 2 10" xfId="9148" xr:uid="{B44DE27E-D9F3-4F4E-837F-3E452814B85D}"/>
    <cellStyle name="20% - Ênfase3 2 2 10 2" xfId="9149" xr:uid="{3EA107F7-AF53-41BC-A904-7D09B060061E}"/>
    <cellStyle name="20% - Ênfase3 2 2 10 3" xfId="19487" xr:uid="{B28E9019-CAB7-45A3-9472-8361088AC588}"/>
    <cellStyle name="20% - Ênfase3 2 2 10 3 2" xfId="19488" xr:uid="{6DB46599-B4C8-4D32-AF54-02F8CA500640}"/>
    <cellStyle name="20% - Ênfase3 2 2 10 3 3" xfId="19489" xr:uid="{F4612115-B108-41BD-B0FB-A3245F14D1A8}"/>
    <cellStyle name="20% - Ênfase3 2 2 10 4" xfId="19490" xr:uid="{2021ED97-4B9A-4F17-A34B-054A86D577D3}"/>
    <cellStyle name="20% - Ênfase3 2 2 10 5" xfId="19491" xr:uid="{31216A0D-F7E4-473E-9105-636C8DD171C0}"/>
    <cellStyle name="20% - Ênfase3 2 2 11" xfId="9150" xr:uid="{A5483C08-7BD9-4F8C-8D92-8DE3193AEDFE}"/>
    <cellStyle name="20% - Ênfase3 2 2 12" xfId="9151" xr:uid="{081DE0E7-74DA-4482-B825-D943C1CC31F8}"/>
    <cellStyle name="20% - Ênfase3 2 2 13" xfId="9152" xr:uid="{C31E7FCC-1650-4DD7-A36C-1B1C2C29E03C}"/>
    <cellStyle name="20% - Ênfase3 2 2 14" xfId="9153" xr:uid="{E69A880E-8108-4CD5-9665-351A4E52A611}"/>
    <cellStyle name="20% - Ênfase3 2 2 15" xfId="9154" xr:uid="{AD9B76DB-EF9A-4F35-BD5F-BED8C1B9D23C}"/>
    <cellStyle name="20% - Ênfase3 2 2 16" xfId="9155" xr:uid="{314F9B18-5AAE-4D6A-AD7F-9236AF3DC58E}"/>
    <cellStyle name="20% - Ênfase3 2 2 17" xfId="19492" xr:uid="{92331BCB-C61B-4397-B803-780D3AD8F18D}"/>
    <cellStyle name="20% - Ênfase3 2 2 17 2" xfId="19493" xr:uid="{5E00C862-A14B-4E25-A94B-D051B3121943}"/>
    <cellStyle name="20% - Ênfase3 2 2 17 3" xfId="19494" xr:uid="{4E702B87-76D8-42F3-AEF9-2EC61702C589}"/>
    <cellStyle name="20% - Ênfase3 2 2 18" xfId="19495" xr:uid="{E3B5118A-7ECE-43EF-9CB1-46938E321B01}"/>
    <cellStyle name="20% - Ênfase3 2 2 19" xfId="19496" xr:uid="{DF5B6CE3-3C87-4756-A1E2-98ADC90624B9}"/>
    <cellStyle name="20% - Ênfase3 2 2 2" xfId="4830" xr:uid="{5A759031-6BB2-41C8-82C3-B523B223AC36}"/>
    <cellStyle name="20% - Ênfase3 2 2 3" xfId="4831" xr:uid="{CF86A3F2-9D0E-4E2E-8768-48B2CA278347}"/>
    <cellStyle name="20% - Ênfase3 2 2 4" xfId="4832" xr:uid="{E5733ABD-E56D-425C-9223-CA36FA118635}"/>
    <cellStyle name="20% - Ênfase3 2 2 5" xfId="4833" xr:uid="{68DFDE9D-7CA9-4D99-A9D0-333FB085FFA2}"/>
    <cellStyle name="20% - Ênfase3 2 2 6" xfId="4834" xr:uid="{3DAD963D-D852-4726-B0C9-FC5406EB1CAB}"/>
    <cellStyle name="20% - Ênfase3 2 2 7" xfId="4835" xr:uid="{AECA5012-F228-4F1F-8713-AA46EF77EEB4}"/>
    <cellStyle name="20% - Ênfase3 2 2 8" xfId="4836" xr:uid="{56C15398-C456-41F4-8F7D-0ACF5B584D2F}"/>
    <cellStyle name="20% - Ênfase3 2 2 9" xfId="4837" xr:uid="{E2E78E4E-DD19-4968-8207-F12BB9733D43}"/>
    <cellStyle name="20% - Ênfase3 2 20" xfId="19497" xr:uid="{1ED16ACA-C62F-4E62-876C-F10348DCC270}"/>
    <cellStyle name="20% - Ênfase3 2 3" xfId="4838" xr:uid="{3B6F3291-6303-4042-8A93-786D38D6FD39}"/>
    <cellStyle name="20% - Ênfase3 2 3 2" xfId="9156" xr:uid="{8037B4D9-C279-4128-8E20-0A204BF461A7}"/>
    <cellStyle name="20% - Ênfase3 2 3 2 2" xfId="19498" xr:uid="{811B798C-3899-47DC-8B90-A7455256FB7F}"/>
    <cellStyle name="20% - Ênfase3 2 3 2 2 2" xfId="19499" xr:uid="{A5179FF7-E7C1-40EE-9A39-72215F027CDE}"/>
    <cellStyle name="20% - Ênfase3 2 3 2 2 3" xfId="19500" xr:uid="{C4F1707F-2692-4F2F-8176-C9EE7579C177}"/>
    <cellStyle name="20% - Ênfase3 2 3 2 3" xfId="19501" xr:uid="{40DEAD82-A2CC-4A59-BF78-A678B44192D9}"/>
    <cellStyle name="20% - Ênfase3 2 3 2 4" xfId="19502" xr:uid="{13ACD3B9-10DD-40B8-AAF1-2958F17E0DD3}"/>
    <cellStyle name="20% - Ênfase3 2 3 3" xfId="9157" xr:uid="{D2626D55-B5C5-4737-842E-C31AED037696}"/>
    <cellStyle name="20% - Ênfase3 2 3 3 2" xfId="19503" xr:uid="{05C57AFC-E6AC-4D5E-A274-4CC1325BBF1E}"/>
    <cellStyle name="20% - Ênfase3 2 3 3 2 2" xfId="19504" xr:uid="{F81B2426-5A4C-4A5B-8D68-C678897F9995}"/>
    <cellStyle name="20% - Ênfase3 2 3 3 2 3" xfId="19505" xr:uid="{77017A89-5C49-4500-A25D-8BEFDC0C9ACB}"/>
    <cellStyle name="20% - Ênfase3 2 3 3 3" xfId="19506" xr:uid="{09DBD64F-F50F-4E4B-B9A4-7ED968BDBFA9}"/>
    <cellStyle name="20% - Ênfase3 2 3 3 4" xfId="19507" xr:uid="{2A2D029A-7414-4697-9546-322B879E7A29}"/>
    <cellStyle name="20% - Ênfase3 2 3 4" xfId="19508" xr:uid="{F2FE3E67-16C3-4996-BBD8-B8ABD11DCB8D}"/>
    <cellStyle name="20% - Ênfase3 2 3 4 2" xfId="19509" xr:uid="{0AB40E37-B2D8-4DC3-AEAB-3000FE86EAC8}"/>
    <cellStyle name="20% - Ênfase3 2 3 4 3" xfId="19510" xr:uid="{5D3DC186-E025-482B-9B75-9F28BEB4BCDF}"/>
    <cellStyle name="20% - Ênfase3 2 3 5" xfId="19511" xr:uid="{6A19D9B4-74FD-4764-9477-00E37EEFBCEF}"/>
    <cellStyle name="20% - Ênfase3 2 3 6" xfId="19512" xr:uid="{5A673A96-9B82-4164-8454-39302F5CC3F4}"/>
    <cellStyle name="20% - Ênfase3 2 4" xfId="4839" xr:uid="{DF192543-6941-4E0A-B976-75DD9F57E688}"/>
    <cellStyle name="20% - Ênfase3 2 4 2" xfId="9158" xr:uid="{B383D38D-0A08-4275-9C2F-3023329003B7}"/>
    <cellStyle name="20% - Ênfase3 2 4 2 2" xfId="19513" xr:uid="{1CF00F41-0E1F-4655-977F-B9D4900C8AB7}"/>
    <cellStyle name="20% - Ênfase3 2 4 2 2 2" xfId="19514" xr:uid="{0C2C04BF-7306-49B5-92B0-016B89C0BEB6}"/>
    <cellStyle name="20% - Ênfase3 2 4 2 2 3" xfId="19515" xr:uid="{F35286F3-268C-4C8B-880B-D2ED622C43D5}"/>
    <cellStyle name="20% - Ênfase3 2 4 2 3" xfId="19516" xr:uid="{EAE8C595-A047-4897-9B01-F75388670849}"/>
    <cellStyle name="20% - Ênfase3 2 4 2 4" xfId="19517" xr:uid="{2DE8191F-34BC-4E4B-BB95-EA9D88CE1BC8}"/>
    <cellStyle name="20% - Ênfase3 2 4 3" xfId="9159" xr:uid="{CF5D8AFF-B58A-4E4B-BD63-0794D00E8C89}"/>
    <cellStyle name="20% - Ênfase3 2 4 3 2" xfId="19518" xr:uid="{F65F0F3F-F22F-429A-9DB1-6A898B68F7E2}"/>
    <cellStyle name="20% - Ênfase3 2 4 3 2 2" xfId="19519" xr:uid="{3DDEEFFF-6BCA-439C-A1BF-6831C93FE1CF}"/>
    <cellStyle name="20% - Ênfase3 2 4 3 2 3" xfId="19520" xr:uid="{E1081E13-3F9B-44D4-9F46-0E660608E333}"/>
    <cellStyle name="20% - Ênfase3 2 4 3 3" xfId="19521" xr:uid="{B88294AE-3A87-451E-8960-9853A7697437}"/>
    <cellStyle name="20% - Ênfase3 2 4 3 4" xfId="19522" xr:uid="{30A41362-F349-44EF-817D-BACC34F402D9}"/>
    <cellStyle name="20% - Ênfase3 2 4 4" xfId="19523" xr:uid="{084583D5-5951-4568-AE17-82397C73C3DF}"/>
    <cellStyle name="20% - Ênfase3 2 4 4 2" xfId="19524" xr:uid="{C071598E-53E7-4711-9F77-6C21FE927CE2}"/>
    <cellStyle name="20% - Ênfase3 2 4 4 3" xfId="19525" xr:uid="{E3F802A9-4213-40A6-8B30-540BF71350C7}"/>
    <cellStyle name="20% - Ênfase3 2 4 5" xfId="19526" xr:uid="{EDFCA4DE-8F62-4D60-9244-B2528DBC0C97}"/>
    <cellStyle name="20% - Ênfase3 2 4 6" xfId="19527" xr:uid="{5CDFEDEA-5479-4B35-9443-4B1037548A9D}"/>
    <cellStyle name="20% - Ênfase3 2 5" xfId="4840" xr:uid="{13B1CF06-BEB5-4C0A-8294-A92C6D80B0A4}"/>
    <cellStyle name="20% - Ênfase3 2 5 2" xfId="9160" xr:uid="{B7AD04A4-00DF-4367-8402-BEB613937C09}"/>
    <cellStyle name="20% - Ênfase3 2 5 2 2" xfId="19528" xr:uid="{3A0BAAA5-F542-49B4-965B-FF85C62ABB63}"/>
    <cellStyle name="20% - Ênfase3 2 5 2 2 2" xfId="19529" xr:uid="{EE9EE114-39CC-4603-BDC0-9406F195DBE8}"/>
    <cellStyle name="20% - Ênfase3 2 5 2 2 3" xfId="19530" xr:uid="{BDFE7A77-1024-4E79-9BC9-3FD91BF05D2D}"/>
    <cellStyle name="20% - Ênfase3 2 5 2 3" xfId="19531" xr:uid="{6D01FFC2-C426-43DD-A635-C56E674D84CF}"/>
    <cellStyle name="20% - Ênfase3 2 5 2 4" xfId="19532" xr:uid="{167E8BC6-9342-4309-9CB2-722865731CCE}"/>
    <cellStyle name="20% - Ênfase3 2 5 3" xfId="9161" xr:uid="{AD08D3C8-9FCF-41C4-A435-410CDB3107D1}"/>
    <cellStyle name="20% - Ênfase3 2 5 3 2" xfId="19533" xr:uid="{5E418FC4-FDD2-4009-80B5-3BC572016F45}"/>
    <cellStyle name="20% - Ênfase3 2 5 3 2 2" xfId="19534" xr:uid="{89E8AB4F-A7D0-4674-98CA-07FFC2EA7953}"/>
    <cellStyle name="20% - Ênfase3 2 5 3 2 3" xfId="19535" xr:uid="{260722F9-41A2-4FFD-9B83-6CDED24632AF}"/>
    <cellStyle name="20% - Ênfase3 2 5 3 3" xfId="19536" xr:uid="{ED563ABC-78B8-42E6-87C0-5576AD4C0719}"/>
    <cellStyle name="20% - Ênfase3 2 5 3 4" xfId="19537" xr:uid="{A3AAE699-5BDE-4B16-9E33-5A5C602146C9}"/>
    <cellStyle name="20% - Ênfase3 2 5 4" xfId="19538" xr:uid="{172CB5AD-BAEC-49F8-ADB2-7A87173219DD}"/>
    <cellStyle name="20% - Ênfase3 2 5 4 2" xfId="19539" xr:uid="{64D02F0E-BA61-4A68-BE11-132B92741530}"/>
    <cellStyle name="20% - Ênfase3 2 5 4 3" xfId="19540" xr:uid="{6411F8B2-8843-4BA0-AF3F-99F432FC9F9E}"/>
    <cellStyle name="20% - Ênfase3 2 5 5" xfId="19541" xr:uid="{A270F4A2-015D-459E-963E-1722AFA28C27}"/>
    <cellStyle name="20% - Ênfase3 2 5 6" xfId="19542" xr:uid="{E69D92D9-3F85-4521-98C1-EF0CF397D251}"/>
    <cellStyle name="20% - Ênfase3 2 6" xfId="4841" xr:uid="{1E9B920B-D749-4686-86F7-84FE83727172}"/>
    <cellStyle name="20% - Ênfase3 2 6 2" xfId="9162" xr:uid="{7E932F23-511B-46DB-95AA-C703349AA2A9}"/>
    <cellStyle name="20% - Ênfase3 2 6 2 2" xfId="19543" xr:uid="{C566089C-9E1E-4408-8AF3-38EDE1A22488}"/>
    <cellStyle name="20% - Ênfase3 2 6 2 2 2" xfId="19544" xr:uid="{201D308C-43DF-46B8-9744-7CB03A92002E}"/>
    <cellStyle name="20% - Ênfase3 2 6 2 2 3" xfId="19545" xr:uid="{4FF4662F-0B2C-4841-9B72-A94B01ED2631}"/>
    <cellStyle name="20% - Ênfase3 2 6 2 3" xfId="19546" xr:uid="{05BADF51-AFAD-4445-9A35-690BE3A04B13}"/>
    <cellStyle name="20% - Ênfase3 2 6 2 4" xfId="19547" xr:uid="{4BD402FD-A617-4759-8C81-339D755DB9FB}"/>
    <cellStyle name="20% - Ênfase3 2 6 3" xfId="9163" xr:uid="{F2E003B4-DEB8-43EF-9E13-B8D32A261813}"/>
    <cellStyle name="20% - Ênfase3 2 6 3 2" xfId="19548" xr:uid="{DCE5BD42-8739-453B-BECB-7A64810198B5}"/>
    <cellStyle name="20% - Ênfase3 2 6 3 2 2" xfId="19549" xr:uid="{8EF48A0C-8548-4B6F-8A51-2F73CD05A1E6}"/>
    <cellStyle name="20% - Ênfase3 2 6 3 2 3" xfId="19550" xr:uid="{34F33D5E-D7FC-4E1A-8877-BF0E610E59B3}"/>
    <cellStyle name="20% - Ênfase3 2 6 3 3" xfId="19551" xr:uid="{46BA170F-2B1A-454D-9A9E-0D76E38569DA}"/>
    <cellStyle name="20% - Ênfase3 2 6 3 4" xfId="19552" xr:uid="{7213772E-6325-4865-84C6-E658189DFF9B}"/>
    <cellStyle name="20% - Ênfase3 2 6 4" xfId="19553" xr:uid="{770D59DA-7D37-4CAC-9D85-ABEEE8AF10B7}"/>
    <cellStyle name="20% - Ênfase3 2 6 4 2" xfId="19554" xr:uid="{174F475D-0461-4A65-8B30-921D2F7941BE}"/>
    <cellStyle name="20% - Ênfase3 2 6 4 3" xfId="19555" xr:uid="{3B27E4EE-7330-488F-A744-0226616FC2F8}"/>
    <cellStyle name="20% - Ênfase3 2 6 5" xfId="19556" xr:uid="{284AE964-9C22-44E8-937A-D4F5F9D9B504}"/>
    <cellStyle name="20% - Ênfase3 2 6 6" xfId="19557" xr:uid="{113750C6-CF12-41BA-ABA5-78216BB9D7FE}"/>
    <cellStyle name="20% - Ênfase3 2 7" xfId="4842" xr:uid="{FF233FE0-3E71-4BE7-BA06-CABDBA698B89}"/>
    <cellStyle name="20% - Ênfase3 2 7 2" xfId="9164" xr:uid="{82332532-BE6A-49E3-AC0F-5FDEB2C3FE48}"/>
    <cellStyle name="20% - Ênfase3 2 7 2 2" xfId="19558" xr:uid="{651B14D5-5FC6-4FDF-8CFB-573E8A483BB8}"/>
    <cellStyle name="20% - Ênfase3 2 7 2 2 2" xfId="19559" xr:uid="{3CE63E2F-2BFA-471E-835A-39B4BEE9328C}"/>
    <cellStyle name="20% - Ênfase3 2 7 2 2 3" xfId="19560" xr:uid="{4A7748A4-B8CC-480D-8495-07A79E27817B}"/>
    <cellStyle name="20% - Ênfase3 2 7 2 3" xfId="19561" xr:uid="{FA025E66-34F5-44CA-99A5-041B8B88D6A1}"/>
    <cellStyle name="20% - Ênfase3 2 7 2 4" xfId="19562" xr:uid="{BF36598A-8745-45E3-88DE-9C7C63236062}"/>
    <cellStyle name="20% - Ênfase3 2 7 3" xfId="9165" xr:uid="{E775134E-8F7B-48A7-A0EA-289272914C46}"/>
    <cellStyle name="20% - Ênfase3 2 7 3 2" xfId="19563" xr:uid="{0FEDD165-8486-40B9-AA3C-C1C46911B69D}"/>
    <cellStyle name="20% - Ênfase3 2 7 3 2 2" xfId="19564" xr:uid="{77AC3229-A201-49F9-B866-A8ADE3731A3C}"/>
    <cellStyle name="20% - Ênfase3 2 7 3 2 3" xfId="19565" xr:uid="{9B29C88D-2C3E-4672-9D73-C7460F6F7CAB}"/>
    <cellStyle name="20% - Ênfase3 2 7 3 3" xfId="19566" xr:uid="{CB5D7EE2-9A0C-4341-A191-B8AEA5D44152}"/>
    <cellStyle name="20% - Ênfase3 2 7 3 4" xfId="19567" xr:uid="{0709FDB4-2E8D-443C-9D42-C04C98316A49}"/>
    <cellStyle name="20% - Ênfase3 2 7 4" xfId="19568" xr:uid="{D4E1A82C-A0ED-4017-AD9A-1ACEE71895D7}"/>
    <cellStyle name="20% - Ênfase3 2 7 4 2" xfId="19569" xr:uid="{EEADD85A-6AF5-464E-A87E-2466E257AB5A}"/>
    <cellStyle name="20% - Ênfase3 2 7 4 3" xfId="19570" xr:uid="{E669D789-2920-42A9-AFD7-1498C346D665}"/>
    <cellStyle name="20% - Ênfase3 2 7 5" xfId="19571" xr:uid="{2FD20E50-53B4-4E37-B831-779170EB8EF3}"/>
    <cellStyle name="20% - Ênfase3 2 7 6" xfId="19572" xr:uid="{89A6BC12-AB79-45E0-A618-530AEDA3B2A8}"/>
    <cellStyle name="20% - Ênfase3 2 8" xfId="4843" xr:uid="{FB39B85A-A632-4CCF-BF4B-82FE93CB5064}"/>
    <cellStyle name="20% - Ênfase3 2 8 2" xfId="9166" xr:uid="{212FF31A-C9A1-4B95-BD45-F1EC432984C0}"/>
    <cellStyle name="20% - Ênfase3 2 8 2 2" xfId="19573" xr:uid="{EF89C760-FC85-4498-A0E4-A6A97BEB698E}"/>
    <cellStyle name="20% - Ênfase3 2 8 2 2 2" xfId="19574" xr:uid="{5C6424D9-3F55-48B0-9DC9-00FE81597F51}"/>
    <cellStyle name="20% - Ênfase3 2 8 2 2 3" xfId="19575" xr:uid="{732EC53C-A69B-4CC7-B7EB-E06BC42C2E28}"/>
    <cellStyle name="20% - Ênfase3 2 8 2 3" xfId="19576" xr:uid="{A6B4A9F1-C6A3-46AB-8A31-96F1EFD704A7}"/>
    <cellStyle name="20% - Ênfase3 2 8 2 4" xfId="19577" xr:uid="{C83C522B-8AF3-411A-906F-3E24177E80C5}"/>
    <cellStyle name="20% - Ênfase3 2 8 3" xfId="9167" xr:uid="{376E31AD-7298-4F1A-9D3A-08E651F9056E}"/>
    <cellStyle name="20% - Ênfase3 2 8 3 2" xfId="19578" xr:uid="{0FC7EACA-31EF-4B3F-BB20-7DE3CDF81293}"/>
    <cellStyle name="20% - Ênfase3 2 8 3 2 2" xfId="19579" xr:uid="{009EF242-37BB-4F47-9ABE-1FA92485C663}"/>
    <cellStyle name="20% - Ênfase3 2 8 3 2 3" xfId="19580" xr:uid="{D0BE42DC-AAF3-4280-AF33-11A5A89E5BE9}"/>
    <cellStyle name="20% - Ênfase3 2 8 3 3" xfId="19581" xr:uid="{56739B41-39DE-41F9-AFC8-F21ED56D269D}"/>
    <cellStyle name="20% - Ênfase3 2 8 3 4" xfId="19582" xr:uid="{FA80161D-E5CB-4FA1-9911-47D0B81515E1}"/>
    <cellStyle name="20% - Ênfase3 2 8 4" xfId="19583" xr:uid="{82C0E72B-D3E6-4E60-85F9-F78DA5724623}"/>
    <cellStyle name="20% - Ênfase3 2 8 4 2" xfId="19584" xr:uid="{201E1CEF-597A-47EF-BA36-1456144B4CE4}"/>
    <cellStyle name="20% - Ênfase3 2 8 4 3" xfId="19585" xr:uid="{8C6031FC-2B88-45F3-A761-D28B804F5DF0}"/>
    <cellStyle name="20% - Ênfase3 2 8 5" xfId="19586" xr:uid="{0AC99CF1-E21A-4308-9B0C-DAC5468E6367}"/>
    <cellStyle name="20% - Ênfase3 2 8 6" xfId="19587" xr:uid="{55140ADB-519F-4805-8634-B9648F2DAA5C}"/>
    <cellStyle name="20% - Ênfase3 2 9" xfId="4844" xr:uid="{98BCCA45-BFFA-4EAF-940F-5CDE23F27E67}"/>
    <cellStyle name="20% - Ênfase3 2 9 2" xfId="9168" xr:uid="{47786734-7C4B-4B53-A7A5-F17EF9D83CD9}"/>
    <cellStyle name="20% - Ênfase3 2 9 2 2" xfId="19588" xr:uid="{FD33F1B3-5FD8-48D6-99D4-3B565914001C}"/>
    <cellStyle name="20% - Ênfase3 2 9 2 2 2" xfId="19589" xr:uid="{42926363-6A46-439B-83C4-B68910E3E748}"/>
    <cellStyle name="20% - Ênfase3 2 9 2 2 3" xfId="19590" xr:uid="{8A106C3C-4D6B-4429-BF07-B36A5AD71B7E}"/>
    <cellStyle name="20% - Ênfase3 2 9 2 3" xfId="19591" xr:uid="{3A27A46D-7F98-4C4D-A3F5-A7A740106C0D}"/>
    <cellStyle name="20% - Ênfase3 2 9 2 4" xfId="19592" xr:uid="{73BF7FB4-B944-4079-8DD0-488A15061F77}"/>
    <cellStyle name="20% - Ênfase3 2 9 3" xfId="19593" xr:uid="{33C78C0C-A72C-4363-B736-D5A3F8C93604}"/>
    <cellStyle name="20% - Ênfase3 2 9 3 2" xfId="19594" xr:uid="{EC3995A1-F9F9-4689-A6E4-934D8B999E25}"/>
    <cellStyle name="20% - Ênfase3 2 9 3 3" xfId="19595" xr:uid="{5085022A-3D21-4E00-B0CF-7241635A38F4}"/>
    <cellStyle name="20% - Ênfase3 2 9 4" xfId="19596" xr:uid="{88A96FC1-DF10-4944-8C7A-7AB5726BCAD9}"/>
    <cellStyle name="20% - Ênfase3 2 9 5" xfId="19597" xr:uid="{12CF3C41-C435-45D9-ACC0-0ED5BCCC8A43}"/>
    <cellStyle name="20% - Ênfase3 2_QGOG DRE Segreg_Serv x EP_DEZ09_multa_50%_V5" xfId="9169" xr:uid="{7C771BDB-8C5F-493C-ADF9-AED0ED118C42}"/>
    <cellStyle name="20% - Ênfase3 20" xfId="4845" xr:uid="{67B1AFC0-2F45-4D29-B461-73F0577DE518}"/>
    <cellStyle name="20% - Ênfase3 20 2" xfId="9170" xr:uid="{A6ACD8C9-3649-4BE4-AFA2-09D13982A728}"/>
    <cellStyle name="20% - Ênfase3 20 2 2" xfId="9171" xr:uid="{A4D8E955-126A-4605-A34D-E47C9A845BA8}"/>
    <cellStyle name="20% - Ênfase3 20 2 2 2" xfId="19598" xr:uid="{514DE3B4-8A7C-4629-977E-8D243183BBC5}"/>
    <cellStyle name="20% - Ênfase3 20 2 2 3" xfId="19599" xr:uid="{ECCCF718-CA77-48CB-837C-BDC8EA852755}"/>
    <cellStyle name="20% - Ênfase3 20 2 3" xfId="19600" xr:uid="{69622B1A-F6FF-46D0-A320-DC8813427FA7}"/>
    <cellStyle name="20% - Ênfase3 20 2 4" xfId="19601" xr:uid="{7B48122E-0B57-4086-9D02-2478E7821E5C}"/>
    <cellStyle name="20% - Ênfase3 20 3" xfId="9172" xr:uid="{88174759-DC25-4ECC-9B57-BA320C3E5AB2}"/>
    <cellStyle name="20% - Ênfase3 20 3 2" xfId="19602" xr:uid="{684EA4F1-5B31-4D77-B891-F55B1A8E26C5}"/>
    <cellStyle name="20% - Ênfase3 20 3 2 2" xfId="19603" xr:uid="{3AC7A472-8EC1-4D0C-8C07-7F3ED5A3A340}"/>
    <cellStyle name="20% - Ênfase3 20 3 2 3" xfId="19604" xr:uid="{A782AF36-E51E-463F-AC85-849059E7DD9C}"/>
    <cellStyle name="20% - Ênfase3 20 3 3" xfId="19605" xr:uid="{2F995B3D-94FD-4AE1-A80F-CA28564B7D10}"/>
    <cellStyle name="20% - Ênfase3 20 3 4" xfId="19606" xr:uid="{2DAE8FDA-105D-416A-A525-8CAEEE2FB172}"/>
    <cellStyle name="20% - Ênfase3 20 4" xfId="19607" xr:uid="{4DCBFB81-B0D0-4824-AA88-0E9CF7DFDE54}"/>
    <cellStyle name="20% - Ênfase3 20 4 2" xfId="19608" xr:uid="{38D712A9-1F4B-4004-8BF2-0A3E821AE279}"/>
    <cellStyle name="20% - Ênfase3 20 4 3" xfId="19609" xr:uid="{81EC7286-7260-4E3A-93AC-C4C9F9FE7262}"/>
    <cellStyle name="20% - Ênfase3 20 5" xfId="19610" xr:uid="{7B0DE822-B398-4B05-99EA-0108E16C18D6}"/>
    <cellStyle name="20% - Ênfase3 20 6" xfId="19611" xr:uid="{75CBA726-6615-4BDA-B221-8C1A360EC07F}"/>
    <cellStyle name="20% - Ênfase3 21" xfId="4846" xr:uid="{A391391A-5E8C-4F30-B95E-F010474BDF80}"/>
    <cellStyle name="20% - Ênfase3 21 2" xfId="9173" xr:uid="{07783253-38F3-4CE9-9348-CA6996F17A94}"/>
    <cellStyle name="20% - Ênfase3 21 2 2" xfId="9174" xr:uid="{66D8E12E-B17C-4368-9895-479EE7E82BDE}"/>
    <cellStyle name="20% - Ênfase3 21 2 2 2" xfId="19612" xr:uid="{24BF327D-C042-4661-A014-50C023CDA07B}"/>
    <cellStyle name="20% - Ênfase3 21 2 2 3" xfId="19613" xr:uid="{8337AD44-9E96-44CF-A894-0FFE6B3005E6}"/>
    <cellStyle name="20% - Ênfase3 21 2 3" xfId="19614" xr:uid="{8B5E4355-83EC-47FD-9836-C5AC5178A818}"/>
    <cellStyle name="20% - Ênfase3 21 2 4" xfId="19615" xr:uid="{D0FDC6D6-896F-4DB7-A61A-2B5E662CEAE7}"/>
    <cellStyle name="20% - Ênfase3 21 3" xfId="9175" xr:uid="{8336A246-689E-4C35-8B72-0021AD840C91}"/>
    <cellStyle name="20% - Ênfase3 21 3 2" xfId="19616" xr:uid="{31765F6D-EFD8-43D5-9ECB-8E89FBC7DB35}"/>
    <cellStyle name="20% - Ênfase3 21 3 2 2" xfId="19617" xr:uid="{BC8A5A27-0E3E-4FDE-8052-EFFB5DD5D427}"/>
    <cellStyle name="20% - Ênfase3 21 3 2 3" xfId="19618" xr:uid="{0897630B-F28C-43A6-87A5-D7994F54D651}"/>
    <cellStyle name="20% - Ênfase3 21 3 3" xfId="19619" xr:uid="{10FBB2BA-D5B6-429B-9DAE-7E8D7871E077}"/>
    <cellStyle name="20% - Ênfase3 21 3 4" xfId="19620" xr:uid="{6445DE47-9090-4724-B6D9-BBFC480E082E}"/>
    <cellStyle name="20% - Ênfase3 21 4" xfId="19621" xr:uid="{F8486ABB-77D3-4DB9-99F2-E69F9E56A56E}"/>
    <cellStyle name="20% - Ênfase3 21 4 2" xfId="19622" xr:uid="{2ECA537A-3466-4C27-868B-95E6A2787715}"/>
    <cellStyle name="20% - Ênfase3 21 4 3" xfId="19623" xr:uid="{ECD88CD9-6762-4F4E-AB0C-24A31E859375}"/>
    <cellStyle name="20% - Ênfase3 21 5" xfId="19624" xr:uid="{99683CF0-B7C6-4675-B934-34404D33D846}"/>
    <cellStyle name="20% - Ênfase3 21 6" xfId="19625" xr:uid="{9D5C8C99-6496-413A-88D1-B507D75F6A09}"/>
    <cellStyle name="20% - Ênfase3 22" xfId="4847" xr:uid="{031C7F3F-34B8-45D9-8500-E8BCB9B699AA}"/>
    <cellStyle name="20% - Ênfase3 22 2" xfId="9176" xr:uid="{3C09AC6F-F959-4EB8-8361-BAAA081DEFE8}"/>
    <cellStyle name="20% - Ênfase3 22 2 2" xfId="9177" xr:uid="{0D4D1DAF-C0F4-4659-B161-3B12310268F6}"/>
    <cellStyle name="20% - Ênfase3 22 2 2 2" xfId="19626" xr:uid="{2443AB28-BD2E-4B99-8E43-31F7E4458369}"/>
    <cellStyle name="20% - Ênfase3 22 2 2 3" xfId="19627" xr:uid="{B8BAA822-4FC2-4D1C-9A35-2A01B2245223}"/>
    <cellStyle name="20% - Ênfase3 22 2 3" xfId="19628" xr:uid="{1FCED068-BECF-4108-8C9D-40721B8E8DC4}"/>
    <cellStyle name="20% - Ênfase3 22 2 4" xfId="19629" xr:uid="{E7E7CAB1-B542-4F3A-A50C-05705A9CB033}"/>
    <cellStyle name="20% - Ênfase3 22 3" xfId="9178" xr:uid="{01B40743-F80B-4D20-B784-BB9E61A7DA36}"/>
    <cellStyle name="20% - Ênfase3 22 3 2" xfId="19630" xr:uid="{53835327-0AD5-4927-8369-E377B9A174E8}"/>
    <cellStyle name="20% - Ênfase3 22 3 2 2" xfId="19631" xr:uid="{86BF58B4-78B0-42AE-AC0E-DAC204331635}"/>
    <cellStyle name="20% - Ênfase3 22 3 2 3" xfId="19632" xr:uid="{9FEA226C-64AA-4FBB-978F-5BF99D97082F}"/>
    <cellStyle name="20% - Ênfase3 22 3 3" xfId="19633" xr:uid="{E7A6DEAC-8BC7-4B4C-A9AF-3571EE6A4A41}"/>
    <cellStyle name="20% - Ênfase3 22 3 4" xfId="19634" xr:uid="{D322428B-4854-4296-9C89-5BEA80B811F8}"/>
    <cellStyle name="20% - Ênfase3 22 4" xfId="19635" xr:uid="{B95A896E-6249-4859-B5C4-9A33B7F03D07}"/>
    <cellStyle name="20% - Ênfase3 22 4 2" xfId="19636" xr:uid="{D9FCEC45-B62F-443C-95EE-E73472E00FB6}"/>
    <cellStyle name="20% - Ênfase3 22 4 3" xfId="19637" xr:uid="{6E64F90E-C1AB-421A-BC78-11743152AD84}"/>
    <cellStyle name="20% - Ênfase3 22 5" xfId="19638" xr:uid="{BA6EA23E-DF47-4353-826A-B475F5F9FF16}"/>
    <cellStyle name="20% - Ênfase3 22 6" xfId="19639" xr:uid="{F41B10F5-F3E7-4ED2-A307-8AAE4AE0AEA7}"/>
    <cellStyle name="20% - Ênfase3 23" xfId="4848" xr:uid="{708E8249-0096-4495-8E19-45EB5DB8EF73}"/>
    <cellStyle name="20% - Ênfase3 23 2" xfId="9179" xr:uid="{662BB0C5-561B-4E78-9D2B-3AA4E8F784D1}"/>
    <cellStyle name="20% - Ênfase3 23 2 2" xfId="9180" xr:uid="{8D599606-A7EB-4139-BAA2-914E08CD4704}"/>
    <cellStyle name="20% - Ênfase3 23 2 2 2" xfId="19640" xr:uid="{AB46FEA0-E18F-4736-8432-47E244F71F04}"/>
    <cellStyle name="20% - Ênfase3 23 2 2 3" xfId="19641" xr:uid="{A1C1E609-15E7-4DCD-8F64-D23E4B4F8B69}"/>
    <cellStyle name="20% - Ênfase3 23 2 3" xfId="19642" xr:uid="{F9F4C846-D57B-45AA-A9B9-A1E6505FE7F9}"/>
    <cellStyle name="20% - Ênfase3 23 2 4" xfId="19643" xr:uid="{588FDBCC-8E60-4756-B630-D655F37B06A9}"/>
    <cellStyle name="20% - Ênfase3 23 3" xfId="9181" xr:uid="{98D95452-F0BE-45F0-AC42-53EEA744503C}"/>
    <cellStyle name="20% - Ênfase3 23 3 2" xfId="19644" xr:uid="{C432826A-D5B7-4C4E-B7E8-FA8037E01344}"/>
    <cellStyle name="20% - Ênfase3 23 3 2 2" xfId="19645" xr:uid="{0CD05E6D-0C35-4767-B0EB-96CB89939126}"/>
    <cellStyle name="20% - Ênfase3 23 3 2 3" xfId="19646" xr:uid="{4943D70A-92C4-4006-B2A0-F71F1A5FC2BC}"/>
    <cellStyle name="20% - Ênfase3 23 3 3" xfId="19647" xr:uid="{0C60C6B5-ECA2-4447-ADBE-74D356123C2A}"/>
    <cellStyle name="20% - Ênfase3 23 3 4" xfId="19648" xr:uid="{7B6E54D9-F8BB-43E6-8D47-FFA7EBF93543}"/>
    <cellStyle name="20% - Ênfase3 23 4" xfId="19649" xr:uid="{4EE0BCD6-8D31-42A3-9AB1-11363B4B646F}"/>
    <cellStyle name="20% - Ênfase3 23 4 2" xfId="19650" xr:uid="{E80C4FF1-B950-4EA9-95C3-951B633F5DCC}"/>
    <cellStyle name="20% - Ênfase3 23 4 3" xfId="19651" xr:uid="{185ED33F-245D-4915-8971-415FF2467B11}"/>
    <cellStyle name="20% - Ênfase3 23 5" xfId="19652" xr:uid="{97A643CA-B3DC-4ED1-BDE7-30DC51FCC535}"/>
    <cellStyle name="20% - Ênfase3 23 6" xfId="19653" xr:uid="{F7D357E2-E6FB-4819-9F7F-175E3BC15922}"/>
    <cellStyle name="20% - Ênfase3 24" xfId="4849" xr:uid="{EBC1502E-4A70-4166-BD84-6FF3F4F289FE}"/>
    <cellStyle name="20% - Ênfase3 24 2" xfId="9182" xr:uid="{A3D9AC0A-E781-4EDB-87D4-2EDCDD67D91A}"/>
    <cellStyle name="20% - Ênfase3 24 2 2" xfId="9183" xr:uid="{F9A5D6A7-4985-4198-9C12-BCB46D4FC14C}"/>
    <cellStyle name="20% - Ênfase3 24 2 2 2" xfId="19654" xr:uid="{66F6F8A4-6EE0-495B-A3FC-A1ED72BEBE86}"/>
    <cellStyle name="20% - Ênfase3 24 2 2 3" xfId="19655" xr:uid="{6470A0D6-0926-4438-AAF5-DBF71E1F8391}"/>
    <cellStyle name="20% - Ênfase3 24 2 3" xfId="19656" xr:uid="{C44BAE11-332F-4B15-A6F6-48B849EBE024}"/>
    <cellStyle name="20% - Ênfase3 24 2 4" xfId="19657" xr:uid="{FEB4491B-D2A8-4218-ABDF-FB5E018DFA59}"/>
    <cellStyle name="20% - Ênfase3 24 3" xfId="9184" xr:uid="{AAC1674D-0533-42DB-BAB9-A954988C898E}"/>
    <cellStyle name="20% - Ênfase3 24 3 2" xfId="19658" xr:uid="{BD6E1662-902A-457C-8F8F-1E6ACFFFC835}"/>
    <cellStyle name="20% - Ênfase3 24 3 2 2" xfId="19659" xr:uid="{D9203B25-87F7-484E-BE18-52FC4C6ADB81}"/>
    <cellStyle name="20% - Ênfase3 24 3 2 3" xfId="19660" xr:uid="{8ABE9985-353E-4F54-A1C7-C31155C4CDAF}"/>
    <cellStyle name="20% - Ênfase3 24 3 3" xfId="19661" xr:uid="{96E7EC85-357B-4966-BC19-A561E2DE3F98}"/>
    <cellStyle name="20% - Ênfase3 24 3 4" xfId="19662" xr:uid="{E7EB888F-A7A1-4557-A6FB-0A252A10F27D}"/>
    <cellStyle name="20% - Ênfase3 24 4" xfId="19663" xr:uid="{F8181D40-521F-4E67-B501-4B0AB1889962}"/>
    <cellStyle name="20% - Ênfase3 24 4 2" xfId="19664" xr:uid="{22CA30D0-98CE-4D8C-B3D2-166DB9D1A284}"/>
    <cellStyle name="20% - Ênfase3 24 4 3" xfId="19665" xr:uid="{EB52B4FD-F2DC-4754-934D-F1A7BA2A663A}"/>
    <cellStyle name="20% - Ênfase3 24 5" xfId="19666" xr:uid="{B94C79B5-D009-4441-8492-A41AB576F497}"/>
    <cellStyle name="20% - Ênfase3 24 6" xfId="19667" xr:uid="{78727472-623D-4A7F-8F29-007CEFDDCFE7}"/>
    <cellStyle name="20% - Ênfase3 25" xfId="4850" xr:uid="{96E00424-26EC-47A8-A9BA-D80B08C14326}"/>
    <cellStyle name="20% - Ênfase3 25 2" xfId="9185" xr:uid="{1C71404A-52C2-4B6B-BBDD-13AE6CABA320}"/>
    <cellStyle name="20% - Ênfase3 25 2 2" xfId="9186" xr:uid="{B403708E-006A-4515-B41A-45FD7EEEE12F}"/>
    <cellStyle name="20% - Ênfase3 25 2 2 2" xfId="19668" xr:uid="{99F0363D-B9CA-45AA-B6EA-6837D2D163F4}"/>
    <cellStyle name="20% - Ênfase3 25 2 2 3" xfId="19669" xr:uid="{8F153D6D-DC18-44C9-9F1E-41BB6ED9FF51}"/>
    <cellStyle name="20% - Ênfase3 25 2 3" xfId="19670" xr:uid="{684A87CC-9C49-4146-81D2-F0739E0B5442}"/>
    <cellStyle name="20% - Ênfase3 25 2 4" xfId="19671" xr:uid="{0A96E4F3-C8D3-4C58-B890-8722641512F4}"/>
    <cellStyle name="20% - Ênfase3 25 3" xfId="9187" xr:uid="{0CB761AC-805C-4B3A-9BDF-629D267CB8A1}"/>
    <cellStyle name="20% - Ênfase3 25 3 2" xfId="19672" xr:uid="{B577F1D4-CF97-48C6-AB64-2CCAB9294522}"/>
    <cellStyle name="20% - Ênfase3 25 3 2 2" xfId="19673" xr:uid="{03E4206E-2B96-4D46-8CB2-A3FD91BD635B}"/>
    <cellStyle name="20% - Ênfase3 25 3 2 3" xfId="19674" xr:uid="{2B716F5B-B545-4270-AA84-8F8B8093C5FD}"/>
    <cellStyle name="20% - Ênfase3 25 3 3" xfId="19675" xr:uid="{A5775B5E-376C-4C5F-B56C-D3C39170BEBA}"/>
    <cellStyle name="20% - Ênfase3 25 3 4" xfId="19676" xr:uid="{513365E5-9A1D-4A90-923F-57C802290787}"/>
    <cellStyle name="20% - Ênfase3 25 4" xfId="19677" xr:uid="{7205F6A6-D3B8-4512-9DF4-4441B4A4BF63}"/>
    <cellStyle name="20% - Ênfase3 25 4 2" xfId="19678" xr:uid="{9447903F-042F-4493-A2B9-647808BA58B8}"/>
    <cellStyle name="20% - Ênfase3 25 4 3" xfId="19679" xr:uid="{53C2AB14-45EC-42D6-8E17-10B04B26354B}"/>
    <cellStyle name="20% - Ênfase3 25 5" xfId="19680" xr:uid="{4E928D38-8082-4F3D-8399-86C8211736CC}"/>
    <cellStyle name="20% - Ênfase3 25 6" xfId="19681" xr:uid="{6C464FE2-1222-4780-8ED2-E349C8DB55C8}"/>
    <cellStyle name="20% - Ênfase3 26" xfId="4851" xr:uid="{94622700-F229-4C6B-8F30-0AE22DDF3F76}"/>
    <cellStyle name="20% - Ênfase3 26 2" xfId="9188" xr:uid="{8ECF853A-38A4-4217-8C9F-3F026F105367}"/>
    <cellStyle name="20% - Ênfase3 26 2 2" xfId="9189" xr:uid="{4E7AADC7-85E0-4C8C-BA96-8864AD05AD93}"/>
    <cellStyle name="20% - Ênfase3 26 2 2 2" xfId="19682" xr:uid="{911563F3-3D5D-4CB8-AEF2-2E5699FDCBAA}"/>
    <cellStyle name="20% - Ênfase3 26 2 2 3" xfId="19683" xr:uid="{F0CCD912-D8F9-428B-B1D9-57B567CA4CE8}"/>
    <cellStyle name="20% - Ênfase3 26 2 3" xfId="19684" xr:uid="{3C4D6E7C-531E-45DF-903F-EFD0831A5CAB}"/>
    <cellStyle name="20% - Ênfase3 26 2 4" xfId="19685" xr:uid="{BFBDDB00-51FA-4DA9-BEA7-8280B06FA8E3}"/>
    <cellStyle name="20% - Ênfase3 26 3" xfId="9190" xr:uid="{AC6CE5BB-B1A1-4EE4-A12D-94C09DB30D8A}"/>
    <cellStyle name="20% - Ênfase3 26 3 2" xfId="19686" xr:uid="{96E4E308-F77E-4040-874C-C6FADC7410FE}"/>
    <cellStyle name="20% - Ênfase3 26 3 2 2" xfId="19687" xr:uid="{98BC5140-C7DC-42AA-81DA-725FB3F4745C}"/>
    <cellStyle name="20% - Ênfase3 26 3 2 3" xfId="19688" xr:uid="{6CD48750-382B-4C72-B78E-856387BB664A}"/>
    <cellStyle name="20% - Ênfase3 26 3 3" xfId="19689" xr:uid="{57587B1F-BD99-493D-A814-A7AD988E3B0F}"/>
    <cellStyle name="20% - Ênfase3 26 3 4" xfId="19690" xr:uid="{A757106E-DFA8-43FD-BB7A-95B84CD37DA8}"/>
    <cellStyle name="20% - Ênfase3 26 4" xfId="19691" xr:uid="{76F790E3-4C2F-413C-94CC-5A25EDA67F1D}"/>
    <cellStyle name="20% - Ênfase3 26 4 2" xfId="19692" xr:uid="{6796C7C9-C5FE-49F7-B969-98715C5260F4}"/>
    <cellStyle name="20% - Ênfase3 26 4 3" xfId="19693" xr:uid="{55D9389B-390D-4926-9457-DE9D465B0BAD}"/>
    <cellStyle name="20% - Ênfase3 26 5" xfId="19694" xr:uid="{CB71048E-7F3D-47A8-9CB6-51409651E23D}"/>
    <cellStyle name="20% - Ênfase3 26 6" xfId="19695" xr:uid="{A583C4A0-D0C1-462E-A5E6-B32A2DBBAF69}"/>
    <cellStyle name="20% - Ênfase3 27" xfId="4852" xr:uid="{5F68F426-15BE-4515-9519-8F8E8BB759FA}"/>
    <cellStyle name="20% - Ênfase3 27 2" xfId="9191" xr:uid="{1032676B-6979-49A0-BA51-CBB7C9C97DB1}"/>
    <cellStyle name="20% - Ênfase3 27 2 2" xfId="9192" xr:uid="{E6A57975-80F7-4868-9C7A-9A4528DE3905}"/>
    <cellStyle name="20% - Ênfase3 27 2 2 2" xfId="19696" xr:uid="{DDD35F47-26ED-4674-A305-6DCA3C0431A1}"/>
    <cellStyle name="20% - Ênfase3 27 2 2 3" xfId="19697" xr:uid="{B8E2B9CB-3010-4DB5-8107-C84BC26BC956}"/>
    <cellStyle name="20% - Ênfase3 27 2 3" xfId="19698" xr:uid="{4EAAFE3F-C533-4628-B08F-0B3BF0005238}"/>
    <cellStyle name="20% - Ênfase3 27 2 4" xfId="19699" xr:uid="{E593DC22-69DA-44A1-91A0-3AC71D081AC8}"/>
    <cellStyle name="20% - Ênfase3 27 3" xfId="9193" xr:uid="{9B9CECAA-149A-41D8-8AC2-7E21EBF85A87}"/>
    <cellStyle name="20% - Ênfase3 27 3 2" xfId="19700" xr:uid="{7606CA1D-3181-4C36-95D4-1BD287C0F911}"/>
    <cellStyle name="20% - Ênfase3 27 3 2 2" xfId="19701" xr:uid="{7A79D911-7586-4B8D-BC2F-3D691DE04F2B}"/>
    <cellStyle name="20% - Ênfase3 27 3 2 3" xfId="19702" xr:uid="{97DF592E-5302-43CD-8025-AB75D5F48AC8}"/>
    <cellStyle name="20% - Ênfase3 27 3 3" xfId="19703" xr:uid="{750B8E0E-7DFD-49C0-9845-88CFB9A2E5A4}"/>
    <cellStyle name="20% - Ênfase3 27 3 4" xfId="19704" xr:uid="{9CE940AE-DDD1-4915-AED3-FAE5F83B9FFC}"/>
    <cellStyle name="20% - Ênfase3 27 4" xfId="19705" xr:uid="{DD10EFC9-977F-4F2E-B978-E0F82507FA13}"/>
    <cellStyle name="20% - Ênfase3 27 4 2" xfId="19706" xr:uid="{5B6C8E7A-66D8-4434-9312-A4D9A10B4F18}"/>
    <cellStyle name="20% - Ênfase3 27 4 3" xfId="19707" xr:uid="{40359A12-A8FC-45E6-92BF-4992C7D0E6C4}"/>
    <cellStyle name="20% - Ênfase3 27 5" xfId="19708" xr:uid="{63EA22ED-559B-4902-82DF-22BD5FC9892E}"/>
    <cellStyle name="20% - Ênfase3 27 6" xfId="19709" xr:uid="{A626A152-C386-46E2-BBBF-C6C20DC0BB7E}"/>
    <cellStyle name="20% - Ênfase3 28" xfId="4853" xr:uid="{54409BC2-9C79-4E23-A1E8-8BF13CE8930D}"/>
    <cellStyle name="20% - Ênfase3 28 2" xfId="9194" xr:uid="{F0AECF26-DC3C-4098-B1D4-D5862032EEF4}"/>
    <cellStyle name="20% - Ênfase3 28 2 2" xfId="9195" xr:uid="{A033725D-7257-4E78-8A9B-3607B44F0020}"/>
    <cellStyle name="20% - Ênfase3 28 2 2 2" xfId="19710" xr:uid="{FE197381-446C-47EA-AB8E-C1253B696023}"/>
    <cellStyle name="20% - Ênfase3 28 2 2 3" xfId="19711" xr:uid="{2A7C2A9F-393E-4AA5-9F9C-1C09B43D4AFA}"/>
    <cellStyle name="20% - Ênfase3 28 2 3" xfId="19712" xr:uid="{572219B2-1137-4021-9A62-313CF5789182}"/>
    <cellStyle name="20% - Ênfase3 28 2 4" xfId="19713" xr:uid="{03FE4BA4-C24D-45D2-8747-98F35636F20D}"/>
    <cellStyle name="20% - Ênfase3 28 3" xfId="9196" xr:uid="{2D983600-133B-478F-99C9-F823F91E8D09}"/>
    <cellStyle name="20% - Ênfase3 28 3 2" xfId="19714" xr:uid="{13F24E89-785A-4A72-B5B5-7934233150A0}"/>
    <cellStyle name="20% - Ênfase3 28 3 2 2" xfId="19715" xr:uid="{CB312147-A7B7-4C06-88A6-0AB7E6AD1631}"/>
    <cellStyle name="20% - Ênfase3 28 3 2 3" xfId="19716" xr:uid="{8ECEB22F-F830-4021-8476-59ACE77D809C}"/>
    <cellStyle name="20% - Ênfase3 28 3 3" xfId="19717" xr:uid="{8D81DEDE-56E9-47E5-A2E6-CCEE4A03C053}"/>
    <cellStyle name="20% - Ênfase3 28 3 4" xfId="19718" xr:uid="{B5975DC7-56DB-4C41-ACBE-736470B30246}"/>
    <cellStyle name="20% - Ênfase3 28 4" xfId="19719" xr:uid="{8411ED6D-B63C-4DCF-B6B3-58EE4ECB35B7}"/>
    <cellStyle name="20% - Ênfase3 28 4 2" xfId="19720" xr:uid="{57C650A9-5E60-4CB6-966E-F425BEF91AFE}"/>
    <cellStyle name="20% - Ênfase3 28 4 3" xfId="19721" xr:uid="{2C2E75F2-8FDA-45C5-9C85-60AD14F7C038}"/>
    <cellStyle name="20% - Ênfase3 28 5" xfId="19722" xr:uid="{64E7BB83-C74E-4EAD-A2CB-8BA9EBB7877F}"/>
    <cellStyle name="20% - Ênfase3 28 6" xfId="19723" xr:uid="{D53421BB-5031-4C52-886A-C5A12C85A8EF}"/>
    <cellStyle name="20% - Ênfase3 29" xfId="9197" xr:uid="{F37C41B5-1B0E-4267-9606-A39C4ABF4FE0}"/>
    <cellStyle name="20% - Ênfase3 29 2" xfId="9198" xr:uid="{3418276C-E5CB-45DD-B029-75B9F5D77C40}"/>
    <cellStyle name="20% - Ênfase3 29 2 2" xfId="9199" xr:uid="{68934CD1-A342-4042-9E78-A3CABAA1F86C}"/>
    <cellStyle name="20% - Ênfase3 29 2 2 2" xfId="19724" xr:uid="{D9CBF5DA-271D-4740-9E39-0B148860CAC5}"/>
    <cellStyle name="20% - Ênfase3 29 2 2 3" xfId="19725" xr:uid="{C9E3DAB9-C408-4593-9620-E5D42C54ABE3}"/>
    <cellStyle name="20% - Ênfase3 29 2 3" xfId="19726" xr:uid="{16883A97-958E-4F5D-9FD0-1783149801BD}"/>
    <cellStyle name="20% - Ênfase3 29 2 4" xfId="19727" xr:uid="{A9E6877E-2126-4378-B364-639961D35050}"/>
    <cellStyle name="20% - Ênfase3 29 3" xfId="9200" xr:uid="{788BBBA5-5077-4BF6-B4FC-1D2A876A1444}"/>
    <cellStyle name="20% - Ênfase3 29 3 2" xfId="19728" xr:uid="{C5F5056B-B0FB-4A03-8923-875DE21E00B6}"/>
    <cellStyle name="20% - Ênfase3 29 3 2 2" xfId="19729" xr:uid="{C79A2B78-63BA-4F54-9BC1-17EE8CF6660D}"/>
    <cellStyle name="20% - Ênfase3 29 3 2 3" xfId="19730" xr:uid="{3B288F83-A04A-439B-B368-9EC2736C7F70}"/>
    <cellStyle name="20% - Ênfase3 29 3 3" xfId="19731" xr:uid="{A67E1404-8414-4A38-B864-062D415B1A51}"/>
    <cellStyle name="20% - Ênfase3 29 3 4" xfId="19732" xr:uid="{7D3EA78C-E381-475D-BAC8-3D7BE3FFBDAE}"/>
    <cellStyle name="20% - Ênfase3 29 4" xfId="19733" xr:uid="{AFE5BCD6-C601-44A1-9586-B497ACD25558}"/>
    <cellStyle name="20% - Ênfase3 29 4 2" xfId="19734" xr:uid="{86B58EDF-FCC9-430B-B851-80FC386F8F4C}"/>
    <cellStyle name="20% - Ênfase3 29 4 3" xfId="19735" xr:uid="{234EEBBB-DD92-40DA-82FF-92324B1E2488}"/>
    <cellStyle name="20% - Ênfase3 29 5" xfId="19736" xr:uid="{2AA97544-68E8-4DC4-AA17-4CB7B97DD886}"/>
    <cellStyle name="20% - Ênfase3 29 6" xfId="19737" xr:uid="{FB99652A-34CF-44BB-BEC2-3A39771F411C}"/>
    <cellStyle name="20% - Ênfase3 3" xfId="4854" xr:uid="{E8D85016-CF8E-47B6-B9F0-650DEE50ACFB}"/>
    <cellStyle name="20% - Ênfase3 3 10" xfId="9201" xr:uid="{526320AC-EAD7-46F5-80CB-F08144EC6E5B}"/>
    <cellStyle name="20% - Ênfase3 3 10 2" xfId="19738" xr:uid="{DAF2CB22-B8F4-4BC3-BB2B-86B4E0D46EDC}"/>
    <cellStyle name="20% - Ênfase3 3 10 2 2" xfId="19739" xr:uid="{10E0168D-0D6E-443A-8227-002E0EBB2A26}"/>
    <cellStyle name="20% - Ênfase3 3 10 2 3" xfId="19740" xr:uid="{65AD2163-1C81-4F49-970F-DFDDBBBB0B5A}"/>
    <cellStyle name="20% - Ênfase3 3 10 3" xfId="19741" xr:uid="{BFE88B19-961C-4F5F-89FD-32D23B5F5565}"/>
    <cellStyle name="20% - Ênfase3 3 10 4" xfId="19742" xr:uid="{DAADD4AD-806E-4019-B0A9-6EDEE1BF585B}"/>
    <cellStyle name="20% - Ênfase3 3 11" xfId="19743" xr:uid="{58196CD0-D853-46C8-867F-C8D236BBABF6}"/>
    <cellStyle name="20% - Ênfase3 3 11 2" xfId="19744" xr:uid="{9E396B86-F77B-46C9-87CB-313A784EB1E3}"/>
    <cellStyle name="20% - Ênfase3 3 11 3" xfId="19745" xr:uid="{11CAB26C-1698-4A9D-98CD-8BF5E2E825EE}"/>
    <cellStyle name="20% - Ênfase3 3 12" xfId="19746" xr:uid="{E7A2B2F2-BD60-4435-9F62-C07042563687}"/>
    <cellStyle name="20% - Ênfase3 3 13" xfId="19747" xr:uid="{6843A957-FFEC-40D5-BFE5-1FF75E544C73}"/>
    <cellStyle name="20% - Ênfase3 3 2" xfId="4855" xr:uid="{6AAEBE64-2BDE-4069-9F28-E209D5D6A20A}"/>
    <cellStyle name="20% - Ênfase3 3 2 2" xfId="9202" xr:uid="{0B03350C-E55E-4766-A992-DD2A0FC12A44}"/>
    <cellStyle name="20% - Ênfase3 3 2 2 2" xfId="19748" xr:uid="{AABBD5AC-4C95-452C-8705-8298256762D1}"/>
    <cellStyle name="20% - Ênfase3 3 2 2 2 2" xfId="19749" xr:uid="{B51094C9-553E-4B2A-8897-855F9A93A5DE}"/>
    <cellStyle name="20% - Ênfase3 3 2 2 2 3" xfId="19750" xr:uid="{A4C0972B-C8DD-4D40-B540-D490BBCB468C}"/>
    <cellStyle name="20% - Ênfase3 3 2 2 3" xfId="19751" xr:uid="{1CF84956-D325-4752-A4E2-7EE3042B6344}"/>
    <cellStyle name="20% - Ênfase3 3 2 2 4" xfId="19752" xr:uid="{261799CB-0151-4055-B9E4-7DBC1053D3AB}"/>
    <cellStyle name="20% - Ênfase3 3 2 3" xfId="9203" xr:uid="{9C1C4BB8-9008-4687-8120-A3A808B227B2}"/>
    <cellStyle name="20% - Ênfase3 3 2 3 2" xfId="19753" xr:uid="{3B5F7223-1DF8-4988-81BF-289258F7AD13}"/>
    <cellStyle name="20% - Ênfase3 3 2 3 2 2" xfId="19754" xr:uid="{6DCF3580-F794-4FCA-86E6-44E4FE56B43D}"/>
    <cellStyle name="20% - Ênfase3 3 2 3 2 3" xfId="19755" xr:uid="{09DE02E1-79E7-42DE-8EF3-1AAE1DC1B103}"/>
    <cellStyle name="20% - Ênfase3 3 2 3 3" xfId="19756" xr:uid="{CB005E75-F1D2-4C96-A8A9-AE12E6FC91D5}"/>
    <cellStyle name="20% - Ênfase3 3 2 3 4" xfId="19757" xr:uid="{8C3D39E6-6E25-4752-B86B-8037425A13B9}"/>
    <cellStyle name="20% - Ênfase3 3 2 4" xfId="19758" xr:uid="{2126D228-606A-4F54-9F32-21227691839D}"/>
    <cellStyle name="20% - Ênfase3 3 2 4 2" xfId="19759" xr:uid="{48EA7DAF-0543-46F6-8A4B-AC9FEF7E451F}"/>
    <cellStyle name="20% - Ênfase3 3 2 4 3" xfId="19760" xr:uid="{50A67399-8D29-4073-B52A-04EBD385F7D1}"/>
    <cellStyle name="20% - Ênfase3 3 2 5" xfId="19761" xr:uid="{B727B102-CF77-4131-AD15-614000B1055A}"/>
    <cellStyle name="20% - Ênfase3 3 2 6" xfId="19762" xr:uid="{0B0AE1E5-70CC-4031-A395-39C8B8FDDAD7}"/>
    <cellStyle name="20% - Ênfase3 3 3" xfId="4856" xr:uid="{7189967C-9939-4A0C-AA93-054EE1EAD517}"/>
    <cellStyle name="20% - Ênfase3 3 3 2" xfId="9204" xr:uid="{BDACED50-F1FC-44BB-9F98-42A7E9A639FF}"/>
    <cellStyle name="20% - Ênfase3 3 3 2 2" xfId="19763" xr:uid="{9D56BCF8-F9BB-43F0-B612-7129333263EF}"/>
    <cellStyle name="20% - Ênfase3 3 3 2 2 2" xfId="19764" xr:uid="{D2C9DE07-5D5E-453D-A63D-0EF57F533E83}"/>
    <cellStyle name="20% - Ênfase3 3 3 2 2 3" xfId="19765" xr:uid="{C1632389-FE48-4493-81F4-A6D69C325C77}"/>
    <cellStyle name="20% - Ênfase3 3 3 2 3" xfId="19766" xr:uid="{C3F0B1A4-6D1A-4B83-9044-9185DCE3902E}"/>
    <cellStyle name="20% - Ênfase3 3 3 2 4" xfId="19767" xr:uid="{B0FCE5ED-F0CC-44BD-B431-8EFE778D01BF}"/>
    <cellStyle name="20% - Ênfase3 3 3 3" xfId="9205" xr:uid="{E38A140F-5CD6-4BCE-8369-035141C42ABF}"/>
    <cellStyle name="20% - Ênfase3 3 3 3 2" xfId="19768" xr:uid="{8F67D1F2-0E2E-45EE-9B09-A2E7A60673C9}"/>
    <cellStyle name="20% - Ênfase3 3 3 3 2 2" xfId="19769" xr:uid="{C03F760E-F9F1-4FE9-8D8D-8A254CD8E002}"/>
    <cellStyle name="20% - Ênfase3 3 3 3 2 3" xfId="19770" xr:uid="{8FD993B7-6671-49F8-95F5-E5C2F002ABA4}"/>
    <cellStyle name="20% - Ênfase3 3 3 3 3" xfId="19771" xr:uid="{0B25D285-953F-4B7D-956C-97D171D0F019}"/>
    <cellStyle name="20% - Ênfase3 3 3 3 4" xfId="19772" xr:uid="{8D97F6B9-513A-4BC3-9DFC-FA7A69E2B752}"/>
    <cellStyle name="20% - Ênfase3 3 3 4" xfId="19773" xr:uid="{D0AAC38C-10FD-457A-A990-FC87A7F9C659}"/>
    <cellStyle name="20% - Ênfase3 3 3 4 2" xfId="19774" xr:uid="{860FEA9C-17F3-4AEC-9A28-827BFA3AC259}"/>
    <cellStyle name="20% - Ênfase3 3 3 4 3" xfId="19775" xr:uid="{7F94EEDC-30A4-44BB-8862-FE6B4D9D741D}"/>
    <cellStyle name="20% - Ênfase3 3 3 5" xfId="19776" xr:uid="{CACD1EB0-9801-4D9B-834D-40F94E8A4329}"/>
    <cellStyle name="20% - Ênfase3 3 3 6" xfId="19777" xr:uid="{721E6E81-2F85-41C2-ABD4-4BD2C6F8DBDF}"/>
    <cellStyle name="20% - Ênfase3 3 4" xfId="4857" xr:uid="{E39AE151-E032-47F3-9B80-52B1CF908B5F}"/>
    <cellStyle name="20% - Ênfase3 3 4 2" xfId="9206" xr:uid="{4474DC0A-E85B-4B92-9B40-FDFEA308D9C2}"/>
    <cellStyle name="20% - Ênfase3 3 4 2 2" xfId="19778" xr:uid="{9A609833-490A-4068-AB67-BEC20BBB0115}"/>
    <cellStyle name="20% - Ênfase3 3 4 2 2 2" xfId="19779" xr:uid="{A3BD32B9-CD95-4798-9D2B-241A8148D1D0}"/>
    <cellStyle name="20% - Ênfase3 3 4 2 2 3" xfId="19780" xr:uid="{697F0075-2804-4E69-87ED-769C045546C3}"/>
    <cellStyle name="20% - Ênfase3 3 4 2 3" xfId="19781" xr:uid="{9D5C2308-7228-4543-8345-5D17C1138FEE}"/>
    <cellStyle name="20% - Ênfase3 3 4 2 4" xfId="19782" xr:uid="{C072154B-20AC-4E60-8A9D-A8A18F65254F}"/>
    <cellStyle name="20% - Ênfase3 3 4 3" xfId="9207" xr:uid="{6D3F89B4-AB15-498A-ABA4-9CDDD4071F89}"/>
    <cellStyle name="20% - Ênfase3 3 4 3 2" xfId="19783" xr:uid="{8C1A7C02-6497-46CC-82FB-F4D4D10553D5}"/>
    <cellStyle name="20% - Ênfase3 3 4 3 2 2" xfId="19784" xr:uid="{0C87A13F-CC0F-4882-8E83-4AB46418F9C6}"/>
    <cellStyle name="20% - Ênfase3 3 4 3 2 3" xfId="19785" xr:uid="{88A2241F-2FEB-4052-9B8E-C703B74A7073}"/>
    <cellStyle name="20% - Ênfase3 3 4 3 3" xfId="19786" xr:uid="{40154802-8C41-4F2F-B6E0-4472C1067512}"/>
    <cellStyle name="20% - Ênfase3 3 4 3 4" xfId="19787" xr:uid="{22EADE03-9123-4A33-A875-48BE7E11B91B}"/>
    <cellStyle name="20% - Ênfase3 3 4 4" xfId="19788" xr:uid="{2CE9EE52-42DB-436F-BE9E-3CC1CF209D5E}"/>
    <cellStyle name="20% - Ênfase3 3 4 4 2" xfId="19789" xr:uid="{C43A9990-4757-4BC8-AD4D-8014CD1ED0DC}"/>
    <cellStyle name="20% - Ênfase3 3 4 4 3" xfId="19790" xr:uid="{875BE042-2B89-44DF-A8D3-AA5222031111}"/>
    <cellStyle name="20% - Ênfase3 3 4 5" xfId="19791" xr:uid="{C109409D-EB36-419D-AEB3-2E158DF3D648}"/>
    <cellStyle name="20% - Ênfase3 3 4 6" xfId="19792" xr:uid="{864A460F-F0F3-4977-9E0F-23E455576F74}"/>
    <cellStyle name="20% - Ênfase3 3 5" xfId="9208" xr:uid="{F70A1524-852B-4B6F-A1E2-632A8B30F723}"/>
    <cellStyle name="20% - Ênfase3 3 5 2" xfId="9209" xr:uid="{2BE62983-7DFF-4E32-A07E-4DBE704A5FD2}"/>
    <cellStyle name="20% - Ênfase3 3 5 2 2" xfId="19793" xr:uid="{9E01DC37-3B79-4020-B231-0BFCFB7E4BB5}"/>
    <cellStyle name="20% - Ênfase3 3 5 2 2 2" xfId="19794" xr:uid="{0B93277D-578B-4A0E-B020-0B951B5236B9}"/>
    <cellStyle name="20% - Ênfase3 3 5 2 2 3" xfId="19795" xr:uid="{3173EDCA-F3B7-44C4-AFD3-EA5128727F8C}"/>
    <cellStyle name="20% - Ênfase3 3 5 2 3" xfId="19796" xr:uid="{E61EE27A-5BA1-4A04-9FC6-2D7361307BD6}"/>
    <cellStyle name="20% - Ênfase3 3 5 2 4" xfId="19797" xr:uid="{D681CB1E-5E80-4B86-8F93-C84D4F4FB424}"/>
    <cellStyle name="20% - Ênfase3 3 5 3" xfId="9210" xr:uid="{34381830-5C50-4482-89B6-CFD8FBE115F2}"/>
    <cellStyle name="20% - Ênfase3 3 5 3 2" xfId="19798" xr:uid="{35A91603-71B9-4C9A-999E-19FC0BC2294F}"/>
    <cellStyle name="20% - Ênfase3 3 5 3 2 2" xfId="19799" xr:uid="{DF34D8D5-2ABA-4AC0-8007-446229522505}"/>
    <cellStyle name="20% - Ênfase3 3 5 3 2 3" xfId="19800" xr:uid="{8EDF2211-4833-440F-88CF-539AB61BBB3C}"/>
    <cellStyle name="20% - Ênfase3 3 5 3 3" xfId="19801" xr:uid="{7164700E-7040-4F22-9158-A71E57BEA2D6}"/>
    <cellStyle name="20% - Ênfase3 3 5 3 4" xfId="19802" xr:uid="{AF627296-FA87-4A7E-8B98-0B40447CB416}"/>
    <cellStyle name="20% - Ênfase3 3 5 4" xfId="19803" xr:uid="{19C16E11-5F97-46A8-A99B-A19A4AAF1359}"/>
    <cellStyle name="20% - Ênfase3 3 5 4 2" xfId="19804" xr:uid="{0F3B40EF-EA43-455C-BD8A-58531AC1A460}"/>
    <cellStyle name="20% - Ênfase3 3 5 4 3" xfId="19805" xr:uid="{0F0FA557-75B4-48C5-A9BD-C7FA4BD8FE8D}"/>
    <cellStyle name="20% - Ênfase3 3 5 5" xfId="19806" xr:uid="{FB2EABA4-499C-4CCB-9152-1C8A95D8F2F7}"/>
    <cellStyle name="20% - Ênfase3 3 5 6" xfId="19807" xr:uid="{524EB96E-5D41-4368-84DE-F4289257F04A}"/>
    <cellStyle name="20% - Ênfase3 3 6" xfId="9211" xr:uid="{FF969144-0A4C-46D0-BACF-9CC94CA1244D}"/>
    <cellStyle name="20% - Ênfase3 3 6 2" xfId="9212" xr:uid="{9043C0E9-60C8-4E91-9A51-EEE13EAF059C}"/>
    <cellStyle name="20% - Ênfase3 3 6 2 2" xfId="19808" xr:uid="{6467C050-2CF6-4B7E-8F20-6E981C3D8CC3}"/>
    <cellStyle name="20% - Ênfase3 3 6 2 2 2" xfId="19809" xr:uid="{26AA33A0-DB12-41B7-A50A-A74C210E2589}"/>
    <cellStyle name="20% - Ênfase3 3 6 2 2 3" xfId="19810" xr:uid="{23282916-9AE9-416C-B868-5C2BBED151B5}"/>
    <cellStyle name="20% - Ênfase3 3 6 2 3" xfId="19811" xr:uid="{6D27B1DC-426B-4869-B6B6-0D6EC5E377C5}"/>
    <cellStyle name="20% - Ênfase3 3 6 2 4" xfId="19812" xr:uid="{29B78B7B-347F-4087-AE9C-43C31C35F8F0}"/>
    <cellStyle name="20% - Ênfase3 3 6 3" xfId="9213" xr:uid="{3ADB8E21-FB87-48C3-B270-ED7A45F5D0BC}"/>
    <cellStyle name="20% - Ênfase3 3 6 3 2" xfId="19813" xr:uid="{1F228058-19EC-4287-A5CE-D91330B26F43}"/>
    <cellStyle name="20% - Ênfase3 3 6 3 2 2" xfId="19814" xr:uid="{B1A35E7E-4D52-4239-B179-BDA371C6E890}"/>
    <cellStyle name="20% - Ênfase3 3 6 3 2 3" xfId="19815" xr:uid="{61098CCC-6CFD-440E-B8F5-F4AE6E9E4D5C}"/>
    <cellStyle name="20% - Ênfase3 3 6 3 3" xfId="19816" xr:uid="{57AE6B6A-C2B8-498B-BCED-4CBB8D4EC861}"/>
    <cellStyle name="20% - Ênfase3 3 6 3 4" xfId="19817" xr:uid="{6620364D-3000-42BE-B559-379B5071EE0E}"/>
    <cellStyle name="20% - Ênfase3 3 6 4" xfId="19818" xr:uid="{659A53BA-8073-4687-8054-54A5BDA8C109}"/>
    <cellStyle name="20% - Ênfase3 3 6 4 2" xfId="19819" xr:uid="{852AA990-2954-4737-B691-CAE3EBC3EADF}"/>
    <cellStyle name="20% - Ênfase3 3 6 4 3" xfId="19820" xr:uid="{13AAAA98-577B-4656-8C98-67FEAA2983C3}"/>
    <cellStyle name="20% - Ênfase3 3 6 5" xfId="19821" xr:uid="{43C8FC67-E671-4576-B92D-19E905E53C4B}"/>
    <cellStyle name="20% - Ênfase3 3 6 6" xfId="19822" xr:uid="{AF9BCFF7-CDD1-4EBF-8F70-A47030966D0A}"/>
    <cellStyle name="20% - Ênfase3 3 7" xfId="9214" xr:uid="{02A40F9F-8AFE-4DAC-BDE3-B8A1949CC88A}"/>
    <cellStyle name="20% - Ênfase3 3 7 2" xfId="9215" xr:uid="{8323FF17-1568-4811-9C88-E7B588216023}"/>
    <cellStyle name="20% - Ênfase3 3 7 2 2" xfId="19823" xr:uid="{82141F84-3918-46D6-82E7-B7884CCDCFCF}"/>
    <cellStyle name="20% - Ênfase3 3 7 2 2 2" xfId="19824" xr:uid="{64ABCA6E-92F2-4B3E-96E5-E997C6859652}"/>
    <cellStyle name="20% - Ênfase3 3 7 2 2 3" xfId="19825" xr:uid="{DAE93D21-B947-43D4-B18D-FF76DF451968}"/>
    <cellStyle name="20% - Ênfase3 3 7 2 3" xfId="19826" xr:uid="{1320C789-DDBA-4A32-9524-378B0980E56C}"/>
    <cellStyle name="20% - Ênfase3 3 7 2 4" xfId="19827" xr:uid="{DFF1D2CF-939E-4A41-8005-5A69D5167F71}"/>
    <cellStyle name="20% - Ênfase3 3 7 3" xfId="9216" xr:uid="{CBA72B7A-AA1D-48E1-9B82-DC88CA5247B9}"/>
    <cellStyle name="20% - Ênfase3 3 7 3 2" xfId="19828" xr:uid="{B929D478-B34C-4158-B3F4-58E334676529}"/>
    <cellStyle name="20% - Ênfase3 3 7 3 2 2" xfId="19829" xr:uid="{A5DC565A-58E4-469B-8FA0-BF9CBE17DA12}"/>
    <cellStyle name="20% - Ênfase3 3 7 3 2 3" xfId="19830" xr:uid="{0070718B-1D5E-486F-B825-52BE89E517F9}"/>
    <cellStyle name="20% - Ênfase3 3 7 3 3" xfId="19831" xr:uid="{00F58EAD-43E5-494B-980A-45C886BC6698}"/>
    <cellStyle name="20% - Ênfase3 3 7 3 4" xfId="19832" xr:uid="{79A4FFA5-D86A-468B-8406-5CE70FDBB736}"/>
    <cellStyle name="20% - Ênfase3 3 7 4" xfId="19833" xr:uid="{ABFE28F9-91E3-407C-930C-8ECD3907890B}"/>
    <cellStyle name="20% - Ênfase3 3 7 4 2" xfId="19834" xr:uid="{A990C466-1A30-4DC0-B2EA-F7B82984D8C9}"/>
    <cellStyle name="20% - Ênfase3 3 7 4 3" xfId="19835" xr:uid="{AC1EC3DE-2CAA-472B-A2BC-FAEA83056532}"/>
    <cellStyle name="20% - Ênfase3 3 7 5" xfId="19836" xr:uid="{7B9001EF-F66A-4296-9C78-8A20F1DF9FA4}"/>
    <cellStyle name="20% - Ênfase3 3 7 6" xfId="19837" xr:uid="{0780A318-2630-4370-AF9C-281140D5F3A5}"/>
    <cellStyle name="20% - Ênfase3 3 8" xfId="9217" xr:uid="{3143FF69-CEBF-40B4-9E25-85E615164FCD}"/>
    <cellStyle name="20% - Ênfase3 3 8 2" xfId="9218" xr:uid="{504F8328-7225-4C14-85E9-AF01EA37C7B0}"/>
    <cellStyle name="20% - Ênfase3 3 8 2 2" xfId="19838" xr:uid="{D6B89681-03D6-4FA0-ADEF-5E2A16A9CA9C}"/>
    <cellStyle name="20% - Ênfase3 3 8 2 2 2" xfId="19839" xr:uid="{4CCAFE35-2965-42F8-AF34-2A0660D110A0}"/>
    <cellStyle name="20% - Ênfase3 3 8 2 2 3" xfId="19840" xr:uid="{FF04CC22-12E5-412D-9484-DA4B884AAF15}"/>
    <cellStyle name="20% - Ênfase3 3 8 2 3" xfId="19841" xr:uid="{A8585298-3567-4917-B2D3-7EF7D432999C}"/>
    <cellStyle name="20% - Ênfase3 3 8 2 4" xfId="19842" xr:uid="{CD5A2833-9E65-4E2E-AE7B-E89BD0625B74}"/>
    <cellStyle name="20% - Ênfase3 3 8 3" xfId="9219" xr:uid="{A333822E-6FCC-4DCB-975A-38B4EDA51640}"/>
    <cellStyle name="20% - Ênfase3 3 8 3 2" xfId="19843" xr:uid="{17D36A36-4BB4-4047-B2D3-73C1A75941B9}"/>
    <cellStyle name="20% - Ênfase3 3 8 3 2 2" xfId="19844" xr:uid="{6436B62B-D3FE-4EF4-897C-604A4B649028}"/>
    <cellStyle name="20% - Ênfase3 3 8 3 2 3" xfId="19845" xr:uid="{1E2651DB-4563-4F81-9BCC-0E83FA7D5539}"/>
    <cellStyle name="20% - Ênfase3 3 8 3 3" xfId="19846" xr:uid="{27B86E4C-E970-4A93-8793-6B28489BB0E4}"/>
    <cellStyle name="20% - Ênfase3 3 8 3 4" xfId="19847" xr:uid="{7566F2DD-D7EE-4A31-BE74-A5FD216E09C9}"/>
    <cellStyle name="20% - Ênfase3 3 8 4" xfId="19848" xr:uid="{76021F00-459E-4D0E-A30F-5829C0FE847F}"/>
    <cellStyle name="20% - Ênfase3 3 8 4 2" xfId="19849" xr:uid="{A521B154-8919-4D74-B994-A18B4D980678}"/>
    <cellStyle name="20% - Ênfase3 3 8 4 3" xfId="19850" xr:uid="{D359FCD7-86AA-40FE-96B7-7F2B2A61FD20}"/>
    <cellStyle name="20% - Ênfase3 3 8 5" xfId="19851" xr:uid="{6290EE26-436E-44DA-BBA8-D31F6D7FEB56}"/>
    <cellStyle name="20% - Ênfase3 3 8 6" xfId="19852" xr:uid="{E22E6046-AA7D-420E-9A53-A1D8730F4D0A}"/>
    <cellStyle name="20% - Ênfase3 3 9" xfId="9220" xr:uid="{B2483CEB-4090-42F5-8705-B5B74AD7A502}"/>
    <cellStyle name="20% - Ênfase3 3 9 2" xfId="19853" xr:uid="{4548F7CF-CCCD-471C-9E47-D5DD1889131E}"/>
    <cellStyle name="20% - Ênfase3 3 9 2 2" xfId="19854" xr:uid="{971F4763-0E8E-44F8-8220-84B9ECD70866}"/>
    <cellStyle name="20% - Ênfase3 3 9 2 3" xfId="19855" xr:uid="{F951ABC4-CF84-4FC8-B86F-4E56ECE7CE01}"/>
    <cellStyle name="20% - Ênfase3 3 9 3" xfId="19856" xr:uid="{2F5466C8-345D-4403-B0A7-77C9A91C2BBA}"/>
    <cellStyle name="20% - Ênfase3 3 9 4" xfId="19857" xr:uid="{618BEA7C-0C0A-4070-95F6-1F68AA2A651F}"/>
    <cellStyle name="20% - Ênfase3 30" xfId="9221" xr:uid="{1B74787B-607D-4470-9831-8D1902B5D8DC}"/>
    <cellStyle name="20% - Ênfase3 30 2" xfId="9222" xr:uid="{A2EACC2E-63E6-4F04-BF40-587C42490E58}"/>
    <cellStyle name="20% - Ênfase3 30 2 2" xfId="9223" xr:uid="{2E486C92-963D-4A61-AE65-9559989B52C4}"/>
    <cellStyle name="20% - Ênfase3 30 2 2 2" xfId="19858" xr:uid="{97B8A432-F292-491C-9B46-467C736E48BE}"/>
    <cellStyle name="20% - Ênfase3 30 2 2 3" xfId="19859" xr:uid="{32B48D48-DDDD-4DD1-B558-B5FB34F4C688}"/>
    <cellStyle name="20% - Ênfase3 30 2 3" xfId="19860" xr:uid="{49264DF8-DAC6-4CC1-9E84-D1AB3F590A47}"/>
    <cellStyle name="20% - Ênfase3 30 2 4" xfId="19861" xr:uid="{CE88377C-DE6C-4185-9A8C-6BB535C08422}"/>
    <cellStyle name="20% - Ênfase3 30 3" xfId="9224" xr:uid="{49E38369-4E82-4131-B180-92C1B12F61A1}"/>
    <cellStyle name="20% - Ênfase3 30 3 2" xfId="19862" xr:uid="{927B2638-5607-486E-AC04-EFC0E74DDE4E}"/>
    <cellStyle name="20% - Ênfase3 30 3 2 2" xfId="19863" xr:uid="{224F8B55-2F70-4B69-8B4F-D7D57C78C3DE}"/>
    <cellStyle name="20% - Ênfase3 30 3 2 3" xfId="19864" xr:uid="{5F76B1D8-D6F1-4B6C-88BE-5008F0DCD8B2}"/>
    <cellStyle name="20% - Ênfase3 30 3 3" xfId="19865" xr:uid="{65E2893E-49D3-4FBB-9FF0-C698276463FB}"/>
    <cellStyle name="20% - Ênfase3 30 3 4" xfId="19866" xr:uid="{91E66DBF-57F0-4901-847C-FB3D3DF0B4A1}"/>
    <cellStyle name="20% - Ênfase3 30 4" xfId="19867" xr:uid="{B1E2FFFF-BB04-4B4D-9C82-1250A7531CAD}"/>
    <cellStyle name="20% - Ênfase3 30 4 2" xfId="19868" xr:uid="{61586076-856C-4252-B394-3C3709A925A6}"/>
    <cellStyle name="20% - Ênfase3 30 4 3" xfId="19869" xr:uid="{A6E55878-7FE4-40B3-AB82-98908941574A}"/>
    <cellStyle name="20% - Ênfase3 30 5" xfId="19870" xr:uid="{025F90B0-D48F-46B6-8F6E-40F605B38BE2}"/>
    <cellStyle name="20% - Ênfase3 30 6" xfId="19871" xr:uid="{816608C2-9EDC-4302-BD8B-A16B12C76B56}"/>
    <cellStyle name="20% - Ênfase3 31" xfId="9225" xr:uid="{2BE69D85-C560-4B70-B74D-367968B7CE31}"/>
    <cellStyle name="20% - Ênfase3 31 2" xfId="9226" xr:uid="{9848D480-1BCB-4543-83E9-839EC6DDB980}"/>
    <cellStyle name="20% - Ênfase3 31 2 2" xfId="9227" xr:uid="{A3906FDE-1E68-48BF-A416-9B4B01F48CB0}"/>
    <cellStyle name="20% - Ênfase3 31 2 2 2" xfId="19872" xr:uid="{2850D632-E54C-4B4F-B92B-22F0841124C5}"/>
    <cellStyle name="20% - Ênfase3 31 2 2 3" xfId="19873" xr:uid="{A7DD26F7-06B4-4277-AA57-F8A8F3BD7543}"/>
    <cellStyle name="20% - Ênfase3 31 2 3" xfId="19874" xr:uid="{91A3E549-368F-41B7-BD3F-ABAB92D8788F}"/>
    <cellStyle name="20% - Ênfase3 31 2 4" xfId="19875" xr:uid="{8384554D-37BF-4384-BB05-0D842C5ECFE7}"/>
    <cellStyle name="20% - Ênfase3 31 3" xfId="9228" xr:uid="{81CA40C6-E42B-4161-8780-468D808EAE9C}"/>
    <cellStyle name="20% - Ênfase3 31 3 2" xfId="19876" xr:uid="{D461E72D-BBA3-445A-ACE8-293BAB808481}"/>
    <cellStyle name="20% - Ênfase3 31 3 2 2" xfId="19877" xr:uid="{787CC5FA-F136-48AF-A7A9-65A301C925DF}"/>
    <cellStyle name="20% - Ênfase3 31 3 2 3" xfId="19878" xr:uid="{F66D6250-DD95-42AA-A797-7B9305095C85}"/>
    <cellStyle name="20% - Ênfase3 31 3 3" xfId="19879" xr:uid="{F850E05A-B503-452F-BA54-11039044BA15}"/>
    <cellStyle name="20% - Ênfase3 31 3 4" xfId="19880" xr:uid="{697B3D13-D2EC-49CC-8897-9D4F18DCE7ED}"/>
    <cellStyle name="20% - Ênfase3 31 4" xfId="19881" xr:uid="{DA98777A-B135-41D2-B247-03DF029A0C02}"/>
    <cellStyle name="20% - Ênfase3 31 4 2" xfId="19882" xr:uid="{71BD0C66-3FE6-4378-8B22-5A83284ED145}"/>
    <cellStyle name="20% - Ênfase3 31 4 3" xfId="19883" xr:uid="{89772EBB-EAE9-467D-83E0-B01D15221AAD}"/>
    <cellStyle name="20% - Ênfase3 31 5" xfId="19884" xr:uid="{DA627BCD-35E5-4573-A50D-8220725F35A1}"/>
    <cellStyle name="20% - Ênfase3 31 6" xfId="19885" xr:uid="{52AB8E2D-135E-4A98-9011-C3E9A13BDAE3}"/>
    <cellStyle name="20% - Ênfase3 32" xfId="9229" xr:uid="{BAF14A4A-2A00-4C3E-8292-A24357492116}"/>
    <cellStyle name="20% - Ênfase3 32 2" xfId="9230" xr:uid="{B0C8B54A-BC86-4D3D-B16E-038A9C59B059}"/>
    <cellStyle name="20% - Ênfase3 32 2 2" xfId="9231" xr:uid="{BAF820EF-C74B-4F62-BB03-739A7ACF01AF}"/>
    <cellStyle name="20% - Ênfase3 32 2 2 2" xfId="19886" xr:uid="{FED302BF-63BF-4A8A-BAF0-2538BA470B25}"/>
    <cellStyle name="20% - Ênfase3 32 2 2 3" xfId="19887" xr:uid="{2A05DCB5-2990-4EE9-9E8B-69049984DEBD}"/>
    <cellStyle name="20% - Ênfase3 32 2 3" xfId="19888" xr:uid="{FC6F8E45-AD1E-4675-9C9F-824B693E55AC}"/>
    <cellStyle name="20% - Ênfase3 32 2 4" xfId="19889" xr:uid="{58228AC8-72AD-40C2-ADC7-93F21261C93D}"/>
    <cellStyle name="20% - Ênfase3 32 3" xfId="9232" xr:uid="{A7FF1263-AD15-4DB8-8F39-B75A4C33F738}"/>
    <cellStyle name="20% - Ênfase3 32 3 2" xfId="19890" xr:uid="{61EC1B20-FA9C-42AF-A57F-29CB36F7D4DF}"/>
    <cellStyle name="20% - Ênfase3 32 3 2 2" xfId="19891" xr:uid="{0590C5FE-8991-4E56-943A-7C67E735CE55}"/>
    <cellStyle name="20% - Ênfase3 32 3 2 3" xfId="19892" xr:uid="{10BDF88C-0754-49FA-99A0-DA20D72A7A3B}"/>
    <cellStyle name="20% - Ênfase3 32 3 3" xfId="19893" xr:uid="{46B1B80D-FC54-4E3B-9CAF-E2D663398B41}"/>
    <cellStyle name="20% - Ênfase3 32 3 4" xfId="19894" xr:uid="{B63CF94F-4227-4D43-939D-6B731335F1E5}"/>
    <cellStyle name="20% - Ênfase3 32 4" xfId="19895" xr:uid="{157C724B-6831-4445-803E-E04713D2908F}"/>
    <cellStyle name="20% - Ênfase3 32 4 2" xfId="19896" xr:uid="{CBA4BC0B-A3F6-4190-8575-B18198B5D9A9}"/>
    <cellStyle name="20% - Ênfase3 32 4 3" xfId="19897" xr:uid="{E3A686E8-689E-4B18-AD74-48EE6153EAF3}"/>
    <cellStyle name="20% - Ênfase3 32 5" xfId="19898" xr:uid="{A7574DAE-508B-4368-BF05-6FDA137263A5}"/>
    <cellStyle name="20% - Ênfase3 32 6" xfId="19899" xr:uid="{3B6D73A6-63F3-4965-B0EE-0191F3A9F983}"/>
    <cellStyle name="20% - Ênfase3 33" xfId="9233" xr:uid="{F8091354-31F7-49EE-B4FC-3AC12BEFD6E2}"/>
    <cellStyle name="20% - Ênfase3 33 2" xfId="9234" xr:uid="{E83D7022-503B-459C-8E16-6F397993C770}"/>
    <cellStyle name="20% - Ênfase3 33 2 2" xfId="19900" xr:uid="{54C4807A-3031-4452-9AE9-038121955828}"/>
    <cellStyle name="20% - Ênfase3 33 2 2 2" xfId="19901" xr:uid="{004EF36F-25ED-41D5-B574-C21F7E6CA895}"/>
    <cellStyle name="20% - Ênfase3 33 2 2 3" xfId="19902" xr:uid="{70E2F679-D55B-43C0-B998-4E899D0C5640}"/>
    <cellStyle name="20% - Ênfase3 33 2 3" xfId="19903" xr:uid="{2F566C88-B3F3-4D4F-BD9C-999602960C8B}"/>
    <cellStyle name="20% - Ênfase3 33 2 4" xfId="19904" xr:uid="{BAE12278-9280-4365-9786-23872A637B09}"/>
    <cellStyle name="20% - Ênfase3 33 3" xfId="9235" xr:uid="{C9A547AE-E9FB-4ECF-A570-3935BD2609C4}"/>
    <cellStyle name="20% - Ênfase3 33 3 2" xfId="19905" xr:uid="{67945968-344B-40BD-9A51-784D0AC1B93F}"/>
    <cellStyle name="20% - Ênfase3 33 3 2 2" xfId="19906" xr:uid="{338875F9-8B66-4BE1-9756-CA294A519E2A}"/>
    <cellStyle name="20% - Ênfase3 33 3 2 3" xfId="19907" xr:uid="{3120100B-8672-4EC0-8734-A75F89E7B388}"/>
    <cellStyle name="20% - Ênfase3 33 3 3" xfId="19908" xr:uid="{F643243D-0A2C-411C-9FD0-5906998623B8}"/>
    <cellStyle name="20% - Ênfase3 33 3 4" xfId="19909" xr:uid="{63A51FC2-1603-4D77-9B97-EF853B039499}"/>
    <cellStyle name="20% - Ênfase3 33 4" xfId="19910" xr:uid="{C5B19632-D9DC-41C3-93AC-169124332425}"/>
    <cellStyle name="20% - Ênfase3 33 4 2" xfId="19911" xr:uid="{75AD86B2-F37C-424E-B0D2-65AC23356035}"/>
    <cellStyle name="20% - Ênfase3 33 4 3" xfId="19912" xr:uid="{E867EC06-20A5-4511-86D5-53EC5708F72F}"/>
    <cellStyle name="20% - Ênfase3 33 5" xfId="19913" xr:uid="{F2BD0335-2EB5-42E2-AABE-E25D708C1D72}"/>
    <cellStyle name="20% - Ênfase3 33 6" xfId="19914" xr:uid="{F8957D5C-AB5F-46FC-BDB3-E33796D1D118}"/>
    <cellStyle name="20% - Ênfase3 34" xfId="9236" xr:uid="{9A7B1AB1-572F-44E2-93D3-2ECDE39D3D81}"/>
    <cellStyle name="20% - Ênfase3 34 2" xfId="9237" xr:uid="{FFBC0FAA-0F13-4F06-8F10-D576B3BE3339}"/>
    <cellStyle name="20% - Ênfase3 34 2 2" xfId="19915" xr:uid="{E81FFAB9-E474-4C81-BBBE-28C0707781D4}"/>
    <cellStyle name="20% - Ênfase3 34 2 2 2" xfId="19916" xr:uid="{9CAC3155-5A12-4F3F-B89A-0AA824DCFC87}"/>
    <cellStyle name="20% - Ênfase3 34 2 2 3" xfId="19917" xr:uid="{B5C98852-8333-4CDC-B03E-5928578BFB00}"/>
    <cellStyle name="20% - Ênfase3 34 2 3" xfId="19918" xr:uid="{D5441D03-70FE-45BC-B4C4-E38BD889B1D3}"/>
    <cellStyle name="20% - Ênfase3 34 2 4" xfId="19919" xr:uid="{68DB1703-37AC-46D6-A910-28D54130674F}"/>
    <cellStyle name="20% - Ênfase3 34 3" xfId="9238" xr:uid="{695655CC-0204-4B46-B5FC-E374AEDDF605}"/>
    <cellStyle name="20% - Ênfase3 34 3 2" xfId="19920" xr:uid="{96107093-264E-459F-AE51-2D245C85D090}"/>
    <cellStyle name="20% - Ênfase3 34 3 2 2" xfId="19921" xr:uid="{40B4E08D-1738-49DC-9405-AE119B78FD2A}"/>
    <cellStyle name="20% - Ênfase3 34 3 2 3" xfId="19922" xr:uid="{1286A6F3-05E1-4699-9B2C-40C3F3356985}"/>
    <cellStyle name="20% - Ênfase3 34 3 3" xfId="19923" xr:uid="{25154019-897C-4991-92AF-7264B05193B7}"/>
    <cellStyle name="20% - Ênfase3 34 3 4" xfId="19924" xr:uid="{25FA53D4-8367-4668-8ECB-F73A3761BEC3}"/>
    <cellStyle name="20% - Ênfase3 34 4" xfId="19925" xr:uid="{8A5E048D-D041-4232-AD3E-4B27BCEE4382}"/>
    <cellStyle name="20% - Ênfase3 34 4 2" xfId="19926" xr:uid="{6DBE358E-8D6B-498C-861B-9135D2D588F5}"/>
    <cellStyle name="20% - Ênfase3 34 4 3" xfId="19927" xr:uid="{1DBF1A8D-65A8-4140-B4BA-C31427D57B56}"/>
    <cellStyle name="20% - Ênfase3 34 5" xfId="19928" xr:uid="{E0C97988-93B3-4ECD-900F-A6E9E0BA216C}"/>
    <cellStyle name="20% - Ênfase3 34 6" xfId="19929" xr:uid="{4CF304B0-8542-491E-95B1-AA9A62046D9F}"/>
    <cellStyle name="20% - Ênfase3 35" xfId="9239" xr:uid="{E39470C1-1DE2-47BD-8AB5-21C139CB3CA4}"/>
    <cellStyle name="20% - Ênfase3 35 2" xfId="9240" xr:uid="{3AC96FE6-BB1B-440D-839A-973958F0A010}"/>
    <cellStyle name="20% - Ênfase3 35 2 2" xfId="19930" xr:uid="{350E8BE1-CE7A-49F2-96FD-B283F965B125}"/>
    <cellStyle name="20% - Ênfase3 35 2 2 2" xfId="19931" xr:uid="{7DF81B7A-D91A-40A3-A2BA-DB9FA76C34E4}"/>
    <cellStyle name="20% - Ênfase3 35 2 2 3" xfId="19932" xr:uid="{DF15CBCF-D601-4B5D-9DBC-EBCC1BEA0419}"/>
    <cellStyle name="20% - Ênfase3 35 2 3" xfId="19933" xr:uid="{5DA9956B-AB1C-4F13-9603-1A34CDC49F06}"/>
    <cellStyle name="20% - Ênfase3 35 2 4" xfId="19934" xr:uid="{2C9F4113-D2C4-4243-92D6-10232D0533BF}"/>
    <cellStyle name="20% - Ênfase3 35 3" xfId="9241" xr:uid="{23C33622-6AE1-4330-B50C-E07C1861A3DA}"/>
    <cellStyle name="20% - Ênfase3 35 3 2" xfId="19935" xr:uid="{EC3439F0-338D-431F-9FB8-DB09685966E5}"/>
    <cellStyle name="20% - Ênfase3 35 3 2 2" xfId="19936" xr:uid="{C57D6061-27EE-4295-8AD0-75DA8551055D}"/>
    <cellStyle name="20% - Ênfase3 35 3 2 3" xfId="19937" xr:uid="{382042AC-BF53-495C-AE55-B68E657A9B3B}"/>
    <cellStyle name="20% - Ênfase3 35 3 3" xfId="19938" xr:uid="{DC8552E0-5774-4C2C-8BDE-51CC251BDBC6}"/>
    <cellStyle name="20% - Ênfase3 35 3 4" xfId="19939" xr:uid="{9D054241-5FE3-414D-AFF1-DEBA250B0EF4}"/>
    <cellStyle name="20% - Ênfase3 35 4" xfId="19940" xr:uid="{AAE6C518-B34C-45C4-9350-32717FB82B36}"/>
    <cellStyle name="20% - Ênfase3 35 4 2" xfId="19941" xr:uid="{C2960A72-DD6F-4D92-B833-701EAD4FE24C}"/>
    <cellStyle name="20% - Ênfase3 35 4 3" xfId="19942" xr:uid="{54442D1C-C179-4D80-B2DB-68F93A48D99C}"/>
    <cellStyle name="20% - Ênfase3 35 5" xfId="19943" xr:uid="{CB43C6B3-ABAD-4B35-ACD0-65F13994BFB6}"/>
    <cellStyle name="20% - Ênfase3 35 6" xfId="19944" xr:uid="{36E93009-6DFF-498C-A290-331B096FED8F}"/>
    <cellStyle name="20% - Ênfase3 36" xfId="9242" xr:uid="{3F0EBAE4-8BA7-40A1-A6A4-C64DD06ADF23}"/>
    <cellStyle name="20% - Ênfase3 36 2" xfId="9243" xr:uid="{946DA7BB-0235-4414-BFB9-D10437226F59}"/>
    <cellStyle name="20% - Ênfase3 36 2 2" xfId="19945" xr:uid="{1C470152-37E7-43BE-87D0-78D22E899E2B}"/>
    <cellStyle name="20% - Ênfase3 36 2 2 2" xfId="19946" xr:uid="{A33B023E-8696-4341-9B5A-15C89CFBA3B2}"/>
    <cellStyle name="20% - Ênfase3 36 2 2 3" xfId="19947" xr:uid="{4CEDEAF5-12FB-4023-BA03-728DF0DA21B2}"/>
    <cellStyle name="20% - Ênfase3 36 2 3" xfId="19948" xr:uid="{40B8BE25-EC9A-4C97-804D-9F9F53B49689}"/>
    <cellStyle name="20% - Ênfase3 36 2 4" xfId="19949" xr:uid="{F7CC2E22-E0C5-4472-9E0B-A733FFE34868}"/>
    <cellStyle name="20% - Ênfase3 36 3" xfId="9244" xr:uid="{BFC5C228-69E5-45C5-9A9A-28F109BB5A4F}"/>
    <cellStyle name="20% - Ênfase3 36 3 2" xfId="19950" xr:uid="{FBFA9F86-5198-4EBB-A82D-5F0F1758BFFF}"/>
    <cellStyle name="20% - Ênfase3 36 3 2 2" xfId="19951" xr:uid="{7A388FF2-29F5-4B36-9A1C-64BA136555D3}"/>
    <cellStyle name="20% - Ênfase3 36 3 2 3" xfId="19952" xr:uid="{CFC45C0F-B9B5-4C03-BC48-7F8279495C4A}"/>
    <cellStyle name="20% - Ênfase3 36 3 3" xfId="19953" xr:uid="{23585894-28BF-4A2B-BD72-1D1FDD4D3B22}"/>
    <cellStyle name="20% - Ênfase3 36 3 4" xfId="19954" xr:uid="{8341235A-FF13-42FA-B6DD-2ED9F373A094}"/>
    <cellStyle name="20% - Ênfase3 36 4" xfId="19955" xr:uid="{3B8071CC-0CB3-49E5-A268-DFDD60C3C94B}"/>
    <cellStyle name="20% - Ênfase3 36 4 2" xfId="19956" xr:uid="{9513D32F-D075-4F42-9324-5CB8834D9DB2}"/>
    <cellStyle name="20% - Ênfase3 36 4 3" xfId="19957" xr:uid="{175721BF-0C16-4F9E-91EB-BB525C4DBFB0}"/>
    <cellStyle name="20% - Ênfase3 36 5" xfId="19958" xr:uid="{075D7E88-1C26-4C28-972D-5DFD75D0575B}"/>
    <cellStyle name="20% - Ênfase3 36 6" xfId="19959" xr:uid="{04A6207D-9EED-457D-AAB3-D6907BEA45A6}"/>
    <cellStyle name="20% - Ênfase3 37" xfId="9245" xr:uid="{984C8AF2-32DA-498E-A09C-17A221880CAE}"/>
    <cellStyle name="20% - Ênfase3 37 2" xfId="9246" xr:uid="{9D26B1B1-C863-4B8D-BE4F-3608C0862CD4}"/>
    <cellStyle name="20% - Ênfase3 37 2 2" xfId="19960" xr:uid="{642F1C0D-6CF4-4147-BC89-9A6D29C01854}"/>
    <cellStyle name="20% - Ênfase3 37 2 2 2" xfId="19961" xr:uid="{410B028C-D704-4E19-8D1A-F37DAAA9F1DA}"/>
    <cellStyle name="20% - Ênfase3 37 2 2 3" xfId="19962" xr:uid="{B1D1362C-D7D9-423D-8B17-AB06EA1D3880}"/>
    <cellStyle name="20% - Ênfase3 37 2 3" xfId="19963" xr:uid="{1BB12923-B0CE-4064-AB8D-1AAC4E6B7674}"/>
    <cellStyle name="20% - Ênfase3 37 2 4" xfId="19964" xr:uid="{3B52886D-EB67-4379-A3A0-944219AB9CE9}"/>
    <cellStyle name="20% - Ênfase3 37 3" xfId="9247" xr:uid="{195E5474-476A-405D-8E17-919A353B73F4}"/>
    <cellStyle name="20% - Ênfase3 37 3 2" xfId="19965" xr:uid="{F4E2A7D3-E6DB-416F-94DE-D2798FC12A79}"/>
    <cellStyle name="20% - Ênfase3 37 3 2 2" xfId="19966" xr:uid="{D45B8DA6-6620-43A7-9E7C-598829A34B94}"/>
    <cellStyle name="20% - Ênfase3 37 3 2 3" xfId="19967" xr:uid="{814D8F2D-44DD-40D0-8DA3-FA081EB3E7D4}"/>
    <cellStyle name="20% - Ênfase3 37 3 3" xfId="19968" xr:uid="{D6360CF5-6069-4F8C-9105-DEC65D0FDA56}"/>
    <cellStyle name="20% - Ênfase3 37 3 4" xfId="19969" xr:uid="{93121DD7-2378-49C6-9FAC-0FA407FEBE89}"/>
    <cellStyle name="20% - Ênfase3 37 4" xfId="19970" xr:uid="{2980CB63-0A76-40A8-9730-EAA7D8C305B7}"/>
    <cellStyle name="20% - Ênfase3 37 4 2" xfId="19971" xr:uid="{93FEFD41-9777-405C-8625-D3E167F2D98F}"/>
    <cellStyle name="20% - Ênfase3 37 4 3" xfId="19972" xr:uid="{363C3EEE-D5DA-49CC-A8AD-F010505DFD1F}"/>
    <cellStyle name="20% - Ênfase3 37 5" xfId="19973" xr:uid="{907DF1C2-8318-47EA-BA04-29AC3C1ABBA4}"/>
    <cellStyle name="20% - Ênfase3 37 6" xfId="19974" xr:uid="{1CCFC0D8-1717-47BA-B2E2-AFAF29AC72E1}"/>
    <cellStyle name="20% - Ênfase3 38" xfId="9248" xr:uid="{40AFDF73-A5B3-493F-983D-B8AE7966C2D8}"/>
    <cellStyle name="20% - Ênfase3 38 2" xfId="9249" xr:uid="{6F290036-2B31-4321-BCCF-17EBC6102DBB}"/>
    <cellStyle name="20% - Ênfase3 38 2 2" xfId="19975" xr:uid="{D8A86F6D-1CA4-4F04-A15B-1226A2B725FC}"/>
    <cellStyle name="20% - Ênfase3 38 2 2 2" xfId="19976" xr:uid="{E58404DD-4FA6-4809-A126-ADC19107B115}"/>
    <cellStyle name="20% - Ênfase3 38 2 2 3" xfId="19977" xr:uid="{8A67DBEE-A00E-4DE4-982C-256DAA781341}"/>
    <cellStyle name="20% - Ênfase3 38 2 3" xfId="19978" xr:uid="{5A94854B-C1EC-4C51-AC16-1D618B70A610}"/>
    <cellStyle name="20% - Ênfase3 38 2 4" xfId="19979" xr:uid="{7321A83E-24E3-482C-99C0-E6B3152D57B4}"/>
    <cellStyle name="20% - Ênfase3 38 3" xfId="9250" xr:uid="{8BC9B770-93B6-4E61-9684-258A3BA66EA4}"/>
    <cellStyle name="20% - Ênfase3 38 3 2" xfId="19980" xr:uid="{2194E7C3-668F-4A4E-AD6C-A632870D45C1}"/>
    <cellStyle name="20% - Ênfase3 38 3 2 2" xfId="19981" xr:uid="{CD64CAEF-1CDD-4A9C-B997-176205310FF6}"/>
    <cellStyle name="20% - Ênfase3 38 3 2 3" xfId="19982" xr:uid="{2867045E-A5BB-4604-8CF6-6A921618604C}"/>
    <cellStyle name="20% - Ênfase3 38 3 3" xfId="19983" xr:uid="{6B3346A7-9880-43A2-AC97-53044B9E6DC0}"/>
    <cellStyle name="20% - Ênfase3 38 3 4" xfId="19984" xr:uid="{8B912019-0BF6-4365-8ED7-3D70CEB544AE}"/>
    <cellStyle name="20% - Ênfase3 38 4" xfId="19985" xr:uid="{5ABD86FD-0690-4B80-9381-66943FA90CC4}"/>
    <cellStyle name="20% - Ênfase3 38 4 2" xfId="19986" xr:uid="{2C419CC0-4C98-4980-834D-0B36A035AF1E}"/>
    <cellStyle name="20% - Ênfase3 38 4 3" xfId="19987" xr:uid="{812EFF4C-D8FA-4D66-8501-FE3470C854CC}"/>
    <cellStyle name="20% - Ênfase3 38 5" xfId="19988" xr:uid="{EA4E5525-1595-4B95-A45B-F7733EF2F1A1}"/>
    <cellStyle name="20% - Ênfase3 38 6" xfId="19989" xr:uid="{1B16104B-CC42-4D2B-AF68-223FC17AF5B6}"/>
    <cellStyle name="20% - Ênfase3 39" xfId="9251" xr:uid="{E6540F25-DAA7-4F9E-A765-62AC95AA0192}"/>
    <cellStyle name="20% - Ênfase3 39 2" xfId="9252" xr:uid="{D2305E60-B5C9-4EA2-990B-1EE682628A95}"/>
    <cellStyle name="20% - Ênfase3 39 2 2" xfId="19990" xr:uid="{49FE8C9F-DF25-4FEB-8FC6-1C5BA8F2BCAA}"/>
    <cellStyle name="20% - Ênfase3 39 2 2 2" xfId="19991" xr:uid="{75F56BDA-A29B-4604-B754-DE32B3CBCF67}"/>
    <cellStyle name="20% - Ênfase3 39 2 2 3" xfId="19992" xr:uid="{D6E1C7C7-FDFD-4CC7-8C21-2B2BA3A2AE1A}"/>
    <cellStyle name="20% - Ênfase3 39 2 3" xfId="19993" xr:uid="{BF02D72A-C874-4AC5-99AE-7042B45BC3D4}"/>
    <cellStyle name="20% - Ênfase3 39 2 4" xfId="19994" xr:uid="{FAFE8554-0415-4AA0-A58A-C317A78424BD}"/>
    <cellStyle name="20% - Ênfase3 39 3" xfId="9253" xr:uid="{E806FB4F-E3F9-4A43-B1AA-EEBFF39C752C}"/>
    <cellStyle name="20% - Ênfase3 39 3 2" xfId="19995" xr:uid="{A031B9D6-1A63-4539-8FB3-366ECE7791AD}"/>
    <cellStyle name="20% - Ênfase3 39 3 2 2" xfId="19996" xr:uid="{5BE288E6-D151-4F52-A859-37B5E8ADF276}"/>
    <cellStyle name="20% - Ênfase3 39 3 2 3" xfId="19997" xr:uid="{F2A83B90-79B0-4EC1-9805-DB3DF3F597A5}"/>
    <cellStyle name="20% - Ênfase3 39 3 3" xfId="19998" xr:uid="{C20B53BD-3666-4E99-ABB8-5DD26544FDD0}"/>
    <cellStyle name="20% - Ênfase3 39 3 4" xfId="19999" xr:uid="{8DEAB0A2-500A-48AD-854E-327A896B15A9}"/>
    <cellStyle name="20% - Ênfase3 39 4" xfId="20000" xr:uid="{EADC657F-AF1F-4573-8F4A-F29F401D5041}"/>
    <cellStyle name="20% - Ênfase3 39 4 2" xfId="20001" xr:uid="{DB991BD9-6287-4D61-AEEC-0613E0D39387}"/>
    <cellStyle name="20% - Ênfase3 39 4 3" xfId="20002" xr:uid="{192BDE8B-6C4A-4686-8BA6-074625E6EAB0}"/>
    <cellStyle name="20% - Ênfase3 39 5" xfId="20003" xr:uid="{280A638F-8CB3-4A54-BD7D-E34984AAD7EB}"/>
    <cellStyle name="20% - Ênfase3 39 6" xfId="20004" xr:uid="{ADA34527-A6EC-4433-A5E0-03CDC9384192}"/>
    <cellStyle name="20% - Ênfase3 4" xfId="4858" xr:uid="{D30D5BBF-B907-4442-A227-1A6A037C0EFC}"/>
    <cellStyle name="20% - Ênfase3 4 10" xfId="9254" xr:uid="{AC7C416B-CD4E-4A64-A2D3-7362960968BA}"/>
    <cellStyle name="20% - Ênfase3 4 10 2" xfId="20005" xr:uid="{C6B77AD7-0534-4D88-B3F1-5DA09F125AE1}"/>
    <cellStyle name="20% - Ênfase3 4 10 2 2" xfId="20006" xr:uid="{2523E7EF-FB38-4E70-BD9C-E0D28432702D}"/>
    <cellStyle name="20% - Ênfase3 4 10 2 3" xfId="20007" xr:uid="{2F985381-B6EA-4E26-B614-00C22136F8F1}"/>
    <cellStyle name="20% - Ênfase3 4 10 3" xfId="20008" xr:uid="{B34C8AC4-DA83-4E88-934A-93B240CB8FC6}"/>
    <cellStyle name="20% - Ênfase3 4 10 4" xfId="20009" xr:uid="{FE17AD03-D75D-48A9-A436-F3CA6B80CA0C}"/>
    <cellStyle name="20% - Ênfase3 4 11" xfId="20010" xr:uid="{980F28D1-F749-431D-8A46-0A97D11FB866}"/>
    <cellStyle name="20% - Ênfase3 4 11 2" xfId="20011" xr:uid="{B182CA16-364C-4B09-9ECF-651E91D7D800}"/>
    <cellStyle name="20% - Ênfase3 4 11 3" xfId="20012" xr:uid="{54635E00-36EF-4B9F-9F37-6CE002E34B2D}"/>
    <cellStyle name="20% - Ênfase3 4 12" xfId="20013" xr:uid="{E43CA4E7-EDB8-4ED9-9798-5B968551A041}"/>
    <cellStyle name="20% - Ênfase3 4 13" xfId="20014" xr:uid="{2D30F548-904E-4F5A-A5A3-BA6AB6C4E8B9}"/>
    <cellStyle name="20% - Ênfase3 4 2" xfId="4859" xr:uid="{384681DF-0985-46FD-99F2-7E630D6A49E0}"/>
    <cellStyle name="20% - Ênfase3 4 2 2" xfId="9255" xr:uid="{EA973B33-9F77-4A03-8505-50884AA31FAB}"/>
    <cellStyle name="20% - Ênfase3 4 2 2 2" xfId="20015" xr:uid="{CFCD8C7D-0961-47AA-9F51-B07F1377AA9B}"/>
    <cellStyle name="20% - Ênfase3 4 2 2 2 2" xfId="20016" xr:uid="{DD86525E-C9EC-427E-A4CA-DEBBAC220FF2}"/>
    <cellStyle name="20% - Ênfase3 4 2 2 2 3" xfId="20017" xr:uid="{26C8CCFB-9CB8-4830-BDC0-59C5BCE30F36}"/>
    <cellStyle name="20% - Ênfase3 4 2 2 3" xfId="20018" xr:uid="{E59A45D6-0437-4414-B8BE-0B9E8452E7AA}"/>
    <cellStyle name="20% - Ênfase3 4 2 2 4" xfId="20019" xr:uid="{017434F0-D8D4-447C-877D-C60AED79C2D9}"/>
    <cellStyle name="20% - Ênfase3 4 2 3" xfId="9256" xr:uid="{28BA68BD-990B-4033-A8F5-FAC3944060D8}"/>
    <cellStyle name="20% - Ênfase3 4 2 3 2" xfId="20020" xr:uid="{DA69C641-2A26-43CB-B30A-718902DFAA3F}"/>
    <cellStyle name="20% - Ênfase3 4 2 3 2 2" xfId="20021" xr:uid="{E8FC44BE-0622-4E3A-98C3-0CF2309092F7}"/>
    <cellStyle name="20% - Ênfase3 4 2 3 2 3" xfId="20022" xr:uid="{99D179C2-0C8C-4E4F-A09E-C8F8A6BD4F1B}"/>
    <cellStyle name="20% - Ênfase3 4 2 3 3" xfId="20023" xr:uid="{8BB5FCC7-BAFD-46B6-97B2-69A6286C34C6}"/>
    <cellStyle name="20% - Ênfase3 4 2 3 4" xfId="20024" xr:uid="{699ED3B9-74F2-499A-8AA4-149072156FC1}"/>
    <cellStyle name="20% - Ênfase3 4 2 4" xfId="20025" xr:uid="{79F2088E-E63F-406F-B89A-AFA82371BBBD}"/>
    <cellStyle name="20% - Ênfase3 4 2 4 2" xfId="20026" xr:uid="{3DFDA5F9-C58E-4C07-8EFB-AA1C377C1486}"/>
    <cellStyle name="20% - Ênfase3 4 2 4 3" xfId="20027" xr:uid="{5A20E039-BC18-45E4-A745-7A50803F8146}"/>
    <cellStyle name="20% - Ênfase3 4 2 5" xfId="20028" xr:uid="{748C20BC-1C8B-4B60-9DD1-EC6AA21F3B04}"/>
    <cellStyle name="20% - Ênfase3 4 2 6" xfId="20029" xr:uid="{D8E874E3-17FD-49A7-844B-8294991FF910}"/>
    <cellStyle name="20% - Ênfase3 4 3" xfId="9257" xr:uid="{2F792D04-787D-4C0E-A49D-43922CFD9A3D}"/>
    <cellStyle name="20% - Ênfase3 4 3 2" xfId="9258" xr:uid="{444F8F4F-0294-4326-AFE2-6762FF5AEC6D}"/>
    <cellStyle name="20% - Ênfase3 4 3 2 2" xfId="20030" xr:uid="{651B6A9F-230D-4454-B8AC-5052551FF437}"/>
    <cellStyle name="20% - Ênfase3 4 3 2 2 2" xfId="20031" xr:uid="{84BD464A-293D-477F-8CA7-E343B5BF943F}"/>
    <cellStyle name="20% - Ênfase3 4 3 2 2 3" xfId="20032" xr:uid="{6ED1DEAD-0B60-4A52-BAD5-CC5DEB572536}"/>
    <cellStyle name="20% - Ênfase3 4 3 2 3" xfId="20033" xr:uid="{1FA5B3BD-C6E6-4667-B863-628843730F60}"/>
    <cellStyle name="20% - Ênfase3 4 3 2 4" xfId="20034" xr:uid="{36031C3C-E913-40B5-95B3-DDD0159A2BB1}"/>
    <cellStyle name="20% - Ênfase3 4 3 3" xfId="9259" xr:uid="{1136CB30-F07F-448E-AEA6-8A217CC185AD}"/>
    <cellStyle name="20% - Ênfase3 4 3 3 2" xfId="20035" xr:uid="{6290E10E-DBA9-4E02-A198-6FCB16E46C7D}"/>
    <cellStyle name="20% - Ênfase3 4 3 3 2 2" xfId="20036" xr:uid="{AD620567-B111-4857-81EB-5B1785657E13}"/>
    <cellStyle name="20% - Ênfase3 4 3 3 2 3" xfId="20037" xr:uid="{D2C9220C-8AAD-492A-AFEA-A7CD37481DAE}"/>
    <cellStyle name="20% - Ênfase3 4 3 3 3" xfId="20038" xr:uid="{9AB3C733-CAD2-4766-AF1A-2A28E7E2D105}"/>
    <cellStyle name="20% - Ênfase3 4 3 3 4" xfId="20039" xr:uid="{CC497053-45B7-41AB-8D54-616677388390}"/>
    <cellStyle name="20% - Ênfase3 4 3 4" xfId="20040" xr:uid="{80444403-B7E1-4817-A5EE-6B9EAF0F366A}"/>
    <cellStyle name="20% - Ênfase3 4 3 4 2" xfId="20041" xr:uid="{F8F7C8A4-4C25-4ED5-9F4B-66803CF4A4C8}"/>
    <cellStyle name="20% - Ênfase3 4 3 4 3" xfId="20042" xr:uid="{852A76B4-3F2C-4173-AE6E-9225ED4B2FD2}"/>
    <cellStyle name="20% - Ênfase3 4 3 5" xfId="20043" xr:uid="{E940B59C-79A2-4D2A-824A-0EE8A5DFDE80}"/>
    <cellStyle name="20% - Ênfase3 4 3 6" xfId="20044" xr:uid="{9D939741-EC31-4C17-9BB4-D766D5E360B7}"/>
    <cellStyle name="20% - Ênfase3 4 4" xfId="9260" xr:uid="{F2733F46-0991-48BF-BF77-10FCBBC63939}"/>
    <cellStyle name="20% - Ênfase3 4 4 2" xfId="9261" xr:uid="{85FA45CA-100E-41F7-A903-BD6D5C6299B9}"/>
    <cellStyle name="20% - Ênfase3 4 4 2 2" xfId="20045" xr:uid="{90228B49-C106-446A-9A6A-FA52665A1939}"/>
    <cellStyle name="20% - Ênfase3 4 4 2 2 2" xfId="20046" xr:uid="{388E4886-112E-4378-8699-25F083DF84CA}"/>
    <cellStyle name="20% - Ênfase3 4 4 2 2 3" xfId="20047" xr:uid="{703D2F04-8BCE-49FF-86AB-330686B50685}"/>
    <cellStyle name="20% - Ênfase3 4 4 2 3" xfId="20048" xr:uid="{68938034-1D5E-4FDA-884A-22C878F94B8A}"/>
    <cellStyle name="20% - Ênfase3 4 4 2 4" xfId="20049" xr:uid="{9E70EDC8-B799-43DD-A355-187555BD5B68}"/>
    <cellStyle name="20% - Ênfase3 4 4 3" xfId="9262" xr:uid="{AD33F559-BC13-4B92-9A68-AD25F07616FD}"/>
    <cellStyle name="20% - Ênfase3 4 4 3 2" xfId="20050" xr:uid="{7B39A719-88AE-413A-9270-B3A63FF3D1D1}"/>
    <cellStyle name="20% - Ênfase3 4 4 3 2 2" xfId="20051" xr:uid="{7B460005-F9DD-4D3E-9DAA-670B60F6F927}"/>
    <cellStyle name="20% - Ênfase3 4 4 3 2 3" xfId="20052" xr:uid="{ABC183D4-2F7F-46B5-9FF9-90BCFE6E4598}"/>
    <cellStyle name="20% - Ênfase3 4 4 3 3" xfId="20053" xr:uid="{CB5FB7D7-A327-41CA-8FD4-5DFE321E7CF4}"/>
    <cellStyle name="20% - Ênfase3 4 4 3 4" xfId="20054" xr:uid="{EFF96A74-B20D-473D-981A-6C56EACB6736}"/>
    <cellStyle name="20% - Ênfase3 4 4 4" xfId="20055" xr:uid="{4EFAED77-B888-425B-8A12-B32AC710FBCC}"/>
    <cellStyle name="20% - Ênfase3 4 4 4 2" xfId="20056" xr:uid="{280BAEA2-4A4A-462A-999E-C397BEF3939F}"/>
    <cellStyle name="20% - Ênfase3 4 4 4 3" xfId="20057" xr:uid="{AD368065-9684-4C2E-A65A-6EDA7A785702}"/>
    <cellStyle name="20% - Ênfase3 4 4 5" xfId="20058" xr:uid="{E12123D4-D922-4706-929C-EAB9874AF760}"/>
    <cellStyle name="20% - Ênfase3 4 4 6" xfId="20059" xr:uid="{37474BBB-0287-47BA-8763-0DDF46056280}"/>
    <cellStyle name="20% - Ênfase3 4 5" xfId="9263" xr:uid="{50C69357-B8B1-478F-A163-82E37743275B}"/>
    <cellStyle name="20% - Ênfase3 4 5 2" xfId="9264" xr:uid="{C4D7218F-C2CD-4C98-92A6-6434BC44B074}"/>
    <cellStyle name="20% - Ênfase3 4 5 2 2" xfId="20060" xr:uid="{B47BF422-C7E4-4D81-98B7-1FB3B9C63A41}"/>
    <cellStyle name="20% - Ênfase3 4 5 2 2 2" xfId="20061" xr:uid="{9460D63B-E0B1-4154-A0DD-70655725EB01}"/>
    <cellStyle name="20% - Ênfase3 4 5 2 2 3" xfId="20062" xr:uid="{B4FE9418-E9CF-4EFD-99CA-1C695DEFF0E1}"/>
    <cellStyle name="20% - Ênfase3 4 5 2 3" xfId="20063" xr:uid="{981955CE-6635-44F2-BDE5-D529E8897F00}"/>
    <cellStyle name="20% - Ênfase3 4 5 2 4" xfId="20064" xr:uid="{818B678A-25E1-4425-9366-10688098171A}"/>
    <cellStyle name="20% - Ênfase3 4 5 3" xfId="9265" xr:uid="{FE5534EA-A9A4-4CF6-8789-B4178908EAF8}"/>
    <cellStyle name="20% - Ênfase3 4 5 3 2" xfId="20065" xr:uid="{FA5E8B42-F9A9-4D2B-8CE2-EF4D45E6443C}"/>
    <cellStyle name="20% - Ênfase3 4 5 3 2 2" xfId="20066" xr:uid="{295282B4-FEBC-411D-8331-80BB63277728}"/>
    <cellStyle name="20% - Ênfase3 4 5 3 2 3" xfId="20067" xr:uid="{35B74C91-F885-49B4-9658-03EE46E50456}"/>
    <cellStyle name="20% - Ênfase3 4 5 3 3" xfId="20068" xr:uid="{BADB37F6-8C52-4D4B-8A53-D27D6891DBEC}"/>
    <cellStyle name="20% - Ênfase3 4 5 3 4" xfId="20069" xr:uid="{5F11BAEF-0F11-404E-B0A4-CC7857E8EC75}"/>
    <cellStyle name="20% - Ênfase3 4 5 4" xfId="20070" xr:uid="{EC7891DC-45AC-4A09-AC1E-A768DD5D2B3A}"/>
    <cellStyle name="20% - Ênfase3 4 5 4 2" xfId="20071" xr:uid="{D75197CC-9B09-489E-8C45-5802C0849941}"/>
    <cellStyle name="20% - Ênfase3 4 5 4 3" xfId="20072" xr:uid="{E83275B7-65EC-45EC-BEAA-BFDD0A931B45}"/>
    <cellStyle name="20% - Ênfase3 4 5 5" xfId="20073" xr:uid="{697243CA-DF84-4E97-9B43-61AD3DECDB62}"/>
    <cellStyle name="20% - Ênfase3 4 5 6" xfId="20074" xr:uid="{CAFE358C-C397-4AC8-B03A-994BEF57C483}"/>
    <cellStyle name="20% - Ênfase3 4 6" xfId="9266" xr:uid="{E789E122-461A-48EB-940C-C5B87217EADD}"/>
    <cellStyle name="20% - Ênfase3 4 6 2" xfId="9267" xr:uid="{E70F8F00-AC67-47B0-9114-691368DBDE9A}"/>
    <cellStyle name="20% - Ênfase3 4 6 2 2" xfId="20075" xr:uid="{DABB3513-0042-4777-9ECD-E1C4106CACE0}"/>
    <cellStyle name="20% - Ênfase3 4 6 2 2 2" xfId="20076" xr:uid="{9242B2A2-3121-4D5A-B39C-10DB7C42E98B}"/>
    <cellStyle name="20% - Ênfase3 4 6 2 2 3" xfId="20077" xr:uid="{6A879102-85B5-41BF-9F6A-425954BCC795}"/>
    <cellStyle name="20% - Ênfase3 4 6 2 3" xfId="20078" xr:uid="{394B9BC1-0E46-4CF7-A93E-C71C61C3B7A2}"/>
    <cellStyle name="20% - Ênfase3 4 6 2 4" xfId="20079" xr:uid="{ED306C62-D035-4987-A823-54685210EA68}"/>
    <cellStyle name="20% - Ênfase3 4 6 3" xfId="9268" xr:uid="{A32FFCAE-D0BD-4CE2-B1A7-B46848493337}"/>
    <cellStyle name="20% - Ênfase3 4 6 3 2" xfId="20080" xr:uid="{42B09358-5997-43D5-AAFB-0FCDB8491CBD}"/>
    <cellStyle name="20% - Ênfase3 4 6 3 2 2" xfId="20081" xr:uid="{87C54114-772F-4A1D-87BE-C01054FB83EE}"/>
    <cellStyle name="20% - Ênfase3 4 6 3 2 3" xfId="20082" xr:uid="{90F2CB32-7715-43B5-9FEF-6BF7A727BBCD}"/>
    <cellStyle name="20% - Ênfase3 4 6 3 3" xfId="20083" xr:uid="{C6C6174D-DE34-4DEB-B399-8A6472114C93}"/>
    <cellStyle name="20% - Ênfase3 4 6 3 4" xfId="20084" xr:uid="{43E68409-09B1-47DE-8CA2-31226A1D6B20}"/>
    <cellStyle name="20% - Ênfase3 4 6 4" xfId="20085" xr:uid="{6F0EF229-AA5A-4A62-AC11-07A28132D901}"/>
    <cellStyle name="20% - Ênfase3 4 6 4 2" xfId="20086" xr:uid="{7A6976B9-7049-481D-95E7-D60D0D210288}"/>
    <cellStyle name="20% - Ênfase3 4 6 4 3" xfId="20087" xr:uid="{A234648F-E117-49ED-8881-05D1D5CDD4DD}"/>
    <cellStyle name="20% - Ênfase3 4 6 5" xfId="20088" xr:uid="{0DC7E019-362B-4495-AACA-8F17CB0AF4F4}"/>
    <cellStyle name="20% - Ênfase3 4 6 6" xfId="20089" xr:uid="{DE17D7E8-4276-4240-9A4D-BDE1997E231D}"/>
    <cellStyle name="20% - Ênfase3 4 7" xfId="9269" xr:uid="{6DF6A5E1-46F1-4999-ACAA-BD5403F14729}"/>
    <cellStyle name="20% - Ênfase3 4 7 2" xfId="9270" xr:uid="{0EE39866-8983-4A85-9E93-79601CD01A92}"/>
    <cellStyle name="20% - Ênfase3 4 7 2 2" xfId="20090" xr:uid="{45926466-6DD0-4347-B13D-E55D61E0E2F7}"/>
    <cellStyle name="20% - Ênfase3 4 7 2 2 2" xfId="20091" xr:uid="{CC1FAB5C-B028-431E-832A-23DB5AA4464F}"/>
    <cellStyle name="20% - Ênfase3 4 7 2 2 3" xfId="20092" xr:uid="{36672F93-31E0-4F05-B570-5EB01D73AEE1}"/>
    <cellStyle name="20% - Ênfase3 4 7 2 3" xfId="20093" xr:uid="{67D5B1A3-905E-4755-B87A-91A2B1D70A90}"/>
    <cellStyle name="20% - Ênfase3 4 7 2 4" xfId="20094" xr:uid="{8F0AA934-B3B6-4C52-A9DC-592C31E1C4D8}"/>
    <cellStyle name="20% - Ênfase3 4 7 3" xfId="9271" xr:uid="{B054BC38-BD99-4C8B-9C8D-AA1BB82E044D}"/>
    <cellStyle name="20% - Ênfase3 4 7 3 2" xfId="20095" xr:uid="{DA35834F-57C0-4C7C-9C24-6730710F1A05}"/>
    <cellStyle name="20% - Ênfase3 4 7 3 2 2" xfId="20096" xr:uid="{B80A6306-2EF3-4F11-9691-AA2D7F97ECE4}"/>
    <cellStyle name="20% - Ênfase3 4 7 3 2 3" xfId="20097" xr:uid="{B358BA74-7F7E-443F-81B9-83B91F5082EE}"/>
    <cellStyle name="20% - Ênfase3 4 7 3 3" xfId="20098" xr:uid="{67542178-AE1D-45F4-8171-DBF09178D126}"/>
    <cellStyle name="20% - Ênfase3 4 7 3 4" xfId="20099" xr:uid="{31278AD5-0E5D-4305-A0C1-2BF729840373}"/>
    <cellStyle name="20% - Ênfase3 4 7 4" xfId="20100" xr:uid="{F638D2A1-9D8C-42CF-B47C-A2AF54666DC5}"/>
    <cellStyle name="20% - Ênfase3 4 7 4 2" xfId="20101" xr:uid="{BDBF3C42-C382-4ED7-8832-9740B3A3ED33}"/>
    <cellStyle name="20% - Ênfase3 4 7 4 3" xfId="20102" xr:uid="{63A555DA-0086-4455-987E-365A7122CB87}"/>
    <cellStyle name="20% - Ênfase3 4 7 5" xfId="20103" xr:uid="{E6E2A23F-0E79-4591-9325-03C956F62729}"/>
    <cellStyle name="20% - Ênfase3 4 7 6" xfId="20104" xr:uid="{223DACAD-189B-4F1A-B36E-CB3528BA11FB}"/>
    <cellStyle name="20% - Ênfase3 4 8" xfId="9272" xr:uid="{9064765A-F1D2-453E-8D24-9265C94FA8E6}"/>
    <cellStyle name="20% - Ênfase3 4 8 2" xfId="9273" xr:uid="{DC011D7B-6737-4C64-A8D4-DB144A18ED62}"/>
    <cellStyle name="20% - Ênfase3 4 8 2 2" xfId="20105" xr:uid="{8B67AFCA-5427-4CE0-853B-A10966F2B369}"/>
    <cellStyle name="20% - Ênfase3 4 8 2 2 2" xfId="20106" xr:uid="{DE8131E8-BFC9-4DDE-92C6-6CBE807CDAE5}"/>
    <cellStyle name="20% - Ênfase3 4 8 2 2 3" xfId="20107" xr:uid="{4D57D813-DF6A-4220-AFE2-4A5626B6E6FA}"/>
    <cellStyle name="20% - Ênfase3 4 8 2 3" xfId="20108" xr:uid="{29FC7E42-AF21-4F9E-A057-27E8B3695B7F}"/>
    <cellStyle name="20% - Ênfase3 4 8 2 4" xfId="20109" xr:uid="{2124F61D-9F0C-44B8-A674-97A5F7BF2906}"/>
    <cellStyle name="20% - Ênfase3 4 8 3" xfId="9274" xr:uid="{03E52E6E-7318-4B55-AEBB-5477FA74BD42}"/>
    <cellStyle name="20% - Ênfase3 4 8 3 2" xfId="20110" xr:uid="{DE62D039-97B6-4A94-8FFA-606729DE8E32}"/>
    <cellStyle name="20% - Ênfase3 4 8 3 2 2" xfId="20111" xr:uid="{53CEFC83-718D-4EDA-A720-772D2C91A8AE}"/>
    <cellStyle name="20% - Ênfase3 4 8 3 2 3" xfId="20112" xr:uid="{6134DFA8-6469-499F-B14F-87E3C46A7CF5}"/>
    <cellStyle name="20% - Ênfase3 4 8 3 3" xfId="20113" xr:uid="{71C346B6-3C17-402A-A6B6-FDCAF43F6CDF}"/>
    <cellStyle name="20% - Ênfase3 4 8 3 4" xfId="20114" xr:uid="{9D6C147D-2E23-48AB-97D0-C5753CB396F9}"/>
    <cellStyle name="20% - Ênfase3 4 8 4" xfId="20115" xr:uid="{FB970E77-392E-4AD5-B972-5666AAE28DDF}"/>
    <cellStyle name="20% - Ênfase3 4 8 4 2" xfId="20116" xr:uid="{3BF1FBAB-375E-4AE7-A8AD-0237C047B2BC}"/>
    <cellStyle name="20% - Ênfase3 4 8 4 3" xfId="20117" xr:uid="{95215C20-E0AF-4EA1-BF05-994A715C2E2D}"/>
    <cellStyle name="20% - Ênfase3 4 8 5" xfId="20118" xr:uid="{CA1EB6FC-3EB2-4D36-8369-6318CEA5F0B3}"/>
    <cellStyle name="20% - Ênfase3 4 8 6" xfId="20119" xr:uid="{2CDF080E-FD54-481C-B3FB-C9E16F3C27F4}"/>
    <cellStyle name="20% - Ênfase3 4 9" xfId="9275" xr:uid="{7764E911-71A0-409C-87BD-E2545ADBAA66}"/>
    <cellStyle name="20% - Ênfase3 4 9 2" xfId="20120" xr:uid="{99B5AB40-74B3-49E6-9019-E9AF8069CDC0}"/>
    <cellStyle name="20% - Ênfase3 4 9 2 2" xfId="20121" xr:uid="{D14E873B-4B79-4594-98A7-F3B9E3DE5ED5}"/>
    <cellStyle name="20% - Ênfase3 4 9 2 3" xfId="20122" xr:uid="{E0930AD3-AE16-41F6-A871-70C8FFE903A6}"/>
    <cellStyle name="20% - Ênfase3 4 9 3" xfId="20123" xr:uid="{283597BF-8447-4EC7-A0E0-6D0056841E75}"/>
    <cellStyle name="20% - Ênfase3 4 9 4" xfId="20124" xr:uid="{3B4821D9-9B46-47E7-BF61-663620B323B2}"/>
    <cellStyle name="20% - Ênfase3 40" xfId="9276" xr:uid="{D75E32D3-E662-48EC-8C7E-24C257323076}"/>
    <cellStyle name="20% - Ênfase3 40 2" xfId="9277" xr:uid="{C5A18A3C-0F02-47A1-AABF-9E055F0A2D98}"/>
    <cellStyle name="20% - Ênfase3 40 2 2" xfId="20125" xr:uid="{5792CC28-F01B-41B1-8C13-F423D613DD37}"/>
    <cellStyle name="20% - Ênfase3 40 2 2 2" xfId="20126" xr:uid="{928E8D0D-A6B3-4FDC-B269-4DF20F04AFD2}"/>
    <cellStyle name="20% - Ênfase3 40 2 2 3" xfId="20127" xr:uid="{6AB34758-EF47-4696-A417-BC13900EBCA3}"/>
    <cellStyle name="20% - Ênfase3 40 2 3" xfId="20128" xr:uid="{072C0B6A-88B5-4868-9DBD-E37E5497FF1E}"/>
    <cellStyle name="20% - Ênfase3 40 2 4" xfId="20129" xr:uid="{35D10913-C5B8-4C5B-9067-464A47ED63AE}"/>
    <cellStyle name="20% - Ênfase3 40 3" xfId="9278" xr:uid="{C5EA0F9F-9E10-446F-9967-3BD18E2EB93F}"/>
    <cellStyle name="20% - Ênfase3 40 3 2" xfId="20130" xr:uid="{39A6C61D-5E6C-406B-9415-702315CBA445}"/>
    <cellStyle name="20% - Ênfase3 40 3 2 2" xfId="20131" xr:uid="{292B3C2F-F71F-4508-8E96-636875DDF241}"/>
    <cellStyle name="20% - Ênfase3 40 3 2 3" xfId="20132" xr:uid="{5B599880-DD63-4BE8-A4BF-41E1CEBD3E84}"/>
    <cellStyle name="20% - Ênfase3 40 3 3" xfId="20133" xr:uid="{11A30709-5FAF-4A6B-94F8-16B520D1D2B4}"/>
    <cellStyle name="20% - Ênfase3 40 3 4" xfId="20134" xr:uid="{DB28B005-5085-4841-AC25-EF9D4E832A98}"/>
    <cellStyle name="20% - Ênfase3 40 4" xfId="20135" xr:uid="{B1DABCD1-FA30-4DA1-B020-709E74616943}"/>
    <cellStyle name="20% - Ênfase3 40 4 2" xfId="20136" xr:uid="{46D5592D-DB6C-4C98-B3DE-596048ADC8AE}"/>
    <cellStyle name="20% - Ênfase3 40 4 3" xfId="20137" xr:uid="{C47C902B-9DD9-43D9-9450-662D31E3393A}"/>
    <cellStyle name="20% - Ênfase3 40 5" xfId="20138" xr:uid="{110C5C45-B0BA-4298-9ED8-8E6E377A4346}"/>
    <cellStyle name="20% - Ênfase3 40 6" xfId="20139" xr:uid="{042E18F7-888E-4DF6-8046-F59B26F02215}"/>
    <cellStyle name="20% - Ênfase3 41" xfId="9279" xr:uid="{484CC93A-A3C0-42CA-B664-D5D2C040892E}"/>
    <cellStyle name="20% - Ênfase3 41 2" xfId="9280" xr:uid="{9B42FD01-48E9-4618-A38E-8DDC4D92C39E}"/>
    <cellStyle name="20% - Ênfase3 41 2 2" xfId="20140" xr:uid="{88451D13-0670-479F-A6D8-18D386F47C61}"/>
    <cellStyle name="20% - Ênfase3 41 2 2 2" xfId="20141" xr:uid="{C9EC6C5C-5C2A-4651-B35F-1647AE74B282}"/>
    <cellStyle name="20% - Ênfase3 41 2 2 3" xfId="20142" xr:uid="{3733E134-B6D2-4C74-AFDD-EA0BF9F57F75}"/>
    <cellStyle name="20% - Ênfase3 41 2 3" xfId="20143" xr:uid="{A3999F6C-81D9-44E9-8569-824B9AF097F2}"/>
    <cellStyle name="20% - Ênfase3 41 2 4" xfId="20144" xr:uid="{94FC04F8-E1B1-48C3-9DE6-AA20494A8562}"/>
    <cellStyle name="20% - Ênfase3 41 3" xfId="9281" xr:uid="{81DC5936-1A03-4342-B7FB-951A484DCA46}"/>
    <cellStyle name="20% - Ênfase3 41 3 2" xfId="20145" xr:uid="{8533C44D-1195-4FFC-AF35-1E92B5B491E5}"/>
    <cellStyle name="20% - Ênfase3 41 3 2 2" xfId="20146" xr:uid="{6361EE1F-172B-4413-AB83-83B595FFA244}"/>
    <cellStyle name="20% - Ênfase3 41 3 2 3" xfId="20147" xr:uid="{7879E2F3-F798-48CA-B18D-1CB9F539C3C8}"/>
    <cellStyle name="20% - Ênfase3 41 3 3" xfId="20148" xr:uid="{04454716-A28B-4C74-A25E-EE42690EE019}"/>
    <cellStyle name="20% - Ênfase3 41 3 4" xfId="20149" xr:uid="{AE624F4F-4714-4680-8A8D-2D4EDA8AC9C1}"/>
    <cellStyle name="20% - Ênfase3 41 4" xfId="20150" xr:uid="{14FC8589-7F8F-4BE6-ADEA-39D13DBF87DC}"/>
    <cellStyle name="20% - Ênfase3 41 4 2" xfId="20151" xr:uid="{F5A09D72-D6B0-4634-922C-58F3B640E06C}"/>
    <cellStyle name="20% - Ênfase3 41 4 3" xfId="20152" xr:uid="{DE4D076A-ABE7-4F1C-8E4E-7F87DA9D2409}"/>
    <cellStyle name="20% - Ênfase3 41 5" xfId="20153" xr:uid="{C0B4C630-68F0-4FD2-A98A-C58E23AD5AEE}"/>
    <cellStyle name="20% - Ênfase3 41 6" xfId="20154" xr:uid="{DBCD6506-A54C-4DA3-997D-D6BF487DD62C}"/>
    <cellStyle name="20% - Ênfase3 42" xfId="9282" xr:uid="{AE68DCC1-52E7-433A-8B9E-4FE0B6DC370B}"/>
    <cellStyle name="20% - Ênfase3 42 2" xfId="9283" xr:uid="{10936958-ABCC-4FDE-9392-00F6F6FE3A72}"/>
    <cellStyle name="20% - Ênfase3 42 2 2" xfId="20155" xr:uid="{0DD190F7-61A4-49D7-8B34-112797D8381E}"/>
    <cellStyle name="20% - Ênfase3 42 2 2 2" xfId="20156" xr:uid="{E624F947-C4BB-43DF-A8FB-81AE986B563C}"/>
    <cellStyle name="20% - Ênfase3 42 2 2 3" xfId="20157" xr:uid="{9CBD5A75-4C2A-40C0-8E13-8036C4D65FB2}"/>
    <cellStyle name="20% - Ênfase3 42 2 3" xfId="20158" xr:uid="{8BD2D53D-37A4-4E97-A224-02A8EA2B9977}"/>
    <cellStyle name="20% - Ênfase3 42 2 4" xfId="20159" xr:uid="{6821990C-9543-4889-B4AE-5DBB0B4E0F09}"/>
    <cellStyle name="20% - Ênfase3 42 3" xfId="9284" xr:uid="{4B696831-E7EB-41CF-ACF7-66246589B77A}"/>
    <cellStyle name="20% - Ênfase3 42 3 2" xfId="20160" xr:uid="{6EF608CA-EFBB-459D-9B7F-E1BBED292209}"/>
    <cellStyle name="20% - Ênfase3 42 3 2 2" xfId="20161" xr:uid="{498C9398-9A13-4D71-938D-9422A82744F6}"/>
    <cellStyle name="20% - Ênfase3 42 3 2 3" xfId="20162" xr:uid="{B607E65A-69A1-40CE-94B5-128466E8415E}"/>
    <cellStyle name="20% - Ênfase3 42 3 3" xfId="20163" xr:uid="{9D13442B-1479-4677-9390-983C7C2F945A}"/>
    <cellStyle name="20% - Ênfase3 42 3 4" xfId="20164" xr:uid="{AC882F75-C35A-470E-A16F-571C410854E8}"/>
    <cellStyle name="20% - Ênfase3 42 4" xfId="20165" xr:uid="{0096F217-8AE1-4F73-995E-4168906C35CB}"/>
    <cellStyle name="20% - Ênfase3 42 4 2" xfId="20166" xr:uid="{FFC1F1A2-7FC9-4FD1-A356-4153DF71FDF6}"/>
    <cellStyle name="20% - Ênfase3 42 4 3" xfId="20167" xr:uid="{73FA1709-A1A4-42EF-920C-098D0BBCC078}"/>
    <cellStyle name="20% - Ênfase3 42 5" xfId="20168" xr:uid="{9A3A9734-2ABC-40EF-A206-8B9043561BC5}"/>
    <cellStyle name="20% - Ênfase3 42 6" xfId="20169" xr:uid="{43B95414-0FE5-4FDC-931C-7799DA5D52D0}"/>
    <cellStyle name="20% - Ênfase3 43" xfId="9285" xr:uid="{94D14B24-5474-46BF-840E-6B3D1290F42C}"/>
    <cellStyle name="20% - Ênfase3 43 2" xfId="9286" xr:uid="{C496097C-0CE3-4EF0-B264-E7EFD91508FF}"/>
    <cellStyle name="20% - Ênfase3 43 2 2" xfId="20170" xr:uid="{29119AEB-8DB5-4C6C-B565-585D84154EF6}"/>
    <cellStyle name="20% - Ênfase3 43 2 2 2" xfId="20171" xr:uid="{1FEF9769-BE28-489E-A375-968DB4B3F754}"/>
    <cellStyle name="20% - Ênfase3 43 2 2 3" xfId="20172" xr:uid="{5F17A602-6AA5-4AC2-BD9B-83813634CBB7}"/>
    <cellStyle name="20% - Ênfase3 43 2 3" xfId="20173" xr:uid="{84B8A117-7596-4575-B577-D0CF398041DF}"/>
    <cellStyle name="20% - Ênfase3 43 2 4" xfId="20174" xr:uid="{8E50DE17-F1BF-4F4D-9E61-8BB9879AC094}"/>
    <cellStyle name="20% - Ênfase3 43 3" xfId="20175" xr:uid="{4FCCB20C-0238-4D5D-AD43-3775C1503D5E}"/>
    <cellStyle name="20% - Ênfase3 43 3 2" xfId="20176" xr:uid="{F4898655-6919-4C86-9813-3DA5DE8C43BA}"/>
    <cellStyle name="20% - Ênfase3 43 3 3" xfId="20177" xr:uid="{EDF1FEBB-F8FA-4B0E-B8E8-52F8603A83AC}"/>
    <cellStyle name="20% - Ênfase3 43 4" xfId="20178" xr:uid="{1A1B0FE9-0B71-4FA6-8AEE-DE2EC6673EC7}"/>
    <cellStyle name="20% - Ênfase3 43 5" xfId="20179" xr:uid="{EDB375BD-62AC-4696-8870-BF6D3EA6BE35}"/>
    <cellStyle name="20% - Ênfase3 44" xfId="9287" xr:uid="{0C6238E6-F624-4494-A571-82731062B87B}"/>
    <cellStyle name="20% - Ênfase3 44 2" xfId="9288" xr:uid="{A9AEF036-38AC-4682-A2CC-188ABC531E78}"/>
    <cellStyle name="20% - Ênfase3 44 2 2" xfId="20180" xr:uid="{5A357983-2AA5-40B1-839E-145AB521397C}"/>
    <cellStyle name="20% - Ênfase3 44 2 2 2" xfId="20181" xr:uid="{4F964C54-9794-4A52-8EC2-5AFDE049E7C7}"/>
    <cellStyle name="20% - Ênfase3 44 2 2 3" xfId="20182" xr:uid="{7BE2F3E1-5B18-417B-A35D-B26284D1E559}"/>
    <cellStyle name="20% - Ênfase3 44 2 3" xfId="20183" xr:uid="{AAA0F07A-C9A3-4932-A504-C7657EF96225}"/>
    <cellStyle name="20% - Ênfase3 44 2 4" xfId="20184" xr:uid="{D13EA1B6-BEB3-45AB-A455-1E74A812A46C}"/>
    <cellStyle name="20% - Ênfase3 44 3" xfId="20185" xr:uid="{9EF53CB3-4C1F-41A0-8F13-E2B7CD51C0F2}"/>
    <cellStyle name="20% - Ênfase3 44 3 2" xfId="20186" xr:uid="{E273CFFE-03BA-47C8-B448-4DB912738008}"/>
    <cellStyle name="20% - Ênfase3 44 3 3" xfId="20187" xr:uid="{13694049-24E7-4E95-97A8-93F3EEED4F42}"/>
    <cellStyle name="20% - Ênfase3 44 4" xfId="20188" xr:uid="{CC827EDB-FC59-45B9-929B-36F6F86E9F60}"/>
    <cellStyle name="20% - Ênfase3 44 5" xfId="20189" xr:uid="{988C6A8C-ACAE-4ADF-932B-1EE2417AEA97}"/>
    <cellStyle name="20% - Ênfase3 45" xfId="9289" xr:uid="{D51B1EED-ED40-4B0D-B1E3-EB412BF43B17}"/>
    <cellStyle name="20% - Ênfase3 45 2" xfId="9290" xr:uid="{397AC380-F184-41F1-A042-E10576541F0D}"/>
    <cellStyle name="20% - Ênfase3 45 2 2" xfId="20190" xr:uid="{617CD9D4-9277-4CAF-BD34-1353FF9E57B3}"/>
    <cellStyle name="20% - Ênfase3 45 2 2 2" xfId="20191" xr:uid="{E9C3CBE7-9F7D-4C19-A740-B846B060A2D6}"/>
    <cellStyle name="20% - Ênfase3 45 2 2 3" xfId="20192" xr:uid="{76436639-FC15-42B4-9367-5903E002265E}"/>
    <cellStyle name="20% - Ênfase3 45 2 3" xfId="20193" xr:uid="{F486F5C4-546E-4F4B-BDAE-CE0B7E5C6501}"/>
    <cellStyle name="20% - Ênfase3 45 2 4" xfId="20194" xr:uid="{70CC8031-F35E-45B8-84E6-DB97A50EF4DA}"/>
    <cellStyle name="20% - Ênfase3 45 3" xfId="20195" xr:uid="{876F41F3-63BE-48DE-807C-5E5903DDE787}"/>
    <cellStyle name="20% - Ênfase3 45 3 2" xfId="20196" xr:uid="{14B39723-D52A-48CB-B7C2-F76BD6D3AA56}"/>
    <cellStyle name="20% - Ênfase3 45 3 3" xfId="20197" xr:uid="{0CCD9618-EF4B-4D0B-B669-D096A9E8FCB3}"/>
    <cellStyle name="20% - Ênfase3 45 4" xfId="20198" xr:uid="{D5A77D29-AAD1-4EF1-A942-FDDF08FDE60E}"/>
    <cellStyle name="20% - Ênfase3 45 5" xfId="20199" xr:uid="{34D0B3F3-87F0-4983-994D-5AF5BC95A430}"/>
    <cellStyle name="20% - Ênfase3 46" xfId="9291" xr:uid="{C1A1DCB2-F22D-43A8-B906-DEE190582914}"/>
    <cellStyle name="20% - Ênfase3 46 2" xfId="9292" xr:uid="{A92776B1-5075-45EC-B722-D8462E7C502A}"/>
    <cellStyle name="20% - Ênfase3 46 2 2" xfId="20200" xr:uid="{2EECA72F-3A49-4ADF-8676-1853206DA5A0}"/>
    <cellStyle name="20% - Ênfase3 46 2 2 2" xfId="20201" xr:uid="{C7D14DB2-3ED7-4095-B7BC-BAAADA11D3DA}"/>
    <cellStyle name="20% - Ênfase3 46 2 2 3" xfId="20202" xr:uid="{19630488-D638-43C3-81A5-053108ED97FF}"/>
    <cellStyle name="20% - Ênfase3 46 2 3" xfId="20203" xr:uid="{91BD1C57-F720-4863-B5A5-C22C15F67A6C}"/>
    <cellStyle name="20% - Ênfase3 46 2 4" xfId="20204" xr:uid="{46BB5B06-838B-4D19-B0DB-6D420088B5ED}"/>
    <cellStyle name="20% - Ênfase3 46 3" xfId="20205" xr:uid="{36A4FC43-02BA-420B-9222-FC6BB8824D5B}"/>
    <cellStyle name="20% - Ênfase3 46 3 2" xfId="20206" xr:uid="{66E16B13-40D9-46F3-821F-EA248BF62A55}"/>
    <cellStyle name="20% - Ênfase3 46 3 3" xfId="20207" xr:uid="{82E30222-B3A1-4C1C-A3CB-86825DE17582}"/>
    <cellStyle name="20% - Ênfase3 46 4" xfId="20208" xr:uid="{B41A452E-06F9-4CFF-B926-AD101CFCD345}"/>
    <cellStyle name="20% - Ênfase3 46 5" xfId="20209" xr:uid="{50ED8DB8-1E3D-4230-9885-8EDE15983472}"/>
    <cellStyle name="20% - Ênfase3 47" xfId="9293" xr:uid="{FFB7F3CB-37FB-4C5F-8EDE-A9A73155FFBF}"/>
    <cellStyle name="20% - Ênfase3 47 2" xfId="9294" xr:uid="{B5A83EF4-1D24-4ED5-B0B4-9C339C76E5CD}"/>
    <cellStyle name="20% - Ênfase3 47 2 2" xfId="20210" xr:uid="{26868C7A-9441-42A3-A792-6509521938B5}"/>
    <cellStyle name="20% - Ênfase3 47 2 2 2" xfId="20211" xr:uid="{7B2238D9-DFB5-4008-A681-43473FCD9613}"/>
    <cellStyle name="20% - Ênfase3 47 2 2 3" xfId="20212" xr:uid="{85A19EFA-7C5B-43DE-ADEE-F03B18B1C119}"/>
    <cellStyle name="20% - Ênfase3 47 2 3" xfId="20213" xr:uid="{A71AD5BD-F7ED-490A-95C3-06EE8A5D6014}"/>
    <cellStyle name="20% - Ênfase3 47 2 4" xfId="20214" xr:uid="{508CA9DE-5905-4A14-BB23-99A71509D4B9}"/>
    <cellStyle name="20% - Ênfase3 47 3" xfId="20215" xr:uid="{4D05BDF9-E9DF-467E-B7F2-D2628EC3F739}"/>
    <cellStyle name="20% - Ênfase3 47 3 2" xfId="20216" xr:uid="{56782E3A-D99B-467B-9F5F-0DD57448C8AD}"/>
    <cellStyle name="20% - Ênfase3 47 3 3" xfId="20217" xr:uid="{993F84FE-74A6-43A4-9488-AA659D50AFD1}"/>
    <cellStyle name="20% - Ênfase3 47 4" xfId="20218" xr:uid="{413CADD3-77D2-4857-B721-F5E93D213213}"/>
    <cellStyle name="20% - Ênfase3 47 5" xfId="20219" xr:uid="{9E32E365-E3AC-4D1A-9354-C68ECC864445}"/>
    <cellStyle name="20% - Ênfase3 48" xfId="9295" xr:uid="{178C7DF9-8134-41BC-A6AF-B6C4455F4ACB}"/>
    <cellStyle name="20% - Ênfase3 48 2" xfId="9296" xr:uid="{E7EC5E5B-84FB-406D-86D0-93FC7DD7C15B}"/>
    <cellStyle name="20% - Ênfase3 48 2 2" xfId="20220" xr:uid="{3320D485-9557-45A6-AE3F-2403D83EA221}"/>
    <cellStyle name="20% - Ênfase3 48 2 2 2" xfId="20221" xr:uid="{21B428C7-98AE-49BF-A19B-4343349A1CCE}"/>
    <cellStyle name="20% - Ênfase3 48 2 2 3" xfId="20222" xr:uid="{A4B816A0-82E3-4E1D-A98E-503CBC47B845}"/>
    <cellStyle name="20% - Ênfase3 48 2 3" xfId="20223" xr:uid="{A85E6FB6-F80C-43AB-8872-4C8A0FCF19D0}"/>
    <cellStyle name="20% - Ênfase3 48 2 4" xfId="20224" xr:uid="{AD84BF18-AC26-4CD9-82BD-FDA5C01DC117}"/>
    <cellStyle name="20% - Ênfase3 48 3" xfId="20225" xr:uid="{7F3E2BEC-3500-449B-99B5-9C4AAE6E6855}"/>
    <cellStyle name="20% - Ênfase3 48 3 2" xfId="20226" xr:uid="{427A2785-4081-44BD-84C2-991BFB211FF8}"/>
    <cellStyle name="20% - Ênfase3 48 3 3" xfId="20227" xr:uid="{1CCF1FA3-1A62-4013-A1FC-F6DDBDD4FEF0}"/>
    <cellStyle name="20% - Ênfase3 48 4" xfId="20228" xr:uid="{3FDF6943-A20D-4182-86D9-378DCD67089C}"/>
    <cellStyle name="20% - Ênfase3 48 5" xfId="20229" xr:uid="{4A41587E-177D-4BB2-B1F7-BFF4555ED3E0}"/>
    <cellStyle name="20% - Ênfase3 49" xfId="9297" xr:uid="{2AE38E8B-A688-4C40-A077-4013246339E8}"/>
    <cellStyle name="20% - Ênfase3 49 2" xfId="9298" xr:uid="{87849B90-AD93-43AB-BEBE-1E6EA5D36AEA}"/>
    <cellStyle name="20% - Ênfase3 49 2 2" xfId="20230" xr:uid="{7821A943-B7D9-41BB-9F98-F6675FD589BC}"/>
    <cellStyle name="20% - Ênfase3 49 2 2 2" xfId="20231" xr:uid="{844F4E2F-E0D1-4CF6-94FE-979B3D43FAD1}"/>
    <cellStyle name="20% - Ênfase3 49 2 2 3" xfId="20232" xr:uid="{1C16DF48-723D-4028-A627-1EA5F5703968}"/>
    <cellStyle name="20% - Ênfase3 49 2 3" xfId="20233" xr:uid="{6484C4BA-A8C9-4548-838D-5FD475357179}"/>
    <cellStyle name="20% - Ênfase3 49 2 4" xfId="20234" xr:uid="{65362138-2AB4-459F-91CD-64014A7BAE3B}"/>
    <cellStyle name="20% - Ênfase3 49 3" xfId="20235" xr:uid="{218F05A4-FD0E-4BF9-AF2D-5F2CCD73C182}"/>
    <cellStyle name="20% - Ênfase3 49 3 2" xfId="20236" xr:uid="{C4EE768E-F316-40B9-AD28-A8BA04B9B082}"/>
    <cellStyle name="20% - Ênfase3 49 3 3" xfId="20237" xr:uid="{DBBC1C4D-E77E-4A2B-9425-F08806206C9E}"/>
    <cellStyle name="20% - Ênfase3 49 4" xfId="20238" xr:uid="{365CC4B7-3233-4EAA-AED1-EAA1F8DB17EB}"/>
    <cellStyle name="20% - Ênfase3 49 5" xfId="20239" xr:uid="{3F73EF45-536B-41F4-92C2-C9C0C796866D}"/>
    <cellStyle name="20% - Ênfase3 5" xfId="4860" xr:uid="{2325870E-8E04-4D60-A5E0-56E345B4163B}"/>
    <cellStyle name="20% - Ênfase3 5 10" xfId="9299" xr:uid="{6E1FFBDC-1640-49A3-8589-B17F80C74B7C}"/>
    <cellStyle name="20% - Ênfase3 5 10 2" xfId="20240" xr:uid="{52199461-100F-4DE5-8DA1-78EFFDF2E423}"/>
    <cellStyle name="20% - Ênfase3 5 10 2 2" xfId="20241" xr:uid="{912B368D-1B32-4F20-830F-F173E464A754}"/>
    <cellStyle name="20% - Ênfase3 5 10 2 3" xfId="20242" xr:uid="{6FF84C76-5B16-4C64-A0EE-BF13A754CFAA}"/>
    <cellStyle name="20% - Ênfase3 5 10 3" xfId="20243" xr:uid="{B2A66FBC-0B1B-41A7-B4E1-6B18992E7B14}"/>
    <cellStyle name="20% - Ênfase3 5 10 4" xfId="20244" xr:uid="{0EC65494-72F6-4D12-B26A-D5D02E95BB0A}"/>
    <cellStyle name="20% - Ênfase3 5 11" xfId="20245" xr:uid="{5956D25C-A435-4BCD-96FB-9894B42BE353}"/>
    <cellStyle name="20% - Ênfase3 5 11 2" xfId="20246" xr:uid="{8ECFBA48-422E-42A4-9408-6C4CF405FA67}"/>
    <cellStyle name="20% - Ênfase3 5 11 3" xfId="20247" xr:uid="{39EE1239-E529-4DDB-A491-D273FC0561F7}"/>
    <cellStyle name="20% - Ênfase3 5 12" xfId="20248" xr:uid="{811152C7-6F16-450C-BB85-4B527AACBED8}"/>
    <cellStyle name="20% - Ênfase3 5 13" xfId="20249" xr:uid="{844A25E5-038D-4D7F-81B4-CB3104ADC10F}"/>
    <cellStyle name="20% - Ênfase3 5 2" xfId="4861" xr:uid="{A2F0203B-C25F-4E7B-8867-744283AB98ED}"/>
    <cellStyle name="20% - Ênfase3 5 2 2" xfId="9300" xr:uid="{5C9906B6-BFB3-4D17-B8B0-25B402354BFD}"/>
    <cellStyle name="20% - Ênfase3 5 2 2 2" xfId="20250" xr:uid="{2ACDD99C-9302-49B3-B6E9-5DAF176B1592}"/>
    <cellStyle name="20% - Ênfase3 5 2 2 2 2" xfId="20251" xr:uid="{E75F75C5-A7ED-43DF-81E5-11EAEE870A4E}"/>
    <cellStyle name="20% - Ênfase3 5 2 2 2 3" xfId="20252" xr:uid="{BABDCE9E-FFAB-49A8-A0FF-ADE1E68092E8}"/>
    <cellStyle name="20% - Ênfase3 5 2 2 3" xfId="20253" xr:uid="{A0FC052F-4739-48C0-A7AB-E5BB90F4FF43}"/>
    <cellStyle name="20% - Ênfase3 5 2 2 4" xfId="20254" xr:uid="{BAEFDA23-9D6D-45B0-B25A-2F4AAC3F4338}"/>
    <cellStyle name="20% - Ênfase3 5 2 3" xfId="9301" xr:uid="{18D0D406-EB78-42CB-B88A-056A2D727162}"/>
    <cellStyle name="20% - Ênfase3 5 2 3 2" xfId="20255" xr:uid="{AABAD44D-866B-4E73-A92E-3F65B227BADB}"/>
    <cellStyle name="20% - Ênfase3 5 2 3 2 2" xfId="20256" xr:uid="{CF06A0D9-298F-4104-8C23-7FE0D2CD4F2D}"/>
    <cellStyle name="20% - Ênfase3 5 2 3 2 3" xfId="20257" xr:uid="{F453D880-6904-44F6-A021-198EB1253675}"/>
    <cellStyle name="20% - Ênfase3 5 2 3 3" xfId="20258" xr:uid="{0254E3B1-9545-47FB-B23A-C023EBBA1972}"/>
    <cellStyle name="20% - Ênfase3 5 2 3 4" xfId="20259" xr:uid="{B798AAF2-5511-4E79-ACD2-E7F2575004FF}"/>
    <cellStyle name="20% - Ênfase3 5 2 4" xfId="20260" xr:uid="{F370020C-64DE-4330-AE4A-A2F1AE276685}"/>
    <cellStyle name="20% - Ênfase3 5 2 4 2" xfId="20261" xr:uid="{A3A670B1-064C-46D6-961F-3358E981BD81}"/>
    <cellStyle name="20% - Ênfase3 5 2 4 3" xfId="20262" xr:uid="{F558FE46-32A5-4760-A5B5-C151DACD2B8F}"/>
    <cellStyle name="20% - Ênfase3 5 2 5" xfId="20263" xr:uid="{AEE64F48-000E-4C89-A373-0B38438844F4}"/>
    <cellStyle name="20% - Ênfase3 5 2 6" xfId="20264" xr:uid="{28093D31-67E4-45C0-8CA3-5A17D2DF6904}"/>
    <cellStyle name="20% - Ênfase3 5 3" xfId="4862" xr:uid="{46CAB2EA-FB8C-411B-AE3B-F9F8C8B61AFB}"/>
    <cellStyle name="20% - Ênfase3 5 3 2" xfId="9302" xr:uid="{A0750C60-DFEF-487F-8605-57DDAB3EAACB}"/>
    <cellStyle name="20% - Ênfase3 5 3 2 2" xfId="20265" xr:uid="{29B6D018-D151-4AC8-903A-754457F30C31}"/>
    <cellStyle name="20% - Ênfase3 5 3 2 2 2" xfId="20266" xr:uid="{BCFCA32B-ECE8-40A4-9D02-0AB6BFE40814}"/>
    <cellStyle name="20% - Ênfase3 5 3 2 2 3" xfId="20267" xr:uid="{248182FC-BC9B-42A1-8DF1-308FC2CDA1AE}"/>
    <cellStyle name="20% - Ênfase3 5 3 2 3" xfId="20268" xr:uid="{D796A88E-EEF4-4D76-8594-EFF192F3F3F0}"/>
    <cellStyle name="20% - Ênfase3 5 3 2 4" xfId="20269" xr:uid="{1E38DA9D-BC54-4D55-AF05-0212A5DED7D1}"/>
    <cellStyle name="20% - Ênfase3 5 3 3" xfId="9303" xr:uid="{A15279DA-7A61-4B28-82BB-FF3BE676C5BA}"/>
    <cellStyle name="20% - Ênfase3 5 3 3 2" xfId="20270" xr:uid="{7E98B804-E4AD-40DD-9759-599D4A8E786A}"/>
    <cellStyle name="20% - Ênfase3 5 3 3 2 2" xfId="20271" xr:uid="{64CB7AF5-4911-41D6-9468-3C4060C61602}"/>
    <cellStyle name="20% - Ênfase3 5 3 3 2 3" xfId="20272" xr:uid="{691D0B2C-A969-4535-B973-1AAE2E8C2115}"/>
    <cellStyle name="20% - Ênfase3 5 3 3 3" xfId="20273" xr:uid="{DE16F987-4832-4D30-A4FD-8C1F85EF7C55}"/>
    <cellStyle name="20% - Ênfase3 5 3 3 4" xfId="20274" xr:uid="{573421EE-507E-428F-9CCC-1CF82ECA499F}"/>
    <cellStyle name="20% - Ênfase3 5 3 4" xfId="20275" xr:uid="{F892C28B-D674-4C7B-AA28-429F03C9CF0F}"/>
    <cellStyle name="20% - Ênfase3 5 3 4 2" xfId="20276" xr:uid="{033676EE-397D-4D52-9191-BDB73BC25C2F}"/>
    <cellStyle name="20% - Ênfase3 5 3 4 3" xfId="20277" xr:uid="{60D63F74-FF33-49E9-9E34-2FE250AB3182}"/>
    <cellStyle name="20% - Ênfase3 5 3 5" xfId="20278" xr:uid="{FF84CC96-2CF1-4708-92D6-7A2CACD2D047}"/>
    <cellStyle name="20% - Ênfase3 5 3 6" xfId="20279" xr:uid="{511413D3-DF74-4556-91F0-53638E863636}"/>
    <cellStyle name="20% - Ênfase3 5 4" xfId="9304" xr:uid="{B43E921F-3F01-460A-B80C-B2503B2EDAE9}"/>
    <cellStyle name="20% - Ênfase3 5 4 2" xfId="9305" xr:uid="{63897A0D-6091-4149-8CF3-C5C30A47C539}"/>
    <cellStyle name="20% - Ênfase3 5 4 2 2" xfId="20280" xr:uid="{4885FFB2-C1D0-48CF-B259-062879EE25AB}"/>
    <cellStyle name="20% - Ênfase3 5 4 2 2 2" xfId="20281" xr:uid="{0F98D32F-19BB-4CCE-9ED6-6ABF3B1D631F}"/>
    <cellStyle name="20% - Ênfase3 5 4 2 2 3" xfId="20282" xr:uid="{666D58BF-CF66-49E5-85A4-121E75BEFA89}"/>
    <cellStyle name="20% - Ênfase3 5 4 2 3" xfId="20283" xr:uid="{8E77F7A5-5F19-4A16-BF2C-4633097C2590}"/>
    <cellStyle name="20% - Ênfase3 5 4 2 4" xfId="20284" xr:uid="{9DAD5E6C-580A-4DAB-B342-819BA0DC7FB9}"/>
    <cellStyle name="20% - Ênfase3 5 4 3" xfId="9306" xr:uid="{2A3FF3BE-6338-40C0-A81A-DB51740F4571}"/>
    <cellStyle name="20% - Ênfase3 5 4 3 2" xfId="20285" xr:uid="{94DBF03B-B4E4-4B1F-BAA2-2C87DFCAF9C5}"/>
    <cellStyle name="20% - Ênfase3 5 4 3 2 2" xfId="20286" xr:uid="{FAE2E563-5903-4A2A-AE5A-096F6AA8F73A}"/>
    <cellStyle name="20% - Ênfase3 5 4 3 2 3" xfId="20287" xr:uid="{1C602B6B-4EE1-4E58-A926-0E1F6047673B}"/>
    <cellStyle name="20% - Ênfase3 5 4 3 3" xfId="20288" xr:uid="{EA0387D9-5C68-4D97-922A-5545A63449D9}"/>
    <cellStyle name="20% - Ênfase3 5 4 3 4" xfId="20289" xr:uid="{FB868350-8DDA-4243-BD5B-DBF94853E349}"/>
    <cellStyle name="20% - Ênfase3 5 4 4" xfId="20290" xr:uid="{2E338975-BECB-4DBC-B2BE-901704453DDF}"/>
    <cellStyle name="20% - Ênfase3 5 4 4 2" xfId="20291" xr:uid="{412674A5-45FE-438E-A3C3-7DB2B40165AD}"/>
    <cellStyle name="20% - Ênfase3 5 4 4 3" xfId="20292" xr:uid="{076C0C56-EB2B-4FBF-9B58-6F0781D68FF4}"/>
    <cellStyle name="20% - Ênfase3 5 4 5" xfId="20293" xr:uid="{BBDAA120-AD07-4C9B-AE29-88767374F5C2}"/>
    <cellStyle name="20% - Ênfase3 5 4 6" xfId="20294" xr:uid="{7261110B-1D12-488C-BBF7-2FCFA42D4D64}"/>
    <cellStyle name="20% - Ênfase3 5 5" xfId="9307" xr:uid="{1FAE59F2-76C6-4018-A5B7-833B8FA12FB1}"/>
    <cellStyle name="20% - Ênfase3 5 5 2" xfId="9308" xr:uid="{BFD9FEDE-0F12-47A1-8F76-0C3D8244B2D6}"/>
    <cellStyle name="20% - Ênfase3 5 5 2 2" xfId="20295" xr:uid="{1596F3BB-E265-4644-8CB4-DADAAC814E9D}"/>
    <cellStyle name="20% - Ênfase3 5 5 2 2 2" xfId="20296" xr:uid="{AD889355-6729-4AFA-89F1-4C89C24EE4EE}"/>
    <cellStyle name="20% - Ênfase3 5 5 2 2 3" xfId="20297" xr:uid="{A3ABFEDC-A9CA-47C0-9626-A09093E5AD88}"/>
    <cellStyle name="20% - Ênfase3 5 5 2 3" xfId="20298" xr:uid="{7944E6CA-ADFF-4F7F-B4ED-8FB70EC8E733}"/>
    <cellStyle name="20% - Ênfase3 5 5 2 4" xfId="20299" xr:uid="{238B10F0-E8D4-449A-9EFA-2E285174327D}"/>
    <cellStyle name="20% - Ênfase3 5 5 3" xfId="9309" xr:uid="{64F95364-4E52-46FA-9E9F-B188CBB75A49}"/>
    <cellStyle name="20% - Ênfase3 5 5 3 2" xfId="20300" xr:uid="{C99EB9C9-813C-44D7-9741-E7059F76B175}"/>
    <cellStyle name="20% - Ênfase3 5 5 3 2 2" xfId="20301" xr:uid="{D624C095-689F-4E86-B752-B45DE3E25A07}"/>
    <cellStyle name="20% - Ênfase3 5 5 3 2 3" xfId="20302" xr:uid="{E92CAF91-696A-46FD-8304-353BD23FC657}"/>
    <cellStyle name="20% - Ênfase3 5 5 3 3" xfId="20303" xr:uid="{5EFF97B3-A755-4EEE-958B-67504479663F}"/>
    <cellStyle name="20% - Ênfase3 5 5 3 4" xfId="20304" xr:uid="{473D835B-9407-4D5B-8347-99065733C9FB}"/>
    <cellStyle name="20% - Ênfase3 5 5 4" xfId="20305" xr:uid="{29151F22-0BAA-4B78-A3D3-A0EBBE7F4B55}"/>
    <cellStyle name="20% - Ênfase3 5 5 4 2" xfId="20306" xr:uid="{72AD7AB8-086F-4352-A83E-3D55A7085E6C}"/>
    <cellStyle name="20% - Ênfase3 5 5 4 3" xfId="20307" xr:uid="{8B1613A7-CC2E-479E-AB8C-A8CE35712142}"/>
    <cellStyle name="20% - Ênfase3 5 5 5" xfId="20308" xr:uid="{21B906AE-C50A-4E1D-A71F-D4B3A7CB65E8}"/>
    <cellStyle name="20% - Ênfase3 5 5 6" xfId="20309" xr:uid="{70AFEDBD-C69F-46B7-B732-992B9302C89C}"/>
    <cellStyle name="20% - Ênfase3 5 6" xfId="9310" xr:uid="{4763AB45-8D09-40D7-9754-ACB4DE56B0A5}"/>
    <cellStyle name="20% - Ênfase3 5 6 2" xfId="9311" xr:uid="{71D21FB5-C001-4E70-A2A5-4B2F3D2C1E1D}"/>
    <cellStyle name="20% - Ênfase3 5 6 2 2" xfId="20310" xr:uid="{FC822DFB-E5BE-42BB-85F3-5D87346D5F79}"/>
    <cellStyle name="20% - Ênfase3 5 6 2 2 2" xfId="20311" xr:uid="{96DE63A7-4368-4550-9845-96B125B10DAE}"/>
    <cellStyle name="20% - Ênfase3 5 6 2 2 3" xfId="20312" xr:uid="{32A3BF9B-2A47-4E61-83F8-2D9CD01AEBE2}"/>
    <cellStyle name="20% - Ênfase3 5 6 2 3" xfId="20313" xr:uid="{4B34F2AB-72DA-4B15-AD2E-77D0B570A7F0}"/>
    <cellStyle name="20% - Ênfase3 5 6 2 4" xfId="20314" xr:uid="{0321CF54-42E6-4DA2-A5EC-7BF840C43B8C}"/>
    <cellStyle name="20% - Ênfase3 5 6 3" xfId="9312" xr:uid="{77F61F90-E919-40FD-9D15-EEE406274E90}"/>
    <cellStyle name="20% - Ênfase3 5 6 3 2" xfId="20315" xr:uid="{400C4077-12A2-416C-A0D9-87ED48B0F561}"/>
    <cellStyle name="20% - Ênfase3 5 6 3 2 2" xfId="20316" xr:uid="{1BE222D7-D24A-476D-A6C0-E188B669498C}"/>
    <cellStyle name="20% - Ênfase3 5 6 3 2 3" xfId="20317" xr:uid="{2C1EC424-C08B-4043-A2FF-34823C22A5F5}"/>
    <cellStyle name="20% - Ênfase3 5 6 3 3" xfId="20318" xr:uid="{ECBFB06B-C623-4C98-A7ED-B06EE56D3DDA}"/>
    <cellStyle name="20% - Ênfase3 5 6 3 4" xfId="20319" xr:uid="{49989A4E-1CEB-4356-A071-47590F3EF809}"/>
    <cellStyle name="20% - Ênfase3 5 6 4" xfId="20320" xr:uid="{EAE7E36F-47D2-4FB4-BD01-02C50E22FBB5}"/>
    <cellStyle name="20% - Ênfase3 5 6 4 2" xfId="20321" xr:uid="{7C5281B1-0E82-46E7-8055-DAE54D412932}"/>
    <cellStyle name="20% - Ênfase3 5 6 4 3" xfId="20322" xr:uid="{349849F5-C11B-4742-8CD9-77093C284DF2}"/>
    <cellStyle name="20% - Ênfase3 5 6 5" xfId="20323" xr:uid="{63E133A2-7D01-4B32-B926-C88B48A7599F}"/>
    <cellStyle name="20% - Ênfase3 5 6 6" xfId="20324" xr:uid="{3AC05CAD-00CB-4090-95E0-12469B61CB36}"/>
    <cellStyle name="20% - Ênfase3 5 7" xfId="9313" xr:uid="{2710DE0A-705D-4210-8C4A-787EA7839FCC}"/>
    <cellStyle name="20% - Ênfase3 5 7 2" xfId="9314" xr:uid="{59A256A1-51BD-44E0-A4FF-A8DA8490E60D}"/>
    <cellStyle name="20% - Ênfase3 5 7 2 2" xfId="20325" xr:uid="{B17A9DC2-FEC3-4AE6-A977-AD95E177B94A}"/>
    <cellStyle name="20% - Ênfase3 5 7 2 2 2" xfId="20326" xr:uid="{63E6463D-1FFB-44FA-B54A-41259F6B54D7}"/>
    <cellStyle name="20% - Ênfase3 5 7 2 2 3" xfId="20327" xr:uid="{2DEE40DE-0CB0-4F26-9EED-07357D211FA7}"/>
    <cellStyle name="20% - Ênfase3 5 7 2 3" xfId="20328" xr:uid="{F6CCD32E-0E8C-49AF-8787-D8A0CBC123C8}"/>
    <cellStyle name="20% - Ênfase3 5 7 2 4" xfId="20329" xr:uid="{678CF21D-AF40-4567-8B37-A949659D500D}"/>
    <cellStyle name="20% - Ênfase3 5 7 3" xfId="9315" xr:uid="{776BC6EE-9153-44F7-8EE4-738240251561}"/>
    <cellStyle name="20% - Ênfase3 5 7 3 2" xfId="20330" xr:uid="{5AFCEF09-2331-4B3B-A56C-9C2C09AD0311}"/>
    <cellStyle name="20% - Ênfase3 5 7 3 2 2" xfId="20331" xr:uid="{9039EE68-62C2-43D6-983D-3037EE027E53}"/>
    <cellStyle name="20% - Ênfase3 5 7 3 2 3" xfId="20332" xr:uid="{27C11927-8446-4447-89CB-A63B83630395}"/>
    <cellStyle name="20% - Ênfase3 5 7 3 3" xfId="20333" xr:uid="{69ED0F4A-B2F8-4E19-AEF8-D6C9AF3E96E4}"/>
    <cellStyle name="20% - Ênfase3 5 7 3 4" xfId="20334" xr:uid="{03B38402-A84F-40D1-869E-7E931541A86E}"/>
    <cellStyle name="20% - Ênfase3 5 7 4" xfId="20335" xr:uid="{4565FA21-1C62-40EC-AF44-BD119E8CA165}"/>
    <cellStyle name="20% - Ênfase3 5 7 4 2" xfId="20336" xr:uid="{BC32F655-1906-4023-B119-B6602C4963F3}"/>
    <cellStyle name="20% - Ênfase3 5 7 4 3" xfId="20337" xr:uid="{166FF5CB-702B-4D6E-A6D2-1FE4376F0CE5}"/>
    <cellStyle name="20% - Ênfase3 5 7 5" xfId="20338" xr:uid="{26684708-5301-4F71-A7E9-14731CB63A68}"/>
    <cellStyle name="20% - Ênfase3 5 7 6" xfId="20339" xr:uid="{FBEF1EE6-DDE9-44B0-A7CD-56B083D939A2}"/>
    <cellStyle name="20% - Ênfase3 5 8" xfId="9316" xr:uid="{21B4BC1A-13D7-4035-8D9B-9CB123158192}"/>
    <cellStyle name="20% - Ênfase3 5 8 2" xfId="9317" xr:uid="{C6F9FBFD-C071-460C-90AD-DA72DB73D931}"/>
    <cellStyle name="20% - Ênfase3 5 8 2 2" xfId="20340" xr:uid="{0D7EF604-86AA-4769-BFA4-5A636B8ED727}"/>
    <cellStyle name="20% - Ênfase3 5 8 2 2 2" xfId="20341" xr:uid="{1E9BE1A2-36E3-4944-B2FE-6DE349BE8796}"/>
    <cellStyle name="20% - Ênfase3 5 8 2 2 3" xfId="20342" xr:uid="{CF6871B0-0535-4BD3-A4F8-D00F326C4628}"/>
    <cellStyle name="20% - Ênfase3 5 8 2 3" xfId="20343" xr:uid="{3383F3AC-2DA7-4A5D-A38C-4EECD102FD3C}"/>
    <cellStyle name="20% - Ênfase3 5 8 2 4" xfId="20344" xr:uid="{8450C32B-7128-4470-A769-EF7D01542B09}"/>
    <cellStyle name="20% - Ênfase3 5 8 3" xfId="9318" xr:uid="{CE665734-159E-47EF-B57C-A6D968725C0B}"/>
    <cellStyle name="20% - Ênfase3 5 8 3 2" xfId="20345" xr:uid="{4A441CB3-7B59-400F-A57A-FFB818617A84}"/>
    <cellStyle name="20% - Ênfase3 5 8 3 2 2" xfId="20346" xr:uid="{7FA4C973-82DA-410C-B5D4-4A4CA6CD52DA}"/>
    <cellStyle name="20% - Ênfase3 5 8 3 2 3" xfId="20347" xr:uid="{DA148CD4-3939-4EBB-B4AD-A149008CEF54}"/>
    <cellStyle name="20% - Ênfase3 5 8 3 3" xfId="20348" xr:uid="{97171317-A4E1-48A5-9EA9-4B545BBF6DF1}"/>
    <cellStyle name="20% - Ênfase3 5 8 3 4" xfId="20349" xr:uid="{48D1759F-92A2-4931-B571-ACAC5DBBFF93}"/>
    <cellStyle name="20% - Ênfase3 5 8 4" xfId="20350" xr:uid="{0FD2B469-0415-4476-A5AC-CA1BCFE56651}"/>
    <cellStyle name="20% - Ênfase3 5 8 4 2" xfId="20351" xr:uid="{2B80D53E-2887-427C-B6A3-76032C132CB2}"/>
    <cellStyle name="20% - Ênfase3 5 8 4 3" xfId="20352" xr:uid="{C57E2625-45DF-4AF4-A8B9-B6D35461A959}"/>
    <cellStyle name="20% - Ênfase3 5 8 5" xfId="20353" xr:uid="{E6F048D9-FD9E-4D14-AF4B-1B75F1D85B49}"/>
    <cellStyle name="20% - Ênfase3 5 8 6" xfId="20354" xr:uid="{6BDC7FB7-7E39-4551-BC8F-BE640A29B6ED}"/>
    <cellStyle name="20% - Ênfase3 5 9" xfId="9319" xr:uid="{EBA325A8-4ADB-4C92-B2BD-6BE14D37DAD7}"/>
    <cellStyle name="20% - Ênfase3 5 9 2" xfId="20355" xr:uid="{CC71EF74-0601-497F-A381-1DD92CF36A29}"/>
    <cellStyle name="20% - Ênfase3 5 9 2 2" xfId="20356" xr:uid="{03D2247A-365F-496A-B2D2-227DFC1DF924}"/>
    <cellStyle name="20% - Ênfase3 5 9 2 3" xfId="20357" xr:uid="{2C4D1A02-8053-47B9-BEBD-D3F920CB291F}"/>
    <cellStyle name="20% - Ênfase3 5 9 3" xfId="20358" xr:uid="{2787D79A-849A-4101-90DE-7FE020E87AE0}"/>
    <cellStyle name="20% - Ênfase3 5 9 4" xfId="20359" xr:uid="{F91F8953-7504-4006-9C1A-3E5F3EA83BBC}"/>
    <cellStyle name="20% - Ênfase3 50" xfId="9320" xr:uid="{58DFBD6C-CC0E-46B0-8E76-877FFEF4112F}"/>
    <cellStyle name="20% - Ênfase3 50 2" xfId="9321" xr:uid="{B6CBA16F-D7D5-415C-B9FF-83AD128AA7A8}"/>
    <cellStyle name="20% - Ênfase3 50 2 2" xfId="20360" xr:uid="{D19001A8-BA31-4F3D-A55F-06CE8C2B74EA}"/>
    <cellStyle name="20% - Ênfase3 50 2 2 2" xfId="20361" xr:uid="{8A5F2629-F1A6-4A81-B159-46DB9D4C5B9C}"/>
    <cellStyle name="20% - Ênfase3 50 2 2 3" xfId="20362" xr:uid="{B93ABA2D-8BE0-42FC-BAD5-220148A81AF4}"/>
    <cellStyle name="20% - Ênfase3 50 2 3" xfId="20363" xr:uid="{B3B24AA1-394B-4636-ADF6-A16B83520988}"/>
    <cellStyle name="20% - Ênfase3 50 2 4" xfId="20364" xr:uid="{933C08C4-F483-41AD-89FF-FF82B666A0FC}"/>
    <cellStyle name="20% - Ênfase3 50 3" xfId="20365" xr:uid="{3F462789-8251-4401-9E80-B020AA84961A}"/>
    <cellStyle name="20% - Ênfase3 50 3 2" xfId="20366" xr:uid="{0E16A594-D764-44AF-BBB9-0975D399CA8A}"/>
    <cellStyle name="20% - Ênfase3 50 3 3" xfId="20367" xr:uid="{0A970BB5-18BD-46F8-A5F7-2C954BA7F0DC}"/>
    <cellStyle name="20% - Ênfase3 50 4" xfId="20368" xr:uid="{C94D4A6A-BF96-40F9-AD04-109D049251BB}"/>
    <cellStyle name="20% - Ênfase3 50 5" xfId="20369" xr:uid="{7D6F2695-234C-464F-BB03-751129C2403B}"/>
    <cellStyle name="20% - Ênfase3 51" xfId="9322" xr:uid="{2761708A-6DEA-486F-944F-3C9B8E2BB59F}"/>
    <cellStyle name="20% - Ênfase3 51 2" xfId="9323" xr:uid="{68F46370-0AC5-4E06-80C0-D877C03A1619}"/>
    <cellStyle name="20% - Ênfase3 51 2 2" xfId="20370" xr:uid="{FF98617A-8E04-4F83-A88F-E1253A8C1E62}"/>
    <cellStyle name="20% - Ênfase3 51 2 2 2" xfId="20371" xr:uid="{FCCC498C-88B9-4223-BE35-C8DC30BD9D3C}"/>
    <cellStyle name="20% - Ênfase3 51 2 2 3" xfId="20372" xr:uid="{4E52ADAA-8CC9-4697-A0E0-E0E955E52434}"/>
    <cellStyle name="20% - Ênfase3 51 2 3" xfId="20373" xr:uid="{20BC1892-3BCE-4450-B102-DCF86A88ECB9}"/>
    <cellStyle name="20% - Ênfase3 51 2 4" xfId="20374" xr:uid="{3FF3AF54-9759-4DBE-82DC-32254CA9DC31}"/>
    <cellStyle name="20% - Ênfase3 51 3" xfId="20375" xr:uid="{E72C6CE5-547A-4B63-A6FE-2D92793DABFE}"/>
    <cellStyle name="20% - Ênfase3 51 3 2" xfId="20376" xr:uid="{A84ADCF3-4B32-4178-87B2-6F98C2AE4DF3}"/>
    <cellStyle name="20% - Ênfase3 51 3 3" xfId="20377" xr:uid="{F41CF9EC-8D8F-498D-80CB-506321E05A14}"/>
    <cellStyle name="20% - Ênfase3 51 4" xfId="20378" xr:uid="{DCF6273D-9048-41F9-9FC6-78DE2DE9774B}"/>
    <cellStyle name="20% - Ênfase3 51 5" xfId="20379" xr:uid="{A7936591-4841-46D3-99F0-23E9AAFF5011}"/>
    <cellStyle name="20% - Ênfase3 52" xfId="9324" xr:uid="{406D7B41-3B66-42D8-9680-1C112A22E776}"/>
    <cellStyle name="20% - Ênfase3 52 2" xfId="9325" xr:uid="{08B3DB83-F65D-4DED-BEC5-1AEC5D25FB11}"/>
    <cellStyle name="20% - Ênfase3 52 2 2" xfId="20380" xr:uid="{0B7501EC-7805-4709-828B-A6C5F7BDF18D}"/>
    <cellStyle name="20% - Ênfase3 52 2 2 2" xfId="20381" xr:uid="{E5419884-423F-4B38-8870-D412B56E7507}"/>
    <cellStyle name="20% - Ênfase3 52 2 2 3" xfId="20382" xr:uid="{EEB58704-506B-456C-95F1-1FC53F9BC962}"/>
    <cellStyle name="20% - Ênfase3 52 2 3" xfId="20383" xr:uid="{2F916A70-8A4F-4B68-B9BD-53C9215418B6}"/>
    <cellStyle name="20% - Ênfase3 52 2 4" xfId="20384" xr:uid="{44BD993C-0657-4221-9C4E-066443994D5E}"/>
    <cellStyle name="20% - Ênfase3 52 3" xfId="20385" xr:uid="{E3157CC1-EA6A-476F-9B73-2CF1A2D48E1B}"/>
    <cellStyle name="20% - Ênfase3 52 3 2" xfId="20386" xr:uid="{FECDC23F-E46B-4254-AB9C-B40ABA7DB072}"/>
    <cellStyle name="20% - Ênfase3 52 3 3" xfId="20387" xr:uid="{545C5CAF-F34F-4B57-BD03-E3033BB7E881}"/>
    <cellStyle name="20% - Ênfase3 52 4" xfId="20388" xr:uid="{E4B92B4A-42E2-46AE-A167-1AA6E14673DA}"/>
    <cellStyle name="20% - Ênfase3 52 5" xfId="20389" xr:uid="{AB721646-D80A-4B07-A0FC-D3A4A86DD920}"/>
    <cellStyle name="20% - Ênfase3 53" xfId="9326" xr:uid="{DFA3B90A-2E8A-431A-8618-15A0647A6693}"/>
    <cellStyle name="20% - Ênfase3 53 2" xfId="9327" xr:uid="{82C63140-FECF-4248-A484-B8461535232B}"/>
    <cellStyle name="20% - Ênfase3 53 2 2" xfId="20390" xr:uid="{91318737-FF00-427A-8A07-B51D751E9256}"/>
    <cellStyle name="20% - Ênfase3 53 2 2 2" xfId="20391" xr:uid="{29A6397D-4484-488F-9694-65D7A5C19CBF}"/>
    <cellStyle name="20% - Ênfase3 53 2 2 3" xfId="20392" xr:uid="{D49F6318-3395-450B-9B79-BA7D6A416AEC}"/>
    <cellStyle name="20% - Ênfase3 53 2 3" xfId="20393" xr:uid="{C0D36E50-18E8-416E-A3DD-FB8D62540D1B}"/>
    <cellStyle name="20% - Ênfase3 53 2 4" xfId="20394" xr:uid="{CA30D0FA-B4FA-432D-83BC-F22A15FD5026}"/>
    <cellStyle name="20% - Ênfase3 53 3" xfId="20395" xr:uid="{EF0AA892-8B18-4C11-AFF2-1DFF694D5808}"/>
    <cellStyle name="20% - Ênfase3 53 3 2" xfId="20396" xr:uid="{0F584167-5B74-405E-94DC-154F1FADE4D1}"/>
    <cellStyle name="20% - Ênfase3 53 3 3" xfId="20397" xr:uid="{F18CAEE3-8600-492B-8A4D-443796C24DFF}"/>
    <cellStyle name="20% - Ênfase3 53 4" xfId="20398" xr:uid="{2A7E6AA3-3A43-4F42-BBD6-E63AFEDF80CD}"/>
    <cellStyle name="20% - Ênfase3 53 5" xfId="20399" xr:uid="{578484B3-0114-49FA-8F1E-BA4EEC14E6F2}"/>
    <cellStyle name="20% - Ênfase3 54" xfId="9328" xr:uid="{891BB1B9-0999-4DC2-8982-F5FB845A946F}"/>
    <cellStyle name="20% - Ênfase3 54 2" xfId="9329" xr:uid="{6C27A4DC-D51B-4CC9-BDF0-5D59DF8344E6}"/>
    <cellStyle name="20% - Ênfase3 54 2 2" xfId="20400" xr:uid="{84C41CFB-0088-4A1C-9B0B-A9973270257B}"/>
    <cellStyle name="20% - Ênfase3 54 2 2 2" xfId="20401" xr:uid="{3C634795-DCC2-452D-B1D6-C68ABD3FD925}"/>
    <cellStyle name="20% - Ênfase3 54 2 2 3" xfId="20402" xr:uid="{859A59C9-D1BD-406C-9E70-EFC377D87CAD}"/>
    <cellStyle name="20% - Ênfase3 54 2 3" xfId="20403" xr:uid="{C069D77A-AE20-4F50-AAD9-3FF1ED43294C}"/>
    <cellStyle name="20% - Ênfase3 54 2 4" xfId="20404" xr:uid="{F6CB7BCA-DA87-4661-B8CF-B758A348530D}"/>
    <cellStyle name="20% - Ênfase3 54 3" xfId="20405" xr:uid="{004D31C4-6E26-4230-ACE0-C0E929F6F290}"/>
    <cellStyle name="20% - Ênfase3 54 3 2" xfId="20406" xr:uid="{67B8F545-0640-49F0-A1E3-7CAC2CE08E2A}"/>
    <cellStyle name="20% - Ênfase3 54 3 3" xfId="20407" xr:uid="{ADDCE91F-C7B0-4BA9-813D-821F0DC94585}"/>
    <cellStyle name="20% - Ênfase3 54 4" xfId="20408" xr:uid="{EAD5E017-648A-43B1-96AA-494C2C5681DF}"/>
    <cellStyle name="20% - Ênfase3 54 5" xfId="20409" xr:uid="{C8390E32-CF0B-4495-B250-8626D2DA73A7}"/>
    <cellStyle name="20% - Ênfase3 55" xfId="9330" xr:uid="{B6F13337-ABD5-4EED-8D74-658E87E535F7}"/>
    <cellStyle name="20% - Ênfase3 55 2" xfId="9331" xr:uid="{CADB0561-F392-46BA-88AD-BD00034569B9}"/>
    <cellStyle name="20% - Ênfase3 55 2 2" xfId="20410" xr:uid="{9BAE861D-2E30-4771-8EE5-B1D855D2A589}"/>
    <cellStyle name="20% - Ênfase3 55 2 2 2" xfId="20411" xr:uid="{CA067DBA-F0DC-4735-9CD5-E068751587C1}"/>
    <cellStyle name="20% - Ênfase3 55 2 2 3" xfId="20412" xr:uid="{122C83A2-E877-425C-BA50-4CA29FC50B18}"/>
    <cellStyle name="20% - Ênfase3 55 2 3" xfId="20413" xr:uid="{7440DC25-D2CD-41E8-B36B-211F0074AD3D}"/>
    <cellStyle name="20% - Ênfase3 55 2 4" xfId="20414" xr:uid="{2E41BAB7-6D0B-46A0-8B3E-D60888917FE7}"/>
    <cellStyle name="20% - Ênfase3 55 3" xfId="20415" xr:uid="{9B5D9E2F-9872-4E32-B46B-B44E2006CCD1}"/>
    <cellStyle name="20% - Ênfase3 55 3 2" xfId="20416" xr:uid="{6B0330D3-4531-4A5D-86FE-45382640FAD0}"/>
    <cellStyle name="20% - Ênfase3 55 3 3" xfId="20417" xr:uid="{DDDB4B72-25E7-4823-8528-BBB571208B81}"/>
    <cellStyle name="20% - Ênfase3 55 4" xfId="20418" xr:uid="{98A67D81-B046-40AA-AA56-C2D1A5DA2D38}"/>
    <cellStyle name="20% - Ênfase3 55 5" xfId="20419" xr:uid="{0FCC7C99-2E53-47AB-AF70-CCDAD1E1C489}"/>
    <cellStyle name="20% - Ênfase3 56" xfId="9332" xr:uid="{18772DBF-736C-4232-BC4C-9DD347AE90A1}"/>
    <cellStyle name="20% - Ênfase3 56 2" xfId="9333" xr:uid="{57FF7617-9594-4D08-B7ED-BDD5FB36C693}"/>
    <cellStyle name="20% - Ênfase3 56 2 2" xfId="20420" xr:uid="{EF1511D5-F47E-40DC-8C69-00004163BD95}"/>
    <cellStyle name="20% - Ênfase3 56 2 2 2" xfId="20421" xr:uid="{39795579-8B35-4254-8E43-892BFF1ED0EF}"/>
    <cellStyle name="20% - Ênfase3 56 2 2 3" xfId="20422" xr:uid="{D9071F6E-DED4-4543-851F-8D40D3275324}"/>
    <cellStyle name="20% - Ênfase3 56 2 3" xfId="20423" xr:uid="{F091FCD2-95BD-4B21-857E-943C66FD5526}"/>
    <cellStyle name="20% - Ênfase3 56 2 4" xfId="20424" xr:uid="{359D275A-F1E4-4126-BA63-164D8DB2A9C2}"/>
    <cellStyle name="20% - Ênfase3 56 3" xfId="20425" xr:uid="{842BC365-273E-4F70-81A8-954CCC8C15E4}"/>
    <cellStyle name="20% - Ênfase3 56 3 2" xfId="20426" xr:uid="{5A0581AD-C37F-4B0E-AA8E-7B465FB00A26}"/>
    <cellStyle name="20% - Ênfase3 56 3 3" xfId="20427" xr:uid="{47E9A3C8-3201-4483-90C6-387511AA1E8B}"/>
    <cellStyle name="20% - Ênfase3 56 4" xfId="20428" xr:uid="{E7488BC4-F303-48CA-A1EE-DE19657FE407}"/>
    <cellStyle name="20% - Ênfase3 56 5" xfId="20429" xr:uid="{510F3F1A-8E45-4046-88C5-059169A3A872}"/>
    <cellStyle name="20% - Ênfase3 57" xfId="9334" xr:uid="{5365997D-37EF-46C3-A74A-C799E485380B}"/>
    <cellStyle name="20% - Ênfase3 57 2" xfId="9335" xr:uid="{55490F41-F2E9-4DA9-BA4E-22C69B4B19D0}"/>
    <cellStyle name="20% - Ênfase3 57 2 2" xfId="20430" xr:uid="{7B92745A-0A18-4A9E-A8AF-D0CF2D9D87A0}"/>
    <cellStyle name="20% - Ênfase3 57 2 2 2" xfId="20431" xr:uid="{3E257A3C-1A24-45A3-9084-74397F48C6A0}"/>
    <cellStyle name="20% - Ênfase3 57 2 2 3" xfId="20432" xr:uid="{2F41B965-E48E-4566-A5C3-CD61714E4C40}"/>
    <cellStyle name="20% - Ênfase3 57 2 3" xfId="20433" xr:uid="{F7B75DFA-3AEE-4275-8B41-5B64F8EB2631}"/>
    <cellStyle name="20% - Ênfase3 57 2 4" xfId="20434" xr:uid="{075B5386-CCB7-401C-9601-4F402AB03AC8}"/>
    <cellStyle name="20% - Ênfase3 57 3" xfId="20435" xr:uid="{55F15526-7051-4B3C-91D5-6E2F01A615C8}"/>
    <cellStyle name="20% - Ênfase3 57 3 2" xfId="20436" xr:uid="{24EBF6AB-26AE-4485-B773-2FFDCD304955}"/>
    <cellStyle name="20% - Ênfase3 57 3 3" xfId="20437" xr:uid="{5E34E9E3-BAA0-4F2C-9B08-9FA60F7C512E}"/>
    <cellStyle name="20% - Ênfase3 57 4" xfId="20438" xr:uid="{860AC15C-3C28-46AC-B49E-98A445FD0204}"/>
    <cellStyle name="20% - Ênfase3 57 5" xfId="20439" xr:uid="{4C28DBAC-1D59-4CD5-9600-FF9BA630A8EE}"/>
    <cellStyle name="20% - Ênfase3 58" xfId="9336" xr:uid="{714A2A48-26D6-4892-ADE7-7BFCEFC327DC}"/>
    <cellStyle name="20% - Ênfase3 58 2" xfId="9337" xr:uid="{E90A5810-1E81-4098-90A7-479B42DB8191}"/>
    <cellStyle name="20% - Ênfase3 58 2 2" xfId="20440" xr:uid="{54C02404-1660-44F4-A755-C8629B6D720E}"/>
    <cellStyle name="20% - Ênfase3 58 2 2 2" xfId="20441" xr:uid="{0367DFB7-49C7-4D46-9923-6358BE094706}"/>
    <cellStyle name="20% - Ênfase3 58 2 2 3" xfId="20442" xr:uid="{FFBF9B79-B1DF-4025-9A2A-2E6D0F31E673}"/>
    <cellStyle name="20% - Ênfase3 58 2 3" xfId="20443" xr:uid="{7A326FCE-BDF3-4253-9290-A874BFD18D13}"/>
    <cellStyle name="20% - Ênfase3 58 2 4" xfId="20444" xr:uid="{6BD87650-5984-402D-8C94-806201FB8546}"/>
    <cellStyle name="20% - Ênfase3 58 3" xfId="20445" xr:uid="{3AE32239-ECDA-4270-98CF-7A5108637736}"/>
    <cellStyle name="20% - Ênfase3 58 3 2" xfId="20446" xr:uid="{A3C64740-C94A-4FC6-B38E-FD6814FCA842}"/>
    <cellStyle name="20% - Ênfase3 58 3 3" xfId="20447" xr:uid="{982E8E85-3EEE-4908-AD12-BB9BBBDEF012}"/>
    <cellStyle name="20% - Ênfase3 58 4" xfId="20448" xr:uid="{EE06ADE2-F819-473C-AD4B-3CA8D35E0534}"/>
    <cellStyle name="20% - Ênfase3 58 5" xfId="20449" xr:uid="{25B1BFD0-0EDE-4D18-A42B-E406797ABF26}"/>
    <cellStyle name="20% - Ênfase3 59" xfId="9338" xr:uid="{4A43E213-9CF7-4D20-81D0-B01B9B75CDEC}"/>
    <cellStyle name="20% - Ênfase3 59 2" xfId="9339" xr:uid="{498252C3-C359-435D-9C63-F1D60F9B4A86}"/>
    <cellStyle name="20% - Ênfase3 59 2 2" xfId="20450" xr:uid="{C2F1E19F-A302-40FE-8107-FE71849E19E5}"/>
    <cellStyle name="20% - Ênfase3 59 2 2 2" xfId="20451" xr:uid="{182C7EA0-339E-4527-BC9F-DB7AE5A711EC}"/>
    <cellStyle name="20% - Ênfase3 59 2 2 3" xfId="20452" xr:uid="{8ED061EA-D4CC-4A0B-AF4B-AFE647E268C4}"/>
    <cellStyle name="20% - Ênfase3 59 2 3" xfId="20453" xr:uid="{74BC6C2F-4910-4DE4-B8EC-2AB84C608FB1}"/>
    <cellStyle name="20% - Ênfase3 59 2 4" xfId="20454" xr:uid="{0C98CA77-C0B4-4FDE-AA8D-5797ACE2BF2F}"/>
    <cellStyle name="20% - Ênfase3 59 3" xfId="20455" xr:uid="{B04D75F2-7251-4F44-AFA7-554CB5E548A3}"/>
    <cellStyle name="20% - Ênfase3 59 3 2" xfId="20456" xr:uid="{5CE66053-7DC4-4DD0-9DE0-811618582D72}"/>
    <cellStyle name="20% - Ênfase3 59 3 3" xfId="20457" xr:uid="{A2117C82-CB42-4DAB-990E-F026DF279ADD}"/>
    <cellStyle name="20% - Ênfase3 59 4" xfId="20458" xr:uid="{CDAA4C11-527E-4F6B-868A-D69453618B7F}"/>
    <cellStyle name="20% - Ênfase3 59 5" xfId="20459" xr:uid="{EB41616F-68BE-4776-9442-2009BFC1483F}"/>
    <cellStyle name="20% - Ênfase3 6" xfId="4863" xr:uid="{0717A3EC-2CA7-4840-85B0-7254CA309D23}"/>
    <cellStyle name="20% - Ênfase3 6 10" xfId="9340" xr:uid="{0EE7F9BF-187C-424B-A79D-94383D4EC2DB}"/>
    <cellStyle name="20% - Ênfase3 6 10 2" xfId="20460" xr:uid="{3DF870BA-4ECA-4570-B7E9-429E94E44AA6}"/>
    <cellStyle name="20% - Ênfase3 6 10 2 2" xfId="20461" xr:uid="{FC467E9D-625C-484D-9215-513B94C487D5}"/>
    <cellStyle name="20% - Ênfase3 6 10 2 3" xfId="20462" xr:uid="{114D2219-B54F-43F9-90D3-64FE6B14F3E7}"/>
    <cellStyle name="20% - Ênfase3 6 10 3" xfId="20463" xr:uid="{46159B4E-8283-4B84-A871-925E229D97A9}"/>
    <cellStyle name="20% - Ênfase3 6 10 4" xfId="20464" xr:uid="{B7AA612A-39B1-49B9-8242-A91FB42BCA58}"/>
    <cellStyle name="20% - Ênfase3 6 11" xfId="20465" xr:uid="{32438C35-7026-42CC-8FEB-035F0DCB8196}"/>
    <cellStyle name="20% - Ênfase3 6 11 2" xfId="20466" xr:uid="{A165DF6D-D359-430A-B014-570914CFDC3C}"/>
    <cellStyle name="20% - Ênfase3 6 11 3" xfId="20467" xr:uid="{9F967B8E-5762-40D2-9A90-0CDDE904B7BE}"/>
    <cellStyle name="20% - Ênfase3 6 12" xfId="20468" xr:uid="{6C5612E6-9CA1-430F-92E2-02FE791EEE60}"/>
    <cellStyle name="20% - Ênfase3 6 13" xfId="20469" xr:uid="{6002F9E4-3662-41C5-9786-16333456E2E7}"/>
    <cellStyle name="20% - Ênfase3 6 2" xfId="4864" xr:uid="{F017DA44-C905-4AF1-81A8-787B41B2EF1C}"/>
    <cellStyle name="20% - Ênfase3 6 2 2" xfId="9341" xr:uid="{9C4BF30B-8802-4D46-8E23-2AC6165762E8}"/>
    <cellStyle name="20% - Ênfase3 6 2 2 2" xfId="20470" xr:uid="{B5410351-1287-4488-B3F1-96738ED8CD7E}"/>
    <cellStyle name="20% - Ênfase3 6 2 2 2 2" xfId="20471" xr:uid="{4EA02F50-D40E-461F-87A7-B8CCFADF07B6}"/>
    <cellStyle name="20% - Ênfase3 6 2 2 2 3" xfId="20472" xr:uid="{44769C07-6A27-4DAD-A064-613FB32A5635}"/>
    <cellStyle name="20% - Ênfase3 6 2 2 3" xfId="20473" xr:uid="{88C87562-736E-440C-9A45-BF33BEB0DEB9}"/>
    <cellStyle name="20% - Ênfase3 6 2 2 4" xfId="20474" xr:uid="{51E2196E-D483-4D8B-BAB7-54EF165C797D}"/>
    <cellStyle name="20% - Ênfase3 6 2 3" xfId="9342" xr:uid="{12704567-2D12-4367-851F-5605DF4BE8C6}"/>
    <cellStyle name="20% - Ênfase3 6 2 3 2" xfId="20475" xr:uid="{24F6D481-9AC5-4254-ADA5-D0BE547FFE13}"/>
    <cellStyle name="20% - Ênfase3 6 2 3 2 2" xfId="20476" xr:uid="{15F4BBA8-F3DE-46E4-B0FE-DBAAA4047597}"/>
    <cellStyle name="20% - Ênfase3 6 2 3 2 3" xfId="20477" xr:uid="{BB21251C-2FE9-483C-A618-EBFA2DE1A860}"/>
    <cellStyle name="20% - Ênfase3 6 2 3 3" xfId="20478" xr:uid="{432D6EE9-A9A3-43D7-9857-BDB10DF6541E}"/>
    <cellStyle name="20% - Ênfase3 6 2 3 4" xfId="20479" xr:uid="{3C8E6F9D-6300-4B34-ADB7-D7798CBC2E89}"/>
    <cellStyle name="20% - Ênfase3 6 2 4" xfId="20480" xr:uid="{77E88E71-F853-4787-BDE7-A7E2C4B1D129}"/>
    <cellStyle name="20% - Ênfase3 6 2 4 2" xfId="20481" xr:uid="{C3ABB8DE-7EBA-4B70-9BAE-4944C3E9AF50}"/>
    <cellStyle name="20% - Ênfase3 6 2 4 3" xfId="20482" xr:uid="{9E40EE77-753D-44E7-A463-1D430AAE996F}"/>
    <cellStyle name="20% - Ênfase3 6 2 5" xfId="20483" xr:uid="{88FC6F57-15EB-4272-80E6-CF0573C8C33A}"/>
    <cellStyle name="20% - Ênfase3 6 2 6" xfId="20484" xr:uid="{D469F5A9-8DB3-40AB-8FDA-6B623EED0217}"/>
    <cellStyle name="20% - Ênfase3 6 3" xfId="4865" xr:uid="{BCE1B808-6431-4C64-85F6-4C08A71E189B}"/>
    <cellStyle name="20% - Ênfase3 6 3 2" xfId="9343" xr:uid="{B3030E1A-173D-4D1F-82CE-20642AD33958}"/>
    <cellStyle name="20% - Ênfase3 6 3 2 2" xfId="20485" xr:uid="{73F5ACDA-719F-4B68-9233-F271F9E8E926}"/>
    <cellStyle name="20% - Ênfase3 6 3 2 2 2" xfId="20486" xr:uid="{0F45E7AB-C764-4E0C-953D-CA5525C1C386}"/>
    <cellStyle name="20% - Ênfase3 6 3 2 2 3" xfId="20487" xr:uid="{0255FC3B-F333-4973-9F98-6D1F60E4F2DA}"/>
    <cellStyle name="20% - Ênfase3 6 3 2 3" xfId="20488" xr:uid="{83D4E13C-334B-423A-86B0-79BD8FB59435}"/>
    <cellStyle name="20% - Ênfase3 6 3 2 4" xfId="20489" xr:uid="{15B128C9-F0B0-47F5-8A9B-77CDFA90236C}"/>
    <cellStyle name="20% - Ênfase3 6 3 3" xfId="9344" xr:uid="{A188D788-7287-4163-B7AB-DA655288018D}"/>
    <cellStyle name="20% - Ênfase3 6 3 3 2" xfId="20490" xr:uid="{1C69C9BC-C32B-486E-8028-F223C4C24620}"/>
    <cellStyle name="20% - Ênfase3 6 3 3 2 2" xfId="20491" xr:uid="{D48DA95D-57F4-41C3-9F5C-958265105A39}"/>
    <cellStyle name="20% - Ênfase3 6 3 3 2 3" xfId="20492" xr:uid="{687D8C9B-602F-4954-A7B3-49D09B09AC9C}"/>
    <cellStyle name="20% - Ênfase3 6 3 3 3" xfId="20493" xr:uid="{8872B7C1-0816-46DD-B843-8F595F4E4802}"/>
    <cellStyle name="20% - Ênfase3 6 3 3 4" xfId="20494" xr:uid="{D87A48E2-3B86-411E-871A-CF54D0CAA9D1}"/>
    <cellStyle name="20% - Ênfase3 6 3 4" xfId="20495" xr:uid="{4E6F6E1A-7EE2-4275-8270-58E4CD8BA3C1}"/>
    <cellStyle name="20% - Ênfase3 6 3 4 2" xfId="20496" xr:uid="{ABB2035A-8C82-4571-BD9C-96BA96357DC8}"/>
    <cellStyle name="20% - Ênfase3 6 3 4 3" xfId="20497" xr:uid="{4B87EC3E-2E3E-418C-A39F-04714C2406B2}"/>
    <cellStyle name="20% - Ênfase3 6 3 5" xfId="20498" xr:uid="{1F0BE178-57A8-4EB7-BF9F-181BF454F96B}"/>
    <cellStyle name="20% - Ênfase3 6 3 6" xfId="20499" xr:uid="{72FAF829-CE1C-46C9-AA42-553B417474D9}"/>
    <cellStyle name="20% - Ênfase3 6 4" xfId="9345" xr:uid="{CA91B670-946B-4C65-9388-46D08C804259}"/>
    <cellStyle name="20% - Ênfase3 6 4 2" xfId="9346" xr:uid="{2E5AC334-7E9C-4714-9017-90383080087E}"/>
    <cellStyle name="20% - Ênfase3 6 4 2 2" xfId="20500" xr:uid="{5F1FBD79-8555-4A9D-BC73-BCD1817E2CF1}"/>
    <cellStyle name="20% - Ênfase3 6 4 2 2 2" xfId="20501" xr:uid="{6ADA7FAF-F14B-4E74-A9DB-407C00B6D6C7}"/>
    <cellStyle name="20% - Ênfase3 6 4 2 2 3" xfId="20502" xr:uid="{55016767-2D93-46B9-9D3D-DE66C2C79D28}"/>
    <cellStyle name="20% - Ênfase3 6 4 2 3" xfId="20503" xr:uid="{9D589CAF-FF81-4DCE-95F2-D03FD3C04E2B}"/>
    <cellStyle name="20% - Ênfase3 6 4 2 4" xfId="20504" xr:uid="{440D33AA-503F-4599-89F5-2BCE25066476}"/>
    <cellStyle name="20% - Ênfase3 6 4 3" xfId="9347" xr:uid="{5D1808AF-2CF8-4B40-A720-550920BB1CA6}"/>
    <cellStyle name="20% - Ênfase3 6 4 3 2" xfId="20505" xr:uid="{89EBDC73-E874-4A85-B610-3DBD04E3C819}"/>
    <cellStyle name="20% - Ênfase3 6 4 3 2 2" xfId="20506" xr:uid="{1A961464-72B6-4636-BE34-9F714337929E}"/>
    <cellStyle name="20% - Ênfase3 6 4 3 2 3" xfId="20507" xr:uid="{84BE5014-AA04-420B-9582-893448CA7E4C}"/>
    <cellStyle name="20% - Ênfase3 6 4 3 3" xfId="20508" xr:uid="{CF9E00D0-B158-45A2-883C-A3229DD19A2A}"/>
    <cellStyle name="20% - Ênfase3 6 4 3 4" xfId="20509" xr:uid="{585F8CF6-6001-4443-A860-64E05EABF249}"/>
    <cellStyle name="20% - Ênfase3 6 4 4" xfId="20510" xr:uid="{FA3F2363-B4DE-4C31-9ECD-FCD02E2024F6}"/>
    <cellStyle name="20% - Ênfase3 6 4 4 2" xfId="20511" xr:uid="{5A9FD031-934E-44DB-AE90-45CDC6A24995}"/>
    <cellStyle name="20% - Ênfase3 6 4 4 3" xfId="20512" xr:uid="{D6426B79-DF3A-420F-97AD-6E5498B8D0D0}"/>
    <cellStyle name="20% - Ênfase3 6 4 5" xfId="20513" xr:uid="{E2A2604B-340D-4ED7-808A-EC65AA330417}"/>
    <cellStyle name="20% - Ênfase3 6 4 6" xfId="20514" xr:uid="{C701E94C-68E0-4241-8060-463C6295448E}"/>
    <cellStyle name="20% - Ênfase3 6 5" xfId="9348" xr:uid="{3588DBD7-7718-42FD-9622-3B53BACA93E8}"/>
    <cellStyle name="20% - Ênfase3 6 5 2" xfId="9349" xr:uid="{53AFFF73-38D9-4FC6-A877-6E6DB825FDB0}"/>
    <cellStyle name="20% - Ênfase3 6 5 2 2" xfId="20515" xr:uid="{1D9EB2FE-0643-493C-A95F-10F956E9E72D}"/>
    <cellStyle name="20% - Ênfase3 6 5 2 2 2" xfId="20516" xr:uid="{F6E0A581-DB78-4E9F-8ACA-988F24E500C3}"/>
    <cellStyle name="20% - Ênfase3 6 5 2 2 3" xfId="20517" xr:uid="{8C9D8901-6EC3-48EE-B34F-97784B379F65}"/>
    <cellStyle name="20% - Ênfase3 6 5 2 3" xfId="20518" xr:uid="{1117F487-7951-495B-8816-073A6F281D4F}"/>
    <cellStyle name="20% - Ênfase3 6 5 2 4" xfId="20519" xr:uid="{1C35E36D-B6C5-4E71-B91D-29BE84C491CE}"/>
    <cellStyle name="20% - Ênfase3 6 5 3" xfId="9350" xr:uid="{A541ED50-40D2-47F8-82D6-98C837ACABFA}"/>
    <cellStyle name="20% - Ênfase3 6 5 3 2" xfId="20520" xr:uid="{BCECC356-110B-4A65-87E1-98F615DE8CC2}"/>
    <cellStyle name="20% - Ênfase3 6 5 3 2 2" xfId="20521" xr:uid="{74603F2D-2962-4985-9C71-DA97F8DE3551}"/>
    <cellStyle name="20% - Ênfase3 6 5 3 2 3" xfId="20522" xr:uid="{010252CF-C33E-405B-BA62-6B9E5432011C}"/>
    <cellStyle name="20% - Ênfase3 6 5 3 3" xfId="20523" xr:uid="{EB511D06-FBED-42CC-BFC3-552BD32555DB}"/>
    <cellStyle name="20% - Ênfase3 6 5 3 4" xfId="20524" xr:uid="{D5ABB01B-5316-4332-9923-442FA410B74D}"/>
    <cellStyle name="20% - Ênfase3 6 5 4" xfId="20525" xr:uid="{6713E843-B6EE-45B6-912B-5344DA96B6ED}"/>
    <cellStyle name="20% - Ênfase3 6 5 4 2" xfId="20526" xr:uid="{883209D6-1FA7-48A8-B043-A3E9519BADC6}"/>
    <cellStyle name="20% - Ênfase3 6 5 4 3" xfId="20527" xr:uid="{CA27BFC9-159C-4D8A-A3A0-4C5AB863238D}"/>
    <cellStyle name="20% - Ênfase3 6 5 5" xfId="20528" xr:uid="{FFAC94AF-0158-44B6-9B0D-2CC9945D57BC}"/>
    <cellStyle name="20% - Ênfase3 6 5 6" xfId="20529" xr:uid="{772DF91D-BD71-41E6-833C-61FF5BBDD050}"/>
    <cellStyle name="20% - Ênfase3 6 6" xfId="9351" xr:uid="{A41F1120-A3F0-4F4C-AE99-9E3FE7C16BD1}"/>
    <cellStyle name="20% - Ênfase3 6 6 2" xfId="9352" xr:uid="{9F1C7F87-B0B4-4DF4-9651-2C0FE38E2E8B}"/>
    <cellStyle name="20% - Ênfase3 6 6 2 2" xfId="20530" xr:uid="{BE52C25A-A483-4ECD-AB59-9FE15780B166}"/>
    <cellStyle name="20% - Ênfase3 6 6 2 2 2" xfId="20531" xr:uid="{C6500009-410D-48AB-B783-4552F48613A4}"/>
    <cellStyle name="20% - Ênfase3 6 6 2 2 3" xfId="20532" xr:uid="{101104F4-FD34-4DAE-91EF-B6FE5D748A46}"/>
    <cellStyle name="20% - Ênfase3 6 6 2 3" xfId="20533" xr:uid="{50E73E62-BBCD-4BC8-8AB8-65AFC411B4AE}"/>
    <cellStyle name="20% - Ênfase3 6 6 2 4" xfId="20534" xr:uid="{B3446DA4-3916-4D99-82AF-AF8BA0BA6FFE}"/>
    <cellStyle name="20% - Ênfase3 6 6 3" xfId="9353" xr:uid="{A2C0C8EB-CB7E-48F9-A3AE-DAF16EF4B99C}"/>
    <cellStyle name="20% - Ênfase3 6 6 3 2" xfId="20535" xr:uid="{9E1EAC04-D88B-42B2-B80D-610FBD9E677A}"/>
    <cellStyle name="20% - Ênfase3 6 6 3 2 2" xfId="20536" xr:uid="{01C15043-CE13-4277-9C0D-B890ECD8ED79}"/>
    <cellStyle name="20% - Ênfase3 6 6 3 2 3" xfId="20537" xr:uid="{43374F1C-31B9-4959-BC23-72776634B373}"/>
    <cellStyle name="20% - Ênfase3 6 6 3 3" xfId="20538" xr:uid="{D230F2AF-6352-419A-82C6-A08EF7582C03}"/>
    <cellStyle name="20% - Ênfase3 6 6 3 4" xfId="20539" xr:uid="{53468501-4409-41FE-A390-F7BC5686DD5A}"/>
    <cellStyle name="20% - Ênfase3 6 6 4" xfId="20540" xr:uid="{84C6DD7A-32DF-4E93-9C71-316538C906FE}"/>
    <cellStyle name="20% - Ênfase3 6 6 4 2" xfId="20541" xr:uid="{93383EFF-8A8A-4FD9-B0E2-6A27EADFC5B8}"/>
    <cellStyle name="20% - Ênfase3 6 6 4 3" xfId="20542" xr:uid="{FFA72711-F838-466C-A367-A51F1A4592D6}"/>
    <cellStyle name="20% - Ênfase3 6 6 5" xfId="20543" xr:uid="{A3EBE517-2C15-497C-82B9-88E09ACBA35B}"/>
    <cellStyle name="20% - Ênfase3 6 6 6" xfId="20544" xr:uid="{D9B52656-AF78-42D7-BAEC-AFD693341A02}"/>
    <cellStyle name="20% - Ênfase3 6 7" xfId="9354" xr:uid="{F8499B11-03AE-4094-8C04-DFFC039842B7}"/>
    <cellStyle name="20% - Ênfase3 6 7 2" xfId="9355" xr:uid="{91D7106E-F353-4CEC-A7D8-A1AFEA6BA5C1}"/>
    <cellStyle name="20% - Ênfase3 6 7 2 2" xfId="20545" xr:uid="{18699834-9B30-4472-8793-90E82548E8C0}"/>
    <cellStyle name="20% - Ênfase3 6 7 2 2 2" xfId="20546" xr:uid="{AAA90666-CB65-43BC-BBA4-FB347F9C8783}"/>
    <cellStyle name="20% - Ênfase3 6 7 2 2 3" xfId="20547" xr:uid="{B537C192-0291-428C-B683-80D603BF666F}"/>
    <cellStyle name="20% - Ênfase3 6 7 2 3" xfId="20548" xr:uid="{B788CD6D-9BF8-44F2-95D1-C65267ED7AC7}"/>
    <cellStyle name="20% - Ênfase3 6 7 2 4" xfId="20549" xr:uid="{7E177B9F-4778-4552-A379-DB8941EC97C4}"/>
    <cellStyle name="20% - Ênfase3 6 7 3" xfId="9356" xr:uid="{B895E6F8-8804-48F8-9977-58203BDB538C}"/>
    <cellStyle name="20% - Ênfase3 6 7 3 2" xfId="20550" xr:uid="{0404C45C-775A-4459-84BF-66762B669D8F}"/>
    <cellStyle name="20% - Ênfase3 6 7 3 2 2" xfId="20551" xr:uid="{EC806212-723A-4F8C-86C1-F36F26618D30}"/>
    <cellStyle name="20% - Ênfase3 6 7 3 2 3" xfId="20552" xr:uid="{939E76E5-FB4A-4FB6-AADF-AD42363AF7B2}"/>
    <cellStyle name="20% - Ênfase3 6 7 3 3" xfId="20553" xr:uid="{920048A6-710B-4D31-B75C-226C95AD7E19}"/>
    <cellStyle name="20% - Ênfase3 6 7 3 4" xfId="20554" xr:uid="{B907B230-C34A-4A91-907C-7DCF09D25944}"/>
    <cellStyle name="20% - Ênfase3 6 7 4" xfId="20555" xr:uid="{A08F1ADE-A492-4DBA-A952-DE57CE8FCE02}"/>
    <cellStyle name="20% - Ênfase3 6 7 4 2" xfId="20556" xr:uid="{490D7855-621A-4ED3-9442-610E7FE757C1}"/>
    <cellStyle name="20% - Ênfase3 6 7 4 3" xfId="20557" xr:uid="{55A8ADD1-D6C7-4CAB-B408-BAA1AE7EF958}"/>
    <cellStyle name="20% - Ênfase3 6 7 5" xfId="20558" xr:uid="{C00F0343-8BB0-46F1-B860-1AD99584A71F}"/>
    <cellStyle name="20% - Ênfase3 6 7 6" xfId="20559" xr:uid="{04914EC3-1C31-4D94-808F-516A830568D3}"/>
    <cellStyle name="20% - Ênfase3 6 8" xfId="9357" xr:uid="{2D6F5B68-5BE3-45DB-8052-91D9D876CFF7}"/>
    <cellStyle name="20% - Ênfase3 6 8 2" xfId="9358" xr:uid="{1B4A84F7-2AC5-47F1-800E-DC42DDFBBBD8}"/>
    <cellStyle name="20% - Ênfase3 6 8 2 2" xfId="20560" xr:uid="{33C6514E-6891-4675-A3BD-BF232A49807D}"/>
    <cellStyle name="20% - Ênfase3 6 8 2 2 2" xfId="20561" xr:uid="{433DA513-49BA-47D0-82F3-E19CD15DAD23}"/>
    <cellStyle name="20% - Ênfase3 6 8 2 2 3" xfId="20562" xr:uid="{069369C5-6B2F-43C2-9F16-58101A188A0F}"/>
    <cellStyle name="20% - Ênfase3 6 8 2 3" xfId="20563" xr:uid="{8A310835-4339-4BD8-A0A8-D1F1C48A07D7}"/>
    <cellStyle name="20% - Ênfase3 6 8 2 4" xfId="20564" xr:uid="{C53AB508-16F6-4F0A-AC64-806A5CF786FF}"/>
    <cellStyle name="20% - Ênfase3 6 8 3" xfId="9359" xr:uid="{D8C89DD6-31E1-4607-81AF-267FBA209785}"/>
    <cellStyle name="20% - Ênfase3 6 8 3 2" xfId="20565" xr:uid="{3350F7AF-209E-40BC-AB07-3DC5939F598D}"/>
    <cellStyle name="20% - Ênfase3 6 8 3 2 2" xfId="20566" xr:uid="{8B617FB9-B65E-4AAC-BC8E-B5436A216FC2}"/>
    <cellStyle name="20% - Ênfase3 6 8 3 2 3" xfId="20567" xr:uid="{F3B85380-8732-4B06-B405-B9AA7E9A26FD}"/>
    <cellStyle name="20% - Ênfase3 6 8 3 3" xfId="20568" xr:uid="{BE364CCE-6D1D-42DA-9BCF-C14657978B18}"/>
    <cellStyle name="20% - Ênfase3 6 8 3 4" xfId="20569" xr:uid="{2F633F31-E0F0-435F-AAE8-F8815900F0B3}"/>
    <cellStyle name="20% - Ênfase3 6 8 4" xfId="20570" xr:uid="{ABBC4286-FF37-419D-AE72-516C6BD7FA50}"/>
    <cellStyle name="20% - Ênfase3 6 8 4 2" xfId="20571" xr:uid="{B8DBB3C2-EB63-4B5E-83A4-CEFFF7815DC3}"/>
    <cellStyle name="20% - Ênfase3 6 8 4 3" xfId="20572" xr:uid="{764C016E-6B3E-4C89-B5F0-05FE8EC0C4D3}"/>
    <cellStyle name="20% - Ênfase3 6 8 5" xfId="20573" xr:uid="{1F077D47-6FFB-41B6-87E0-4B788C7BE161}"/>
    <cellStyle name="20% - Ênfase3 6 8 6" xfId="20574" xr:uid="{4AEAE09D-C400-49A6-B138-F9A57C8D0225}"/>
    <cellStyle name="20% - Ênfase3 6 9" xfId="9360" xr:uid="{C9CB3E6B-9BA5-4374-8871-518F141C9650}"/>
    <cellStyle name="20% - Ênfase3 6 9 2" xfId="20575" xr:uid="{E49AF70B-B552-469E-B40F-F58D0E2D5E76}"/>
    <cellStyle name="20% - Ênfase3 6 9 2 2" xfId="20576" xr:uid="{51D6EAA1-D721-46BF-B6BF-048CDE6E0E87}"/>
    <cellStyle name="20% - Ênfase3 6 9 2 3" xfId="20577" xr:uid="{1F45DC91-6062-4F5C-805F-08B8A01FC4C7}"/>
    <cellStyle name="20% - Ênfase3 6 9 3" xfId="20578" xr:uid="{4436E15E-D292-490E-A6F0-3673B6B65878}"/>
    <cellStyle name="20% - Ênfase3 6 9 4" xfId="20579" xr:uid="{A774B554-C3D9-4168-89DC-1D2CD5EFDDF6}"/>
    <cellStyle name="20% - Ênfase3 60" xfId="9361" xr:uid="{8EA80BC8-9C81-443C-AC7D-4FF4AD4C506D}"/>
    <cellStyle name="20% - Ênfase3 60 2" xfId="9362" xr:uid="{CF03446D-EB3D-4D6A-813B-9247DCEDC9DA}"/>
    <cellStyle name="20% - Ênfase3 60 2 2" xfId="20580" xr:uid="{70B61300-4E4E-47E4-982A-24B41DBD20F4}"/>
    <cellStyle name="20% - Ênfase3 60 2 2 2" xfId="20581" xr:uid="{9C2A8448-9294-4B5D-8CD0-4B360FBFD4E9}"/>
    <cellStyle name="20% - Ênfase3 60 2 2 3" xfId="20582" xr:uid="{936D8CF5-65D5-44FD-92CA-5F6B8AABF0B0}"/>
    <cellStyle name="20% - Ênfase3 60 2 3" xfId="20583" xr:uid="{F6196F93-2500-4004-8582-7F7B31C9456E}"/>
    <cellStyle name="20% - Ênfase3 60 2 4" xfId="20584" xr:uid="{77EAAB1D-160C-46E5-8EB8-5E8E9E6E894E}"/>
    <cellStyle name="20% - Ênfase3 60 3" xfId="20585" xr:uid="{03C52C78-2F73-4D18-8B34-BF2A098D931B}"/>
    <cellStyle name="20% - Ênfase3 60 3 2" xfId="20586" xr:uid="{ADDFC0AF-DACA-4362-BEF6-B1C218D50DF1}"/>
    <cellStyle name="20% - Ênfase3 60 3 3" xfId="20587" xr:uid="{2786B5F2-0A0E-4F43-BA2F-440E1C2C605B}"/>
    <cellStyle name="20% - Ênfase3 60 4" xfId="20588" xr:uid="{46CAB424-B1B3-45D0-8CB8-F84C466AA68D}"/>
    <cellStyle name="20% - Ênfase3 60 5" xfId="20589" xr:uid="{D68FA530-348E-4633-92DC-4EDD40744232}"/>
    <cellStyle name="20% - Ênfase3 61" xfId="9363" xr:uid="{CB0AFC68-A744-4694-B71B-2EE2C485E01C}"/>
    <cellStyle name="20% - Ênfase3 61 2" xfId="9364" xr:uid="{E897E4F5-6FC0-4149-9A9A-53D8C59E5E6B}"/>
    <cellStyle name="20% - Ênfase3 61 2 2" xfId="20590" xr:uid="{E3093BBE-F1C2-4480-A784-6016361FCA6F}"/>
    <cellStyle name="20% - Ênfase3 61 2 2 2" xfId="20591" xr:uid="{1253AB73-A852-4F54-89CC-7E35529A43E5}"/>
    <cellStyle name="20% - Ênfase3 61 2 2 3" xfId="20592" xr:uid="{AEA2B52C-A5B8-4DF8-80DC-91A20975A19B}"/>
    <cellStyle name="20% - Ênfase3 61 2 3" xfId="20593" xr:uid="{D9C9AF7D-5C81-4E41-B093-4BEBC162F9B4}"/>
    <cellStyle name="20% - Ênfase3 61 2 4" xfId="20594" xr:uid="{8CA3764E-803B-4FAF-ADAD-6D734DEB1C81}"/>
    <cellStyle name="20% - Ênfase3 61 3" xfId="20595" xr:uid="{309CA2B2-7E08-4AF9-B7E2-835AA427127D}"/>
    <cellStyle name="20% - Ênfase3 61 3 2" xfId="20596" xr:uid="{1D894489-5EED-487E-AB00-A38A8297BD19}"/>
    <cellStyle name="20% - Ênfase3 61 3 3" xfId="20597" xr:uid="{BC530992-DF57-4983-9CFC-A34CD478BCD4}"/>
    <cellStyle name="20% - Ênfase3 61 4" xfId="20598" xr:uid="{A2A61AF3-A4AA-4B87-99F0-4CA6A0E6B4BB}"/>
    <cellStyle name="20% - Ênfase3 61 5" xfId="20599" xr:uid="{ACEA04F6-6BE7-415C-A2B5-20C6C34A0288}"/>
    <cellStyle name="20% - Ênfase3 62" xfId="9365" xr:uid="{35226BBC-E24C-4EE5-AC6F-13F121D0D7EA}"/>
    <cellStyle name="20% - Ênfase3 62 2" xfId="9366" xr:uid="{9221C49C-D4ED-4E5F-B39A-9F60C95FC46C}"/>
    <cellStyle name="20% - Ênfase3 62 2 2" xfId="20600" xr:uid="{B79929CC-A8CE-4516-B755-EF23E5284E30}"/>
    <cellStyle name="20% - Ênfase3 62 2 2 2" xfId="20601" xr:uid="{1F6F605D-7AF6-4DDC-B79B-79994FAF91A7}"/>
    <cellStyle name="20% - Ênfase3 62 2 2 3" xfId="20602" xr:uid="{F3966F67-03F0-48F3-AD04-CCA4EDC38F03}"/>
    <cellStyle name="20% - Ênfase3 62 2 3" xfId="20603" xr:uid="{5754F17A-0B5A-4FF3-899A-A2CABF6C52EC}"/>
    <cellStyle name="20% - Ênfase3 62 2 4" xfId="20604" xr:uid="{2B27FA75-D7CB-4D1D-A002-6D9C7A0A5353}"/>
    <cellStyle name="20% - Ênfase3 62 3" xfId="20605" xr:uid="{9D796FC9-D6BB-409D-8610-5646AAF41A5E}"/>
    <cellStyle name="20% - Ênfase3 62 3 2" xfId="20606" xr:uid="{B484DF53-2685-43D4-880A-77A556559BA4}"/>
    <cellStyle name="20% - Ênfase3 62 3 3" xfId="20607" xr:uid="{C72A847E-FA10-44A9-B6EA-2540A59CE308}"/>
    <cellStyle name="20% - Ênfase3 62 4" xfId="20608" xr:uid="{C93FDD1C-10B3-4942-9896-B47146FEFB63}"/>
    <cellStyle name="20% - Ênfase3 62 5" xfId="20609" xr:uid="{AD20B17C-EAD8-4F3D-A902-5E898B3C933B}"/>
    <cellStyle name="20% - Ênfase3 63" xfId="9367" xr:uid="{87C675F1-0497-4FED-92ED-0F11D66C4920}"/>
    <cellStyle name="20% - Ênfase3 63 2" xfId="9368" xr:uid="{8E587579-D32E-4495-B179-354617983146}"/>
    <cellStyle name="20% - Ênfase3 63 2 2" xfId="20610" xr:uid="{868BBB1C-E486-4EC9-A26B-A072B49B0CDD}"/>
    <cellStyle name="20% - Ênfase3 63 2 2 2" xfId="20611" xr:uid="{DD32565B-396D-4D8E-B0BB-DD8670B3357C}"/>
    <cellStyle name="20% - Ênfase3 63 2 2 3" xfId="20612" xr:uid="{37B6CF73-661D-4CC6-BF0C-10A9A06505AC}"/>
    <cellStyle name="20% - Ênfase3 63 2 3" xfId="20613" xr:uid="{0DFF7FFE-D72C-4B87-822E-D030CC7E328D}"/>
    <cellStyle name="20% - Ênfase3 63 2 4" xfId="20614" xr:uid="{A1E8751F-2D8D-4286-B1DA-B1878161213D}"/>
    <cellStyle name="20% - Ênfase3 63 3" xfId="20615" xr:uid="{CCC83536-E0FA-4995-A062-B3AA67FFD139}"/>
    <cellStyle name="20% - Ênfase3 63 3 2" xfId="20616" xr:uid="{429BA67E-1D6D-4522-871C-95F02C51C744}"/>
    <cellStyle name="20% - Ênfase3 63 3 3" xfId="20617" xr:uid="{85BDC8E6-38C2-4FD0-BC75-48EA77639840}"/>
    <cellStyle name="20% - Ênfase3 63 4" xfId="20618" xr:uid="{4BA4DD4D-B2BA-4FE7-AAEE-76B102A1DA77}"/>
    <cellStyle name="20% - Ênfase3 63 5" xfId="20619" xr:uid="{46A94A89-3012-4C9F-BA4A-3DDB4CB21EEE}"/>
    <cellStyle name="20% - Ênfase3 64" xfId="9369" xr:uid="{F24F528E-B86A-48DB-A9D0-145D2A009A96}"/>
    <cellStyle name="20% - Ênfase3 64 2" xfId="20620" xr:uid="{959CB364-A6B5-457B-BE36-F44C44F1C3B9}"/>
    <cellStyle name="20% - Ênfase3 64 2 2" xfId="20621" xr:uid="{D27DEC7F-135A-459E-BDE3-357AB4CB0EA0}"/>
    <cellStyle name="20% - Ênfase3 64 2 3" xfId="20622" xr:uid="{2EB74796-31CA-46A3-AD3B-C8C701435746}"/>
    <cellStyle name="20% - Ênfase3 64 3" xfId="20623" xr:uid="{8D7EE601-81D4-4B85-ADB3-D8CC7CD2E325}"/>
    <cellStyle name="20% - Ênfase3 64 4" xfId="20624" xr:uid="{725FAF51-3C03-4726-82AF-5C1E316EA7DB}"/>
    <cellStyle name="20% - Ênfase3 65" xfId="9370" xr:uid="{387FCA3B-0AAE-43A5-A0CF-D4A67C68742C}"/>
    <cellStyle name="20% - Ênfase3 65 2" xfId="20625" xr:uid="{CECCDB8C-38A2-4EF2-A654-5A772BD6442F}"/>
    <cellStyle name="20% - Ênfase3 65 2 2" xfId="20626" xr:uid="{31B9C8AB-0E36-44F7-8187-2FEFB56A8A62}"/>
    <cellStyle name="20% - Ênfase3 65 2 3" xfId="20627" xr:uid="{4734E652-82B3-484D-B945-A9A4C2B9F3FE}"/>
    <cellStyle name="20% - Ênfase3 65 3" xfId="20628" xr:uid="{BAE48377-8E7D-47F2-9177-1E5D91409E9E}"/>
    <cellStyle name="20% - Ênfase3 65 4" xfId="20629" xr:uid="{C57B578C-B408-4B7E-989D-F3944CE36A51}"/>
    <cellStyle name="20% - Ênfase3 66" xfId="9371" xr:uid="{B12A4CD7-CE57-43B7-BE5A-7B8335C6A02F}"/>
    <cellStyle name="20% - Ênfase3 66 2" xfId="20630" xr:uid="{A12ED160-5B04-4592-B191-C01D4EC5E714}"/>
    <cellStyle name="20% - Ênfase3 66 2 2" xfId="20631" xr:uid="{584FA8C8-E469-44C3-99F1-10CA863B437D}"/>
    <cellStyle name="20% - Ênfase3 66 2 3" xfId="20632" xr:uid="{7CA20737-5BAA-49B1-A8F4-103AF35E1C33}"/>
    <cellStyle name="20% - Ênfase3 66 3" xfId="20633" xr:uid="{9A95A727-5B9D-42B9-B3E7-BEE54E1C4042}"/>
    <cellStyle name="20% - Ênfase3 66 4" xfId="20634" xr:uid="{43474E88-F81D-4933-BFFB-656FC40DA0FA}"/>
    <cellStyle name="20% - Ênfase3 67" xfId="9372" xr:uid="{108AF1BB-F909-4814-B771-AE9E3CAC6ADF}"/>
    <cellStyle name="20% - Ênfase3 67 2" xfId="20635" xr:uid="{4CC73926-FEED-4937-B9DA-E3D4654E979A}"/>
    <cellStyle name="20% - Ênfase3 67 2 2" xfId="20636" xr:uid="{FF46D60C-7799-4309-B00B-8C1958F2822D}"/>
    <cellStyle name="20% - Ênfase3 67 2 3" xfId="20637" xr:uid="{826B70BE-0122-4E95-B44F-CAAF3536F305}"/>
    <cellStyle name="20% - Ênfase3 67 3" xfId="20638" xr:uid="{123EC0E8-AE36-4772-B99B-174CB6147A7C}"/>
    <cellStyle name="20% - Ênfase3 67 4" xfId="20639" xr:uid="{60C5A726-366E-4300-8AA3-E4F35BCE2272}"/>
    <cellStyle name="20% - Ênfase3 68" xfId="9373" xr:uid="{B46CAAC2-3260-4660-8826-88C158E565D3}"/>
    <cellStyle name="20% - Ênfase3 68 2" xfId="20640" xr:uid="{949AEC62-46A0-4490-A7D1-A360EA6B586A}"/>
    <cellStyle name="20% - Ênfase3 68 2 2" xfId="20641" xr:uid="{40A3E084-CFE9-4757-8335-2E7B01598EBB}"/>
    <cellStyle name="20% - Ênfase3 68 2 3" xfId="20642" xr:uid="{2DA503CD-ED65-48A9-8A29-BC16AB23A1FE}"/>
    <cellStyle name="20% - Ênfase3 68 3" xfId="20643" xr:uid="{2E5234C8-324C-4C51-A5D1-5440F5AB731F}"/>
    <cellStyle name="20% - Ênfase3 68 4" xfId="20644" xr:uid="{4B92F6DF-AC0B-4D95-AB50-1320DFACEDB5}"/>
    <cellStyle name="20% - Ênfase3 69" xfId="9374" xr:uid="{F0170407-B73B-423F-A80A-CB9EF9375A5D}"/>
    <cellStyle name="20% - Ênfase3 69 2" xfId="20645" xr:uid="{EFDF3692-4F6F-4F10-82CE-4A56EAC769CA}"/>
    <cellStyle name="20% - Ênfase3 69 2 2" xfId="20646" xr:uid="{5A1B852D-2EBE-4F33-BF76-DF132CCB0F5B}"/>
    <cellStyle name="20% - Ênfase3 69 2 3" xfId="20647" xr:uid="{4F4AF39A-FF5E-448A-8FAD-AF1F87C1FEB1}"/>
    <cellStyle name="20% - Ênfase3 69 3" xfId="20648" xr:uid="{56733ED3-16BF-4236-8D76-59CF486184D0}"/>
    <cellStyle name="20% - Ênfase3 69 4" xfId="20649" xr:uid="{00CE9D79-B3FE-497C-94B6-49597ACACDC2}"/>
    <cellStyle name="20% - Ênfase3 7" xfId="4866" xr:uid="{18ED8916-C808-4ED2-A721-8FE361C7EF70}"/>
    <cellStyle name="20% - Ênfase3 7 10" xfId="9375" xr:uid="{59B232F8-04F2-4BEF-B420-EE553ADEC43C}"/>
    <cellStyle name="20% - Ênfase3 7 10 2" xfId="20650" xr:uid="{6049A510-EA92-4F10-9069-36B852781861}"/>
    <cellStyle name="20% - Ênfase3 7 10 2 2" xfId="20651" xr:uid="{EFBBFB95-CC80-4799-B31C-49602C250CC7}"/>
    <cellStyle name="20% - Ênfase3 7 10 2 3" xfId="20652" xr:uid="{E466C3BC-7F90-44E1-9F91-18831518B890}"/>
    <cellStyle name="20% - Ênfase3 7 10 3" xfId="20653" xr:uid="{9BBE2137-3DE2-4DEE-8A25-9A7AEFD098BE}"/>
    <cellStyle name="20% - Ênfase3 7 10 4" xfId="20654" xr:uid="{52D29470-7ADE-4471-B9B7-CB2F01E77180}"/>
    <cellStyle name="20% - Ênfase3 7 11" xfId="20655" xr:uid="{DF909CD5-919F-4734-91C6-F718EA9AB166}"/>
    <cellStyle name="20% - Ênfase3 7 11 2" xfId="20656" xr:uid="{DA5824E7-8218-4231-8DB2-92021E1B29FC}"/>
    <cellStyle name="20% - Ênfase3 7 11 3" xfId="20657" xr:uid="{2D0599A0-E350-4055-A2B0-E6AE454C9AAB}"/>
    <cellStyle name="20% - Ênfase3 7 12" xfId="20658" xr:uid="{EFD36536-4125-41E5-98CA-2A83B34B2015}"/>
    <cellStyle name="20% - Ênfase3 7 13" xfId="20659" xr:uid="{FDC8ABD5-1A4C-4793-9EA8-A06AA9EC27B8}"/>
    <cellStyle name="20% - Ênfase3 7 2" xfId="4867" xr:uid="{F0C25371-146D-403D-A693-6A64AAD6D77D}"/>
    <cellStyle name="20% - Ênfase3 7 2 2" xfId="9376" xr:uid="{5DC7AED4-782B-47B5-BA2C-E88B4AEAC2F0}"/>
    <cellStyle name="20% - Ênfase3 7 2 2 2" xfId="20660" xr:uid="{46A83861-A680-4EAE-82BB-2BE1A308FB20}"/>
    <cellStyle name="20% - Ênfase3 7 2 2 2 2" xfId="20661" xr:uid="{D54ACFFB-85A7-4E1D-8838-8A8A4CBD83BF}"/>
    <cellStyle name="20% - Ênfase3 7 2 2 2 3" xfId="20662" xr:uid="{98DBF2E4-37EB-427C-9B78-BAADFEEC935F}"/>
    <cellStyle name="20% - Ênfase3 7 2 2 3" xfId="20663" xr:uid="{F979123D-6E93-47ED-9BE5-777E7F95A8F5}"/>
    <cellStyle name="20% - Ênfase3 7 2 2 4" xfId="20664" xr:uid="{105E01F1-B251-4314-8BAB-B22E44CE646A}"/>
    <cellStyle name="20% - Ênfase3 7 2 3" xfId="9377" xr:uid="{0203A676-FB66-4EA9-9CD8-765310F50153}"/>
    <cellStyle name="20% - Ênfase3 7 2 3 2" xfId="20665" xr:uid="{0E1AB436-A494-4F35-9640-4C6C1D3712FA}"/>
    <cellStyle name="20% - Ênfase3 7 2 3 2 2" xfId="20666" xr:uid="{D865C978-3114-49AC-8A31-32B55DB9A0BD}"/>
    <cellStyle name="20% - Ênfase3 7 2 3 2 3" xfId="20667" xr:uid="{EA9F9F69-1FA7-42E2-8B17-FC76F17A4CE4}"/>
    <cellStyle name="20% - Ênfase3 7 2 3 3" xfId="20668" xr:uid="{535C67B0-E7D5-4FB3-A7D9-EE2A4A011FAA}"/>
    <cellStyle name="20% - Ênfase3 7 2 3 4" xfId="20669" xr:uid="{322525D7-C9A2-41B9-ADC8-E200E7CC4A4B}"/>
    <cellStyle name="20% - Ênfase3 7 2 4" xfId="20670" xr:uid="{A6AAA0CB-BFF0-4E70-8BC9-21EDFD4B4D3E}"/>
    <cellStyle name="20% - Ênfase3 7 2 4 2" xfId="20671" xr:uid="{B871A086-0A96-4879-914B-A5524EE0BCCD}"/>
    <cellStyle name="20% - Ênfase3 7 2 4 3" xfId="20672" xr:uid="{62698944-99D1-484A-A67E-A639D4603848}"/>
    <cellStyle name="20% - Ênfase3 7 2 5" xfId="20673" xr:uid="{76903814-216F-4A99-8118-5F435EA0DBA2}"/>
    <cellStyle name="20% - Ênfase3 7 2 6" xfId="20674" xr:uid="{4E4390B9-C6C3-4624-92C7-2C3366A2B085}"/>
    <cellStyle name="20% - Ênfase3 7 3" xfId="4868" xr:uid="{A75D295F-8C1A-4FC2-8920-C2FABA54780B}"/>
    <cellStyle name="20% - Ênfase3 7 3 2" xfId="9378" xr:uid="{E65DB684-EE09-4B3D-914F-AC77259E44CD}"/>
    <cellStyle name="20% - Ênfase3 7 3 2 2" xfId="20675" xr:uid="{6C97C6CD-114F-4EE7-9CD2-421B086EE2C6}"/>
    <cellStyle name="20% - Ênfase3 7 3 2 2 2" xfId="20676" xr:uid="{AD23E16D-9FE3-4866-A5C6-48DE258DBC43}"/>
    <cellStyle name="20% - Ênfase3 7 3 2 2 3" xfId="20677" xr:uid="{974445CC-0891-4FB8-8DFF-16FFB911992E}"/>
    <cellStyle name="20% - Ênfase3 7 3 2 3" xfId="20678" xr:uid="{FA30AB4F-83FC-4B51-991F-4469801871E6}"/>
    <cellStyle name="20% - Ênfase3 7 3 2 4" xfId="20679" xr:uid="{18B97247-C343-4A85-9B74-5CE48917926D}"/>
    <cellStyle name="20% - Ênfase3 7 3 3" xfId="9379" xr:uid="{6351A48B-1E53-4F89-8A1E-9E75D5CC9467}"/>
    <cellStyle name="20% - Ênfase3 7 3 3 2" xfId="20680" xr:uid="{D8291CFA-6756-4917-BC53-97E4AE254927}"/>
    <cellStyle name="20% - Ênfase3 7 3 3 2 2" xfId="20681" xr:uid="{7B7E702E-C5FD-4E79-975E-02CCAE952D7B}"/>
    <cellStyle name="20% - Ênfase3 7 3 3 2 3" xfId="20682" xr:uid="{D9053240-C44D-4F3A-8C84-227E7FC5E72B}"/>
    <cellStyle name="20% - Ênfase3 7 3 3 3" xfId="20683" xr:uid="{B89D6DA8-498B-4A13-8DCA-522439BA7BF7}"/>
    <cellStyle name="20% - Ênfase3 7 3 3 4" xfId="20684" xr:uid="{B413B324-157D-4A5C-BFC1-E866BD621486}"/>
    <cellStyle name="20% - Ênfase3 7 3 4" xfId="20685" xr:uid="{56EAF506-95E8-43CE-A763-3AAED2F2E174}"/>
    <cellStyle name="20% - Ênfase3 7 3 4 2" xfId="20686" xr:uid="{13DC84A6-846D-445D-8482-C76D33000843}"/>
    <cellStyle name="20% - Ênfase3 7 3 4 3" xfId="20687" xr:uid="{FDA37EAE-9903-48FC-A43D-E0B717CB54D6}"/>
    <cellStyle name="20% - Ênfase3 7 3 5" xfId="20688" xr:uid="{A6C48F1B-1DB9-4BA4-BE7C-248F0A88BCBE}"/>
    <cellStyle name="20% - Ênfase3 7 3 6" xfId="20689" xr:uid="{A7601768-92C7-4795-854F-D6A13BD68CF6}"/>
    <cellStyle name="20% - Ênfase3 7 4" xfId="9380" xr:uid="{39C60E5C-1E0E-4AFA-8F2D-BF2741EB27DD}"/>
    <cellStyle name="20% - Ênfase3 7 4 2" xfId="9381" xr:uid="{1AF16E74-E427-48A5-A732-BB93E0C0372C}"/>
    <cellStyle name="20% - Ênfase3 7 4 2 2" xfId="20690" xr:uid="{2C1CCCED-65FF-426D-AD0A-2425038A77CE}"/>
    <cellStyle name="20% - Ênfase3 7 4 2 2 2" xfId="20691" xr:uid="{CDC78239-0D3E-48EE-8387-FB0C3E8CA678}"/>
    <cellStyle name="20% - Ênfase3 7 4 2 2 3" xfId="20692" xr:uid="{C6F731A8-A413-4CF8-B654-F33109428A5D}"/>
    <cellStyle name="20% - Ênfase3 7 4 2 3" xfId="20693" xr:uid="{BD8A5A5F-4902-4D63-B8A4-1E994886AAD2}"/>
    <cellStyle name="20% - Ênfase3 7 4 2 4" xfId="20694" xr:uid="{0B510EAF-B32C-4200-948F-8CCA49A2E400}"/>
    <cellStyle name="20% - Ênfase3 7 4 3" xfId="9382" xr:uid="{2B6A6337-794C-4E32-9448-7D4C87F7667B}"/>
    <cellStyle name="20% - Ênfase3 7 4 3 2" xfId="20695" xr:uid="{871EE2FF-A637-4F8D-B66C-F16F48C79358}"/>
    <cellStyle name="20% - Ênfase3 7 4 3 2 2" xfId="20696" xr:uid="{D36A7C62-BD0F-432D-9B02-17541808E016}"/>
    <cellStyle name="20% - Ênfase3 7 4 3 2 3" xfId="20697" xr:uid="{DA23FC15-5799-4BC6-95C2-056CB9261ECB}"/>
    <cellStyle name="20% - Ênfase3 7 4 3 3" xfId="20698" xr:uid="{117644EC-1CD4-4E1E-91C4-5105D2209E4F}"/>
    <cellStyle name="20% - Ênfase3 7 4 3 4" xfId="20699" xr:uid="{A296DD57-5EF2-4BC0-AAF3-51E676E20281}"/>
    <cellStyle name="20% - Ênfase3 7 4 4" xfId="20700" xr:uid="{E4F1ACE8-A190-4EC9-B9F7-D39CE6FF2ED9}"/>
    <cellStyle name="20% - Ênfase3 7 4 4 2" xfId="20701" xr:uid="{B37E88F1-850A-41A0-9192-29AF20F146FF}"/>
    <cellStyle name="20% - Ênfase3 7 4 4 3" xfId="20702" xr:uid="{1D13199F-9DAA-4C9E-88FD-0353BF76461D}"/>
    <cellStyle name="20% - Ênfase3 7 4 5" xfId="20703" xr:uid="{496BCA05-F78C-4951-B6E4-12BCD2487E59}"/>
    <cellStyle name="20% - Ênfase3 7 4 6" xfId="20704" xr:uid="{D0EBC78A-6AB9-4A08-98AB-DCD993B3FA64}"/>
    <cellStyle name="20% - Ênfase3 7 5" xfId="9383" xr:uid="{02916C3A-0DCC-4555-858E-B285F3FE6507}"/>
    <cellStyle name="20% - Ênfase3 7 5 2" xfId="9384" xr:uid="{DB4CEC61-2D22-4581-9E8B-F835841862BB}"/>
    <cellStyle name="20% - Ênfase3 7 5 2 2" xfId="20705" xr:uid="{5E8FE0E3-DA45-4901-B872-24BA8F6760FF}"/>
    <cellStyle name="20% - Ênfase3 7 5 2 2 2" xfId="20706" xr:uid="{381F530E-A1B9-4042-83B8-5FEAD86E5E77}"/>
    <cellStyle name="20% - Ênfase3 7 5 2 2 3" xfId="20707" xr:uid="{2F0C07EA-BCD7-4FE7-8E8C-EBBC692823FA}"/>
    <cellStyle name="20% - Ênfase3 7 5 2 3" xfId="20708" xr:uid="{25F688FB-DEAF-498E-9D53-F7B5D45117A2}"/>
    <cellStyle name="20% - Ênfase3 7 5 2 4" xfId="20709" xr:uid="{6F702823-196D-471F-9400-E595F6D3647D}"/>
    <cellStyle name="20% - Ênfase3 7 5 3" xfId="9385" xr:uid="{14555A4D-8A6C-487A-8E11-9BD1D8AA0CCE}"/>
    <cellStyle name="20% - Ênfase3 7 5 3 2" xfId="20710" xr:uid="{2655F9A7-DC80-4783-95AB-A74BEA97EB15}"/>
    <cellStyle name="20% - Ênfase3 7 5 3 2 2" xfId="20711" xr:uid="{7D20C40E-1493-42EC-B0CD-F3A78E648F45}"/>
    <cellStyle name="20% - Ênfase3 7 5 3 2 3" xfId="20712" xr:uid="{1B7B3941-5116-4DAA-B4E5-A2CB86579723}"/>
    <cellStyle name="20% - Ênfase3 7 5 3 3" xfId="20713" xr:uid="{A259BC86-9097-4CDF-92A6-8036EB99513E}"/>
    <cellStyle name="20% - Ênfase3 7 5 3 4" xfId="20714" xr:uid="{640FFDF3-B951-4E9C-8A98-4FD0B6DC2C8D}"/>
    <cellStyle name="20% - Ênfase3 7 5 4" xfId="20715" xr:uid="{2471C917-63D6-428D-ADD0-BD865F6BD7DF}"/>
    <cellStyle name="20% - Ênfase3 7 5 4 2" xfId="20716" xr:uid="{FFC950AC-2BCE-4AD3-A85F-A8CFFDFD015F}"/>
    <cellStyle name="20% - Ênfase3 7 5 4 3" xfId="20717" xr:uid="{BBF3242C-FC97-431E-9653-E6520E264E88}"/>
    <cellStyle name="20% - Ênfase3 7 5 5" xfId="20718" xr:uid="{2A5AC0D4-072F-4281-8631-3525C7DCA4A0}"/>
    <cellStyle name="20% - Ênfase3 7 5 6" xfId="20719" xr:uid="{A62AF11C-1DC8-4591-A47B-EA34FD1520C9}"/>
    <cellStyle name="20% - Ênfase3 7 6" xfId="9386" xr:uid="{F4C13044-AAEB-4961-B9CB-CF5E3C108996}"/>
    <cellStyle name="20% - Ênfase3 7 6 2" xfId="9387" xr:uid="{D2D81E27-268C-42BA-9761-852ACA07EE9B}"/>
    <cellStyle name="20% - Ênfase3 7 6 2 2" xfId="20720" xr:uid="{27D4972D-C4B8-4F2D-A3BB-BC30DF4337B3}"/>
    <cellStyle name="20% - Ênfase3 7 6 2 2 2" xfId="20721" xr:uid="{7FCA504A-9286-4378-82C0-D4FC8F15EB4E}"/>
    <cellStyle name="20% - Ênfase3 7 6 2 2 3" xfId="20722" xr:uid="{86888165-4E82-4A8A-8C23-4CDE3B835F86}"/>
    <cellStyle name="20% - Ênfase3 7 6 2 3" xfId="20723" xr:uid="{A25F8101-E515-4AB7-B526-13D06D11CAA5}"/>
    <cellStyle name="20% - Ênfase3 7 6 2 4" xfId="20724" xr:uid="{43D47ABD-451D-490D-B135-8B1D085BC633}"/>
    <cellStyle name="20% - Ênfase3 7 6 3" xfId="9388" xr:uid="{814E0CE9-59ED-4D3C-993F-A8543B0A3B01}"/>
    <cellStyle name="20% - Ênfase3 7 6 3 2" xfId="20725" xr:uid="{5489F854-7F0A-4B88-A93E-71F8B392C72B}"/>
    <cellStyle name="20% - Ênfase3 7 6 3 2 2" xfId="20726" xr:uid="{3FD17850-E460-45F9-BE48-D4DFCE46AE20}"/>
    <cellStyle name="20% - Ênfase3 7 6 3 2 3" xfId="20727" xr:uid="{602DBD84-AB9C-4CD1-8E5A-451D745D9780}"/>
    <cellStyle name="20% - Ênfase3 7 6 3 3" xfId="20728" xr:uid="{68EFC7E0-83CC-4B2C-8F60-F8FBDCD4AE2A}"/>
    <cellStyle name="20% - Ênfase3 7 6 3 4" xfId="20729" xr:uid="{7D4FF6D0-B8FE-46B6-BF13-5545E6D54432}"/>
    <cellStyle name="20% - Ênfase3 7 6 4" xfId="20730" xr:uid="{EFA0ECDA-AAB8-40A9-92B0-6329C0007098}"/>
    <cellStyle name="20% - Ênfase3 7 6 4 2" xfId="20731" xr:uid="{60B7C028-AF97-446F-9EBC-E8CFFFA51BE6}"/>
    <cellStyle name="20% - Ênfase3 7 6 4 3" xfId="20732" xr:uid="{3E6CFE18-459F-4D65-B06F-E0A2AA46CA3A}"/>
    <cellStyle name="20% - Ênfase3 7 6 5" xfId="20733" xr:uid="{3FD7DEAB-54B8-439C-9AEC-0F934F6BE0D9}"/>
    <cellStyle name="20% - Ênfase3 7 6 6" xfId="20734" xr:uid="{4247DC67-64EA-4F96-B139-E07C7BA013CB}"/>
    <cellStyle name="20% - Ênfase3 7 7" xfId="9389" xr:uid="{2A962E7B-9C79-4B74-8F96-64F9F1783272}"/>
    <cellStyle name="20% - Ênfase3 7 7 2" xfId="9390" xr:uid="{C02AAC9A-10D4-48FF-958C-9C95F3622807}"/>
    <cellStyle name="20% - Ênfase3 7 7 2 2" xfId="20735" xr:uid="{366F5F4B-D3F5-47F6-9EBF-3B35DC607764}"/>
    <cellStyle name="20% - Ênfase3 7 7 2 2 2" xfId="20736" xr:uid="{F76B4BFE-82E4-4B23-82BD-E913CAFC689F}"/>
    <cellStyle name="20% - Ênfase3 7 7 2 2 3" xfId="20737" xr:uid="{32D7A1DA-41B6-485C-B6B5-191576071B73}"/>
    <cellStyle name="20% - Ênfase3 7 7 2 3" xfId="20738" xr:uid="{D2103C5E-9A96-4FD7-93CD-A2CE7555C411}"/>
    <cellStyle name="20% - Ênfase3 7 7 2 4" xfId="20739" xr:uid="{B8186977-68DC-46B3-BF9C-4247F72AA954}"/>
    <cellStyle name="20% - Ênfase3 7 7 3" xfId="9391" xr:uid="{D3BB4EE6-07E1-4E61-8C4C-74F11F737ADF}"/>
    <cellStyle name="20% - Ênfase3 7 7 3 2" xfId="20740" xr:uid="{F236610A-AAF7-4C9B-971C-76F3FEE0DBCF}"/>
    <cellStyle name="20% - Ênfase3 7 7 3 2 2" xfId="20741" xr:uid="{C279E9CD-63E4-4C5C-8E63-63D0D39B8C32}"/>
    <cellStyle name="20% - Ênfase3 7 7 3 2 3" xfId="20742" xr:uid="{048BC9C1-CFCA-44FB-B904-707CED0B2E45}"/>
    <cellStyle name="20% - Ênfase3 7 7 3 3" xfId="20743" xr:uid="{D847995B-AD93-40FD-B02B-BD6437285ED0}"/>
    <cellStyle name="20% - Ênfase3 7 7 3 4" xfId="20744" xr:uid="{597D4BDC-04FB-43A0-B58F-A43A9A5DF697}"/>
    <cellStyle name="20% - Ênfase3 7 7 4" xfId="20745" xr:uid="{B402491C-E0BB-4003-9469-9653554F0CA8}"/>
    <cellStyle name="20% - Ênfase3 7 7 4 2" xfId="20746" xr:uid="{D51F904F-2258-4620-B192-671F246C5CE4}"/>
    <cellStyle name="20% - Ênfase3 7 7 4 3" xfId="20747" xr:uid="{077E9EA6-0C42-4BF2-9A51-12BBA96B5304}"/>
    <cellStyle name="20% - Ênfase3 7 7 5" xfId="20748" xr:uid="{DB9D954D-99B9-46AC-A883-BA93C27590A8}"/>
    <cellStyle name="20% - Ênfase3 7 7 6" xfId="20749" xr:uid="{E6183445-0353-4FBA-9586-5BF84782D310}"/>
    <cellStyle name="20% - Ênfase3 7 8" xfId="9392" xr:uid="{AD6E4DDB-958A-47FF-8EB4-88337124BD2B}"/>
    <cellStyle name="20% - Ênfase3 7 8 2" xfId="9393" xr:uid="{2555D478-8C74-4D86-A24A-E6CC4B0D7755}"/>
    <cellStyle name="20% - Ênfase3 7 8 2 2" xfId="20750" xr:uid="{3F8C44A9-E1AF-4734-90B2-670EED656935}"/>
    <cellStyle name="20% - Ênfase3 7 8 2 2 2" xfId="20751" xr:uid="{11F303E9-B852-4020-9B7B-1C2CF5590DBF}"/>
    <cellStyle name="20% - Ênfase3 7 8 2 2 3" xfId="20752" xr:uid="{9FF3BF71-C540-4990-A484-3F2D5A37BDEF}"/>
    <cellStyle name="20% - Ênfase3 7 8 2 3" xfId="20753" xr:uid="{F6CAF8E8-2411-41E7-AD9F-EC468E6C992B}"/>
    <cellStyle name="20% - Ênfase3 7 8 2 4" xfId="20754" xr:uid="{6E93FE9E-1580-4BC0-A514-2EF78E5292AF}"/>
    <cellStyle name="20% - Ênfase3 7 8 3" xfId="9394" xr:uid="{C443FD3F-4FD1-4776-AA27-8A50F06C8B37}"/>
    <cellStyle name="20% - Ênfase3 7 8 3 2" xfId="20755" xr:uid="{38C61AA9-F9B8-4C63-88F4-CC0B19BD3643}"/>
    <cellStyle name="20% - Ênfase3 7 8 3 2 2" xfId="20756" xr:uid="{E6426EB3-998D-44DE-8402-B801302DA07C}"/>
    <cellStyle name="20% - Ênfase3 7 8 3 2 3" xfId="20757" xr:uid="{F2D9E94A-4B68-4A5D-86BE-0DC36BBE1E7F}"/>
    <cellStyle name="20% - Ênfase3 7 8 3 3" xfId="20758" xr:uid="{617E0323-B62F-4588-8F52-4FE09A831E65}"/>
    <cellStyle name="20% - Ênfase3 7 8 3 4" xfId="20759" xr:uid="{F8B055B4-FB8B-4EEF-93E6-0714834113C1}"/>
    <cellStyle name="20% - Ênfase3 7 8 4" xfId="20760" xr:uid="{64DCDB99-EA7C-4E3D-98A9-EB92220EFC45}"/>
    <cellStyle name="20% - Ênfase3 7 8 4 2" xfId="20761" xr:uid="{D1A57BFC-85B0-44CD-BF14-950452AB49B0}"/>
    <cellStyle name="20% - Ênfase3 7 8 4 3" xfId="20762" xr:uid="{C30F6C1A-A9BF-49F3-B959-262BE178F4D6}"/>
    <cellStyle name="20% - Ênfase3 7 8 5" xfId="20763" xr:uid="{A3E6DC4B-EAF5-47C3-AAE5-8F3E36A32F5E}"/>
    <cellStyle name="20% - Ênfase3 7 8 6" xfId="20764" xr:uid="{EE994E3E-6B4C-45A0-8971-7EF2DDAD87A8}"/>
    <cellStyle name="20% - Ênfase3 7 9" xfId="9395" xr:uid="{FB85802F-456C-43BA-AED6-4EFC5B5F5674}"/>
    <cellStyle name="20% - Ênfase3 7 9 2" xfId="20765" xr:uid="{8FB2D7D7-35FC-414F-8A93-34D3A64C068B}"/>
    <cellStyle name="20% - Ênfase3 7 9 2 2" xfId="20766" xr:uid="{77638964-A787-41CF-8097-F93B09DCDEC0}"/>
    <cellStyle name="20% - Ênfase3 7 9 2 3" xfId="20767" xr:uid="{31AC939C-A3C8-4B37-A448-ACD0C531F86E}"/>
    <cellStyle name="20% - Ênfase3 7 9 3" xfId="20768" xr:uid="{EDF1E7F5-FD0A-4EDA-AC4F-B3B16D927C4C}"/>
    <cellStyle name="20% - Ênfase3 7 9 4" xfId="20769" xr:uid="{1933E121-5B87-4834-A103-B66A2333A188}"/>
    <cellStyle name="20% - Ênfase3 70" xfId="9396" xr:uid="{F94EE27C-A5A4-427B-BD09-489E0D65A4B9}"/>
    <cellStyle name="20% - Ênfase3 70 2" xfId="20770" xr:uid="{39FBD19C-8EA4-4368-9D2F-1A501C019810}"/>
    <cellStyle name="20% - Ênfase3 70 2 2" xfId="20771" xr:uid="{E0FCC646-13DE-432F-B7EA-B2A737F6544F}"/>
    <cellStyle name="20% - Ênfase3 70 2 3" xfId="20772" xr:uid="{D08AEE4F-AE97-4D38-A75E-006C6DE11E4C}"/>
    <cellStyle name="20% - Ênfase3 70 3" xfId="20773" xr:uid="{E956C32F-42EF-4383-B98C-BFFD24DBE6BA}"/>
    <cellStyle name="20% - Ênfase3 70 4" xfId="20774" xr:uid="{5DDFE2BA-1965-429B-8698-F8B82D61C0FF}"/>
    <cellStyle name="20% - Ênfase3 71" xfId="9397" xr:uid="{530CBE1F-A92B-4213-A3FE-FA1BE79A1807}"/>
    <cellStyle name="20% - Ênfase3 71 2" xfId="20775" xr:uid="{5FB28AB8-47F4-4C0A-8DCA-56A8DF65D4A8}"/>
    <cellStyle name="20% - Ênfase3 71 2 2" xfId="20776" xr:uid="{96B19F0D-47D7-4A13-A5B1-5C314F1AF036}"/>
    <cellStyle name="20% - Ênfase3 71 2 3" xfId="20777" xr:uid="{FB9ADCBF-CC66-496E-B701-1244AF058CC4}"/>
    <cellStyle name="20% - Ênfase3 71 3" xfId="20778" xr:uid="{CE3C0239-0DCA-41E2-9F2A-9CCFA0882FED}"/>
    <cellStyle name="20% - Ênfase3 71 4" xfId="20779" xr:uid="{1C311DF1-18ED-49AA-900C-BD6993212D00}"/>
    <cellStyle name="20% - Ênfase3 72" xfId="9398" xr:uid="{5116A69D-61D9-4D0D-B9C5-B3D4C5A70515}"/>
    <cellStyle name="20% - Ênfase3 72 2" xfId="20780" xr:uid="{8F22A6B0-0005-4D7E-9528-23F45D595923}"/>
    <cellStyle name="20% - Ênfase3 72 2 2" xfId="20781" xr:uid="{56FA5C61-6ED7-4A7B-BCFD-4ADDA12FAF80}"/>
    <cellStyle name="20% - Ênfase3 72 2 3" xfId="20782" xr:uid="{7FF36294-2D4D-4E7C-B3A3-539F8530FE28}"/>
    <cellStyle name="20% - Ênfase3 72 3" xfId="20783" xr:uid="{EB459309-D45A-49E6-8F49-DCBD73B13BC9}"/>
    <cellStyle name="20% - Ênfase3 72 4" xfId="20784" xr:uid="{8D9A404C-EAB2-47EF-AF23-8911B04C2617}"/>
    <cellStyle name="20% - Ênfase3 73" xfId="9399" xr:uid="{FF521CDD-2E07-48B4-AA2F-B0F25AB3C769}"/>
    <cellStyle name="20% - Ênfase3 73 2" xfId="20785" xr:uid="{E1B3E61B-A7BE-41AF-BBFC-A0293838CDC0}"/>
    <cellStyle name="20% - Ênfase3 73 2 2" xfId="20786" xr:uid="{145E0B52-6CAB-46B6-8083-5EE5F472B9BB}"/>
    <cellStyle name="20% - Ênfase3 73 2 3" xfId="20787" xr:uid="{FB2CE812-076E-4849-ADAD-9D95FEB75873}"/>
    <cellStyle name="20% - Ênfase3 73 3" xfId="20788" xr:uid="{16DE5EA2-0973-47F9-98C6-6D751B5B7DB9}"/>
    <cellStyle name="20% - Ênfase3 73 4" xfId="20789" xr:uid="{849D93F8-74A6-4434-B6A4-B92B16976527}"/>
    <cellStyle name="20% - Ênfase3 74" xfId="9400" xr:uid="{3CB8DEC1-D492-496F-A107-509F6DDC80CB}"/>
    <cellStyle name="20% - Ênfase3 74 2" xfId="20790" xr:uid="{89827CA5-3ECA-4121-8897-55486820D0F4}"/>
    <cellStyle name="20% - Ênfase3 74 2 2" xfId="20791" xr:uid="{E0139328-AF86-47F4-8FF7-728A70625745}"/>
    <cellStyle name="20% - Ênfase3 74 2 3" xfId="20792" xr:uid="{F39FFE69-ED6D-44DF-B77F-EE85AB728A91}"/>
    <cellStyle name="20% - Ênfase3 74 3" xfId="20793" xr:uid="{962AEACD-DE98-423E-B94E-C9A3410CEA21}"/>
    <cellStyle name="20% - Ênfase3 74 4" xfId="20794" xr:uid="{FBC5BDD1-F6F3-48B0-ABEE-A5954E894022}"/>
    <cellStyle name="20% - Ênfase3 75" xfId="9401" xr:uid="{A6701504-AA9D-4A6A-A84E-FCED40959C2F}"/>
    <cellStyle name="20% - Ênfase3 75 2" xfId="20795" xr:uid="{B1E89E9E-826D-488B-BEED-BF09EBB964FF}"/>
    <cellStyle name="20% - Ênfase3 75 2 2" xfId="20796" xr:uid="{BDE64D98-93FF-4768-968F-1476219B96FA}"/>
    <cellStyle name="20% - Ênfase3 75 2 3" xfId="20797" xr:uid="{F119856F-B888-43F5-B845-0ACE20C20B91}"/>
    <cellStyle name="20% - Ênfase3 75 3" xfId="20798" xr:uid="{60818383-7F09-4AFF-A94D-B477293A6356}"/>
    <cellStyle name="20% - Ênfase3 75 4" xfId="20799" xr:uid="{060175E4-2AAC-4810-8447-21907BF95243}"/>
    <cellStyle name="20% - Ênfase3 76" xfId="9402" xr:uid="{F7BA3DFF-98CA-4873-92C3-EC46DA1FBDD2}"/>
    <cellStyle name="20% - Ênfase3 76 2" xfId="20800" xr:uid="{0C490524-9CBD-4911-B5E7-53E8DBE08890}"/>
    <cellStyle name="20% - Ênfase3 76 2 2" xfId="20801" xr:uid="{30CDBFAD-C5B9-4744-89C4-8CAB67545C3F}"/>
    <cellStyle name="20% - Ênfase3 76 2 3" xfId="20802" xr:uid="{1ABB834D-F019-4C4E-ACD1-0BE5C8427318}"/>
    <cellStyle name="20% - Ênfase3 76 3" xfId="20803" xr:uid="{7A6D74FC-8973-4C04-A361-E6419793DD23}"/>
    <cellStyle name="20% - Ênfase3 76 4" xfId="20804" xr:uid="{0CAC52D4-66C7-4D8B-BD58-48E8D94D1151}"/>
    <cellStyle name="20% - Ênfase3 77" xfId="20805" xr:uid="{22C52791-3187-482A-8106-60DEF5AE0FC7}"/>
    <cellStyle name="20% - Ênfase3 77 2" xfId="20806" xr:uid="{BA2C84C4-73AC-45D7-9BE6-65E412A8FF5F}"/>
    <cellStyle name="20% - Ênfase3 77 2 2" xfId="20807" xr:uid="{6A1A9C91-2465-46A7-A1D9-53905A9FE32D}"/>
    <cellStyle name="20% - Ênfase3 77 2 3" xfId="20808" xr:uid="{E0D3DAE5-FE25-4BF9-A13D-42259ECAAF88}"/>
    <cellStyle name="20% - Ênfase3 77 3" xfId="20809" xr:uid="{D93DF9E3-E359-404C-85E9-8CE23DDC7146}"/>
    <cellStyle name="20% - Ênfase3 77 4" xfId="20810" xr:uid="{786ED615-038E-41D6-A8F3-1B45D00743B8}"/>
    <cellStyle name="20% - Ênfase3 78" xfId="20811" xr:uid="{30A42F8F-AFE7-4CCD-971E-7F7CDAC363CF}"/>
    <cellStyle name="20% - Ênfase3 78 2" xfId="20812" xr:uid="{B23FC276-F5FA-4132-BF1E-B690E8439FDE}"/>
    <cellStyle name="20% - Ênfase3 78 2 2" xfId="20813" xr:uid="{0966AADB-6974-4516-A104-696E2EE2C3B3}"/>
    <cellStyle name="20% - Ênfase3 78 2 3" xfId="20814" xr:uid="{778BCA08-A769-4978-A749-BB17C1E910FD}"/>
    <cellStyle name="20% - Ênfase3 78 3" xfId="20815" xr:uid="{279B570F-E379-4E86-84BB-F70100E1DBA8}"/>
    <cellStyle name="20% - Ênfase3 78 4" xfId="20816" xr:uid="{17A956B8-61A8-4AE0-A09D-BA778B995F26}"/>
    <cellStyle name="20% - Ênfase3 79" xfId="20817" xr:uid="{DA487DC1-774A-4766-A235-05BB140C89BF}"/>
    <cellStyle name="20% - Ênfase3 79 2" xfId="20818" xr:uid="{D211EB0D-04C0-437F-B429-8225DE9AD807}"/>
    <cellStyle name="20% - Ênfase3 8" xfId="4869" xr:uid="{67D29BC9-7F14-4EEF-A467-FDA4C6E58912}"/>
    <cellStyle name="20% - Ênfase3 8 10" xfId="9403" xr:uid="{BC50BAA9-AE64-4943-B2FC-BAA46BADE5E0}"/>
    <cellStyle name="20% - Ênfase3 8 10 2" xfId="20819" xr:uid="{511D11A2-6A5D-4C6B-BF8E-FD5A6196966E}"/>
    <cellStyle name="20% - Ênfase3 8 10 2 2" xfId="20820" xr:uid="{82EB3382-3819-4539-ADEA-A59A6749F2CC}"/>
    <cellStyle name="20% - Ênfase3 8 10 2 3" xfId="20821" xr:uid="{26346ACC-0760-4073-A085-7E59CEACAE49}"/>
    <cellStyle name="20% - Ênfase3 8 10 3" xfId="20822" xr:uid="{58AF4C53-E53F-423A-AE32-E9A76CF9EC08}"/>
    <cellStyle name="20% - Ênfase3 8 10 4" xfId="20823" xr:uid="{9A0A0593-5F6E-49E1-9288-548FA5D6107F}"/>
    <cellStyle name="20% - Ênfase3 8 11" xfId="20824" xr:uid="{B6111E4D-8911-4F45-9A1D-265EA74EDFCD}"/>
    <cellStyle name="20% - Ênfase3 8 11 2" xfId="20825" xr:uid="{12B7BB42-2AA6-4DAD-9031-DEC2F29E589B}"/>
    <cellStyle name="20% - Ênfase3 8 11 3" xfId="20826" xr:uid="{72326D8C-66A2-49AC-A143-8F4D383C4813}"/>
    <cellStyle name="20% - Ênfase3 8 12" xfId="20827" xr:uid="{3FCB88B5-17DC-4798-BDB9-02BDDE3FE0E5}"/>
    <cellStyle name="20% - Ênfase3 8 13" xfId="20828" xr:uid="{B31818C2-3C74-4D12-BF9D-C3D2158C7249}"/>
    <cellStyle name="20% - Ênfase3 8 2" xfId="4870" xr:uid="{2AE08679-65C0-4C95-A454-7A102C27A9A0}"/>
    <cellStyle name="20% - Ênfase3 8 2 2" xfId="9404" xr:uid="{2447E4C8-61A5-4D0E-91B7-43E8823F189F}"/>
    <cellStyle name="20% - Ênfase3 8 2 2 2" xfId="20829" xr:uid="{5B10B0A8-EEF6-44D1-AB2B-8C8B79843EBC}"/>
    <cellStyle name="20% - Ênfase3 8 2 2 2 2" xfId="20830" xr:uid="{A641F0E7-9D73-4D9A-A7ED-242A470954B2}"/>
    <cellStyle name="20% - Ênfase3 8 2 2 2 3" xfId="20831" xr:uid="{5E77F68B-CBB4-40B1-ADC5-EC9066D8DCD8}"/>
    <cellStyle name="20% - Ênfase3 8 2 2 3" xfId="20832" xr:uid="{094DFF52-14FF-48D6-93DC-6E5FE8BCC45D}"/>
    <cellStyle name="20% - Ênfase3 8 2 2 4" xfId="20833" xr:uid="{8BE43C67-0349-4C7F-94F5-C24732980EC1}"/>
    <cellStyle name="20% - Ênfase3 8 2 3" xfId="9405" xr:uid="{4C645C66-88C6-4B1B-8A2F-86BEC090EED4}"/>
    <cellStyle name="20% - Ênfase3 8 2 3 2" xfId="20834" xr:uid="{89C20645-7100-45DB-B689-0CCF857070B9}"/>
    <cellStyle name="20% - Ênfase3 8 2 3 2 2" xfId="20835" xr:uid="{43FCD5AD-3C27-46D6-B58B-2C828C4C8CBA}"/>
    <cellStyle name="20% - Ênfase3 8 2 3 2 3" xfId="20836" xr:uid="{AD05604F-BCC3-4DE2-BDA4-6C6706141417}"/>
    <cellStyle name="20% - Ênfase3 8 2 3 3" xfId="20837" xr:uid="{77C587CC-DB26-4CAC-93CE-6BF47DF29291}"/>
    <cellStyle name="20% - Ênfase3 8 2 3 4" xfId="20838" xr:uid="{5A777BA8-9B97-462E-AF75-1283EC4D1C45}"/>
    <cellStyle name="20% - Ênfase3 8 2 4" xfId="20839" xr:uid="{77204ABA-06B4-448B-982F-7513F041E68B}"/>
    <cellStyle name="20% - Ênfase3 8 2 4 2" xfId="20840" xr:uid="{22894F5D-A5FD-4C2A-A26B-FD972A80AD0F}"/>
    <cellStyle name="20% - Ênfase3 8 2 4 3" xfId="20841" xr:uid="{573E27A8-17EC-4341-A9EE-D3498DA22667}"/>
    <cellStyle name="20% - Ênfase3 8 2 5" xfId="20842" xr:uid="{A49F8852-9B73-4BED-8B4B-C24952B2C40B}"/>
    <cellStyle name="20% - Ênfase3 8 2 6" xfId="20843" xr:uid="{18B835DD-A863-4CA9-9A28-AF6CE5F4DD20}"/>
    <cellStyle name="20% - Ênfase3 8 3" xfId="4871" xr:uid="{FB8EC721-93BB-4E30-92C1-D910CE07E631}"/>
    <cellStyle name="20% - Ênfase3 8 3 2" xfId="9406" xr:uid="{F1F8A9D0-18AA-4954-BCB7-B774C9858FCA}"/>
    <cellStyle name="20% - Ênfase3 8 3 2 2" xfId="20844" xr:uid="{0FF8DCBB-58EC-4B4E-ACEC-461133883D5E}"/>
    <cellStyle name="20% - Ênfase3 8 3 2 2 2" xfId="20845" xr:uid="{E1EEFA60-A1C1-49CA-ACFB-058526E06A2E}"/>
    <cellStyle name="20% - Ênfase3 8 3 2 2 3" xfId="20846" xr:uid="{67E0C177-2DB4-4E80-84BB-B67F291E98CC}"/>
    <cellStyle name="20% - Ênfase3 8 3 2 3" xfId="20847" xr:uid="{B5593C2B-F517-4CA3-822F-27A508165902}"/>
    <cellStyle name="20% - Ênfase3 8 3 2 4" xfId="20848" xr:uid="{4B001663-8C53-401B-A5BB-6D5A368AFD70}"/>
    <cellStyle name="20% - Ênfase3 8 3 3" xfId="9407" xr:uid="{CAAF679B-4475-402B-A3C7-B5AE9908D337}"/>
    <cellStyle name="20% - Ênfase3 8 3 3 2" xfId="20849" xr:uid="{50416699-588B-436E-880A-03F400B04825}"/>
    <cellStyle name="20% - Ênfase3 8 3 3 2 2" xfId="20850" xr:uid="{DB21DAB7-032A-4182-A742-A74539353F3C}"/>
    <cellStyle name="20% - Ênfase3 8 3 3 2 3" xfId="20851" xr:uid="{8B207F05-2606-42BA-A9FB-304ABE2D2731}"/>
    <cellStyle name="20% - Ênfase3 8 3 3 3" xfId="20852" xr:uid="{7A20CDFB-5029-4580-A84E-248F8606E9A4}"/>
    <cellStyle name="20% - Ênfase3 8 3 3 4" xfId="20853" xr:uid="{304E3238-5794-4682-91FF-F38410C1243D}"/>
    <cellStyle name="20% - Ênfase3 8 3 4" xfId="20854" xr:uid="{3C3F1A6A-1746-44E4-8398-D2A741ECF131}"/>
    <cellStyle name="20% - Ênfase3 8 3 4 2" xfId="20855" xr:uid="{F6356F69-66F6-4999-AA32-6D168CD62611}"/>
    <cellStyle name="20% - Ênfase3 8 3 4 3" xfId="20856" xr:uid="{8D9E55E6-6B40-43E3-B22E-A673CFC5CF2E}"/>
    <cellStyle name="20% - Ênfase3 8 3 5" xfId="20857" xr:uid="{951A6C0F-4395-46A7-8A44-23EDE35BD02C}"/>
    <cellStyle name="20% - Ênfase3 8 3 6" xfId="20858" xr:uid="{E2320453-823D-4322-888B-DDCA7F489807}"/>
    <cellStyle name="20% - Ênfase3 8 4" xfId="9408" xr:uid="{0E60D803-4CE4-420E-B57F-B1C5DE50A7C4}"/>
    <cellStyle name="20% - Ênfase3 8 4 2" xfId="9409" xr:uid="{14F7EC65-CCC7-40BD-8D2A-50A3E0DF2940}"/>
    <cellStyle name="20% - Ênfase3 8 4 2 2" xfId="20859" xr:uid="{843130F2-B3E4-4DF2-B57B-80D587EF778D}"/>
    <cellStyle name="20% - Ênfase3 8 4 2 2 2" xfId="20860" xr:uid="{45F7537A-42C3-4C38-A0DF-E848474D9898}"/>
    <cellStyle name="20% - Ênfase3 8 4 2 2 3" xfId="20861" xr:uid="{E8D434CE-A3D4-4ABB-AB94-62AFE606A918}"/>
    <cellStyle name="20% - Ênfase3 8 4 2 3" xfId="20862" xr:uid="{F82F51C4-2696-4D3F-A44B-6F7F29798437}"/>
    <cellStyle name="20% - Ênfase3 8 4 2 4" xfId="20863" xr:uid="{531C2327-7F70-4A9C-93CC-FC33E55EA8A1}"/>
    <cellStyle name="20% - Ênfase3 8 4 3" xfId="9410" xr:uid="{6CABB199-DEA9-45DA-B506-5162DC082F5D}"/>
    <cellStyle name="20% - Ênfase3 8 4 3 2" xfId="20864" xr:uid="{DD65D8CC-E41A-4570-81F9-B370E132EA85}"/>
    <cellStyle name="20% - Ênfase3 8 4 3 2 2" xfId="20865" xr:uid="{BA43157F-09A0-4BD7-A3C7-0B96E6E9D32C}"/>
    <cellStyle name="20% - Ênfase3 8 4 3 2 3" xfId="20866" xr:uid="{A0883895-9C25-4DA8-9FC3-D2C6B1FB4506}"/>
    <cellStyle name="20% - Ênfase3 8 4 3 3" xfId="20867" xr:uid="{F9BC8009-ECB6-4F2B-A6C8-69CEA5AE35F6}"/>
    <cellStyle name="20% - Ênfase3 8 4 3 4" xfId="20868" xr:uid="{CE5FF6F9-1B40-4790-AAB4-D105A9D225C9}"/>
    <cellStyle name="20% - Ênfase3 8 4 4" xfId="20869" xr:uid="{3AB88660-E0AA-4CAD-B1A5-43D8088BFE73}"/>
    <cellStyle name="20% - Ênfase3 8 4 4 2" xfId="20870" xr:uid="{DF25043A-B702-47DE-8517-FDC15E41D726}"/>
    <cellStyle name="20% - Ênfase3 8 4 4 3" xfId="20871" xr:uid="{15E68F33-1497-40E9-A2CC-B5CA452F1123}"/>
    <cellStyle name="20% - Ênfase3 8 4 5" xfId="20872" xr:uid="{A0398347-92FD-4286-A990-7E5F666DC577}"/>
    <cellStyle name="20% - Ênfase3 8 4 6" xfId="20873" xr:uid="{439DB04C-6FAA-4F7A-99C8-E1FF0DC8D4FF}"/>
    <cellStyle name="20% - Ênfase3 8 5" xfId="9411" xr:uid="{2C1AEBC0-6C32-4C21-931A-64B3A1C4F7E5}"/>
    <cellStyle name="20% - Ênfase3 8 5 2" xfId="9412" xr:uid="{033D2473-08EB-46C1-A27B-17CD8F3178E7}"/>
    <cellStyle name="20% - Ênfase3 8 5 2 2" xfId="20874" xr:uid="{9BB428B0-EE68-40AE-B54D-ACA7D9B8D4E0}"/>
    <cellStyle name="20% - Ênfase3 8 5 2 2 2" xfId="20875" xr:uid="{47313956-8923-47CE-A16D-35943595A0A6}"/>
    <cellStyle name="20% - Ênfase3 8 5 2 2 3" xfId="20876" xr:uid="{21B02FE9-69EA-441B-88A9-A650BA7A6ED5}"/>
    <cellStyle name="20% - Ênfase3 8 5 2 3" xfId="20877" xr:uid="{67D5F218-2DD6-4A65-ABB5-A4185887AB4B}"/>
    <cellStyle name="20% - Ênfase3 8 5 2 4" xfId="20878" xr:uid="{9AD51854-1EA5-47DF-8682-240027689113}"/>
    <cellStyle name="20% - Ênfase3 8 5 3" xfId="9413" xr:uid="{E5C5BB80-A48F-437F-9F2E-1458708BE2E4}"/>
    <cellStyle name="20% - Ênfase3 8 5 3 2" xfId="20879" xr:uid="{0D024582-F138-4346-A6CC-ACCF7C4D1496}"/>
    <cellStyle name="20% - Ênfase3 8 5 3 2 2" xfId="20880" xr:uid="{192FDF3B-E83E-4685-9667-85DBE0490AB2}"/>
    <cellStyle name="20% - Ênfase3 8 5 3 2 3" xfId="20881" xr:uid="{A8B198B1-6FD1-48E6-9A1F-3009962BEC41}"/>
    <cellStyle name="20% - Ênfase3 8 5 3 3" xfId="20882" xr:uid="{64932507-7CBD-45E8-9D90-81CE800EE454}"/>
    <cellStyle name="20% - Ênfase3 8 5 3 4" xfId="20883" xr:uid="{A86AEDF7-CFA0-4CE1-A8B5-E791AF6A74B2}"/>
    <cellStyle name="20% - Ênfase3 8 5 4" xfId="20884" xr:uid="{E82E6263-4746-4581-AAA5-DDF4FB8931BF}"/>
    <cellStyle name="20% - Ênfase3 8 5 4 2" xfId="20885" xr:uid="{7025681B-B886-4E69-A006-0E3148F80874}"/>
    <cellStyle name="20% - Ênfase3 8 5 4 3" xfId="20886" xr:uid="{047B8094-8275-49BB-A78C-7705084EF188}"/>
    <cellStyle name="20% - Ênfase3 8 5 5" xfId="20887" xr:uid="{34BCBB86-F191-439C-BBE0-BEA4CE8DF17F}"/>
    <cellStyle name="20% - Ênfase3 8 5 6" xfId="20888" xr:uid="{6BECE5EE-9C96-4B42-A207-EC808E670653}"/>
    <cellStyle name="20% - Ênfase3 8 6" xfId="9414" xr:uid="{5BC867AA-6D02-43EB-BCF1-A25C93451368}"/>
    <cellStyle name="20% - Ênfase3 8 6 2" xfId="9415" xr:uid="{6DCF480E-81AD-409E-A1E5-BAF6545C0447}"/>
    <cellStyle name="20% - Ênfase3 8 6 2 2" xfId="20889" xr:uid="{B9CC6039-92B1-4C50-9A34-393BF2C1717A}"/>
    <cellStyle name="20% - Ênfase3 8 6 2 2 2" xfId="20890" xr:uid="{07D00DDF-83F1-4C33-9C0A-D650FC0D83E0}"/>
    <cellStyle name="20% - Ênfase3 8 6 2 2 3" xfId="20891" xr:uid="{3AE75093-6A7C-475C-A2DE-A807DF8C929C}"/>
    <cellStyle name="20% - Ênfase3 8 6 2 3" xfId="20892" xr:uid="{7C01139A-8FB0-4019-BAE2-73052D526A60}"/>
    <cellStyle name="20% - Ênfase3 8 6 2 4" xfId="20893" xr:uid="{81CD5ABA-E7EE-4D9D-B91A-11DB61B86A5C}"/>
    <cellStyle name="20% - Ênfase3 8 6 3" xfId="9416" xr:uid="{E76549AF-E11A-4187-BD45-608482C4BA38}"/>
    <cellStyle name="20% - Ênfase3 8 6 3 2" xfId="20894" xr:uid="{B4AC25F6-22BB-48A4-8B31-E93BFCABD74E}"/>
    <cellStyle name="20% - Ênfase3 8 6 3 2 2" xfId="20895" xr:uid="{146B7CE6-B76D-4A6B-B2ED-104709DDC1A8}"/>
    <cellStyle name="20% - Ênfase3 8 6 3 2 3" xfId="20896" xr:uid="{E3C747D3-5617-430B-91A1-E038B29664EE}"/>
    <cellStyle name="20% - Ênfase3 8 6 3 3" xfId="20897" xr:uid="{093C772F-663B-4A8D-A14D-A50BBD4E3D7E}"/>
    <cellStyle name="20% - Ênfase3 8 6 3 4" xfId="20898" xr:uid="{479E79D1-5BA9-4F12-8C7F-2D167D85D4C5}"/>
    <cellStyle name="20% - Ênfase3 8 6 4" xfId="20899" xr:uid="{61F30F7E-DA66-4E91-8EB6-B4CCC03E13B0}"/>
    <cellStyle name="20% - Ênfase3 8 6 4 2" xfId="20900" xr:uid="{3BDFB0E1-2082-4269-AE5D-6B616D45114F}"/>
    <cellStyle name="20% - Ênfase3 8 6 4 3" xfId="20901" xr:uid="{4F63E465-699D-4996-8DD1-DEA94545C6C1}"/>
    <cellStyle name="20% - Ênfase3 8 6 5" xfId="20902" xr:uid="{73584972-72AD-4A84-A898-486422AFD509}"/>
    <cellStyle name="20% - Ênfase3 8 6 6" xfId="20903" xr:uid="{A5CE7C50-5584-49FA-BAC0-5375CAE382D5}"/>
    <cellStyle name="20% - Ênfase3 8 7" xfId="9417" xr:uid="{35230E38-1142-49B0-9830-E13480528B04}"/>
    <cellStyle name="20% - Ênfase3 8 7 2" xfId="9418" xr:uid="{862D9F30-0D85-442B-9B82-2AACB601A80A}"/>
    <cellStyle name="20% - Ênfase3 8 7 2 2" xfId="20904" xr:uid="{5741C551-CC67-4C5E-82A9-1B6323EA437E}"/>
    <cellStyle name="20% - Ênfase3 8 7 2 2 2" xfId="20905" xr:uid="{EA439E5F-3798-45BB-87A1-C231AA85DAF6}"/>
    <cellStyle name="20% - Ênfase3 8 7 2 2 3" xfId="20906" xr:uid="{5040AC69-0786-4E14-B83F-29C2BB5313FF}"/>
    <cellStyle name="20% - Ênfase3 8 7 2 3" xfId="20907" xr:uid="{8BBCB6E1-58A5-438C-B24C-55F93797BBC0}"/>
    <cellStyle name="20% - Ênfase3 8 7 2 4" xfId="20908" xr:uid="{0C8DBBC5-408E-471D-A8EE-BA1F740A18F2}"/>
    <cellStyle name="20% - Ênfase3 8 7 3" xfId="9419" xr:uid="{0D1610C8-08FD-4915-9317-68F9B9999F8A}"/>
    <cellStyle name="20% - Ênfase3 8 7 3 2" xfId="20909" xr:uid="{CEAC3D26-2021-431F-8F37-CF7D75800250}"/>
    <cellStyle name="20% - Ênfase3 8 7 3 2 2" xfId="20910" xr:uid="{C4BCFA52-4598-4A3F-86EE-EDB8A31793E2}"/>
    <cellStyle name="20% - Ênfase3 8 7 3 2 3" xfId="20911" xr:uid="{22FE279E-C5F2-4835-9EB6-7A2520B92E42}"/>
    <cellStyle name="20% - Ênfase3 8 7 3 3" xfId="20912" xr:uid="{B32815B0-7F2A-4863-91EF-519F432BE08D}"/>
    <cellStyle name="20% - Ênfase3 8 7 3 4" xfId="20913" xr:uid="{5026CBD9-DEF3-486E-B996-9B197535805D}"/>
    <cellStyle name="20% - Ênfase3 8 7 4" xfId="20914" xr:uid="{F8D971E8-39D0-4349-859B-D2F5A0931204}"/>
    <cellStyle name="20% - Ênfase3 8 7 4 2" xfId="20915" xr:uid="{02CAA509-42AF-48AA-B4C1-72394F45E466}"/>
    <cellStyle name="20% - Ênfase3 8 7 4 3" xfId="20916" xr:uid="{E0C81752-7CD6-4B58-821C-4A4423C869F3}"/>
    <cellStyle name="20% - Ênfase3 8 7 5" xfId="20917" xr:uid="{08B61A65-D66F-4366-8912-81598CFF8C4E}"/>
    <cellStyle name="20% - Ênfase3 8 7 6" xfId="20918" xr:uid="{BFA0B1EA-BDA4-44D4-AFAD-9420C916A0F1}"/>
    <cellStyle name="20% - Ênfase3 8 8" xfId="9420" xr:uid="{70C993DD-847D-4429-A379-D687CE0B0426}"/>
    <cellStyle name="20% - Ênfase3 8 8 2" xfId="9421" xr:uid="{8DDAF31F-2E06-4D4F-B0D6-BEF36EE2A4A5}"/>
    <cellStyle name="20% - Ênfase3 8 8 2 2" xfId="20919" xr:uid="{5A8697D7-43F3-45EC-863E-3CE0612169D3}"/>
    <cellStyle name="20% - Ênfase3 8 8 2 2 2" xfId="20920" xr:uid="{B9C5A790-82D6-4C24-8C05-F04FB17292D9}"/>
    <cellStyle name="20% - Ênfase3 8 8 2 2 3" xfId="20921" xr:uid="{2AAAD080-9190-4E08-99A9-7734C9ECC94C}"/>
    <cellStyle name="20% - Ênfase3 8 8 2 3" xfId="20922" xr:uid="{AE833FE0-3C5B-4BBF-ADBA-ED7B4769C2FB}"/>
    <cellStyle name="20% - Ênfase3 8 8 2 4" xfId="20923" xr:uid="{66DA9B2E-D26A-4D5F-B32E-FB56BC4BBD73}"/>
    <cellStyle name="20% - Ênfase3 8 8 3" xfId="9422" xr:uid="{120D01C3-1E38-4DB4-953C-EE9D21E7FEE8}"/>
    <cellStyle name="20% - Ênfase3 8 8 3 2" xfId="20924" xr:uid="{597868E1-BE1A-4099-AA29-680DF5FBA59E}"/>
    <cellStyle name="20% - Ênfase3 8 8 3 2 2" xfId="20925" xr:uid="{52B40771-B960-43B9-AF11-0E183F9D7979}"/>
    <cellStyle name="20% - Ênfase3 8 8 3 2 3" xfId="20926" xr:uid="{AEF7ECB6-6A23-47FE-893E-2F26EDA9EFA6}"/>
    <cellStyle name="20% - Ênfase3 8 8 3 3" xfId="20927" xr:uid="{141CCE92-70D3-4AE6-B60C-890C911BD0D6}"/>
    <cellStyle name="20% - Ênfase3 8 8 3 4" xfId="20928" xr:uid="{2EA1B1D2-7A3B-4AC7-9935-F74BD2740D2B}"/>
    <cellStyle name="20% - Ênfase3 8 8 4" xfId="20929" xr:uid="{7B53F5A5-BAAA-4C4D-9A08-C9B54ADEB95C}"/>
    <cellStyle name="20% - Ênfase3 8 8 4 2" xfId="20930" xr:uid="{ECD9F907-F8A5-4D5F-86DF-8BCE3DE6CAEE}"/>
    <cellStyle name="20% - Ênfase3 8 8 4 3" xfId="20931" xr:uid="{17B78E43-CA21-4EF7-9C6A-6180181B3DB1}"/>
    <cellStyle name="20% - Ênfase3 8 8 5" xfId="20932" xr:uid="{59883E5D-3808-4E9C-BAC6-D25822CEB993}"/>
    <cellStyle name="20% - Ênfase3 8 8 6" xfId="20933" xr:uid="{380DDAB4-B6E4-4EDA-90E4-87930F468161}"/>
    <cellStyle name="20% - Ênfase3 8 9" xfId="9423" xr:uid="{FB90F6DD-79EC-45F5-8E42-132CAD45CF7D}"/>
    <cellStyle name="20% - Ênfase3 8 9 2" xfId="20934" xr:uid="{39BDF453-3C47-4AC4-AAC9-9D4E3F89C4DA}"/>
    <cellStyle name="20% - Ênfase3 8 9 2 2" xfId="20935" xr:uid="{44FCF402-5E9C-4180-84A7-C5D09764A58F}"/>
    <cellStyle name="20% - Ênfase3 8 9 2 3" xfId="20936" xr:uid="{31735ED8-DC3F-49A3-A981-919F20C1D649}"/>
    <cellStyle name="20% - Ênfase3 8 9 3" xfId="20937" xr:uid="{1FE7A34C-7AFA-47D0-A7AA-C4737D4AB45A}"/>
    <cellStyle name="20% - Ênfase3 8 9 4" xfId="20938" xr:uid="{7C58DAB3-788A-4E07-8D30-FFD101963BE2}"/>
    <cellStyle name="20% - Ênfase3 80" xfId="20939" xr:uid="{33A1F1C1-0150-481C-A6C3-6CB407FEE681}"/>
    <cellStyle name="20% - Ênfase3 80 2" xfId="20940" xr:uid="{1C567B4B-287E-4732-A4B4-442A7386414B}"/>
    <cellStyle name="20% - Ênfase3 81" xfId="20941" xr:uid="{17A761F2-51AD-46E2-8070-F7F4F9D31B74}"/>
    <cellStyle name="20% - Ênfase3 81 2" xfId="20942" xr:uid="{93AF6CC1-CD1C-41CD-9BA0-97AD23CFF8B9}"/>
    <cellStyle name="20% - Ênfase3 82" xfId="20943" xr:uid="{A7F31BCD-4D96-4D71-813A-F7C9BD9B60F1}"/>
    <cellStyle name="20% - Ênfase3 82 2" xfId="20944" xr:uid="{63C63B30-3D7D-4059-B823-280A996CB839}"/>
    <cellStyle name="20% - Ênfase3 83" xfId="20945" xr:uid="{D19CF55B-A0CE-4E45-8C9A-50E5A08D54F9}"/>
    <cellStyle name="20% - Ênfase3 83 2" xfId="20946" xr:uid="{550854A5-1B68-4DED-812C-723B562105B9}"/>
    <cellStyle name="20% - Ênfase3 84" xfId="20947" xr:uid="{5C5CF4C0-C9A8-4ADA-9F14-E055C532C433}"/>
    <cellStyle name="20% - Ênfase3 84 2" xfId="20948" xr:uid="{8CFE1188-61AE-4335-96F8-9EE25C2A97A6}"/>
    <cellStyle name="20% - Ênfase3 85" xfId="20949" xr:uid="{15EC0F15-1411-4197-9B4C-6BE002FFF5A5}"/>
    <cellStyle name="20% - Ênfase3 85 2" xfId="20950" xr:uid="{67DC29C4-B0BA-4DDE-8FCD-8688E6D5BF4E}"/>
    <cellStyle name="20% - Ênfase3 86" xfId="20951" xr:uid="{64702E4D-3CEC-4C45-BCA4-67CA8413EC49}"/>
    <cellStyle name="20% - Ênfase3 86 2" xfId="20952" xr:uid="{1D59D131-1DDB-4EF4-A6ED-6E56A6222A90}"/>
    <cellStyle name="20% - Ênfase3 87" xfId="20953" xr:uid="{3B5E48AE-B9A6-48A2-B39E-4D46CD9A4DE5}"/>
    <cellStyle name="20% - Ênfase3 87 2" xfId="20954" xr:uid="{56268083-EEB7-46B1-AC35-241D81DB3F2C}"/>
    <cellStyle name="20% - Ênfase3 88" xfId="20955" xr:uid="{B59DBE53-1D64-4F60-A2DB-2089FB1DD73F}"/>
    <cellStyle name="20% - Ênfase3 88 2" xfId="20956" xr:uid="{8CDCD304-AECD-4644-B577-BF55AFA39AC0}"/>
    <cellStyle name="20% - Ênfase3 89" xfId="20957" xr:uid="{74D88850-FFE1-4D00-8F5E-E94D98751D76}"/>
    <cellStyle name="20% - Ênfase3 89 2" xfId="20958" xr:uid="{21C27ECD-F292-420B-AA03-10F1AAB49CAE}"/>
    <cellStyle name="20% - Ênfase3 9" xfId="4872" xr:uid="{0C8D1A00-DD2B-4AEE-BF99-F2D2249AE81D}"/>
    <cellStyle name="20% - Ênfase3 9 10" xfId="9424" xr:uid="{C071EAE8-2BF2-4F8C-877F-46670FCB9A6C}"/>
    <cellStyle name="20% - Ênfase3 9 10 2" xfId="20959" xr:uid="{62BE114B-8BF6-4FEA-A936-0B1F3D51AE8E}"/>
    <cellStyle name="20% - Ênfase3 9 10 2 2" xfId="20960" xr:uid="{E85F4420-8041-4779-BC41-FC5C70B8CE0D}"/>
    <cellStyle name="20% - Ênfase3 9 10 2 3" xfId="20961" xr:uid="{1BE7969A-9575-429B-A478-37B0FE7B8580}"/>
    <cellStyle name="20% - Ênfase3 9 10 3" xfId="20962" xr:uid="{8E48B09B-A78C-4DD8-A4D2-F2B4585E4138}"/>
    <cellStyle name="20% - Ênfase3 9 10 4" xfId="20963" xr:uid="{63376E5A-DB53-49FE-BEA7-223E5A33C5E2}"/>
    <cellStyle name="20% - Ênfase3 9 11" xfId="20964" xr:uid="{E114E2C1-1199-475F-BA45-C9875E0DC4CE}"/>
    <cellStyle name="20% - Ênfase3 9 11 2" xfId="20965" xr:uid="{3C80F064-4E36-46D1-8180-313D54BB87C6}"/>
    <cellStyle name="20% - Ênfase3 9 11 3" xfId="20966" xr:uid="{D17432DB-328F-42D0-AFBF-257546651A65}"/>
    <cellStyle name="20% - Ênfase3 9 12" xfId="20967" xr:uid="{46A7E3EE-9E4D-44DF-BEA8-102DEEB6A1B2}"/>
    <cellStyle name="20% - Ênfase3 9 13" xfId="20968" xr:uid="{ECCC644F-5EF2-4534-8A1A-DDD33CDC6A25}"/>
    <cellStyle name="20% - Ênfase3 9 2" xfId="4873" xr:uid="{9E6D5904-B6F9-461E-A803-EF438C05E016}"/>
    <cellStyle name="20% - Ênfase3 9 2 2" xfId="9425" xr:uid="{42792E2F-4AAB-49E0-97B2-D0EA4CEFBC71}"/>
    <cellStyle name="20% - Ênfase3 9 2 2 2" xfId="20969" xr:uid="{AD7D0C8E-D3BA-4B54-A7EB-DBBBBE4B89E5}"/>
    <cellStyle name="20% - Ênfase3 9 2 2 2 2" xfId="20970" xr:uid="{3998EEEB-D96B-429D-A25C-F00A65A13DFE}"/>
    <cellStyle name="20% - Ênfase3 9 2 2 2 3" xfId="20971" xr:uid="{AB522EF7-9057-4B23-9685-BEA6AB225E1F}"/>
    <cellStyle name="20% - Ênfase3 9 2 2 3" xfId="20972" xr:uid="{BF86902C-96E7-4400-BA87-79A43EAD4E24}"/>
    <cellStyle name="20% - Ênfase3 9 2 2 4" xfId="20973" xr:uid="{BF492757-801A-4864-9B1F-7F1075A08CFF}"/>
    <cellStyle name="20% - Ênfase3 9 2 3" xfId="9426" xr:uid="{2E9ADCAC-CD72-4721-A2AB-AEA0426883AA}"/>
    <cellStyle name="20% - Ênfase3 9 2 3 2" xfId="20974" xr:uid="{E0DF4E0F-9F61-4A8A-A16F-E073F8704723}"/>
    <cellStyle name="20% - Ênfase3 9 2 3 2 2" xfId="20975" xr:uid="{EA7E734B-209F-4435-9091-8081F3AF5037}"/>
    <cellStyle name="20% - Ênfase3 9 2 3 2 3" xfId="20976" xr:uid="{0C8F5F58-0C74-41C9-AFDE-3FDF7D6F876B}"/>
    <cellStyle name="20% - Ênfase3 9 2 3 3" xfId="20977" xr:uid="{21F5F5D8-6536-4797-BE11-B9A3A12BC87E}"/>
    <cellStyle name="20% - Ênfase3 9 2 3 4" xfId="20978" xr:uid="{6EFBABF4-E3E4-46F0-848B-222C3C470E26}"/>
    <cellStyle name="20% - Ênfase3 9 2 4" xfId="20979" xr:uid="{74ADA436-B091-4705-B92E-76D73FFD9172}"/>
    <cellStyle name="20% - Ênfase3 9 2 4 2" xfId="20980" xr:uid="{44FA5CB9-7923-432A-9CC0-9A392542D750}"/>
    <cellStyle name="20% - Ênfase3 9 2 4 3" xfId="20981" xr:uid="{A45381D2-8223-401A-BFCE-7C05476C0843}"/>
    <cellStyle name="20% - Ênfase3 9 2 5" xfId="20982" xr:uid="{83BBC1F1-8A5E-4E8F-A27F-DA1261CFD0B5}"/>
    <cellStyle name="20% - Ênfase3 9 2 6" xfId="20983" xr:uid="{4C5F8025-3306-4498-A869-B4BF37B7784F}"/>
    <cellStyle name="20% - Ênfase3 9 3" xfId="4874" xr:uid="{5831444F-4FF5-408A-BA61-D4379B569366}"/>
    <cellStyle name="20% - Ênfase3 9 3 2" xfId="9427" xr:uid="{D3C0B8D8-8471-4681-8D91-E3876A9CC335}"/>
    <cellStyle name="20% - Ênfase3 9 3 2 2" xfId="20984" xr:uid="{1394B2F7-0160-418C-B3AB-C38F152FE2E9}"/>
    <cellStyle name="20% - Ênfase3 9 3 2 2 2" xfId="20985" xr:uid="{DC4E9010-2DDF-4BC2-934E-C5FFBA1074BA}"/>
    <cellStyle name="20% - Ênfase3 9 3 2 2 3" xfId="20986" xr:uid="{B564FB8C-B6F5-43D4-8145-CFE0D4AFC23E}"/>
    <cellStyle name="20% - Ênfase3 9 3 2 3" xfId="20987" xr:uid="{3157704C-B6D9-4AFE-8A1E-6F0F03FBCEA6}"/>
    <cellStyle name="20% - Ênfase3 9 3 2 4" xfId="20988" xr:uid="{EB885FF1-F390-4530-8635-C3757DF7C388}"/>
    <cellStyle name="20% - Ênfase3 9 3 3" xfId="9428" xr:uid="{BA2D5EFA-C3FF-4F29-8376-7BD6326F6FF4}"/>
    <cellStyle name="20% - Ênfase3 9 3 3 2" xfId="20989" xr:uid="{70AD7697-D1ED-4405-801D-649159A9A9B5}"/>
    <cellStyle name="20% - Ênfase3 9 3 3 2 2" xfId="20990" xr:uid="{5856781E-C930-42BA-8F8E-219629290219}"/>
    <cellStyle name="20% - Ênfase3 9 3 3 2 3" xfId="20991" xr:uid="{62A03278-5A64-4864-B990-9EF0B92A7AD1}"/>
    <cellStyle name="20% - Ênfase3 9 3 3 3" xfId="20992" xr:uid="{5CFBF307-B44D-42D5-8315-CE08F1811CF0}"/>
    <cellStyle name="20% - Ênfase3 9 3 3 4" xfId="20993" xr:uid="{9BC0CFE2-A67B-4F9F-9133-1BBD902F077C}"/>
    <cellStyle name="20% - Ênfase3 9 3 4" xfId="20994" xr:uid="{8AFD7F3E-8A6C-462D-9F7F-CA8C61DC6DA9}"/>
    <cellStyle name="20% - Ênfase3 9 3 4 2" xfId="20995" xr:uid="{5B396752-4929-40D1-AE54-C8643F55E13E}"/>
    <cellStyle name="20% - Ênfase3 9 3 4 3" xfId="20996" xr:uid="{82E0CC01-B38C-424D-8176-B36D04077C2E}"/>
    <cellStyle name="20% - Ênfase3 9 3 5" xfId="20997" xr:uid="{7181CB02-C407-448F-AD59-AA34EA943F19}"/>
    <cellStyle name="20% - Ênfase3 9 3 6" xfId="20998" xr:uid="{526EB60C-D9DC-4FF4-B804-A27B43693F8A}"/>
    <cellStyle name="20% - Ênfase3 9 4" xfId="9429" xr:uid="{6A5DE6AA-0592-4EBB-B9D5-5FC53514F430}"/>
    <cellStyle name="20% - Ênfase3 9 4 2" xfId="9430" xr:uid="{B4A74E97-F1C5-4446-8CBF-F18D9895E630}"/>
    <cellStyle name="20% - Ênfase3 9 4 2 2" xfId="20999" xr:uid="{6BC72341-79AC-4DA5-ACB7-D28FC67D3F90}"/>
    <cellStyle name="20% - Ênfase3 9 4 2 2 2" xfId="21000" xr:uid="{8981B275-F86F-4F57-B4B6-345F73C5F244}"/>
    <cellStyle name="20% - Ênfase3 9 4 2 2 3" xfId="21001" xr:uid="{1615C3F9-A483-4B12-922F-F84E057484E1}"/>
    <cellStyle name="20% - Ênfase3 9 4 2 3" xfId="21002" xr:uid="{259DE3F7-CDE9-4071-8EED-7B89C847DF21}"/>
    <cellStyle name="20% - Ênfase3 9 4 2 4" xfId="21003" xr:uid="{A697E7CE-25B5-4A8B-9C6A-73FB1DA7700D}"/>
    <cellStyle name="20% - Ênfase3 9 4 3" xfId="9431" xr:uid="{28AE5231-5536-46E4-82D0-931B53BF8CB5}"/>
    <cellStyle name="20% - Ênfase3 9 4 3 2" xfId="21004" xr:uid="{91EDBD68-EDBD-4D82-96FA-39B523652FFE}"/>
    <cellStyle name="20% - Ênfase3 9 4 3 2 2" xfId="21005" xr:uid="{49ACB580-F419-4B28-88C0-C3D97C3466C2}"/>
    <cellStyle name="20% - Ênfase3 9 4 3 2 3" xfId="21006" xr:uid="{BC0F223F-FB6D-4FF6-9FE1-D5BB85360E00}"/>
    <cellStyle name="20% - Ênfase3 9 4 3 3" xfId="21007" xr:uid="{8EE54403-7CB6-49DC-9473-0F7D9D7DFFD2}"/>
    <cellStyle name="20% - Ênfase3 9 4 3 4" xfId="21008" xr:uid="{D5263DE6-B219-40DF-861A-39CB847EBBE9}"/>
    <cellStyle name="20% - Ênfase3 9 4 4" xfId="21009" xr:uid="{EFCD3CA8-2FD7-4852-A029-DB034046C487}"/>
    <cellStyle name="20% - Ênfase3 9 4 4 2" xfId="21010" xr:uid="{E0F08995-F31F-480E-94A2-A159099A7C74}"/>
    <cellStyle name="20% - Ênfase3 9 4 4 3" xfId="21011" xr:uid="{C200BE95-54A9-4AFE-869C-096336D67A62}"/>
    <cellStyle name="20% - Ênfase3 9 4 5" xfId="21012" xr:uid="{66BBD122-246B-40B2-9721-9E1EC1FE154A}"/>
    <cellStyle name="20% - Ênfase3 9 4 6" xfId="21013" xr:uid="{25ED81DD-FE6C-40E0-9A2C-DC3B655797F5}"/>
    <cellStyle name="20% - Ênfase3 9 5" xfId="9432" xr:uid="{C04BC4BA-83FD-4BBA-A6E1-8AD0D296F59B}"/>
    <cellStyle name="20% - Ênfase3 9 5 2" xfId="9433" xr:uid="{CB2747CE-5C50-4747-B09E-F334F6C27EDE}"/>
    <cellStyle name="20% - Ênfase3 9 5 2 2" xfId="21014" xr:uid="{0D487A40-06A7-4E4C-91C5-9B544C2F3213}"/>
    <cellStyle name="20% - Ênfase3 9 5 2 2 2" xfId="21015" xr:uid="{03D68972-E122-446D-A19B-FCE65542BA1B}"/>
    <cellStyle name="20% - Ênfase3 9 5 2 2 3" xfId="21016" xr:uid="{1AD48FA6-24A2-4579-B1ED-98A56715484C}"/>
    <cellStyle name="20% - Ênfase3 9 5 2 3" xfId="21017" xr:uid="{7F696CD4-9EAA-4524-944E-65CEC4C89F1A}"/>
    <cellStyle name="20% - Ênfase3 9 5 2 4" xfId="21018" xr:uid="{C97EEE67-14CA-46F7-9B5E-53EDEFAA2D6D}"/>
    <cellStyle name="20% - Ênfase3 9 5 3" xfId="9434" xr:uid="{9D199C14-347D-4D53-A6E2-30283E770CDD}"/>
    <cellStyle name="20% - Ênfase3 9 5 3 2" xfId="21019" xr:uid="{83ACD13D-55EE-4062-A62E-038B4431F328}"/>
    <cellStyle name="20% - Ênfase3 9 5 3 2 2" xfId="21020" xr:uid="{40F4D93B-AA8A-48D7-B8A4-4C0BBE900396}"/>
    <cellStyle name="20% - Ênfase3 9 5 3 2 3" xfId="21021" xr:uid="{C504006D-5B34-439B-8830-3B26A3A0DFE5}"/>
    <cellStyle name="20% - Ênfase3 9 5 3 3" xfId="21022" xr:uid="{F3B97092-51A4-4633-BB71-F362E9A8B256}"/>
    <cellStyle name="20% - Ênfase3 9 5 3 4" xfId="21023" xr:uid="{CF729ACA-4A5A-4B32-96F0-70BC9BDEE690}"/>
    <cellStyle name="20% - Ênfase3 9 5 4" xfId="21024" xr:uid="{113A6C65-778F-43DE-8A76-A45DF51C2D05}"/>
    <cellStyle name="20% - Ênfase3 9 5 4 2" xfId="21025" xr:uid="{A9F7178F-4E20-4A54-A6CB-A5CF3E6F6606}"/>
    <cellStyle name="20% - Ênfase3 9 5 4 3" xfId="21026" xr:uid="{6A7C658C-ED88-4561-8A15-8474EA9C790E}"/>
    <cellStyle name="20% - Ênfase3 9 5 5" xfId="21027" xr:uid="{3021369D-D0E1-422F-BE63-159E80B95612}"/>
    <cellStyle name="20% - Ênfase3 9 5 6" xfId="21028" xr:uid="{2B2E6264-67C8-4273-AFC9-4DBEDD7C8B98}"/>
    <cellStyle name="20% - Ênfase3 9 6" xfId="9435" xr:uid="{34FF4ADB-395E-4240-8DDD-FDECA5260852}"/>
    <cellStyle name="20% - Ênfase3 9 6 2" xfId="9436" xr:uid="{12E8CEEC-6EFF-46B3-899E-C182CFC3CD62}"/>
    <cellStyle name="20% - Ênfase3 9 6 2 2" xfId="21029" xr:uid="{D8779BFE-1E1D-47A7-9936-3BC42B1BC46F}"/>
    <cellStyle name="20% - Ênfase3 9 6 2 2 2" xfId="21030" xr:uid="{E293E19B-4859-43DA-97D0-84E26935177F}"/>
    <cellStyle name="20% - Ênfase3 9 6 2 2 3" xfId="21031" xr:uid="{81A63D11-241B-4533-839D-9153BD790112}"/>
    <cellStyle name="20% - Ênfase3 9 6 2 3" xfId="21032" xr:uid="{135957E4-610E-43BC-9163-88D107AF38EF}"/>
    <cellStyle name="20% - Ênfase3 9 6 2 4" xfId="21033" xr:uid="{61EBE444-F77F-4B07-BC64-C52E096AC9C9}"/>
    <cellStyle name="20% - Ênfase3 9 6 3" xfId="9437" xr:uid="{03683252-952B-47EB-9256-BBE07B0E2856}"/>
    <cellStyle name="20% - Ênfase3 9 6 3 2" xfId="21034" xr:uid="{CCA7A7B8-E5C5-4033-83C0-43085D77FD1D}"/>
    <cellStyle name="20% - Ênfase3 9 6 3 2 2" xfId="21035" xr:uid="{DB7A31CC-7AAE-4267-ACAB-16058A21A196}"/>
    <cellStyle name="20% - Ênfase3 9 6 3 2 3" xfId="21036" xr:uid="{3540A5D0-E322-4350-AB00-C65015B01A34}"/>
    <cellStyle name="20% - Ênfase3 9 6 3 3" xfId="21037" xr:uid="{A9B4AEB4-E9BA-4595-8939-2A6FB88FD31D}"/>
    <cellStyle name="20% - Ênfase3 9 6 3 4" xfId="21038" xr:uid="{CD1B23B7-DC00-4426-81A2-7CF9DB798770}"/>
    <cellStyle name="20% - Ênfase3 9 6 4" xfId="21039" xr:uid="{F6DF2F7E-AF33-4B8B-8E3C-AAA8973E5421}"/>
    <cellStyle name="20% - Ênfase3 9 6 4 2" xfId="21040" xr:uid="{BC4AA1C4-ABC8-437C-9E40-FFAEE798DAB3}"/>
    <cellStyle name="20% - Ênfase3 9 6 4 3" xfId="21041" xr:uid="{31D3DB9E-04C8-4FAB-A7E6-0D74BBE95B16}"/>
    <cellStyle name="20% - Ênfase3 9 6 5" xfId="21042" xr:uid="{2E9B6E38-DC2E-4101-AA6A-321009D63723}"/>
    <cellStyle name="20% - Ênfase3 9 6 6" xfId="21043" xr:uid="{C16E26BE-579D-446F-825C-53B5768B3D7B}"/>
    <cellStyle name="20% - Ênfase3 9 7" xfId="9438" xr:uid="{801F068C-9C10-457A-B4CD-D5499747F756}"/>
    <cellStyle name="20% - Ênfase3 9 7 2" xfId="9439" xr:uid="{6B5C6566-1D6C-443A-BFEF-94C012D80C70}"/>
    <cellStyle name="20% - Ênfase3 9 7 2 2" xfId="21044" xr:uid="{9D51F135-6BC3-4D99-B807-AF9DBAD1B49D}"/>
    <cellStyle name="20% - Ênfase3 9 7 2 2 2" xfId="21045" xr:uid="{B19FB500-BDC0-4363-82B1-A8FB14278C51}"/>
    <cellStyle name="20% - Ênfase3 9 7 2 2 3" xfId="21046" xr:uid="{A84F699A-F3C0-4A9C-98E6-ECDD9F2F5AB4}"/>
    <cellStyle name="20% - Ênfase3 9 7 2 3" xfId="21047" xr:uid="{5FE0B8C6-6833-4C40-9678-69668190F661}"/>
    <cellStyle name="20% - Ênfase3 9 7 2 4" xfId="21048" xr:uid="{275FA16F-DCBF-4667-A518-D37F8845467E}"/>
    <cellStyle name="20% - Ênfase3 9 7 3" xfId="9440" xr:uid="{01742A6A-C90D-4B0A-9886-9F41123F1D13}"/>
    <cellStyle name="20% - Ênfase3 9 7 3 2" xfId="21049" xr:uid="{519DA43E-A0F1-4AAE-B897-91FF91C6B483}"/>
    <cellStyle name="20% - Ênfase3 9 7 3 2 2" xfId="21050" xr:uid="{CF1EEBF4-FFEE-4FE6-8D7C-E255BC7DDF2C}"/>
    <cellStyle name="20% - Ênfase3 9 7 3 2 3" xfId="21051" xr:uid="{38A74AC0-F384-4FA2-9D1A-AC6DABDC820B}"/>
    <cellStyle name="20% - Ênfase3 9 7 3 3" xfId="21052" xr:uid="{C367F0DD-8F67-4494-9BD2-52F03F693A20}"/>
    <cellStyle name="20% - Ênfase3 9 7 3 4" xfId="21053" xr:uid="{2B8FB593-A493-4A7B-BAB1-CC7C42E26EFB}"/>
    <cellStyle name="20% - Ênfase3 9 7 4" xfId="21054" xr:uid="{3DD53CDB-0501-44F7-9927-D98C708A464A}"/>
    <cellStyle name="20% - Ênfase3 9 7 4 2" xfId="21055" xr:uid="{C23E291A-5D9E-4651-B2F8-7660B959B864}"/>
    <cellStyle name="20% - Ênfase3 9 7 4 3" xfId="21056" xr:uid="{AD656D53-FCEC-475F-8045-6FC3895CC579}"/>
    <cellStyle name="20% - Ênfase3 9 7 5" xfId="21057" xr:uid="{7D608CB3-0726-43E5-ACC0-14454EC64603}"/>
    <cellStyle name="20% - Ênfase3 9 7 6" xfId="21058" xr:uid="{C30515C3-46A1-44CD-9F79-920C3AE3F46D}"/>
    <cellStyle name="20% - Ênfase3 9 8" xfId="9441" xr:uid="{2A84CAF6-905F-4422-8A8D-61CAD51A86FB}"/>
    <cellStyle name="20% - Ênfase3 9 8 2" xfId="9442" xr:uid="{5EAEDF87-FD8A-4C89-9F73-6B6BAA3D7DA0}"/>
    <cellStyle name="20% - Ênfase3 9 8 2 2" xfId="21059" xr:uid="{C2E7026A-FDCE-4E4E-B837-41C1036D705A}"/>
    <cellStyle name="20% - Ênfase3 9 8 2 2 2" xfId="21060" xr:uid="{F8C48720-8C9A-4CCC-9891-A8413C9FCF13}"/>
    <cellStyle name="20% - Ênfase3 9 8 2 2 3" xfId="21061" xr:uid="{542CF298-25D0-4C0B-AE28-5CD8781C52C5}"/>
    <cellStyle name="20% - Ênfase3 9 8 2 3" xfId="21062" xr:uid="{42FBD2FA-6D05-44A1-913E-083353C618EB}"/>
    <cellStyle name="20% - Ênfase3 9 8 2 4" xfId="21063" xr:uid="{E7D2ED42-8D1D-4DE6-8EB7-BCCB71D8C3DE}"/>
    <cellStyle name="20% - Ênfase3 9 8 3" xfId="9443" xr:uid="{DF3B905D-634C-438F-B8A0-A68F5A641978}"/>
    <cellStyle name="20% - Ênfase3 9 8 3 2" xfId="21064" xr:uid="{516F5C69-55D0-4F83-B3EA-3D854CD674A4}"/>
    <cellStyle name="20% - Ênfase3 9 8 3 2 2" xfId="21065" xr:uid="{85B312B9-465C-43F2-966C-E559DDA86933}"/>
    <cellStyle name="20% - Ênfase3 9 8 3 2 3" xfId="21066" xr:uid="{4F441962-7F2C-42D1-9ECA-545DCF5773B4}"/>
    <cellStyle name="20% - Ênfase3 9 8 3 3" xfId="21067" xr:uid="{B4C9AB90-7F1C-4A48-BAF7-3417014280CE}"/>
    <cellStyle name="20% - Ênfase3 9 8 3 4" xfId="21068" xr:uid="{4CD5AA16-BC64-4487-BEE6-EE24F6180290}"/>
    <cellStyle name="20% - Ênfase3 9 8 4" xfId="21069" xr:uid="{435B4457-C0CB-42EB-9E05-DE4E2CC5979E}"/>
    <cellStyle name="20% - Ênfase3 9 8 4 2" xfId="21070" xr:uid="{2F6D59C1-1806-42E0-A4B1-F446932314CB}"/>
    <cellStyle name="20% - Ênfase3 9 8 4 3" xfId="21071" xr:uid="{8B15C788-01F2-43E5-9088-16C0064A8DE9}"/>
    <cellStyle name="20% - Ênfase3 9 8 5" xfId="21072" xr:uid="{5E000DE0-2511-4B75-884A-BA3FA03EBF5B}"/>
    <cellStyle name="20% - Ênfase3 9 8 6" xfId="21073" xr:uid="{FA421984-E4E1-49B3-8D50-56AC6AB7E419}"/>
    <cellStyle name="20% - Ênfase3 9 9" xfId="9444" xr:uid="{C44C65E8-09DC-4E60-B45B-6F52619A05E9}"/>
    <cellStyle name="20% - Ênfase3 9 9 2" xfId="21074" xr:uid="{BD6ACC9D-0708-4287-944F-98213506B879}"/>
    <cellStyle name="20% - Ênfase3 9 9 2 2" xfId="21075" xr:uid="{C0E328B7-0FDE-4F04-AF4D-D86500D5FBE8}"/>
    <cellStyle name="20% - Ênfase3 9 9 2 3" xfId="21076" xr:uid="{294CB6CA-AE71-45B5-9763-33AB48AC351D}"/>
    <cellStyle name="20% - Ênfase3 9 9 3" xfId="21077" xr:uid="{1539ED7F-C546-4FFF-B24A-5176D3245E8D}"/>
    <cellStyle name="20% - Ênfase3 9 9 4" xfId="21078" xr:uid="{79402087-249C-40CB-8C88-8415D3F76140}"/>
    <cellStyle name="20% - Ênfase3 90" xfId="21079" xr:uid="{ECB9F1CB-D2A8-4444-B775-03B88DFF1335}"/>
    <cellStyle name="20% - Ênfase3 90 2" xfId="21080" xr:uid="{02713BC0-B42D-4AB3-9CE9-D622E4EDB234}"/>
    <cellStyle name="20% - Ênfase3 91" xfId="21081" xr:uid="{B036049B-28F6-41F0-9810-2C17045E906A}"/>
    <cellStyle name="20% - Ênfase3 91 2" xfId="21082" xr:uid="{9D597DB6-4FCA-4254-9CCF-29634BF5B41C}"/>
    <cellStyle name="20% - Ênfase3 92" xfId="21083" xr:uid="{AA9FE5CD-D250-4FB6-9FE6-514E4FF9AC12}"/>
    <cellStyle name="20% - Ênfase3 92 2" xfId="21084" xr:uid="{568AD991-D7EA-489D-BB62-FE0171D6BFA6}"/>
    <cellStyle name="20% - Ênfase3 93" xfId="21085" xr:uid="{1AD51FD6-BDDB-4810-8970-1D6D5F000CA1}"/>
    <cellStyle name="20% - Ênfase3 93 2" xfId="21086" xr:uid="{52B5E83D-5184-4A1B-8072-E83D23667A0C}"/>
    <cellStyle name="20% - Ênfase3 94" xfId="21087" xr:uid="{C79EA2E1-8059-4540-B6D0-25C90A2ED970}"/>
    <cellStyle name="20% - Ênfase3 94 2" xfId="21088" xr:uid="{7499E2B2-F28E-46FD-96C8-B02C7A144428}"/>
    <cellStyle name="20% - Ênfase3 95" xfId="21089" xr:uid="{19FDE52E-72F1-4F9A-8C36-1742826883DD}"/>
    <cellStyle name="20% - Ênfase3 95 2" xfId="21090" xr:uid="{CA07450E-BFE3-4C6A-B062-7B24280CEA8D}"/>
    <cellStyle name="20% - Ênfase3 96" xfId="21091" xr:uid="{A93F16BA-DEE6-4E29-BEA6-E15D576A008D}"/>
    <cellStyle name="20% - Ênfase3 96 2" xfId="21092" xr:uid="{D099AE27-EB49-43AF-BC1F-D1EAEC28809D}"/>
    <cellStyle name="20% - Ênfase3 97" xfId="21093" xr:uid="{81FFB9AF-FA49-4B5A-9F88-BC40EF43E60B}"/>
    <cellStyle name="20% - Ênfase3 97 2" xfId="21094" xr:uid="{EF20E790-2EF0-4329-99C6-69FF3756B15D}"/>
    <cellStyle name="20% - Ênfase3 98" xfId="21095" xr:uid="{FE3B63B3-3C77-404A-A395-B760AEA3D353}"/>
    <cellStyle name="20% - Ênfase3 98 2" xfId="21096" xr:uid="{AEE921EB-5EBA-46AB-A22B-7EEEA5C907BA}"/>
    <cellStyle name="20% - Ênfase3 99" xfId="21097" xr:uid="{F4122D45-FE24-4D71-8B38-279683B0E38A}"/>
    <cellStyle name="20% - Ênfase4" xfId="490" builtinId="42" customBuiltin="1"/>
    <cellStyle name="20% - Ênfase4 10" xfId="4875" xr:uid="{5DB7B545-5B69-4DC3-863B-5491687D2C5C}"/>
    <cellStyle name="20% - Ênfase4 10 10" xfId="9445" xr:uid="{3B107EDE-F496-47CA-A6C4-9B9F8FE15B9D}"/>
    <cellStyle name="20% - Ênfase4 10 10 2" xfId="21098" xr:uid="{06885634-703A-4BAB-A684-B126185FCA57}"/>
    <cellStyle name="20% - Ênfase4 10 10 2 2" xfId="21099" xr:uid="{38D6B3ED-C235-4D11-9AE0-8960CF7E877D}"/>
    <cellStyle name="20% - Ênfase4 10 10 2 3" xfId="21100" xr:uid="{4CAACE0F-D426-4EFB-A80C-845147C57B97}"/>
    <cellStyle name="20% - Ênfase4 10 10 3" xfId="21101" xr:uid="{4A4CCC8B-133F-40D1-B12F-D89A6F63D942}"/>
    <cellStyle name="20% - Ênfase4 10 10 4" xfId="21102" xr:uid="{3EB64F10-54AB-40D1-B9D4-6D9927532451}"/>
    <cellStyle name="20% - Ênfase4 10 11" xfId="21103" xr:uid="{12DA301F-A48F-42AE-AFD7-95E7BDBB700D}"/>
    <cellStyle name="20% - Ênfase4 10 11 2" xfId="21104" xr:uid="{C35C6FF4-06BE-4743-A97F-D2750B17E40F}"/>
    <cellStyle name="20% - Ênfase4 10 11 3" xfId="21105" xr:uid="{75F8835A-21C0-4190-A457-F4335C6C6F6A}"/>
    <cellStyle name="20% - Ênfase4 10 12" xfId="21106" xr:uid="{AF024929-59CE-480F-AA82-E1C9A17EFDB2}"/>
    <cellStyle name="20% - Ênfase4 10 13" xfId="21107" xr:uid="{8ED90C20-242E-4026-AEDC-AC4CEE6E7071}"/>
    <cellStyle name="20% - Ênfase4 10 2" xfId="4876" xr:uid="{634CAA9B-48ED-4E2F-A733-1018E52F4655}"/>
    <cellStyle name="20% - Ênfase4 10 2 2" xfId="9446" xr:uid="{2331474A-B31F-4271-B5FC-E78C18A49FC7}"/>
    <cellStyle name="20% - Ênfase4 10 2 2 2" xfId="21108" xr:uid="{490F1CA6-1B7F-4DE4-AEA2-098083DFDDE2}"/>
    <cellStyle name="20% - Ênfase4 10 2 2 2 2" xfId="21109" xr:uid="{418D3B42-8F0E-441A-9514-E319A5E8AB87}"/>
    <cellStyle name="20% - Ênfase4 10 2 2 2 3" xfId="21110" xr:uid="{D3E20638-7575-4C92-9D4A-2168A457C4FF}"/>
    <cellStyle name="20% - Ênfase4 10 2 2 3" xfId="21111" xr:uid="{52DC54C0-5ACC-47D0-A2DB-EE3C588198EF}"/>
    <cellStyle name="20% - Ênfase4 10 2 2 4" xfId="21112" xr:uid="{62AF8CFE-2208-4BED-856F-857E159752DE}"/>
    <cellStyle name="20% - Ênfase4 10 2 3" xfId="9447" xr:uid="{3030416A-AF26-4CEF-84F7-CC193939ECFB}"/>
    <cellStyle name="20% - Ênfase4 10 2 3 2" xfId="21113" xr:uid="{DDE27089-70BD-4B84-AE3A-4CA64407D47B}"/>
    <cellStyle name="20% - Ênfase4 10 2 3 2 2" xfId="21114" xr:uid="{4CDA494C-6925-4785-8821-49DC17F5234B}"/>
    <cellStyle name="20% - Ênfase4 10 2 3 2 3" xfId="21115" xr:uid="{440070CA-CFE3-4310-9983-68CB2A777ED1}"/>
    <cellStyle name="20% - Ênfase4 10 2 3 3" xfId="21116" xr:uid="{7994546A-5104-4234-8540-96992E308A63}"/>
    <cellStyle name="20% - Ênfase4 10 2 3 4" xfId="21117" xr:uid="{22F5F148-64BB-4250-822D-F184D22F3D88}"/>
    <cellStyle name="20% - Ênfase4 10 3" xfId="4877" xr:uid="{B6AD2C88-076C-4978-988C-65D8D626F979}"/>
    <cellStyle name="20% - Ênfase4 10 3 2" xfId="9448" xr:uid="{694B9DE2-ADEF-45E5-86A5-56338B6305E8}"/>
    <cellStyle name="20% - Ênfase4 10 3 2 2" xfId="21118" xr:uid="{50759CCC-C918-4FCA-B6CE-54C4414280BE}"/>
    <cellStyle name="20% - Ênfase4 10 3 2 2 2" xfId="21119" xr:uid="{CC5067CD-FABE-46E3-9D96-91F95FAEB0CF}"/>
    <cellStyle name="20% - Ênfase4 10 3 2 2 3" xfId="21120" xr:uid="{C41F5970-DD37-4B42-B036-67DA606D6E83}"/>
    <cellStyle name="20% - Ênfase4 10 3 2 3" xfId="21121" xr:uid="{F526DA4C-1EDB-4546-B0EE-1250982E57C2}"/>
    <cellStyle name="20% - Ênfase4 10 3 2 4" xfId="21122" xr:uid="{54F9FB2B-6EBE-4666-A09D-B7161FB6E30F}"/>
    <cellStyle name="20% - Ênfase4 10 3 3" xfId="9449" xr:uid="{1A565E1B-9525-4B3B-A59F-B8CE16DE2147}"/>
    <cellStyle name="20% - Ênfase4 10 3 3 2" xfId="21123" xr:uid="{58550330-8B13-4CFE-9677-6315ED4F110F}"/>
    <cellStyle name="20% - Ênfase4 10 3 3 2 2" xfId="21124" xr:uid="{61B4136A-848C-45C6-A1F3-DB4F9D090D13}"/>
    <cellStyle name="20% - Ênfase4 10 3 3 2 3" xfId="21125" xr:uid="{F754BEEB-6A04-4826-8371-CC49DB920810}"/>
    <cellStyle name="20% - Ênfase4 10 3 3 3" xfId="21126" xr:uid="{091759A5-62C7-4BEE-8381-BB9E488DE7F1}"/>
    <cellStyle name="20% - Ênfase4 10 3 3 4" xfId="21127" xr:uid="{204413B0-A54F-4049-9249-CE3E810E332A}"/>
    <cellStyle name="20% - Ênfase4 10 3 4" xfId="21128" xr:uid="{19EC0729-3262-4B85-9624-9FD91DAD9EDA}"/>
    <cellStyle name="20% - Ênfase4 10 3 4 2" xfId="21129" xr:uid="{2A8C613E-45DE-4304-9825-58A601DC2F55}"/>
    <cellStyle name="20% - Ênfase4 10 3 4 3" xfId="21130" xr:uid="{D0346F36-2081-45BC-8777-F4D1B7FAF0CD}"/>
    <cellStyle name="20% - Ênfase4 10 3 5" xfId="21131" xr:uid="{0C25F452-D270-4CA6-BFB3-064A681EB549}"/>
    <cellStyle name="20% - Ênfase4 10 3 6" xfId="21132" xr:uid="{110F291D-83C2-4997-8FD9-6E9C882CCDA6}"/>
    <cellStyle name="20% - Ênfase4 10 4" xfId="9450" xr:uid="{7C78C8DD-10F2-4E7A-B47F-BB876FF06FBF}"/>
    <cellStyle name="20% - Ênfase4 10 4 2" xfId="9451" xr:uid="{3B5526C4-8540-46B0-85B9-317F103F951C}"/>
    <cellStyle name="20% - Ênfase4 10 4 2 2" xfId="21133" xr:uid="{F17712D1-7692-47E2-8AA8-236BC98D137F}"/>
    <cellStyle name="20% - Ênfase4 10 4 2 2 2" xfId="21134" xr:uid="{3887DF64-DEEE-4509-B166-56ACAD2F30A5}"/>
    <cellStyle name="20% - Ênfase4 10 4 2 2 3" xfId="21135" xr:uid="{0CB8D348-9B9D-49F9-A880-F5F17796031A}"/>
    <cellStyle name="20% - Ênfase4 10 4 2 3" xfId="21136" xr:uid="{508A6D38-B5A4-4FD8-94C7-5C11FEC89D68}"/>
    <cellStyle name="20% - Ênfase4 10 4 2 4" xfId="21137" xr:uid="{23145B61-443F-43F1-B301-1921AE2C2895}"/>
    <cellStyle name="20% - Ênfase4 10 4 3" xfId="9452" xr:uid="{E7E4FA49-18F3-4EC0-8B59-B15D9BBE83A4}"/>
    <cellStyle name="20% - Ênfase4 10 4 3 2" xfId="21138" xr:uid="{1EAB308E-2E2F-4206-BBB1-01FF8D4457A9}"/>
    <cellStyle name="20% - Ênfase4 10 4 3 2 2" xfId="21139" xr:uid="{DAF08185-7B22-4535-AFFA-89C53B9765F4}"/>
    <cellStyle name="20% - Ênfase4 10 4 3 2 3" xfId="21140" xr:uid="{2A293061-B4E5-4581-A0FF-2BE9C808BD53}"/>
    <cellStyle name="20% - Ênfase4 10 4 3 3" xfId="21141" xr:uid="{CB7608B0-3B28-4E6B-8A44-BF2B959FD429}"/>
    <cellStyle name="20% - Ênfase4 10 4 3 4" xfId="21142" xr:uid="{47769212-8F7B-4591-9B3B-541E3FC8ABE2}"/>
    <cellStyle name="20% - Ênfase4 10 4 4" xfId="21143" xr:uid="{ECBFEAFB-5633-4826-883F-713A2701C70E}"/>
    <cellStyle name="20% - Ênfase4 10 4 4 2" xfId="21144" xr:uid="{2C03F135-576F-426E-9764-093D59AF0536}"/>
    <cellStyle name="20% - Ênfase4 10 4 4 3" xfId="21145" xr:uid="{C86914C3-8CEA-4AD8-8705-AA570B94183E}"/>
    <cellStyle name="20% - Ênfase4 10 4 5" xfId="21146" xr:uid="{0C2E222D-8DBA-4EAD-A6F8-862BAE9439B2}"/>
    <cellStyle name="20% - Ênfase4 10 4 6" xfId="21147" xr:uid="{41FD7218-4E29-4ED8-B4E0-D640D32F12FD}"/>
    <cellStyle name="20% - Ênfase4 10 5" xfId="9453" xr:uid="{6556F921-33A1-4DCB-A692-8995870E8079}"/>
    <cellStyle name="20% - Ênfase4 10 5 2" xfId="9454" xr:uid="{41024C9F-3DF8-4588-80D3-F77D92AEFBFC}"/>
    <cellStyle name="20% - Ênfase4 10 5 2 2" xfId="21148" xr:uid="{144E4F92-6495-47C6-AFDC-8EC28C93A561}"/>
    <cellStyle name="20% - Ênfase4 10 5 2 2 2" xfId="21149" xr:uid="{0D5A4A87-F975-44E9-930D-656913A7A497}"/>
    <cellStyle name="20% - Ênfase4 10 5 2 2 3" xfId="21150" xr:uid="{61EA062B-A9B9-4C37-A275-E491E6636410}"/>
    <cellStyle name="20% - Ênfase4 10 5 2 3" xfId="21151" xr:uid="{9CD49DAE-10F9-4F53-B777-1FB7B818CA0C}"/>
    <cellStyle name="20% - Ênfase4 10 5 2 4" xfId="21152" xr:uid="{973E1B45-78B1-4094-98B5-9245FA670CE0}"/>
    <cellStyle name="20% - Ênfase4 10 5 3" xfId="9455" xr:uid="{52FCD9BB-2C8C-4E3C-A389-A55FA54E172A}"/>
    <cellStyle name="20% - Ênfase4 10 5 3 2" xfId="21153" xr:uid="{2A6E945B-AF09-49DA-8C71-D3E9C20EE6C6}"/>
    <cellStyle name="20% - Ênfase4 10 5 3 2 2" xfId="21154" xr:uid="{764819C8-B051-4223-BED6-8DD54BD1EEF2}"/>
    <cellStyle name="20% - Ênfase4 10 5 3 2 3" xfId="21155" xr:uid="{2CB60490-B8A5-488E-A4F6-9B65F89405BA}"/>
    <cellStyle name="20% - Ênfase4 10 5 3 3" xfId="21156" xr:uid="{2FA123D6-BCAB-429F-B0FB-F656E19A6C58}"/>
    <cellStyle name="20% - Ênfase4 10 5 3 4" xfId="21157" xr:uid="{D14F122E-E0A6-4D81-82FB-62002FB9B0D1}"/>
    <cellStyle name="20% - Ênfase4 10 5 4" xfId="21158" xr:uid="{A3DF4B77-93C8-4B9D-9E45-87C7296C8E31}"/>
    <cellStyle name="20% - Ênfase4 10 5 4 2" xfId="21159" xr:uid="{12ECF4A4-D406-4526-8695-5B5FD47014FB}"/>
    <cellStyle name="20% - Ênfase4 10 5 4 3" xfId="21160" xr:uid="{8D3E7517-BB37-46C4-BB0D-A4C23578CE64}"/>
    <cellStyle name="20% - Ênfase4 10 5 5" xfId="21161" xr:uid="{0139ACE1-B4BD-448D-93E4-AEB568498604}"/>
    <cellStyle name="20% - Ênfase4 10 5 6" xfId="21162" xr:uid="{ACC0E032-FF90-45E5-AB9D-08D1513F9EB7}"/>
    <cellStyle name="20% - Ênfase4 10 6" xfId="9456" xr:uid="{6D49A0DD-8CCA-42FC-A6D7-B89332757276}"/>
    <cellStyle name="20% - Ênfase4 10 6 2" xfId="9457" xr:uid="{E19B2FEA-6FB7-486B-B40A-5D438CC8F669}"/>
    <cellStyle name="20% - Ênfase4 10 6 2 2" xfId="21163" xr:uid="{E71D28A9-D09B-4757-A5AC-2A4E3F5CA3C0}"/>
    <cellStyle name="20% - Ênfase4 10 6 2 2 2" xfId="21164" xr:uid="{EBEA0DE1-09FB-4528-9A68-2053CF85414E}"/>
    <cellStyle name="20% - Ênfase4 10 6 2 2 3" xfId="21165" xr:uid="{BF5B8675-F8EE-49B4-B25B-C2812229CE5D}"/>
    <cellStyle name="20% - Ênfase4 10 6 2 3" xfId="21166" xr:uid="{A13B62E5-470F-4766-BC90-3F4672A0AB78}"/>
    <cellStyle name="20% - Ênfase4 10 6 2 4" xfId="21167" xr:uid="{6670FAFD-2E11-481F-A5E3-2DECF3DFD41C}"/>
    <cellStyle name="20% - Ênfase4 10 6 3" xfId="9458" xr:uid="{36317E7D-9FEB-4FC2-984E-BFC84487EB2F}"/>
    <cellStyle name="20% - Ênfase4 10 6 3 2" xfId="21168" xr:uid="{39C70E41-842E-4AD9-849D-AA9119D1A310}"/>
    <cellStyle name="20% - Ênfase4 10 6 3 2 2" xfId="21169" xr:uid="{03A7B96F-4700-44FD-BE1C-1605D7CAD539}"/>
    <cellStyle name="20% - Ênfase4 10 6 3 2 3" xfId="21170" xr:uid="{59882E94-5970-4C5C-9035-21485E94AD70}"/>
    <cellStyle name="20% - Ênfase4 10 6 3 3" xfId="21171" xr:uid="{6F3EF750-C405-4F21-87D5-E707CB31FDD7}"/>
    <cellStyle name="20% - Ênfase4 10 6 3 4" xfId="21172" xr:uid="{B060824D-4DA0-453C-A16A-8548D8196EB6}"/>
    <cellStyle name="20% - Ênfase4 10 6 4" xfId="21173" xr:uid="{1E116D1C-A9CA-42C7-9D70-5AF9EA92226F}"/>
    <cellStyle name="20% - Ênfase4 10 6 4 2" xfId="21174" xr:uid="{35A000AC-B124-4A99-8954-331ED5E20E45}"/>
    <cellStyle name="20% - Ênfase4 10 6 4 3" xfId="21175" xr:uid="{5C741971-916E-42F0-BF91-CA090CCD2B8A}"/>
    <cellStyle name="20% - Ênfase4 10 6 5" xfId="21176" xr:uid="{DC42E40A-9CB8-497C-A9C8-29D6298696A4}"/>
    <cellStyle name="20% - Ênfase4 10 6 6" xfId="21177" xr:uid="{6D1F3C90-7BEC-4194-A4CB-CBC009A6379E}"/>
    <cellStyle name="20% - Ênfase4 10 7" xfId="9459" xr:uid="{624FB9E8-1D53-47A0-A3A9-7C0B535AB9AE}"/>
    <cellStyle name="20% - Ênfase4 10 7 2" xfId="9460" xr:uid="{A81074C7-595E-4141-B420-B7474B83820A}"/>
    <cellStyle name="20% - Ênfase4 10 7 2 2" xfId="21178" xr:uid="{4998018D-F0B4-448A-949B-E27299C6107F}"/>
    <cellStyle name="20% - Ênfase4 10 7 2 2 2" xfId="21179" xr:uid="{FABA7EAE-DACD-4D58-827D-FDB5150F3847}"/>
    <cellStyle name="20% - Ênfase4 10 7 2 2 3" xfId="21180" xr:uid="{21568E00-4B8D-475A-A0A2-C031B1C06095}"/>
    <cellStyle name="20% - Ênfase4 10 7 2 3" xfId="21181" xr:uid="{56B45677-DDC5-484B-9C62-322AB1847CD4}"/>
    <cellStyle name="20% - Ênfase4 10 7 2 4" xfId="21182" xr:uid="{CB7F3FBA-FA9E-46E7-9395-3658FB032C34}"/>
    <cellStyle name="20% - Ênfase4 10 7 3" xfId="9461" xr:uid="{9ECC8FF7-FDE0-43DD-BABB-B0F043736C3B}"/>
    <cellStyle name="20% - Ênfase4 10 7 3 2" xfId="21183" xr:uid="{8724EB93-211C-4BA6-8FC7-192C12B64A98}"/>
    <cellStyle name="20% - Ênfase4 10 7 3 2 2" xfId="21184" xr:uid="{47657A78-C132-4C8D-A41A-61FD8E2546E1}"/>
    <cellStyle name="20% - Ênfase4 10 7 3 2 3" xfId="21185" xr:uid="{378838F9-6FE3-4160-A9D4-A8926EE22A43}"/>
    <cellStyle name="20% - Ênfase4 10 7 3 3" xfId="21186" xr:uid="{FA3D8996-DE57-4B46-B2E3-F71AD5DB1855}"/>
    <cellStyle name="20% - Ênfase4 10 7 3 4" xfId="21187" xr:uid="{0368E4E9-C652-4090-A541-EBFFC2B5F940}"/>
    <cellStyle name="20% - Ênfase4 10 7 4" xfId="21188" xr:uid="{BD31E6D9-CCA3-439F-998A-4CF0707D0763}"/>
    <cellStyle name="20% - Ênfase4 10 7 4 2" xfId="21189" xr:uid="{01ACFA1B-A8A8-47FF-B83C-E0BB425DD3BA}"/>
    <cellStyle name="20% - Ênfase4 10 7 4 3" xfId="21190" xr:uid="{E116E269-BB95-4D12-A749-550CB59C6705}"/>
    <cellStyle name="20% - Ênfase4 10 7 5" xfId="21191" xr:uid="{2B36A5C5-733B-4083-8F71-27AC85387799}"/>
    <cellStyle name="20% - Ênfase4 10 7 6" xfId="21192" xr:uid="{B6C514BD-9FAD-4EE8-A70A-4F85814B3E4F}"/>
    <cellStyle name="20% - Ênfase4 10 8" xfId="9462" xr:uid="{7D324D7B-43CF-4595-847C-F151715CE78C}"/>
    <cellStyle name="20% - Ênfase4 10 8 2" xfId="9463" xr:uid="{584FEABB-B466-46F4-A4AE-48496CCCD4CC}"/>
    <cellStyle name="20% - Ênfase4 10 8 2 2" xfId="21193" xr:uid="{7FC77A57-3BBC-4CD4-8B85-A04E158BFEC5}"/>
    <cellStyle name="20% - Ênfase4 10 8 2 2 2" xfId="21194" xr:uid="{29DBF149-44D2-4E95-B74C-6B730FBD199A}"/>
    <cellStyle name="20% - Ênfase4 10 8 2 2 3" xfId="21195" xr:uid="{F4907D0B-AE75-41B4-AA55-FFB30B770538}"/>
    <cellStyle name="20% - Ênfase4 10 8 2 3" xfId="21196" xr:uid="{4BC1FF60-4774-44B8-B225-F612F89EF2CF}"/>
    <cellStyle name="20% - Ênfase4 10 8 2 4" xfId="21197" xr:uid="{7E9CEFDB-3C0C-49ED-B79E-FB5209C3056F}"/>
    <cellStyle name="20% - Ênfase4 10 8 3" xfId="9464" xr:uid="{32F0FA5C-E3CA-4007-B466-57BB95E574BD}"/>
    <cellStyle name="20% - Ênfase4 10 8 3 2" xfId="21198" xr:uid="{45B2E897-EE53-4B88-840A-6B257EEAA945}"/>
    <cellStyle name="20% - Ênfase4 10 8 3 2 2" xfId="21199" xr:uid="{064DBA89-4C18-4B66-989E-02EFFD8A5F20}"/>
    <cellStyle name="20% - Ênfase4 10 8 3 2 3" xfId="21200" xr:uid="{EC2ECC69-056E-4DA2-AD17-E3CDFB54D860}"/>
    <cellStyle name="20% - Ênfase4 10 8 3 3" xfId="21201" xr:uid="{F13ADB61-11FA-46A2-813B-80D96554800E}"/>
    <cellStyle name="20% - Ênfase4 10 8 3 4" xfId="21202" xr:uid="{7106A1D8-295F-46E5-9E3A-D391016C1135}"/>
    <cellStyle name="20% - Ênfase4 10 8 4" xfId="21203" xr:uid="{164EEAA8-481F-4001-B71F-74ACAB1463FD}"/>
    <cellStyle name="20% - Ênfase4 10 8 4 2" xfId="21204" xr:uid="{1E0FD8E8-C0AB-44CD-8F8B-ED8956155845}"/>
    <cellStyle name="20% - Ênfase4 10 8 4 3" xfId="21205" xr:uid="{5AA39131-2D12-4101-A59B-0C9A0BF616FD}"/>
    <cellStyle name="20% - Ênfase4 10 8 5" xfId="21206" xr:uid="{E4AE730C-9020-4581-B286-54ABD1736E85}"/>
    <cellStyle name="20% - Ênfase4 10 8 6" xfId="21207" xr:uid="{85835689-EE7A-4BB2-88DF-1F4D80546FEE}"/>
    <cellStyle name="20% - Ênfase4 10 9" xfId="9465" xr:uid="{CEC52A4E-BFE8-45E3-B9AF-853313718C69}"/>
    <cellStyle name="20% - Ênfase4 10 9 2" xfId="21208" xr:uid="{E4FB96F0-5689-4165-90D4-BB502FF6A16C}"/>
    <cellStyle name="20% - Ênfase4 10 9 2 2" xfId="21209" xr:uid="{F957F945-C6DE-4D2F-A005-7FFC2F25939C}"/>
    <cellStyle name="20% - Ênfase4 10 9 2 3" xfId="21210" xr:uid="{866EF68D-6D39-4297-9C70-67A82A8A4383}"/>
    <cellStyle name="20% - Ênfase4 10 9 3" xfId="21211" xr:uid="{BBECE946-3D98-4907-966E-AE9A0837D19F}"/>
    <cellStyle name="20% - Ênfase4 10 9 4" xfId="21212" xr:uid="{F54751ED-052F-43A0-9631-D5175A1DC55E}"/>
    <cellStyle name="20% - Ênfase4 100" xfId="21213" xr:uid="{3223BA99-2B26-471A-97B0-8D09DD1DA7C1}"/>
    <cellStyle name="20% - Ênfase4 101" xfId="21214" xr:uid="{75D26FB9-74FD-484C-AC99-83CC4067C45E}"/>
    <cellStyle name="20% - Ênfase4 102" xfId="21215" xr:uid="{AAB9F9AA-5D9E-4B8B-925E-A19D81BE5A6C}"/>
    <cellStyle name="20% - Ênfase4 103" xfId="21216" xr:uid="{380A5DAF-6363-4096-841E-D3E58BD6DDF0}"/>
    <cellStyle name="20% - Ênfase4 104" xfId="21217" xr:uid="{B1584E84-EF0D-4B0B-91B6-A6770226ABA5}"/>
    <cellStyle name="20% - Ênfase4 105" xfId="21218" xr:uid="{57EBE65E-9EF6-4BBC-9A04-405BE83F43BC}"/>
    <cellStyle name="20% - Ênfase4 106" xfId="21219" xr:uid="{DB323BAC-F0E9-4CC2-9A7C-D448F7181094}"/>
    <cellStyle name="20% - Ênfase4 107" xfId="21220" xr:uid="{CC4E6A7B-B72A-4079-A116-A28569B99097}"/>
    <cellStyle name="20% - Ênfase4 108" xfId="21221" xr:uid="{F3BFE9D5-BC0A-44F5-895C-50F7CBD7E3EA}"/>
    <cellStyle name="20% - Ênfase4 109" xfId="21222" xr:uid="{88FFA0AA-C56F-4903-9DE4-BE26FA01C26F}"/>
    <cellStyle name="20% - Ênfase4 11" xfId="4878" xr:uid="{B6D49E02-EA8F-4076-AF81-DBCD5A88AB03}"/>
    <cellStyle name="20% - Ênfase4 11 2" xfId="4879" xr:uid="{29459AFB-8BC5-4E02-B9AC-50A7D1388C99}"/>
    <cellStyle name="20% - Ênfase4 11 2 2" xfId="9466" xr:uid="{C63D6D29-1FEC-4DA5-9257-6BCE805971A0}"/>
    <cellStyle name="20% - Ênfase4 11 2 2 2" xfId="21223" xr:uid="{C38E0EEE-258F-4836-83B2-3731C9C1FCAE}"/>
    <cellStyle name="20% - Ênfase4 11 2 2 2 2" xfId="21224" xr:uid="{E0CCAFA4-CCEA-49A4-8DD9-44FD3FDF7992}"/>
    <cellStyle name="20% - Ênfase4 11 2 2 2 3" xfId="21225" xr:uid="{DD7D7740-4B74-4437-88E3-76C5D25E89CC}"/>
    <cellStyle name="20% - Ênfase4 11 2 2 3" xfId="21226" xr:uid="{A61B2357-D38E-473D-8004-BA6BCDA5B207}"/>
    <cellStyle name="20% - Ênfase4 11 2 2 4" xfId="21227" xr:uid="{DB1B1951-830B-40C4-A68B-CD715B380608}"/>
    <cellStyle name="20% - Ênfase4 11 2 3" xfId="9467" xr:uid="{196B9579-5DE4-4E60-9613-7ED259A72AF1}"/>
    <cellStyle name="20% - Ênfase4 11 2 3 2" xfId="21228" xr:uid="{269C3B6A-259F-494E-AF4C-6810E8FDAED1}"/>
    <cellStyle name="20% - Ênfase4 11 2 3 2 2" xfId="21229" xr:uid="{7DB734C5-DD6A-437D-B06C-F2C51E1BEE73}"/>
    <cellStyle name="20% - Ênfase4 11 2 3 2 3" xfId="21230" xr:uid="{BEEBF0DA-1760-4A70-A79E-9915BD381601}"/>
    <cellStyle name="20% - Ênfase4 11 2 3 3" xfId="21231" xr:uid="{2D287E86-0075-4943-A9B2-95408E8BA450}"/>
    <cellStyle name="20% - Ênfase4 11 2 3 4" xfId="21232" xr:uid="{B4E5F5AF-4F23-4FBD-AF07-1CEDC2B6A019}"/>
    <cellStyle name="20% - Ênfase4 11 2 4" xfId="21233" xr:uid="{A6CF09A9-D082-4EAE-BF9D-56340A3AC8F7}"/>
    <cellStyle name="20% - Ênfase4 11 2 4 2" xfId="21234" xr:uid="{B821C50F-D418-4AD1-87B1-F950C67C0D80}"/>
    <cellStyle name="20% - Ênfase4 11 2 4 3" xfId="21235" xr:uid="{56682894-C2C1-4921-AEEA-651DC53DFF19}"/>
    <cellStyle name="20% - Ênfase4 11 2 5" xfId="21236" xr:uid="{001CEDC4-7624-4F42-A2C4-E1E01234AA22}"/>
    <cellStyle name="20% - Ênfase4 11 2 6" xfId="21237" xr:uid="{3706B408-5F0B-42C6-87E4-5BADE003AD13}"/>
    <cellStyle name="20% - Ênfase4 11 3" xfId="4880" xr:uid="{512ADFB2-2B8C-413B-96BD-4B311B57D464}"/>
    <cellStyle name="20% - Ênfase4 11 3 2" xfId="9468" xr:uid="{3599B0AB-9EEE-4747-BA67-FB6F593239AF}"/>
    <cellStyle name="20% - Ênfase4 11 3 2 2" xfId="21238" xr:uid="{1ACFAE91-98BA-4DBC-BE4E-A07D1B45BC38}"/>
    <cellStyle name="20% - Ênfase4 11 3 2 2 2" xfId="21239" xr:uid="{1ED10D28-C316-4ECC-91CE-7827965B5C4C}"/>
    <cellStyle name="20% - Ênfase4 11 3 2 2 3" xfId="21240" xr:uid="{3305D6C3-FF14-4C6D-8155-C51C55975D06}"/>
    <cellStyle name="20% - Ênfase4 11 3 2 3" xfId="21241" xr:uid="{61F1AE35-FB12-42CD-972A-15174B785507}"/>
    <cellStyle name="20% - Ênfase4 11 3 2 4" xfId="21242" xr:uid="{6BA1DEB3-CAA8-46FE-B7EC-F1C474E93B63}"/>
    <cellStyle name="20% - Ênfase4 11 3 3" xfId="9469" xr:uid="{10C62F5B-FEDE-42D0-A22E-8761A4192FE5}"/>
    <cellStyle name="20% - Ênfase4 11 3 3 2" xfId="21243" xr:uid="{D513D5C5-9121-4168-9A15-81F7821B830A}"/>
    <cellStyle name="20% - Ênfase4 11 3 3 2 2" xfId="21244" xr:uid="{D340D219-F207-4EE8-8C44-34507EE856E1}"/>
    <cellStyle name="20% - Ênfase4 11 3 3 2 3" xfId="21245" xr:uid="{B6921AC7-509D-44C2-9A1E-5B5A0F6F57F2}"/>
    <cellStyle name="20% - Ênfase4 11 3 3 3" xfId="21246" xr:uid="{22F649CA-FB4B-43E9-ABFF-50C6B956A151}"/>
    <cellStyle name="20% - Ênfase4 11 3 3 4" xfId="21247" xr:uid="{558E925B-9DB7-4BE1-AF1A-16CED26EF683}"/>
    <cellStyle name="20% - Ênfase4 11 3 4" xfId="21248" xr:uid="{A5C5760C-1A88-493E-A5FE-F73EA07FE076}"/>
    <cellStyle name="20% - Ênfase4 11 3 4 2" xfId="21249" xr:uid="{957BAC64-6752-4B86-A396-9CDA91FEB837}"/>
    <cellStyle name="20% - Ênfase4 11 3 4 3" xfId="21250" xr:uid="{9E92249F-7BA4-4FA2-841D-CAB840080126}"/>
    <cellStyle name="20% - Ênfase4 11 3 5" xfId="21251" xr:uid="{41DCDAC2-6E2E-499B-AF7C-92EF37094929}"/>
    <cellStyle name="20% - Ênfase4 11 3 6" xfId="21252" xr:uid="{4774E2C0-6E42-4B66-89E4-02505693C03B}"/>
    <cellStyle name="20% - Ênfase4 11 4" xfId="9470" xr:uid="{14EC340B-FE90-4CE8-A4D0-5F9F13AC4555}"/>
    <cellStyle name="20% - Ênfase4 11 4 2" xfId="21253" xr:uid="{007E96C4-2C3F-4550-8A4C-C431872A4604}"/>
    <cellStyle name="20% - Ênfase4 11 4 2 2" xfId="21254" xr:uid="{8150B3F8-BB58-4BF3-BA34-02E6F00AB919}"/>
    <cellStyle name="20% - Ênfase4 11 4 2 3" xfId="21255" xr:uid="{225119F3-CAC1-423B-966E-BEDF9A6E5BD2}"/>
    <cellStyle name="20% - Ênfase4 11 4 3" xfId="21256" xr:uid="{A0624833-B1D7-4749-B606-6D59A025C04F}"/>
    <cellStyle name="20% - Ênfase4 11 4 4" xfId="21257" xr:uid="{CE8ADCAD-77B1-45A8-950D-9EB2351D716A}"/>
    <cellStyle name="20% - Ênfase4 11 5" xfId="9471" xr:uid="{AD30C28E-7D05-44AE-994A-DAA5C2417AA7}"/>
    <cellStyle name="20% - Ênfase4 11 5 2" xfId="21258" xr:uid="{F5C52261-90EE-465C-A93F-25FA30D64BD9}"/>
    <cellStyle name="20% - Ênfase4 11 5 2 2" xfId="21259" xr:uid="{6B8AD5B5-8E99-4832-8E50-F9E703EDB913}"/>
    <cellStyle name="20% - Ênfase4 11 5 2 3" xfId="21260" xr:uid="{6D8E0DEC-CF02-44E2-A3AA-5861FD20A71A}"/>
    <cellStyle name="20% - Ênfase4 11 5 3" xfId="21261" xr:uid="{0F109029-9669-430E-981E-B7CB2417FD44}"/>
    <cellStyle name="20% - Ênfase4 11 5 4" xfId="21262" xr:uid="{22BDA922-2382-4D68-89D4-DFE3533C218D}"/>
    <cellStyle name="20% - Ênfase4 11 6" xfId="21263" xr:uid="{3C6CABEA-F59D-4209-B960-385FB53595C8}"/>
    <cellStyle name="20% - Ênfase4 11 6 2" xfId="21264" xr:uid="{F2D52DAF-C1C4-47FA-9D82-6C440FF929B1}"/>
    <cellStyle name="20% - Ênfase4 11 6 3" xfId="21265" xr:uid="{D4C6998F-058F-4F35-96EF-E45DAB0118B1}"/>
    <cellStyle name="20% - Ênfase4 11 7" xfId="21266" xr:uid="{A4203A3F-2E26-481D-8B7D-71678D065424}"/>
    <cellStyle name="20% - Ênfase4 11 8" xfId="21267" xr:uid="{ADF536E7-EBFE-4E04-B14E-4AC01B397B13}"/>
    <cellStyle name="20% - Ênfase4 110" xfId="21268" xr:uid="{1439B1F7-A45B-4A6C-AC34-84F25F0CDBE5}"/>
    <cellStyle name="20% - Ênfase4 111" xfId="21269" xr:uid="{EC52FF64-8E5C-4CC4-AF66-87E18545826B}"/>
    <cellStyle name="20% - Ênfase4 112" xfId="21270" xr:uid="{264954F5-3B0A-44A8-A2BD-3BC861C09314}"/>
    <cellStyle name="20% - Ênfase4 113" xfId="21271" xr:uid="{1AF696D1-92B4-4A2F-B7C3-72992EE66E42}"/>
    <cellStyle name="20% - Ênfase4 114" xfId="21272" xr:uid="{B19D9E73-715C-40D9-9B1F-B2B0AC3C3D9E}"/>
    <cellStyle name="20% - Ênfase4 115" xfId="21273" xr:uid="{BC1A02EB-D55E-402B-82A9-EA9116F4E881}"/>
    <cellStyle name="20% - Ênfase4 116" xfId="21274" xr:uid="{72FD4009-C97E-4727-9FE3-10B541AE5F09}"/>
    <cellStyle name="20% - Ênfase4 117" xfId="21275" xr:uid="{BD47B2FF-47DB-4EC8-AFD7-BB23A2EB21AC}"/>
    <cellStyle name="20% - Ênfase4 118" xfId="21276" xr:uid="{60E7726F-DA27-4C01-B9C7-B3D0E09D1930}"/>
    <cellStyle name="20% - Ênfase4 119" xfId="21277" xr:uid="{7BC93BD9-29D2-4407-970F-1173B52EE602}"/>
    <cellStyle name="20% - Ênfase4 12" xfId="4881" xr:uid="{F9DB6D23-9797-4620-9290-0AF5860602AD}"/>
    <cellStyle name="20% - Ênfase4 12 2" xfId="4882" xr:uid="{EB752EB8-1ED0-4A46-B014-294652BA6981}"/>
    <cellStyle name="20% - Ênfase4 12 2 2" xfId="9472" xr:uid="{67FDAF4C-50F5-4D8A-8149-ED07F6808D11}"/>
    <cellStyle name="20% - Ênfase4 12 2 2 2" xfId="21278" xr:uid="{D5AADA7F-0EDF-48B3-BCBC-D8F337272321}"/>
    <cellStyle name="20% - Ênfase4 12 2 2 2 2" xfId="21279" xr:uid="{1730F972-7990-4123-ADB0-6DC06D9511D8}"/>
    <cellStyle name="20% - Ênfase4 12 2 2 2 3" xfId="21280" xr:uid="{BD9402FA-B695-4F0F-AF43-61BF2F3F8BDC}"/>
    <cellStyle name="20% - Ênfase4 12 2 2 3" xfId="21281" xr:uid="{B53ABB9D-BA9B-41C9-A4CA-9E06CB11F246}"/>
    <cellStyle name="20% - Ênfase4 12 2 2 4" xfId="21282" xr:uid="{91F54060-62D7-479F-ACBE-715D41758B11}"/>
    <cellStyle name="20% - Ênfase4 12 2 3" xfId="9473" xr:uid="{4127A6A9-4D78-4F53-9EF8-7B002BF046F5}"/>
    <cellStyle name="20% - Ênfase4 12 2 3 2" xfId="21283" xr:uid="{8929C3ED-2EBB-433F-ACA7-F92D0963456E}"/>
    <cellStyle name="20% - Ênfase4 12 2 3 2 2" xfId="21284" xr:uid="{ACC124A3-EC41-4EA6-9925-0649F3DC12E9}"/>
    <cellStyle name="20% - Ênfase4 12 2 3 2 3" xfId="21285" xr:uid="{C465F707-487D-4D4A-9EAD-20E2C4DAAA4B}"/>
    <cellStyle name="20% - Ênfase4 12 2 3 3" xfId="21286" xr:uid="{EE14108B-8013-4049-876C-9012F76A600B}"/>
    <cellStyle name="20% - Ênfase4 12 2 3 4" xfId="21287" xr:uid="{14271599-6318-4548-9F45-0EABAD33C5DE}"/>
    <cellStyle name="20% - Ênfase4 12 2 4" xfId="21288" xr:uid="{ED6C3E01-8670-4EBF-ABB5-9A523F8BF4DF}"/>
    <cellStyle name="20% - Ênfase4 12 2 4 2" xfId="21289" xr:uid="{D4307D36-1BBA-4F82-80E9-4D5CF09C7553}"/>
    <cellStyle name="20% - Ênfase4 12 2 4 3" xfId="21290" xr:uid="{F6F59F43-1936-4E27-A9D0-87277AA92CE7}"/>
    <cellStyle name="20% - Ênfase4 12 2 5" xfId="21291" xr:uid="{10C73821-AC00-4C2D-A083-E0ED4F4094B2}"/>
    <cellStyle name="20% - Ênfase4 12 2 6" xfId="21292" xr:uid="{C1CE3E1B-7DE6-4B83-8986-FCBBC828362E}"/>
    <cellStyle name="20% - Ênfase4 12 3" xfId="4883" xr:uid="{022A155C-A34A-4C96-8CFD-5AD37E027CB7}"/>
    <cellStyle name="20% - Ênfase4 12 3 2" xfId="9474" xr:uid="{81B28A68-EDEE-4AEC-9024-F71A88B87E50}"/>
    <cellStyle name="20% - Ênfase4 12 3 2 2" xfId="21293" xr:uid="{1950A9AB-262D-430E-BBE9-791A7DFA4ABF}"/>
    <cellStyle name="20% - Ênfase4 12 3 2 2 2" xfId="21294" xr:uid="{504E8497-2829-4C02-987B-40E353D9D3F0}"/>
    <cellStyle name="20% - Ênfase4 12 3 2 2 3" xfId="21295" xr:uid="{2B4594DD-B6A0-4B36-8813-53F0FBC1882E}"/>
    <cellStyle name="20% - Ênfase4 12 3 2 3" xfId="21296" xr:uid="{D52D60B9-CB7E-47DB-A07E-223821E4884D}"/>
    <cellStyle name="20% - Ênfase4 12 3 2 4" xfId="21297" xr:uid="{AC681BBE-E8AA-4B33-AAE0-2FF603C4B5EE}"/>
    <cellStyle name="20% - Ênfase4 12 3 3" xfId="9475" xr:uid="{4F9CC072-1FED-454B-9967-38365BA72644}"/>
    <cellStyle name="20% - Ênfase4 12 3 3 2" xfId="21298" xr:uid="{490189FC-7617-4D5C-8530-6794BA14FEC3}"/>
    <cellStyle name="20% - Ênfase4 12 3 3 2 2" xfId="21299" xr:uid="{D9A522EC-2F9B-4079-97E1-88C228997BD4}"/>
    <cellStyle name="20% - Ênfase4 12 3 3 2 3" xfId="21300" xr:uid="{96DC8515-1B68-419D-9F0F-FBD02CC9F869}"/>
    <cellStyle name="20% - Ênfase4 12 3 3 3" xfId="21301" xr:uid="{659824D2-B625-4866-95CE-DBFECFFFB8CD}"/>
    <cellStyle name="20% - Ênfase4 12 3 3 4" xfId="21302" xr:uid="{634B9871-E766-4233-BDBE-A27FE882F30F}"/>
    <cellStyle name="20% - Ênfase4 12 3 4" xfId="21303" xr:uid="{2911BA1E-8CFD-4BE3-9C7A-782AAB156365}"/>
    <cellStyle name="20% - Ênfase4 12 3 4 2" xfId="21304" xr:uid="{4A2F6EB1-9D48-493A-99BF-B8CB089C96EB}"/>
    <cellStyle name="20% - Ênfase4 12 3 4 3" xfId="21305" xr:uid="{52032729-521A-4B99-BECD-3215C2565D53}"/>
    <cellStyle name="20% - Ênfase4 12 3 5" xfId="21306" xr:uid="{54A1510D-64FE-4CE7-9DF9-1F971CAD3C26}"/>
    <cellStyle name="20% - Ênfase4 12 3 6" xfId="21307" xr:uid="{4AAB02CB-C91A-401F-9196-98ECF1F79A1B}"/>
    <cellStyle name="20% - Ênfase4 12 4" xfId="9476" xr:uid="{7337F111-A6C4-4CDC-B8A3-6EB656FC356C}"/>
    <cellStyle name="20% - Ênfase4 12 4 2" xfId="21308" xr:uid="{4F38189E-CF33-4C4B-89AF-0B2AA5A0D35A}"/>
    <cellStyle name="20% - Ênfase4 12 4 2 2" xfId="21309" xr:uid="{43C74096-9D74-411B-8E92-45B9C8C58184}"/>
    <cellStyle name="20% - Ênfase4 12 4 2 3" xfId="21310" xr:uid="{B07E0D93-2941-45BB-A24C-BD1466B42FF5}"/>
    <cellStyle name="20% - Ênfase4 12 4 3" xfId="21311" xr:uid="{F502F2E2-FA5C-4AF0-B046-7FA8CB2016E8}"/>
    <cellStyle name="20% - Ênfase4 12 4 4" xfId="21312" xr:uid="{F13EB64A-D1E5-44EA-A91B-B07FCBC55890}"/>
    <cellStyle name="20% - Ênfase4 12 5" xfId="9477" xr:uid="{639329BC-866C-42BE-86D2-13BFD9BEEC11}"/>
    <cellStyle name="20% - Ênfase4 12 5 2" xfId="21313" xr:uid="{D65164E2-3917-4881-87AA-46C3759CB410}"/>
    <cellStyle name="20% - Ênfase4 12 5 2 2" xfId="21314" xr:uid="{C5564170-37DA-431E-A86A-5A8293F635E1}"/>
    <cellStyle name="20% - Ênfase4 12 5 2 3" xfId="21315" xr:uid="{BAA4D390-7051-4D54-9C43-5D05BE989A81}"/>
    <cellStyle name="20% - Ênfase4 12 5 3" xfId="21316" xr:uid="{7FF92970-9E01-4746-A3F0-E7DBDF303067}"/>
    <cellStyle name="20% - Ênfase4 12 5 4" xfId="21317" xr:uid="{A37BEAD0-F09B-416D-AACF-7A809999AEDA}"/>
    <cellStyle name="20% - Ênfase4 12 6" xfId="21318" xr:uid="{FA78CE44-BD41-472D-B8A2-492827E22D6F}"/>
    <cellStyle name="20% - Ênfase4 12 6 2" xfId="21319" xr:uid="{71AC05DA-A748-4EDC-A7A7-9C3971413F07}"/>
    <cellStyle name="20% - Ênfase4 12 6 3" xfId="21320" xr:uid="{2D382979-BEF3-4BD9-BA65-837F98AD4A58}"/>
    <cellStyle name="20% - Ênfase4 12 7" xfId="21321" xr:uid="{8090D9F0-C2B0-44F0-B1DA-F4B013C255A0}"/>
    <cellStyle name="20% - Ênfase4 12 8" xfId="21322" xr:uid="{563E608A-353C-403D-964C-D8C962C2E1AE}"/>
    <cellStyle name="20% - Ênfase4 120" xfId="21323" xr:uid="{84459208-4743-4F0B-84BC-8AE2ABA0B6F3}"/>
    <cellStyle name="20% - Ênfase4 121" xfId="21324" xr:uid="{B147326E-0CCB-4B55-9FAE-FAD749B3A509}"/>
    <cellStyle name="20% - Ênfase4 122" xfId="21325" xr:uid="{C2EC2960-20AF-4A91-9B2E-8EA8046B13EE}"/>
    <cellStyle name="20% - Ênfase4 123" xfId="21326" xr:uid="{CF9C4C27-E501-4F74-82B2-2ABE7AE86904}"/>
    <cellStyle name="20% - Ênfase4 124" xfId="21327" xr:uid="{FEF2323E-5744-48D4-8EA2-EDF9843FDB8B}"/>
    <cellStyle name="20% - Ênfase4 125" xfId="21328" xr:uid="{8DBF2D90-2896-4AB2-A579-D716E49703E3}"/>
    <cellStyle name="20% - Ênfase4 126" xfId="21329" xr:uid="{E76AF98E-7742-4E0D-93B1-C91DBA573167}"/>
    <cellStyle name="20% - Ênfase4 127" xfId="21330" xr:uid="{B4F2FEAD-58A2-43F0-B92E-DE95B152739C}"/>
    <cellStyle name="20% - Ênfase4 128" xfId="21331" xr:uid="{9A6FEE34-4B5A-4FF8-BD91-10B6D3F7E9EE}"/>
    <cellStyle name="20% - Ênfase4 129" xfId="21332" xr:uid="{C860BDE7-0B33-4127-B04C-ABEFE23DDD5D}"/>
    <cellStyle name="20% - Ênfase4 13" xfId="4884" xr:uid="{A571E00B-30C9-4FAE-AA9F-EFFE59DC1D7E}"/>
    <cellStyle name="20% - Ênfase4 13 2" xfId="9478" xr:uid="{815331E9-30D8-4B92-BC05-353B94BEC354}"/>
    <cellStyle name="20% - Ênfase4 13 2 2" xfId="9479" xr:uid="{AEAF851C-F93C-49D3-A211-8ADE29A3F84A}"/>
    <cellStyle name="20% - Ênfase4 13 2 2 2" xfId="21333" xr:uid="{FC44ED13-ADD5-4339-A058-F1E0279B6F8A}"/>
    <cellStyle name="20% - Ênfase4 13 2 2 2 2" xfId="21334" xr:uid="{FB55D446-BB59-4EC2-A68B-1EE1530FFA25}"/>
    <cellStyle name="20% - Ênfase4 13 2 2 2 3" xfId="21335" xr:uid="{252F7B76-40C0-4089-BF1A-6F5F37655120}"/>
    <cellStyle name="20% - Ênfase4 13 2 2 3" xfId="21336" xr:uid="{86719298-31C9-4374-A93A-34CA2FECE7D2}"/>
    <cellStyle name="20% - Ênfase4 13 2 2 4" xfId="21337" xr:uid="{A918295C-4904-4543-81A0-97DF370D4B44}"/>
    <cellStyle name="20% - Ênfase4 13 2 3" xfId="9480" xr:uid="{D2A09EF8-A53A-489C-A8B6-04DE7860B916}"/>
    <cellStyle name="20% - Ênfase4 13 2 3 2" xfId="21338" xr:uid="{B39042B3-1805-459F-8916-AEE0105F8181}"/>
    <cellStyle name="20% - Ênfase4 13 2 3 2 2" xfId="21339" xr:uid="{6755622C-2F5B-4FEA-8547-3D2DBFBB3BB9}"/>
    <cellStyle name="20% - Ênfase4 13 2 3 2 3" xfId="21340" xr:uid="{0F145838-5B97-4179-863F-CF592354ACE0}"/>
    <cellStyle name="20% - Ênfase4 13 2 3 3" xfId="21341" xr:uid="{AA90FD7A-4EBB-4894-A4AB-86DB8148E9ED}"/>
    <cellStyle name="20% - Ênfase4 13 2 3 4" xfId="21342" xr:uid="{B0BA9FA2-5165-4461-B003-1D67B81A8DD0}"/>
    <cellStyle name="20% - Ênfase4 13 2 4" xfId="21343" xr:uid="{D1DFE23A-71D7-4CF9-96A3-E713C42A799E}"/>
    <cellStyle name="20% - Ênfase4 13 2 4 2" xfId="21344" xr:uid="{899278BA-34DC-43E8-9BDC-A2F59111212D}"/>
    <cellStyle name="20% - Ênfase4 13 2 4 3" xfId="21345" xr:uid="{4CE7E01C-DA97-45E9-8ABF-0647ECFA51E8}"/>
    <cellStyle name="20% - Ênfase4 13 2 5" xfId="21346" xr:uid="{6ED4E6AE-5349-40DA-AC10-9B4B4398C5FE}"/>
    <cellStyle name="20% - Ênfase4 13 2 6" xfId="21347" xr:uid="{312EB9BC-490E-43E0-BB23-99171D1F530D}"/>
    <cellStyle name="20% - Ênfase4 13 3" xfId="9481" xr:uid="{20471025-32AD-4ACF-B5F7-61E0F5A7BF60}"/>
    <cellStyle name="20% - Ênfase4 13 3 2" xfId="9482" xr:uid="{4F010815-E56B-468A-95E8-112EE7199684}"/>
    <cellStyle name="20% - Ênfase4 13 3 2 2" xfId="21348" xr:uid="{FDA17CD1-C27A-4A59-A7FA-BC2D32F5EBA0}"/>
    <cellStyle name="20% - Ênfase4 13 3 2 2 2" xfId="21349" xr:uid="{47180361-C88E-4884-B8DA-A2F1F49225AB}"/>
    <cellStyle name="20% - Ênfase4 13 3 2 2 3" xfId="21350" xr:uid="{C8BFBD89-7A26-4E99-AD20-5057FDA1B3CE}"/>
    <cellStyle name="20% - Ênfase4 13 3 2 3" xfId="21351" xr:uid="{B7F8691F-BE86-4A39-B155-1C463ADD9A2B}"/>
    <cellStyle name="20% - Ênfase4 13 3 2 4" xfId="21352" xr:uid="{C18FECC6-2A61-467F-A288-B4B45B6F784E}"/>
    <cellStyle name="20% - Ênfase4 13 3 3" xfId="9483" xr:uid="{472270E6-249A-4702-B54C-3D0750003940}"/>
    <cellStyle name="20% - Ênfase4 13 3 3 2" xfId="21353" xr:uid="{192794F1-3854-4CF9-87CE-E04461BBC0FB}"/>
    <cellStyle name="20% - Ênfase4 13 3 3 2 2" xfId="21354" xr:uid="{F20D0911-6329-4CA1-A57B-06B89A6A230B}"/>
    <cellStyle name="20% - Ênfase4 13 3 3 2 3" xfId="21355" xr:uid="{1D05BBFC-4598-4C26-9D96-EE4E559E095B}"/>
    <cellStyle name="20% - Ênfase4 13 3 3 3" xfId="21356" xr:uid="{27843C45-5641-4D4C-A207-CFA4520706BF}"/>
    <cellStyle name="20% - Ênfase4 13 3 3 4" xfId="21357" xr:uid="{31A256F3-EDA1-4D5C-B4E1-CD6E5E92AE57}"/>
    <cellStyle name="20% - Ênfase4 13 3 4" xfId="21358" xr:uid="{F60CDCEC-DBE8-4809-895E-F95D931741BD}"/>
    <cellStyle name="20% - Ênfase4 13 3 4 2" xfId="21359" xr:uid="{A11A0376-053B-40CB-BF99-94FD086F58D6}"/>
    <cellStyle name="20% - Ênfase4 13 3 4 3" xfId="21360" xr:uid="{56E49159-9874-4312-84DF-5F264326B43F}"/>
    <cellStyle name="20% - Ênfase4 13 3 5" xfId="21361" xr:uid="{DCC4C4C6-0A87-466B-8AB0-8309D8BF951B}"/>
    <cellStyle name="20% - Ênfase4 13 3 6" xfId="21362" xr:uid="{A6E98585-102E-4095-95BE-4E14F703415A}"/>
    <cellStyle name="20% - Ênfase4 13 4" xfId="9484" xr:uid="{ADA5834B-DF1A-4A58-82D6-565AE38802BA}"/>
    <cellStyle name="20% - Ênfase4 13 4 2" xfId="21363" xr:uid="{72822CB4-1D04-4D8D-A000-EA3BC52EA89E}"/>
    <cellStyle name="20% - Ênfase4 13 4 2 2" xfId="21364" xr:uid="{094AEB1A-EA2D-4536-BF8B-1FED05EF9A2A}"/>
    <cellStyle name="20% - Ênfase4 13 4 2 3" xfId="21365" xr:uid="{F33C7AA8-AB2D-4679-B64E-37A0B713EE93}"/>
    <cellStyle name="20% - Ênfase4 13 4 3" xfId="21366" xr:uid="{BCB7F9E4-F554-44DC-B1DC-479809D02DCC}"/>
    <cellStyle name="20% - Ênfase4 13 4 4" xfId="21367" xr:uid="{672C73A2-D9AB-45D4-9496-852BA2D367EA}"/>
    <cellStyle name="20% - Ênfase4 13 5" xfId="9485" xr:uid="{FFAED16C-7A80-480F-B551-43B21837FEAA}"/>
    <cellStyle name="20% - Ênfase4 13 5 2" xfId="21368" xr:uid="{D7FD143D-ACEE-44F0-B63F-18D25AB4FD6A}"/>
    <cellStyle name="20% - Ênfase4 13 5 2 2" xfId="21369" xr:uid="{55F66486-A817-4988-916A-EC824962B1CB}"/>
    <cellStyle name="20% - Ênfase4 13 5 2 3" xfId="21370" xr:uid="{2BA0CAA1-9161-4B64-A532-2F7DE3DBB8C7}"/>
    <cellStyle name="20% - Ênfase4 13 5 3" xfId="21371" xr:uid="{87FA36A6-DF5B-47D6-8FF2-DBE447C69B3A}"/>
    <cellStyle name="20% - Ênfase4 13 5 4" xfId="21372" xr:uid="{36D126CC-D850-443F-B0E7-273239158E33}"/>
    <cellStyle name="20% - Ênfase4 130" xfId="21373" xr:uid="{9C38D683-3963-476C-BDDE-887D64ACFB0F}"/>
    <cellStyle name="20% - Ênfase4 131" xfId="21374" xr:uid="{2F3735C6-2B1C-4A46-AD2E-EB8DEFBE0974}"/>
    <cellStyle name="20% - Ênfase4 132" xfId="21375" xr:uid="{080AC372-535A-48D9-A665-2536BDB22A7A}"/>
    <cellStyle name="20% - Ênfase4 133" xfId="21376" xr:uid="{B2AD0012-262C-44D1-8392-1F310CD0520F}"/>
    <cellStyle name="20% - Ênfase4 134" xfId="21377" xr:uid="{EE0C3A81-8D0D-4D1F-9ECA-F52E2213B2B0}"/>
    <cellStyle name="20% - Ênfase4 135" xfId="21378" xr:uid="{A3CF59A6-FC42-4510-86A4-1208D3761F2C}"/>
    <cellStyle name="20% - Ênfase4 136" xfId="21379" xr:uid="{C9C19D0C-3D06-42C6-82F6-04D154F50EAF}"/>
    <cellStyle name="20% - Ênfase4 137" xfId="21380" xr:uid="{1CA8F2C4-6909-4F15-AD8E-A006174E254F}"/>
    <cellStyle name="20% - Ênfase4 138" xfId="21381" xr:uid="{ED398F22-377B-4D6A-AD51-9DD15D8729F1}"/>
    <cellStyle name="20% - Ênfase4 139" xfId="21382" xr:uid="{55291C65-7DAA-4E66-AC3E-917636BFC21E}"/>
    <cellStyle name="20% - Ênfase4 14" xfId="4885" xr:uid="{3C9D2E05-9489-43E8-8573-24F8A7F224AA}"/>
    <cellStyle name="20% - Ênfase4 14 2" xfId="9486" xr:uid="{9F1BEEFD-73BF-46F2-941B-C6480C299FE7}"/>
    <cellStyle name="20% - Ênfase4 14 2 2" xfId="9487" xr:uid="{AD692D15-A068-4316-A8EB-FBE4F69AA11B}"/>
    <cellStyle name="20% - Ênfase4 14 2 2 2" xfId="21383" xr:uid="{E32803F8-9400-48C1-85D2-74F5B56592CC}"/>
    <cellStyle name="20% - Ênfase4 14 2 2 2 2" xfId="21384" xr:uid="{4E25CE78-9DA0-4E2B-9AC7-9AA6CA62E417}"/>
    <cellStyle name="20% - Ênfase4 14 2 2 2 3" xfId="21385" xr:uid="{E4197C2A-F1D1-4D9F-A363-92C89BA67701}"/>
    <cellStyle name="20% - Ênfase4 14 2 2 3" xfId="21386" xr:uid="{238C4797-7EFA-45F4-B25C-28D08711072C}"/>
    <cellStyle name="20% - Ênfase4 14 2 2 4" xfId="21387" xr:uid="{36D12019-4007-44D9-8DD3-462CC3F4F9A5}"/>
    <cellStyle name="20% - Ênfase4 14 2 3" xfId="9488" xr:uid="{5AE75AAC-2D8D-45D2-822D-682D0A301EB3}"/>
    <cellStyle name="20% - Ênfase4 14 2 3 2" xfId="21388" xr:uid="{F4C81427-FEF3-400E-BEB1-C3450D1DDA5B}"/>
    <cellStyle name="20% - Ênfase4 14 2 3 2 2" xfId="21389" xr:uid="{7FC2BF57-D975-483F-B33A-855DF5997029}"/>
    <cellStyle name="20% - Ênfase4 14 2 3 2 3" xfId="21390" xr:uid="{0FDA4B3E-59FB-4D52-AA95-C36B27F6C909}"/>
    <cellStyle name="20% - Ênfase4 14 2 3 3" xfId="21391" xr:uid="{462447BE-3652-43E2-8796-4E05CBBCAFD0}"/>
    <cellStyle name="20% - Ênfase4 14 2 3 4" xfId="21392" xr:uid="{85E321A8-861D-4F52-BB9E-3896E9C957FE}"/>
    <cellStyle name="20% - Ênfase4 14 2 4" xfId="21393" xr:uid="{CD0BC39E-061C-467E-839D-95F9F2A0C963}"/>
    <cellStyle name="20% - Ênfase4 14 2 4 2" xfId="21394" xr:uid="{4ACE00DC-3B4B-45DA-8649-5E40B5E5FF1B}"/>
    <cellStyle name="20% - Ênfase4 14 2 4 3" xfId="21395" xr:uid="{1EDCFA1C-5849-48F4-955B-6F23F774C6FD}"/>
    <cellStyle name="20% - Ênfase4 14 2 5" xfId="21396" xr:uid="{238E7B75-1A31-4E71-84F6-5C3AB3AF1E6F}"/>
    <cellStyle name="20% - Ênfase4 14 2 6" xfId="21397" xr:uid="{441EF351-8FEA-428E-B1C9-BD6929D458AA}"/>
    <cellStyle name="20% - Ênfase4 14 3" xfId="9489" xr:uid="{AC46115A-E7C4-4740-B66E-78A1DABC4E01}"/>
    <cellStyle name="20% - Ênfase4 14 3 2" xfId="9490" xr:uid="{85FFB44D-AE65-4BEC-BF02-9BE2988F87F4}"/>
    <cellStyle name="20% - Ênfase4 14 3 2 2" xfId="21398" xr:uid="{D4E021E4-9E1C-4280-9ECB-FA5D725E90EE}"/>
    <cellStyle name="20% - Ênfase4 14 3 2 2 2" xfId="21399" xr:uid="{A58DD821-4396-4F23-9EA3-7823DD93BC5B}"/>
    <cellStyle name="20% - Ênfase4 14 3 2 2 3" xfId="21400" xr:uid="{45FC11C1-DF14-4290-8299-C123DB426C3A}"/>
    <cellStyle name="20% - Ênfase4 14 3 2 3" xfId="21401" xr:uid="{6E1B31AB-6BD8-49E6-92CB-6F8D2395FFEC}"/>
    <cellStyle name="20% - Ênfase4 14 3 2 4" xfId="21402" xr:uid="{972E55EE-AA69-447C-97D3-81B40255B01B}"/>
    <cellStyle name="20% - Ênfase4 14 3 3" xfId="9491" xr:uid="{EFA9CC97-0B83-4FB6-82BA-5987C54B6C08}"/>
    <cellStyle name="20% - Ênfase4 14 3 3 2" xfId="21403" xr:uid="{555C1A97-D3E1-44B4-AB30-54A67D6176E3}"/>
    <cellStyle name="20% - Ênfase4 14 3 3 2 2" xfId="21404" xr:uid="{AED748CD-9B3E-40D4-A547-7870BFBD9E0E}"/>
    <cellStyle name="20% - Ênfase4 14 3 3 2 3" xfId="21405" xr:uid="{4AAB8D1B-DDDB-47FF-AAC4-8A09AC34DF28}"/>
    <cellStyle name="20% - Ênfase4 14 3 3 3" xfId="21406" xr:uid="{01218E9B-E344-442D-8D26-8A6D9E0F0A34}"/>
    <cellStyle name="20% - Ênfase4 14 3 3 4" xfId="21407" xr:uid="{0F400AF8-074C-4234-8D1C-D65980AA0E47}"/>
    <cellStyle name="20% - Ênfase4 14 3 4" xfId="21408" xr:uid="{17667394-E6F1-4EBE-9A9E-9AD84A919E78}"/>
    <cellStyle name="20% - Ênfase4 14 3 4 2" xfId="21409" xr:uid="{D38DCEEA-9011-4EEA-BE53-257623BE27D5}"/>
    <cellStyle name="20% - Ênfase4 14 3 4 3" xfId="21410" xr:uid="{509742AF-7E08-4C61-BC03-375334377717}"/>
    <cellStyle name="20% - Ênfase4 14 3 5" xfId="21411" xr:uid="{4DC40ED7-5B2D-49FD-A3A0-E6778B305E4B}"/>
    <cellStyle name="20% - Ênfase4 14 3 6" xfId="21412" xr:uid="{1584F20E-F876-4096-99FF-87D2E8D81EB2}"/>
    <cellStyle name="20% - Ênfase4 14 4" xfId="9492" xr:uid="{DFE0A69C-4023-44DA-8A24-3646DB750E08}"/>
    <cellStyle name="20% - Ênfase4 14 4 2" xfId="21413" xr:uid="{0FE78AE5-FF0D-4A1B-B982-AF307533BC02}"/>
    <cellStyle name="20% - Ênfase4 14 4 2 2" xfId="21414" xr:uid="{36297BEA-94BE-410D-9422-32B416F1B59F}"/>
    <cellStyle name="20% - Ênfase4 14 4 2 3" xfId="21415" xr:uid="{9F91F04F-D474-456B-B0DC-E154CF82CF49}"/>
    <cellStyle name="20% - Ênfase4 14 4 3" xfId="21416" xr:uid="{FD702BEF-8F3E-4E92-8150-900C56595967}"/>
    <cellStyle name="20% - Ênfase4 14 4 4" xfId="21417" xr:uid="{D770985D-CEA3-4CFD-8613-55F7111DE171}"/>
    <cellStyle name="20% - Ênfase4 14 5" xfId="9493" xr:uid="{9F132590-59FF-4700-9063-328D33B2397E}"/>
    <cellStyle name="20% - Ênfase4 14 5 2" xfId="21418" xr:uid="{20B2F680-18C8-47A7-A0E7-8FA307378E2A}"/>
    <cellStyle name="20% - Ênfase4 14 5 2 2" xfId="21419" xr:uid="{6B06AF51-B87E-4204-A8F6-7E70B2C4A452}"/>
    <cellStyle name="20% - Ênfase4 14 5 2 3" xfId="21420" xr:uid="{973649B5-6913-4A95-9D1D-22D2F7F0FF90}"/>
    <cellStyle name="20% - Ênfase4 14 5 3" xfId="21421" xr:uid="{CB45E2A7-F8C4-4105-93DD-3B336B8E8E3A}"/>
    <cellStyle name="20% - Ênfase4 14 5 4" xfId="21422" xr:uid="{FE130CC8-193B-45C2-A27C-BEA173484EC8}"/>
    <cellStyle name="20% - Ênfase4 140" xfId="21423" xr:uid="{D8A7B27C-78E1-4651-861C-F49976896EDB}"/>
    <cellStyle name="20% - Ênfase4 141" xfId="21424" xr:uid="{355B6F0C-3A4A-418C-A1ED-798F0011BE82}"/>
    <cellStyle name="20% - Ênfase4 142" xfId="21425" xr:uid="{FDF25C77-8594-4BFB-B9FB-2AE9CB5B2F48}"/>
    <cellStyle name="20% - Ênfase4 143" xfId="21426" xr:uid="{D85BB5BC-3511-4A8C-B6F8-C83D1F8F3499}"/>
    <cellStyle name="20% - Ênfase4 144" xfId="43870" xr:uid="{A723AFFF-A3E6-4669-83F0-468B1A267F05}"/>
    <cellStyle name="20% - Ênfase4 145" xfId="43871" xr:uid="{7B41D33E-F13B-40A0-86BF-2FCCB330D263}"/>
    <cellStyle name="20% - Ênfase4 146" xfId="43872" xr:uid="{C42C706D-0A96-405F-B6CF-F9A18C5DCAFC}"/>
    <cellStyle name="20% - Ênfase4 147" xfId="43873" xr:uid="{EA1B8BB9-606A-4EB7-BB04-CC57FE3432C3}"/>
    <cellStyle name="20% - Ênfase4 148" xfId="43874" xr:uid="{F2208DFE-E49A-4DD5-BBC4-93AF5A20E64F}"/>
    <cellStyle name="20% - Ênfase4 149" xfId="43875" xr:uid="{042C1BDD-CC41-4C2F-A37E-1DBB5FECBB9B}"/>
    <cellStyle name="20% - Ênfase4 15" xfId="4886" xr:uid="{B842A3DF-BCC5-4814-AF05-17644D41269F}"/>
    <cellStyle name="20% - Ênfase4 15 2" xfId="9494" xr:uid="{347FCAC7-CC00-4776-9552-4090D8CA19C0}"/>
    <cellStyle name="20% - Ênfase4 15 2 2" xfId="9495" xr:uid="{14B63050-95AB-49F2-B226-D4E20F23AAF0}"/>
    <cellStyle name="20% - Ênfase4 15 2 2 2" xfId="21427" xr:uid="{9188A77F-E227-4C5A-888A-83E8616F0FC5}"/>
    <cellStyle name="20% - Ênfase4 15 2 2 2 2" xfId="21428" xr:uid="{391BFDB5-B2CE-4329-8A88-5C1F413E0EDA}"/>
    <cellStyle name="20% - Ênfase4 15 2 2 2 3" xfId="21429" xr:uid="{14E24E94-7049-4329-B195-63D29F43392F}"/>
    <cellStyle name="20% - Ênfase4 15 2 2 3" xfId="21430" xr:uid="{B9B43201-316D-4B66-8EC3-7FE39B6B7959}"/>
    <cellStyle name="20% - Ênfase4 15 2 2 4" xfId="21431" xr:uid="{446D080C-6CF7-4023-B158-91E78D3F4CA3}"/>
    <cellStyle name="20% - Ênfase4 15 2 3" xfId="9496" xr:uid="{E189F808-2D6B-49E4-B0E6-93957222C985}"/>
    <cellStyle name="20% - Ênfase4 15 2 3 2" xfId="21432" xr:uid="{28555A51-607D-4322-84C3-9974BBBB614B}"/>
    <cellStyle name="20% - Ênfase4 15 2 3 2 2" xfId="21433" xr:uid="{2E0EC34A-8154-46AD-A88B-D126EB218C70}"/>
    <cellStyle name="20% - Ênfase4 15 2 3 2 3" xfId="21434" xr:uid="{C7745F92-9300-476A-B661-698CE12E0AB7}"/>
    <cellStyle name="20% - Ênfase4 15 2 3 3" xfId="21435" xr:uid="{DAB40522-B675-4622-A90C-963C151A825D}"/>
    <cellStyle name="20% - Ênfase4 15 2 3 4" xfId="21436" xr:uid="{25F56162-E11B-4519-BAA0-D7B479C55F77}"/>
    <cellStyle name="20% - Ênfase4 15 2 4" xfId="21437" xr:uid="{7ED09979-E895-42EB-BA15-382A7D4E14CF}"/>
    <cellStyle name="20% - Ênfase4 15 2 4 2" xfId="21438" xr:uid="{8B7E80DE-54CC-4FDB-A955-8765CF03EDBF}"/>
    <cellStyle name="20% - Ênfase4 15 2 4 3" xfId="21439" xr:uid="{204B29F6-BD26-4523-823D-F551A9DCFDAE}"/>
    <cellStyle name="20% - Ênfase4 15 2 5" xfId="21440" xr:uid="{FD34E96B-818D-420D-AAF2-1B27868D2EC5}"/>
    <cellStyle name="20% - Ênfase4 15 2 6" xfId="21441" xr:uid="{BC90E622-5F1C-4D51-986F-BC7B95B7C9DF}"/>
    <cellStyle name="20% - Ênfase4 15 3" xfId="9497" xr:uid="{885E2199-1CBF-469C-B9DA-22E2E343EADC}"/>
    <cellStyle name="20% - Ênfase4 15 3 2" xfId="9498" xr:uid="{EF5610CD-F4A9-4B1C-9975-5BAD6E5DBA05}"/>
    <cellStyle name="20% - Ênfase4 15 3 2 2" xfId="21442" xr:uid="{ABA58009-A1BD-4331-BDCF-C8F7BAF8CF54}"/>
    <cellStyle name="20% - Ênfase4 15 3 2 2 2" xfId="21443" xr:uid="{21E54B9B-F7D0-40FF-94A0-790A907B5844}"/>
    <cellStyle name="20% - Ênfase4 15 3 2 2 3" xfId="21444" xr:uid="{296985CC-E4EB-4E7D-A6B3-497B0B2237CD}"/>
    <cellStyle name="20% - Ênfase4 15 3 2 3" xfId="21445" xr:uid="{572C688B-E0C7-4AF7-8E7C-FE0EE537AE32}"/>
    <cellStyle name="20% - Ênfase4 15 3 2 4" xfId="21446" xr:uid="{1BDC4226-F0DA-4831-9B4E-19CE7A872AE9}"/>
    <cellStyle name="20% - Ênfase4 15 3 3" xfId="9499" xr:uid="{8B74974E-B7F0-4420-B63D-BE256CC848BA}"/>
    <cellStyle name="20% - Ênfase4 15 3 3 2" xfId="21447" xr:uid="{C3A5661D-BB7A-4207-8704-3BF4681ECFF5}"/>
    <cellStyle name="20% - Ênfase4 15 3 3 2 2" xfId="21448" xr:uid="{7F52A4EF-268C-43B1-98BF-2C37868F6BD9}"/>
    <cellStyle name="20% - Ênfase4 15 3 3 2 3" xfId="21449" xr:uid="{F8A36BAE-6F5C-4187-AF3A-1679B5A422BC}"/>
    <cellStyle name="20% - Ênfase4 15 3 3 3" xfId="21450" xr:uid="{79BA7224-7AA6-4E8D-BA8B-669883533D47}"/>
    <cellStyle name="20% - Ênfase4 15 3 3 4" xfId="21451" xr:uid="{CE34D9D7-D53E-45B0-BB7A-67C8801A86BC}"/>
    <cellStyle name="20% - Ênfase4 15 3 4" xfId="21452" xr:uid="{717C5F15-34A4-41EA-A844-C30EACE28ECC}"/>
    <cellStyle name="20% - Ênfase4 15 3 4 2" xfId="21453" xr:uid="{F5AC17F3-8E5F-4AF2-BF0F-11CAC9E4CAE7}"/>
    <cellStyle name="20% - Ênfase4 15 3 4 3" xfId="21454" xr:uid="{B181E232-2EFD-44F2-B556-210CFB75F595}"/>
    <cellStyle name="20% - Ênfase4 15 3 5" xfId="21455" xr:uid="{4B7BBFB3-561C-427A-9279-8AEE0B4A7D5D}"/>
    <cellStyle name="20% - Ênfase4 15 3 6" xfId="21456" xr:uid="{06807BA5-5FDB-44EE-9839-88988EB9AFAE}"/>
    <cellStyle name="20% - Ênfase4 15 4" xfId="9500" xr:uid="{81C760CE-E0AB-4E77-A715-593391DF8688}"/>
    <cellStyle name="20% - Ênfase4 15 4 2" xfId="21457" xr:uid="{53007248-CC56-45A3-95C8-99F7125C8610}"/>
    <cellStyle name="20% - Ênfase4 15 4 2 2" xfId="21458" xr:uid="{8589A4BB-64A0-4621-B4AB-9474D21A1493}"/>
    <cellStyle name="20% - Ênfase4 15 4 2 3" xfId="21459" xr:uid="{0BF6D2BD-A81B-4C37-A4DB-2312A0568D76}"/>
    <cellStyle name="20% - Ênfase4 15 4 3" xfId="21460" xr:uid="{063344D7-9AB4-46F2-BB51-6CAA563CC6FD}"/>
    <cellStyle name="20% - Ênfase4 15 4 4" xfId="21461" xr:uid="{3D48F2C7-A7A3-4ED2-8885-A61AE72BADAB}"/>
    <cellStyle name="20% - Ênfase4 15 5" xfId="9501" xr:uid="{B84E930B-AE5D-40D6-B1FA-6A75652CFA49}"/>
    <cellStyle name="20% - Ênfase4 15 5 2" xfId="21462" xr:uid="{89885713-F094-4F2E-8DE4-A2D4C4C51636}"/>
    <cellStyle name="20% - Ênfase4 15 5 2 2" xfId="21463" xr:uid="{6A64882A-35EF-4BA7-90BA-0BAECC109615}"/>
    <cellStyle name="20% - Ênfase4 15 5 2 3" xfId="21464" xr:uid="{55D48C84-B231-491C-B7A3-245A7A78DB41}"/>
    <cellStyle name="20% - Ênfase4 15 5 3" xfId="21465" xr:uid="{69530512-8768-4860-B5B5-AAE994696160}"/>
    <cellStyle name="20% - Ênfase4 15 5 4" xfId="21466" xr:uid="{D0094F02-3FDF-4512-BC6A-90BBDB64386C}"/>
    <cellStyle name="20% - Ênfase4 150" xfId="43876" xr:uid="{31751179-ACD3-4E05-8F13-F86D0389089A}"/>
    <cellStyle name="20% - Ênfase4 151" xfId="43877" xr:uid="{12FCEB3A-1567-447D-B5B7-8E1B5AD4A7B4}"/>
    <cellStyle name="20% - Ênfase4 152" xfId="43878" xr:uid="{D134ACA1-6FA9-44CF-B78C-4ED6FD47D1D6}"/>
    <cellStyle name="20% - Ênfase4 16" xfId="4887" xr:uid="{62D7E11B-2FF1-4B5C-8575-CBF545A50FE2}"/>
    <cellStyle name="20% - Ênfase4 16 2" xfId="9502" xr:uid="{6F53E94D-3448-486A-A469-C4E9047C922A}"/>
    <cellStyle name="20% - Ênfase4 16 2 2" xfId="9503" xr:uid="{1C0BC782-36FD-4657-80D1-07A8BE6A7935}"/>
    <cellStyle name="20% - Ênfase4 16 2 2 2" xfId="21467" xr:uid="{2653CDF9-AB42-4881-9BF7-303CA26516D7}"/>
    <cellStyle name="20% - Ênfase4 16 2 2 3" xfId="21468" xr:uid="{1188048D-776B-4140-8033-8A97F6A53BA4}"/>
    <cellStyle name="20% - Ênfase4 16 2 3" xfId="21469" xr:uid="{3A283A9C-7A3C-49A4-AFF9-07FF9453093A}"/>
    <cellStyle name="20% - Ênfase4 16 2 4" xfId="21470" xr:uid="{B9A2D3F9-FB47-474D-B018-92866C509401}"/>
    <cellStyle name="20% - Ênfase4 16 3" xfId="9504" xr:uid="{C6B75700-5378-4E19-B116-62F9010CCAF2}"/>
    <cellStyle name="20% - Ênfase4 16 3 2" xfId="21471" xr:uid="{C28C301A-D0E7-49DA-BC9D-B08DB0B28632}"/>
    <cellStyle name="20% - Ênfase4 16 3 2 2" xfId="21472" xr:uid="{42CDC3A0-528F-436A-B56A-A38A3582B7B8}"/>
    <cellStyle name="20% - Ênfase4 16 3 2 3" xfId="21473" xr:uid="{ED5B78F1-B7BA-4F9C-B19C-304C27686667}"/>
    <cellStyle name="20% - Ênfase4 16 3 3" xfId="21474" xr:uid="{76E11775-5590-4DA4-96A7-BAC3A1834E7F}"/>
    <cellStyle name="20% - Ênfase4 16 3 4" xfId="21475" xr:uid="{9838F34C-97DF-4F51-8D00-CB10CEBC01EA}"/>
    <cellStyle name="20% - Ênfase4 17" xfId="4888" xr:uid="{8B90C6EE-3D9E-4644-976B-5AA1D895A9D6}"/>
    <cellStyle name="20% - Ênfase4 17 2" xfId="9505" xr:uid="{DBC7B04D-1B36-4D8B-A24F-2DD39D610D15}"/>
    <cellStyle name="20% - Ênfase4 17 2 2" xfId="9506" xr:uid="{512D47A0-3F29-4139-96E1-9EEE2B7BC163}"/>
    <cellStyle name="20% - Ênfase4 17 2 2 2" xfId="21476" xr:uid="{465D862C-6673-4841-865A-3AD29AE9799F}"/>
    <cellStyle name="20% - Ênfase4 17 2 2 3" xfId="21477" xr:uid="{214CE125-C626-40F4-8B88-B3CCB4490D48}"/>
    <cellStyle name="20% - Ênfase4 17 2 3" xfId="21478" xr:uid="{3B1064DA-D421-467B-AD04-26F852B84F5D}"/>
    <cellStyle name="20% - Ênfase4 17 2 4" xfId="21479" xr:uid="{76F22BF8-18E1-4326-87B8-9CDFE7466F2E}"/>
    <cellStyle name="20% - Ênfase4 17 3" xfId="9507" xr:uid="{C61EB4B1-56E6-404B-AF76-624F100E619E}"/>
    <cellStyle name="20% - Ênfase4 17 3 2" xfId="21480" xr:uid="{FBCB3B48-F020-4DC2-A764-61B599C43B16}"/>
    <cellStyle name="20% - Ênfase4 17 3 2 2" xfId="21481" xr:uid="{A56DE613-F69D-4EBB-A4C1-7DFA97C32175}"/>
    <cellStyle name="20% - Ênfase4 17 3 2 3" xfId="21482" xr:uid="{07DD71AB-26D7-4BBA-81F5-4A04563608FD}"/>
    <cellStyle name="20% - Ênfase4 17 3 3" xfId="21483" xr:uid="{19058F7F-5995-466B-942E-18B50071EFB4}"/>
    <cellStyle name="20% - Ênfase4 17 3 4" xfId="21484" xr:uid="{AC7937F4-8A31-4617-8C3E-C4F48866ADDC}"/>
    <cellStyle name="20% - Ênfase4 18" xfId="4889" xr:uid="{18C34CEF-5F13-4B79-B4AF-F5C7B665860D}"/>
    <cellStyle name="20% - Ênfase4 18 2" xfId="9508" xr:uid="{7A4C0634-7994-47C8-A048-0CFD4558DD8C}"/>
    <cellStyle name="20% - Ênfase4 18 2 2" xfId="9509" xr:uid="{4929DA2B-F3D3-45BC-901F-357B38F235A0}"/>
    <cellStyle name="20% - Ênfase4 18 2 2 2" xfId="21485" xr:uid="{840FFA84-F174-442C-BC5B-7D662C523D13}"/>
    <cellStyle name="20% - Ênfase4 18 2 2 3" xfId="21486" xr:uid="{19DBAD1D-D62A-45F8-AA5B-2B365D9A2110}"/>
    <cellStyle name="20% - Ênfase4 18 2 3" xfId="21487" xr:uid="{C7D286C6-AC78-4B09-9ACC-AB152B40FD08}"/>
    <cellStyle name="20% - Ênfase4 18 2 4" xfId="21488" xr:uid="{4A8F1BEB-A9D4-426E-B11F-9F96882BB64D}"/>
    <cellStyle name="20% - Ênfase4 18 3" xfId="9510" xr:uid="{1E42562B-C9C8-45B3-99C5-5A2E71C116F7}"/>
    <cellStyle name="20% - Ênfase4 18 3 2" xfId="21489" xr:uid="{9525E8F2-2345-46FE-A0BA-9DCF73F1829C}"/>
    <cellStyle name="20% - Ênfase4 18 3 2 2" xfId="21490" xr:uid="{8DC84830-D961-4271-859B-9342BEA1340B}"/>
    <cellStyle name="20% - Ênfase4 18 3 2 3" xfId="21491" xr:uid="{A8782F6E-7F23-454D-BDF6-8F5EE9A3AC74}"/>
    <cellStyle name="20% - Ênfase4 18 3 3" xfId="21492" xr:uid="{888137F8-2645-4912-9AD0-228BA0747FB1}"/>
    <cellStyle name="20% - Ênfase4 18 3 4" xfId="21493" xr:uid="{03DA4C6C-FB0C-4894-8988-90346E5C7DBC}"/>
    <cellStyle name="20% - Ênfase4 19" xfId="4890" xr:uid="{2AEFFDEA-CB79-4932-BF69-99793B2C7593}"/>
    <cellStyle name="20% - Ênfase4 19 2" xfId="9511" xr:uid="{212A2835-67AD-498D-833D-FB08BF908B94}"/>
    <cellStyle name="20% - Ênfase4 19 2 2" xfId="9512" xr:uid="{C4FB8386-9058-44F4-926B-AE36A632799C}"/>
    <cellStyle name="20% - Ênfase4 19 2 2 2" xfId="21494" xr:uid="{4D8F203F-3F56-474A-A5A2-9D5A42ABB901}"/>
    <cellStyle name="20% - Ênfase4 19 2 2 3" xfId="21495" xr:uid="{AD3C78B6-DB46-4901-9B54-AF05DBADCD67}"/>
    <cellStyle name="20% - Ênfase4 19 2 3" xfId="21496" xr:uid="{2ABFABF0-B21A-4418-87AE-4E790FFF3924}"/>
    <cellStyle name="20% - Ênfase4 19 2 4" xfId="21497" xr:uid="{87204C7B-70CC-4337-9E31-0FAB57AEECF6}"/>
    <cellStyle name="20% - Ênfase4 19 3" xfId="9513" xr:uid="{75B41F07-B3C3-43FA-B550-FFF8FC27CC1A}"/>
    <cellStyle name="20% - Ênfase4 19 3 2" xfId="21498" xr:uid="{AACEB5DF-FA22-4111-8C2D-E1040506CAD3}"/>
    <cellStyle name="20% - Ênfase4 19 3 2 2" xfId="21499" xr:uid="{A0A5EB0F-1D4E-41CA-9883-DA1CF4ECF315}"/>
    <cellStyle name="20% - Ênfase4 19 3 2 3" xfId="21500" xr:uid="{4A8535AA-1340-461B-A15E-58B9CD50882E}"/>
    <cellStyle name="20% - Ênfase4 19 3 3" xfId="21501" xr:uid="{07A68A9C-836D-4CF2-B960-8AE9F67FF04A}"/>
    <cellStyle name="20% - Ênfase4 19 3 4" xfId="21502" xr:uid="{C0C37F9B-6F5E-447A-9DFE-3695223AFF46}"/>
    <cellStyle name="20% - Ênfase4 2" xfId="4891" xr:uid="{527AA4B6-8329-49A7-9E5D-9CB076FEC79D}"/>
    <cellStyle name="20% - Ênfase4 2 10" xfId="4892" xr:uid="{D025DDC9-D52B-46D9-AC5F-F55098219D10}"/>
    <cellStyle name="20% - Ênfase4 2 10 2" xfId="9514" xr:uid="{222872DC-7977-4D13-9703-DE1F82BC0906}"/>
    <cellStyle name="20% - Ênfase4 2 10 2 2" xfId="21503" xr:uid="{DC3D6F99-3BDE-4DA1-80EE-A45E0C1777B5}"/>
    <cellStyle name="20% - Ênfase4 2 10 2 2 2" xfId="21504" xr:uid="{D6EB0209-FF62-41BA-AD12-1CD151FC992C}"/>
    <cellStyle name="20% - Ênfase4 2 10 2 2 3" xfId="21505" xr:uid="{B198C423-1445-43C2-AA29-838D4850DE4C}"/>
    <cellStyle name="20% - Ênfase4 2 10 2 3" xfId="21506" xr:uid="{7EEEAFFA-877A-4F0F-A2C5-14BEAEFCD59B}"/>
    <cellStyle name="20% - Ênfase4 2 10 2 4" xfId="21507" xr:uid="{7C69219C-2597-4FCD-83F9-6CF5738004E5}"/>
    <cellStyle name="20% - Ênfase4 2 10 3" xfId="21508" xr:uid="{1D2F2DBC-1BD3-4D1E-A1B6-2BB8A8420521}"/>
    <cellStyle name="20% - Ênfase4 2 10 3 2" xfId="21509" xr:uid="{9F254930-E104-485F-82E3-F55ADEB12737}"/>
    <cellStyle name="20% - Ênfase4 2 10 3 3" xfId="21510" xr:uid="{9A343B4C-77A6-4902-BE00-01226F2A26EE}"/>
    <cellStyle name="20% - Ênfase4 2 10 4" xfId="21511" xr:uid="{2884F8D8-13A4-47D9-8B34-6A1257134B7A}"/>
    <cellStyle name="20% - Ênfase4 2 10 5" xfId="21512" xr:uid="{E44E768C-5F86-49FE-9009-768999794ED7}"/>
    <cellStyle name="20% - Ênfase4 2 11" xfId="9515" xr:uid="{20323479-01EF-456A-B873-21E5C365EA90}"/>
    <cellStyle name="20% - Ênfase4 2 11 2" xfId="9516" xr:uid="{9F51548B-1D41-40ED-8050-985C265DAC91}"/>
    <cellStyle name="20% - Ênfase4 2 11 2 2" xfId="21513" xr:uid="{38388750-8875-443E-A623-F0B2BCEB6C49}"/>
    <cellStyle name="20% - Ênfase4 2 11 2 2 2" xfId="21514" xr:uid="{43850223-9ABB-4C61-9BFE-4698847B51A8}"/>
    <cellStyle name="20% - Ênfase4 2 11 2 2 3" xfId="21515" xr:uid="{6549009A-7EBE-4713-828B-B0C39F648C79}"/>
    <cellStyle name="20% - Ênfase4 2 11 2 3" xfId="21516" xr:uid="{AC847DCD-C807-4AD8-B80D-437891AAB89F}"/>
    <cellStyle name="20% - Ênfase4 2 11 2 4" xfId="21517" xr:uid="{E49C13EB-FBF8-4A89-8FCF-21C98B2EA42A}"/>
    <cellStyle name="20% - Ênfase4 2 11 3" xfId="21518" xr:uid="{2AD40242-9294-4695-856E-44250A29D193}"/>
    <cellStyle name="20% - Ênfase4 2 11 3 2" xfId="21519" xr:uid="{C7A90748-0E48-485E-BD6E-AB2EFD015675}"/>
    <cellStyle name="20% - Ênfase4 2 11 3 3" xfId="21520" xr:uid="{C3D7B702-2075-4E10-95C7-0EF037E29DE2}"/>
    <cellStyle name="20% - Ênfase4 2 11 4" xfId="21521" xr:uid="{DF66C73F-07DB-44F1-88A4-327C4DB919A0}"/>
    <cellStyle name="20% - Ênfase4 2 11 5" xfId="21522" xr:uid="{5B915999-545D-414D-9356-30110A4A2D23}"/>
    <cellStyle name="20% - Ênfase4 2 12" xfId="9517" xr:uid="{6DC0063E-2D61-464C-83D8-DCF370270CC4}"/>
    <cellStyle name="20% - Ênfase4 2 12 2" xfId="21523" xr:uid="{DD54B056-00B2-4A5D-AD18-3D6EFE169699}"/>
    <cellStyle name="20% - Ênfase4 2 12 2 2" xfId="21524" xr:uid="{8426FFB7-40B5-4AEA-99F8-8EC411922474}"/>
    <cellStyle name="20% - Ênfase4 2 12 2 3" xfId="21525" xr:uid="{12BF612D-B390-431B-8F52-B0852CD844C9}"/>
    <cellStyle name="20% - Ênfase4 2 12 3" xfId="21526" xr:uid="{6DCD2D3C-737A-4998-9F5F-A521FB8458D2}"/>
    <cellStyle name="20% - Ênfase4 2 12 4" xfId="21527" xr:uid="{93167F60-C07A-49D5-B04F-EEE74825059B}"/>
    <cellStyle name="20% - Ênfase4 2 13" xfId="9518" xr:uid="{DDD88D2D-6569-46F8-B381-B0D2C0B2A714}"/>
    <cellStyle name="20% - Ênfase4 2 13 2" xfId="21528" xr:uid="{A800EDB9-91E0-44B3-AC62-78409366BED3}"/>
    <cellStyle name="20% - Ênfase4 2 13 2 2" xfId="21529" xr:uid="{73EEC58D-CEA4-4414-ADEB-9FBCD18C5883}"/>
    <cellStyle name="20% - Ênfase4 2 13 2 3" xfId="21530" xr:uid="{29B0890A-69F2-424E-B97B-D14F449A2F0B}"/>
    <cellStyle name="20% - Ênfase4 2 13 3" xfId="21531" xr:uid="{506E4D55-6FD1-4861-940E-5844902BDC8B}"/>
    <cellStyle name="20% - Ênfase4 2 13 4" xfId="21532" xr:uid="{29ED18FB-03ED-47D4-B95A-7C69EA689C87}"/>
    <cellStyle name="20% - Ênfase4 2 14" xfId="9519" xr:uid="{A48817C7-5D52-4583-93DE-8E0F77E88BD5}"/>
    <cellStyle name="20% - Ênfase4 2 14 2" xfId="21533" xr:uid="{20237FE3-DB83-41FD-AFB8-38DDC1B071B5}"/>
    <cellStyle name="20% - Ênfase4 2 14 2 2" xfId="21534" xr:uid="{467F6C71-ED5C-4018-B1F2-BE24B4C0244F}"/>
    <cellStyle name="20% - Ênfase4 2 14 2 3" xfId="21535" xr:uid="{6A16C2F9-A4C0-4F78-8D7F-2A323BE2412A}"/>
    <cellStyle name="20% - Ênfase4 2 14 3" xfId="21536" xr:uid="{2BD6697A-5A43-49A4-B062-B7F1D3AF1554}"/>
    <cellStyle name="20% - Ênfase4 2 14 4" xfId="21537" xr:uid="{325C3723-63A1-4D7E-BD27-7DA668603538}"/>
    <cellStyle name="20% - Ênfase4 2 15" xfId="9520" xr:uid="{F1A7D8FE-A427-4DB0-8ED1-A49169841482}"/>
    <cellStyle name="20% - Ênfase4 2 15 2" xfId="21538" xr:uid="{B9B9FCCD-2411-4EDB-BAA1-BA2736D33EAA}"/>
    <cellStyle name="20% - Ênfase4 2 15 2 2" xfId="21539" xr:uid="{463EAB1F-F741-4565-82C0-17C81FA47404}"/>
    <cellStyle name="20% - Ênfase4 2 15 2 3" xfId="21540" xr:uid="{36A09E7A-E4E6-4F10-BE97-CDAEF2714C58}"/>
    <cellStyle name="20% - Ênfase4 2 15 3" xfId="21541" xr:uid="{9AB70DE7-3A28-457E-8D30-348DEED69C6B}"/>
    <cellStyle name="20% - Ênfase4 2 15 4" xfId="21542" xr:uid="{0525B7F9-B2CD-47F6-AA23-3747F3B62D56}"/>
    <cellStyle name="20% - Ênfase4 2 16" xfId="9521" xr:uid="{90C8C6E8-B932-419A-BE46-60C7E6B19B42}"/>
    <cellStyle name="20% - Ênfase4 2 16 2" xfId="21543" xr:uid="{7CC9C1F4-5206-4470-B061-7AD3487192B0}"/>
    <cellStyle name="20% - Ênfase4 2 16 2 2" xfId="21544" xr:uid="{C0A6C1FF-AF0F-4884-8E30-BE5D5281CFEE}"/>
    <cellStyle name="20% - Ênfase4 2 16 2 3" xfId="21545" xr:uid="{C8451746-7A49-400A-89EF-087032C322E8}"/>
    <cellStyle name="20% - Ênfase4 2 16 3" xfId="21546" xr:uid="{E8F8DB18-D627-43BD-A8FE-D42732E0DB11}"/>
    <cellStyle name="20% - Ênfase4 2 16 4" xfId="21547" xr:uid="{516B3A0E-0F99-4BBD-8EDB-E52C1A64B58D}"/>
    <cellStyle name="20% - Ênfase4 2 17" xfId="9522" xr:uid="{8579E78B-6A99-47E5-B5FB-550833EA0EC8}"/>
    <cellStyle name="20% - Ênfase4 2 17 2" xfId="21548" xr:uid="{7AB8969E-D3E4-41A7-9AFE-22702C1C9F58}"/>
    <cellStyle name="20% - Ênfase4 2 17 2 2" xfId="21549" xr:uid="{78495141-EC9A-4859-91E7-0FE6CF2D91B8}"/>
    <cellStyle name="20% - Ênfase4 2 17 2 3" xfId="21550" xr:uid="{20FA6ABE-B3AD-4C9B-8F19-AB6574CCF837}"/>
    <cellStyle name="20% - Ênfase4 2 17 3" xfId="21551" xr:uid="{77D4E674-CABE-43BF-A0CD-5493863BE74B}"/>
    <cellStyle name="20% - Ênfase4 2 17 4" xfId="21552" xr:uid="{B8897A73-8FDB-43CB-BEDB-A50C2E0AFB53}"/>
    <cellStyle name="20% - Ênfase4 2 18" xfId="21553" xr:uid="{81062FE4-72F3-4F1F-9CC2-A1A1AEA8C290}"/>
    <cellStyle name="20% - Ênfase4 2 19" xfId="21554" xr:uid="{C14A593C-083E-4A5C-9B11-1B040191736C}"/>
    <cellStyle name="20% - Ênfase4 2 2" xfId="4893" xr:uid="{990564AD-0A0D-454B-8386-97A71785E9C1}"/>
    <cellStyle name="20% - Ênfase4 2 2 10" xfId="9523" xr:uid="{09714A5A-3586-4AE8-9389-05AE7F933209}"/>
    <cellStyle name="20% - Ênfase4 2 2 10 2" xfId="9524" xr:uid="{DEF10D26-5B3C-4AF9-AD61-32B5249636EE}"/>
    <cellStyle name="20% - Ênfase4 2 2 10 3" xfId="21555" xr:uid="{2A23B73C-5A3F-45A3-AAF6-3A3DB80B7FDD}"/>
    <cellStyle name="20% - Ênfase4 2 2 10 3 2" xfId="21556" xr:uid="{7100A81A-AF54-40B9-B9BE-A2C4458638A5}"/>
    <cellStyle name="20% - Ênfase4 2 2 10 3 3" xfId="21557" xr:uid="{5669A516-633E-45B2-A222-104E8F34EC20}"/>
    <cellStyle name="20% - Ênfase4 2 2 10 4" xfId="21558" xr:uid="{4BF45268-4365-4761-8674-94B95A8EA11B}"/>
    <cellStyle name="20% - Ênfase4 2 2 10 5" xfId="21559" xr:uid="{A14BB5A7-FB1F-46BF-ADC5-615B12BE4B02}"/>
    <cellStyle name="20% - Ênfase4 2 2 11" xfId="9525" xr:uid="{312D00EE-DCEF-4E71-895E-61AEDA615042}"/>
    <cellStyle name="20% - Ênfase4 2 2 12" xfId="9526" xr:uid="{A3623FE4-9D1C-4D3B-AFA7-99CB25EF66A5}"/>
    <cellStyle name="20% - Ênfase4 2 2 13" xfId="9527" xr:uid="{59829D94-5C81-4032-9908-08DF7592AFC9}"/>
    <cellStyle name="20% - Ênfase4 2 2 14" xfId="9528" xr:uid="{7A3DB662-12FC-4D42-B0D4-96BAC63D6839}"/>
    <cellStyle name="20% - Ênfase4 2 2 15" xfId="9529" xr:uid="{67EC74D9-1028-4CE0-9B13-95667EF0CC22}"/>
    <cellStyle name="20% - Ênfase4 2 2 16" xfId="9530" xr:uid="{EAA9C060-717B-4BD7-A4F8-981F831DC3E8}"/>
    <cellStyle name="20% - Ênfase4 2 2 17" xfId="21560" xr:uid="{E355BCD2-BFFC-49F4-A69D-9BB8358A53AE}"/>
    <cellStyle name="20% - Ênfase4 2 2 17 2" xfId="21561" xr:uid="{5C83C320-B921-46E7-963B-275DFF206ECF}"/>
    <cellStyle name="20% - Ênfase4 2 2 17 3" xfId="21562" xr:uid="{4CB3AAC9-D81A-4F3B-A65D-31668D7BA931}"/>
    <cellStyle name="20% - Ênfase4 2 2 18" xfId="21563" xr:uid="{563F5620-9B91-440B-B585-AC4F508DC5D7}"/>
    <cellStyle name="20% - Ênfase4 2 2 19" xfId="21564" xr:uid="{C3AFD03A-5AB8-4C6C-8FD8-97F328FE3D34}"/>
    <cellStyle name="20% - Ênfase4 2 2 2" xfId="4894" xr:uid="{AC11246F-A392-4B6D-B8B0-08ACBF605976}"/>
    <cellStyle name="20% - Ênfase4 2 2 3" xfId="4895" xr:uid="{8DA584F9-2FFA-4430-B719-BEAC14552FC7}"/>
    <cellStyle name="20% - Ênfase4 2 2 4" xfId="4896" xr:uid="{529836A4-F2F5-459A-8DAD-765D8E819866}"/>
    <cellStyle name="20% - Ênfase4 2 2 5" xfId="4897" xr:uid="{B64116EF-75D0-4B8D-85B0-8BC3FDACF957}"/>
    <cellStyle name="20% - Ênfase4 2 2 6" xfId="4898" xr:uid="{36459244-1F53-47BF-A9DB-06815D746DB1}"/>
    <cellStyle name="20% - Ênfase4 2 2 7" xfId="4899" xr:uid="{83D0647E-C459-4D6C-853C-76702F97471C}"/>
    <cellStyle name="20% - Ênfase4 2 2 8" xfId="4900" xr:uid="{1330118C-3DFA-4DD6-AF90-A7020DB8F99F}"/>
    <cellStyle name="20% - Ênfase4 2 2 9" xfId="4901" xr:uid="{21FFBE92-B515-403F-838D-110824D08984}"/>
    <cellStyle name="20% - Ênfase4 2 20" xfId="21565" xr:uid="{E35E3657-82D7-4847-9D77-B988C097D7DF}"/>
    <cellStyle name="20% - Ênfase4 2 3" xfId="4902" xr:uid="{3DF1B83D-964F-443D-B367-6E456B13699A}"/>
    <cellStyle name="20% - Ênfase4 2 3 2" xfId="9531" xr:uid="{E1BF0DFD-04EC-43AD-B737-AF6B1C2587B9}"/>
    <cellStyle name="20% - Ênfase4 2 3 2 2" xfId="21566" xr:uid="{8E254C75-B928-42B5-B6F2-B8F6F214DBDC}"/>
    <cellStyle name="20% - Ênfase4 2 3 2 2 2" xfId="21567" xr:uid="{28BEFE5A-4C58-4E1E-BA57-F0DDDC1E3AC1}"/>
    <cellStyle name="20% - Ênfase4 2 3 2 2 3" xfId="21568" xr:uid="{D3C3302E-B4FE-44F5-9961-1BF5D2D1F339}"/>
    <cellStyle name="20% - Ênfase4 2 3 2 3" xfId="21569" xr:uid="{07D90370-25CB-4471-BC29-5D76174A1673}"/>
    <cellStyle name="20% - Ênfase4 2 3 2 4" xfId="21570" xr:uid="{62C363F4-C1F3-421A-AA57-2B50F752527A}"/>
    <cellStyle name="20% - Ênfase4 2 3 3" xfId="9532" xr:uid="{43F08364-EBF0-470E-AF3D-BD161769C518}"/>
    <cellStyle name="20% - Ênfase4 2 3 3 2" xfId="21571" xr:uid="{02C3C148-58EF-41C4-B7E1-C7FC148340FC}"/>
    <cellStyle name="20% - Ênfase4 2 3 3 2 2" xfId="21572" xr:uid="{733252A7-530B-42A2-9663-0FAB65F14E5B}"/>
    <cellStyle name="20% - Ênfase4 2 3 3 2 3" xfId="21573" xr:uid="{32DC7D45-7D44-476B-9EA5-BF0E2A4AE39D}"/>
    <cellStyle name="20% - Ênfase4 2 3 3 3" xfId="21574" xr:uid="{31DFAA8D-0368-414D-AD29-457988A08946}"/>
    <cellStyle name="20% - Ênfase4 2 3 3 4" xfId="21575" xr:uid="{18260993-753D-4E9A-981B-3D7344451A5A}"/>
    <cellStyle name="20% - Ênfase4 2 3 4" xfId="21576" xr:uid="{EC6AE7E0-D0E2-4FD5-95F6-B899C0A96292}"/>
    <cellStyle name="20% - Ênfase4 2 3 4 2" xfId="21577" xr:uid="{D3208F09-ED1E-420D-8364-1153DC8B87CB}"/>
    <cellStyle name="20% - Ênfase4 2 3 4 3" xfId="21578" xr:uid="{B06F3DBC-0D13-43E9-A5FA-FCC24536D925}"/>
    <cellStyle name="20% - Ênfase4 2 3 5" xfId="21579" xr:uid="{DCF0F426-DCB1-4A99-8B24-4C086A1C8262}"/>
    <cellStyle name="20% - Ênfase4 2 3 6" xfId="21580" xr:uid="{1BFC38BA-91F3-4355-93CB-985F4BBB0443}"/>
    <cellStyle name="20% - Ênfase4 2 4" xfId="4903" xr:uid="{56F01C61-B529-45CB-98F7-9334206CADCC}"/>
    <cellStyle name="20% - Ênfase4 2 4 2" xfId="9533" xr:uid="{77F7310C-E6B1-4366-9ECD-72326263565C}"/>
    <cellStyle name="20% - Ênfase4 2 4 2 2" xfId="21581" xr:uid="{91FC772F-3292-4F4D-9DA5-16D85C34780C}"/>
    <cellStyle name="20% - Ênfase4 2 4 2 2 2" xfId="21582" xr:uid="{C4E4178C-B68F-433D-A591-4A3F2C79A3FC}"/>
    <cellStyle name="20% - Ênfase4 2 4 2 2 3" xfId="21583" xr:uid="{678CAE64-6607-49A4-891C-50A5896F4DAB}"/>
    <cellStyle name="20% - Ênfase4 2 4 2 3" xfId="21584" xr:uid="{D99D1DB8-7373-450E-8896-157E561A7588}"/>
    <cellStyle name="20% - Ênfase4 2 4 2 4" xfId="21585" xr:uid="{5FC8DCE1-F4D4-4EC5-B780-E7953BC92836}"/>
    <cellStyle name="20% - Ênfase4 2 4 3" xfId="9534" xr:uid="{F5E20AD7-31E4-41C7-96A5-313AECF69BD9}"/>
    <cellStyle name="20% - Ênfase4 2 4 3 2" xfId="21586" xr:uid="{B0C420DA-73EA-435F-83FC-C7F6596672FE}"/>
    <cellStyle name="20% - Ênfase4 2 4 3 2 2" xfId="21587" xr:uid="{57CFEC00-0E6D-4722-928D-088A571ABCFF}"/>
    <cellStyle name="20% - Ênfase4 2 4 3 2 3" xfId="21588" xr:uid="{7D133F9A-0419-4AF1-93F2-E8853C5B785D}"/>
    <cellStyle name="20% - Ênfase4 2 4 3 3" xfId="21589" xr:uid="{E00ECA8F-46AD-4538-8D89-AB0723B3EFD0}"/>
    <cellStyle name="20% - Ênfase4 2 4 3 4" xfId="21590" xr:uid="{D35AF0E5-1282-4B86-A6A3-FDD952DC4AED}"/>
    <cellStyle name="20% - Ênfase4 2 4 4" xfId="21591" xr:uid="{768FFA5A-6570-4F5D-AB64-92157F3DDCE0}"/>
    <cellStyle name="20% - Ênfase4 2 4 4 2" xfId="21592" xr:uid="{FBB1B10E-2261-44CB-8878-B9D448288317}"/>
    <cellStyle name="20% - Ênfase4 2 4 4 3" xfId="21593" xr:uid="{FF33CC6D-81CF-453B-8A26-7DF4586380CC}"/>
    <cellStyle name="20% - Ênfase4 2 4 5" xfId="21594" xr:uid="{26FC949C-85FB-4F5F-96ED-9CE3B90066F9}"/>
    <cellStyle name="20% - Ênfase4 2 4 6" xfId="21595" xr:uid="{020AC60F-1A35-42B3-88D6-A935E38DC5AC}"/>
    <cellStyle name="20% - Ênfase4 2 5" xfId="4904" xr:uid="{5C516595-183D-4C7C-AE94-5D71EBDA9DCA}"/>
    <cellStyle name="20% - Ênfase4 2 5 2" xfId="9535" xr:uid="{B69F2BE2-854F-4AE5-A95E-15D15A45820E}"/>
    <cellStyle name="20% - Ênfase4 2 5 2 2" xfId="21596" xr:uid="{804F895A-BC90-4B22-80FA-B704A057C7D2}"/>
    <cellStyle name="20% - Ênfase4 2 5 2 2 2" xfId="21597" xr:uid="{07892176-34A7-448A-88EF-F7054DB42C19}"/>
    <cellStyle name="20% - Ênfase4 2 5 2 2 3" xfId="21598" xr:uid="{8E0DCCDB-6D5B-473A-9A97-23E8B90C89C7}"/>
    <cellStyle name="20% - Ênfase4 2 5 2 3" xfId="21599" xr:uid="{F6284B78-6E4E-4FEA-9AEF-52876A7AEEF1}"/>
    <cellStyle name="20% - Ênfase4 2 5 2 4" xfId="21600" xr:uid="{85868124-465B-4DD8-B402-0F5964EDA5CD}"/>
    <cellStyle name="20% - Ênfase4 2 5 3" xfId="9536" xr:uid="{71A8FA9F-5294-4BEA-B0DE-65C17F381A41}"/>
    <cellStyle name="20% - Ênfase4 2 5 3 2" xfId="21601" xr:uid="{9FC7E296-A8F7-4985-8987-1EB21A8996B8}"/>
    <cellStyle name="20% - Ênfase4 2 5 3 2 2" xfId="21602" xr:uid="{F284D34E-A4EB-4E46-9278-262BA2E75BB7}"/>
    <cellStyle name="20% - Ênfase4 2 5 3 2 3" xfId="21603" xr:uid="{30D2839C-3042-435F-83D0-76FF9C0929C4}"/>
    <cellStyle name="20% - Ênfase4 2 5 3 3" xfId="21604" xr:uid="{14183062-E243-456B-818E-EE388D06E80E}"/>
    <cellStyle name="20% - Ênfase4 2 5 3 4" xfId="21605" xr:uid="{C2EB8B53-49F2-48E4-96AE-838A2A74BD23}"/>
    <cellStyle name="20% - Ênfase4 2 5 4" xfId="21606" xr:uid="{74322B3C-5212-4895-A68D-7B93F9A9D7A2}"/>
    <cellStyle name="20% - Ênfase4 2 5 4 2" xfId="21607" xr:uid="{621B7129-BFF0-4725-8F3C-2C54DA9D0CDC}"/>
    <cellStyle name="20% - Ênfase4 2 5 4 3" xfId="21608" xr:uid="{60708C4E-A994-47E6-AE2F-4262E1B1E159}"/>
    <cellStyle name="20% - Ênfase4 2 5 5" xfId="21609" xr:uid="{14820378-D56C-40DE-888D-586D61A2E836}"/>
    <cellStyle name="20% - Ênfase4 2 5 6" xfId="21610" xr:uid="{7CCD3FB5-294C-4F21-BED0-80F9BFB78FEA}"/>
    <cellStyle name="20% - Ênfase4 2 6" xfId="4905" xr:uid="{96C845F4-1DC9-4D5E-BCDC-39F39FC5FDB4}"/>
    <cellStyle name="20% - Ênfase4 2 6 2" xfId="9537" xr:uid="{D94E2CCD-6F1F-4E7C-8E36-4FE396DDD990}"/>
    <cellStyle name="20% - Ênfase4 2 6 2 2" xfId="21611" xr:uid="{267E7505-4188-43E6-822B-14DB1AB0751C}"/>
    <cellStyle name="20% - Ênfase4 2 6 2 2 2" xfId="21612" xr:uid="{F71FDD8E-1659-47BE-848D-27DDDBA53E84}"/>
    <cellStyle name="20% - Ênfase4 2 6 2 2 3" xfId="21613" xr:uid="{9731725C-0F6D-4AD7-9C8F-9E65C9201861}"/>
    <cellStyle name="20% - Ênfase4 2 6 2 3" xfId="21614" xr:uid="{A3114DE5-0A05-4FD4-A096-60A54A33BD88}"/>
    <cellStyle name="20% - Ênfase4 2 6 2 4" xfId="21615" xr:uid="{670D47DF-F502-4341-A766-64E69AA142EE}"/>
    <cellStyle name="20% - Ênfase4 2 6 3" xfId="9538" xr:uid="{C54A9DAF-1F94-4643-8305-961AFA51D356}"/>
    <cellStyle name="20% - Ênfase4 2 6 3 2" xfId="21616" xr:uid="{A9B02128-6F99-4358-9C7A-08E508D6BF68}"/>
    <cellStyle name="20% - Ênfase4 2 6 3 2 2" xfId="21617" xr:uid="{DA40DF0A-F18E-4AA7-8CFA-EE708E60982C}"/>
    <cellStyle name="20% - Ênfase4 2 6 3 2 3" xfId="21618" xr:uid="{A7DDC8D7-E5F9-4859-A5CD-447C04F3CC0A}"/>
    <cellStyle name="20% - Ênfase4 2 6 3 3" xfId="21619" xr:uid="{5A521BF8-7903-485F-9F53-2669BA74C7A4}"/>
    <cellStyle name="20% - Ênfase4 2 6 3 4" xfId="21620" xr:uid="{62E623A7-DF1E-458C-ABF2-4A368FFCD14D}"/>
    <cellStyle name="20% - Ênfase4 2 6 4" xfId="21621" xr:uid="{2F32C68B-D1A8-4D13-A691-FD4ECD7011A0}"/>
    <cellStyle name="20% - Ênfase4 2 6 4 2" xfId="21622" xr:uid="{2BF7B11E-6278-431E-81CE-28EEF3BA3308}"/>
    <cellStyle name="20% - Ênfase4 2 6 4 3" xfId="21623" xr:uid="{A80BC335-5CC1-47CE-B5A6-55307FBD155D}"/>
    <cellStyle name="20% - Ênfase4 2 6 5" xfId="21624" xr:uid="{34EA17CC-FBA6-4AA3-9DF0-BDA0FE914DF4}"/>
    <cellStyle name="20% - Ênfase4 2 6 6" xfId="21625" xr:uid="{BB590D4B-156E-49A0-94E5-AFFEE656E603}"/>
    <cellStyle name="20% - Ênfase4 2 7" xfId="4906" xr:uid="{F00FC104-B6A0-49DF-B0F9-F5234783DC57}"/>
    <cellStyle name="20% - Ênfase4 2 7 2" xfId="9539" xr:uid="{AE7EB836-4DC8-4378-8774-27576551EB2B}"/>
    <cellStyle name="20% - Ênfase4 2 7 2 2" xfId="21626" xr:uid="{758937E5-53C8-4FFC-B79B-ED946C63572F}"/>
    <cellStyle name="20% - Ênfase4 2 7 2 2 2" xfId="21627" xr:uid="{365A28C6-2BF4-44A1-AB67-65E14580B6C8}"/>
    <cellStyle name="20% - Ênfase4 2 7 2 2 3" xfId="21628" xr:uid="{C1D0AE43-D99B-4E54-AF2B-D525986D0FF1}"/>
    <cellStyle name="20% - Ênfase4 2 7 2 3" xfId="21629" xr:uid="{3E7C73A2-7C3E-441E-8CAA-66914AD3E662}"/>
    <cellStyle name="20% - Ênfase4 2 7 2 4" xfId="21630" xr:uid="{C72A356E-798C-4754-A3F1-914025054EA1}"/>
    <cellStyle name="20% - Ênfase4 2 7 3" xfId="9540" xr:uid="{2E281824-B307-4417-87A5-732ED967C342}"/>
    <cellStyle name="20% - Ênfase4 2 7 3 2" xfId="21631" xr:uid="{0EEA7042-611A-4E2C-A08B-C0782EED1172}"/>
    <cellStyle name="20% - Ênfase4 2 7 3 2 2" xfId="21632" xr:uid="{F2D85085-713A-4FAA-8C09-DA072978E249}"/>
    <cellStyle name="20% - Ênfase4 2 7 3 2 3" xfId="21633" xr:uid="{D5B068C0-3AA7-44F2-BCCD-94ED1090901C}"/>
    <cellStyle name="20% - Ênfase4 2 7 3 3" xfId="21634" xr:uid="{BC34F81E-E3F3-4B10-8F35-475A5F142779}"/>
    <cellStyle name="20% - Ênfase4 2 7 3 4" xfId="21635" xr:uid="{E3894288-0A56-4D1C-9DBB-6D9B789EF9A4}"/>
    <cellStyle name="20% - Ênfase4 2 7 4" xfId="21636" xr:uid="{7EF364D0-A7C4-4105-9CD3-F24FAE3EC781}"/>
    <cellStyle name="20% - Ênfase4 2 7 4 2" xfId="21637" xr:uid="{EA9A0AD9-2335-4BAC-B43C-3A909CDB3E3C}"/>
    <cellStyle name="20% - Ênfase4 2 7 4 3" xfId="21638" xr:uid="{3F1C96B9-6E7D-4A20-A5C3-EFF0F602761C}"/>
    <cellStyle name="20% - Ênfase4 2 7 5" xfId="21639" xr:uid="{B2E27819-8EBE-41CF-A64C-D1016C87CFE3}"/>
    <cellStyle name="20% - Ênfase4 2 7 6" xfId="21640" xr:uid="{2867B04F-5671-448E-AEB7-1A4AD732F592}"/>
    <cellStyle name="20% - Ênfase4 2 8" xfId="4907" xr:uid="{1224F4AB-3DC7-4F53-BCE6-474E4877104A}"/>
    <cellStyle name="20% - Ênfase4 2 8 2" xfId="9541" xr:uid="{A9DDE2B7-7691-4060-9C45-AA86D9BB451A}"/>
    <cellStyle name="20% - Ênfase4 2 8 2 2" xfId="21641" xr:uid="{460E381A-20F0-4639-B7E4-CA91EFD4A526}"/>
    <cellStyle name="20% - Ênfase4 2 8 2 2 2" xfId="21642" xr:uid="{42518202-89C1-445D-86D5-3EF5285BBB11}"/>
    <cellStyle name="20% - Ênfase4 2 8 2 2 3" xfId="21643" xr:uid="{B50B5EB2-FE5C-4382-8906-E7980FFFDE34}"/>
    <cellStyle name="20% - Ênfase4 2 8 2 3" xfId="21644" xr:uid="{62C1FC1A-872C-44E6-B9F6-A524A8D93D28}"/>
    <cellStyle name="20% - Ênfase4 2 8 2 4" xfId="21645" xr:uid="{A6FA04F2-DC8B-4B9F-AD61-7708F1797B39}"/>
    <cellStyle name="20% - Ênfase4 2 8 3" xfId="9542" xr:uid="{98BB4682-3459-4FC6-83B9-810AA52E1321}"/>
    <cellStyle name="20% - Ênfase4 2 8 3 2" xfId="21646" xr:uid="{AD435863-98FA-4B4E-B932-3BDF6D3020E5}"/>
    <cellStyle name="20% - Ênfase4 2 8 3 2 2" xfId="21647" xr:uid="{F3189DE4-0293-4034-937A-4B3BFF230068}"/>
    <cellStyle name="20% - Ênfase4 2 8 3 2 3" xfId="21648" xr:uid="{14E97A73-57D0-4CAB-A868-A3CE4D4B089A}"/>
    <cellStyle name="20% - Ênfase4 2 8 3 3" xfId="21649" xr:uid="{A241F2BC-9789-4DBA-AB40-9192EDB4CDD2}"/>
    <cellStyle name="20% - Ênfase4 2 8 3 4" xfId="21650" xr:uid="{83D6BDA8-F4A7-4E7B-AA7B-BF275CF6EE24}"/>
    <cellStyle name="20% - Ênfase4 2 8 4" xfId="21651" xr:uid="{72A829BD-D8A9-4DA8-8FA1-A996B7FE49E2}"/>
    <cellStyle name="20% - Ênfase4 2 8 4 2" xfId="21652" xr:uid="{B6D6CD61-EF14-42D0-B8AA-39419316BE4C}"/>
    <cellStyle name="20% - Ênfase4 2 8 4 3" xfId="21653" xr:uid="{FE67F3A4-F4A7-4304-919A-28D29EF2CB76}"/>
    <cellStyle name="20% - Ênfase4 2 8 5" xfId="21654" xr:uid="{200B31B2-6DC8-456E-BFA5-EB6E121D1B0A}"/>
    <cellStyle name="20% - Ênfase4 2 8 6" xfId="21655" xr:uid="{BB9FFE4B-5178-4E23-8039-A6F9A73D24A9}"/>
    <cellStyle name="20% - Ênfase4 2 9" xfId="4908" xr:uid="{8A84AABE-86D4-424E-A9A3-294F9CD683A4}"/>
    <cellStyle name="20% - Ênfase4 2 9 2" xfId="9543" xr:uid="{E50055BD-4411-4D3E-A8DA-A051C3E58E5F}"/>
    <cellStyle name="20% - Ênfase4 2 9 2 2" xfId="21656" xr:uid="{517A39EC-4967-4BA5-8920-A0E8BB0AE083}"/>
    <cellStyle name="20% - Ênfase4 2 9 2 2 2" xfId="21657" xr:uid="{132FEE17-8006-4D73-B3F8-1A47D91A6E4C}"/>
    <cellStyle name="20% - Ênfase4 2 9 2 2 3" xfId="21658" xr:uid="{FC778EDE-504E-44E4-899B-33E7C026F0F7}"/>
    <cellStyle name="20% - Ênfase4 2 9 2 3" xfId="21659" xr:uid="{6C8F37F2-B58B-49C2-B04A-81F369E45A06}"/>
    <cellStyle name="20% - Ênfase4 2 9 2 4" xfId="21660" xr:uid="{83D78345-D3F8-4637-908F-5257FD98CCCC}"/>
    <cellStyle name="20% - Ênfase4 2 9 3" xfId="21661" xr:uid="{F5771E7B-0F2F-48F4-B515-ECBA9289AAAF}"/>
    <cellStyle name="20% - Ênfase4 2 9 3 2" xfId="21662" xr:uid="{7329037F-EE33-414A-82AA-63098732E507}"/>
    <cellStyle name="20% - Ênfase4 2 9 3 3" xfId="21663" xr:uid="{0A8D1ACD-A6CA-4CCC-8FD8-9DBEBC2FCAFE}"/>
    <cellStyle name="20% - Ênfase4 2 9 4" xfId="21664" xr:uid="{3F8E0A28-A34C-489F-BC7E-0FBC276FB6FA}"/>
    <cellStyle name="20% - Ênfase4 2 9 5" xfId="21665" xr:uid="{32AE7DBB-A93B-41F5-95E5-9A89410E2147}"/>
    <cellStyle name="20% - Ênfase4 2_QGOG DRE Segreg_Serv x EP_DEZ09_multa_50%_V5" xfId="9544" xr:uid="{86B81F96-11D3-4945-957A-C0A027C652C7}"/>
    <cellStyle name="20% - Ênfase4 20" xfId="4909" xr:uid="{CD74CD18-F526-4265-8B9A-2CDDDCDC97FB}"/>
    <cellStyle name="20% - Ênfase4 20 2" xfId="9545" xr:uid="{B5B3C2D6-6A0B-4700-B01C-6040EFBF6AAF}"/>
    <cellStyle name="20% - Ênfase4 20 2 2" xfId="9546" xr:uid="{56EA47DB-9ADA-458F-B6C0-28774F7F0EDA}"/>
    <cellStyle name="20% - Ênfase4 20 2 2 2" xfId="21666" xr:uid="{2D9EBD2A-8956-42C9-BD5C-59E005512ECE}"/>
    <cellStyle name="20% - Ênfase4 20 2 2 3" xfId="21667" xr:uid="{5363D651-8774-4FFE-A43E-F18C6A86EF9D}"/>
    <cellStyle name="20% - Ênfase4 20 2 3" xfId="21668" xr:uid="{87393135-1114-469E-BFB3-FDDB34374EF8}"/>
    <cellStyle name="20% - Ênfase4 20 2 4" xfId="21669" xr:uid="{CCA17AEB-636A-47D9-9571-A0B5721D2073}"/>
    <cellStyle name="20% - Ênfase4 20 3" xfId="9547" xr:uid="{21A72EE7-7E87-45C2-8628-7551C4924100}"/>
    <cellStyle name="20% - Ênfase4 20 3 2" xfId="21670" xr:uid="{6F6A6D0B-25CE-4996-93EB-A51E35A0A2B4}"/>
    <cellStyle name="20% - Ênfase4 20 3 2 2" xfId="21671" xr:uid="{8015A48C-0EEC-4780-9254-7B31C42F5EF1}"/>
    <cellStyle name="20% - Ênfase4 20 3 2 3" xfId="21672" xr:uid="{252B0D6C-5E74-4E56-9999-DC8BDAA2B6C7}"/>
    <cellStyle name="20% - Ênfase4 20 3 3" xfId="21673" xr:uid="{EB42FA16-9087-4098-867A-34D6CEA5375E}"/>
    <cellStyle name="20% - Ênfase4 20 3 4" xfId="21674" xr:uid="{A1C2391E-F9F1-481A-A41F-C33579904558}"/>
    <cellStyle name="20% - Ênfase4 20 4" xfId="21675" xr:uid="{76AB0519-2836-424E-9E9D-748B2AC09091}"/>
    <cellStyle name="20% - Ênfase4 20 4 2" xfId="21676" xr:uid="{C8953B88-EFF0-4603-98BF-5DE37DFC847C}"/>
    <cellStyle name="20% - Ênfase4 20 4 3" xfId="21677" xr:uid="{23AC157A-014B-4F11-9938-E3A7AB8D964E}"/>
    <cellStyle name="20% - Ênfase4 20 5" xfId="21678" xr:uid="{615D5E4B-948D-49A1-AE1C-692B6FE0DDE2}"/>
    <cellStyle name="20% - Ênfase4 20 6" xfId="21679" xr:uid="{F66706A3-7E3C-4157-AE87-60D8D1E78563}"/>
    <cellStyle name="20% - Ênfase4 21" xfId="4910" xr:uid="{18C9E192-54CE-443F-B3C8-4C646738A637}"/>
    <cellStyle name="20% - Ênfase4 21 2" xfId="9548" xr:uid="{2BAAC376-20A7-4AE3-A5CE-5B6BE1451802}"/>
    <cellStyle name="20% - Ênfase4 21 2 2" xfId="9549" xr:uid="{D6848582-A367-47B1-BFB5-24C34FFD28BA}"/>
    <cellStyle name="20% - Ênfase4 21 2 2 2" xfId="21680" xr:uid="{5E493032-67A7-41FD-A5DC-E834E9AF30DB}"/>
    <cellStyle name="20% - Ênfase4 21 2 2 3" xfId="21681" xr:uid="{09060A7A-9E89-4BDB-9CE9-2C992B93F6A4}"/>
    <cellStyle name="20% - Ênfase4 21 2 3" xfId="21682" xr:uid="{D99BADA6-0897-4768-800D-1975D32114DF}"/>
    <cellStyle name="20% - Ênfase4 21 2 4" xfId="21683" xr:uid="{15AC4DCC-7C26-4698-873A-72CD37229358}"/>
    <cellStyle name="20% - Ênfase4 21 3" xfId="9550" xr:uid="{DC351107-7A1B-4841-931C-A2D5AEDF745F}"/>
    <cellStyle name="20% - Ênfase4 21 3 2" xfId="21684" xr:uid="{E61E3431-1995-4F69-99F1-A1107B24DDFB}"/>
    <cellStyle name="20% - Ênfase4 21 3 2 2" xfId="21685" xr:uid="{E28A8444-5E24-4107-AB39-2413A0F3D3A2}"/>
    <cellStyle name="20% - Ênfase4 21 3 2 3" xfId="21686" xr:uid="{F183C788-5F99-497E-80CC-D3F1EC08789B}"/>
    <cellStyle name="20% - Ênfase4 21 3 3" xfId="21687" xr:uid="{5841A86F-DFD5-482D-B3D1-C5F5F786AC63}"/>
    <cellStyle name="20% - Ênfase4 21 3 4" xfId="21688" xr:uid="{2A5B1BC8-350E-4E0E-81C3-D19464439BE8}"/>
    <cellStyle name="20% - Ênfase4 21 4" xfId="21689" xr:uid="{6CBDDB52-19EA-45AA-A4DC-96F43785A18D}"/>
    <cellStyle name="20% - Ênfase4 21 4 2" xfId="21690" xr:uid="{41ACE542-588C-4B89-9866-FFB215F235AD}"/>
    <cellStyle name="20% - Ênfase4 21 4 3" xfId="21691" xr:uid="{CFA132CF-191F-4EEB-8E80-A86B68E61C38}"/>
    <cellStyle name="20% - Ênfase4 21 5" xfId="21692" xr:uid="{40D10683-3922-49A5-B65B-1E55FD85A832}"/>
    <cellStyle name="20% - Ênfase4 21 6" xfId="21693" xr:uid="{92718476-8BBE-4B4C-878B-A72301F8BB9C}"/>
    <cellStyle name="20% - Ênfase4 22" xfId="4911" xr:uid="{35B86179-5E5F-4EB4-A4CD-B7D0ACB4553B}"/>
    <cellStyle name="20% - Ênfase4 22 2" xfId="9551" xr:uid="{AFA2C050-DF10-457E-A2D6-86157420D84B}"/>
    <cellStyle name="20% - Ênfase4 22 2 2" xfId="9552" xr:uid="{330C0708-274F-427A-A38A-D73E93A80F95}"/>
    <cellStyle name="20% - Ênfase4 22 2 2 2" xfId="21694" xr:uid="{7F81FADC-4765-4E8A-9B83-B7302B216CB1}"/>
    <cellStyle name="20% - Ênfase4 22 2 2 3" xfId="21695" xr:uid="{8EEBA924-1CE6-449A-AD06-666085B9FB66}"/>
    <cellStyle name="20% - Ênfase4 22 2 3" xfId="21696" xr:uid="{B4E71A36-2D3B-448B-B020-6540F0858C47}"/>
    <cellStyle name="20% - Ênfase4 22 2 4" xfId="21697" xr:uid="{131D6EE8-4358-4395-BA18-2DB010D8CB0A}"/>
    <cellStyle name="20% - Ênfase4 22 3" xfId="9553" xr:uid="{1BD444BF-556D-4E1D-ACDD-28DBC328B52E}"/>
    <cellStyle name="20% - Ênfase4 22 3 2" xfId="21698" xr:uid="{9AC37658-0301-4293-8140-EE2EE72B6A45}"/>
    <cellStyle name="20% - Ênfase4 22 3 2 2" xfId="21699" xr:uid="{C05C77FB-8CEA-445F-A938-E6755360E36E}"/>
    <cellStyle name="20% - Ênfase4 22 3 2 3" xfId="21700" xr:uid="{A0E6B416-02D0-42D5-BF93-44264772B7D7}"/>
    <cellStyle name="20% - Ênfase4 22 3 3" xfId="21701" xr:uid="{8667244B-108E-4688-B6F3-2E2D0C4A98E3}"/>
    <cellStyle name="20% - Ênfase4 22 3 4" xfId="21702" xr:uid="{9123CEFD-87CA-4997-89DD-09F67C1D64AD}"/>
    <cellStyle name="20% - Ênfase4 22 4" xfId="21703" xr:uid="{D474ECF0-F675-4D3C-AE14-E459C6A7D103}"/>
    <cellStyle name="20% - Ênfase4 22 4 2" xfId="21704" xr:uid="{861E639C-5C22-4D57-AB20-B046AF70A118}"/>
    <cellStyle name="20% - Ênfase4 22 4 3" xfId="21705" xr:uid="{DCF83086-B2B9-477F-A36C-3BC469698D9F}"/>
    <cellStyle name="20% - Ênfase4 22 5" xfId="21706" xr:uid="{EBEC36F5-EA37-4383-8CFB-F436103DDF21}"/>
    <cellStyle name="20% - Ênfase4 22 6" xfId="21707" xr:uid="{65DE70BE-98E2-43A4-9489-F18B975C234D}"/>
    <cellStyle name="20% - Ênfase4 23" xfId="4912" xr:uid="{94CA6B18-D0AA-41B7-9A62-607ADE6F349C}"/>
    <cellStyle name="20% - Ênfase4 23 2" xfId="9554" xr:uid="{0E66A3D2-E49D-447C-B0EA-BBBD038AA280}"/>
    <cellStyle name="20% - Ênfase4 23 2 2" xfId="9555" xr:uid="{09CF0D87-3194-4E33-AC1A-320B103068F7}"/>
    <cellStyle name="20% - Ênfase4 23 2 2 2" xfId="21708" xr:uid="{0F8032E2-026B-4C1B-8225-5B1ABC1C55F7}"/>
    <cellStyle name="20% - Ênfase4 23 2 2 3" xfId="21709" xr:uid="{11E963B7-4572-402F-B82D-C95ABDB0EE57}"/>
    <cellStyle name="20% - Ênfase4 23 2 3" xfId="21710" xr:uid="{E2C9FE80-6DE0-43AC-A566-E9E2620B4543}"/>
    <cellStyle name="20% - Ênfase4 23 2 4" xfId="21711" xr:uid="{0278D2B6-7287-45A2-8C32-EE7CEC19C619}"/>
    <cellStyle name="20% - Ênfase4 23 3" xfId="9556" xr:uid="{C6199F50-EF5B-42B5-B3AD-F972B8BAFAAC}"/>
    <cellStyle name="20% - Ênfase4 23 3 2" xfId="21712" xr:uid="{5DE601A0-EE1F-45DF-A609-7260CCF7497E}"/>
    <cellStyle name="20% - Ênfase4 23 3 2 2" xfId="21713" xr:uid="{95D273B5-B329-4EEE-965F-8A12B9F55C87}"/>
    <cellStyle name="20% - Ênfase4 23 3 2 3" xfId="21714" xr:uid="{60744A4F-857E-4ED5-B828-7DD34B9ABD49}"/>
    <cellStyle name="20% - Ênfase4 23 3 3" xfId="21715" xr:uid="{9A7906A2-DDCF-4D40-8172-7EB05BB37E47}"/>
    <cellStyle name="20% - Ênfase4 23 3 4" xfId="21716" xr:uid="{742943FB-31C2-4740-A2ED-BED17342B880}"/>
    <cellStyle name="20% - Ênfase4 23 4" xfId="21717" xr:uid="{BEE04FF4-1E61-4DDB-AE6B-F6E416A8D33A}"/>
    <cellStyle name="20% - Ênfase4 23 4 2" xfId="21718" xr:uid="{D29164FC-354C-4378-86F1-EB0F115983A2}"/>
    <cellStyle name="20% - Ênfase4 23 4 3" xfId="21719" xr:uid="{8F963B65-F4AE-4E31-856A-EEADE523EA0A}"/>
    <cellStyle name="20% - Ênfase4 23 5" xfId="21720" xr:uid="{E03AE15A-215C-437A-92DB-939CCE193393}"/>
    <cellStyle name="20% - Ênfase4 23 6" xfId="21721" xr:uid="{97BD1360-295D-4E6C-9482-5259C2B73BBC}"/>
    <cellStyle name="20% - Ênfase4 24" xfId="4913" xr:uid="{DC6815CC-378C-40F0-AE65-7498160DF162}"/>
    <cellStyle name="20% - Ênfase4 24 2" xfId="9557" xr:uid="{5CAF0A1F-200F-42A6-8093-88B84B314805}"/>
    <cellStyle name="20% - Ênfase4 24 2 2" xfId="9558" xr:uid="{DAEA2B48-363B-4D82-92DB-AE8F33A61E10}"/>
    <cellStyle name="20% - Ênfase4 24 2 2 2" xfId="21722" xr:uid="{EF1414A3-4B4C-4F85-B210-DA88CA82B392}"/>
    <cellStyle name="20% - Ênfase4 24 2 2 3" xfId="21723" xr:uid="{9AFF77C1-EFAF-40C0-BAC3-B0FA7F7224CF}"/>
    <cellStyle name="20% - Ênfase4 24 2 3" xfId="21724" xr:uid="{F8E477B8-0CF4-464C-861D-8FDBDC383F16}"/>
    <cellStyle name="20% - Ênfase4 24 2 4" xfId="21725" xr:uid="{DF3B19E4-1255-4A48-A853-255FB3CCC0A3}"/>
    <cellStyle name="20% - Ênfase4 24 3" xfId="9559" xr:uid="{C2FF8747-E717-4EC8-82A1-E02920303B2A}"/>
    <cellStyle name="20% - Ênfase4 24 3 2" xfId="21726" xr:uid="{7600D343-5D0E-41AC-AA30-0E63B80C67DA}"/>
    <cellStyle name="20% - Ênfase4 24 3 2 2" xfId="21727" xr:uid="{F43C4D4D-FBB2-4E2B-8EB4-FD9953710C86}"/>
    <cellStyle name="20% - Ênfase4 24 3 2 3" xfId="21728" xr:uid="{A6C4B879-4FBB-4FD0-B741-BE2263A1FB92}"/>
    <cellStyle name="20% - Ênfase4 24 3 3" xfId="21729" xr:uid="{D6139E22-FFED-4AEF-9A47-F5FAA14BA28A}"/>
    <cellStyle name="20% - Ênfase4 24 3 4" xfId="21730" xr:uid="{F5FAC549-754C-43A0-A5C9-BCD6D8CB095F}"/>
    <cellStyle name="20% - Ênfase4 24 4" xfId="21731" xr:uid="{8D7266C5-0B38-4612-AC8A-B37ABE9B2AF6}"/>
    <cellStyle name="20% - Ênfase4 24 4 2" xfId="21732" xr:uid="{30A74887-C657-4BD2-B164-95C5C1030786}"/>
    <cellStyle name="20% - Ênfase4 24 4 3" xfId="21733" xr:uid="{3A5A0C36-FAAD-44FA-A2F0-D33DB498A9BC}"/>
    <cellStyle name="20% - Ênfase4 24 5" xfId="21734" xr:uid="{32ACAC91-9808-48A8-AECA-D6AFD0213DAC}"/>
    <cellStyle name="20% - Ênfase4 24 6" xfId="21735" xr:uid="{D3818F1F-2665-490A-9930-31740D2A3E6C}"/>
    <cellStyle name="20% - Ênfase4 25" xfId="4914" xr:uid="{6EEEFB84-1BB7-4EFB-B11D-DFA8F3479592}"/>
    <cellStyle name="20% - Ênfase4 25 2" xfId="9560" xr:uid="{69B930AE-F2C0-49E3-BC5E-E4FE8F23AE52}"/>
    <cellStyle name="20% - Ênfase4 25 2 2" xfId="9561" xr:uid="{9BFA74CC-3F0E-4731-B4F7-0C671213C357}"/>
    <cellStyle name="20% - Ênfase4 25 2 2 2" xfId="21736" xr:uid="{14723ECE-888C-415F-8824-26D3129DD53A}"/>
    <cellStyle name="20% - Ênfase4 25 2 2 3" xfId="21737" xr:uid="{33A5F8F7-59EF-4257-868A-D239E594623A}"/>
    <cellStyle name="20% - Ênfase4 25 2 3" xfId="21738" xr:uid="{D23BB0FA-FC9F-4148-BC35-83BC8B5679E2}"/>
    <cellStyle name="20% - Ênfase4 25 2 4" xfId="21739" xr:uid="{04F2EBB0-C795-4E95-A061-4BA859E02993}"/>
    <cellStyle name="20% - Ênfase4 25 3" xfId="9562" xr:uid="{B62CB7A8-832F-4B07-8EBC-E126810ECF06}"/>
    <cellStyle name="20% - Ênfase4 25 3 2" xfId="21740" xr:uid="{BC0BD7C3-E576-48B3-9FEA-D2DC17D8E600}"/>
    <cellStyle name="20% - Ênfase4 25 3 2 2" xfId="21741" xr:uid="{C60DA629-3E88-463C-852E-FFAD4A7704BE}"/>
    <cellStyle name="20% - Ênfase4 25 3 2 3" xfId="21742" xr:uid="{41E115AF-9311-42C0-98C1-064B800A6C6C}"/>
    <cellStyle name="20% - Ênfase4 25 3 3" xfId="21743" xr:uid="{353ADA0A-E622-4A92-AADD-942F5F29B678}"/>
    <cellStyle name="20% - Ênfase4 25 3 4" xfId="21744" xr:uid="{D0A4C7A8-C40D-4A79-8081-B2D4D4E27F03}"/>
    <cellStyle name="20% - Ênfase4 25 4" xfId="21745" xr:uid="{2A8A210E-EE8F-4BC9-A7CD-8C937EA9A7DF}"/>
    <cellStyle name="20% - Ênfase4 25 4 2" xfId="21746" xr:uid="{5A6A4071-C0F5-40DE-A377-B8C1CABB538A}"/>
    <cellStyle name="20% - Ênfase4 25 4 3" xfId="21747" xr:uid="{3661571D-A905-448F-BCE3-3958768A371C}"/>
    <cellStyle name="20% - Ênfase4 25 5" xfId="21748" xr:uid="{30308177-9518-4CFE-A3D0-0BD7A7167908}"/>
    <cellStyle name="20% - Ênfase4 25 6" xfId="21749" xr:uid="{A9C04C0D-A378-4ADF-8E9F-A27767067380}"/>
    <cellStyle name="20% - Ênfase4 26" xfId="4915" xr:uid="{43F837D3-A38B-4E6F-BBB7-3C325263539C}"/>
    <cellStyle name="20% - Ênfase4 26 2" xfId="9563" xr:uid="{4BC5D4AB-994A-4B01-930F-4AD21B19E2D7}"/>
    <cellStyle name="20% - Ênfase4 26 2 2" xfId="9564" xr:uid="{6C32F3F3-5AA3-470A-A51C-C1617AF95E8E}"/>
    <cellStyle name="20% - Ênfase4 26 2 2 2" xfId="21750" xr:uid="{B8AB4544-C6E4-442C-8340-CC36B3BFBABC}"/>
    <cellStyle name="20% - Ênfase4 26 2 2 3" xfId="21751" xr:uid="{9C87D11A-6330-4BB5-9839-DB340B6F86F1}"/>
    <cellStyle name="20% - Ênfase4 26 2 3" xfId="21752" xr:uid="{363F629F-9F87-418D-8951-CFF2FEE7A9E8}"/>
    <cellStyle name="20% - Ênfase4 26 2 4" xfId="21753" xr:uid="{DC642DCB-7424-46E2-AEEF-A126E668B9D2}"/>
    <cellStyle name="20% - Ênfase4 26 3" xfId="9565" xr:uid="{77EC92A3-2A60-471A-B526-A9702578E75D}"/>
    <cellStyle name="20% - Ênfase4 26 3 2" xfId="21754" xr:uid="{101F6DC0-7355-490F-B420-F1954C68EB7D}"/>
    <cellStyle name="20% - Ênfase4 26 3 2 2" xfId="21755" xr:uid="{45E87FE6-E702-491C-8A9D-DB0187234AD8}"/>
    <cellStyle name="20% - Ênfase4 26 3 2 3" xfId="21756" xr:uid="{72A6E9F3-9108-4535-A4F9-155DF04A17CB}"/>
    <cellStyle name="20% - Ênfase4 26 3 3" xfId="21757" xr:uid="{D7B2DE52-7B6E-41BB-819C-8949FECFBC34}"/>
    <cellStyle name="20% - Ênfase4 26 3 4" xfId="21758" xr:uid="{4EDB0BCF-DCE9-4397-A248-08EEB3A6A788}"/>
    <cellStyle name="20% - Ênfase4 26 4" xfId="21759" xr:uid="{F8C010EC-8C2A-4869-8475-F0EA95B0E361}"/>
    <cellStyle name="20% - Ênfase4 26 4 2" xfId="21760" xr:uid="{758E627E-9650-488E-BB2C-561863B278A9}"/>
    <cellStyle name="20% - Ênfase4 26 4 3" xfId="21761" xr:uid="{905B965B-7651-4FB0-8C39-D54B6253C9C0}"/>
    <cellStyle name="20% - Ênfase4 26 5" xfId="21762" xr:uid="{3E9E5D36-8328-4DC7-8EF2-E9D765A90AF4}"/>
    <cellStyle name="20% - Ênfase4 26 6" xfId="21763" xr:uid="{C7704C70-E450-4D2B-8CDD-5E100DCF20EB}"/>
    <cellStyle name="20% - Ênfase4 27" xfId="4916" xr:uid="{7B30F652-51BD-4137-9280-71248933786C}"/>
    <cellStyle name="20% - Ênfase4 27 2" xfId="9566" xr:uid="{CE11864B-07DF-4C94-AF4E-AD9389E32C1C}"/>
    <cellStyle name="20% - Ênfase4 27 2 2" xfId="9567" xr:uid="{3FC6C1DE-E5A0-4821-B6AD-7A7E6ED67CEE}"/>
    <cellStyle name="20% - Ênfase4 27 2 2 2" xfId="21764" xr:uid="{C2886020-47E8-4900-973E-968BBC03A4D1}"/>
    <cellStyle name="20% - Ênfase4 27 2 2 3" xfId="21765" xr:uid="{B310EC5D-924A-44D5-B534-FB3F14564389}"/>
    <cellStyle name="20% - Ênfase4 27 2 3" xfId="21766" xr:uid="{6781DD3B-4DD4-4874-8279-92503CDC0A7B}"/>
    <cellStyle name="20% - Ênfase4 27 2 4" xfId="21767" xr:uid="{AA23F7F6-0A13-4FEB-A793-87936AB641A0}"/>
    <cellStyle name="20% - Ênfase4 27 3" xfId="9568" xr:uid="{F3F01F7F-0382-41BE-8903-7938C6224F29}"/>
    <cellStyle name="20% - Ênfase4 27 3 2" xfId="21768" xr:uid="{7CC5CFF2-1706-4C7A-A4B5-D00F4F4ACB9C}"/>
    <cellStyle name="20% - Ênfase4 27 3 2 2" xfId="21769" xr:uid="{97F751DD-3DB2-4B08-8D9E-70D77A3A754C}"/>
    <cellStyle name="20% - Ênfase4 27 3 2 3" xfId="21770" xr:uid="{F0E7C865-558A-46E6-BBE5-7D3FAA726297}"/>
    <cellStyle name="20% - Ênfase4 27 3 3" xfId="21771" xr:uid="{413EF6DD-8098-4C18-86E5-EEA87DF6A0E5}"/>
    <cellStyle name="20% - Ênfase4 27 3 4" xfId="21772" xr:uid="{55E6F30D-AF0E-4254-A497-CE64B856AE48}"/>
    <cellStyle name="20% - Ênfase4 27 4" xfId="21773" xr:uid="{C9532612-5624-407E-A3B6-E048C07D2CAA}"/>
    <cellStyle name="20% - Ênfase4 27 4 2" xfId="21774" xr:uid="{90BFEBAE-C131-4814-835C-79CF1162114F}"/>
    <cellStyle name="20% - Ênfase4 27 4 3" xfId="21775" xr:uid="{933CA4F5-C0B6-4293-A3B7-FD384C40E081}"/>
    <cellStyle name="20% - Ênfase4 27 5" xfId="21776" xr:uid="{06CF6AF7-E379-4D73-A3C1-1AF220176C36}"/>
    <cellStyle name="20% - Ênfase4 27 6" xfId="21777" xr:uid="{E4DA5AE1-26F3-42A3-B56E-93B8B0E1B9CC}"/>
    <cellStyle name="20% - Ênfase4 28" xfId="4917" xr:uid="{4458EDCB-690C-4BC1-87A7-22DDA0162DE6}"/>
    <cellStyle name="20% - Ênfase4 28 2" xfId="9569" xr:uid="{269CD3A1-0A2C-483B-B776-150F4B36D846}"/>
    <cellStyle name="20% - Ênfase4 28 2 2" xfId="9570" xr:uid="{B8572F0D-9B38-4648-AE75-597F9D77DD37}"/>
    <cellStyle name="20% - Ênfase4 28 2 2 2" xfId="21778" xr:uid="{395BFFFE-C97D-4F77-907D-7F1A7163A2E7}"/>
    <cellStyle name="20% - Ênfase4 28 2 2 3" xfId="21779" xr:uid="{04461DDB-6380-4B97-957F-14FF45456C0D}"/>
    <cellStyle name="20% - Ênfase4 28 2 3" xfId="21780" xr:uid="{B291CAF2-A8FD-4AC5-8115-EA9799CEA172}"/>
    <cellStyle name="20% - Ênfase4 28 2 4" xfId="21781" xr:uid="{1C973E19-C612-4C72-A0C9-FE9F4DAC1409}"/>
    <cellStyle name="20% - Ênfase4 28 3" xfId="9571" xr:uid="{17141AD4-3775-4935-9580-80B11A231F58}"/>
    <cellStyle name="20% - Ênfase4 28 3 2" xfId="21782" xr:uid="{206B55EC-EF72-46FC-BE43-0504A5E778EF}"/>
    <cellStyle name="20% - Ênfase4 28 3 2 2" xfId="21783" xr:uid="{3F70CF67-50B3-4E28-95D9-D6C9A8AF4289}"/>
    <cellStyle name="20% - Ênfase4 28 3 2 3" xfId="21784" xr:uid="{5E93B736-0503-42A8-AF68-34A0C6B27EEB}"/>
    <cellStyle name="20% - Ênfase4 28 3 3" xfId="21785" xr:uid="{9FDF01BA-8F1B-4153-941E-0DC2F68C3D5F}"/>
    <cellStyle name="20% - Ênfase4 28 3 4" xfId="21786" xr:uid="{E21CF9D0-319F-4853-B628-BFC3525CD812}"/>
    <cellStyle name="20% - Ênfase4 28 4" xfId="21787" xr:uid="{7D7B137E-1EAF-4336-810D-3F651A785991}"/>
    <cellStyle name="20% - Ênfase4 28 4 2" xfId="21788" xr:uid="{8BCAE075-DDCE-4F8B-AEC8-72F13F1E3C82}"/>
    <cellStyle name="20% - Ênfase4 28 4 3" xfId="21789" xr:uid="{9FFFED5E-AD27-4E7E-8343-3D1E6C4AFC26}"/>
    <cellStyle name="20% - Ênfase4 28 5" xfId="21790" xr:uid="{58F7006D-EB53-4FB0-B9F1-80CE6DEC43EA}"/>
    <cellStyle name="20% - Ênfase4 28 6" xfId="21791" xr:uid="{A2E4ED14-4E45-4EA9-8ED7-F62F4F402316}"/>
    <cellStyle name="20% - Ênfase4 29" xfId="9572" xr:uid="{94B9F0E3-A2E0-4505-979D-308B6C942BFC}"/>
    <cellStyle name="20% - Ênfase4 29 2" xfId="9573" xr:uid="{39E99D23-438F-4E2B-A9B0-00CBD6515E2A}"/>
    <cellStyle name="20% - Ênfase4 29 2 2" xfId="9574" xr:uid="{EC8634C1-76D9-4978-B945-392C3AF40F6F}"/>
    <cellStyle name="20% - Ênfase4 29 2 2 2" xfId="21792" xr:uid="{DFF04973-1C14-4FF5-9235-0445D9C0974C}"/>
    <cellStyle name="20% - Ênfase4 29 2 2 3" xfId="21793" xr:uid="{CCB0A386-D91E-4BAF-8C56-E3F591CD68AA}"/>
    <cellStyle name="20% - Ênfase4 29 2 3" xfId="21794" xr:uid="{E69532AE-5ADA-4343-BE87-5FD11CBA60DF}"/>
    <cellStyle name="20% - Ênfase4 29 2 4" xfId="21795" xr:uid="{ACDA3763-FED5-4C34-AE26-C0E5A3912DAC}"/>
    <cellStyle name="20% - Ênfase4 29 3" xfId="9575" xr:uid="{5D4E598B-222F-4895-845C-372E4A9FF892}"/>
    <cellStyle name="20% - Ênfase4 29 3 2" xfId="21796" xr:uid="{A467A7FA-95F5-4261-877E-54D7945779C1}"/>
    <cellStyle name="20% - Ênfase4 29 3 2 2" xfId="21797" xr:uid="{AABC4824-3EFE-441F-BB3A-BEA424CD6B81}"/>
    <cellStyle name="20% - Ênfase4 29 3 2 3" xfId="21798" xr:uid="{033C6A67-C9C2-45D4-82B4-6A0EEC28729A}"/>
    <cellStyle name="20% - Ênfase4 29 3 3" xfId="21799" xr:uid="{241DBE02-AAB4-4A18-9F4A-FA4288EC77CF}"/>
    <cellStyle name="20% - Ênfase4 29 3 4" xfId="21800" xr:uid="{19436328-3296-4A02-9454-623A0E5E92D8}"/>
    <cellStyle name="20% - Ênfase4 29 4" xfId="21801" xr:uid="{F32C8A1D-BDF9-4B81-8209-DBB491B1FEC6}"/>
    <cellStyle name="20% - Ênfase4 29 4 2" xfId="21802" xr:uid="{550CBD96-16C4-403C-9231-C2C20895DB48}"/>
    <cellStyle name="20% - Ênfase4 29 4 3" xfId="21803" xr:uid="{D9453FB0-45DA-44A6-96AF-87BF3410C7AD}"/>
    <cellStyle name="20% - Ênfase4 29 5" xfId="21804" xr:uid="{4451922A-DA86-4D33-87A9-2334EE130A11}"/>
    <cellStyle name="20% - Ênfase4 29 6" xfId="21805" xr:uid="{A1DB2A0B-556A-418B-A2FB-330C778069F8}"/>
    <cellStyle name="20% - Ênfase4 3" xfId="4918" xr:uid="{0BF76519-6811-4CA4-A945-44A7E7DAC6C8}"/>
    <cellStyle name="20% - Ênfase4 3 10" xfId="9576" xr:uid="{24F353BF-B6F4-4B9F-91FD-26746D13F74D}"/>
    <cellStyle name="20% - Ênfase4 3 10 2" xfId="21806" xr:uid="{C69A0BEF-71C5-4FDA-AC86-4B7B77CE40FF}"/>
    <cellStyle name="20% - Ênfase4 3 10 2 2" xfId="21807" xr:uid="{5D681F0A-A7CB-4A60-BC66-7DCF2F980181}"/>
    <cellStyle name="20% - Ênfase4 3 10 2 3" xfId="21808" xr:uid="{30793486-5B45-480A-99EC-3B9AB4C1917C}"/>
    <cellStyle name="20% - Ênfase4 3 10 3" xfId="21809" xr:uid="{CEE3A11E-3FCA-42D3-9811-8433DACA32D2}"/>
    <cellStyle name="20% - Ênfase4 3 10 4" xfId="21810" xr:uid="{471F308D-61DF-492A-ABC1-336036FE6AEB}"/>
    <cellStyle name="20% - Ênfase4 3 11" xfId="21811" xr:uid="{77D8AE11-D263-4222-943C-63AB20C4EC90}"/>
    <cellStyle name="20% - Ênfase4 3 11 2" xfId="21812" xr:uid="{6F50DF42-E778-4BE8-9972-CB4201D1DBEE}"/>
    <cellStyle name="20% - Ênfase4 3 11 3" xfId="21813" xr:uid="{84C5C02B-1E4E-4E5B-8A95-392ED0BC1933}"/>
    <cellStyle name="20% - Ênfase4 3 12" xfId="21814" xr:uid="{276A568C-E202-4B19-9948-077691F1FADC}"/>
    <cellStyle name="20% - Ênfase4 3 13" xfId="21815" xr:uid="{BEDD0339-C011-4586-83B7-36163B648090}"/>
    <cellStyle name="20% - Ênfase4 3 2" xfId="4919" xr:uid="{14F9C50E-31FA-48CA-B2FE-2B4F5120DCA7}"/>
    <cellStyle name="20% - Ênfase4 3 2 2" xfId="9577" xr:uid="{1A905531-5778-442E-9BAC-8CF7AA5B6C7D}"/>
    <cellStyle name="20% - Ênfase4 3 2 2 2" xfId="21816" xr:uid="{612320C4-37E2-42CC-B31A-D5E2599115F8}"/>
    <cellStyle name="20% - Ênfase4 3 2 2 2 2" xfId="21817" xr:uid="{634B33C0-FD16-4538-997C-63A3667B67CA}"/>
    <cellStyle name="20% - Ênfase4 3 2 2 2 3" xfId="21818" xr:uid="{40057079-7BBC-4915-A8B7-019E10EA4F3D}"/>
    <cellStyle name="20% - Ênfase4 3 2 2 3" xfId="21819" xr:uid="{5DF904DA-D820-4108-957B-DA079DC4271D}"/>
    <cellStyle name="20% - Ênfase4 3 2 2 4" xfId="21820" xr:uid="{1C5AD382-0E5D-4F84-9980-31CBCEA564D6}"/>
    <cellStyle name="20% - Ênfase4 3 2 3" xfId="9578" xr:uid="{4A872136-45D3-48F8-B6A1-289356B05C0A}"/>
    <cellStyle name="20% - Ênfase4 3 2 3 2" xfId="21821" xr:uid="{DA693B46-7C74-446F-8FB3-B4AFDF51258C}"/>
    <cellStyle name="20% - Ênfase4 3 2 3 2 2" xfId="21822" xr:uid="{986EAF99-D438-4D0A-B806-B589709C7891}"/>
    <cellStyle name="20% - Ênfase4 3 2 3 2 3" xfId="21823" xr:uid="{168439C8-4D7A-4378-B644-6827C8DAE054}"/>
    <cellStyle name="20% - Ênfase4 3 2 3 3" xfId="21824" xr:uid="{1ABF3D31-E7A1-4201-9F4F-9430E3E71D96}"/>
    <cellStyle name="20% - Ênfase4 3 2 3 4" xfId="21825" xr:uid="{FC448822-EC04-422A-B2AE-4A638F880391}"/>
    <cellStyle name="20% - Ênfase4 3 2 4" xfId="21826" xr:uid="{528AC629-1B70-4B20-9B1F-FDB2ACEBE8A2}"/>
    <cellStyle name="20% - Ênfase4 3 2 4 2" xfId="21827" xr:uid="{B9FB06BE-F6B4-4B1C-89AD-AC857068B836}"/>
    <cellStyle name="20% - Ênfase4 3 2 4 3" xfId="21828" xr:uid="{BD52F863-331C-4ADC-AD13-20E7A8404A21}"/>
    <cellStyle name="20% - Ênfase4 3 2 5" xfId="21829" xr:uid="{1B35586E-CE1B-4B64-BA81-1E26D140FEB1}"/>
    <cellStyle name="20% - Ênfase4 3 2 6" xfId="21830" xr:uid="{BDDE9C0C-85C9-4223-925E-DBE5BDBB76EC}"/>
    <cellStyle name="20% - Ênfase4 3 3" xfId="4920" xr:uid="{C28DC351-09FF-41D0-8A5B-45BAD5A81874}"/>
    <cellStyle name="20% - Ênfase4 3 3 2" xfId="9579" xr:uid="{3FE0A0A5-027C-46C2-BBB8-4B2144F591A8}"/>
    <cellStyle name="20% - Ênfase4 3 3 2 2" xfId="21831" xr:uid="{97705AD2-19AD-45A8-8CE7-EDDB9266E5B7}"/>
    <cellStyle name="20% - Ênfase4 3 3 2 2 2" xfId="21832" xr:uid="{5A931E1F-9952-4FB4-999D-C8232187EB6C}"/>
    <cellStyle name="20% - Ênfase4 3 3 2 2 3" xfId="21833" xr:uid="{EF95DE17-AA14-456D-97BE-2578CDDF4824}"/>
    <cellStyle name="20% - Ênfase4 3 3 2 3" xfId="21834" xr:uid="{1FFACC9F-046F-4BED-84B6-FDD20F748BD5}"/>
    <cellStyle name="20% - Ênfase4 3 3 2 4" xfId="21835" xr:uid="{94C72DB0-F00C-4201-A362-FF3644C4D7C8}"/>
    <cellStyle name="20% - Ênfase4 3 3 3" xfId="9580" xr:uid="{EF685401-DA60-4272-95A8-3C0F162B0D50}"/>
    <cellStyle name="20% - Ênfase4 3 3 3 2" xfId="21836" xr:uid="{6481E519-A936-455F-82F4-CADB4EE26073}"/>
    <cellStyle name="20% - Ênfase4 3 3 3 2 2" xfId="21837" xr:uid="{4D2F41BE-C45D-46FA-AFDA-51CB25346074}"/>
    <cellStyle name="20% - Ênfase4 3 3 3 2 3" xfId="21838" xr:uid="{E15A8775-FD79-4CE7-B165-6BC7DEE5ECA9}"/>
    <cellStyle name="20% - Ênfase4 3 3 3 3" xfId="21839" xr:uid="{E3FFA2E6-826B-4A49-A661-BE41E170CD0B}"/>
    <cellStyle name="20% - Ênfase4 3 3 3 4" xfId="21840" xr:uid="{02228C20-FF1A-4760-A495-0BC1827B410F}"/>
    <cellStyle name="20% - Ênfase4 3 3 4" xfId="21841" xr:uid="{33A32159-0CB1-4D36-95F8-96AA3430DF72}"/>
    <cellStyle name="20% - Ênfase4 3 3 4 2" xfId="21842" xr:uid="{E1104350-8225-4F1E-8968-6F23A5ED885D}"/>
    <cellStyle name="20% - Ênfase4 3 3 4 3" xfId="21843" xr:uid="{F233D856-CBE1-4064-99D8-02A85351BF7A}"/>
    <cellStyle name="20% - Ênfase4 3 3 5" xfId="21844" xr:uid="{A5608C9F-B33C-4251-941B-F0FD2402AD85}"/>
    <cellStyle name="20% - Ênfase4 3 3 6" xfId="21845" xr:uid="{8D47E725-763D-424C-9BCB-747087362FB1}"/>
    <cellStyle name="20% - Ênfase4 3 4" xfId="4921" xr:uid="{1962F6B2-61F9-473F-AD26-63DCF3684C3F}"/>
    <cellStyle name="20% - Ênfase4 3 4 2" xfId="9581" xr:uid="{57D4C621-9981-4756-8CE4-16E42D3E383C}"/>
    <cellStyle name="20% - Ênfase4 3 4 2 2" xfId="21846" xr:uid="{69BDC8B0-B6EA-407C-BE29-70F5A18C35E0}"/>
    <cellStyle name="20% - Ênfase4 3 4 2 2 2" xfId="21847" xr:uid="{1D510997-6A80-49F0-88EA-1284BD5D8F24}"/>
    <cellStyle name="20% - Ênfase4 3 4 2 2 3" xfId="21848" xr:uid="{5CB9E9F3-FDA6-45CC-827D-34F96255469B}"/>
    <cellStyle name="20% - Ênfase4 3 4 2 3" xfId="21849" xr:uid="{96E89601-13D6-4AFF-B5E0-20792C97C778}"/>
    <cellStyle name="20% - Ênfase4 3 4 2 4" xfId="21850" xr:uid="{BB229E13-63DA-410C-9C7A-95A0359A4384}"/>
    <cellStyle name="20% - Ênfase4 3 4 3" xfId="9582" xr:uid="{D5E751D4-2BE9-45BF-9D91-1DCC5D541A64}"/>
    <cellStyle name="20% - Ênfase4 3 4 3 2" xfId="21851" xr:uid="{91A54316-36EB-465E-B0A6-0F42B0DB5BDC}"/>
    <cellStyle name="20% - Ênfase4 3 4 3 2 2" xfId="21852" xr:uid="{5B65E61A-26DF-46E0-8FC4-0A36D823F392}"/>
    <cellStyle name="20% - Ênfase4 3 4 3 2 3" xfId="21853" xr:uid="{D1A67E03-C06D-4D90-8C60-A4B42F7758E1}"/>
    <cellStyle name="20% - Ênfase4 3 4 3 3" xfId="21854" xr:uid="{6539E92E-9084-4BCC-A8E1-B7D12A518BA8}"/>
    <cellStyle name="20% - Ênfase4 3 4 3 4" xfId="21855" xr:uid="{5B1C2915-C072-4442-9AA8-D0DE85489FF0}"/>
    <cellStyle name="20% - Ênfase4 3 4 4" xfId="21856" xr:uid="{317AE975-ABFA-487B-A8F2-091BAF5E8F52}"/>
    <cellStyle name="20% - Ênfase4 3 4 4 2" xfId="21857" xr:uid="{56DE948F-7183-4B21-8114-D1BE05DB05B5}"/>
    <cellStyle name="20% - Ênfase4 3 4 4 3" xfId="21858" xr:uid="{59047767-DF95-41D9-A571-9A9F2A40FE55}"/>
    <cellStyle name="20% - Ênfase4 3 4 5" xfId="21859" xr:uid="{4BEFA071-2C03-445D-B598-C3BFE5ECBC04}"/>
    <cellStyle name="20% - Ênfase4 3 4 6" xfId="21860" xr:uid="{4713D612-B0F6-403D-BE53-04316CD10535}"/>
    <cellStyle name="20% - Ênfase4 3 5" xfId="9583" xr:uid="{586D0431-483D-410B-8A20-ADEE5B8A41D6}"/>
    <cellStyle name="20% - Ênfase4 3 5 2" xfId="9584" xr:uid="{DE04F67F-BD56-464C-A01B-B6EAB6AAD8EB}"/>
    <cellStyle name="20% - Ênfase4 3 5 2 2" xfId="21861" xr:uid="{72E4365D-6E68-483A-B663-D21E1F2DD379}"/>
    <cellStyle name="20% - Ênfase4 3 5 2 2 2" xfId="21862" xr:uid="{6DE29106-2C67-4D67-BDC3-7A0074ACFE0C}"/>
    <cellStyle name="20% - Ênfase4 3 5 2 2 3" xfId="21863" xr:uid="{9F64B2D1-8AA7-494B-B1A2-82AAB5B2A5B5}"/>
    <cellStyle name="20% - Ênfase4 3 5 2 3" xfId="21864" xr:uid="{E7E6F08D-8C39-40AC-84F2-04D6EB8879E6}"/>
    <cellStyle name="20% - Ênfase4 3 5 2 4" xfId="21865" xr:uid="{3ABDD9C7-92C5-49C5-98D2-2ADF49B93E0F}"/>
    <cellStyle name="20% - Ênfase4 3 5 3" xfId="9585" xr:uid="{6D48D42A-2E7D-4C37-8FF0-CE8C3BAEDAE7}"/>
    <cellStyle name="20% - Ênfase4 3 5 3 2" xfId="21866" xr:uid="{093D5B9A-B097-4716-AEEE-535F80A3A76D}"/>
    <cellStyle name="20% - Ênfase4 3 5 3 2 2" xfId="21867" xr:uid="{89916250-4002-4A6F-B26A-42CBCF8FFC43}"/>
    <cellStyle name="20% - Ênfase4 3 5 3 2 3" xfId="21868" xr:uid="{D0C94067-A691-4B15-8388-513ABB93BCBE}"/>
    <cellStyle name="20% - Ênfase4 3 5 3 3" xfId="21869" xr:uid="{C5CA6E31-2524-4A44-9670-50D8F84E1C66}"/>
    <cellStyle name="20% - Ênfase4 3 5 3 4" xfId="21870" xr:uid="{FD1A423D-DC37-4C11-B91E-45B3ADD88A38}"/>
    <cellStyle name="20% - Ênfase4 3 5 4" xfId="21871" xr:uid="{FB962521-1746-4C2B-853C-7BF7871089A7}"/>
    <cellStyle name="20% - Ênfase4 3 5 4 2" xfId="21872" xr:uid="{55ECC5B7-5D43-4556-800C-05B4F75C20B1}"/>
    <cellStyle name="20% - Ênfase4 3 5 4 3" xfId="21873" xr:uid="{D3C9F2BD-BDD9-440E-85C0-1111D6E6D154}"/>
    <cellStyle name="20% - Ênfase4 3 5 5" xfId="21874" xr:uid="{E28D93F0-65E3-43EC-B217-3AC41A9DF0BB}"/>
    <cellStyle name="20% - Ênfase4 3 5 6" xfId="21875" xr:uid="{0EE08538-5EAD-4822-A3DD-E5E232298A4B}"/>
    <cellStyle name="20% - Ênfase4 3 6" xfId="9586" xr:uid="{4E9F3DD7-8373-43A4-BA1D-8D3A377C9CBC}"/>
    <cellStyle name="20% - Ênfase4 3 6 2" xfId="9587" xr:uid="{9C918846-6B01-4679-8B39-932B8CA034E5}"/>
    <cellStyle name="20% - Ênfase4 3 6 2 2" xfId="21876" xr:uid="{330B9FF6-CDD7-441F-AB41-04504E9554EB}"/>
    <cellStyle name="20% - Ênfase4 3 6 2 2 2" xfId="21877" xr:uid="{134FE2F6-30B6-47B1-AF5E-F93D959B7CE7}"/>
    <cellStyle name="20% - Ênfase4 3 6 2 2 3" xfId="21878" xr:uid="{EE624DFB-ACD9-4651-AEFE-3B3FBD2B909A}"/>
    <cellStyle name="20% - Ênfase4 3 6 2 3" xfId="21879" xr:uid="{CED9F8E6-F30E-4201-A285-396BEC6AE233}"/>
    <cellStyle name="20% - Ênfase4 3 6 2 4" xfId="21880" xr:uid="{1DA7C4AA-AFC9-4514-9596-F0BD351FF4BC}"/>
    <cellStyle name="20% - Ênfase4 3 6 3" xfId="9588" xr:uid="{9A9B13E0-C2C8-49E3-ADF5-79008226372B}"/>
    <cellStyle name="20% - Ênfase4 3 6 3 2" xfId="21881" xr:uid="{0A49A336-E695-4345-BADA-795340736F52}"/>
    <cellStyle name="20% - Ênfase4 3 6 3 2 2" xfId="21882" xr:uid="{688FE7C0-E16C-4E16-825C-E72B7160434F}"/>
    <cellStyle name="20% - Ênfase4 3 6 3 2 3" xfId="21883" xr:uid="{FCD2D3F8-545E-4EC6-BBF0-A77CF9A3A5B6}"/>
    <cellStyle name="20% - Ênfase4 3 6 3 3" xfId="21884" xr:uid="{0A1EF837-CE28-4D16-A72F-13D45C92318F}"/>
    <cellStyle name="20% - Ênfase4 3 6 3 4" xfId="21885" xr:uid="{E95BC141-DB1D-4E64-9BD7-DEC36E118B26}"/>
    <cellStyle name="20% - Ênfase4 3 6 4" xfId="21886" xr:uid="{7655FBD1-F9AA-4BF0-8F75-ED2D44EB6A55}"/>
    <cellStyle name="20% - Ênfase4 3 6 4 2" xfId="21887" xr:uid="{7FC900EB-8A88-4D2B-84B4-C71135ACF620}"/>
    <cellStyle name="20% - Ênfase4 3 6 4 3" xfId="21888" xr:uid="{C3570025-A39F-4ED1-AB3C-9360A726EE32}"/>
    <cellStyle name="20% - Ênfase4 3 6 5" xfId="21889" xr:uid="{62E6819C-47EF-458E-8DE1-46A453C11FA8}"/>
    <cellStyle name="20% - Ênfase4 3 6 6" xfId="21890" xr:uid="{F3703480-6513-423A-8ED3-53452520B617}"/>
    <cellStyle name="20% - Ênfase4 3 7" xfId="9589" xr:uid="{8651B3F5-6193-4825-908C-5A273426B689}"/>
    <cellStyle name="20% - Ênfase4 3 7 2" xfId="9590" xr:uid="{D4652DEA-2E70-4BBA-AA9B-F45841B1BA50}"/>
    <cellStyle name="20% - Ênfase4 3 7 2 2" xfId="21891" xr:uid="{FC865FCC-F6AD-449D-BC96-0D46FFC931AD}"/>
    <cellStyle name="20% - Ênfase4 3 7 2 2 2" xfId="21892" xr:uid="{2BF9A367-2191-4270-8CA2-968FF2CA5371}"/>
    <cellStyle name="20% - Ênfase4 3 7 2 2 3" xfId="21893" xr:uid="{C13F9F4C-7562-4954-8A6C-000A40ECBCEC}"/>
    <cellStyle name="20% - Ênfase4 3 7 2 3" xfId="21894" xr:uid="{FEDAC123-C1BD-4476-A7FD-D3738278F8DF}"/>
    <cellStyle name="20% - Ênfase4 3 7 2 4" xfId="21895" xr:uid="{DF102916-E5DA-434C-AC6D-0D268AB244AF}"/>
    <cellStyle name="20% - Ênfase4 3 7 3" xfId="9591" xr:uid="{A0332989-EC67-4490-AD18-64E8D6296A6B}"/>
    <cellStyle name="20% - Ênfase4 3 7 3 2" xfId="21896" xr:uid="{3C97E229-BF28-44DE-BFE6-635F9879E2A8}"/>
    <cellStyle name="20% - Ênfase4 3 7 3 2 2" xfId="21897" xr:uid="{E823C220-921D-4F04-95FF-FC3D565408E5}"/>
    <cellStyle name="20% - Ênfase4 3 7 3 2 3" xfId="21898" xr:uid="{899AFDE5-A7C2-4B6E-8C8F-C89A05ED82E9}"/>
    <cellStyle name="20% - Ênfase4 3 7 3 3" xfId="21899" xr:uid="{B411B884-4699-464D-A157-AE58D441104A}"/>
    <cellStyle name="20% - Ênfase4 3 7 3 4" xfId="21900" xr:uid="{059FF968-0709-4001-A2A8-72464CA884E0}"/>
    <cellStyle name="20% - Ênfase4 3 7 4" xfId="21901" xr:uid="{68E8340E-66A9-4698-A724-502E7B1AD346}"/>
    <cellStyle name="20% - Ênfase4 3 7 4 2" xfId="21902" xr:uid="{570C8D5D-D69F-48C4-997A-3D81DC5C0D10}"/>
    <cellStyle name="20% - Ênfase4 3 7 4 3" xfId="21903" xr:uid="{1C9AA951-07EF-438B-9BA1-1CC4E238849F}"/>
    <cellStyle name="20% - Ênfase4 3 7 5" xfId="21904" xr:uid="{FC8021AC-93E9-4F0B-8261-94A4577775F8}"/>
    <cellStyle name="20% - Ênfase4 3 7 6" xfId="21905" xr:uid="{848598DD-5025-417A-B1DF-6D75F462FBF2}"/>
    <cellStyle name="20% - Ênfase4 3 8" xfId="9592" xr:uid="{D1EF3121-A52F-4944-BB7F-B3727EB6191F}"/>
    <cellStyle name="20% - Ênfase4 3 8 2" xfId="9593" xr:uid="{9D99F630-E749-4E8A-AA12-B566FB2834A5}"/>
    <cellStyle name="20% - Ênfase4 3 8 2 2" xfId="21906" xr:uid="{7608F9ED-7B61-4293-A6B4-2475E9F45274}"/>
    <cellStyle name="20% - Ênfase4 3 8 2 2 2" xfId="21907" xr:uid="{70E9E93F-DFE4-40F6-B6CD-B382C55E0F4F}"/>
    <cellStyle name="20% - Ênfase4 3 8 2 2 3" xfId="21908" xr:uid="{D20C2C17-22FB-4CA7-A98C-AB4E9678F2F3}"/>
    <cellStyle name="20% - Ênfase4 3 8 2 3" xfId="21909" xr:uid="{EB89D3B9-4F0F-4219-BFBF-B7900E506107}"/>
    <cellStyle name="20% - Ênfase4 3 8 2 4" xfId="21910" xr:uid="{D23857E7-E0FB-46AA-AF20-38763B9678D9}"/>
    <cellStyle name="20% - Ênfase4 3 8 3" xfId="9594" xr:uid="{3860FE64-B8C9-4D5C-A79D-2CF977D3A4CC}"/>
    <cellStyle name="20% - Ênfase4 3 8 3 2" xfId="21911" xr:uid="{996F74B6-BEB7-4CF9-A0DA-51914A9844B5}"/>
    <cellStyle name="20% - Ênfase4 3 8 3 2 2" xfId="21912" xr:uid="{BF9597A8-F02B-4E80-ABFA-36FB36E0E727}"/>
    <cellStyle name="20% - Ênfase4 3 8 3 2 3" xfId="21913" xr:uid="{D1A1EA4F-1F71-4887-A421-B28954D49C62}"/>
    <cellStyle name="20% - Ênfase4 3 8 3 3" xfId="21914" xr:uid="{5686B610-7FB6-4F0F-846D-7694F43D9563}"/>
    <cellStyle name="20% - Ênfase4 3 8 3 4" xfId="21915" xr:uid="{2D037763-A3EA-4934-8B22-5A85E1A8EBFF}"/>
    <cellStyle name="20% - Ênfase4 3 8 4" xfId="21916" xr:uid="{4C6E6625-C786-4807-8EB3-BFA9E81538C0}"/>
    <cellStyle name="20% - Ênfase4 3 8 4 2" xfId="21917" xr:uid="{9C77420F-45FC-407C-8D4B-F89346A0A9FB}"/>
    <cellStyle name="20% - Ênfase4 3 8 4 3" xfId="21918" xr:uid="{9505419D-DC99-4EC8-B70F-B6F4535BA3D1}"/>
    <cellStyle name="20% - Ênfase4 3 8 5" xfId="21919" xr:uid="{92955747-6459-4B87-9FEA-BA99B63CD054}"/>
    <cellStyle name="20% - Ênfase4 3 8 6" xfId="21920" xr:uid="{D302A98A-6AA7-4342-8611-3565B13D4BAC}"/>
    <cellStyle name="20% - Ênfase4 3 9" xfId="9595" xr:uid="{FDCCC017-91D8-4563-878D-A3135CC12ABA}"/>
    <cellStyle name="20% - Ênfase4 3 9 2" xfId="21921" xr:uid="{A1CA312C-E00B-4E79-86AD-5BE04F212429}"/>
    <cellStyle name="20% - Ênfase4 3 9 2 2" xfId="21922" xr:uid="{4E7250A2-798C-414F-8957-2D493276C9F7}"/>
    <cellStyle name="20% - Ênfase4 3 9 2 3" xfId="21923" xr:uid="{C62D5659-E0C9-46D1-AF91-406F02A68D94}"/>
    <cellStyle name="20% - Ênfase4 3 9 3" xfId="21924" xr:uid="{7E657171-55E0-4D61-9ACB-40638CDB5B41}"/>
    <cellStyle name="20% - Ênfase4 3 9 4" xfId="21925" xr:uid="{ACFFEA95-215D-4C6A-9BE3-CD6F9BF1C130}"/>
    <cellStyle name="20% - Ênfase4 30" xfId="9596" xr:uid="{8438238B-FA7B-4299-AB3D-4DBB833C4650}"/>
    <cellStyle name="20% - Ênfase4 30 2" xfId="9597" xr:uid="{DBE741B7-70A7-4A76-9501-C643C147F768}"/>
    <cellStyle name="20% - Ênfase4 30 2 2" xfId="9598" xr:uid="{A28B6049-150D-44F7-BA8F-AFD635382CF2}"/>
    <cellStyle name="20% - Ênfase4 30 2 2 2" xfId="21926" xr:uid="{0EA0D496-3789-4058-B240-9B2FD2F9FC30}"/>
    <cellStyle name="20% - Ênfase4 30 2 2 3" xfId="21927" xr:uid="{93319D28-A62E-4496-BED0-14B9C3D84CF3}"/>
    <cellStyle name="20% - Ênfase4 30 2 3" xfId="21928" xr:uid="{3DB2EC86-C287-43D3-AC60-D1F9F67C7439}"/>
    <cellStyle name="20% - Ênfase4 30 2 4" xfId="21929" xr:uid="{C15E1A33-F90E-4B0E-ACCF-C1DF8176FA32}"/>
    <cellStyle name="20% - Ênfase4 30 3" xfId="9599" xr:uid="{BDC3751E-CEA1-4245-BE4C-AD4BFD7646F5}"/>
    <cellStyle name="20% - Ênfase4 30 3 2" xfId="21930" xr:uid="{443711D9-5654-4794-BDD6-944AFF1C3D15}"/>
    <cellStyle name="20% - Ênfase4 30 3 2 2" xfId="21931" xr:uid="{CE80C34F-F346-4ED4-88A4-39F9D083B7A6}"/>
    <cellStyle name="20% - Ênfase4 30 3 2 3" xfId="21932" xr:uid="{42E85823-8DE1-4EFA-BDB7-4C5BC4A1188D}"/>
    <cellStyle name="20% - Ênfase4 30 3 3" xfId="21933" xr:uid="{63E4BD28-971A-47D8-B2A7-317BB0040F01}"/>
    <cellStyle name="20% - Ênfase4 30 3 4" xfId="21934" xr:uid="{BD5B463E-3854-4CCE-84F1-7410BCC12636}"/>
    <cellStyle name="20% - Ênfase4 30 4" xfId="21935" xr:uid="{A07599DA-E95E-4A26-BD71-093F08663AA7}"/>
    <cellStyle name="20% - Ênfase4 30 4 2" xfId="21936" xr:uid="{1CD3957E-C646-4ED1-AA94-21330FA4F70A}"/>
    <cellStyle name="20% - Ênfase4 30 4 3" xfId="21937" xr:uid="{123A9E50-D2CA-4526-B6C6-725C41E4854D}"/>
    <cellStyle name="20% - Ênfase4 30 5" xfId="21938" xr:uid="{1EDD3C4C-F466-4303-BF69-5B7BE50E74A7}"/>
    <cellStyle name="20% - Ênfase4 30 6" xfId="21939" xr:uid="{93A89936-51C2-4550-996D-D113E0F56BAB}"/>
    <cellStyle name="20% - Ênfase4 31" xfId="9600" xr:uid="{619FCF87-71E0-4A0D-BAC8-26D04770DE6B}"/>
    <cellStyle name="20% - Ênfase4 31 2" xfId="9601" xr:uid="{85CB5DE2-8B80-42A6-9F7F-583377CBED9F}"/>
    <cellStyle name="20% - Ênfase4 31 2 2" xfId="9602" xr:uid="{93DEA2D7-67C1-4CF4-A8F0-0D35081B6B6A}"/>
    <cellStyle name="20% - Ênfase4 31 2 2 2" xfId="21940" xr:uid="{D116088A-CA5A-4273-B4A7-1C0AB799C32E}"/>
    <cellStyle name="20% - Ênfase4 31 2 2 3" xfId="21941" xr:uid="{C69BB402-814D-45BC-8307-459B8EE31F6D}"/>
    <cellStyle name="20% - Ênfase4 31 2 3" xfId="21942" xr:uid="{A72FD26C-C2F2-4EF8-BCFF-2EE1A4A7A785}"/>
    <cellStyle name="20% - Ênfase4 31 2 4" xfId="21943" xr:uid="{77A1FCE0-FAF3-44A9-A4FC-79309453148E}"/>
    <cellStyle name="20% - Ênfase4 31 3" xfId="9603" xr:uid="{0C506D09-0B9D-4B15-8DBE-46315FCFADF3}"/>
    <cellStyle name="20% - Ênfase4 31 3 2" xfId="21944" xr:uid="{6B8F4B77-5786-434F-84AC-C42BDE4AB153}"/>
    <cellStyle name="20% - Ênfase4 31 3 2 2" xfId="21945" xr:uid="{DA65A709-4530-481A-B859-22F6BEDA909C}"/>
    <cellStyle name="20% - Ênfase4 31 3 2 3" xfId="21946" xr:uid="{2EB38889-0EB8-488C-A251-FFDA08CAB57C}"/>
    <cellStyle name="20% - Ênfase4 31 3 3" xfId="21947" xr:uid="{753EFC61-7144-417F-A503-06103D10323C}"/>
    <cellStyle name="20% - Ênfase4 31 3 4" xfId="21948" xr:uid="{DD372560-D3C0-405E-9638-0AE5CE89767F}"/>
    <cellStyle name="20% - Ênfase4 31 4" xfId="21949" xr:uid="{9D43A84B-B2E3-4645-98E7-C8BEC8D8BF24}"/>
    <cellStyle name="20% - Ênfase4 31 4 2" xfId="21950" xr:uid="{0B6DCEE2-84D5-47EA-9EFD-A5AEC2FCDF4B}"/>
    <cellStyle name="20% - Ênfase4 31 4 3" xfId="21951" xr:uid="{FCC0F81F-E828-4315-9DD8-CB60D522FFC6}"/>
    <cellStyle name="20% - Ênfase4 31 5" xfId="21952" xr:uid="{109518CB-E86C-4404-B31A-F40174B90A74}"/>
    <cellStyle name="20% - Ênfase4 31 6" xfId="21953" xr:uid="{04A55E00-318E-4ECE-A079-08DA067C02B0}"/>
    <cellStyle name="20% - Ênfase4 32" xfId="9604" xr:uid="{AFE64301-2694-418B-B741-4572257D16EC}"/>
    <cellStyle name="20% - Ênfase4 32 2" xfId="9605" xr:uid="{899FD386-4690-4909-B98B-56369C3CB1B7}"/>
    <cellStyle name="20% - Ênfase4 32 2 2" xfId="9606" xr:uid="{F21EE4B8-46E9-4641-8520-8FF86BABEB73}"/>
    <cellStyle name="20% - Ênfase4 32 2 2 2" xfId="21954" xr:uid="{6C2BD00E-7B05-432F-B561-8CE72962D435}"/>
    <cellStyle name="20% - Ênfase4 32 2 2 3" xfId="21955" xr:uid="{EB4F8194-A3B0-46E0-ADB4-3ACD0335DB1F}"/>
    <cellStyle name="20% - Ênfase4 32 2 3" xfId="21956" xr:uid="{19EDFE19-D9A4-41A2-9282-9D01722482F6}"/>
    <cellStyle name="20% - Ênfase4 32 2 4" xfId="21957" xr:uid="{6939EDD5-E6D2-4BB3-A716-0720F6CC27DA}"/>
    <cellStyle name="20% - Ênfase4 32 3" xfId="9607" xr:uid="{6C4871A3-1604-4FB7-B8E0-BF86CDF5E5B4}"/>
    <cellStyle name="20% - Ênfase4 32 3 2" xfId="21958" xr:uid="{4E78CDCC-6309-4D81-BD94-F0D00F431E06}"/>
    <cellStyle name="20% - Ênfase4 32 3 2 2" xfId="21959" xr:uid="{5DF66073-43A8-40A7-8E34-A017E7896CB1}"/>
    <cellStyle name="20% - Ênfase4 32 3 2 3" xfId="21960" xr:uid="{0832B5B9-CA46-4982-B73B-91F1AD0365EF}"/>
    <cellStyle name="20% - Ênfase4 32 3 3" xfId="21961" xr:uid="{82E533AE-7EA2-4684-85D0-531AA7A0FABE}"/>
    <cellStyle name="20% - Ênfase4 32 3 4" xfId="21962" xr:uid="{090F1968-4407-4BE0-B6F5-7DD6AB5E7DC8}"/>
    <cellStyle name="20% - Ênfase4 32 4" xfId="21963" xr:uid="{DB7E4DBF-E935-435C-951B-72E1D489C28B}"/>
    <cellStyle name="20% - Ênfase4 32 4 2" xfId="21964" xr:uid="{AE7173AF-A771-4BC2-AF82-D076201EB647}"/>
    <cellStyle name="20% - Ênfase4 32 4 3" xfId="21965" xr:uid="{D74D1CD3-6450-425F-9F25-413E676B019D}"/>
    <cellStyle name="20% - Ênfase4 32 5" xfId="21966" xr:uid="{932F178F-762B-41CF-83BF-DE1514DA93EB}"/>
    <cellStyle name="20% - Ênfase4 32 6" xfId="21967" xr:uid="{7E1E06B7-E4B7-41E6-BAD9-BE1D76F92643}"/>
    <cellStyle name="20% - Ênfase4 33" xfId="9608" xr:uid="{A948E9D8-AC63-40B8-B251-D5977295D2B9}"/>
    <cellStyle name="20% - Ênfase4 33 2" xfId="9609" xr:uid="{B4D6FF75-C92E-4791-9E2B-950AC7DCEABE}"/>
    <cellStyle name="20% - Ênfase4 33 2 2" xfId="21968" xr:uid="{87409884-B12A-4EE4-8AC7-A2CB45A82E37}"/>
    <cellStyle name="20% - Ênfase4 33 2 2 2" xfId="21969" xr:uid="{DB43F199-65C0-4074-A224-B3AF2BEA3010}"/>
    <cellStyle name="20% - Ênfase4 33 2 2 3" xfId="21970" xr:uid="{B36E6BD7-CB74-41DB-948D-ECC2F8287DE3}"/>
    <cellStyle name="20% - Ênfase4 33 2 3" xfId="21971" xr:uid="{DAE9F65D-3C91-4611-AF38-76C1D2F1CBAD}"/>
    <cellStyle name="20% - Ênfase4 33 2 4" xfId="21972" xr:uid="{F26CA73D-2F5C-400D-BB18-302CFD295D7D}"/>
    <cellStyle name="20% - Ênfase4 33 3" xfId="9610" xr:uid="{74EEB6A6-23A2-4737-93F8-838481C8BC0B}"/>
    <cellStyle name="20% - Ênfase4 33 3 2" xfId="21973" xr:uid="{707397CB-B072-4835-A51B-8B217EBFAD09}"/>
    <cellStyle name="20% - Ênfase4 33 3 2 2" xfId="21974" xr:uid="{5B54A102-2D50-4623-AD22-35B2145A9495}"/>
    <cellStyle name="20% - Ênfase4 33 3 2 3" xfId="21975" xr:uid="{85CA4F5C-853D-48E4-A0C1-E21C41D73333}"/>
    <cellStyle name="20% - Ênfase4 33 3 3" xfId="21976" xr:uid="{AAE2D7D7-E59E-43CF-91B0-73A8DDC38178}"/>
    <cellStyle name="20% - Ênfase4 33 3 4" xfId="21977" xr:uid="{D082E0B2-FF3B-4230-AD37-BBE50B7B757F}"/>
    <cellStyle name="20% - Ênfase4 33 4" xfId="21978" xr:uid="{3CE47CA9-7548-4172-B697-BA760121DDD2}"/>
    <cellStyle name="20% - Ênfase4 33 4 2" xfId="21979" xr:uid="{F2A6004F-E470-499A-A85C-7A3E60C630C5}"/>
    <cellStyle name="20% - Ênfase4 33 4 3" xfId="21980" xr:uid="{CB0ED8FA-F206-417F-90AD-250873ACF7B0}"/>
    <cellStyle name="20% - Ênfase4 33 5" xfId="21981" xr:uid="{856C4F13-D4B3-4BEC-ACA3-FED09F7F4839}"/>
    <cellStyle name="20% - Ênfase4 33 6" xfId="21982" xr:uid="{4F1F80B7-642B-43F8-AF9E-C330A01DC00B}"/>
    <cellStyle name="20% - Ênfase4 34" xfId="9611" xr:uid="{9FD35E86-A9B7-4C39-8549-1F02EDA6A675}"/>
    <cellStyle name="20% - Ênfase4 34 2" xfId="9612" xr:uid="{7EC73B08-487C-42CF-91B8-D6D921758A5A}"/>
    <cellStyle name="20% - Ênfase4 34 2 2" xfId="21983" xr:uid="{201BB4EB-A5E8-4854-B3C3-5EE220B05F0B}"/>
    <cellStyle name="20% - Ênfase4 34 2 2 2" xfId="21984" xr:uid="{70AEC8E9-7FBC-43DC-960F-B13A23BA98BF}"/>
    <cellStyle name="20% - Ênfase4 34 2 2 3" xfId="21985" xr:uid="{29AD0236-73E7-4B6E-9651-A1DC5241D408}"/>
    <cellStyle name="20% - Ênfase4 34 2 3" xfId="21986" xr:uid="{39C23BE3-D103-4F54-AD86-410C57EE0698}"/>
    <cellStyle name="20% - Ênfase4 34 2 4" xfId="21987" xr:uid="{1E6E470E-DBAE-49DA-96EF-E8191EDE67BB}"/>
    <cellStyle name="20% - Ênfase4 34 3" xfId="9613" xr:uid="{4A02E193-DE95-434A-AAE0-46F8061AFA9D}"/>
    <cellStyle name="20% - Ênfase4 34 3 2" xfId="21988" xr:uid="{CB396823-787B-4E8A-963F-CDB0917B7FBC}"/>
    <cellStyle name="20% - Ênfase4 34 3 2 2" xfId="21989" xr:uid="{589CF1CC-B7CE-40AB-B8B7-92DE59601909}"/>
    <cellStyle name="20% - Ênfase4 34 3 2 3" xfId="21990" xr:uid="{95CB7D27-3E42-4821-B568-D6EB15CBA9E7}"/>
    <cellStyle name="20% - Ênfase4 34 3 3" xfId="21991" xr:uid="{1BA68D26-4A25-4120-A67E-8B244A8B591D}"/>
    <cellStyle name="20% - Ênfase4 34 3 4" xfId="21992" xr:uid="{A6B477AA-34E5-420E-971F-ED02CE640081}"/>
    <cellStyle name="20% - Ênfase4 34 4" xfId="21993" xr:uid="{AD0BF174-A09C-4613-A704-272590E47DF7}"/>
    <cellStyle name="20% - Ênfase4 34 4 2" xfId="21994" xr:uid="{FFB45919-FA07-4CAB-A875-0602058478E0}"/>
    <cellStyle name="20% - Ênfase4 34 4 3" xfId="21995" xr:uid="{47404E68-C488-4993-B3C8-E07D9C855115}"/>
    <cellStyle name="20% - Ênfase4 34 5" xfId="21996" xr:uid="{08E404AA-8151-4383-BB96-180D099C36A5}"/>
    <cellStyle name="20% - Ênfase4 34 6" xfId="21997" xr:uid="{D4E81268-5CAD-47DE-B07D-46967E690C5D}"/>
    <cellStyle name="20% - Ênfase4 35" xfId="9614" xr:uid="{5A59029A-9CC1-4010-A72E-F877C79F51AA}"/>
    <cellStyle name="20% - Ênfase4 35 2" xfId="9615" xr:uid="{B3946D5A-FD4E-474F-BEE9-18D1D9EF2824}"/>
    <cellStyle name="20% - Ênfase4 35 2 2" xfId="21998" xr:uid="{69DF5D4A-C233-487F-A144-DB6D9F516A53}"/>
    <cellStyle name="20% - Ênfase4 35 2 2 2" xfId="21999" xr:uid="{67F07705-4C66-4389-90D4-073244D44F9F}"/>
    <cellStyle name="20% - Ênfase4 35 2 2 3" xfId="22000" xr:uid="{52932C1C-EC5B-4601-8D79-6750FB2AC5E2}"/>
    <cellStyle name="20% - Ênfase4 35 2 3" xfId="22001" xr:uid="{52379E10-F1A4-4667-AF34-CAB8BC9AE9CE}"/>
    <cellStyle name="20% - Ênfase4 35 2 4" xfId="22002" xr:uid="{9D5E39F6-C8D2-4B15-A215-284DAFAADBFE}"/>
    <cellStyle name="20% - Ênfase4 35 3" xfId="9616" xr:uid="{46F329DF-9815-455D-9728-08A3F24F2306}"/>
    <cellStyle name="20% - Ênfase4 35 3 2" xfId="22003" xr:uid="{1BED51D5-87E0-4BF2-A54E-0D213748741F}"/>
    <cellStyle name="20% - Ênfase4 35 3 2 2" xfId="22004" xr:uid="{24A9FCE0-5D6B-491D-84A6-DEF3FEE17107}"/>
    <cellStyle name="20% - Ênfase4 35 3 2 3" xfId="22005" xr:uid="{3B3A8B9B-B53A-4B00-84D9-B35E2C36457F}"/>
    <cellStyle name="20% - Ênfase4 35 3 3" xfId="22006" xr:uid="{534A54B5-2827-45D3-B2AA-6182ED91BB48}"/>
    <cellStyle name="20% - Ênfase4 35 3 4" xfId="22007" xr:uid="{268564D0-A160-496A-A2AA-830423FFEF2A}"/>
    <cellStyle name="20% - Ênfase4 35 4" xfId="22008" xr:uid="{83135D15-140A-47EC-A1EA-898D3B71E9CD}"/>
    <cellStyle name="20% - Ênfase4 35 4 2" xfId="22009" xr:uid="{B6581F5B-4CF4-472C-9257-8575DB5B293C}"/>
    <cellStyle name="20% - Ênfase4 35 4 3" xfId="22010" xr:uid="{944D4DEA-B34B-48DD-B513-5B17FEF9BE23}"/>
    <cellStyle name="20% - Ênfase4 35 5" xfId="22011" xr:uid="{B65B9E99-B04F-4180-8337-1E5E17FB7FB0}"/>
    <cellStyle name="20% - Ênfase4 35 6" xfId="22012" xr:uid="{C80424FF-4C81-4C02-9CBA-463B71E841CA}"/>
    <cellStyle name="20% - Ênfase4 36" xfId="9617" xr:uid="{C935B65D-1AB2-441F-96D3-39AF2B1BD24F}"/>
    <cellStyle name="20% - Ênfase4 36 2" xfId="9618" xr:uid="{20CDB09E-61AF-4454-A356-D6F0E6338CDD}"/>
    <cellStyle name="20% - Ênfase4 36 2 2" xfId="22013" xr:uid="{A7713169-962C-4243-9752-03F2F3DFF551}"/>
    <cellStyle name="20% - Ênfase4 36 2 2 2" xfId="22014" xr:uid="{2B0195E1-11E0-4793-A3B7-7D86114478CD}"/>
    <cellStyle name="20% - Ênfase4 36 2 2 3" xfId="22015" xr:uid="{95836E3C-DEF7-48D4-9726-3A568078DB62}"/>
    <cellStyle name="20% - Ênfase4 36 2 3" xfId="22016" xr:uid="{7AD38C21-114E-48B6-B075-DA896C288904}"/>
    <cellStyle name="20% - Ênfase4 36 2 4" xfId="22017" xr:uid="{10B6E4BD-99AF-4367-9968-342E53BA1932}"/>
    <cellStyle name="20% - Ênfase4 36 3" xfId="9619" xr:uid="{B84F0834-2930-4735-8B29-10E34B1630CE}"/>
    <cellStyle name="20% - Ênfase4 36 3 2" xfId="22018" xr:uid="{92B75D2E-632A-475B-B1A9-CEAAEF5D41A8}"/>
    <cellStyle name="20% - Ênfase4 36 3 2 2" xfId="22019" xr:uid="{0B30C842-EB4C-4EB2-AB2A-A9787EE7108E}"/>
    <cellStyle name="20% - Ênfase4 36 3 2 3" xfId="22020" xr:uid="{C060637B-A26B-4432-AA15-E643E97454D6}"/>
    <cellStyle name="20% - Ênfase4 36 3 3" xfId="22021" xr:uid="{12A06204-F86D-44E5-A2A5-936876CCA934}"/>
    <cellStyle name="20% - Ênfase4 36 3 4" xfId="22022" xr:uid="{35DC14FB-232E-477C-B196-74A749E7C495}"/>
    <cellStyle name="20% - Ênfase4 36 4" xfId="22023" xr:uid="{BA74E7EB-AECE-40A2-BCBC-0C94583712B9}"/>
    <cellStyle name="20% - Ênfase4 36 4 2" xfId="22024" xr:uid="{BB2EBA6C-6866-4990-B739-8BF0BC26D26B}"/>
    <cellStyle name="20% - Ênfase4 36 4 3" xfId="22025" xr:uid="{F98A67B3-AD27-4323-BA1A-49E2C08D1107}"/>
    <cellStyle name="20% - Ênfase4 36 5" xfId="22026" xr:uid="{B25B6731-F940-46D2-837D-6838BB466FAC}"/>
    <cellStyle name="20% - Ênfase4 36 6" xfId="22027" xr:uid="{A69EEDA0-D3B0-4547-A624-86C92ED14357}"/>
    <cellStyle name="20% - Ênfase4 37" xfId="9620" xr:uid="{48C410AE-C8ED-46AA-93B8-F3C755C7DAE6}"/>
    <cellStyle name="20% - Ênfase4 37 2" xfId="9621" xr:uid="{7E9A26C7-1CA8-4EA0-9413-4A96B0293FA6}"/>
    <cellStyle name="20% - Ênfase4 37 2 2" xfId="22028" xr:uid="{E41A872D-E8B7-4FBC-A80D-3723CF34B243}"/>
    <cellStyle name="20% - Ênfase4 37 2 2 2" xfId="22029" xr:uid="{ACD06C88-393F-4591-8E08-925F40D18A23}"/>
    <cellStyle name="20% - Ênfase4 37 2 2 3" xfId="22030" xr:uid="{88950784-C075-467D-9463-A294551572FC}"/>
    <cellStyle name="20% - Ênfase4 37 2 3" xfId="22031" xr:uid="{F57D4736-F828-42F8-B304-CD140294E6FD}"/>
    <cellStyle name="20% - Ênfase4 37 2 4" xfId="22032" xr:uid="{CA9B8DDF-3B4E-44E9-9482-561975D904F1}"/>
    <cellStyle name="20% - Ênfase4 37 3" xfId="9622" xr:uid="{EE85AE3C-B458-4BDF-96A3-1CF429FA0357}"/>
    <cellStyle name="20% - Ênfase4 37 3 2" xfId="22033" xr:uid="{0E158B4D-D5DA-4D16-B8AC-234CD7F2F642}"/>
    <cellStyle name="20% - Ênfase4 37 3 2 2" xfId="22034" xr:uid="{0DE32859-CA67-4563-A38F-F1940FB2AB72}"/>
    <cellStyle name="20% - Ênfase4 37 3 2 3" xfId="22035" xr:uid="{C232EAAC-39CC-4B56-9507-4BDDEAF780C1}"/>
    <cellStyle name="20% - Ênfase4 37 3 3" xfId="22036" xr:uid="{E17D33E3-93C8-457E-8A0B-B15F1CD84F6E}"/>
    <cellStyle name="20% - Ênfase4 37 3 4" xfId="22037" xr:uid="{40526215-2698-45FE-BE4B-4D6C01BCA28C}"/>
    <cellStyle name="20% - Ênfase4 37 4" xfId="22038" xr:uid="{A58A6A64-17E2-4ED2-82FF-A2382114891B}"/>
    <cellStyle name="20% - Ênfase4 37 4 2" xfId="22039" xr:uid="{FC705DB5-5E0B-4665-A435-3C50947A2726}"/>
    <cellStyle name="20% - Ênfase4 37 4 3" xfId="22040" xr:uid="{16E4F5C6-F229-4468-B4F3-81AA286D8563}"/>
    <cellStyle name="20% - Ênfase4 37 5" xfId="22041" xr:uid="{F78361E8-D300-4179-8075-5B1E230A3F95}"/>
    <cellStyle name="20% - Ênfase4 37 6" xfId="22042" xr:uid="{2DA15B75-A5CA-4194-9C51-2B20B9B9EA10}"/>
    <cellStyle name="20% - Ênfase4 38" xfId="9623" xr:uid="{76A3AF88-6718-4C2A-9B54-C187A651BD7F}"/>
    <cellStyle name="20% - Ênfase4 38 2" xfId="9624" xr:uid="{BDAAF2D6-7A09-4C8B-B2D5-1F78F25E4D71}"/>
    <cellStyle name="20% - Ênfase4 38 2 2" xfId="22043" xr:uid="{CA0BFD71-98E7-4F83-9D1D-3436B164DD02}"/>
    <cellStyle name="20% - Ênfase4 38 2 2 2" xfId="22044" xr:uid="{A8788175-9602-4CDC-AD04-CFB8F346974A}"/>
    <cellStyle name="20% - Ênfase4 38 2 2 3" xfId="22045" xr:uid="{33A66D21-E711-479F-B8E6-198AE0DB527A}"/>
    <cellStyle name="20% - Ênfase4 38 2 3" xfId="22046" xr:uid="{7BE0A990-B9C0-4BE0-A684-5571C5A64431}"/>
    <cellStyle name="20% - Ênfase4 38 2 4" xfId="22047" xr:uid="{B5B7B325-D473-48D5-9EB6-5FE75F8AD2FF}"/>
    <cellStyle name="20% - Ênfase4 38 3" xfId="9625" xr:uid="{F09ED2E3-51A9-4E6D-9AD9-E0C2A77631BA}"/>
    <cellStyle name="20% - Ênfase4 38 3 2" xfId="22048" xr:uid="{5ED90097-4B8A-4573-80CC-9AFE4788AF70}"/>
    <cellStyle name="20% - Ênfase4 38 3 2 2" xfId="22049" xr:uid="{EC5EB2C0-6E09-48F9-AF8D-5A515DE630F6}"/>
    <cellStyle name="20% - Ênfase4 38 3 2 3" xfId="22050" xr:uid="{F8956CB8-43B9-4039-A435-1DC6E07AE487}"/>
    <cellStyle name="20% - Ênfase4 38 3 3" xfId="22051" xr:uid="{B3C5698A-1854-425E-A8E7-F2F2F1630DCD}"/>
    <cellStyle name="20% - Ênfase4 38 3 4" xfId="22052" xr:uid="{CD312C20-E959-40F7-AD1D-49DBE643391A}"/>
    <cellStyle name="20% - Ênfase4 38 4" xfId="22053" xr:uid="{69D2FBD2-A883-409B-A982-86B0E237BD6C}"/>
    <cellStyle name="20% - Ênfase4 38 4 2" xfId="22054" xr:uid="{DE2CB55F-C3DE-4404-B59A-D159DA44C0A6}"/>
    <cellStyle name="20% - Ênfase4 38 4 3" xfId="22055" xr:uid="{945D7BBE-4103-46DA-BEE2-736F725F1667}"/>
    <cellStyle name="20% - Ênfase4 38 5" xfId="22056" xr:uid="{C3395589-BBAC-40FE-A88C-299217E05D36}"/>
    <cellStyle name="20% - Ênfase4 38 6" xfId="22057" xr:uid="{4EA60849-D04E-404E-A5E7-53BFDA8794DA}"/>
    <cellStyle name="20% - Ênfase4 39" xfId="9626" xr:uid="{C5B535CB-737E-48E7-BD54-ADCB82886CE8}"/>
    <cellStyle name="20% - Ênfase4 39 2" xfId="9627" xr:uid="{CEF34BD8-CF2F-46CC-B56E-731DD10D81AA}"/>
    <cellStyle name="20% - Ênfase4 39 2 2" xfId="22058" xr:uid="{3E608EAA-022B-4274-8E25-2622D64E8D0E}"/>
    <cellStyle name="20% - Ênfase4 39 2 2 2" xfId="22059" xr:uid="{D074BFC9-0297-4875-8FBC-BB420C0B2497}"/>
    <cellStyle name="20% - Ênfase4 39 2 2 3" xfId="22060" xr:uid="{1F918106-7122-4BEB-9D24-AA2BF0BD7ACF}"/>
    <cellStyle name="20% - Ênfase4 39 2 3" xfId="22061" xr:uid="{075C68B3-963E-4502-9AE7-168ACB065DB1}"/>
    <cellStyle name="20% - Ênfase4 39 2 4" xfId="22062" xr:uid="{EC33365C-B118-48A0-91EE-376B44FB18A5}"/>
    <cellStyle name="20% - Ênfase4 39 3" xfId="9628" xr:uid="{CA36F6D4-3204-4161-8D94-15B69D22195E}"/>
    <cellStyle name="20% - Ênfase4 39 3 2" xfId="22063" xr:uid="{7A743521-B81E-4DE8-8445-B4E1B4F48B81}"/>
    <cellStyle name="20% - Ênfase4 39 3 2 2" xfId="22064" xr:uid="{11A1C09D-BD54-4B2A-8A67-D376617D279F}"/>
    <cellStyle name="20% - Ênfase4 39 3 2 3" xfId="22065" xr:uid="{3F60DDEF-E78C-4175-B258-78465A13C0A4}"/>
    <cellStyle name="20% - Ênfase4 39 3 3" xfId="22066" xr:uid="{B0B2EFED-5D5D-43B1-B793-86A66B691031}"/>
    <cellStyle name="20% - Ênfase4 39 3 4" xfId="22067" xr:uid="{E2A08EFA-7F39-42FE-A851-1CE046335019}"/>
    <cellStyle name="20% - Ênfase4 39 4" xfId="22068" xr:uid="{99B586B1-5D9A-4B3F-9610-AD7050F4446F}"/>
    <cellStyle name="20% - Ênfase4 39 4 2" xfId="22069" xr:uid="{9604258F-1F1B-402E-A3D4-CC3780D8A0D9}"/>
    <cellStyle name="20% - Ênfase4 39 4 3" xfId="22070" xr:uid="{C90DCB2F-3BB5-4415-B619-0D3E7FFA6003}"/>
    <cellStyle name="20% - Ênfase4 39 5" xfId="22071" xr:uid="{AA0AEB80-2204-470B-BD45-C8D76B99F674}"/>
    <cellStyle name="20% - Ênfase4 39 6" xfId="22072" xr:uid="{DAFCA79C-ED30-46BF-9F97-756C2CA503FA}"/>
    <cellStyle name="20% - Ênfase4 4" xfId="4922" xr:uid="{36A6DDA3-E487-4DBE-BCB9-9E4B98AA6BAF}"/>
    <cellStyle name="20% - Ênfase4 4 10" xfId="9629" xr:uid="{908F7D90-4398-4D8A-87EB-8C0F1A8879E4}"/>
    <cellStyle name="20% - Ênfase4 4 10 2" xfId="22073" xr:uid="{C6BE7F26-5930-46FD-8E9B-68FB3A2BE9BB}"/>
    <cellStyle name="20% - Ênfase4 4 10 2 2" xfId="22074" xr:uid="{09A51127-2F6F-4075-BB73-5B8F870D0083}"/>
    <cellStyle name="20% - Ênfase4 4 10 2 3" xfId="22075" xr:uid="{91BE87A8-4459-4730-BBBF-CEF694D9689B}"/>
    <cellStyle name="20% - Ênfase4 4 10 3" xfId="22076" xr:uid="{3577C247-1764-4923-BBB8-5FB7647F7174}"/>
    <cellStyle name="20% - Ênfase4 4 10 4" xfId="22077" xr:uid="{F0BC695D-7A2C-45D2-BA8A-684A75A597AF}"/>
    <cellStyle name="20% - Ênfase4 4 11" xfId="22078" xr:uid="{49012E91-03A8-4CEE-9910-BE28C8A7C7E0}"/>
    <cellStyle name="20% - Ênfase4 4 11 2" xfId="22079" xr:uid="{E564FB45-628A-4B1A-9B0A-A0E876891DAE}"/>
    <cellStyle name="20% - Ênfase4 4 11 3" xfId="22080" xr:uid="{948C15C7-1E93-49F1-9AC7-7926E97E328A}"/>
    <cellStyle name="20% - Ênfase4 4 12" xfId="22081" xr:uid="{92D1BCED-B7C9-47DC-B2E3-E9A574F4B51C}"/>
    <cellStyle name="20% - Ênfase4 4 13" xfId="22082" xr:uid="{B6E391D1-3F2E-4144-9B49-991A1E308570}"/>
    <cellStyle name="20% - Ênfase4 4 2" xfId="4923" xr:uid="{22755F04-EC5B-496D-9551-4B8345A335F5}"/>
    <cellStyle name="20% - Ênfase4 4 2 2" xfId="9630" xr:uid="{553318F0-921F-42F2-8FCE-A3A790DE0C06}"/>
    <cellStyle name="20% - Ênfase4 4 2 2 2" xfId="22083" xr:uid="{D04FF785-6CC0-4B5D-B458-B8CAF3E3110F}"/>
    <cellStyle name="20% - Ênfase4 4 2 2 2 2" xfId="22084" xr:uid="{DAB417D3-EA66-4FDA-ACF7-5424BCC4226A}"/>
    <cellStyle name="20% - Ênfase4 4 2 2 2 3" xfId="22085" xr:uid="{AE069B2D-FFD4-4166-BE7F-24A5A8F4F787}"/>
    <cellStyle name="20% - Ênfase4 4 2 2 3" xfId="22086" xr:uid="{CB07B59F-8CE3-45BF-AE67-FBF37112B907}"/>
    <cellStyle name="20% - Ênfase4 4 2 2 4" xfId="22087" xr:uid="{BEBAF23E-3C90-43E7-B3C6-C8EF4FB93BC9}"/>
    <cellStyle name="20% - Ênfase4 4 2 3" xfId="9631" xr:uid="{5DD14264-E311-4E3F-B3A2-618380BB2857}"/>
    <cellStyle name="20% - Ênfase4 4 2 3 2" xfId="22088" xr:uid="{5C9F2F83-0D2C-44DB-8735-EF14C55BF963}"/>
    <cellStyle name="20% - Ênfase4 4 2 3 2 2" xfId="22089" xr:uid="{33064A05-3291-40E6-B0E1-EB4096701FF3}"/>
    <cellStyle name="20% - Ênfase4 4 2 3 2 3" xfId="22090" xr:uid="{5AE1F8CF-BDB3-4E4A-9A11-A7FC46870377}"/>
    <cellStyle name="20% - Ênfase4 4 2 3 3" xfId="22091" xr:uid="{1D597A81-ED08-493C-9B81-2A7CFDD54F9C}"/>
    <cellStyle name="20% - Ênfase4 4 2 3 4" xfId="22092" xr:uid="{B3C2A751-581F-4926-B084-964690309528}"/>
    <cellStyle name="20% - Ênfase4 4 2 4" xfId="22093" xr:uid="{9734BBD6-D6F0-4A57-8224-9A7B1D20DB11}"/>
    <cellStyle name="20% - Ênfase4 4 2 4 2" xfId="22094" xr:uid="{59155276-9870-4533-B72B-FEAE471247F0}"/>
    <cellStyle name="20% - Ênfase4 4 2 4 3" xfId="22095" xr:uid="{0F08594B-E8B2-49FF-981B-951EF9D9785C}"/>
    <cellStyle name="20% - Ênfase4 4 2 5" xfId="22096" xr:uid="{6F5C55A7-53BE-44FE-A63C-4DF35571A0EC}"/>
    <cellStyle name="20% - Ênfase4 4 2 6" xfId="22097" xr:uid="{243A1A49-372A-45DF-AA97-2A994FC31C91}"/>
    <cellStyle name="20% - Ênfase4 4 3" xfId="9632" xr:uid="{089099B4-695A-46C8-953B-050600BA679E}"/>
    <cellStyle name="20% - Ênfase4 4 3 2" xfId="9633" xr:uid="{2DD73E67-91CD-47F8-9CDD-DE3DA97CCBAA}"/>
    <cellStyle name="20% - Ênfase4 4 3 2 2" xfId="22098" xr:uid="{A1341D9E-59EB-4021-BC62-8CDB7D3F5395}"/>
    <cellStyle name="20% - Ênfase4 4 3 2 2 2" xfId="22099" xr:uid="{35E13582-2C97-4BC1-9774-174184B6DA58}"/>
    <cellStyle name="20% - Ênfase4 4 3 2 2 3" xfId="22100" xr:uid="{C85B965E-D408-4659-AC48-D7F5EE896D4F}"/>
    <cellStyle name="20% - Ênfase4 4 3 2 3" xfId="22101" xr:uid="{08C54BB8-8668-42D0-995F-501C1DC300F8}"/>
    <cellStyle name="20% - Ênfase4 4 3 2 4" xfId="22102" xr:uid="{93AF77E2-30E0-4422-9216-6FF090B21D97}"/>
    <cellStyle name="20% - Ênfase4 4 3 3" xfId="9634" xr:uid="{7458A05E-6367-4AA8-895B-130435EB32F2}"/>
    <cellStyle name="20% - Ênfase4 4 3 3 2" xfId="22103" xr:uid="{2D644B0A-2401-4614-AC37-BAD8778F91C5}"/>
    <cellStyle name="20% - Ênfase4 4 3 3 2 2" xfId="22104" xr:uid="{E9B2B9E7-37AB-4596-8B7D-80D75D8B55A5}"/>
    <cellStyle name="20% - Ênfase4 4 3 3 2 3" xfId="22105" xr:uid="{DA9BEBA4-630B-4AC1-A65D-9FB24F883287}"/>
    <cellStyle name="20% - Ênfase4 4 3 3 3" xfId="22106" xr:uid="{893C3A1A-97F6-47FF-8A31-BFC76F8A4597}"/>
    <cellStyle name="20% - Ênfase4 4 3 3 4" xfId="22107" xr:uid="{45793C68-E44F-4E75-A1C7-EDD5D5DE5266}"/>
    <cellStyle name="20% - Ênfase4 4 3 4" xfId="22108" xr:uid="{17E5C253-C170-4C20-A435-55B248C974BB}"/>
    <cellStyle name="20% - Ênfase4 4 3 4 2" xfId="22109" xr:uid="{B76E206E-16A9-472E-86EE-219CE2FE8371}"/>
    <cellStyle name="20% - Ênfase4 4 3 4 3" xfId="22110" xr:uid="{DB0DDFA6-245C-4434-AAF2-62B42E733FFA}"/>
    <cellStyle name="20% - Ênfase4 4 3 5" xfId="22111" xr:uid="{9376B63A-13A5-4E87-9031-97F1A9D4191B}"/>
    <cellStyle name="20% - Ênfase4 4 3 6" xfId="22112" xr:uid="{84F5FCF0-4CDC-43DA-BEAB-5998416DC8DF}"/>
    <cellStyle name="20% - Ênfase4 4 4" xfId="9635" xr:uid="{89AA74D1-2A31-422D-A8B5-3CA043C3B726}"/>
    <cellStyle name="20% - Ênfase4 4 4 2" xfId="9636" xr:uid="{2B9FD11C-4572-4CAC-8EEF-FDE08509E28C}"/>
    <cellStyle name="20% - Ênfase4 4 4 2 2" xfId="22113" xr:uid="{B13A1422-237C-407E-9F82-16898B005705}"/>
    <cellStyle name="20% - Ênfase4 4 4 2 2 2" xfId="22114" xr:uid="{073F839E-0647-4CA4-9797-2136C1D12C43}"/>
    <cellStyle name="20% - Ênfase4 4 4 2 2 3" xfId="22115" xr:uid="{4212D41B-D33D-4074-9889-FD35D67B0A3D}"/>
    <cellStyle name="20% - Ênfase4 4 4 2 3" xfId="22116" xr:uid="{5AC47466-97FB-4BD3-A2CC-19216CB4D23C}"/>
    <cellStyle name="20% - Ênfase4 4 4 2 4" xfId="22117" xr:uid="{69AF38D2-DC0D-443E-B982-22C7655CC415}"/>
    <cellStyle name="20% - Ênfase4 4 4 3" xfId="9637" xr:uid="{525E928F-01A6-42BA-A709-739261663571}"/>
    <cellStyle name="20% - Ênfase4 4 4 3 2" xfId="22118" xr:uid="{930212E3-CD83-44DE-B0D7-13900C21F324}"/>
    <cellStyle name="20% - Ênfase4 4 4 3 2 2" xfId="22119" xr:uid="{5120641E-82C4-4664-A3C3-BD9B12CC7FD3}"/>
    <cellStyle name="20% - Ênfase4 4 4 3 2 3" xfId="22120" xr:uid="{19E95538-E0E1-4485-8260-888F416FB3AD}"/>
    <cellStyle name="20% - Ênfase4 4 4 3 3" xfId="22121" xr:uid="{D2BA6B08-A288-404F-A1DE-C4A828EE93D9}"/>
    <cellStyle name="20% - Ênfase4 4 4 3 4" xfId="22122" xr:uid="{310CEC6D-BDF9-488D-AA42-AA1D06274AC2}"/>
    <cellStyle name="20% - Ênfase4 4 4 4" xfId="22123" xr:uid="{3BA0E41E-596A-4F64-9F62-7283E12DE9A1}"/>
    <cellStyle name="20% - Ênfase4 4 4 4 2" xfId="22124" xr:uid="{40ED7C4A-C048-4B0F-8A99-9F265316B757}"/>
    <cellStyle name="20% - Ênfase4 4 4 4 3" xfId="22125" xr:uid="{62AF0900-7816-44C0-822D-25DE9A91AA02}"/>
    <cellStyle name="20% - Ênfase4 4 4 5" xfId="22126" xr:uid="{5E5871EC-8699-4C90-A4E1-E354637E7B9F}"/>
    <cellStyle name="20% - Ênfase4 4 4 6" xfId="22127" xr:uid="{E10360CC-BE75-42C4-8878-BBECD22D14F1}"/>
    <cellStyle name="20% - Ênfase4 4 5" xfId="9638" xr:uid="{A858E60A-323F-4677-91AB-02D7EF98E517}"/>
    <cellStyle name="20% - Ênfase4 4 5 2" xfId="9639" xr:uid="{0EA0DB35-29AB-41D6-B373-7ED87472D544}"/>
    <cellStyle name="20% - Ênfase4 4 5 2 2" xfId="22128" xr:uid="{3A0EAD37-7B7C-4808-B3A4-0EA8FDE825EB}"/>
    <cellStyle name="20% - Ênfase4 4 5 2 2 2" xfId="22129" xr:uid="{9FC837AD-FB82-4540-A178-E9A7E742E7B0}"/>
    <cellStyle name="20% - Ênfase4 4 5 2 2 3" xfId="22130" xr:uid="{A2D1F40E-3870-48BA-866B-370DDE9E8489}"/>
    <cellStyle name="20% - Ênfase4 4 5 2 3" xfId="22131" xr:uid="{FB028B79-CA3B-4F1B-9FF2-2C35607AEDD4}"/>
    <cellStyle name="20% - Ênfase4 4 5 2 4" xfId="22132" xr:uid="{64A11F5C-7C2E-441F-8D10-6321878EEA98}"/>
    <cellStyle name="20% - Ênfase4 4 5 3" xfId="9640" xr:uid="{A4B3AB0E-A79B-461F-BBE6-22196748C813}"/>
    <cellStyle name="20% - Ênfase4 4 5 3 2" xfId="22133" xr:uid="{6CB8DA2B-CB77-40ED-B1D9-E3C334FDCD29}"/>
    <cellStyle name="20% - Ênfase4 4 5 3 2 2" xfId="22134" xr:uid="{48F87116-7B5B-46C9-84E9-3413E7728E62}"/>
    <cellStyle name="20% - Ênfase4 4 5 3 2 3" xfId="22135" xr:uid="{032255CD-C5AC-4E83-BD2B-0D1153223575}"/>
    <cellStyle name="20% - Ênfase4 4 5 3 3" xfId="22136" xr:uid="{1AAA0F82-DFF4-4C9C-B5EC-F5266D85972C}"/>
    <cellStyle name="20% - Ênfase4 4 5 3 4" xfId="22137" xr:uid="{1432B02B-EEB8-4B0D-A1B2-89D09575D315}"/>
    <cellStyle name="20% - Ênfase4 4 5 4" xfId="22138" xr:uid="{362CF737-737B-481A-A83E-C4DEA5E30046}"/>
    <cellStyle name="20% - Ênfase4 4 5 4 2" xfId="22139" xr:uid="{F28D8FB3-1D53-4838-B82F-B58F060AF198}"/>
    <cellStyle name="20% - Ênfase4 4 5 4 3" xfId="22140" xr:uid="{52925211-3515-455E-BAC7-10B5527BC623}"/>
    <cellStyle name="20% - Ênfase4 4 5 5" xfId="22141" xr:uid="{BAF60EDB-41CC-48A7-BDCE-D8EA987C0B34}"/>
    <cellStyle name="20% - Ênfase4 4 5 6" xfId="22142" xr:uid="{9DBDB968-3481-49AB-B533-3AC9E8421FAB}"/>
    <cellStyle name="20% - Ênfase4 4 6" xfId="9641" xr:uid="{B76D6D26-12D8-473D-8E3D-EBD3CDA9103F}"/>
    <cellStyle name="20% - Ênfase4 4 6 2" xfId="9642" xr:uid="{32950D62-1A6C-4677-8AD1-0B0988708AB6}"/>
    <cellStyle name="20% - Ênfase4 4 6 2 2" xfId="22143" xr:uid="{1AF86140-9FE1-4EFE-B283-01CFD5E4FBEA}"/>
    <cellStyle name="20% - Ênfase4 4 6 2 2 2" xfId="22144" xr:uid="{735C2A1E-C468-4CBE-BAD1-B8D73F7C45EA}"/>
    <cellStyle name="20% - Ênfase4 4 6 2 2 3" xfId="22145" xr:uid="{B9CA0964-1FD6-4428-8B07-A979B6C8EFD9}"/>
    <cellStyle name="20% - Ênfase4 4 6 2 3" xfId="22146" xr:uid="{0CD3CA72-86A8-4BAE-A813-5D7CD51FB65B}"/>
    <cellStyle name="20% - Ênfase4 4 6 2 4" xfId="22147" xr:uid="{7BA6639E-6DDF-4A1F-9CA5-D7BA87A67CB2}"/>
    <cellStyle name="20% - Ênfase4 4 6 3" xfId="9643" xr:uid="{4A9DE5D6-DEC4-4399-8BFA-BEF924C14ED0}"/>
    <cellStyle name="20% - Ênfase4 4 6 3 2" xfId="22148" xr:uid="{380CB1BD-EB57-4C19-8D60-8B5776C2DB11}"/>
    <cellStyle name="20% - Ênfase4 4 6 3 2 2" xfId="22149" xr:uid="{4E62C80C-F4FE-4E43-BC0E-D7D71112C65A}"/>
    <cellStyle name="20% - Ênfase4 4 6 3 2 3" xfId="22150" xr:uid="{769F7651-A791-4849-8BAD-3F01114FFC3F}"/>
    <cellStyle name="20% - Ênfase4 4 6 3 3" xfId="22151" xr:uid="{BC989490-AB1D-4109-894D-38D6E22724A7}"/>
    <cellStyle name="20% - Ênfase4 4 6 3 4" xfId="22152" xr:uid="{D91E0F0A-5840-4B25-8266-F977DAF5D0B5}"/>
    <cellStyle name="20% - Ênfase4 4 6 4" xfId="22153" xr:uid="{FB546108-273C-4DC2-8255-273E4A02F91E}"/>
    <cellStyle name="20% - Ênfase4 4 6 4 2" xfId="22154" xr:uid="{E0EB9022-FCF2-4778-B063-A9D7DD42C362}"/>
    <cellStyle name="20% - Ênfase4 4 6 4 3" xfId="22155" xr:uid="{BFB4DA86-511C-4B91-9ACD-98DAC9A66D7B}"/>
    <cellStyle name="20% - Ênfase4 4 6 5" xfId="22156" xr:uid="{5362DD6B-66CE-4344-9B69-4937BCB8C4B7}"/>
    <cellStyle name="20% - Ênfase4 4 6 6" xfId="22157" xr:uid="{1707FBDE-E3DD-4EE6-81E8-4059AE236297}"/>
    <cellStyle name="20% - Ênfase4 4 7" xfId="9644" xr:uid="{B0B9519D-C43D-4C92-9984-0E43558DF109}"/>
    <cellStyle name="20% - Ênfase4 4 7 2" xfId="9645" xr:uid="{E1F4A9CF-932A-4C92-8E43-F34DD1AE5466}"/>
    <cellStyle name="20% - Ênfase4 4 7 2 2" xfId="22158" xr:uid="{8EF22390-E0AC-4FBD-BBED-21605580A23E}"/>
    <cellStyle name="20% - Ênfase4 4 7 2 2 2" xfId="22159" xr:uid="{8B8FD4C9-CBFC-4B00-B63E-0BCB9062CDDB}"/>
    <cellStyle name="20% - Ênfase4 4 7 2 2 3" xfId="22160" xr:uid="{234C3F22-4B3B-46CC-BA8C-2DD5184208DC}"/>
    <cellStyle name="20% - Ênfase4 4 7 2 3" xfId="22161" xr:uid="{0B0D9306-FC16-4B2B-B491-5AC12C7BC163}"/>
    <cellStyle name="20% - Ênfase4 4 7 2 4" xfId="22162" xr:uid="{7824C67F-D894-43EE-AFF5-E2C4E40D3028}"/>
    <cellStyle name="20% - Ênfase4 4 7 3" xfId="9646" xr:uid="{FA546CF4-C400-4096-AD20-1D1DE2BE84CF}"/>
    <cellStyle name="20% - Ênfase4 4 7 3 2" xfId="22163" xr:uid="{362F0F63-FA9C-4B98-85AF-4ABAEBE13384}"/>
    <cellStyle name="20% - Ênfase4 4 7 3 2 2" xfId="22164" xr:uid="{BCB2F97D-E2B5-4617-91EF-D86E988DF348}"/>
    <cellStyle name="20% - Ênfase4 4 7 3 2 3" xfId="22165" xr:uid="{69966410-E082-49C2-BDE7-7AFB334BE6D7}"/>
    <cellStyle name="20% - Ênfase4 4 7 3 3" xfId="22166" xr:uid="{70CA8A1D-D97E-456C-8C58-4B36D5F64284}"/>
    <cellStyle name="20% - Ênfase4 4 7 3 4" xfId="22167" xr:uid="{15A35096-220B-495D-AD1A-B9E6341B8486}"/>
    <cellStyle name="20% - Ênfase4 4 7 4" xfId="22168" xr:uid="{0FE19EE9-ADFD-4327-8683-B46CC7EE56E2}"/>
    <cellStyle name="20% - Ênfase4 4 7 4 2" xfId="22169" xr:uid="{EF58BF90-64F3-417E-B52B-56C29C79E9F2}"/>
    <cellStyle name="20% - Ênfase4 4 7 4 3" xfId="22170" xr:uid="{9FA565D3-ACD8-48E7-B471-DC07DA9C3E18}"/>
    <cellStyle name="20% - Ênfase4 4 7 5" xfId="22171" xr:uid="{DC5056D4-1096-4994-A9EB-C8EF83FAA30E}"/>
    <cellStyle name="20% - Ênfase4 4 7 6" xfId="22172" xr:uid="{8BAE837B-8F25-48C1-8506-077A684B2589}"/>
    <cellStyle name="20% - Ênfase4 4 8" xfId="9647" xr:uid="{E3081BEF-06D8-4353-914B-03958A2D3468}"/>
    <cellStyle name="20% - Ênfase4 4 8 2" xfId="9648" xr:uid="{EC646C87-CB25-4985-B2C2-E00B5B1DBE62}"/>
    <cellStyle name="20% - Ênfase4 4 8 2 2" xfId="22173" xr:uid="{8529A47A-31EF-4F56-B9AA-9638DAC3FB98}"/>
    <cellStyle name="20% - Ênfase4 4 8 2 2 2" xfId="22174" xr:uid="{C4BA219F-F95E-42A6-89C6-950A6775054E}"/>
    <cellStyle name="20% - Ênfase4 4 8 2 2 3" xfId="22175" xr:uid="{DD890700-2367-4D48-9A0F-B6BF14976DAB}"/>
    <cellStyle name="20% - Ênfase4 4 8 2 3" xfId="22176" xr:uid="{BF90476A-ADFE-4F6B-B24F-86F48AE78463}"/>
    <cellStyle name="20% - Ênfase4 4 8 2 4" xfId="22177" xr:uid="{060D92D3-5C6C-44E9-96C0-4583F0B5D194}"/>
    <cellStyle name="20% - Ênfase4 4 8 3" xfId="9649" xr:uid="{65435CF2-A4BE-451E-8796-C0399356CD1D}"/>
    <cellStyle name="20% - Ênfase4 4 8 3 2" xfId="22178" xr:uid="{E868CEA1-B34B-4145-9CE8-6FA481FF4F93}"/>
    <cellStyle name="20% - Ênfase4 4 8 3 2 2" xfId="22179" xr:uid="{941A958C-3EB8-4FAC-98C6-E189AEE1432E}"/>
    <cellStyle name="20% - Ênfase4 4 8 3 2 3" xfId="22180" xr:uid="{44790F6E-9C9E-4CBA-BD1C-1BFA9665A83C}"/>
    <cellStyle name="20% - Ênfase4 4 8 3 3" xfId="22181" xr:uid="{B6FECE7A-A393-458A-9910-4CD3DE26CB8E}"/>
    <cellStyle name="20% - Ênfase4 4 8 3 4" xfId="22182" xr:uid="{0A063C01-6536-4084-9754-AD90DCF408E5}"/>
    <cellStyle name="20% - Ênfase4 4 8 4" xfId="22183" xr:uid="{8A8C6804-204C-4EA9-ADC1-3B22C22D8737}"/>
    <cellStyle name="20% - Ênfase4 4 8 4 2" xfId="22184" xr:uid="{06D05935-148F-47AD-BAC0-6F9DAA2CD3CF}"/>
    <cellStyle name="20% - Ênfase4 4 8 4 3" xfId="22185" xr:uid="{BA351C74-400F-4BFE-893E-D83C85EE76BB}"/>
    <cellStyle name="20% - Ênfase4 4 8 5" xfId="22186" xr:uid="{63277473-8360-4085-A888-27A5F5A88100}"/>
    <cellStyle name="20% - Ênfase4 4 8 6" xfId="22187" xr:uid="{3E9248EC-0921-4C11-AC24-284481DBB4F4}"/>
    <cellStyle name="20% - Ênfase4 4 9" xfId="9650" xr:uid="{CCF1ABAD-94F8-4316-A138-611F69436577}"/>
    <cellStyle name="20% - Ênfase4 4 9 2" xfId="22188" xr:uid="{F9077310-A179-4893-AE72-C48546386960}"/>
    <cellStyle name="20% - Ênfase4 4 9 2 2" xfId="22189" xr:uid="{9872F9BD-6864-4398-AA05-284A86F721DA}"/>
    <cellStyle name="20% - Ênfase4 4 9 2 3" xfId="22190" xr:uid="{A070D413-5EC3-448A-93E4-6B700790AD0D}"/>
    <cellStyle name="20% - Ênfase4 4 9 3" xfId="22191" xr:uid="{CABF599F-0708-437D-852A-7FC271EBB967}"/>
    <cellStyle name="20% - Ênfase4 4 9 4" xfId="22192" xr:uid="{86B94B6E-710D-4518-BA1E-5B6DC0BC216B}"/>
    <cellStyle name="20% - Ênfase4 40" xfId="9651" xr:uid="{3441AE39-C0E9-49D4-B1B3-4EEDC8B3FE99}"/>
    <cellStyle name="20% - Ênfase4 40 2" xfId="9652" xr:uid="{58E77E87-4B62-47C7-A6E5-B8D8881BA61D}"/>
    <cellStyle name="20% - Ênfase4 40 2 2" xfId="22193" xr:uid="{B2D22E2A-09A4-4DC7-9C8F-229093D6B3AE}"/>
    <cellStyle name="20% - Ênfase4 40 2 2 2" xfId="22194" xr:uid="{36240502-E784-45FD-B4C7-FB82F10CA74C}"/>
    <cellStyle name="20% - Ênfase4 40 2 2 3" xfId="22195" xr:uid="{94B73282-2F2A-4E8B-B497-1A85EAC8526E}"/>
    <cellStyle name="20% - Ênfase4 40 2 3" xfId="22196" xr:uid="{266F47A6-16BA-4799-99C0-33B3A133C9C7}"/>
    <cellStyle name="20% - Ênfase4 40 2 4" xfId="22197" xr:uid="{70C84AB7-CA38-42C1-8D5A-4154FB5E6D33}"/>
    <cellStyle name="20% - Ênfase4 40 3" xfId="9653" xr:uid="{1A27B97A-AB6C-4DC4-ABCF-75E673683C50}"/>
    <cellStyle name="20% - Ênfase4 40 3 2" xfId="22198" xr:uid="{EC35A6FF-D537-4DE5-B1A5-A38EFBE05975}"/>
    <cellStyle name="20% - Ênfase4 40 3 2 2" xfId="22199" xr:uid="{AA68065B-2713-4EFF-B6A7-A4D47468008F}"/>
    <cellStyle name="20% - Ênfase4 40 3 2 3" xfId="22200" xr:uid="{1BAD0F03-A20C-4D68-AF3F-DF3E22EA3A29}"/>
    <cellStyle name="20% - Ênfase4 40 3 3" xfId="22201" xr:uid="{B984E480-EEDE-498C-BE32-0E8A0A042035}"/>
    <cellStyle name="20% - Ênfase4 40 3 4" xfId="22202" xr:uid="{EB9C5BDC-BD08-48A8-8883-11C210E4206C}"/>
    <cellStyle name="20% - Ênfase4 40 4" xfId="22203" xr:uid="{F64D683B-B4C3-4EF4-B196-57258A90D442}"/>
    <cellStyle name="20% - Ênfase4 40 4 2" xfId="22204" xr:uid="{87B7B661-C725-4632-AD29-A9C026767EF0}"/>
    <cellStyle name="20% - Ênfase4 40 4 3" xfId="22205" xr:uid="{CADD4D2E-A339-4E0C-8C00-C4DC44943059}"/>
    <cellStyle name="20% - Ênfase4 40 5" xfId="22206" xr:uid="{FE35AA7F-5DB9-48D6-8B96-81A98986EDDA}"/>
    <cellStyle name="20% - Ênfase4 40 6" xfId="22207" xr:uid="{4FF6EB03-B40F-4FF8-BAA7-F906DCC757B0}"/>
    <cellStyle name="20% - Ênfase4 41" xfId="9654" xr:uid="{B6824D57-FF5B-4668-B1CC-DFF1D5AB2745}"/>
    <cellStyle name="20% - Ênfase4 41 2" xfId="9655" xr:uid="{350FC74F-1237-470A-AF12-EE32D3B90206}"/>
    <cellStyle name="20% - Ênfase4 41 2 2" xfId="22208" xr:uid="{2D438D65-BAA1-40EF-B466-D103307D3FA3}"/>
    <cellStyle name="20% - Ênfase4 41 2 2 2" xfId="22209" xr:uid="{BEC933CA-2F3E-4530-B6D3-00DD8DDA61F3}"/>
    <cellStyle name="20% - Ênfase4 41 2 2 3" xfId="22210" xr:uid="{5416FD42-A727-4727-9C1D-6B6EE01484EB}"/>
    <cellStyle name="20% - Ênfase4 41 2 3" xfId="22211" xr:uid="{32A0B678-E6F6-4688-9EC5-C5D91CA082A1}"/>
    <cellStyle name="20% - Ênfase4 41 2 4" xfId="22212" xr:uid="{6D6B8C7F-36A0-4201-A891-8DA1A3391425}"/>
    <cellStyle name="20% - Ênfase4 41 3" xfId="9656" xr:uid="{B7B0206D-C1F1-4B5A-8EE7-5767FFE7B538}"/>
    <cellStyle name="20% - Ênfase4 41 3 2" xfId="22213" xr:uid="{D0427220-3286-4AAA-91AF-355C81D1FB8A}"/>
    <cellStyle name="20% - Ênfase4 41 3 2 2" xfId="22214" xr:uid="{606EFF9B-9A42-4779-BEAE-69136A537FE2}"/>
    <cellStyle name="20% - Ênfase4 41 3 2 3" xfId="22215" xr:uid="{9F38F813-90DA-49D5-9EB2-C85F39F26E03}"/>
    <cellStyle name="20% - Ênfase4 41 3 3" xfId="22216" xr:uid="{03582D8E-C678-41D1-BC16-F13214F206F1}"/>
    <cellStyle name="20% - Ênfase4 41 3 4" xfId="22217" xr:uid="{030B0D55-9A7B-4516-AC6A-D1BE57D5A179}"/>
    <cellStyle name="20% - Ênfase4 41 4" xfId="22218" xr:uid="{3141116E-87F0-4DCD-8F07-69AD330FC84A}"/>
    <cellStyle name="20% - Ênfase4 41 4 2" xfId="22219" xr:uid="{5EE00A70-79CE-4EC3-ADE3-43B8A4EA3B5E}"/>
    <cellStyle name="20% - Ênfase4 41 4 3" xfId="22220" xr:uid="{40657423-D4EF-4260-AC11-FD91141EE941}"/>
    <cellStyle name="20% - Ênfase4 41 5" xfId="22221" xr:uid="{81603AE5-073B-411D-8912-62663B20DE21}"/>
    <cellStyle name="20% - Ênfase4 41 6" xfId="22222" xr:uid="{ABEBA579-1D65-4CA6-885F-85BFD042BDF1}"/>
    <cellStyle name="20% - Ênfase4 42" xfId="9657" xr:uid="{D093052F-35FE-4F35-8314-52DC3CF5F029}"/>
    <cellStyle name="20% - Ênfase4 42 2" xfId="9658" xr:uid="{CEC74AE3-5C00-4808-8215-BB3A55346CC5}"/>
    <cellStyle name="20% - Ênfase4 42 2 2" xfId="22223" xr:uid="{2DB4C422-B30E-44D9-A2C5-C2D7A0812BC1}"/>
    <cellStyle name="20% - Ênfase4 42 2 2 2" xfId="22224" xr:uid="{FEA0BAEA-5CD1-4A70-A900-8BB505C06F9B}"/>
    <cellStyle name="20% - Ênfase4 42 2 2 3" xfId="22225" xr:uid="{070E9CF4-2915-40EE-867C-CDE5EE7E7093}"/>
    <cellStyle name="20% - Ênfase4 42 2 3" xfId="22226" xr:uid="{C2EC2E10-C6A3-4C75-8521-EE2F3DEE99C7}"/>
    <cellStyle name="20% - Ênfase4 42 2 4" xfId="22227" xr:uid="{4335BF4B-C298-4681-A604-731BDA06B3CE}"/>
    <cellStyle name="20% - Ênfase4 42 3" xfId="9659" xr:uid="{89A39A4F-DF09-4085-8F8A-16CB6BF5E160}"/>
    <cellStyle name="20% - Ênfase4 42 3 2" xfId="22228" xr:uid="{0EE818B0-4C08-4BE2-9926-D2AC7D4784CB}"/>
    <cellStyle name="20% - Ênfase4 42 3 2 2" xfId="22229" xr:uid="{DE69C52B-2219-4B12-98C4-148D00EAFC43}"/>
    <cellStyle name="20% - Ênfase4 42 3 2 3" xfId="22230" xr:uid="{77C6830A-8F25-4774-B9AA-208E4A1CD0F8}"/>
    <cellStyle name="20% - Ênfase4 42 3 3" xfId="22231" xr:uid="{2477E80B-B22C-49AE-8C85-19A5C25D4F21}"/>
    <cellStyle name="20% - Ênfase4 42 3 4" xfId="22232" xr:uid="{1CE91767-A7C1-425C-806D-A30246342442}"/>
    <cellStyle name="20% - Ênfase4 42 4" xfId="22233" xr:uid="{CC3C0317-C0DA-4BA5-A2FC-BED4B0486600}"/>
    <cellStyle name="20% - Ênfase4 42 4 2" xfId="22234" xr:uid="{B0049ADD-745B-4009-A190-858D1E9A3CF8}"/>
    <cellStyle name="20% - Ênfase4 42 4 3" xfId="22235" xr:uid="{3D6C2DBC-0460-4E65-9EA7-098DE599BAE2}"/>
    <cellStyle name="20% - Ênfase4 42 5" xfId="22236" xr:uid="{B3BDB2F9-2104-408B-A719-E2FEA2B365F9}"/>
    <cellStyle name="20% - Ênfase4 42 6" xfId="22237" xr:uid="{198D3B6A-2AF8-417F-AB38-05C27B842E86}"/>
    <cellStyle name="20% - Ênfase4 43" xfId="9660" xr:uid="{BD9B120A-9971-4071-AA86-0B5FEA1BDB7F}"/>
    <cellStyle name="20% - Ênfase4 43 2" xfId="9661" xr:uid="{498D8E0F-62FC-4385-AC8A-548EDA1464B0}"/>
    <cellStyle name="20% - Ênfase4 43 2 2" xfId="22238" xr:uid="{B7C899B5-45BB-43D4-8983-9D28DBEE79BC}"/>
    <cellStyle name="20% - Ênfase4 43 2 2 2" xfId="22239" xr:uid="{846EC2A7-3C10-492A-AAC6-C49B942BB5D6}"/>
    <cellStyle name="20% - Ênfase4 43 2 2 3" xfId="22240" xr:uid="{818670A8-4510-4205-ACB9-40651EA186AF}"/>
    <cellStyle name="20% - Ênfase4 43 2 3" xfId="22241" xr:uid="{78EBA060-31BF-498B-934B-87A9E0669456}"/>
    <cellStyle name="20% - Ênfase4 43 2 4" xfId="22242" xr:uid="{CF8B9AB5-F9DE-4402-BA1A-A95526926223}"/>
    <cellStyle name="20% - Ênfase4 43 3" xfId="22243" xr:uid="{1B1FFCF4-32E4-4A91-8C56-449490AC17F5}"/>
    <cellStyle name="20% - Ênfase4 43 3 2" xfId="22244" xr:uid="{ABE13698-FAFD-4426-9544-0AB41E3906B8}"/>
    <cellStyle name="20% - Ênfase4 43 3 3" xfId="22245" xr:uid="{925C50D6-7A66-4618-BB99-22730FAFE03E}"/>
    <cellStyle name="20% - Ênfase4 43 4" xfId="22246" xr:uid="{4EBC6F8E-6CE4-4938-889F-4F11BD9D0453}"/>
    <cellStyle name="20% - Ênfase4 43 5" xfId="22247" xr:uid="{83106621-753D-4A86-BB1E-EDEAF31F3DD3}"/>
    <cellStyle name="20% - Ênfase4 44" xfId="9662" xr:uid="{4F4C98E0-9A60-4E1E-95E7-C66FE1B9E51D}"/>
    <cellStyle name="20% - Ênfase4 44 2" xfId="9663" xr:uid="{78B341BB-CE5C-41DE-96B5-7316DCC04729}"/>
    <cellStyle name="20% - Ênfase4 44 2 2" xfId="22248" xr:uid="{7ECD912F-79E9-4CD6-8E65-C4147C67997B}"/>
    <cellStyle name="20% - Ênfase4 44 2 2 2" xfId="22249" xr:uid="{D279EB91-E41D-4402-9891-BC3BE91158DA}"/>
    <cellStyle name="20% - Ênfase4 44 2 2 3" xfId="22250" xr:uid="{8524AF98-2554-4563-893D-3E17D8A2367E}"/>
    <cellStyle name="20% - Ênfase4 44 2 3" xfId="22251" xr:uid="{9F968067-8585-406F-BFD7-2A37ACA476EF}"/>
    <cellStyle name="20% - Ênfase4 44 2 4" xfId="22252" xr:uid="{56765B5F-9F14-4120-9B74-974AEF5EC66A}"/>
    <cellStyle name="20% - Ênfase4 44 3" xfId="22253" xr:uid="{E9E68551-4404-4137-BBE4-125CB06D00E7}"/>
    <cellStyle name="20% - Ênfase4 44 3 2" xfId="22254" xr:uid="{51C6F891-7DD8-41BB-9F89-D79F734E4BF4}"/>
    <cellStyle name="20% - Ênfase4 44 3 3" xfId="22255" xr:uid="{930314A6-0284-44D3-912C-D03F7758C453}"/>
    <cellStyle name="20% - Ênfase4 44 4" xfId="22256" xr:uid="{D96F0650-5584-4C84-BB87-E75800131AB1}"/>
    <cellStyle name="20% - Ênfase4 44 5" xfId="22257" xr:uid="{81AFDCC2-331E-4832-A81E-8E779AED125A}"/>
    <cellStyle name="20% - Ênfase4 45" xfId="9664" xr:uid="{251BB9F7-1C92-4B2A-944A-5C46226F4E03}"/>
    <cellStyle name="20% - Ênfase4 45 2" xfId="9665" xr:uid="{1669F439-3794-4A67-9E2D-BAB8C4C66FC6}"/>
    <cellStyle name="20% - Ênfase4 45 2 2" xfId="22258" xr:uid="{4CC2014D-6577-4EC2-B2BC-AF25BEAEDE55}"/>
    <cellStyle name="20% - Ênfase4 45 2 2 2" xfId="22259" xr:uid="{AE97D813-56BD-4756-959A-00CAB301FC35}"/>
    <cellStyle name="20% - Ênfase4 45 2 2 3" xfId="22260" xr:uid="{4115D691-4A50-4B77-8340-503062460298}"/>
    <cellStyle name="20% - Ênfase4 45 2 3" xfId="22261" xr:uid="{8C8951A6-EA2E-4E0B-ACD6-099893DD320F}"/>
    <cellStyle name="20% - Ênfase4 45 2 4" xfId="22262" xr:uid="{7BC64B6A-E5FD-4790-A9A5-F03E88EDADB8}"/>
    <cellStyle name="20% - Ênfase4 45 3" xfId="22263" xr:uid="{872E23B2-B5A3-4332-90C4-F6EA2C9F33A2}"/>
    <cellStyle name="20% - Ênfase4 45 3 2" xfId="22264" xr:uid="{996DF9CE-63D7-4AA9-A40D-A7EF0CF0034E}"/>
    <cellStyle name="20% - Ênfase4 45 3 3" xfId="22265" xr:uid="{5003CFCD-8487-441B-80DC-B91127958A77}"/>
    <cellStyle name="20% - Ênfase4 45 4" xfId="22266" xr:uid="{6AB24D26-477C-417C-9175-8D7D92FE68A4}"/>
    <cellStyle name="20% - Ênfase4 45 5" xfId="22267" xr:uid="{B90FDC5A-682D-4B5F-A1F7-22CF8BAEDADC}"/>
    <cellStyle name="20% - Ênfase4 46" xfId="9666" xr:uid="{D70C2AD1-2915-4FAF-842A-655B1FA522BB}"/>
    <cellStyle name="20% - Ênfase4 46 2" xfId="9667" xr:uid="{9FD3FFFE-B4EA-4F69-8EE4-480BF379931E}"/>
    <cellStyle name="20% - Ênfase4 46 2 2" xfId="22268" xr:uid="{1F0F4533-2415-4960-AEDC-6DD1956082C8}"/>
    <cellStyle name="20% - Ênfase4 46 2 2 2" xfId="22269" xr:uid="{41E6960B-2F41-4F92-AD7D-2DEF18289B75}"/>
    <cellStyle name="20% - Ênfase4 46 2 2 3" xfId="22270" xr:uid="{506C4DB5-3226-4E5B-8886-564B196EA439}"/>
    <cellStyle name="20% - Ênfase4 46 2 3" xfId="22271" xr:uid="{93C4466A-6417-40CD-A77E-EA115EA24949}"/>
    <cellStyle name="20% - Ênfase4 46 2 4" xfId="22272" xr:uid="{E4326D03-FCA8-47FF-99D7-CE527754321C}"/>
    <cellStyle name="20% - Ênfase4 46 3" xfId="22273" xr:uid="{32883637-3689-4DCB-816D-F9E4C59E3443}"/>
    <cellStyle name="20% - Ênfase4 46 3 2" xfId="22274" xr:uid="{41A766A5-BEC5-4A51-AFCB-013083EAAE52}"/>
    <cellStyle name="20% - Ênfase4 46 3 3" xfId="22275" xr:uid="{F753205D-8151-43F3-85A4-F07123C7663A}"/>
    <cellStyle name="20% - Ênfase4 46 4" xfId="22276" xr:uid="{920D225D-9070-470E-9DC6-45FE003FEBE3}"/>
    <cellStyle name="20% - Ênfase4 46 5" xfId="22277" xr:uid="{E76D6B28-9FB7-41BE-AFED-B8996F45699A}"/>
    <cellStyle name="20% - Ênfase4 47" xfId="9668" xr:uid="{53548BDF-1AED-4F5E-A7F7-C09F8F3F4DDA}"/>
    <cellStyle name="20% - Ênfase4 47 2" xfId="9669" xr:uid="{0BC03AE2-F3A0-4D01-BD62-92F634DE60C0}"/>
    <cellStyle name="20% - Ênfase4 47 2 2" xfId="22278" xr:uid="{8E47AB31-21C3-4161-A3A1-DB942E19EC07}"/>
    <cellStyle name="20% - Ênfase4 47 2 2 2" xfId="22279" xr:uid="{B0C069A8-30D8-486C-8F2E-618D25255112}"/>
    <cellStyle name="20% - Ênfase4 47 2 2 3" xfId="22280" xr:uid="{02F0E95F-CED5-44FE-8CEC-7EB7257F689F}"/>
    <cellStyle name="20% - Ênfase4 47 2 3" xfId="22281" xr:uid="{8EE7D6E6-4A82-4C61-9423-978965807F7C}"/>
    <cellStyle name="20% - Ênfase4 47 2 4" xfId="22282" xr:uid="{181EAF6E-A1DC-4AEA-82E0-A33028BFF2B5}"/>
    <cellStyle name="20% - Ênfase4 47 3" xfId="22283" xr:uid="{D06B8ACD-90CF-4CCD-A388-F2C6515E7AD8}"/>
    <cellStyle name="20% - Ênfase4 47 3 2" xfId="22284" xr:uid="{C5E2A3AE-DA08-4D3A-AC50-67DE135021CD}"/>
    <cellStyle name="20% - Ênfase4 47 3 3" xfId="22285" xr:uid="{D409DFBE-9D04-44F4-A223-6E288F05E5AE}"/>
    <cellStyle name="20% - Ênfase4 47 4" xfId="22286" xr:uid="{2700CE3E-0634-4B88-8386-499E5AE705EE}"/>
    <cellStyle name="20% - Ênfase4 47 5" xfId="22287" xr:uid="{F2422C71-6C82-4683-BDD2-A3FFA600C54E}"/>
    <cellStyle name="20% - Ênfase4 48" xfId="9670" xr:uid="{F339FDEB-718B-4BA6-A9EC-AF9498356409}"/>
    <cellStyle name="20% - Ênfase4 48 2" xfId="9671" xr:uid="{43142FF3-DAC7-4B63-A4F3-EA976BF49536}"/>
    <cellStyle name="20% - Ênfase4 48 2 2" xfId="22288" xr:uid="{98513242-79E6-4D83-A340-E02535AB99E8}"/>
    <cellStyle name="20% - Ênfase4 48 2 2 2" xfId="22289" xr:uid="{1F9BEB69-1469-4F0B-9959-16D5622F20A5}"/>
    <cellStyle name="20% - Ênfase4 48 2 2 3" xfId="22290" xr:uid="{FAEDD31C-85AE-4ACB-BB8A-AF70D6356682}"/>
    <cellStyle name="20% - Ênfase4 48 2 3" xfId="22291" xr:uid="{B58F0275-1D2D-4FEE-9704-680E24713137}"/>
    <cellStyle name="20% - Ênfase4 48 2 4" xfId="22292" xr:uid="{D930CFF2-520F-45CA-8466-F644726ACB00}"/>
    <cellStyle name="20% - Ênfase4 48 3" xfId="22293" xr:uid="{842CDCDB-CBF4-4088-A7D1-1D3FD49698E3}"/>
    <cellStyle name="20% - Ênfase4 48 3 2" xfId="22294" xr:uid="{83D6CC23-72D4-4F20-89D0-F4D931F9ABD7}"/>
    <cellStyle name="20% - Ênfase4 48 3 3" xfId="22295" xr:uid="{8DCC7A8C-7A5B-4767-A6A9-E1B1E20AC35C}"/>
    <cellStyle name="20% - Ênfase4 48 4" xfId="22296" xr:uid="{D92B5599-39F5-4CE0-A9FA-A7F8251E435A}"/>
    <cellStyle name="20% - Ênfase4 48 5" xfId="22297" xr:uid="{707B8905-9A48-4BB1-8B3D-7E61726BE0CA}"/>
    <cellStyle name="20% - Ênfase4 49" xfId="9672" xr:uid="{5DB9D5EB-57E5-449C-A641-8A9DEEDDF287}"/>
    <cellStyle name="20% - Ênfase4 49 2" xfId="9673" xr:uid="{BACAD813-50F3-4FC0-969C-140C0FB8F931}"/>
    <cellStyle name="20% - Ênfase4 49 2 2" xfId="22298" xr:uid="{B08EA630-A6BD-4212-8CB0-C43AF7AD00C8}"/>
    <cellStyle name="20% - Ênfase4 49 2 2 2" xfId="22299" xr:uid="{C56DB605-D57D-45F8-B71D-AE4F65731737}"/>
    <cellStyle name="20% - Ênfase4 49 2 2 3" xfId="22300" xr:uid="{892FDC4A-853C-4A41-8ED0-196D3179D10D}"/>
    <cellStyle name="20% - Ênfase4 49 2 3" xfId="22301" xr:uid="{9D71073A-13D5-46D6-868D-F44D6A675805}"/>
    <cellStyle name="20% - Ênfase4 49 2 4" xfId="22302" xr:uid="{29663C1F-A06E-460B-A2B0-A5A1FD65F559}"/>
    <cellStyle name="20% - Ênfase4 49 3" xfId="22303" xr:uid="{226CDF6F-8FE8-443B-AD8E-557FC622AEC0}"/>
    <cellStyle name="20% - Ênfase4 49 3 2" xfId="22304" xr:uid="{A6906932-A258-45E5-B5CD-94FAC2413DA1}"/>
    <cellStyle name="20% - Ênfase4 49 3 3" xfId="22305" xr:uid="{BDB14CE3-09EF-4996-8157-3D75510B7F2D}"/>
    <cellStyle name="20% - Ênfase4 49 4" xfId="22306" xr:uid="{6DA3C01B-6B5B-497C-B258-9C488C4CD247}"/>
    <cellStyle name="20% - Ênfase4 49 5" xfId="22307" xr:uid="{507A4D64-F607-485D-A362-B783E60D99CD}"/>
    <cellStyle name="20% - Ênfase4 5" xfId="4924" xr:uid="{9E0D2780-228A-462B-8A5A-7483E9EF919E}"/>
    <cellStyle name="20% - Ênfase4 5 10" xfId="9674" xr:uid="{FC00A5A0-C3D2-40C4-8F8D-63FBD8E7E34C}"/>
    <cellStyle name="20% - Ênfase4 5 10 2" xfId="22308" xr:uid="{61A16748-A7ED-45C3-9D89-20403EB9ACE4}"/>
    <cellStyle name="20% - Ênfase4 5 10 2 2" xfId="22309" xr:uid="{F904A4F3-3C49-4232-B4F7-DBBC9795D58C}"/>
    <cellStyle name="20% - Ênfase4 5 10 2 3" xfId="22310" xr:uid="{62EFED75-69DB-4A53-8F7F-C72BBCD0C5E1}"/>
    <cellStyle name="20% - Ênfase4 5 10 3" xfId="22311" xr:uid="{DF20DC45-A02F-47C6-A5B5-7F85DD6352CB}"/>
    <cellStyle name="20% - Ênfase4 5 10 4" xfId="22312" xr:uid="{9074DEFC-CF18-4C24-99A1-ED24859ABA0C}"/>
    <cellStyle name="20% - Ênfase4 5 11" xfId="22313" xr:uid="{BA9E46E1-AF96-49E3-B10E-6A7AE8916336}"/>
    <cellStyle name="20% - Ênfase4 5 11 2" xfId="22314" xr:uid="{5C597B5F-4FB6-48EB-84BD-326FC154B0B6}"/>
    <cellStyle name="20% - Ênfase4 5 11 3" xfId="22315" xr:uid="{2602F21C-C7B4-4EE8-B860-A8D42E3C56D5}"/>
    <cellStyle name="20% - Ênfase4 5 12" xfId="22316" xr:uid="{1D1485EB-EEA3-4B39-BE1C-8DE2A1F4EB2E}"/>
    <cellStyle name="20% - Ênfase4 5 13" xfId="22317" xr:uid="{F993158C-F53D-43EB-8D0A-5619F17F0ED6}"/>
    <cellStyle name="20% - Ênfase4 5 2" xfId="4925" xr:uid="{8FE85582-B244-4595-BEC8-378CA5A1FF39}"/>
    <cellStyle name="20% - Ênfase4 5 2 2" xfId="9675" xr:uid="{06319F9B-542E-4B8C-8740-DE4EC279FD3B}"/>
    <cellStyle name="20% - Ênfase4 5 2 2 2" xfId="22318" xr:uid="{6B9EC003-89C6-4C3E-8030-11E47EA193B2}"/>
    <cellStyle name="20% - Ênfase4 5 2 2 2 2" xfId="22319" xr:uid="{E77F7C67-731B-495F-BF41-AAA5B0E1E89D}"/>
    <cellStyle name="20% - Ênfase4 5 2 2 2 3" xfId="22320" xr:uid="{CFF9B58C-DCC1-4415-B34D-97BBA47D4D70}"/>
    <cellStyle name="20% - Ênfase4 5 2 2 3" xfId="22321" xr:uid="{534CA6AA-B851-44A4-BE65-D1E091CA69DB}"/>
    <cellStyle name="20% - Ênfase4 5 2 2 4" xfId="22322" xr:uid="{12560AC0-FE2D-47AB-9C59-DFD92A12FF38}"/>
    <cellStyle name="20% - Ênfase4 5 2 3" xfId="9676" xr:uid="{BAC2ABD9-2126-4C08-8199-664F8F7B9933}"/>
    <cellStyle name="20% - Ênfase4 5 2 3 2" xfId="22323" xr:uid="{033C1759-567F-492F-B891-52F2F9BEB511}"/>
    <cellStyle name="20% - Ênfase4 5 2 3 2 2" xfId="22324" xr:uid="{E4DAE38C-6938-4609-8813-5135A921D525}"/>
    <cellStyle name="20% - Ênfase4 5 2 3 2 3" xfId="22325" xr:uid="{E6FD8A51-6A7C-4F21-92A6-246B8CB7212F}"/>
    <cellStyle name="20% - Ênfase4 5 2 3 3" xfId="22326" xr:uid="{0F4F34A9-D1B1-4418-A99D-7DAC9CBC2600}"/>
    <cellStyle name="20% - Ênfase4 5 2 3 4" xfId="22327" xr:uid="{20C0E6FD-1271-44DF-81B9-7EB0D30604E6}"/>
    <cellStyle name="20% - Ênfase4 5 2 4" xfId="22328" xr:uid="{D432579C-3212-4FCB-BD5F-25CEC2EAF056}"/>
    <cellStyle name="20% - Ênfase4 5 2 4 2" xfId="22329" xr:uid="{C2D3D243-A906-4F27-BB19-308D7EEFDA34}"/>
    <cellStyle name="20% - Ênfase4 5 2 4 3" xfId="22330" xr:uid="{B0D9EDB8-5ADE-43C1-AB43-191C46D51164}"/>
    <cellStyle name="20% - Ênfase4 5 2 5" xfId="22331" xr:uid="{297C5587-0D25-4576-A1FB-0C74FC937161}"/>
    <cellStyle name="20% - Ênfase4 5 2 6" xfId="22332" xr:uid="{E8E6DD8A-FD7F-42E3-A467-4190B57F5879}"/>
    <cellStyle name="20% - Ênfase4 5 3" xfId="4926" xr:uid="{14CDC65C-9388-4D34-B790-D3571AB5432E}"/>
    <cellStyle name="20% - Ênfase4 5 3 2" xfId="9677" xr:uid="{1D4B4695-4048-46D4-93C0-C9C4C0B789DC}"/>
    <cellStyle name="20% - Ênfase4 5 3 2 2" xfId="22333" xr:uid="{3C092B25-FB15-4914-A3B7-4EA9460B59E9}"/>
    <cellStyle name="20% - Ênfase4 5 3 2 2 2" xfId="22334" xr:uid="{AFBD0DF1-0926-4B38-8789-96564D7128F5}"/>
    <cellStyle name="20% - Ênfase4 5 3 2 2 3" xfId="22335" xr:uid="{9883C1ED-C250-4637-83B4-2142ED4EDCA2}"/>
    <cellStyle name="20% - Ênfase4 5 3 2 3" xfId="22336" xr:uid="{8239F5CB-F31D-4DA1-9377-712DD13893D8}"/>
    <cellStyle name="20% - Ênfase4 5 3 2 4" xfId="22337" xr:uid="{A18C1B4C-41E0-4EFB-A3DB-732ACE5B8995}"/>
    <cellStyle name="20% - Ênfase4 5 3 3" xfId="9678" xr:uid="{1FD29B7F-56CB-457F-8C53-74970C10971F}"/>
    <cellStyle name="20% - Ênfase4 5 3 3 2" xfId="22338" xr:uid="{56833D41-1C2C-42BD-8BFE-811D4F18C235}"/>
    <cellStyle name="20% - Ênfase4 5 3 3 2 2" xfId="22339" xr:uid="{AF868D7D-A9D0-4C4C-A6D1-53B5D19608BA}"/>
    <cellStyle name="20% - Ênfase4 5 3 3 2 3" xfId="22340" xr:uid="{D1994640-4062-466A-8CEA-4FD5D521DA1F}"/>
    <cellStyle name="20% - Ênfase4 5 3 3 3" xfId="22341" xr:uid="{A6FA6470-CE37-416B-AF11-DF15FEEAE59E}"/>
    <cellStyle name="20% - Ênfase4 5 3 3 4" xfId="22342" xr:uid="{D416E137-0D91-4088-BCF6-5DE332D7AAE9}"/>
    <cellStyle name="20% - Ênfase4 5 3 4" xfId="22343" xr:uid="{C4EBA397-461C-4CAA-9130-26E845952C0D}"/>
    <cellStyle name="20% - Ênfase4 5 3 4 2" xfId="22344" xr:uid="{99824A08-4209-4116-B951-68F83B9F4D07}"/>
    <cellStyle name="20% - Ênfase4 5 3 4 3" xfId="22345" xr:uid="{BC49A2BF-6303-41ED-9CE9-CD3D3CE9B0FB}"/>
    <cellStyle name="20% - Ênfase4 5 3 5" xfId="22346" xr:uid="{16242BE2-05A7-4340-A85A-3311E77239B3}"/>
    <cellStyle name="20% - Ênfase4 5 3 6" xfId="22347" xr:uid="{6713020A-28DE-48CC-ABF6-733854073D6B}"/>
    <cellStyle name="20% - Ênfase4 5 4" xfId="9679" xr:uid="{60E7EE00-2CFA-46C3-B4D3-6017A243AEF4}"/>
    <cellStyle name="20% - Ênfase4 5 4 2" xfId="9680" xr:uid="{62BAC05E-117C-4983-9EBB-BA7C62EF6847}"/>
    <cellStyle name="20% - Ênfase4 5 4 2 2" xfId="22348" xr:uid="{1BFD92BE-3EAA-42EC-8A14-3F8910B75945}"/>
    <cellStyle name="20% - Ênfase4 5 4 2 2 2" xfId="22349" xr:uid="{1CE32C61-00BA-4DF5-82D2-B6CF368BA608}"/>
    <cellStyle name="20% - Ênfase4 5 4 2 2 3" xfId="22350" xr:uid="{F85DCBE8-EAC8-4BFC-8446-F8D902CB3DB2}"/>
    <cellStyle name="20% - Ênfase4 5 4 2 3" xfId="22351" xr:uid="{48094FFE-A9B2-492C-86DA-43FD1F736EF1}"/>
    <cellStyle name="20% - Ênfase4 5 4 2 4" xfId="22352" xr:uid="{B929A742-199A-4DC6-A8EC-11A745018AB5}"/>
    <cellStyle name="20% - Ênfase4 5 4 3" xfId="9681" xr:uid="{49A9C0D2-0988-48FD-8B7C-44FF6A8EE49B}"/>
    <cellStyle name="20% - Ênfase4 5 4 3 2" xfId="22353" xr:uid="{464F8A2C-5708-4F7B-BED8-B8F9B87A550D}"/>
    <cellStyle name="20% - Ênfase4 5 4 3 2 2" xfId="22354" xr:uid="{6ED16C67-DC4D-440E-8840-79AA6AA1A422}"/>
    <cellStyle name="20% - Ênfase4 5 4 3 2 3" xfId="22355" xr:uid="{3BAF1A51-D7BD-4EF4-8B18-A5707BAB419D}"/>
    <cellStyle name="20% - Ênfase4 5 4 3 3" xfId="22356" xr:uid="{7C7B72A9-5524-40DF-8ED5-C967719BEB7B}"/>
    <cellStyle name="20% - Ênfase4 5 4 3 4" xfId="22357" xr:uid="{36D8B805-2CBB-41B0-B36E-F96801BB6C7B}"/>
    <cellStyle name="20% - Ênfase4 5 4 4" xfId="22358" xr:uid="{B8E256DB-B73E-4FD3-91AB-6C218A64865D}"/>
    <cellStyle name="20% - Ênfase4 5 4 4 2" xfId="22359" xr:uid="{3CE37F58-4C90-4CAB-B7AA-D4A51FBB8CBA}"/>
    <cellStyle name="20% - Ênfase4 5 4 4 3" xfId="22360" xr:uid="{57833BB6-0EF8-49B4-965F-D76C7E9A77E2}"/>
    <cellStyle name="20% - Ênfase4 5 4 5" xfId="22361" xr:uid="{BED6D9BA-E707-4DA4-B786-AA516756D40F}"/>
    <cellStyle name="20% - Ênfase4 5 4 6" xfId="22362" xr:uid="{F6653D70-0002-47C6-ABC0-7DC0F921B780}"/>
    <cellStyle name="20% - Ênfase4 5 5" xfId="9682" xr:uid="{F4A9E698-D08E-428A-9EA3-FF9CAD7C99B4}"/>
    <cellStyle name="20% - Ênfase4 5 5 2" xfId="9683" xr:uid="{C61CFE9C-C521-473E-9C20-E2BCFE87FD46}"/>
    <cellStyle name="20% - Ênfase4 5 5 2 2" xfId="22363" xr:uid="{624A3044-89E7-45DB-BF1A-205CE9AD4D2C}"/>
    <cellStyle name="20% - Ênfase4 5 5 2 2 2" xfId="22364" xr:uid="{76AAF95D-C191-4324-8292-3481D61EED94}"/>
    <cellStyle name="20% - Ênfase4 5 5 2 2 3" xfId="22365" xr:uid="{DBE2E515-8EC2-46AF-8FC7-D3387FC1D44B}"/>
    <cellStyle name="20% - Ênfase4 5 5 2 3" xfId="22366" xr:uid="{678DDCC1-62AA-4292-B5B9-F07A1E240D25}"/>
    <cellStyle name="20% - Ênfase4 5 5 2 4" xfId="22367" xr:uid="{57DFEF9C-588C-477E-9EF1-B93B5EC9EB84}"/>
    <cellStyle name="20% - Ênfase4 5 5 3" xfId="9684" xr:uid="{02328C9E-E941-45D5-8A14-5BEC2E8A325E}"/>
    <cellStyle name="20% - Ênfase4 5 5 3 2" xfId="22368" xr:uid="{0AF5CAEE-12F3-4492-B49A-E033284B8A66}"/>
    <cellStyle name="20% - Ênfase4 5 5 3 2 2" xfId="22369" xr:uid="{8A02594D-AF9F-457D-9BE1-F82E199E9F33}"/>
    <cellStyle name="20% - Ênfase4 5 5 3 2 3" xfId="22370" xr:uid="{93C12B62-7157-48CA-B3C3-89827192A220}"/>
    <cellStyle name="20% - Ênfase4 5 5 3 3" xfId="22371" xr:uid="{A64801C6-4C10-4720-9DE2-D4A8853DAC10}"/>
    <cellStyle name="20% - Ênfase4 5 5 3 4" xfId="22372" xr:uid="{E95F5246-EB4D-4985-93DA-8CDE6D23AFDE}"/>
    <cellStyle name="20% - Ênfase4 5 5 4" xfId="22373" xr:uid="{DA858CC7-E618-430C-8C32-92D335C749DC}"/>
    <cellStyle name="20% - Ênfase4 5 5 4 2" xfId="22374" xr:uid="{6B620F08-5546-463D-BBFD-3A45ED8965EF}"/>
    <cellStyle name="20% - Ênfase4 5 5 4 3" xfId="22375" xr:uid="{1D058FA9-0206-434F-9E26-55D48469D402}"/>
    <cellStyle name="20% - Ênfase4 5 5 5" xfId="22376" xr:uid="{0DC1F4BD-48A4-4CB5-8C06-45F13CC3D51F}"/>
    <cellStyle name="20% - Ênfase4 5 5 6" xfId="22377" xr:uid="{06DE56CC-870A-4F70-897D-D9C418E4CDBC}"/>
    <cellStyle name="20% - Ênfase4 5 6" xfId="9685" xr:uid="{D4FFBE76-2A83-48A4-BA39-05E3071A3F39}"/>
    <cellStyle name="20% - Ênfase4 5 6 2" xfId="9686" xr:uid="{F0A145AC-5667-489E-A891-37010BB93436}"/>
    <cellStyle name="20% - Ênfase4 5 6 2 2" xfId="22378" xr:uid="{11A8734A-5B19-4139-9ED7-F20C7974605D}"/>
    <cellStyle name="20% - Ênfase4 5 6 2 2 2" xfId="22379" xr:uid="{47210C8D-7B36-4066-B05F-3549D0573D34}"/>
    <cellStyle name="20% - Ênfase4 5 6 2 2 3" xfId="22380" xr:uid="{0E06F5FA-8502-4348-ADCD-D9FDFF3FE9DD}"/>
    <cellStyle name="20% - Ênfase4 5 6 2 3" xfId="22381" xr:uid="{04B964B2-B655-4EE6-B992-3A217AB323BC}"/>
    <cellStyle name="20% - Ênfase4 5 6 2 4" xfId="22382" xr:uid="{A09F7602-9236-4FF8-B5BA-5AE28E0B9959}"/>
    <cellStyle name="20% - Ênfase4 5 6 3" xfId="9687" xr:uid="{6642D51D-1484-45D7-9151-994E8247CCAB}"/>
    <cellStyle name="20% - Ênfase4 5 6 3 2" xfId="22383" xr:uid="{43D4F2C2-C6F7-4FEA-864F-4FD84A56DE15}"/>
    <cellStyle name="20% - Ênfase4 5 6 3 2 2" xfId="22384" xr:uid="{A41EE246-AC66-470E-8995-7D5CEB13F2D8}"/>
    <cellStyle name="20% - Ênfase4 5 6 3 2 3" xfId="22385" xr:uid="{BA51C07F-9148-4FF0-8C7D-3023B66AAE6B}"/>
    <cellStyle name="20% - Ênfase4 5 6 3 3" xfId="22386" xr:uid="{A0B889F7-0EF4-4D57-95DF-2E83B07D03D4}"/>
    <cellStyle name="20% - Ênfase4 5 6 3 4" xfId="22387" xr:uid="{5C16B64A-A660-4208-8832-5D0F265431AE}"/>
    <cellStyle name="20% - Ênfase4 5 6 4" xfId="22388" xr:uid="{795B69D2-EF41-4338-81D2-204EE65AE01A}"/>
    <cellStyle name="20% - Ênfase4 5 6 4 2" xfId="22389" xr:uid="{C64BEAA9-16F4-425B-9CDF-921172447549}"/>
    <cellStyle name="20% - Ênfase4 5 6 4 3" xfId="22390" xr:uid="{51CC602D-C9EE-46B9-9716-7B683436730C}"/>
    <cellStyle name="20% - Ênfase4 5 6 5" xfId="22391" xr:uid="{8F9B93B4-19F5-4700-A474-4A9A3490A34B}"/>
    <cellStyle name="20% - Ênfase4 5 6 6" xfId="22392" xr:uid="{A64CFA68-3AF7-448B-A51B-1AD4C866B48E}"/>
    <cellStyle name="20% - Ênfase4 5 7" xfId="9688" xr:uid="{2B063064-562D-4796-A584-A528D1B647AE}"/>
    <cellStyle name="20% - Ênfase4 5 7 2" xfId="9689" xr:uid="{C1F68B41-9BD7-462C-879D-AB97B9DE1A0D}"/>
    <cellStyle name="20% - Ênfase4 5 7 2 2" xfId="22393" xr:uid="{69280AB7-4615-4F56-943B-C71F4547F885}"/>
    <cellStyle name="20% - Ênfase4 5 7 2 2 2" xfId="22394" xr:uid="{95D71876-FD36-4DBF-9039-2B6A87116D3B}"/>
    <cellStyle name="20% - Ênfase4 5 7 2 2 3" xfId="22395" xr:uid="{7CF6DC02-DAFD-4D43-A872-34DD702CDAD1}"/>
    <cellStyle name="20% - Ênfase4 5 7 2 3" xfId="22396" xr:uid="{41DEE190-CD4A-42CE-9D7D-77DF006E3990}"/>
    <cellStyle name="20% - Ênfase4 5 7 2 4" xfId="22397" xr:uid="{C7AEA544-5B0D-4BE2-949A-CE1383B54D98}"/>
    <cellStyle name="20% - Ênfase4 5 7 3" xfId="9690" xr:uid="{0FE52579-6503-4AF7-8587-73D197DED35D}"/>
    <cellStyle name="20% - Ênfase4 5 7 3 2" xfId="22398" xr:uid="{5730997F-FD44-48E1-8837-664E4A8D832D}"/>
    <cellStyle name="20% - Ênfase4 5 7 3 2 2" xfId="22399" xr:uid="{9CD80C91-E35C-4048-88FD-E44390E86C4D}"/>
    <cellStyle name="20% - Ênfase4 5 7 3 2 3" xfId="22400" xr:uid="{4B060762-4532-43C5-AA44-C47A883EFAC4}"/>
    <cellStyle name="20% - Ênfase4 5 7 3 3" xfId="22401" xr:uid="{2D056366-93E8-4533-ACD6-470355CD9602}"/>
    <cellStyle name="20% - Ênfase4 5 7 3 4" xfId="22402" xr:uid="{6B729500-53ED-4E6D-B12C-34ABBBFA617D}"/>
    <cellStyle name="20% - Ênfase4 5 7 4" xfId="22403" xr:uid="{ED0AE5AC-DE34-4B7D-9D39-818EDDDCCC72}"/>
    <cellStyle name="20% - Ênfase4 5 7 4 2" xfId="22404" xr:uid="{44601FAE-1E45-40C4-AE41-00E7FB825233}"/>
    <cellStyle name="20% - Ênfase4 5 7 4 3" xfId="22405" xr:uid="{D8700C3C-781E-4776-859E-CA6D6766F063}"/>
    <cellStyle name="20% - Ênfase4 5 7 5" xfId="22406" xr:uid="{A892D3C0-BAC1-4027-9DF5-C96630069DD9}"/>
    <cellStyle name="20% - Ênfase4 5 7 6" xfId="22407" xr:uid="{28A3489A-EFB6-42B8-B251-9ADFED073875}"/>
    <cellStyle name="20% - Ênfase4 5 8" xfId="9691" xr:uid="{0669EEF1-4AE9-4881-BAF2-0CDC5705D4E7}"/>
    <cellStyle name="20% - Ênfase4 5 8 2" xfId="9692" xr:uid="{59811D2F-A7A7-4D02-8AEC-5FD3FF001A40}"/>
    <cellStyle name="20% - Ênfase4 5 8 2 2" xfId="22408" xr:uid="{925E4840-87F8-44D4-9272-F3EEC745AA32}"/>
    <cellStyle name="20% - Ênfase4 5 8 2 2 2" xfId="22409" xr:uid="{87D89183-A5CE-4D0D-B3D4-0EEB6B338930}"/>
    <cellStyle name="20% - Ênfase4 5 8 2 2 3" xfId="22410" xr:uid="{9DA1D1D1-4F2E-45C0-9395-8CE733913DA3}"/>
    <cellStyle name="20% - Ênfase4 5 8 2 3" xfId="22411" xr:uid="{D6DCA970-BC8F-4804-AC3B-39879A4ADAD5}"/>
    <cellStyle name="20% - Ênfase4 5 8 2 4" xfId="22412" xr:uid="{38966E1E-93F0-4236-AFB1-2713924DCD40}"/>
    <cellStyle name="20% - Ênfase4 5 8 3" xfId="9693" xr:uid="{1756C298-D07F-4D65-AD49-0B149F9F0A6E}"/>
    <cellStyle name="20% - Ênfase4 5 8 3 2" xfId="22413" xr:uid="{E408191E-EF2B-4292-BB69-D4721702273F}"/>
    <cellStyle name="20% - Ênfase4 5 8 3 2 2" xfId="22414" xr:uid="{3EE9CCD8-5004-4076-97D7-3FDCD78B1DAC}"/>
    <cellStyle name="20% - Ênfase4 5 8 3 2 3" xfId="22415" xr:uid="{25E71C14-111B-429B-BBE3-17D58DD5E5E7}"/>
    <cellStyle name="20% - Ênfase4 5 8 3 3" xfId="22416" xr:uid="{B524A68A-EAF9-48D9-A1BA-BC61AA04CA6C}"/>
    <cellStyle name="20% - Ênfase4 5 8 3 4" xfId="22417" xr:uid="{469F6895-EB39-44E3-A3E2-1BAF84C17A78}"/>
    <cellStyle name="20% - Ênfase4 5 8 4" xfId="22418" xr:uid="{036B8B92-2587-4640-8D9D-7065AE1BC0AD}"/>
    <cellStyle name="20% - Ênfase4 5 8 4 2" xfId="22419" xr:uid="{0EAC5D40-E94E-4E98-9817-12C60870187B}"/>
    <cellStyle name="20% - Ênfase4 5 8 4 3" xfId="22420" xr:uid="{9F447EBD-40D2-4AAA-8524-B44FF77D9A6E}"/>
    <cellStyle name="20% - Ênfase4 5 8 5" xfId="22421" xr:uid="{F1A6C985-4F5C-4748-A498-E4E52636C8C2}"/>
    <cellStyle name="20% - Ênfase4 5 8 6" xfId="22422" xr:uid="{67A883F6-3C65-4BF1-A90B-699FBD7364AE}"/>
    <cellStyle name="20% - Ênfase4 5 9" xfId="9694" xr:uid="{BB9B5D36-A6F0-44D9-82FC-4FF3C6E15364}"/>
    <cellStyle name="20% - Ênfase4 5 9 2" xfId="22423" xr:uid="{5F2F112F-F873-4A6A-908B-A9F844BAAA54}"/>
    <cellStyle name="20% - Ênfase4 5 9 2 2" xfId="22424" xr:uid="{AC3DE8F9-04A3-4775-85CF-CE05DCED2F19}"/>
    <cellStyle name="20% - Ênfase4 5 9 2 3" xfId="22425" xr:uid="{82D11292-3EE7-4278-BEBB-34A2ABC98536}"/>
    <cellStyle name="20% - Ênfase4 5 9 3" xfId="22426" xr:uid="{EEDA4781-A3BA-4F43-9689-CAA5B844E0D3}"/>
    <cellStyle name="20% - Ênfase4 5 9 4" xfId="22427" xr:uid="{39C99499-C689-497C-A609-FCA565184F61}"/>
    <cellStyle name="20% - Ênfase4 50" xfId="9695" xr:uid="{3423DA5C-3C25-4859-B14F-06BF70A5D52B}"/>
    <cellStyle name="20% - Ênfase4 50 2" xfId="9696" xr:uid="{40A31534-C120-468B-BAE5-392EDEED555B}"/>
    <cellStyle name="20% - Ênfase4 50 2 2" xfId="22428" xr:uid="{998D08CD-458F-4089-B510-070246D1ABF5}"/>
    <cellStyle name="20% - Ênfase4 50 2 2 2" xfId="22429" xr:uid="{4ACFF42F-4AEA-46BA-AD4F-F3310AAC2CC5}"/>
    <cellStyle name="20% - Ênfase4 50 2 2 3" xfId="22430" xr:uid="{B5F3700B-5897-46A3-B506-1337FAC19DB8}"/>
    <cellStyle name="20% - Ênfase4 50 2 3" xfId="22431" xr:uid="{618A6B30-D60B-42DD-AB95-E11C5169376F}"/>
    <cellStyle name="20% - Ênfase4 50 2 4" xfId="22432" xr:uid="{5E0677C2-B408-435D-B84B-7CBF6057A7C7}"/>
    <cellStyle name="20% - Ênfase4 50 3" xfId="22433" xr:uid="{BA0F15FA-5B81-413B-8013-853D8F6EF141}"/>
    <cellStyle name="20% - Ênfase4 50 3 2" xfId="22434" xr:uid="{0FD36C12-D691-4695-8AF7-5C77AF04DF01}"/>
    <cellStyle name="20% - Ênfase4 50 3 3" xfId="22435" xr:uid="{B80A815C-16C8-45BB-A6B1-716F3A0729BB}"/>
    <cellStyle name="20% - Ênfase4 50 4" xfId="22436" xr:uid="{7DB816A7-07DE-4A19-80D4-847635019F46}"/>
    <cellStyle name="20% - Ênfase4 50 5" xfId="22437" xr:uid="{BC222B3E-DABC-46BC-9EF2-F46D42C3CD28}"/>
    <cellStyle name="20% - Ênfase4 51" xfId="9697" xr:uid="{8428C2E3-6BA6-4334-8167-F3B43DE7DC1A}"/>
    <cellStyle name="20% - Ênfase4 51 2" xfId="9698" xr:uid="{23096DEA-BCEA-4DED-B81D-1D2EACC28470}"/>
    <cellStyle name="20% - Ênfase4 51 2 2" xfId="22438" xr:uid="{099A88A8-08EE-4F9F-B904-CD9F02F8140E}"/>
    <cellStyle name="20% - Ênfase4 51 2 2 2" xfId="22439" xr:uid="{D5C8D3FA-92F4-4FDC-89F6-AA18491AD342}"/>
    <cellStyle name="20% - Ênfase4 51 2 2 3" xfId="22440" xr:uid="{20726EBD-CC1B-4B02-ABFA-8CDF132FF95E}"/>
    <cellStyle name="20% - Ênfase4 51 2 3" xfId="22441" xr:uid="{CAFA293C-9BC9-4329-B485-7C33040804B9}"/>
    <cellStyle name="20% - Ênfase4 51 2 4" xfId="22442" xr:uid="{6D42D64A-3E94-4C5C-9248-BD326CD6864C}"/>
    <cellStyle name="20% - Ênfase4 51 3" xfId="22443" xr:uid="{0DE623B2-0501-4538-9D45-57DE365839C5}"/>
    <cellStyle name="20% - Ênfase4 51 3 2" xfId="22444" xr:uid="{31240472-724B-4234-B803-8C61C0C66E78}"/>
    <cellStyle name="20% - Ênfase4 51 3 3" xfId="22445" xr:uid="{6923BB21-21E1-4AD7-9806-A3697321E39E}"/>
    <cellStyle name="20% - Ênfase4 51 4" xfId="22446" xr:uid="{FDE3F1BB-AA9E-46D5-8CCE-AD1860E50E6F}"/>
    <cellStyle name="20% - Ênfase4 51 5" xfId="22447" xr:uid="{B8150A3A-7FA3-4D5B-91CA-AF0344E133BD}"/>
    <cellStyle name="20% - Ênfase4 52" xfId="9699" xr:uid="{C63733B2-E15C-4074-A4D2-8859E3914270}"/>
    <cellStyle name="20% - Ênfase4 52 2" xfId="9700" xr:uid="{A67E8787-0E5A-4BD5-9A99-0E590312F208}"/>
    <cellStyle name="20% - Ênfase4 52 2 2" xfId="22448" xr:uid="{2F68514B-575E-4DED-979E-854FF72A00A4}"/>
    <cellStyle name="20% - Ênfase4 52 2 2 2" xfId="22449" xr:uid="{B1486633-1C45-4F38-83B7-4495EA94EEE5}"/>
    <cellStyle name="20% - Ênfase4 52 2 2 3" xfId="22450" xr:uid="{DE4A7D6B-6E72-476B-8ECC-EDB85F4336E1}"/>
    <cellStyle name="20% - Ênfase4 52 2 3" xfId="22451" xr:uid="{1210640F-A016-47BC-BFD0-1B62387F05BA}"/>
    <cellStyle name="20% - Ênfase4 52 2 4" xfId="22452" xr:uid="{C294BF4A-B0D5-490F-96AE-8D9A5D14796C}"/>
    <cellStyle name="20% - Ênfase4 52 3" xfId="22453" xr:uid="{B32B7B60-AC9E-4B2A-8FB3-F0C3AACB041D}"/>
    <cellStyle name="20% - Ênfase4 52 3 2" xfId="22454" xr:uid="{0844A2BD-5308-4D71-8985-692B33FEA224}"/>
    <cellStyle name="20% - Ênfase4 52 3 3" xfId="22455" xr:uid="{40C41198-10AD-412B-9F3A-5D40D0EDC61A}"/>
    <cellStyle name="20% - Ênfase4 52 4" xfId="22456" xr:uid="{F869D8EB-97B3-4E6F-AC72-E1708C490B1C}"/>
    <cellStyle name="20% - Ênfase4 52 5" xfId="22457" xr:uid="{DE8B277B-7308-4920-BC63-09ECCAA8478D}"/>
    <cellStyle name="20% - Ênfase4 53" xfId="9701" xr:uid="{8BC5A0E8-E87A-4E85-A5EF-F6FE70ED2557}"/>
    <cellStyle name="20% - Ênfase4 53 2" xfId="9702" xr:uid="{C6CB5F11-AE8B-4C3A-8F27-08B3371386C5}"/>
    <cellStyle name="20% - Ênfase4 53 2 2" xfId="22458" xr:uid="{E0B4C329-2718-44F0-9B4D-819E3F4F66AB}"/>
    <cellStyle name="20% - Ênfase4 53 2 2 2" xfId="22459" xr:uid="{3A8CA807-14F8-4D66-8DF7-543E1315C24F}"/>
    <cellStyle name="20% - Ênfase4 53 2 2 3" xfId="22460" xr:uid="{02CB794A-6E7E-45BA-AFC8-78DDD1F9B1CE}"/>
    <cellStyle name="20% - Ênfase4 53 2 3" xfId="22461" xr:uid="{80786CF5-C23B-4B04-8D8A-13C86A5416F1}"/>
    <cellStyle name="20% - Ênfase4 53 2 4" xfId="22462" xr:uid="{8B9DF0D5-3C77-4A03-9184-548930C94851}"/>
    <cellStyle name="20% - Ênfase4 53 3" xfId="22463" xr:uid="{D3AE0241-CE28-47C5-B023-BE71F8CC36CC}"/>
    <cellStyle name="20% - Ênfase4 53 3 2" xfId="22464" xr:uid="{97C39DD0-CCE4-4EC9-841A-DC4494D2B186}"/>
    <cellStyle name="20% - Ênfase4 53 3 3" xfId="22465" xr:uid="{AE6FF316-B83E-4397-8657-A5282C278873}"/>
    <cellStyle name="20% - Ênfase4 53 4" xfId="22466" xr:uid="{1E326E00-A757-4F15-99AC-D171D21E1AB9}"/>
    <cellStyle name="20% - Ênfase4 53 5" xfId="22467" xr:uid="{9B20D3F7-7ABD-480D-95FF-AA7506A5C934}"/>
    <cellStyle name="20% - Ênfase4 54" xfId="9703" xr:uid="{A95AF291-C33B-43E6-A26D-96F05E2EBB49}"/>
    <cellStyle name="20% - Ênfase4 54 2" xfId="9704" xr:uid="{30EE577A-1A16-4741-B2CD-39A57505972B}"/>
    <cellStyle name="20% - Ênfase4 54 2 2" xfId="22468" xr:uid="{1957D8E1-19D1-4596-88DD-BA45E2C6D285}"/>
    <cellStyle name="20% - Ênfase4 54 2 2 2" xfId="22469" xr:uid="{6EE104C4-5C65-4DA2-8D30-C6522439CE46}"/>
    <cellStyle name="20% - Ênfase4 54 2 2 3" xfId="22470" xr:uid="{025091B4-634F-441E-BF6E-CF9A04333912}"/>
    <cellStyle name="20% - Ênfase4 54 2 3" xfId="22471" xr:uid="{6C24703E-F2AD-4877-807C-0F16DF3700EB}"/>
    <cellStyle name="20% - Ênfase4 54 2 4" xfId="22472" xr:uid="{81A7A295-7776-48D7-92FF-F386418D5B60}"/>
    <cellStyle name="20% - Ênfase4 54 3" xfId="22473" xr:uid="{91DE6544-9FEF-4E0C-8DA7-7B98B4D6B413}"/>
    <cellStyle name="20% - Ênfase4 54 3 2" xfId="22474" xr:uid="{161336CE-7D14-43C6-AC5E-9B26BFBC53D3}"/>
    <cellStyle name="20% - Ênfase4 54 3 3" xfId="22475" xr:uid="{9B4223E0-4E18-4B0B-9857-EBB4698EB1CA}"/>
    <cellStyle name="20% - Ênfase4 54 4" xfId="22476" xr:uid="{81D590F7-3693-4583-AC62-7A51F0EA7DAE}"/>
    <cellStyle name="20% - Ênfase4 54 5" xfId="22477" xr:uid="{34687A19-5EDE-4ED6-A864-5F4346A4B3CB}"/>
    <cellStyle name="20% - Ênfase4 55" xfId="9705" xr:uid="{BEC1303B-6648-400B-8EF1-98B4B7082117}"/>
    <cellStyle name="20% - Ênfase4 55 2" xfId="9706" xr:uid="{DFA2E8E7-2A2F-40FF-AB6C-019F3A743562}"/>
    <cellStyle name="20% - Ênfase4 55 2 2" xfId="22478" xr:uid="{8AD2AB1D-0C07-48F5-ADFE-BE8E746D545A}"/>
    <cellStyle name="20% - Ênfase4 55 2 2 2" xfId="22479" xr:uid="{5751BB98-E56E-4852-A475-2D5DE7A4E1E6}"/>
    <cellStyle name="20% - Ênfase4 55 2 2 3" xfId="22480" xr:uid="{3ED518F3-8FC8-4AB4-8A1A-57695DF79C04}"/>
    <cellStyle name="20% - Ênfase4 55 2 3" xfId="22481" xr:uid="{9C3527FD-CE79-48EF-B97F-B7B2ABA7A3F1}"/>
    <cellStyle name="20% - Ênfase4 55 2 4" xfId="22482" xr:uid="{C2C12B37-8816-46D7-9F3C-3DDC2D480562}"/>
    <cellStyle name="20% - Ênfase4 55 3" xfId="22483" xr:uid="{241BB0CF-2E66-4FD0-A2E8-E91AB31C28B5}"/>
    <cellStyle name="20% - Ênfase4 55 3 2" xfId="22484" xr:uid="{ADA52210-724D-47CF-AFDF-83278917F265}"/>
    <cellStyle name="20% - Ênfase4 55 3 3" xfId="22485" xr:uid="{94C08584-0445-4386-B157-1B85B8A9DCDF}"/>
    <cellStyle name="20% - Ênfase4 55 4" xfId="22486" xr:uid="{3BDAE5D1-4B95-44CA-9A95-A18AAC8E3582}"/>
    <cellStyle name="20% - Ênfase4 55 5" xfId="22487" xr:uid="{12A9816D-07B2-4FE2-AA5A-C02AE0D6F4CC}"/>
    <cellStyle name="20% - Ênfase4 56" xfId="9707" xr:uid="{758AF009-B8E5-4851-810E-8FF11CEF89F8}"/>
    <cellStyle name="20% - Ênfase4 56 2" xfId="9708" xr:uid="{235C856D-169E-4120-90DA-942448DBE5D7}"/>
    <cellStyle name="20% - Ênfase4 56 2 2" xfId="22488" xr:uid="{54D6BE11-0621-43E1-B51B-BC384D6E52BC}"/>
    <cellStyle name="20% - Ênfase4 56 2 2 2" xfId="22489" xr:uid="{01BADBA7-B874-451D-BB1D-7B7E7834EC4D}"/>
    <cellStyle name="20% - Ênfase4 56 2 2 3" xfId="22490" xr:uid="{AA591506-806F-4517-8E0D-AA6B7B3290BD}"/>
    <cellStyle name="20% - Ênfase4 56 2 3" xfId="22491" xr:uid="{9A195F2C-82BB-4691-B2C3-4675C8267F00}"/>
    <cellStyle name="20% - Ênfase4 56 2 4" xfId="22492" xr:uid="{B7685E97-3795-4130-BE8C-2E8103F54247}"/>
    <cellStyle name="20% - Ênfase4 56 3" xfId="22493" xr:uid="{083E0186-6A79-4EB2-9F6E-0DB0C0521EE5}"/>
    <cellStyle name="20% - Ênfase4 56 3 2" xfId="22494" xr:uid="{3FC07E0B-D41C-427C-94D5-52D4FF5A5A56}"/>
    <cellStyle name="20% - Ênfase4 56 3 3" xfId="22495" xr:uid="{D5C6EF98-B073-4858-B6C5-F1D125D421A9}"/>
    <cellStyle name="20% - Ênfase4 56 4" xfId="22496" xr:uid="{EA3F9A74-08A2-4BB7-AACE-FAF406CF1FCF}"/>
    <cellStyle name="20% - Ênfase4 56 5" xfId="22497" xr:uid="{69D1200B-F6B0-44CC-9AD8-C9C32BE45123}"/>
    <cellStyle name="20% - Ênfase4 57" xfId="9709" xr:uid="{ACE5ADB8-48AF-46C7-A022-330BBA7D51F7}"/>
    <cellStyle name="20% - Ênfase4 57 2" xfId="9710" xr:uid="{A41F02BB-0982-459B-BE86-FB461924F452}"/>
    <cellStyle name="20% - Ênfase4 57 2 2" xfId="22498" xr:uid="{A65FFAE7-A20D-42B8-8A11-D0CB4EFBE002}"/>
    <cellStyle name="20% - Ênfase4 57 2 2 2" xfId="22499" xr:uid="{AC1DC050-BA8D-47E8-9C9E-D965709B6917}"/>
    <cellStyle name="20% - Ênfase4 57 2 2 3" xfId="22500" xr:uid="{DBA81038-906C-4EC3-BA4D-7C6FE8A15D5F}"/>
    <cellStyle name="20% - Ênfase4 57 2 3" xfId="22501" xr:uid="{386B73D9-774C-430C-880A-840047DD3917}"/>
    <cellStyle name="20% - Ênfase4 57 2 4" xfId="22502" xr:uid="{C36605C0-786D-4085-9FC0-ED63032935EB}"/>
    <cellStyle name="20% - Ênfase4 57 3" xfId="22503" xr:uid="{9CCC6BE0-3074-45D2-9B5D-326BD2EF45BB}"/>
    <cellStyle name="20% - Ênfase4 57 3 2" xfId="22504" xr:uid="{5ABFAEB2-AEA5-453E-8266-BD97BA6E1EBE}"/>
    <cellStyle name="20% - Ênfase4 57 3 3" xfId="22505" xr:uid="{428E67FA-268C-4AA4-8336-72414079B905}"/>
    <cellStyle name="20% - Ênfase4 57 4" xfId="22506" xr:uid="{CC96ACE1-E5FF-4486-A8D1-FB3111939412}"/>
    <cellStyle name="20% - Ênfase4 57 5" xfId="22507" xr:uid="{95448377-308B-4AE5-96E1-8BB9A427B7A1}"/>
    <cellStyle name="20% - Ênfase4 58" xfId="9711" xr:uid="{4D320B25-AC37-4067-9F7A-D1D11C440701}"/>
    <cellStyle name="20% - Ênfase4 58 2" xfId="9712" xr:uid="{F05052A2-3B3E-4F39-93CD-99235ED7DD34}"/>
    <cellStyle name="20% - Ênfase4 58 2 2" xfId="22508" xr:uid="{14C8C9CE-AA09-483A-86B1-85CC56C37B20}"/>
    <cellStyle name="20% - Ênfase4 58 2 2 2" xfId="22509" xr:uid="{E48F38AD-49C3-4646-A194-838EF98CCE02}"/>
    <cellStyle name="20% - Ênfase4 58 2 2 3" xfId="22510" xr:uid="{99ACF59D-5242-4275-A510-F0BF05A91E22}"/>
    <cellStyle name="20% - Ênfase4 58 2 3" xfId="22511" xr:uid="{3EE9FD20-E731-4348-84F1-37D0653CA688}"/>
    <cellStyle name="20% - Ênfase4 58 2 4" xfId="22512" xr:uid="{A7D7499D-D117-431E-A710-E01399769973}"/>
    <cellStyle name="20% - Ênfase4 58 3" xfId="22513" xr:uid="{5E7777E4-E43F-4216-8CE2-FADA513ED701}"/>
    <cellStyle name="20% - Ênfase4 58 3 2" xfId="22514" xr:uid="{76E9359D-11FF-4C05-AF11-7CDF9455006C}"/>
    <cellStyle name="20% - Ênfase4 58 3 3" xfId="22515" xr:uid="{B00D909C-2EBB-4D5D-93EF-A3875AF219CE}"/>
    <cellStyle name="20% - Ênfase4 58 4" xfId="22516" xr:uid="{A5E54FAB-DAC5-4AEA-8764-7FE37C8E1C09}"/>
    <cellStyle name="20% - Ênfase4 58 5" xfId="22517" xr:uid="{FAC3E602-7DAF-4D04-B6B1-9B038CEE387B}"/>
    <cellStyle name="20% - Ênfase4 59" xfId="9713" xr:uid="{C2E39661-456B-4789-BC72-1FBA1616C351}"/>
    <cellStyle name="20% - Ênfase4 59 2" xfId="9714" xr:uid="{FD14BA84-AD99-4130-9892-22EFA98426F5}"/>
    <cellStyle name="20% - Ênfase4 59 2 2" xfId="22518" xr:uid="{BC0057D9-0524-4BEB-83E5-8A661561895C}"/>
    <cellStyle name="20% - Ênfase4 59 2 2 2" xfId="22519" xr:uid="{B74F8718-2262-4ADC-9C59-9144EA271B49}"/>
    <cellStyle name="20% - Ênfase4 59 2 2 3" xfId="22520" xr:uid="{F1A95CA5-C0A6-4599-925A-863C5769CD18}"/>
    <cellStyle name="20% - Ênfase4 59 2 3" xfId="22521" xr:uid="{14AFE73B-DEF4-4E24-8551-1AAE42E6FD0C}"/>
    <cellStyle name="20% - Ênfase4 59 2 4" xfId="22522" xr:uid="{744FB301-DCC7-42C9-BB77-5A99EAB4B9B5}"/>
    <cellStyle name="20% - Ênfase4 59 3" xfId="22523" xr:uid="{03B6AC23-D8AD-417E-936B-21B36B73C163}"/>
    <cellStyle name="20% - Ênfase4 59 3 2" xfId="22524" xr:uid="{219AE5BF-4388-407A-A792-3BBEB51B50CC}"/>
    <cellStyle name="20% - Ênfase4 59 3 3" xfId="22525" xr:uid="{B11DDACC-6AF4-4FAF-BACC-34B7B823A6A1}"/>
    <cellStyle name="20% - Ênfase4 59 4" xfId="22526" xr:uid="{E690BAC4-5487-490A-9799-6A37EB31A192}"/>
    <cellStyle name="20% - Ênfase4 59 5" xfId="22527" xr:uid="{213BD6D5-BF9B-4FDA-9359-468DDB9DD565}"/>
    <cellStyle name="20% - Ênfase4 6" xfId="4927" xr:uid="{6BD56BF2-D162-4BB9-BB47-8276AF5C43C9}"/>
    <cellStyle name="20% - Ênfase4 6 10" xfId="9715" xr:uid="{31388244-2F2D-4049-99A9-0FC193407D88}"/>
    <cellStyle name="20% - Ênfase4 6 10 2" xfId="22528" xr:uid="{DE1B0607-DEC3-45B6-8305-7F787F113A2D}"/>
    <cellStyle name="20% - Ênfase4 6 10 2 2" xfId="22529" xr:uid="{B843FBDB-32EC-4E2E-803D-E467D7D45FF2}"/>
    <cellStyle name="20% - Ênfase4 6 10 2 3" xfId="22530" xr:uid="{05CFCC95-A19D-440C-BCDA-C163531F5AFD}"/>
    <cellStyle name="20% - Ênfase4 6 10 3" xfId="22531" xr:uid="{FE563E1C-2497-4B38-A49F-959326715CE3}"/>
    <cellStyle name="20% - Ênfase4 6 10 4" xfId="22532" xr:uid="{71E9E586-A3E0-4C0F-A41A-7F6BA53E9C68}"/>
    <cellStyle name="20% - Ênfase4 6 11" xfId="22533" xr:uid="{1C34AE72-DE8B-4DA4-AE1C-1310B655504C}"/>
    <cellStyle name="20% - Ênfase4 6 11 2" xfId="22534" xr:uid="{09C8B3CF-852E-4D5C-BD07-8068B58F3A8A}"/>
    <cellStyle name="20% - Ênfase4 6 11 3" xfId="22535" xr:uid="{B7CA902C-BE10-4081-9859-5CCFB9C585FD}"/>
    <cellStyle name="20% - Ênfase4 6 12" xfId="22536" xr:uid="{16F464B8-FA0A-4668-B8B0-B7C0A0BA5434}"/>
    <cellStyle name="20% - Ênfase4 6 13" xfId="22537" xr:uid="{0A981C0F-3065-489D-8259-62E8C30D14E6}"/>
    <cellStyle name="20% - Ênfase4 6 2" xfId="4928" xr:uid="{7AB5E697-6D63-4CD5-90EC-2799880BF520}"/>
    <cellStyle name="20% - Ênfase4 6 2 2" xfId="9716" xr:uid="{4DD9089C-810E-418C-BDBF-6D3AA222361A}"/>
    <cellStyle name="20% - Ênfase4 6 2 2 2" xfId="22538" xr:uid="{6D8D7F98-472B-42DB-9859-49DB51DF6E2C}"/>
    <cellStyle name="20% - Ênfase4 6 2 2 2 2" xfId="22539" xr:uid="{D1E15F2C-BDF2-4D15-8922-C50327097C7D}"/>
    <cellStyle name="20% - Ênfase4 6 2 2 2 3" xfId="22540" xr:uid="{538C3E24-A13B-4786-9CBF-A94A21ACC81E}"/>
    <cellStyle name="20% - Ênfase4 6 2 2 3" xfId="22541" xr:uid="{948ED827-FC61-4C78-8534-2DC30AFCFAB4}"/>
    <cellStyle name="20% - Ênfase4 6 2 2 4" xfId="22542" xr:uid="{8960F627-C734-40F5-846D-F995A90136E8}"/>
    <cellStyle name="20% - Ênfase4 6 2 3" xfId="9717" xr:uid="{2C9D2228-4F58-4043-BA63-F1463F4B717B}"/>
    <cellStyle name="20% - Ênfase4 6 2 3 2" xfId="22543" xr:uid="{F6F11768-5857-4564-BC5A-106AEFF833C3}"/>
    <cellStyle name="20% - Ênfase4 6 2 3 2 2" xfId="22544" xr:uid="{F26B5016-6D90-4C6B-843E-79B402CAEA6F}"/>
    <cellStyle name="20% - Ênfase4 6 2 3 2 3" xfId="22545" xr:uid="{C90A7EFE-BD92-4989-BA99-BFB2F3A4210C}"/>
    <cellStyle name="20% - Ênfase4 6 2 3 3" xfId="22546" xr:uid="{41EC95E4-39BE-4BBE-BB58-B02EB334F45A}"/>
    <cellStyle name="20% - Ênfase4 6 2 3 4" xfId="22547" xr:uid="{908F3A09-A290-43AD-9F15-F2173670F647}"/>
    <cellStyle name="20% - Ênfase4 6 2 4" xfId="22548" xr:uid="{E69B3AB3-62D2-4780-B896-76D2FFAEC87D}"/>
    <cellStyle name="20% - Ênfase4 6 2 4 2" xfId="22549" xr:uid="{1D11712E-F007-4690-824C-4F5027602DC2}"/>
    <cellStyle name="20% - Ênfase4 6 2 4 3" xfId="22550" xr:uid="{E1A731D2-4B07-493A-812C-0A766D3E0C37}"/>
    <cellStyle name="20% - Ênfase4 6 2 5" xfId="22551" xr:uid="{CAD19B8B-A106-4D7C-8EA1-5F458D8ADAFE}"/>
    <cellStyle name="20% - Ênfase4 6 2 6" xfId="22552" xr:uid="{12211F50-38DB-4002-B167-0B0F5D592AF6}"/>
    <cellStyle name="20% - Ênfase4 6 3" xfId="4929" xr:uid="{3AB3543E-11DD-4886-87D7-7A77B7B34550}"/>
    <cellStyle name="20% - Ênfase4 6 3 2" xfId="9718" xr:uid="{102BDE2A-DD84-4E2E-B517-4A80BF8C9A68}"/>
    <cellStyle name="20% - Ênfase4 6 3 2 2" xfId="22553" xr:uid="{CA4147D3-6414-4E37-936D-5C2329B2BCEE}"/>
    <cellStyle name="20% - Ênfase4 6 3 2 2 2" xfId="22554" xr:uid="{A67978D0-06BF-4C17-B1D2-113E2D0EAD15}"/>
    <cellStyle name="20% - Ênfase4 6 3 2 2 3" xfId="22555" xr:uid="{BD92958B-65C1-4C6F-9240-6EAF3B139671}"/>
    <cellStyle name="20% - Ênfase4 6 3 2 3" xfId="22556" xr:uid="{3D88FEDA-00D4-49A3-8C5B-18A386643217}"/>
    <cellStyle name="20% - Ênfase4 6 3 2 4" xfId="22557" xr:uid="{F673E10E-36EF-41E0-837F-C56C602B75ED}"/>
    <cellStyle name="20% - Ênfase4 6 3 3" xfId="9719" xr:uid="{16260380-35B9-4CBF-A87F-17C67C8D7ADC}"/>
    <cellStyle name="20% - Ênfase4 6 3 3 2" xfId="22558" xr:uid="{C8F12E14-4B78-4568-83E0-A13779FA2A81}"/>
    <cellStyle name="20% - Ênfase4 6 3 3 2 2" xfId="22559" xr:uid="{DEB7496B-F107-4B96-861E-5AB02C07F728}"/>
    <cellStyle name="20% - Ênfase4 6 3 3 2 3" xfId="22560" xr:uid="{8AA398B6-D9C9-43BC-88F0-6728037C164C}"/>
    <cellStyle name="20% - Ênfase4 6 3 3 3" xfId="22561" xr:uid="{89A6DEE1-B108-4DEA-A3F7-26FC65673BEC}"/>
    <cellStyle name="20% - Ênfase4 6 3 3 4" xfId="22562" xr:uid="{E98CBDBF-1DC1-4229-B6C8-6E941099CB9C}"/>
    <cellStyle name="20% - Ênfase4 6 3 4" xfId="22563" xr:uid="{9311B3E1-D354-49A7-88CB-343C0E0FBC3A}"/>
    <cellStyle name="20% - Ênfase4 6 3 4 2" xfId="22564" xr:uid="{28442234-06E1-4CE9-83AC-87AA0013F801}"/>
    <cellStyle name="20% - Ênfase4 6 3 4 3" xfId="22565" xr:uid="{AFDFEFF6-AB18-4AF8-AD7A-4F1E57B88C0A}"/>
    <cellStyle name="20% - Ênfase4 6 3 5" xfId="22566" xr:uid="{CFAE0FA3-98B5-46E1-AABF-3A802AF1B420}"/>
    <cellStyle name="20% - Ênfase4 6 3 6" xfId="22567" xr:uid="{FCD62FBA-B349-4D0B-8E63-0D23B6C333AA}"/>
    <cellStyle name="20% - Ênfase4 6 4" xfId="9720" xr:uid="{25F70846-19AB-418E-900F-A4724272ADCB}"/>
    <cellStyle name="20% - Ênfase4 6 4 2" xfId="9721" xr:uid="{B7FFC900-2086-4102-98F9-FA673D0B4269}"/>
    <cellStyle name="20% - Ênfase4 6 4 2 2" xfId="22568" xr:uid="{AF0CB31B-D8E0-4FF1-BA09-AC4215699E83}"/>
    <cellStyle name="20% - Ênfase4 6 4 2 2 2" xfId="22569" xr:uid="{AFD5A2EF-B941-4CE2-B58F-363125181A09}"/>
    <cellStyle name="20% - Ênfase4 6 4 2 2 3" xfId="22570" xr:uid="{03AAEA31-7453-4AD4-958B-6CC21CC35C06}"/>
    <cellStyle name="20% - Ênfase4 6 4 2 3" xfId="22571" xr:uid="{D0DCC78C-B2DA-44FE-9866-EB15086132B3}"/>
    <cellStyle name="20% - Ênfase4 6 4 2 4" xfId="22572" xr:uid="{3A2607C3-980F-48CE-BC73-EB9ACC3117A6}"/>
    <cellStyle name="20% - Ênfase4 6 4 3" xfId="9722" xr:uid="{1401CC74-D621-4A9C-8C66-CBD74B30D53F}"/>
    <cellStyle name="20% - Ênfase4 6 4 3 2" xfId="22573" xr:uid="{5BB602AD-A845-48D5-AEDF-723BD2DE2E5D}"/>
    <cellStyle name="20% - Ênfase4 6 4 3 2 2" xfId="22574" xr:uid="{605826EC-F4EB-4195-9489-28E642954ACC}"/>
    <cellStyle name="20% - Ênfase4 6 4 3 2 3" xfId="22575" xr:uid="{F269B8EB-61E3-495E-A7F0-EFC3F3D0988B}"/>
    <cellStyle name="20% - Ênfase4 6 4 3 3" xfId="22576" xr:uid="{B4236FAA-FAD9-4A80-8B50-1B5F3638F407}"/>
    <cellStyle name="20% - Ênfase4 6 4 3 4" xfId="22577" xr:uid="{CF780FEB-A769-4560-9F4D-173B678E3833}"/>
    <cellStyle name="20% - Ênfase4 6 4 4" xfId="22578" xr:uid="{60F5E693-236D-4655-BA3A-BB63182F9436}"/>
    <cellStyle name="20% - Ênfase4 6 4 4 2" xfId="22579" xr:uid="{B4C43361-8953-42A1-8670-FB24312D3C65}"/>
    <cellStyle name="20% - Ênfase4 6 4 4 3" xfId="22580" xr:uid="{470DF654-84AA-4F19-8F2A-500F72D64438}"/>
    <cellStyle name="20% - Ênfase4 6 4 5" xfId="22581" xr:uid="{BC534B41-3FF2-41BA-BF78-3259BCB9E225}"/>
    <cellStyle name="20% - Ênfase4 6 4 6" xfId="22582" xr:uid="{0205BDA3-8463-42DF-AA90-19B6E7E9AF17}"/>
    <cellStyle name="20% - Ênfase4 6 5" xfId="9723" xr:uid="{6A824E5F-5BBF-4BE6-9C2C-A632F07295BB}"/>
    <cellStyle name="20% - Ênfase4 6 5 2" xfId="9724" xr:uid="{5DCBAA8F-BC9A-4BD2-851D-725F9DDA83B7}"/>
    <cellStyle name="20% - Ênfase4 6 5 2 2" xfId="22583" xr:uid="{92C77FE4-07E7-4D4B-90E2-D2DEFDAAC8B1}"/>
    <cellStyle name="20% - Ênfase4 6 5 2 2 2" xfId="22584" xr:uid="{9131513C-2C27-4E83-B97E-A70C738C5C6A}"/>
    <cellStyle name="20% - Ênfase4 6 5 2 2 3" xfId="22585" xr:uid="{8BDF7297-CC5C-43D7-9A27-89179836904A}"/>
    <cellStyle name="20% - Ênfase4 6 5 2 3" xfId="22586" xr:uid="{C2CFE1A7-C0ED-47F3-AED4-E5B67ECDA6A7}"/>
    <cellStyle name="20% - Ênfase4 6 5 2 4" xfId="22587" xr:uid="{6583EC0F-35BE-41A4-B4C9-7345C947C759}"/>
    <cellStyle name="20% - Ênfase4 6 5 3" xfId="9725" xr:uid="{F5239576-5906-4B49-91A8-E87118988184}"/>
    <cellStyle name="20% - Ênfase4 6 5 3 2" xfId="22588" xr:uid="{D792F80D-1892-4AC5-8128-367FDD95A7FE}"/>
    <cellStyle name="20% - Ênfase4 6 5 3 2 2" xfId="22589" xr:uid="{F95C27BB-B132-4005-B1E4-121F1079E2EC}"/>
    <cellStyle name="20% - Ênfase4 6 5 3 2 3" xfId="22590" xr:uid="{6022BFF1-FB77-4211-AD4D-E62B4BAF6EFE}"/>
    <cellStyle name="20% - Ênfase4 6 5 3 3" xfId="22591" xr:uid="{7AF81A7C-AA43-447F-B3E3-53349D5F6D9D}"/>
    <cellStyle name="20% - Ênfase4 6 5 3 4" xfId="22592" xr:uid="{C4C2EC2B-BA33-4E14-B9E2-1283C98D1CB5}"/>
    <cellStyle name="20% - Ênfase4 6 5 4" xfId="22593" xr:uid="{68F34ADB-5CD4-4B9D-A019-5783C24079B1}"/>
    <cellStyle name="20% - Ênfase4 6 5 4 2" xfId="22594" xr:uid="{DE1192E1-EE4A-45E6-ACC7-A61EEFE92284}"/>
    <cellStyle name="20% - Ênfase4 6 5 4 3" xfId="22595" xr:uid="{047C42DE-D1EC-46AA-B563-D1D0E3A7F90B}"/>
    <cellStyle name="20% - Ênfase4 6 5 5" xfId="22596" xr:uid="{CBB0370F-B788-49CA-A7EB-852C7B5B1029}"/>
    <cellStyle name="20% - Ênfase4 6 5 6" xfId="22597" xr:uid="{9B1AB297-744C-4423-B0F8-3B9C2E7A68E5}"/>
    <cellStyle name="20% - Ênfase4 6 6" xfId="9726" xr:uid="{3AC4A4AA-DC67-4BC3-94A9-05F8E178F540}"/>
    <cellStyle name="20% - Ênfase4 6 6 2" xfId="9727" xr:uid="{14DE2E4D-2B10-4792-8E9E-B5699119F43F}"/>
    <cellStyle name="20% - Ênfase4 6 6 2 2" xfId="22598" xr:uid="{6E01D439-A532-482F-BD19-371BAF0CA5BB}"/>
    <cellStyle name="20% - Ênfase4 6 6 2 2 2" xfId="22599" xr:uid="{7DDFDBD8-E11B-468E-A552-1A083D11ED2B}"/>
    <cellStyle name="20% - Ênfase4 6 6 2 2 3" xfId="22600" xr:uid="{67ED520D-C71F-4292-959B-E12750FF1198}"/>
    <cellStyle name="20% - Ênfase4 6 6 2 3" xfId="22601" xr:uid="{7AE62015-77E6-46F2-A84A-E522D6B4964C}"/>
    <cellStyle name="20% - Ênfase4 6 6 2 4" xfId="22602" xr:uid="{4E89A08F-7E88-49CB-B8F2-E2D220731FC5}"/>
    <cellStyle name="20% - Ênfase4 6 6 3" xfId="9728" xr:uid="{3FD1A30C-5ED6-493A-9BDB-0CE8ED238768}"/>
    <cellStyle name="20% - Ênfase4 6 6 3 2" xfId="22603" xr:uid="{36FAB44A-9FB7-42C0-B203-BB670C8223BC}"/>
    <cellStyle name="20% - Ênfase4 6 6 3 2 2" xfId="22604" xr:uid="{C9CFE47E-78D3-438E-9655-C6A1E607994B}"/>
    <cellStyle name="20% - Ênfase4 6 6 3 2 3" xfId="22605" xr:uid="{4A7831AD-AABF-42F0-8B37-EBB7BBD661C5}"/>
    <cellStyle name="20% - Ênfase4 6 6 3 3" xfId="22606" xr:uid="{0EC50239-4172-490C-A25B-7E8E422BE6AD}"/>
    <cellStyle name="20% - Ênfase4 6 6 3 4" xfId="22607" xr:uid="{951273AB-E061-4F73-BCE3-2419E121005F}"/>
    <cellStyle name="20% - Ênfase4 6 6 4" xfId="22608" xr:uid="{20338DFD-3A17-4587-8B6A-9D587F10A0F9}"/>
    <cellStyle name="20% - Ênfase4 6 6 4 2" xfId="22609" xr:uid="{93BD865F-CBC4-4DEA-A82E-28326E69E932}"/>
    <cellStyle name="20% - Ênfase4 6 6 4 3" xfId="22610" xr:uid="{E0735862-78A0-43B2-A41F-56508317F716}"/>
    <cellStyle name="20% - Ênfase4 6 6 5" xfId="22611" xr:uid="{CB0DCC53-6CAE-4CA8-ABAC-0B2238D522F8}"/>
    <cellStyle name="20% - Ênfase4 6 6 6" xfId="22612" xr:uid="{2791F0B3-A7D8-444C-9CB8-4015C74A65F6}"/>
    <cellStyle name="20% - Ênfase4 6 7" xfId="9729" xr:uid="{7ADA6AC5-647B-4857-90F2-8268C38C4AFF}"/>
    <cellStyle name="20% - Ênfase4 6 7 2" xfId="9730" xr:uid="{7FC46442-1035-43B5-A480-8FC4C5F8F2CE}"/>
    <cellStyle name="20% - Ênfase4 6 7 2 2" xfId="22613" xr:uid="{81CF797D-6A70-4AD7-9F78-EBF555A70839}"/>
    <cellStyle name="20% - Ênfase4 6 7 2 2 2" xfId="22614" xr:uid="{F1C64B38-20A3-4633-BE52-1CAE93D5E8C7}"/>
    <cellStyle name="20% - Ênfase4 6 7 2 2 3" xfId="22615" xr:uid="{7FF4D165-A0D2-4479-A8F7-B1613153BD9D}"/>
    <cellStyle name="20% - Ênfase4 6 7 2 3" xfId="22616" xr:uid="{43D34509-D2DA-4184-8961-32D388AA19FF}"/>
    <cellStyle name="20% - Ênfase4 6 7 2 4" xfId="22617" xr:uid="{CA8C28F6-C7B0-4488-8162-4553B7587350}"/>
    <cellStyle name="20% - Ênfase4 6 7 3" xfId="9731" xr:uid="{FB370F5F-476B-49F7-86F3-BBCFDA56D426}"/>
    <cellStyle name="20% - Ênfase4 6 7 3 2" xfId="22618" xr:uid="{8EA67865-CDC0-4676-8E78-875E317E64DE}"/>
    <cellStyle name="20% - Ênfase4 6 7 3 2 2" xfId="22619" xr:uid="{29979AF2-EF81-414E-82FE-1DD461894553}"/>
    <cellStyle name="20% - Ênfase4 6 7 3 2 3" xfId="22620" xr:uid="{55555D1C-7047-475A-9EC0-D5FC90722EE4}"/>
    <cellStyle name="20% - Ênfase4 6 7 3 3" xfId="22621" xr:uid="{B35B242C-9AB5-4826-A03C-A8F66E265C7F}"/>
    <cellStyle name="20% - Ênfase4 6 7 3 4" xfId="22622" xr:uid="{8765FF6A-0B0C-4815-B536-A039CCCC7F8A}"/>
    <cellStyle name="20% - Ênfase4 6 7 4" xfId="22623" xr:uid="{B0165206-79DF-4210-B809-37D80E29BDCF}"/>
    <cellStyle name="20% - Ênfase4 6 7 4 2" xfId="22624" xr:uid="{B8A7AEF7-24A1-4E8A-8F49-2BE097A3199D}"/>
    <cellStyle name="20% - Ênfase4 6 7 4 3" xfId="22625" xr:uid="{393E275D-60A9-45BC-8011-4AB9E1EE23BC}"/>
    <cellStyle name="20% - Ênfase4 6 7 5" xfId="22626" xr:uid="{FE2A91EA-5339-4B85-8120-80241AC628C4}"/>
    <cellStyle name="20% - Ênfase4 6 7 6" xfId="22627" xr:uid="{FCD5E6B5-FCDC-45D6-83EA-447890CA6978}"/>
    <cellStyle name="20% - Ênfase4 6 8" xfId="9732" xr:uid="{4E7E56E2-1442-4886-9F0E-940FFD634D07}"/>
    <cellStyle name="20% - Ênfase4 6 8 2" xfId="9733" xr:uid="{727207DC-5FD9-4240-981E-74C1C40F2121}"/>
    <cellStyle name="20% - Ênfase4 6 8 2 2" xfId="22628" xr:uid="{7F4C2D1B-490D-48A7-8608-37A33DA698AE}"/>
    <cellStyle name="20% - Ênfase4 6 8 2 2 2" xfId="22629" xr:uid="{81264DCF-D533-4647-B5CA-AD9AE8055B21}"/>
    <cellStyle name="20% - Ênfase4 6 8 2 2 3" xfId="22630" xr:uid="{1F621CA0-842C-439B-9780-AD7B6185D17C}"/>
    <cellStyle name="20% - Ênfase4 6 8 2 3" xfId="22631" xr:uid="{6512C8BF-694C-484A-BBAD-D08FB0D253E2}"/>
    <cellStyle name="20% - Ênfase4 6 8 2 4" xfId="22632" xr:uid="{5CDDC99F-71C7-4923-AD93-596D6AE2A2EA}"/>
    <cellStyle name="20% - Ênfase4 6 8 3" xfId="9734" xr:uid="{F7A29949-F711-4B72-888A-639A58FF3AB6}"/>
    <cellStyle name="20% - Ênfase4 6 8 3 2" xfId="22633" xr:uid="{FDCC465E-E70E-4452-BDFD-899A868B2951}"/>
    <cellStyle name="20% - Ênfase4 6 8 3 2 2" xfId="22634" xr:uid="{773BA51D-5F65-4059-A51B-BADD13D31C18}"/>
    <cellStyle name="20% - Ênfase4 6 8 3 2 3" xfId="22635" xr:uid="{063BA2C6-9B5A-481A-A29D-8296C706A229}"/>
    <cellStyle name="20% - Ênfase4 6 8 3 3" xfId="22636" xr:uid="{E637991A-42D4-4A89-996C-E89F6A983A63}"/>
    <cellStyle name="20% - Ênfase4 6 8 3 4" xfId="22637" xr:uid="{5007E9D5-1955-42CA-A912-EE075C39BD9A}"/>
    <cellStyle name="20% - Ênfase4 6 8 4" xfId="22638" xr:uid="{21B9C348-E897-4978-A19D-693D6EFF1A29}"/>
    <cellStyle name="20% - Ênfase4 6 8 4 2" xfId="22639" xr:uid="{1EA3CF17-1542-4ECD-98B4-9C9FB9E5BD02}"/>
    <cellStyle name="20% - Ênfase4 6 8 4 3" xfId="22640" xr:uid="{A568F81E-FB1F-4BC3-BEA3-9AF16F5856FD}"/>
    <cellStyle name="20% - Ênfase4 6 8 5" xfId="22641" xr:uid="{0CC1898C-BD30-4025-88E6-58FFB7A81904}"/>
    <cellStyle name="20% - Ênfase4 6 8 6" xfId="22642" xr:uid="{0F845524-1963-46D3-BEF2-43BD85A37A01}"/>
    <cellStyle name="20% - Ênfase4 6 9" xfId="9735" xr:uid="{E0FCBF6C-5F54-4711-98C7-34B93C73FCD3}"/>
    <cellStyle name="20% - Ênfase4 6 9 2" xfId="22643" xr:uid="{491891D2-32B2-424E-9D41-8616E60F8B90}"/>
    <cellStyle name="20% - Ênfase4 6 9 2 2" xfId="22644" xr:uid="{0849B7A7-404B-4DED-8E3D-9DC8AF0EE710}"/>
    <cellStyle name="20% - Ênfase4 6 9 2 3" xfId="22645" xr:uid="{F1BEE741-907B-4245-AC3F-630F99EBBA96}"/>
    <cellStyle name="20% - Ênfase4 6 9 3" xfId="22646" xr:uid="{4783203A-5590-4BA5-85DD-71E1690E995F}"/>
    <cellStyle name="20% - Ênfase4 6 9 4" xfId="22647" xr:uid="{A35AADFD-8A85-4047-9796-C5AAC596C488}"/>
    <cellStyle name="20% - Ênfase4 60" xfId="9736" xr:uid="{DA59824D-3430-4A03-8526-1144D79442F3}"/>
    <cellStyle name="20% - Ênfase4 60 2" xfId="9737" xr:uid="{A002167F-75E3-4751-881C-83006B9E855E}"/>
    <cellStyle name="20% - Ênfase4 60 2 2" xfId="22648" xr:uid="{CD1E9A3C-4058-4579-AA3D-1D280F010B9C}"/>
    <cellStyle name="20% - Ênfase4 60 2 2 2" xfId="22649" xr:uid="{AD770FA9-5804-4725-BFC8-63FC8008DD65}"/>
    <cellStyle name="20% - Ênfase4 60 2 2 3" xfId="22650" xr:uid="{6722A260-CD1B-4B3C-8433-796AC618B8D6}"/>
    <cellStyle name="20% - Ênfase4 60 2 3" xfId="22651" xr:uid="{21D6F5F2-C538-41DD-9349-955E2C96428A}"/>
    <cellStyle name="20% - Ênfase4 60 2 4" xfId="22652" xr:uid="{A2CAB3DD-C32D-47AA-BFB0-0261141822E9}"/>
    <cellStyle name="20% - Ênfase4 60 3" xfId="22653" xr:uid="{A11719CA-47B2-45ED-A175-BF613737599B}"/>
    <cellStyle name="20% - Ênfase4 60 3 2" xfId="22654" xr:uid="{D69DE508-4C6B-4259-9B75-84519538F986}"/>
    <cellStyle name="20% - Ênfase4 60 3 3" xfId="22655" xr:uid="{B183DE6E-2C03-4B09-9BC1-238EE52E0E3D}"/>
    <cellStyle name="20% - Ênfase4 60 4" xfId="22656" xr:uid="{62B9B12B-D7EF-40D4-B34A-7C4D2473C02F}"/>
    <cellStyle name="20% - Ênfase4 60 5" xfId="22657" xr:uid="{56801FB6-20E1-479A-B974-0815AE1F39D1}"/>
    <cellStyle name="20% - Ênfase4 61" xfId="9738" xr:uid="{70662549-FA2C-4FFD-A339-6BC550912D56}"/>
    <cellStyle name="20% - Ênfase4 61 2" xfId="9739" xr:uid="{EBFA12F2-E961-4A88-9FFB-2D72EED10C1E}"/>
    <cellStyle name="20% - Ênfase4 61 2 2" xfId="22658" xr:uid="{BA0443F9-D8ED-426D-A2C1-12A89C89D650}"/>
    <cellStyle name="20% - Ênfase4 61 2 2 2" xfId="22659" xr:uid="{0EA10BC4-CD05-425E-807C-438CC901ED33}"/>
    <cellStyle name="20% - Ênfase4 61 2 2 3" xfId="22660" xr:uid="{F8CAD747-F41A-40F9-9E12-A50D7BE8AAAB}"/>
    <cellStyle name="20% - Ênfase4 61 2 3" xfId="22661" xr:uid="{3BDBBA3C-61B7-43F4-A1ED-9A6387790C7C}"/>
    <cellStyle name="20% - Ênfase4 61 2 4" xfId="22662" xr:uid="{559135CE-463F-4D73-BD2A-38C3B23EE69C}"/>
    <cellStyle name="20% - Ênfase4 61 3" xfId="22663" xr:uid="{7D66C392-6AA0-4DE7-A936-A5902A93F3DC}"/>
    <cellStyle name="20% - Ênfase4 61 3 2" xfId="22664" xr:uid="{0EE408B6-2B1C-4D54-B75D-924D8812E8F2}"/>
    <cellStyle name="20% - Ênfase4 61 3 3" xfId="22665" xr:uid="{7C1E6FDE-809F-4634-B061-55A14BB3003D}"/>
    <cellStyle name="20% - Ênfase4 61 4" xfId="22666" xr:uid="{09107D74-454B-4955-93D6-07B0AEE2331E}"/>
    <cellStyle name="20% - Ênfase4 61 5" xfId="22667" xr:uid="{90D0A6EC-C7F2-4A3E-99F2-7E54209FD611}"/>
    <cellStyle name="20% - Ênfase4 62" xfId="9740" xr:uid="{4D6D2DB5-B350-4B90-96DA-8EDD0E84D90C}"/>
    <cellStyle name="20% - Ênfase4 62 2" xfId="9741" xr:uid="{9FBC2C67-6F77-4E80-8C1A-121AD357D384}"/>
    <cellStyle name="20% - Ênfase4 62 2 2" xfId="22668" xr:uid="{30581FCB-6931-4376-8128-949310E423BA}"/>
    <cellStyle name="20% - Ênfase4 62 2 2 2" xfId="22669" xr:uid="{7BD9B0BE-1301-4A50-A854-C8B864B3D5F2}"/>
    <cellStyle name="20% - Ênfase4 62 2 2 3" xfId="22670" xr:uid="{650F8FC5-E87F-4FF4-9879-C5A71F72433F}"/>
    <cellStyle name="20% - Ênfase4 62 2 3" xfId="22671" xr:uid="{80E6AA7A-E0F2-44D9-9605-DA06C1D9BD9C}"/>
    <cellStyle name="20% - Ênfase4 62 2 4" xfId="22672" xr:uid="{2303C108-1A8A-459D-99BA-9D1780C3BA2C}"/>
    <cellStyle name="20% - Ênfase4 62 3" xfId="22673" xr:uid="{12B84328-6E68-40BA-91C4-603F163E1AF3}"/>
    <cellStyle name="20% - Ênfase4 62 3 2" xfId="22674" xr:uid="{37E894DD-4877-4D05-BA57-E6A85F305605}"/>
    <cellStyle name="20% - Ênfase4 62 3 3" xfId="22675" xr:uid="{B058EAA9-5665-4B00-9BF4-EA929A31AB42}"/>
    <cellStyle name="20% - Ênfase4 62 4" xfId="22676" xr:uid="{7F3826FB-F652-4E25-86FD-4CF112700E33}"/>
    <cellStyle name="20% - Ênfase4 62 5" xfId="22677" xr:uid="{615F1F4F-280C-435C-9000-FA0B103864B0}"/>
    <cellStyle name="20% - Ênfase4 63" xfId="9742" xr:uid="{13469487-B19D-490C-BBFE-A0CC2E6E32D2}"/>
    <cellStyle name="20% - Ênfase4 63 2" xfId="9743" xr:uid="{428A26B3-5293-4E0F-80FC-A865A7156636}"/>
    <cellStyle name="20% - Ênfase4 63 2 2" xfId="22678" xr:uid="{DAE5C184-4340-421F-A341-85A9785E55BF}"/>
    <cellStyle name="20% - Ênfase4 63 2 2 2" xfId="22679" xr:uid="{D3BC34B8-0FA3-43AA-A5C2-51B467065116}"/>
    <cellStyle name="20% - Ênfase4 63 2 2 3" xfId="22680" xr:uid="{F6BACED8-A639-4EF8-9D8D-A22B878723BF}"/>
    <cellStyle name="20% - Ênfase4 63 2 3" xfId="22681" xr:uid="{3543BB86-629C-4779-94CE-EA9A40BD8A2D}"/>
    <cellStyle name="20% - Ênfase4 63 2 4" xfId="22682" xr:uid="{6872337E-E7CE-4013-90E1-E0AF0F1FA12E}"/>
    <cellStyle name="20% - Ênfase4 63 3" xfId="22683" xr:uid="{DD569D63-3246-44BA-AF52-FD0B6F09BB04}"/>
    <cellStyle name="20% - Ênfase4 63 3 2" xfId="22684" xr:uid="{5CBCE932-5687-4D12-B6DC-4E955EBA99EB}"/>
    <cellStyle name="20% - Ênfase4 63 3 3" xfId="22685" xr:uid="{4511664C-9BE1-4595-86AE-E77B255B688E}"/>
    <cellStyle name="20% - Ênfase4 63 4" xfId="22686" xr:uid="{823A8404-B5D2-45A8-8FFC-8E44F429F7F2}"/>
    <cellStyle name="20% - Ênfase4 63 5" xfId="22687" xr:uid="{253E6C82-A45F-4905-92DC-BA71915B95FE}"/>
    <cellStyle name="20% - Ênfase4 64" xfId="9744" xr:uid="{086A19F9-6F91-454B-B766-784A4137C210}"/>
    <cellStyle name="20% - Ênfase4 64 2" xfId="22688" xr:uid="{54B0AB7B-5582-4A1B-8D56-0C27D44CE077}"/>
    <cellStyle name="20% - Ênfase4 64 2 2" xfId="22689" xr:uid="{86461CB1-4233-44B3-8BC4-D3D25B9F429E}"/>
    <cellStyle name="20% - Ênfase4 64 2 3" xfId="22690" xr:uid="{411E66C1-5CBB-4B5B-832C-FEF3F12DAED1}"/>
    <cellStyle name="20% - Ênfase4 64 3" xfId="22691" xr:uid="{7B99CA7F-11E5-4B0E-B420-9D4B92D607FB}"/>
    <cellStyle name="20% - Ênfase4 64 4" xfId="22692" xr:uid="{48F28D5D-173E-47F1-B56F-B84F2835D28E}"/>
    <cellStyle name="20% - Ênfase4 65" xfId="9745" xr:uid="{293EF3BA-CD17-4316-8B16-82064F1813A2}"/>
    <cellStyle name="20% - Ênfase4 65 2" xfId="22693" xr:uid="{7766BBA6-EFF4-4860-9515-EE4ED063C8BE}"/>
    <cellStyle name="20% - Ênfase4 65 2 2" xfId="22694" xr:uid="{17D0D8E1-24D5-4C1E-A33D-F91BA4A6F213}"/>
    <cellStyle name="20% - Ênfase4 65 2 3" xfId="22695" xr:uid="{73142A35-1F7F-4924-A39E-25D84568F951}"/>
    <cellStyle name="20% - Ênfase4 65 3" xfId="22696" xr:uid="{4B9D5B13-96B6-4212-9384-316D7B08F978}"/>
    <cellStyle name="20% - Ênfase4 65 4" xfId="22697" xr:uid="{DC17822E-A572-455A-B99D-E698A9539F65}"/>
    <cellStyle name="20% - Ênfase4 66" xfId="9746" xr:uid="{758EA026-D49E-4899-B6E8-B4340379DD87}"/>
    <cellStyle name="20% - Ênfase4 66 2" xfId="22698" xr:uid="{2019A562-F73F-41D0-9B9E-8E950EE27A1A}"/>
    <cellStyle name="20% - Ênfase4 66 2 2" xfId="22699" xr:uid="{1332B2A1-1C81-425C-8B9A-712B5C808BA7}"/>
    <cellStyle name="20% - Ênfase4 66 2 3" xfId="22700" xr:uid="{0C3BEAE9-1517-4035-B443-BBBF6705967D}"/>
    <cellStyle name="20% - Ênfase4 66 3" xfId="22701" xr:uid="{0C3A79D4-4BEC-4B28-925B-C0EC45B13756}"/>
    <cellStyle name="20% - Ênfase4 66 4" xfId="22702" xr:uid="{3B499F1C-CF56-430C-8083-075373A7C450}"/>
    <cellStyle name="20% - Ênfase4 67" xfId="9747" xr:uid="{959A1CE9-3E16-4380-A5CD-00C53C343E18}"/>
    <cellStyle name="20% - Ênfase4 67 2" xfId="22703" xr:uid="{3D34282F-FCAD-47E2-A218-B765911A0132}"/>
    <cellStyle name="20% - Ênfase4 67 2 2" xfId="22704" xr:uid="{7B34A1A0-02E3-4530-A1A8-FF6B1084E039}"/>
    <cellStyle name="20% - Ênfase4 67 2 3" xfId="22705" xr:uid="{A1157A9A-FD6B-47EB-900D-6D7385BACBE2}"/>
    <cellStyle name="20% - Ênfase4 67 3" xfId="22706" xr:uid="{4F92BCD9-040F-4492-8986-2B5746D9AB11}"/>
    <cellStyle name="20% - Ênfase4 67 4" xfId="22707" xr:uid="{6873A5F3-F750-4006-B13B-7D531C3F9D6D}"/>
    <cellStyle name="20% - Ênfase4 68" xfId="9748" xr:uid="{91FB887B-F550-4BA9-AC8A-2688992B7908}"/>
    <cellStyle name="20% - Ênfase4 68 2" xfId="22708" xr:uid="{B8A515EF-3147-422C-B47D-B31FCE40999E}"/>
    <cellStyle name="20% - Ênfase4 68 2 2" xfId="22709" xr:uid="{CFCC46CE-BD70-4D78-BC36-3FD55EA39B08}"/>
    <cellStyle name="20% - Ênfase4 68 2 3" xfId="22710" xr:uid="{78EE503F-AC2E-42EC-95B3-0FF3CBA59155}"/>
    <cellStyle name="20% - Ênfase4 68 3" xfId="22711" xr:uid="{413026B0-A3BF-42A4-B73A-777D1D5D3CC1}"/>
    <cellStyle name="20% - Ênfase4 68 4" xfId="22712" xr:uid="{64091418-0B92-41FC-AC4B-29D08D52DE67}"/>
    <cellStyle name="20% - Ênfase4 69" xfId="9749" xr:uid="{3DB5A05C-ABC4-401C-B17B-C44740794B9B}"/>
    <cellStyle name="20% - Ênfase4 69 2" xfId="22713" xr:uid="{55907980-59F4-4B6C-8AF0-42017A90FF8C}"/>
    <cellStyle name="20% - Ênfase4 69 2 2" xfId="22714" xr:uid="{D19F928A-1C42-4E05-99B8-F7777290DD43}"/>
    <cellStyle name="20% - Ênfase4 69 2 3" xfId="22715" xr:uid="{751E81B8-4291-4D9E-8FBE-4BFB23317761}"/>
    <cellStyle name="20% - Ênfase4 69 3" xfId="22716" xr:uid="{A9BEB110-B6F6-47D1-A427-EC4CB22D21D9}"/>
    <cellStyle name="20% - Ênfase4 69 4" xfId="22717" xr:uid="{09435AD4-E9B5-40E3-8B9E-40721E2A274D}"/>
    <cellStyle name="20% - Ênfase4 7" xfId="4930" xr:uid="{BD0AB590-5A2D-4883-BF8E-D9A276A3245D}"/>
    <cellStyle name="20% - Ênfase4 7 10" xfId="9750" xr:uid="{1389555A-B914-484A-9E1F-CF2E5FD8C363}"/>
    <cellStyle name="20% - Ênfase4 7 10 2" xfId="22718" xr:uid="{C7D72867-DBEB-4AD2-9ED0-AE7BCEF473A6}"/>
    <cellStyle name="20% - Ênfase4 7 10 2 2" xfId="22719" xr:uid="{9ACA2BBA-C778-4833-876B-E6ADAEE457F4}"/>
    <cellStyle name="20% - Ênfase4 7 10 2 3" xfId="22720" xr:uid="{DB1BD485-91EE-43B4-BFF6-A9DC89696151}"/>
    <cellStyle name="20% - Ênfase4 7 10 3" xfId="22721" xr:uid="{F297719C-5E4D-412B-8EE4-DEDEF62D16C0}"/>
    <cellStyle name="20% - Ênfase4 7 10 4" xfId="22722" xr:uid="{A4545BC1-A85A-4FA1-81CC-9855F63C905A}"/>
    <cellStyle name="20% - Ênfase4 7 11" xfId="22723" xr:uid="{BD0E6ED1-85AA-4DC4-814C-DF0FA1756A46}"/>
    <cellStyle name="20% - Ênfase4 7 11 2" xfId="22724" xr:uid="{B92D0E4B-582F-4E09-90C8-99D2CFA52B59}"/>
    <cellStyle name="20% - Ênfase4 7 11 3" xfId="22725" xr:uid="{F0C2A8D2-995C-4440-B0BD-2DA9F6B33741}"/>
    <cellStyle name="20% - Ênfase4 7 12" xfId="22726" xr:uid="{12DA9A35-9B5B-4967-B481-417154DFFDE1}"/>
    <cellStyle name="20% - Ênfase4 7 13" xfId="22727" xr:uid="{0CCC627E-3BB4-4C8B-973D-1673768BD980}"/>
    <cellStyle name="20% - Ênfase4 7 2" xfId="4931" xr:uid="{3EBCE53C-D2FB-428B-9CD3-78FB2CF2F76A}"/>
    <cellStyle name="20% - Ênfase4 7 2 2" xfId="9751" xr:uid="{98CD4033-FF2E-4AFB-BBC3-A8013FB56E7E}"/>
    <cellStyle name="20% - Ênfase4 7 2 2 2" xfId="22728" xr:uid="{5A7770DB-B793-4792-B301-307853C23A3A}"/>
    <cellStyle name="20% - Ênfase4 7 2 2 2 2" xfId="22729" xr:uid="{E9850982-6F77-42F3-97DF-0AF01C88A7C7}"/>
    <cellStyle name="20% - Ênfase4 7 2 2 2 3" xfId="22730" xr:uid="{ABBEECA2-167A-4D76-8A02-6C73618EC4D9}"/>
    <cellStyle name="20% - Ênfase4 7 2 2 3" xfId="22731" xr:uid="{509B4B49-D51D-4E9A-B532-A327A0B59DB0}"/>
    <cellStyle name="20% - Ênfase4 7 2 2 4" xfId="22732" xr:uid="{BBE3B1F6-2A76-4DAD-9F64-59C40B94C457}"/>
    <cellStyle name="20% - Ênfase4 7 2 3" xfId="9752" xr:uid="{F994583E-6765-4C3E-AABB-9D275F469962}"/>
    <cellStyle name="20% - Ênfase4 7 2 3 2" xfId="22733" xr:uid="{C2BA326E-DB07-4913-A1E9-AAFC06591D5B}"/>
    <cellStyle name="20% - Ênfase4 7 2 3 2 2" xfId="22734" xr:uid="{A61B6320-936B-44E1-8CF0-20DAA7432776}"/>
    <cellStyle name="20% - Ênfase4 7 2 3 2 3" xfId="22735" xr:uid="{5E608813-536C-4439-BE82-859D596680CA}"/>
    <cellStyle name="20% - Ênfase4 7 2 3 3" xfId="22736" xr:uid="{C766AD9B-E28F-45B2-8F82-2FB1D0844AEC}"/>
    <cellStyle name="20% - Ênfase4 7 2 3 4" xfId="22737" xr:uid="{2401AF4F-CA96-46E4-9B4A-49A38864059F}"/>
    <cellStyle name="20% - Ênfase4 7 2 4" xfId="22738" xr:uid="{975EB7FF-BA56-4331-870A-9E9DDCC1EF55}"/>
    <cellStyle name="20% - Ênfase4 7 2 4 2" xfId="22739" xr:uid="{427F9EFD-022F-4AD9-96BE-E634BE7BA6D8}"/>
    <cellStyle name="20% - Ênfase4 7 2 4 3" xfId="22740" xr:uid="{E26AF86B-883B-4DD2-B703-1AFC748C0988}"/>
    <cellStyle name="20% - Ênfase4 7 2 5" xfId="22741" xr:uid="{073D6C60-78D2-4AA5-A4C8-0A85A7056785}"/>
    <cellStyle name="20% - Ênfase4 7 2 6" xfId="22742" xr:uid="{3D7FF7DC-2CA3-45A3-8F1D-BC1908445908}"/>
    <cellStyle name="20% - Ênfase4 7 3" xfId="4932" xr:uid="{C069BBAC-6C31-4F39-8578-16AE660FD14B}"/>
    <cellStyle name="20% - Ênfase4 7 3 2" xfId="9753" xr:uid="{5C9CDD8A-6399-4DF3-B2E8-EDA35E15CC92}"/>
    <cellStyle name="20% - Ênfase4 7 3 2 2" xfId="22743" xr:uid="{FE80AEF6-756D-411E-873D-93CFE77B0B0A}"/>
    <cellStyle name="20% - Ênfase4 7 3 2 2 2" xfId="22744" xr:uid="{2A4EA58E-186A-4730-8CEC-3A5D080ECCB1}"/>
    <cellStyle name="20% - Ênfase4 7 3 2 2 3" xfId="22745" xr:uid="{98DAB715-1063-4225-89E3-A4B1AFF9B551}"/>
    <cellStyle name="20% - Ênfase4 7 3 2 3" xfId="22746" xr:uid="{36CF4DDD-F048-449B-B8B5-0D3CFF98C60F}"/>
    <cellStyle name="20% - Ênfase4 7 3 2 4" xfId="22747" xr:uid="{6432F39E-0D4B-4E21-AC71-49C5C6C87D2A}"/>
    <cellStyle name="20% - Ênfase4 7 3 3" xfId="9754" xr:uid="{20D292A6-EE2A-447A-A6D0-40C67DDEEF03}"/>
    <cellStyle name="20% - Ênfase4 7 3 3 2" xfId="22748" xr:uid="{B7E083A7-CFFA-4E96-8C12-AA56678243E2}"/>
    <cellStyle name="20% - Ênfase4 7 3 3 2 2" xfId="22749" xr:uid="{1F37362A-7989-488F-A697-4684B9A8F63C}"/>
    <cellStyle name="20% - Ênfase4 7 3 3 2 3" xfId="22750" xr:uid="{5F38A539-7FB9-427F-B28A-311468C12091}"/>
    <cellStyle name="20% - Ênfase4 7 3 3 3" xfId="22751" xr:uid="{09C9A739-D662-4195-B0CD-6BCD172A0F1E}"/>
    <cellStyle name="20% - Ênfase4 7 3 3 4" xfId="22752" xr:uid="{CE0A2013-855D-40E3-B4C7-27874A02F34E}"/>
    <cellStyle name="20% - Ênfase4 7 3 4" xfId="22753" xr:uid="{EA9ACE1A-A824-4FC3-9DD7-3C0502FBC654}"/>
    <cellStyle name="20% - Ênfase4 7 3 4 2" xfId="22754" xr:uid="{FCF20BCB-F40C-4FC3-834E-8449350A3BED}"/>
    <cellStyle name="20% - Ênfase4 7 3 4 3" xfId="22755" xr:uid="{50FF6571-9316-4218-832F-2B9E2680829D}"/>
    <cellStyle name="20% - Ênfase4 7 3 5" xfId="22756" xr:uid="{6B23F78F-0F6E-4EC0-89C6-B09F6E8B9FA8}"/>
    <cellStyle name="20% - Ênfase4 7 3 6" xfId="22757" xr:uid="{99D3C495-27B7-41DD-A2FC-BF866B98543E}"/>
    <cellStyle name="20% - Ênfase4 7 4" xfId="9755" xr:uid="{91E7A1FF-7651-44B8-978B-2039CB186596}"/>
    <cellStyle name="20% - Ênfase4 7 4 2" xfId="9756" xr:uid="{D3AED033-880E-4F20-9B0E-6DAD3FB20EC4}"/>
    <cellStyle name="20% - Ênfase4 7 4 2 2" xfId="22758" xr:uid="{7C91DE12-CC9D-45E2-AA38-576F0D305346}"/>
    <cellStyle name="20% - Ênfase4 7 4 2 2 2" xfId="22759" xr:uid="{11EF8C49-CE42-47A3-9701-D728FCEDCA4C}"/>
    <cellStyle name="20% - Ênfase4 7 4 2 2 3" xfId="22760" xr:uid="{4CFED72C-E843-48D6-91A7-B11A1D9C3145}"/>
    <cellStyle name="20% - Ênfase4 7 4 2 3" xfId="22761" xr:uid="{9BA27446-E1DE-4A64-8D1B-728CB255C512}"/>
    <cellStyle name="20% - Ênfase4 7 4 2 4" xfId="22762" xr:uid="{2438EE70-2FA0-424C-9977-4CE9A3FD5902}"/>
    <cellStyle name="20% - Ênfase4 7 4 3" xfId="9757" xr:uid="{575DBB13-8124-4939-9E51-5B101E87284F}"/>
    <cellStyle name="20% - Ênfase4 7 4 3 2" xfId="22763" xr:uid="{A1D49CCC-871D-4A2A-8594-D86A57F8455E}"/>
    <cellStyle name="20% - Ênfase4 7 4 3 2 2" xfId="22764" xr:uid="{B5CC34DB-D267-4531-BF89-A2A0641B21E4}"/>
    <cellStyle name="20% - Ênfase4 7 4 3 2 3" xfId="22765" xr:uid="{C7D31D07-54ED-4C58-8F45-21B30946F46E}"/>
    <cellStyle name="20% - Ênfase4 7 4 3 3" xfId="22766" xr:uid="{D31F46A8-D7C7-41E8-94FE-53DA1AB2883F}"/>
    <cellStyle name="20% - Ênfase4 7 4 3 4" xfId="22767" xr:uid="{786701B3-6828-40DC-9C29-1BD648F41495}"/>
    <cellStyle name="20% - Ênfase4 7 4 4" xfId="22768" xr:uid="{2E2F3F04-9FCC-4978-8D1A-C4394AE1F2EF}"/>
    <cellStyle name="20% - Ênfase4 7 4 4 2" xfId="22769" xr:uid="{FD91FDFC-405E-4899-8F28-B519987AC756}"/>
    <cellStyle name="20% - Ênfase4 7 4 4 3" xfId="22770" xr:uid="{077CF208-C439-433D-92F7-A57F94609ADD}"/>
    <cellStyle name="20% - Ênfase4 7 4 5" xfId="22771" xr:uid="{F3489B6F-D03F-48C7-B44B-D28FD7B9BAE3}"/>
    <cellStyle name="20% - Ênfase4 7 4 6" xfId="22772" xr:uid="{0C737EA4-1B65-4E51-B29B-6264BC064D66}"/>
    <cellStyle name="20% - Ênfase4 7 5" xfId="9758" xr:uid="{C506EFD5-A62B-4C4D-9767-0D5021595D7B}"/>
    <cellStyle name="20% - Ênfase4 7 5 2" xfId="9759" xr:uid="{EF746FEE-5898-4C81-A14B-E41639C06763}"/>
    <cellStyle name="20% - Ênfase4 7 5 2 2" xfId="22773" xr:uid="{63784652-ADD9-49B6-A265-A724D2B22825}"/>
    <cellStyle name="20% - Ênfase4 7 5 2 2 2" xfId="22774" xr:uid="{7B274D62-00F0-4D48-9A15-FCC16C43D2AB}"/>
    <cellStyle name="20% - Ênfase4 7 5 2 2 3" xfId="22775" xr:uid="{A7897949-1991-4170-A8FF-E6F77729D7C5}"/>
    <cellStyle name="20% - Ênfase4 7 5 2 3" xfId="22776" xr:uid="{7BE9831A-6458-482C-86FE-27297C08F87B}"/>
    <cellStyle name="20% - Ênfase4 7 5 2 4" xfId="22777" xr:uid="{65018BC4-78B8-4A2C-83F6-2AAFE1DCCEA2}"/>
    <cellStyle name="20% - Ênfase4 7 5 3" xfId="9760" xr:uid="{354DCC34-83AD-4F7D-8DB5-6F48C85145EA}"/>
    <cellStyle name="20% - Ênfase4 7 5 3 2" xfId="22778" xr:uid="{D58909D4-E702-4E35-9D43-002D3B06E3C7}"/>
    <cellStyle name="20% - Ênfase4 7 5 3 2 2" xfId="22779" xr:uid="{0ACA0EB2-7B4B-46D2-AA9F-F4EDBE111230}"/>
    <cellStyle name="20% - Ênfase4 7 5 3 2 3" xfId="22780" xr:uid="{8DB93AC3-5222-472A-AF0F-07A60AAA6C6A}"/>
    <cellStyle name="20% - Ênfase4 7 5 3 3" xfId="22781" xr:uid="{F58B38FF-7193-4C26-80F9-D3C0EBF44468}"/>
    <cellStyle name="20% - Ênfase4 7 5 3 4" xfId="22782" xr:uid="{174A7AC4-F9B3-475C-83EC-C38ECF56AB33}"/>
    <cellStyle name="20% - Ênfase4 7 5 4" xfId="22783" xr:uid="{3F62F13A-8F23-483B-A605-1D1BFCF7A681}"/>
    <cellStyle name="20% - Ênfase4 7 5 4 2" xfId="22784" xr:uid="{BFCF8FBC-2483-4DDC-AFF3-713C419E040A}"/>
    <cellStyle name="20% - Ênfase4 7 5 4 3" xfId="22785" xr:uid="{7988D5D1-B675-49C8-A965-56B81E2C4574}"/>
    <cellStyle name="20% - Ênfase4 7 5 5" xfId="22786" xr:uid="{ED236D03-8F24-4BCA-A8D1-D3811B78C0A5}"/>
    <cellStyle name="20% - Ênfase4 7 5 6" xfId="22787" xr:uid="{F80148D6-8FA2-40E1-AC03-953D4423ECD0}"/>
    <cellStyle name="20% - Ênfase4 7 6" xfId="9761" xr:uid="{B80DF3E6-808F-4B40-976F-DFBA8870AE6D}"/>
    <cellStyle name="20% - Ênfase4 7 6 2" xfId="9762" xr:uid="{ADBB6F3F-977F-45FF-9847-7D63DED91059}"/>
    <cellStyle name="20% - Ênfase4 7 6 2 2" xfId="22788" xr:uid="{698A7976-8A77-4F8D-A1C7-A444302D363B}"/>
    <cellStyle name="20% - Ênfase4 7 6 2 2 2" xfId="22789" xr:uid="{4D0928E2-4D18-4A5E-A627-72BED349D2C9}"/>
    <cellStyle name="20% - Ênfase4 7 6 2 2 3" xfId="22790" xr:uid="{17618EE0-47CD-4959-B4E2-EE5B6C12A2BC}"/>
    <cellStyle name="20% - Ênfase4 7 6 2 3" xfId="22791" xr:uid="{44FBC2B5-8B63-4F37-85F2-C4DF3AF114E1}"/>
    <cellStyle name="20% - Ênfase4 7 6 2 4" xfId="22792" xr:uid="{95750EE8-CD97-4D15-B0BA-6FBF9894EE85}"/>
    <cellStyle name="20% - Ênfase4 7 6 3" xfId="9763" xr:uid="{2EB543F0-DAF4-458B-A9C9-1BB4AA5BF1C0}"/>
    <cellStyle name="20% - Ênfase4 7 6 3 2" xfId="22793" xr:uid="{DCB20FA0-8286-4CBE-B4EE-18955829EA84}"/>
    <cellStyle name="20% - Ênfase4 7 6 3 2 2" xfId="22794" xr:uid="{1397B2B6-5C51-4081-9042-F20D7B692BDA}"/>
    <cellStyle name="20% - Ênfase4 7 6 3 2 3" xfId="22795" xr:uid="{AFF59632-CBB2-43AB-99A6-DD997FCCFA8C}"/>
    <cellStyle name="20% - Ênfase4 7 6 3 3" xfId="22796" xr:uid="{5FAE7064-F216-4654-A165-CACE66E14B95}"/>
    <cellStyle name="20% - Ênfase4 7 6 3 4" xfId="22797" xr:uid="{727356ED-30D4-4856-B36C-065C914EEA7D}"/>
    <cellStyle name="20% - Ênfase4 7 6 4" xfId="22798" xr:uid="{91EF497C-14BE-44B4-A01F-1B9A0EA02C6D}"/>
    <cellStyle name="20% - Ênfase4 7 6 4 2" xfId="22799" xr:uid="{EB42DCBF-5198-4B26-B277-F4FB82A0EF03}"/>
    <cellStyle name="20% - Ênfase4 7 6 4 3" xfId="22800" xr:uid="{7690AA38-6E99-4EEA-A248-D1701F4F6052}"/>
    <cellStyle name="20% - Ênfase4 7 6 5" xfId="22801" xr:uid="{C514AAAF-FB7E-43AA-A0C5-D4AF68A8E5B4}"/>
    <cellStyle name="20% - Ênfase4 7 6 6" xfId="22802" xr:uid="{C2B187CD-19A9-4B1A-985F-277D976B277B}"/>
    <cellStyle name="20% - Ênfase4 7 7" xfId="9764" xr:uid="{7F6AAC2F-3EB9-46AE-BDE6-DE38DCC8B68E}"/>
    <cellStyle name="20% - Ênfase4 7 7 2" xfId="9765" xr:uid="{CF5878D4-92EA-490E-80CC-DDDE07184872}"/>
    <cellStyle name="20% - Ênfase4 7 7 2 2" xfId="22803" xr:uid="{F3B9E1DE-E60B-49E5-8533-7752E562DCF1}"/>
    <cellStyle name="20% - Ênfase4 7 7 2 2 2" xfId="22804" xr:uid="{66B69F04-CA14-47C2-8C91-93B73771EE2A}"/>
    <cellStyle name="20% - Ênfase4 7 7 2 2 3" xfId="22805" xr:uid="{60C39398-8F52-410A-86DC-797D2127771A}"/>
    <cellStyle name="20% - Ênfase4 7 7 2 3" xfId="22806" xr:uid="{E6B98F15-9E07-4F00-8DC1-E1CD3F9582E5}"/>
    <cellStyle name="20% - Ênfase4 7 7 2 4" xfId="22807" xr:uid="{A264C7DB-D3BA-4A1C-A5E6-3AD01EA512F5}"/>
    <cellStyle name="20% - Ênfase4 7 7 3" xfId="9766" xr:uid="{7D2CE441-F83D-4480-86D9-BDDF3417C95B}"/>
    <cellStyle name="20% - Ênfase4 7 7 3 2" xfId="22808" xr:uid="{60A34ACD-FD8E-45EF-8BF2-EC1319896084}"/>
    <cellStyle name="20% - Ênfase4 7 7 3 2 2" xfId="22809" xr:uid="{71068E4B-8C21-4D08-9240-792ED98C028C}"/>
    <cellStyle name="20% - Ênfase4 7 7 3 2 3" xfId="22810" xr:uid="{46FF67F8-35B1-44BC-B359-6D5D21BAD555}"/>
    <cellStyle name="20% - Ênfase4 7 7 3 3" xfId="22811" xr:uid="{0F4C387E-A292-46FE-AE94-2A93DDAD70C9}"/>
    <cellStyle name="20% - Ênfase4 7 7 3 4" xfId="22812" xr:uid="{2655A8FE-D8C5-4536-A611-AD32BAD9F72C}"/>
    <cellStyle name="20% - Ênfase4 7 7 4" xfId="22813" xr:uid="{697E554B-BB7E-402B-B89A-C2C669C84F7D}"/>
    <cellStyle name="20% - Ênfase4 7 7 4 2" xfId="22814" xr:uid="{49C1BC9B-CAF4-4E85-9010-19C6180803C2}"/>
    <cellStyle name="20% - Ênfase4 7 7 4 3" xfId="22815" xr:uid="{54285EDD-6EA8-4B77-BC5C-6A538BED8B63}"/>
    <cellStyle name="20% - Ênfase4 7 7 5" xfId="22816" xr:uid="{D8E7AB1E-E92B-4CB2-92CF-6C4BE110BE21}"/>
    <cellStyle name="20% - Ênfase4 7 7 6" xfId="22817" xr:uid="{301B289B-43F8-4982-BEDB-963F7665514B}"/>
    <cellStyle name="20% - Ênfase4 7 8" xfId="9767" xr:uid="{9FBC1A89-49D0-408F-887D-DCE996561AC8}"/>
    <cellStyle name="20% - Ênfase4 7 8 2" xfId="9768" xr:uid="{E0BEF8E3-6536-4E62-85C7-D7CB058CF5B6}"/>
    <cellStyle name="20% - Ênfase4 7 8 2 2" xfId="22818" xr:uid="{D66DD6F3-E2AC-4107-B7E7-A32C60BD9434}"/>
    <cellStyle name="20% - Ênfase4 7 8 2 2 2" xfId="22819" xr:uid="{3E199DB5-C98D-4C65-9685-F9D196CC1076}"/>
    <cellStyle name="20% - Ênfase4 7 8 2 2 3" xfId="22820" xr:uid="{0D942823-1AB4-401E-8B66-69F62688A59D}"/>
    <cellStyle name="20% - Ênfase4 7 8 2 3" xfId="22821" xr:uid="{FC8BC4EA-7C76-4D21-AD73-A26A5AA7F745}"/>
    <cellStyle name="20% - Ênfase4 7 8 2 4" xfId="22822" xr:uid="{6F2C6078-696A-4B27-9D06-9D1B8B39A9AC}"/>
    <cellStyle name="20% - Ênfase4 7 8 3" xfId="9769" xr:uid="{D0602134-2A52-40A8-A483-D7BB28592C3F}"/>
    <cellStyle name="20% - Ênfase4 7 8 3 2" xfId="22823" xr:uid="{36287548-8A45-431A-B68E-164185F189ED}"/>
    <cellStyle name="20% - Ênfase4 7 8 3 2 2" xfId="22824" xr:uid="{B31A5CB5-29F6-4762-999C-C848F2BC6972}"/>
    <cellStyle name="20% - Ênfase4 7 8 3 2 3" xfId="22825" xr:uid="{29592046-288F-4B5F-9CFF-B6C5BEED9963}"/>
    <cellStyle name="20% - Ênfase4 7 8 3 3" xfId="22826" xr:uid="{F4DCB9C4-F297-4424-9D81-A9A580E1D628}"/>
    <cellStyle name="20% - Ênfase4 7 8 3 4" xfId="22827" xr:uid="{80DCCC76-0940-4D20-A5FA-5B7314FB74F4}"/>
    <cellStyle name="20% - Ênfase4 7 8 4" xfId="22828" xr:uid="{C7F1D037-17FF-4A02-86C3-289E9B169652}"/>
    <cellStyle name="20% - Ênfase4 7 8 4 2" xfId="22829" xr:uid="{41B4CB60-735F-4480-9080-A2B0D75E9A10}"/>
    <cellStyle name="20% - Ênfase4 7 8 4 3" xfId="22830" xr:uid="{3BC692E7-F147-44BB-8F50-0F0782EB85F7}"/>
    <cellStyle name="20% - Ênfase4 7 8 5" xfId="22831" xr:uid="{97AF31D1-19B1-45BE-B219-13A0392584BB}"/>
    <cellStyle name="20% - Ênfase4 7 8 6" xfId="22832" xr:uid="{BE719579-9CA5-4AED-B03D-1FA50533DF4E}"/>
    <cellStyle name="20% - Ênfase4 7 9" xfId="9770" xr:uid="{A23B1BAD-D56A-4B1C-B474-EED8A782EAF0}"/>
    <cellStyle name="20% - Ênfase4 7 9 2" xfId="22833" xr:uid="{5CBEC940-7411-4803-AC45-531A5FFF0472}"/>
    <cellStyle name="20% - Ênfase4 7 9 2 2" xfId="22834" xr:uid="{F4D5450F-D48E-4563-904A-DE5AAC71F1EC}"/>
    <cellStyle name="20% - Ênfase4 7 9 2 3" xfId="22835" xr:uid="{A025495B-B459-4A08-A482-6C6F89C4FB5F}"/>
    <cellStyle name="20% - Ênfase4 7 9 3" xfId="22836" xr:uid="{FA37D8A7-4D8F-4BB4-892D-C5668FF61988}"/>
    <cellStyle name="20% - Ênfase4 7 9 4" xfId="22837" xr:uid="{FDC11737-7DAB-440C-8E51-5E4F6D2304B4}"/>
    <cellStyle name="20% - Ênfase4 70" xfId="9771" xr:uid="{1B909E42-440D-45E4-B5DF-FA2940BFB1F7}"/>
    <cellStyle name="20% - Ênfase4 70 2" xfId="22838" xr:uid="{BE6DC844-154B-4465-BC7F-B95F3158859A}"/>
    <cellStyle name="20% - Ênfase4 70 2 2" xfId="22839" xr:uid="{B0707136-E306-41D6-BF86-AA9E08E34365}"/>
    <cellStyle name="20% - Ênfase4 70 2 3" xfId="22840" xr:uid="{2725C256-87A2-4438-B49F-CDD93C002316}"/>
    <cellStyle name="20% - Ênfase4 70 3" xfId="22841" xr:uid="{A822154C-6B3C-44D1-80C8-4D289A5A8BA8}"/>
    <cellStyle name="20% - Ênfase4 70 4" xfId="22842" xr:uid="{5C1A1325-7D39-448B-9D62-86F0F2795CC8}"/>
    <cellStyle name="20% - Ênfase4 71" xfId="9772" xr:uid="{B8C4F94B-2270-473C-BE3D-D9DA34AB0BAC}"/>
    <cellStyle name="20% - Ênfase4 71 2" xfId="22843" xr:uid="{823FE715-6022-4EA7-A46E-6B4F304B4407}"/>
    <cellStyle name="20% - Ênfase4 71 2 2" xfId="22844" xr:uid="{F3F695A7-E67A-466B-B896-13E5A747B6D1}"/>
    <cellStyle name="20% - Ênfase4 71 2 3" xfId="22845" xr:uid="{08665569-A50F-4B5A-A0D4-88EAE7C1AFBE}"/>
    <cellStyle name="20% - Ênfase4 71 3" xfId="22846" xr:uid="{8972870A-2567-4E86-BDDC-D37113A99EA0}"/>
    <cellStyle name="20% - Ênfase4 71 4" xfId="22847" xr:uid="{F8ED8DCC-79D1-4D92-A7FD-D4EF04B679D2}"/>
    <cellStyle name="20% - Ênfase4 72" xfId="9773" xr:uid="{AB23D540-26E3-4150-8B74-90C05777C625}"/>
    <cellStyle name="20% - Ênfase4 72 2" xfId="22848" xr:uid="{A08AF365-B24E-4E77-86D9-B3FB05305A79}"/>
    <cellStyle name="20% - Ênfase4 72 2 2" xfId="22849" xr:uid="{71DC1768-EC6A-48A1-AFD4-0DC8E67BBF98}"/>
    <cellStyle name="20% - Ênfase4 72 2 3" xfId="22850" xr:uid="{968740CB-58F1-494E-B10D-254418D7236B}"/>
    <cellStyle name="20% - Ênfase4 72 3" xfId="22851" xr:uid="{95E99303-A77B-4133-B6AC-4A288C69E943}"/>
    <cellStyle name="20% - Ênfase4 72 4" xfId="22852" xr:uid="{0064A488-9592-4C11-BF62-B315F2385E9D}"/>
    <cellStyle name="20% - Ênfase4 73" xfId="9774" xr:uid="{023322A9-CA1C-4DFC-8D72-D6314D963E87}"/>
    <cellStyle name="20% - Ênfase4 73 2" xfId="22853" xr:uid="{68377A81-7D05-45A6-A8D7-94255484C5C6}"/>
    <cellStyle name="20% - Ênfase4 73 2 2" xfId="22854" xr:uid="{D204F107-59B3-4951-9244-6DE23FDECB97}"/>
    <cellStyle name="20% - Ênfase4 73 2 3" xfId="22855" xr:uid="{F920D645-9276-482A-89AA-D8E1B2EFAE11}"/>
    <cellStyle name="20% - Ênfase4 73 3" xfId="22856" xr:uid="{432C1849-1E8B-4C7E-8280-6788135732F3}"/>
    <cellStyle name="20% - Ênfase4 73 4" xfId="22857" xr:uid="{9A580528-C20A-44DD-9F9D-40117B57B051}"/>
    <cellStyle name="20% - Ênfase4 74" xfId="9775" xr:uid="{FF8B8906-F370-477C-9575-AA0EC60C33C1}"/>
    <cellStyle name="20% - Ênfase4 74 2" xfId="22858" xr:uid="{11C0EF29-84BE-471C-BCC6-F8527E0E11AC}"/>
    <cellStyle name="20% - Ênfase4 74 2 2" xfId="22859" xr:uid="{3B506EDD-F5DC-478C-8B03-7C88470F645F}"/>
    <cellStyle name="20% - Ênfase4 74 2 3" xfId="22860" xr:uid="{EF4E8619-710A-4337-8499-E8010ADA722C}"/>
    <cellStyle name="20% - Ênfase4 74 3" xfId="22861" xr:uid="{FF3D55F7-A216-4873-80A5-C60CE5FCE24C}"/>
    <cellStyle name="20% - Ênfase4 74 4" xfId="22862" xr:uid="{917D4A6F-AEDE-46B8-B9BA-85963D65896C}"/>
    <cellStyle name="20% - Ênfase4 75" xfId="9776" xr:uid="{2089C7EF-4516-4B95-8232-30970E453C11}"/>
    <cellStyle name="20% - Ênfase4 75 2" xfId="22863" xr:uid="{114C8BC1-B607-47EB-943D-5852EA8EBF10}"/>
    <cellStyle name="20% - Ênfase4 75 2 2" xfId="22864" xr:uid="{443CB030-F647-4802-8A61-E7D65FE7AD81}"/>
    <cellStyle name="20% - Ênfase4 75 2 3" xfId="22865" xr:uid="{176A93D5-4ED3-45A7-A7C5-7573DA96A5E3}"/>
    <cellStyle name="20% - Ênfase4 75 3" xfId="22866" xr:uid="{606812A1-DA65-4630-924B-A1E51863C33F}"/>
    <cellStyle name="20% - Ênfase4 75 4" xfId="22867" xr:uid="{5401379C-7C01-493F-B864-D695C70EBB52}"/>
    <cellStyle name="20% - Ênfase4 76" xfId="9777" xr:uid="{471105EE-7719-4617-A378-BE246F538BC8}"/>
    <cellStyle name="20% - Ênfase4 76 2" xfId="22868" xr:uid="{EB377E47-AB0B-4308-838B-DDFEE21A451F}"/>
    <cellStyle name="20% - Ênfase4 76 2 2" xfId="22869" xr:uid="{9EA0FA79-6F6D-4E75-B63F-8514D99833C7}"/>
    <cellStyle name="20% - Ênfase4 76 2 3" xfId="22870" xr:uid="{72022246-257A-498B-B03B-BD7A0666F206}"/>
    <cellStyle name="20% - Ênfase4 76 3" xfId="22871" xr:uid="{59483CEC-D068-4805-9A37-F65229FB05EC}"/>
    <cellStyle name="20% - Ênfase4 76 4" xfId="22872" xr:uid="{CFC6F4C4-A90D-44DB-B818-71BC13A22A7A}"/>
    <cellStyle name="20% - Ênfase4 77" xfId="22873" xr:uid="{7EA1936A-4FFC-4F1C-92DB-DFEE0CD5158D}"/>
    <cellStyle name="20% - Ênfase4 77 2" xfId="22874" xr:uid="{2406C9C3-4BE2-4229-B27F-815A69998968}"/>
    <cellStyle name="20% - Ênfase4 77 2 2" xfId="22875" xr:uid="{8C6E5C2B-B8C8-47EE-B639-474AA20AEC10}"/>
    <cellStyle name="20% - Ênfase4 77 2 3" xfId="22876" xr:uid="{88C46747-0846-42EB-B92B-5F59A7309376}"/>
    <cellStyle name="20% - Ênfase4 77 3" xfId="22877" xr:uid="{5BB83C79-7732-4991-BBC9-0E5D4948CDF3}"/>
    <cellStyle name="20% - Ênfase4 77 4" xfId="22878" xr:uid="{6E5D336E-2928-4FDE-A74E-EBCE4C09DE5B}"/>
    <cellStyle name="20% - Ênfase4 78" xfId="22879" xr:uid="{506BC1D0-19FA-4636-A008-24BED168E10D}"/>
    <cellStyle name="20% - Ênfase4 78 2" xfId="22880" xr:uid="{A7D94F72-4299-4D14-958D-E08FB95BAF99}"/>
    <cellStyle name="20% - Ênfase4 78 2 2" xfId="22881" xr:uid="{899268D7-652A-48FE-974B-BA20E4D9EAB5}"/>
    <cellStyle name="20% - Ênfase4 78 2 3" xfId="22882" xr:uid="{DC9F54D0-05FF-4FC6-9E39-F80C562786AF}"/>
    <cellStyle name="20% - Ênfase4 78 3" xfId="22883" xr:uid="{2A647838-0961-42EB-99D8-4A10C4AEE54A}"/>
    <cellStyle name="20% - Ênfase4 78 4" xfId="22884" xr:uid="{60DB6681-72F0-4A89-A672-660632CCE935}"/>
    <cellStyle name="20% - Ênfase4 79" xfId="22885" xr:uid="{9FACC599-0E75-4E82-A062-1F2E2B9A8889}"/>
    <cellStyle name="20% - Ênfase4 79 2" xfId="22886" xr:uid="{04ED8C7F-6321-469C-AA6C-B9F1A6F23EE3}"/>
    <cellStyle name="20% - Ênfase4 8" xfId="4933" xr:uid="{0FDD4F2C-2D30-487E-85AB-2BEF3E839CC3}"/>
    <cellStyle name="20% - Ênfase4 8 10" xfId="9778" xr:uid="{4BB8E048-23B7-41E6-A355-5AB5AEBF3DE7}"/>
    <cellStyle name="20% - Ênfase4 8 10 2" xfId="22887" xr:uid="{7981056E-93AB-4BE2-9E29-7EFF9927F31B}"/>
    <cellStyle name="20% - Ênfase4 8 10 2 2" xfId="22888" xr:uid="{78079CEB-A192-48C4-804D-E5AF65A5F5C0}"/>
    <cellStyle name="20% - Ênfase4 8 10 2 3" xfId="22889" xr:uid="{6274B22B-9F5E-442A-A3F9-33E7BEA05EDE}"/>
    <cellStyle name="20% - Ênfase4 8 10 3" xfId="22890" xr:uid="{B5C95C7A-A1A5-4260-98E1-DB1AC3E491C8}"/>
    <cellStyle name="20% - Ênfase4 8 10 4" xfId="22891" xr:uid="{AE13EF9E-16DE-44D0-87C2-CB39252402B3}"/>
    <cellStyle name="20% - Ênfase4 8 11" xfId="22892" xr:uid="{0D7EF4D5-B827-4827-B1E9-E5F9B777153A}"/>
    <cellStyle name="20% - Ênfase4 8 11 2" xfId="22893" xr:uid="{64E83911-66E8-4A6F-8AA9-7325664D7918}"/>
    <cellStyle name="20% - Ênfase4 8 11 3" xfId="22894" xr:uid="{54D3DC62-16FB-4A78-BE37-B3D3F049B1D9}"/>
    <cellStyle name="20% - Ênfase4 8 12" xfId="22895" xr:uid="{42D9F34D-1CB6-44AA-AE96-3726EB13D7DF}"/>
    <cellStyle name="20% - Ênfase4 8 13" xfId="22896" xr:uid="{649C164C-DF57-428D-8128-91E3621A9A25}"/>
    <cellStyle name="20% - Ênfase4 8 2" xfId="4934" xr:uid="{E9E9EA1C-02E1-4F14-BA54-24A573062DED}"/>
    <cellStyle name="20% - Ênfase4 8 2 2" xfId="9779" xr:uid="{CE5314E5-CD93-4BF9-8CCB-B63EC956F7F5}"/>
    <cellStyle name="20% - Ênfase4 8 2 2 2" xfId="22897" xr:uid="{EC61C6BA-0956-47ED-AA69-2CCE08B4CC8F}"/>
    <cellStyle name="20% - Ênfase4 8 2 2 2 2" xfId="22898" xr:uid="{D8120DF8-0EFA-4399-ADEE-139BCB131A90}"/>
    <cellStyle name="20% - Ênfase4 8 2 2 2 3" xfId="22899" xr:uid="{98E6ED77-07DD-4F0C-BEF6-AFAF0F1D27DA}"/>
    <cellStyle name="20% - Ênfase4 8 2 2 3" xfId="22900" xr:uid="{57E650C2-261F-4624-B631-9AC975DF529E}"/>
    <cellStyle name="20% - Ênfase4 8 2 2 4" xfId="22901" xr:uid="{C28056CF-10E1-40A0-8F24-183239768C2B}"/>
    <cellStyle name="20% - Ênfase4 8 2 3" xfId="9780" xr:uid="{9041AB66-AF80-4E6A-8F21-89FFA6E3CA8E}"/>
    <cellStyle name="20% - Ênfase4 8 2 3 2" xfId="22902" xr:uid="{67FEE333-C42C-4BE7-A9E3-E6E828F6B0E7}"/>
    <cellStyle name="20% - Ênfase4 8 2 3 2 2" xfId="22903" xr:uid="{028C3B09-6DFB-4ADA-8A30-A7FA7605593D}"/>
    <cellStyle name="20% - Ênfase4 8 2 3 2 3" xfId="22904" xr:uid="{EFAF202F-FDB4-4BFC-9A9F-E85FE1B26BF7}"/>
    <cellStyle name="20% - Ênfase4 8 2 3 3" xfId="22905" xr:uid="{EBB5BB4D-CF5D-4C48-B9CC-FF72DE92C277}"/>
    <cellStyle name="20% - Ênfase4 8 2 3 4" xfId="22906" xr:uid="{32C255ED-F8E7-4FAA-95AC-735CAEA15B96}"/>
    <cellStyle name="20% - Ênfase4 8 2 4" xfId="22907" xr:uid="{D1725749-5336-4C52-82EB-028B43601CFF}"/>
    <cellStyle name="20% - Ênfase4 8 2 4 2" xfId="22908" xr:uid="{93C4FB38-D36A-4043-9E6F-F3C52E4DFABA}"/>
    <cellStyle name="20% - Ênfase4 8 2 4 3" xfId="22909" xr:uid="{11EE24B7-9847-40EC-A4B7-276B131F23CB}"/>
    <cellStyle name="20% - Ênfase4 8 2 5" xfId="22910" xr:uid="{4561398B-60BB-4C49-8048-B7B6B2D54EDC}"/>
    <cellStyle name="20% - Ênfase4 8 2 6" xfId="22911" xr:uid="{1C55B5D9-7754-412C-B7C1-05882DF42D8E}"/>
    <cellStyle name="20% - Ênfase4 8 3" xfId="4935" xr:uid="{1B1ADAFE-F805-4467-A738-19DBE699C9E6}"/>
    <cellStyle name="20% - Ênfase4 8 3 2" xfId="9781" xr:uid="{B66F1B95-B211-4873-9A56-8F60F6827221}"/>
    <cellStyle name="20% - Ênfase4 8 3 2 2" xfId="22912" xr:uid="{2C6B971D-DF78-44DF-92CC-DF6F67F62DDE}"/>
    <cellStyle name="20% - Ênfase4 8 3 2 2 2" xfId="22913" xr:uid="{35770C63-9B3D-47D6-91BF-6AA4ACE8450D}"/>
    <cellStyle name="20% - Ênfase4 8 3 2 2 3" xfId="22914" xr:uid="{A107F082-5661-4E8A-9210-099CDBBC0BB9}"/>
    <cellStyle name="20% - Ênfase4 8 3 2 3" xfId="22915" xr:uid="{244185D5-118B-45F3-9440-8D9D0DA16E2C}"/>
    <cellStyle name="20% - Ênfase4 8 3 2 4" xfId="22916" xr:uid="{8720D90F-9886-4B7D-B0AB-9D93E34FD31E}"/>
    <cellStyle name="20% - Ênfase4 8 3 3" xfId="9782" xr:uid="{22026994-17BD-409C-9615-9DB7C75ACB94}"/>
    <cellStyle name="20% - Ênfase4 8 3 3 2" xfId="22917" xr:uid="{8A15B219-F982-49C7-9AE0-74717DF120C6}"/>
    <cellStyle name="20% - Ênfase4 8 3 3 2 2" xfId="22918" xr:uid="{F0427806-C740-46A2-820D-D449202F216E}"/>
    <cellStyle name="20% - Ênfase4 8 3 3 2 3" xfId="22919" xr:uid="{FCE6DFB5-AE0C-4ED6-A5B9-335867ECC44E}"/>
    <cellStyle name="20% - Ênfase4 8 3 3 3" xfId="22920" xr:uid="{22FAF95D-D068-4731-A032-1969E7FA4310}"/>
    <cellStyle name="20% - Ênfase4 8 3 3 4" xfId="22921" xr:uid="{0B53168E-4BC4-406D-B27C-EA943C1B9542}"/>
    <cellStyle name="20% - Ênfase4 8 3 4" xfId="22922" xr:uid="{131E64BC-281F-4345-95ED-AB1CB53073E1}"/>
    <cellStyle name="20% - Ênfase4 8 3 4 2" xfId="22923" xr:uid="{152BC90F-C0D2-496D-853E-F077A5EC3DC0}"/>
    <cellStyle name="20% - Ênfase4 8 3 4 3" xfId="22924" xr:uid="{D6242E2A-0D35-4866-BBDA-BA1EADB5592F}"/>
    <cellStyle name="20% - Ênfase4 8 3 5" xfId="22925" xr:uid="{59B643D9-582D-4912-8009-3CDC337130E8}"/>
    <cellStyle name="20% - Ênfase4 8 3 6" xfId="22926" xr:uid="{84CAF08F-4909-4258-85E5-2F1FFA99A4A4}"/>
    <cellStyle name="20% - Ênfase4 8 4" xfId="9783" xr:uid="{25C061B7-2887-42D5-BDC8-6D41C62D7584}"/>
    <cellStyle name="20% - Ênfase4 8 4 2" xfId="9784" xr:uid="{EAF21A7D-BAD5-485F-A530-F2CED1158F3A}"/>
    <cellStyle name="20% - Ênfase4 8 4 2 2" xfId="22927" xr:uid="{1DE022C5-2590-4AB5-BC6D-FCBE5D6637C4}"/>
    <cellStyle name="20% - Ênfase4 8 4 2 2 2" xfId="22928" xr:uid="{92BC7829-714B-4BBD-8EA6-1E148CA3AEDB}"/>
    <cellStyle name="20% - Ênfase4 8 4 2 2 3" xfId="22929" xr:uid="{F21C72F3-D31B-4C9F-9E6E-CC8936F1171C}"/>
    <cellStyle name="20% - Ênfase4 8 4 2 3" xfId="22930" xr:uid="{DCB38FC0-708F-4E58-87DE-6EAA793612B6}"/>
    <cellStyle name="20% - Ênfase4 8 4 2 4" xfId="22931" xr:uid="{3B7BB62C-5E75-42B5-BB8C-EA70CE40C440}"/>
    <cellStyle name="20% - Ênfase4 8 4 3" xfId="9785" xr:uid="{96A4F657-B455-4EA4-BBBF-CF34D4FCAEF9}"/>
    <cellStyle name="20% - Ênfase4 8 4 3 2" xfId="22932" xr:uid="{7E0FED9F-5055-4F2E-AB5D-B330180FD621}"/>
    <cellStyle name="20% - Ênfase4 8 4 3 2 2" xfId="22933" xr:uid="{6CB25515-7E6B-48BE-8CBC-7DDD60D99948}"/>
    <cellStyle name="20% - Ênfase4 8 4 3 2 3" xfId="22934" xr:uid="{6C313C29-A394-4FFE-8748-CB907CC9CCEE}"/>
    <cellStyle name="20% - Ênfase4 8 4 3 3" xfId="22935" xr:uid="{54B659B7-E194-4971-A14A-3F9AACDEEF38}"/>
    <cellStyle name="20% - Ênfase4 8 4 3 4" xfId="22936" xr:uid="{5B1045C4-D4EF-492F-8A16-5115E0E938AE}"/>
    <cellStyle name="20% - Ênfase4 8 4 4" xfId="22937" xr:uid="{3FF56572-F7A6-4BDF-B41B-FE83FE8FB3D4}"/>
    <cellStyle name="20% - Ênfase4 8 4 4 2" xfId="22938" xr:uid="{E82FF06A-F7C1-41CB-8DBB-54755866AFCD}"/>
    <cellStyle name="20% - Ênfase4 8 4 4 3" xfId="22939" xr:uid="{9EDAA4F2-64CC-4876-9F38-A2CEBAF94DDC}"/>
    <cellStyle name="20% - Ênfase4 8 4 5" xfId="22940" xr:uid="{EBA9019A-861D-4C81-A38D-2199E3F92D18}"/>
    <cellStyle name="20% - Ênfase4 8 4 6" xfId="22941" xr:uid="{3BAB10DA-84F0-4A29-8B79-D6D1ACDA5502}"/>
    <cellStyle name="20% - Ênfase4 8 5" xfId="9786" xr:uid="{9FCD7BBC-77F4-4061-ADE1-E5FF68244D05}"/>
    <cellStyle name="20% - Ênfase4 8 5 2" xfId="9787" xr:uid="{1ECECFF1-5DF3-4168-945C-89D4C62BDBB4}"/>
    <cellStyle name="20% - Ênfase4 8 5 2 2" xfId="22942" xr:uid="{C1FDE25F-07F6-4FEE-BCCB-B87BBD8B0857}"/>
    <cellStyle name="20% - Ênfase4 8 5 2 2 2" xfId="22943" xr:uid="{ECB88B62-FEBE-40E9-917C-034BDB5E7232}"/>
    <cellStyle name="20% - Ênfase4 8 5 2 2 3" xfId="22944" xr:uid="{07BD2D46-370B-4A80-B383-E8B04792C226}"/>
    <cellStyle name="20% - Ênfase4 8 5 2 3" xfId="22945" xr:uid="{64C7D465-B2E5-41D3-A6FC-06755EE1D63A}"/>
    <cellStyle name="20% - Ênfase4 8 5 2 4" xfId="22946" xr:uid="{985C22C5-B88A-48E4-88B1-E50AA661A286}"/>
    <cellStyle name="20% - Ênfase4 8 5 3" xfId="9788" xr:uid="{7DF5C077-4BB6-4325-BDF1-CA8141DD88F1}"/>
    <cellStyle name="20% - Ênfase4 8 5 3 2" xfId="22947" xr:uid="{54EB3B80-D294-47A3-B188-421E4CB366B4}"/>
    <cellStyle name="20% - Ênfase4 8 5 3 2 2" xfId="22948" xr:uid="{93A880F6-A6A5-453C-8724-4D6FA6142008}"/>
    <cellStyle name="20% - Ênfase4 8 5 3 2 3" xfId="22949" xr:uid="{C1E49976-2E34-41A0-ADAB-57CE447AD2A7}"/>
    <cellStyle name="20% - Ênfase4 8 5 3 3" xfId="22950" xr:uid="{E476D747-2EFA-48D8-9328-96DBC21FB9CA}"/>
    <cellStyle name="20% - Ênfase4 8 5 3 4" xfId="22951" xr:uid="{460CF83B-AB45-4C00-A238-1D2ECFC8A9A7}"/>
    <cellStyle name="20% - Ênfase4 8 5 4" xfId="22952" xr:uid="{69B2C526-6769-404F-880F-E977F0F60551}"/>
    <cellStyle name="20% - Ênfase4 8 5 4 2" xfId="22953" xr:uid="{74FC7737-3141-4716-88E7-1D10CB643C49}"/>
    <cellStyle name="20% - Ênfase4 8 5 4 3" xfId="22954" xr:uid="{A4A2A306-3DE7-4CC9-89E7-B1A15285370D}"/>
    <cellStyle name="20% - Ênfase4 8 5 5" xfId="22955" xr:uid="{584310BF-A5CD-41BA-A11E-07818306CD0A}"/>
    <cellStyle name="20% - Ênfase4 8 5 6" xfId="22956" xr:uid="{373E1771-70A4-4434-BB66-DD63BE0716DB}"/>
    <cellStyle name="20% - Ênfase4 8 6" xfId="9789" xr:uid="{2B160530-14D9-4774-B883-C92835316F13}"/>
    <cellStyle name="20% - Ênfase4 8 6 2" xfId="9790" xr:uid="{19CAF96C-AB0A-435E-BB9C-BFBBE3353264}"/>
    <cellStyle name="20% - Ênfase4 8 6 2 2" xfId="22957" xr:uid="{F0098127-14FD-4CDC-854D-F60CCC6AF23C}"/>
    <cellStyle name="20% - Ênfase4 8 6 2 2 2" xfId="22958" xr:uid="{E3A24D02-B33A-4B38-9D62-96D721E17F65}"/>
    <cellStyle name="20% - Ênfase4 8 6 2 2 3" xfId="22959" xr:uid="{5B43A98C-56EE-4291-8477-620307E7C3F5}"/>
    <cellStyle name="20% - Ênfase4 8 6 2 3" xfId="22960" xr:uid="{ADCBC2A2-7C82-4E45-B92B-792F18983B6A}"/>
    <cellStyle name="20% - Ênfase4 8 6 2 4" xfId="22961" xr:uid="{288D9A7D-6DF7-439A-A99D-22C9CCDA674F}"/>
    <cellStyle name="20% - Ênfase4 8 6 3" xfId="9791" xr:uid="{8E08D30F-AD11-4942-9C59-5BDE4B70484F}"/>
    <cellStyle name="20% - Ênfase4 8 6 3 2" xfId="22962" xr:uid="{DFBF1CD2-E52F-448B-9024-C0A55F169B97}"/>
    <cellStyle name="20% - Ênfase4 8 6 3 2 2" xfId="22963" xr:uid="{C25DD4F0-12FD-4427-B62A-D311540D03F4}"/>
    <cellStyle name="20% - Ênfase4 8 6 3 2 3" xfId="22964" xr:uid="{216BCE62-84BC-4A65-AA6B-5B2481201C2C}"/>
    <cellStyle name="20% - Ênfase4 8 6 3 3" xfId="22965" xr:uid="{697C7403-7F80-4B83-A336-6DE5EBE75484}"/>
    <cellStyle name="20% - Ênfase4 8 6 3 4" xfId="22966" xr:uid="{85500C36-55CA-487A-99DB-CD8E5A85CC7C}"/>
    <cellStyle name="20% - Ênfase4 8 6 4" xfId="22967" xr:uid="{7C72E80C-E518-45F1-8E0A-0E8CBECBFC9A}"/>
    <cellStyle name="20% - Ênfase4 8 6 4 2" xfId="22968" xr:uid="{B8576615-2F2F-4008-BD65-A2D69E2B7F66}"/>
    <cellStyle name="20% - Ênfase4 8 6 4 3" xfId="22969" xr:uid="{2142F430-0CC1-4648-B327-CF0D46DB9A78}"/>
    <cellStyle name="20% - Ênfase4 8 6 5" xfId="22970" xr:uid="{CB5BC735-10B4-4AC8-B9C2-7023618601AF}"/>
    <cellStyle name="20% - Ênfase4 8 6 6" xfId="22971" xr:uid="{210AA508-1719-4BC2-8FCE-BEC7BA3CFAD5}"/>
    <cellStyle name="20% - Ênfase4 8 7" xfId="9792" xr:uid="{72EBB567-DC79-45BD-9E9A-E746ECCB5163}"/>
    <cellStyle name="20% - Ênfase4 8 7 2" xfId="9793" xr:uid="{67328324-2D80-42F0-86AB-6FBF291E1ED4}"/>
    <cellStyle name="20% - Ênfase4 8 7 2 2" xfId="22972" xr:uid="{69120B90-9E44-43E5-AAF4-F40E72C4A987}"/>
    <cellStyle name="20% - Ênfase4 8 7 2 2 2" xfId="22973" xr:uid="{B7F7CEB9-2E19-427A-A5DE-60F15744A1B5}"/>
    <cellStyle name="20% - Ênfase4 8 7 2 2 3" xfId="22974" xr:uid="{8D805FFA-FF48-4621-8D96-EF3D2121D8B6}"/>
    <cellStyle name="20% - Ênfase4 8 7 2 3" xfId="22975" xr:uid="{1BDF1F6F-C84F-4246-ACEA-1416519FD158}"/>
    <cellStyle name="20% - Ênfase4 8 7 2 4" xfId="22976" xr:uid="{5FE5B54A-2819-44BC-AD1A-ACC8F2C4737A}"/>
    <cellStyle name="20% - Ênfase4 8 7 3" xfId="9794" xr:uid="{65C19505-A9E4-4609-B523-4976AE4485B6}"/>
    <cellStyle name="20% - Ênfase4 8 7 3 2" xfId="22977" xr:uid="{9A8A79F8-119D-46EB-8A5C-D238B6FA575E}"/>
    <cellStyle name="20% - Ênfase4 8 7 3 2 2" xfId="22978" xr:uid="{BD46EF9D-3AF3-43C9-98A8-2B0CE5407178}"/>
    <cellStyle name="20% - Ênfase4 8 7 3 2 3" xfId="22979" xr:uid="{80ABE120-7CD1-4C44-AEA2-10040910C673}"/>
    <cellStyle name="20% - Ênfase4 8 7 3 3" xfId="22980" xr:uid="{08B0F0CB-2610-4295-B9EA-C5674E3DEA4E}"/>
    <cellStyle name="20% - Ênfase4 8 7 3 4" xfId="22981" xr:uid="{7E8EE0B1-1932-44C7-BA9B-95DFA113051F}"/>
    <cellStyle name="20% - Ênfase4 8 7 4" xfId="22982" xr:uid="{A3BDF8E6-D6AC-4907-AF1F-587D93092FED}"/>
    <cellStyle name="20% - Ênfase4 8 7 4 2" xfId="22983" xr:uid="{DDB71975-0EED-4DFC-987F-531E8598E539}"/>
    <cellStyle name="20% - Ênfase4 8 7 4 3" xfId="22984" xr:uid="{14C92506-E986-405C-9479-B385379FA30E}"/>
    <cellStyle name="20% - Ênfase4 8 7 5" xfId="22985" xr:uid="{CF6C46A1-DE90-4DE6-A1D9-A8A9CF89B9FC}"/>
    <cellStyle name="20% - Ênfase4 8 7 6" xfId="22986" xr:uid="{C37389F1-F4B2-4DEE-931C-9756B00375B0}"/>
    <cellStyle name="20% - Ênfase4 8 8" xfId="9795" xr:uid="{89D6D835-DC7F-44B8-B129-E2E214723793}"/>
    <cellStyle name="20% - Ênfase4 8 8 2" xfId="9796" xr:uid="{7381DF45-87FE-49A0-B913-E5AC6E79FC72}"/>
    <cellStyle name="20% - Ênfase4 8 8 2 2" xfId="22987" xr:uid="{00671101-2FF1-4C46-80D5-BB519BFF74DE}"/>
    <cellStyle name="20% - Ênfase4 8 8 2 2 2" xfId="22988" xr:uid="{C23AD7C8-D136-45AD-BD39-055BE29CBE23}"/>
    <cellStyle name="20% - Ênfase4 8 8 2 2 3" xfId="22989" xr:uid="{3D9E9EBF-1466-48BD-8CB8-8E57D1693821}"/>
    <cellStyle name="20% - Ênfase4 8 8 2 3" xfId="22990" xr:uid="{1DB34F67-051C-4044-8D36-8A9BFBA9138D}"/>
    <cellStyle name="20% - Ênfase4 8 8 2 4" xfId="22991" xr:uid="{1E9DBDEC-293E-4019-8B0F-0219B7E50A15}"/>
    <cellStyle name="20% - Ênfase4 8 8 3" xfId="9797" xr:uid="{6A5D10B3-8E79-4984-8C73-8E7193424E7A}"/>
    <cellStyle name="20% - Ênfase4 8 8 3 2" xfId="22992" xr:uid="{25005B1C-6C2C-4709-857B-02F226466336}"/>
    <cellStyle name="20% - Ênfase4 8 8 3 2 2" xfId="22993" xr:uid="{DBFEE7AB-355C-445D-BECB-AE6CE9B07C58}"/>
    <cellStyle name="20% - Ênfase4 8 8 3 2 3" xfId="22994" xr:uid="{4BD4AA2F-7A7C-4981-9CA4-4DB4FB30762A}"/>
    <cellStyle name="20% - Ênfase4 8 8 3 3" xfId="22995" xr:uid="{0F9B9B07-9252-4046-ADF4-479E88909261}"/>
    <cellStyle name="20% - Ênfase4 8 8 3 4" xfId="22996" xr:uid="{F887D8AB-169B-4D55-8B75-F96E381082FA}"/>
    <cellStyle name="20% - Ênfase4 8 8 4" xfId="22997" xr:uid="{AD483118-7FB1-4AC1-A5A6-8A5338CC0406}"/>
    <cellStyle name="20% - Ênfase4 8 8 4 2" xfId="22998" xr:uid="{DA3E1726-0D21-4659-8509-EB839ABA4829}"/>
    <cellStyle name="20% - Ênfase4 8 8 4 3" xfId="22999" xr:uid="{5B500758-2744-4CA0-8F5F-441870029640}"/>
    <cellStyle name="20% - Ênfase4 8 8 5" xfId="23000" xr:uid="{2AA35430-CE6B-48CF-AF08-67BD1F71C396}"/>
    <cellStyle name="20% - Ênfase4 8 8 6" xfId="23001" xr:uid="{C9CA409E-F93F-4FF8-ADFE-21E91167B6C9}"/>
    <cellStyle name="20% - Ênfase4 8 9" xfId="9798" xr:uid="{7A82E8E0-13BE-4327-8E26-439B25469B6A}"/>
    <cellStyle name="20% - Ênfase4 8 9 2" xfId="23002" xr:uid="{AB441B5D-E964-4D71-AEFA-D73B23DFEAF2}"/>
    <cellStyle name="20% - Ênfase4 8 9 2 2" xfId="23003" xr:uid="{BF147E5C-F5B8-4FA7-BE78-92081DD53F67}"/>
    <cellStyle name="20% - Ênfase4 8 9 2 3" xfId="23004" xr:uid="{121504AB-2AC5-4DAB-B552-C51D4CC93380}"/>
    <cellStyle name="20% - Ênfase4 8 9 3" xfId="23005" xr:uid="{3CCC168B-AB60-4954-A79E-A79E692A15C4}"/>
    <cellStyle name="20% - Ênfase4 8 9 4" xfId="23006" xr:uid="{2B1C6B08-AFD9-4A7D-9280-C293CCBA7AF7}"/>
    <cellStyle name="20% - Ênfase4 80" xfId="23007" xr:uid="{35A43C2B-C8A9-47E4-A743-B9EBC0FF68B4}"/>
    <cellStyle name="20% - Ênfase4 80 2" xfId="23008" xr:uid="{3BB9A8FE-078C-495A-B0F1-99C446BCDC6D}"/>
    <cellStyle name="20% - Ênfase4 81" xfId="23009" xr:uid="{A78FFA64-52D9-41B6-9C53-5D100F3A8779}"/>
    <cellStyle name="20% - Ênfase4 81 2" xfId="23010" xr:uid="{B6742B54-C795-435C-A204-BBB3932F7778}"/>
    <cellStyle name="20% - Ênfase4 82" xfId="23011" xr:uid="{B0E35885-AA73-44B5-AC11-7339BDB5E074}"/>
    <cellStyle name="20% - Ênfase4 82 2" xfId="23012" xr:uid="{409B5FC1-DD1A-4DE0-945B-ED6C421DB91D}"/>
    <cellStyle name="20% - Ênfase4 83" xfId="23013" xr:uid="{ABA91823-0DDF-4794-B461-CA8BEB99BC70}"/>
    <cellStyle name="20% - Ênfase4 83 2" xfId="23014" xr:uid="{3CAEE506-61EC-4AAD-B0AB-7226A66AC9DD}"/>
    <cellStyle name="20% - Ênfase4 84" xfId="23015" xr:uid="{ECB20A6F-6D44-4DBB-BA2C-2FF95BD0819A}"/>
    <cellStyle name="20% - Ênfase4 84 2" xfId="23016" xr:uid="{9FDFBC04-AD05-4BEC-9EC6-2E0EF54E69E7}"/>
    <cellStyle name="20% - Ênfase4 85" xfId="23017" xr:uid="{E23C0BED-6569-4F6A-B563-DBDD2C6B4341}"/>
    <cellStyle name="20% - Ênfase4 85 2" xfId="23018" xr:uid="{4FB85582-3B87-4B78-858E-A76E7DB18F18}"/>
    <cellStyle name="20% - Ênfase4 86" xfId="23019" xr:uid="{8141BA9C-A065-4625-A5BA-4A82684B470C}"/>
    <cellStyle name="20% - Ênfase4 86 2" xfId="23020" xr:uid="{37076A62-6296-4F76-ACDC-28480D025E00}"/>
    <cellStyle name="20% - Ênfase4 87" xfId="23021" xr:uid="{BEA741AB-93F1-4BAC-8657-63D6F9DC8134}"/>
    <cellStyle name="20% - Ênfase4 87 2" xfId="23022" xr:uid="{56BBE417-08C3-4F1B-8C6F-0987DB2CDB5C}"/>
    <cellStyle name="20% - Ênfase4 88" xfId="23023" xr:uid="{1EB7E534-3B35-4695-8F7F-314D2317E440}"/>
    <cellStyle name="20% - Ênfase4 88 2" xfId="23024" xr:uid="{26A6027B-0920-4B66-B77D-A2A7D4908E95}"/>
    <cellStyle name="20% - Ênfase4 89" xfId="23025" xr:uid="{A3B1932D-B6F8-4ECB-8AE4-03E82655C5E8}"/>
    <cellStyle name="20% - Ênfase4 89 2" xfId="23026" xr:uid="{2DEDE17C-973D-41EB-A03B-0FC9A66A2EBB}"/>
    <cellStyle name="20% - Ênfase4 9" xfId="4936" xr:uid="{0A50E887-1DD0-4943-A4F0-D0BF8F019A9E}"/>
    <cellStyle name="20% - Ênfase4 9 10" xfId="9799" xr:uid="{0A8EF39D-A895-4A9E-BD02-741C49615858}"/>
    <cellStyle name="20% - Ênfase4 9 10 2" xfId="23027" xr:uid="{9E2B07C1-BF0F-4FD5-9AC6-6D2D776996DA}"/>
    <cellStyle name="20% - Ênfase4 9 10 2 2" xfId="23028" xr:uid="{AB387D3B-575B-4ADC-B8D8-FC991C9E5289}"/>
    <cellStyle name="20% - Ênfase4 9 10 2 3" xfId="23029" xr:uid="{6A544C1F-FFDF-4D12-9B51-899F3D90C311}"/>
    <cellStyle name="20% - Ênfase4 9 10 3" xfId="23030" xr:uid="{A3CCC8C8-38CF-47F4-964B-891E73E36AB9}"/>
    <cellStyle name="20% - Ênfase4 9 10 4" xfId="23031" xr:uid="{A4B475FD-751E-4482-8FCF-EEFF55CFF242}"/>
    <cellStyle name="20% - Ênfase4 9 11" xfId="23032" xr:uid="{6B866979-A900-48AB-A285-77F0E7035563}"/>
    <cellStyle name="20% - Ênfase4 9 11 2" xfId="23033" xr:uid="{C1CE5AAC-2B4A-4647-8051-982D6671FA40}"/>
    <cellStyle name="20% - Ênfase4 9 11 3" xfId="23034" xr:uid="{969F8BE9-6086-4C14-8FF1-537F1A3F0DC8}"/>
    <cellStyle name="20% - Ênfase4 9 12" xfId="23035" xr:uid="{5308DBE8-98CF-4A58-98F7-3A35C8A58829}"/>
    <cellStyle name="20% - Ênfase4 9 13" xfId="23036" xr:uid="{955A7EA0-06FC-442C-B378-B912D0563651}"/>
    <cellStyle name="20% - Ênfase4 9 2" xfId="4937" xr:uid="{A7129F74-783E-4684-908E-440EFDEB6AA2}"/>
    <cellStyle name="20% - Ênfase4 9 2 2" xfId="9800" xr:uid="{3FEB504F-1AD1-4C3E-B3E8-EBE9494BFF11}"/>
    <cellStyle name="20% - Ênfase4 9 2 2 2" xfId="23037" xr:uid="{4DFA58CD-CF7B-463F-8363-FA040D2AE685}"/>
    <cellStyle name="20% - Ênfase4 9 2 2 2 2" xfId="23038" xr:uid="{F9FC1187-F35A-420C-A87D-6686E89B1B2B}"/>
    <cellStyle name="20% - Ênfase4 9 2 2 2 3" xfId="23039" xr:uid="{2B19F831-E717-4F48-AFD2-4D7C1F8C2A4E}"/>
    <cellStyle name="20% - Ênfase4 9 2 2 3" xfId="23040" xr:uid="{59A92D7C-7467-4976-A827-74C6EC47A708}"/>
    <cellStyle name="20% - Ênfase4 9 2 2 4" xfId="23041" xr:uid="{589AD29C-79D1-49D7-8B53-37054E6D5030}"/>
    <cellStyle name="20% - Ênfase4 9 2 3" xfId="9801" xr:uid="{AA356D62-144D-41BD-87D8-A4105F07BDB1}"/>
    <cellStyle name="20% - Ênfase4 9 2 3 2" xfId="23042" xr:uid="{35E8F2BA-2F3F-4298-823C-3AFB43A943A4}"/>
    <cellStyle name="20% - Ênfase4 9 2 3 2 2" xfId="23043" xr:uid="{BE6B9372-EB84-4A5A-B3BD-7D167F4DE02E}"/>
    <cellStyle name="20% - Ênfase4 9 2 3 2 3" xfId="23044" xr:uid="{768ED570-E1E3-4979-B643-AF8A24F2357B}"/>
    <cellStyle name="20% - Ênfase4 9 2 3 3" xfId="23045" xr:uid="{E6456126-8AFE-4F6A-9EC1-193CA3842C57}"/>
    <cellStyle name="20% - Ênfase4 9 2 3 4" xfId="23046" xr:uid="{D13A6E9F-7818-4F48-B1F3-C18B483B2F58}"/>
    <cellStyle name="20% - Ênfase4 9 2 4" xfId="23047" xr:uid="{16BE4A6E-3D45-48AF-96A6-FC31E4CDC436}"/>
    <cellStyle name="20% - Ênfase4 9 2 4 2" xfId="23048" xr:uid="{F2519985-C84E-4DBE-A64B-9E9AC12544D8}"/>
    <cellStyle name="20% - Ênfase4 9 2 4 3" xfId="23049" xr:uid="{DE4E7B33-86CA-480D-8083-419A3ABF98DA}"/>
    <cellStyle name="20% - Ênfase4 9 2 5" xfId="23050" xr:uid="{800D692B-0515-4A3C-8FD0-FF90E5C3BFED}"/>
    <cellStyle name="20% - Ênfase4 9 2 6" xfId="23051" xr:uid="{29230409-09F0-489A-B5FD-FCF0DF30495F}"/>
    <cellStyle name="20% - Ênfase4 9 3" xfId="4938" xr:uid="{D1C5EA6E-5AB1-46EF-A24C-462E91E8FFF7}"/>
    <cellStyle name="20% - Ênfase4 9 3 2" xfId="9802" xr:uid="{D32850C4-D261-41EE-9141-8FA5CC57703B}"/>
    <cellStyle name="20% - Ênfase4 9 3 2 2" xfId="23052" xr:uid="{FC8E8998-9371-49F1-BD20-48F9E17A53D7}"/>
    <cellStyle name="20% - Ênfase4 9 3 2 2 2" xfId="23053" xr:uid="{7ACB85D2-C4A8-4564-9BA7-537D5DC06FFC}"/>
    <cellStyle name="20% - Ênfase4 9 3 2 2 3" xfId="23054" xr:uid="{4C985992-9594-4FF5-A9D4-B51893FF2B1C}"/>
    <cellStyle name="20% - Ênfase4 9 3 2 3" xfId="23055" xr:uid="{B4F942F4-72A3-42AA-B058-8C8801F7EAB8}"/>
    <cellStyle name="20% - Ênfase4 9 3 2 4" xfId="23056" xr:uid="{F8B6EEC7-69C8-47B4-B09C-73B1948E98EB}"/>
    <cellStyle name="20% - Ênfase4 9 3 3" xfId="9803" xr:uid="{88B79FC7-CF1E-4AF4-B5E9-EFF079B0E97D}"/>
    <cellStyle name="20% - Ênfase4 9 3 3 2" xfId="23057" xr:uid="{EEA81326-A50D-4D05-84D8-C52FCC3855E5}"/>
    <cellStyle name="20% - Ênfase4 9 3 3 2 2" xfId="23058" xr:uid="{8033CFFE-6BF0-43AD-A77E-11696EBE556C}"/>
    <cellStyle name="20% - Ênfase4 9 3 3 2 3" xfId="23059" xr:uid="{3F53BCC9-0D8F-4DC3-A4F5-D94D5D960E6A}"/>
    <cellStyle name="20% - Ênfase4 9 3 3 3" xfId="23060" xr:uid="{FB2C4F0D-F2B5-4FE7-847E-B53A33BC31FD}"/>
    <cellStyle name="20% - Ênfase4 9 3 3 4" xfId="23061" xr:uid="{21C71EC6-AABA-4865-9076-DC8A81107039}"/>
    <cellStyle name="20% - Ênfase4 9 3 4" xfId="23062" xr:uid="{A77F10D4-9151-46E0-A925-64B0486F2A1C}"/>
    <cellStyle name="20% - Ênfase4 9 3 4 2" xfId="23063" xr:uid="{492F5D50-C919-43B2-8EE1-CF27FF703075}"/>
    <cellStyle name="20% - Ênfase4 9 3 4 3" xfId="23064" xr:uid="{18A4137F-FE0D-4F41-87F7-0893C99B1B8C}"/>
    <cellStyle name="20% - Ênfase4 9 3 5" xfId="23065" xr:uid="{BDF5DAE0-5A6C-4B35-BB45-C1BEB79E8E1F}"/>
    <cellStyle name="20% - Ênfase4 9 3 6" xfId="23066" xr:uid="{265A7156-358A-4988-B601-793653933E6F}"/>
    <cellStyle name="20% - Ênfase4 9 4" xfId="9804" xr:uid="{809EE1E6-B482-4FA9-A96D-4BEF4DB84A05}"/>
    <cellStyle name="20% - Ênfase4 9 4 2" xfId="9805" xr:uid="{C9D8051D-9D0A-4213-A2FF-FF026238E48F}"/>
    <cellStyle name="20% - Ênfase4 9 4 2 2" xfId="23067" xr:uid="{FF056A58-5963-4451-BEF4-E8765CFCD890}"/>
    <cellStyle name="20% - Ênfase4 9 4 2 2 2" xfId="23068" xr:uid="{745785FB-7BD1-4405-A147-F2BC5F371FA8}"/>
    <cellStyle name="20% - Ênfase4 9 4 2 2 3" xfId="23069" xr:uid="{F94C6F2D-584E-446F-A1E1-80F0569A303C}"/>
    <cellStyle name="20% - Ênfase4 9 4 2 3" xfId="23070" xr:uid="{AB87DCC2-F849-4EB0-BDE8-848B7304FC43}"/>
    <cellStyle name="20% - Ênfase4 9 4 2 4" xfId="23071" xr:uid="{2E26441A-370B-4029-A31F-DFCEAF70E36B}"/>
    <cellStyle name="20% - Ênfase4 9 4 3" xfId="9806" xr:uid="{6DDBF1D0-C886-47B5-852F-737B68E21CDE}"/>
    <cellStyle name="20% - Ênfase4 9 4 3 2" xfId="23072" xr:uid="{AE9F288D-81E0-4585-BD6E-B53BCA89B2DC}"/>
    <cellStyle name="20% - Ênfase4 9 4 3 2 2" xfId="23073" xr:uid="{1E9A6C90-8D55-49A2-89E9-A922419FDA14}"/>
    <cellStyle name="20% - Ênfase4 9 4 3 2 3" xfId="23074" xr:uid="{8516185D-CC3F-4F09-86F5-E184E299AF90}"/>
    <cellStyle name="20% - Ênfase4 9 4 3 3" xfId="23075" xr:uid="{2FBCCA3E-3CEC-41E5-824F-781964D2ECB1}"/>
    <cellStyle name="20% - Ênfase4 9 4 3 4" xfId="23076" xr:uid="{24797B54-F9AC-4D0E-BC66-00C6D0C792CD}"/>
    <cellStyle name="20% - Ênfase4 9 4 4" xfId="23077" xr:uid="{FF6728EA-FA22-4195-8394-04982465131E}"/>
    <cellStyle name="20% - Ênfase4 9 4 4 2" xfId="23078" xr:uid="{BF96A2B3-00F1-40C0-803D-DD698F98C4BE}"/>
    <cellStyle name="20% - Ênfase4 9 4 4 3" xfId="23079" xr:uid="{F96D9F7F-D19D-45BB-925C-75F5328469EB}"/>
    <cellStyle name="20% - Ênfase4 9 4 5" xfId="23080" xr:uid="{B986822A-6810-4C15-951C-C8E7B4B34151}"/>
    <cellStyle name="20% - Ênfase4 9 4 6" xfId="23081" xr:uid="{15CC2FB6-9208-4EDE-8F63-9CA1C15F4047}"/>
    <cellStyle name="20% - Ênfase4 9 5" xfId="9807" xr:uid="{F2F398DA-F065-437B-989A-5E08A2D250B4}"/>
    <cellStyle name="20% - Ênfase4 9 5 2" xfId="9808" xr:uid="{C115A929-47F4-4548-AFBD-159519C986F6}"/>
    <cellStyle name="20% - Ênfase4 9 5 2 2" xfId="23082" xr:uid="{A3F2B73C-94CE-42D6-BCFE-CEDDA808B8B4}"/>
    <cellStyle name="20% - Ênfase4 9 5 2 2 2" xfId="23083" xr:uid="{D7714AEA-68F0-437E-B732-A754F267654E}"/>
    <cellStyle name="20% - Ênfase4 9 5 2 2 3" xfId="23084" xr:uid="{2041276E-D58A-47FF-83D7-DF8AE50E77AF}"/>
    <cellStyle name="20% - Ênfase4 9 5 2 3" xfId="23085" xr:uid="{CF402212-BC65-4572-A746-C228AF96F250}"/>
    <cellStyle name="20% - Ênfase4 9 5 2 4" xfId="23086" xr:uid="{0ACCB67A-0BDB-4C0B-9136-1B4B5CAB12BC}"/>
    <cellStyle name="20% - Ênfase4 9 5 3" xfId="9809" xr:uid="{DEDF3D08-208F-4000-A6D0-57314B4CB9D4}"/>
    <cellStyle name="20% - Ênfase4 9 5 3 2" xfId="23087" xr:uid="{21D339CC-6F3E-4032-AD58-7A0FA5D20733}"/>
    <cellStyle name="20% - Ênfase4 9 5 3 2 2" xfId="23088" xr:uid="{403B4973-768F-4A51-A5F5-328450C0B1EA}"/>
    <cellStyle name="20% - Ênfase4 9 5 3 2 3" xfId="23089" xr:uid="{FC130379-1B1D-4133-871F-4366FC5959A2}"/>
    <cellStyle name="20% - Ênfase4 9 5 3 3" xfId="23090" xr:uid="{BDCDD193-2334-4131-8F6C-8ECD211EC1E4}"/>
    <cellStyle name="20% - Ênfase4 9 5 3 4" xfId="23091" xr:uid="{560A7BDF-9C8F-4640-98CE-9F8570029962}"/>
    <cellStyle name="20% - Ênfase4 9 5 4" xfId="23092" xr:uid="{F0B32355-3810-4D37-9672-3B449FF18F22}"/>
    <cellStyle name="20% - Ênfase4 9 5 4 2" xfId="23093" xr:uid="{7429A9A5-B270-4A7B-B5B7-C431D07CE1F8}"/>
    <cellStyle name="20% - Ênfase4 9 5 4 3" xfId="23094" xr:uid="{8B533757-797D-4CB1-803D-C9CF7BBD10B3}"/>
    <cellStyle name="20% - Ênfase4 9 5 5" xfId="23095" xr:uid="{81F80CFB-A2A5-434B-8E81-89F0B87299C4}"/>
    <cellStyle name="20% - Ênfase4 9 5 6" xfId="23096" xr:uid="{EC6EB4B3-E8A0-47DC-9431-32E365CF62CC}"/>
    <cellStyle name="20% - Ênfase4 9 6" xfId="9810" xr:uid="{0C0A246F-751E-4F34-9015-E53362F82BF5}"/>
    <cellStyle name="20% - Ênfase4 9 6 2" xfId="9811" xr:uid="{A4A222E9-9759-4A93-872A-76C5491962CC}"/>
    <cellStyle name="20% - Ênfase4 9 6 2 2" xfId="23097" xr:uid="{0C7BAED2-B4D3-48C8-BE59-42E8A9B3C68A}"/>
    <cellStyle name="20% - Ênfase4 9 6 2 2 2" xfId="23098" xr:uid="{93D602E8-6E1F-47AD-9C16-A987E58960A3}"/>
    <cellStyle name="20% - Ênfase4 9 6 2 2 3" xfId="23099" xr:uid="{AF62E128-1607-4E1F-B250-9A685DDD5258}"/>
    <cellStyle name="20% - Ênfase4 9 6 2 3" xfId="23100" xr:uid="{FC6892EB-A46F-46C8-BB07-01BBAAA5CEF8}"/>
    <cellStyle name="20% - Ênfase4 9 6 2 4" xfId="23101" xr:uid="{46CC0038-BB4F-48F1-8940-D28E92DA528E}"/>
    <cellStyle name="20% - Ênfase4 9 6 3" xfId="9812" xr:uid="{DF3F7A14-92FC-40C9-A077-5CFA7644668E}"/>
    <cellStyle name="20% - Ênfase4 9 6 3 2" xfId="23102" xr:uid="{C5DEF110-B0BD-47DB-9E03-7D7C16F46491}"/>
    <cellStyle name="20% - Ênfase4 9 6 3 2 2" xfId="23103" xr:uid="{9FCF7F19-53FA-4AA2-AF50-F4062138658F}"/>
    <cellStyle name="20% - Ênfase4 9 6 3 2 3" xfId="23104" xr:uid="{4A75E844-F446-449B-9D9C-ADD67AF47D46}"/>
    <cellStyle name="20% - Ênfase4 9 6 3 3" xfId="23105" xr:uid="{3A7FE9CE-83A9-462A-9503-66ADB013D974}"/>
    <cellStyle name="20% - Ênfase4 9 6 3 4" xfId="23106" xr:uid="{9B65C0A7-2CA9-4166-8087-0AE3592AC89C}"/>
    <cellStyle name="20% - Ênfase4 9 6 4" xfId="23107" xr:uid="{DCE6E8C4-6FCC-4596-812B-FDCAD7E74228}"/>
    <cellStyle name="20% - Ênfase4 9 6 4 2" xfId="23108" xr:uid="{8B070CC9-AD3A-47AB-B760-AF52C4AFBD87}"/>
    <cellStyle name="20% - Ênfase4 9 6 4 3" xfId="23109" xr:uid="{1218C950-E595-42A4-A63C-32A2033C4674}"/>
    <cellStyle name="20% - Ênfase4 9 6 5" xfId="23110" xr:uid="{63A4393F-F42F-4F50-8D57-9751D576A719}"/>
    <cellStyle name="20% - Ênfase4 9 6 6" xfId="23111" xr:uid="{3B026137-73D8-4835-8644-0030C7035042}"/>
    <cellStyle name="20% - Ênfase4 9 7" xfId="9813" xr:uid="{7DAC2AD9-FB01-447D-96E1-535CB53DE6C1}"/>
    <cellStyle name="20% - Ênfase4 9 7 2" xfId="9814" xr:uid="{FFECC551-E555-4D94-BD04-FE775C6A653F}"/>
    <cellStyle name="20% - Ênfase4 9 7 2 2" xfId="23112" xr:uid="{AC8F8B15-41A9-430C-9039-FC081AAA25A2}"/>
    <cellStyle name="20% - Ênfase4 9 7 2 2 2" xfId="23113" xr:uid="{A61D9BFE-8D0A-40BE-9126-E93E2E1B44AF}"/>
    <cellStyle name="20% - Ênfase4 9 7 2 2 3" xfId="23114" xr:uid="{A269AAC4-C495-4DD8-8BA7-33903AE92BAB}"/>
    <cellStyle name="20% - Ênfase4 9 7 2 3" xfId="23115" xr:uid="{95D616CA-6051-4923-AA5D-52F699A42031}"/>
    <cellStyle name="20% - Ênfase4 9 7 2 4" xfId="23116" xr:uid="{D7A0FF39-F75E-4F78-9E85-C3CFE6E0F774}"/>
    <cellStyle name="20% - Ênfase4 9 7 3" xfId="9815" xr:uid="{46254735-2E62-42BA-B50C-633A3A3E57A4}"/>
    <cellStyle name="20% - Ênfase4 9 7 3 2" xfId="23117" xr:uid="{AA67602C-9580-4722-BB8A-D36DE465454F}"/>
    <cellStyle name="20% - Ênfase4 9 7 3 2 2" xfId="23118" xr:uid="{DC687B0D-9C77-4899-B6F6-C5CF80B8E613}"/>
    <cellStyle name="20% - Ênfase4 9 7 3 2 3" xfId="23119" xr:uid="{A87109AE-82BA-4E61-B940-5FF2ADABAF74}"/>
    <cellStyle name="20% - Ênfase4 9 7 3 3" xfId="23120" xr:uid="{1EB92F55-4572-4C71-AA7F-8F1DB19C52D4}"/>
    <cellStyle name="20% - Ênfase4 9 7 3 4" xfId="23121" xr:uid="{C0E2A211-C87C-46A1-B5D0-287D579F4B90}"/>
    <cellStyle name="20% - Ênfase4 9 7 4" xfId="23122" xr:uid="{991C7331-257B-497B-A0C1-749F2C8E47B3}"/>
    <cellStyle name="20% - Ênfase4 9 7 4 2" xfId="23123" xr:uid="{B4216370-C071-4798-8E0E-1250E8CF7F17}"/>
    <cellStyle name="20% - Ênfase4 9 7 4 3" xfId="23124" xr:uid="{0B6468F0-04AC-44CC-A5A7-4E587EC92B2C}"/>
    <cellStyle name="20% - Ênfase4 9 7 5" xfId="23125" xr:uid="{136C67C8-8A0C-4C5E-B0BC-6A093FCD5ABC}"/>
    <cellStyle name="20% - Ênfase4 9 7 6" xfId="23126" xr:uid="{04C5029B-D25D-482A-B467-20EA49395765}"/>
    <cellStyle name="20% - Ênfase4 9 8" xfId="9816" xr:uid="{4880053E-30A2-4445-991E-65F80D46260F}"/>
    <cellStyle name="20% - Ênfase4 9 8 2" xfId="9817" xr:uid="{5C35BE1B-8EA1-4B81-AFEF-517D468D66D6}"/>
    <cellStyle name="20% - Ênfase4 9 8 2 2" xfId="23127" xr:uid="{EE3C5C09-1F63-4629-8BE5-0D0348F492CB}"/>
    <cellStyle name="20% - Ênfase4 9 8 2 2 2" xfId="23128" xr:uid="{037AB645-A44C-452B-A140-A889ECC1010D}"/>
    <cellStyle name="20% - Ênfase4 9 8 2 2 3" xfId="23129" xr:uid="{AA0632F8-ED23-4225-8826-1AE88E689661}"/>
    <cellStyle name="20% - Ênfase4 9 8 2 3" xfId="23130" xr:uid="{A99043AA-B526-4911-AEAE-E3204879B5FF}"/>
    <cellStyle name="20% - Ênfase4 9 8 2 4" xfId="23131" xr:uid="{78B040EC-60A9-4367-AE1B-2C6F331AD17A}"/>
    <cellStyle name="20% - Ênfase4 9 8 3" xfId="9818" xr:uid="{EC76DB1F-C5F9-49AB-AC27-E6D1CADF57C1}"/>
    <cellStyle name="20% - Ênfase4 9 8 3 2" xfId="23132" xr:uid="{71C27CEF-3D0D-4A57-A7EE-957E6926F40B}"/>
    <cellStyle name="20% - Ênfase4 9 8 3 2 2" xfId="23133" xr:uid="{C4B2C9EA-36C4-44E9-BF06-ACC1B1B42530}"/>
    <cellStyle name="20% - Ênfase4 9 8 3 2 3" xfId="23134" xr:uid="{FA5C5927-B492-428F-94C1-49A9D26AC150}"/>
    <cellStyle name="20% - Ênfase4 9 8 3 3" xfId="23135" xr:uid="{2AE8F970-643E-4AC1-A150-72EBA2A3729D}"/>
    <cellStyle name="20% - Ênfase4 9 8 3 4" xfId="23136" xr:uid="{AF335AB0-DB35-44C7-BEB7-AF3D14A6BE6B}"/>
    <cellStyle name="20% - Ênfase4 9 8 4" xfId="23137" xr:uid="{EC31D7EC-F4C0-477D-992F-0563EAF1A17C}"/>
    <cellStyle name="20% - Ênfase4 9 8 4 2" xfId="23138" xr:uid="{4167EDA3-D518-4456-8C09-97DCD72A2486}"/>
    <cellStyle name="20% - Ênfase4 9 8 4 3" xfId="23139" xr:uid="{6518A342-A021-423D-A59D-76EE0091F1BA}"/>
    <cellStyle name="20% - Ênfase4 9 8 5" xfId="23140" xr:uid="{1CA0E3AC-CC65-4600-B68A-DE4A0A0D243A}"/>
    <cellStyle name="20% - Ênfase4 9 8 6" xfId="23141" xr:uid="{F4F9E5F6-45EF-4CAF-A52A-A2DA070343DE}"/>
    <cellStyle name="20% - Ênfase4 9 9" xfId="9819" xr:uid="{10EC1D8D-9846-4B54-B5C5-EEE1B37206A7}"/>
    <cellStyle name="20% - Ênfase4 9 9 2" xfId="23142" xr:uid="{237168E0-9284-4BB0-9DDC-19CEFB72DEF4}"/>
    <cellStyle name="20% - Ênfase4 9 9 2 2" xfId="23143" xr:uid="{46F79C53-4A30-4770-8AD6-5497BF7F5282}"/>
    <cellStyle name="20% - Ênfase4 9 9 2 3" xfId="23144" xr:uid="{EE49C5DA-C172-41A2-956E-A8EF4E85BE9D}"/>
    <cellStyle name="20% - Ênfase4 9 9 3" xfId="23145" xr:uid="{5EA6181E-7E44-4503-8C7A-5DDE585A417C}"/>
    <cellStyle name="20% - Ênfase4 9 9 4" xfId="23146" xr:uid="{815B675E-2DAC-410C-A05E-5B2C7AAFED7C}"/>
    <cellStyle name="20% - Ênfase4 90" xfId="23147" xr:uid="{448BBF37-32E7-47A5-81DB-A0617686C709}"/>
    <cellStyle name="20% - Ênfase4 90 2" xfId="23148" xr:uid="{D1BD2A86-AF91-4010-AA36-49C08C9E5900}"/>
    <cellStyle name="20% - Ênfase4 91" xfId="23149" xr:uid="{DF0EFA11-7CF6-48FD-A9AA-A770B9B9EFB1}"/>
    <cellStyle name="20% - Ênfase4 91 2" xfId="23150" xr:uid="{712B1D96-CA5D-4AA3-AA37-8A5A6B3BE9F9}"/>
    <cellStyle name="20% - Ênfase4 92" xfId="23151" xr:uid="{685C575C-3576-4DBD-93B5-C98FD695F8F4}"/>
    <cellStyle name="20% - Ênfase4 92 2" xfId="23152" xr:uid="{A247A0FA-FE86-495F-941A-0D3FB7ABF6FB}"/>
    <cellStyle name="20% - Ênfase4 93" xfId="23153" xr:uid="{20F7F193-D5ED-42D8-91DC-41E93CAD5D38}"/>
    <cellStyle name="20% - Ênfase4 93 2" xfId="23154" xr:uid="{223C4042-EEA8-4942-8AE5-5A3CC0A13AA4}"/>
    <cellStyle name="20% - Ênfase4 94" xfId="23155" xr:uid="{7710D7DB-47C2-4499-A4C1-5DA62C0DA6E7}"/>
    <cellStyle name="20% - Ênfase4 94 2" xfId="23156" xr:uid="{A63AB8F3-6CBA-420C-9492-5001FF3FA545}"/>
    <cellStyle name="20% - Ênfase4 95" xfId="23157" xr:uid="{681957C2-6356-408D-B246-FBD9ABE103F2}"/>
    <cellStyle name="20% - Ênfase4 95 2" xfId="23158" xr:uid="{BE49F104-58E7-4F65-8027-46DA3C45D2E3}"/>
    <cellStyle name="20% - Ênfase4 96" xfId="23159" xr:uid="{65D26F1D-B27F-4769-B82D-759377A84CD5}"/>
    <cellStyle name="20% - Ênfase4 96 2" xfId="23160" xr:uid="{0846DD22-CC83-4A32-89E7-9A0CC982051E}"/>
    <cellStyle name="20% - Ênfase4 97" xfId="23161" xr:uid="{44273EED-BFEA-4D24-87D8-549FA39F9B28}"/>
    <cellStyle name="20% - Ênfase4 97 2" xfId="23162" xr:uid="{D6371D40-70D6-4171-88A3-311260CB72F9}"/>
    <cellStyle name="20% - Ênfase4 98" xfId="23163" xr:uid="{3B5285FE-61B7-4B9F-BC2F-1891680E058D}"/>
    <cellStyle name="20% - Ênfase4 98 2" xfId="23164" xr:uid="{6C1F705D-93A6-4F0E-9E4C-CB6A182CB4A9}"/>
    <cellStyle name="20% - Ênfase4 99" xfId="23165" xr:uid="{DB7CE59C-0AEF-4F90-9A87-CBFE60C5B588}"/>
    <cellStyle name="20% - Ênfase5" xfId="493" builtinId="46" customBuiltin="1"/>
    <cellStyle name="20% - Ênfase5 10" xfId="4939" xr:uid="{DDC6232A-CF02-4B25-B7C3-FE295CA07EDB}"/>
    <cellStyle name="20% - Ênfase5 10 10" xfId="9820" xr:uid="{F947B2D6-7C2D-4EA5-85FB-EC928C68314B}"/>
    <cellStyle name="20% - Ênfase5 10 10 2" xfId="23166" xr:uid="{2F28D888-D196-4BBC-9404-86FF65677112}"/>
    <cellStyle name="20% - Ênfase5 10 10 2 2" xfId="23167" xr:uid="{4060DEC1-3BEB-4BCA-A858-1E110968C94A}"/>
    <cellStyle name="20% - Ênfase5 10 10 2 3" xfId="23168" xr:uid="{2E238C70-6AD5-4A99-90E3-F2BC5A413029}"/>
    <cellStyle name="20% - Ênfase5 10 10 3" xfId="23169" xr:uid="{F3991F3B-782C-4132-81AA-6DE270C5BEF4}"/>
    <cellStyle name="20% - Ênfase5 10 10 4" xfId="23170" xr:uid="{09A690F8-E70F-45C1-8139-83ED7318EC4D}"/>
    <cellStyle name="20% - Ênfase5 10 11" xfId="23171" xr:uid="{55AE79EE-C7E0-4519-A99A-F70064ECA92A}"/>
    <cellStyle name="20% - Ênfase5 10 11 2" xfId="23172" xr:uid="{662F1BF4-7A94-4D74-9013-133C4460E7BA}"/>
    <cellStyle name="20% - Ênfase5 10 11 3" xfId="23173" xr:uid="{B3509846-7EF0-45E4-B96D-E1313AD1691D}"/>
    <cellStyle name="20% - Ênfase5 10 12" xfId="23174" xr:uid="{A3B7930C-2C5A-4C6C-9592-93C115DBC0E8}"/>
    <cellStyle name="20% - Ênfase5 10 13" xfId="23175" xr:uid="{083BDFE2-ADC4-46F8-B5E0-A325C0733B4E}"/>
    <cellStyle name="20% - Ênfase5 10 2" xfId="4940" xr:uid="{7434FB75-D73C-410E-B4C3-BE14F75632DD}"/>
    <cellStyle name="20% - Ênfase5 10 2 2" xfId="9821" xr:uid="{3509819C-7C6E-4878-ABA6-DC5148153155}"/>
    <cellStyle name="20% - Ênfase5 10 2 2 2" xfId="23176" xr:uid="{187E6EAF-494D-4EA3-A7AF-46D71A59E9A5}"/>
    <cellStyle name="20% - Ênfase5 10 2 2 2 2" xfId="23177" xr:uid="{AAD81D8A-A810-43F1-9287-14A781D0A1D5}"/>
    <cellStyle name="20% - Ênfase5 10 2 2 2 3" xfId="23178" xr:uid="{A53A2595-07F1-4EAC-8DDB-73AEFA258B3C}"/>
    <cellStyle name="20% - Ênfase5 10 2 2 3" xfId="23179" xr:uid="{C24AFAA9-CA8B-4DE3-AB2F-6ADB1530CE53}"/>
    <cellStyle name="20% - Ênfase5 10 2 2 4" xfId="23180" xr:uid="{57427D30-BE2D-49C0-9D9F-8242498D0E82}"/>
    <cellStyle name="20% - Ênfase5 10 2 3" xfId="9822" xr:uid="{3BF0C0B0-F70C-4316-ABA9-1623B4932F3A}"/>
    <cellStyle name="20% - Ênfase5 10 2 3 2" xfId="23181" xr:uid="{ABE77EB8-61D0-45DA-8F9D-331ACC860842}"/>
    <cellStyle name="20% - Ênfase5 10 2 3 2 2" xfId="23182" xr:uid="{05FB0E2B-94BD-4BA0-BB15-0CB4F3D3CC16}"/>
    <cellStyle name="20% - Ênfase5 10 2 3 2 3" xfId="23183" xr:uid="{B3121B80-0141-4DD4-BF37-4691B2612DDD}"/>
    <cellStyle name="20% - Ênfase5 10 2 3 3" xfId="23184" xr:uid="{41743F23-7157-48B0-9DCB-C0D3AF727A00}"/>
    <cellStyle name="20% - Ênfase5 10 2 3 4" xfId="23185" xr:uid="{A46BC982-DB32-4848-B07E-5B9041059F52}"/>
    <cellStyle name="20% - Ênfase5 10 3" xfId="4941" xr:uid="{32C1C020-7A50-489E-B23E-D9486B89167A}"/>
    <cellStyle name="20% - Ênfase5 10 3 2" xfId="9823" xr:uid="{FAC5E95D-6BA6-4C00-8CEB-02D67294D6F2}"/>
    <cellStyle name="20% - Ênfase5 10 3 2 2" xfId="23186" xr:uid="{3F522D6C-2E48-44F9-99EA-CE49092B269E}"/>
    <cellStyle name="20% - Ênfase5 10 3 2 2 2" xfId="23187" xr:uid="{EBD95501-E311-41A1-B883-643FFC433431}"/>
    <cellStyle name="20% - Ênfase5 10 3 2 2 3" xfId="23188" xr:uid="{4BBBBA77-D12B-4C9C-ABA9-865478A32B20}"/>
    <cellStyle name="20% - Ênfase5 10 3 2 3" xfId="23189" xr:uid="{5AC18453-84AD-4A8E-9365-A602A5C2778E}"/>
    <cellStyle name="20% - Ênfase5 10 3 2 4" xfId="23190" xr:uid="{933E0854-A5A3-4AF4-B7DF-0A97C188D028}"/>
    <cellStyle name="20% - Ênfase5 10 3 3" xfId="9824" xr:uid="{6C961FC8-347B-44BD-97E2-ECF30F404D43}"/>
    <cellStyle name="20% - Ênfase5 10 3 3 2" xfId="23191" xr:uid="{8E222F2C-ADD3-4E6A-B495-84BE70764641}"/>
    <cellStyle name="20% - Ênfase5 10 3 3 2 2" xfId="23192" xr:uid="{2032291E-D82D-40F3-8EC5-AC11EB4B5458}"/>
    <cellStyle name="20% - Ênfase5 10 3 3 2 3" xfId="23193" xr:uid="{9317FFEA-8AF3-4933-A431-4CBF86D09DE2}"/>
    <cellStyle name="20% - Ênfase5 10 3 3 3" xfId="23194" xr:uid="{B5449ACC-1AD8-48A8-895D-F874E4ED1D1B}"/>
    <cellStyle name="20% - Ênfase5 10 3 3 4" xfId="23195" xr:uid="{39414B11-69CC-4E00-B9EB-CA01D98494CE}"/>
    <cellStyle name="20% - Ênfase5 10 3 4" xfId="23196" xr:uid="{408E3A86-B4EE-4AE2-BC96-F15D8D6338DE}"/>
    <cellStyle name="20% - Ênfase5 10 3 4 2" xfId="23197" xr:uid="{AA7E7727-1E4D-4E8A-8DE5-91B5916BEEB1}"/>
    <cellStyle name="20% - Ênfase5 10 3 4 3" xfId="23198" xr:uid="{E5672C12-1658-40CB-A0B7-71D8DF5AC8BE}"/>
    <cellStyle name="20% - Ênfase5 10 3 5" xfId="23199" xr:uid="{9EFDAAA7-A18B-4BD9-8D8E-2CBEE7B76691}"/>
    <cellStyle name="20% - Ênfase5 10 3 6" xfId="23200" xr:uid="{321D659E-6526-40F2-8044-72898F18BBF6}"/>
    <cellStyle name="20% - Ênfase5 10 4" xfId="9825" xr:uid="{41BEDAC4-4421-48AA-B981-4AA1C9ECB4C8}"/>
    <cellStyle name="20% - Ênfase5 10 4 2" xfId="9826" xr:uid="{221596E7-5552-471F-BA72-4A95111FB50F}"/>
    <cellStyle name="20% - Ênfase5 10 4 2 2" xfId="23201" xr:uid="{8770ECFF-427C-4755-BBAD-DF2EA5C3A5D1}"/>
    <cellStyle name="20% - Ênfase5 10 4 2 2 2" xfId="23202" xr:uid="{78342AB9-B8E7-4F73-BC96-79B8A441D362}"/>
    <cellStyle name="20% - Ênfase5 10 4 2 2 3" xfId="23203" xr:uid="{B005C435-B7C2-41E2-A0A1-2F49CF1489FD}"/>
    <cellStyle name="20% - Ênfase5 10 4 2 3" xfId="23204" xr:uid="{84AC7128-3CCF-439F-8BCF-D1DCF4228517}"/>
    <cellStyle name="20% - Ênfase5 10 4 2 4" xfId="23205" xr:uid="{B0466833-64FB-4210-9C46-B9690F1738C9}"/>
    <cellStyle name="20% - Ênfase5 10 4 3" xfId="9827" xr:uid="{F4322334-F77F-46D1-BD14-625271417925}"/>
    <cellStyle name="20% - Ênfase5 10 4 3 2" xfId="23206" xr:uid="{BA4FCB0C-5394-4EEB-852F-30F7D80E756F}"/>
    <cellStyle name="20% - Ênfase5 10 4 3 2 2" xfId="23207" xr:uid="{75CFEA3E-6392-4232-881E-580493BE5C45}"/>
    <cellStyle name="20% - Ênfase5 10 4 3 2 3" xfId="23208" xr:uid="{4FBBC7B2-9932-4028-83CE-092B2EAC57EB}"/>
    <cellStyle name="20% - Ênfase5 10 4 3 3" xfId="23209" xr:uid="{D495B792-EB84-4D25-B544-CC7124ADBFD6}"/>
    <cellStyle name="20% - Ênfase5 10 4 3 4" xfId="23210" xr:uid="{D65ECB0D-D064-4546-991B-02125A0AA629}"/>
    <cellStyle name="20% - Ênfase5 10 4 4" xfId="23211" xr:uid="{5CAF5063-7AF0-412D-BD87-DD3720AC0334}"/>
    <cellStyle name="20% - Ênfase5 10 4 4 2" xfId="23212" xr:uid="{DFF2B5A0-C8E3-41D5-8421-5C7D542BA2F9}"/>
    <cellStyle name="20% - Ênfase5 10 4 4 3" xfId="23213" xr:uid="{EFB96DCB-FF54-4152-8BA1-822FBC9B41EB}"/>
    <cellStyle name="20% - Ênfase5 10 4 5" xfId="23214" xr:uid="{07D1BFA3-D49F-46A8-A679-27A209E047FF}"/>
    <cellStyle name="20% - Ênfase5 10 4 6" xfId="23215" xr:uid="{F645FF4F-FA91-4451-85C0-A3327D8A70A5}"/>
    <cellStyle name="20% - Ênfase5 10 5" xfId="9828" xr:uid="{486E0C05-AAC9-41EC-B8EF-4E93E6A2FBC2}"/>
    <cellStyle name="20% - Ênfase5 10 5 2" xfId="9829" xr:uid="{DAB6B036-C9E1-43EA-8D53-056FECF7B835}"/>
    <cellStyle name="20% - Ênfase5 10 5 2 2" xfId="23216" xr:uid="{50EF6FB0-EA30-4E90-AB15-13438D94CB12}"/>
    <cellStyle name="20% - Ênfase5 10 5 2 2 2" xfId="23217" xr:uid="{C1FFD362-4BBA-40DA-93B8-BFD39A9A5A37}"/>
    <cellStyle name="20% - Ênfase5 10 5 2 2 3" xfId="23218" xr:uid="{DBA9509D-13EF-45F7-82EB-ECB09498F0F3}"/>
    <cellStyle name="20% - Ênfase5 10 5 2 3" xfId="23219" xr:uid="{2D0C35A1-DE9E-4996-A40B-AC777E071A1A}"/>
    <cellStyle name="20% - Ênfase5 10 5 2 4" xfId="23220" xr:uid="{1B683B78-9B72-408B-8905-82C19C810334}"/>
    <cellStyle name="20% - Ênfase5 10 5 3" xfId="9830" xr:uid="{6CF5AD38-6D73-40EB-A20B-AEC6F5AD7169}"/>
    <cellStyle name="20% - Ênfase5 10 5 3 2" xfId="23221" xr:uid="{1E52B389-5561-40F2-BC99-C030D292C4AC}"/>
    <cellStyle name="20% - Ênfase5 10 5 3 2 2" xfId="23222" xr:uid="{EFC7E8B3-3E0E-4ADE-8631-E9825E7643E9}"/>
    <cellStyle name="20% - Ênfase5 10 5 3 2 3" xfId="23223" xr:uid="{C7887A8B-19D3-4E26-BEF4-FD83A8D6337C}"/>
    <cellStyle name="20% - Ênfase5 10 5 3 3" xfId="23224" xr:uid="{338E39F5-7200-4F3E-954D-C4B6009CEB98}"/>
    <cellStyle name="20% - Ênfase5 10 5 3 4" xfId="23225" xr:uid="{3F8F35CD-454F-4A7D-B4F0-6F408DA22B80}"/>
    <cellStyle name="20% - Ênfase5 10 5 4" xfId="23226" xr:uid="{151ADCFC-B2C2-4D84-AAB9-694536EC7EC1}"/>
    <cellStyle name="20% - Ênfase5 10 5 4 2" xfId="23227" xr:uid="{3AA7A223-A42D-4EEB-89D0-58B6343B1694}"/>
    <cellStyle name="20% - Ênfase5 10 5 4 3" xfId="23228" xr:uid="{0D69E6AE-72CD-4989-964B-AFA10A927597}"/>
    <cellStyle name="20% - Ênfase5 10 5 5" xfId="23229" xr:uid="{2EE131FB-F58A-4EFC-938F-12461C6276DF}"/>
    <cellStyle name="20% - Ênfase5 10 5 6" xfId="23230" xr:uid="{164D42C6-3ED1-47D8-9B03-4C0E1DCCE876}"/>
    <cellStyle name="20% - Ênfase5 10 6" xfId="9831" xr:uid="{95256A2C-DC4A-413E-A62F-892C650A7322}"/>
    <cellStyle name="20% - Ênfase5 10 6 2" xfId="9832" xr:uid="{42EB1576-AEBC-42EE-B594-B4098315A2FF}"/>
    <cellStyle name="20% - Ênfase5 10 6 2 2" xfId="23231" xr:uid="{3382D1EF-3EE6-452E-B7A5-5AFB8FEAA011}"/>
    <cellStyle name="20% - Ênfase5 10 6 2 2 2" xfId="23232" xr:uid="{57C50023-3E5A-41DE-8A7D-66177538FA06}"/>
    <cellStyle name="20% - Ênfase5 10 6 2 2 3" xfId="23233" xr:uid="{BF9CD6D0-AFEA-4301-A0CF-D3610214FB52}"/>
    <cellStyle name="20% - Ênfase5 10 6 2 3" xfId="23234" xr:uid="{C9253725-1007-451F-970A-BBFD9958AD5E}"/>
    <cellStyle name="20% - Ênfase5 10 6 2 4" xfId="23235" xr:uid="{DD3B69AA-9832-45CC-9B78-9A875C371DE0}"/>
    <cellStyle name="20% - Ênfase5 10 6 3" xfId="9833" xr:uid="{AB82112E-626F-47D3-A930-606AAE44575E}"/>
    <cellStyle name="20% - Ênfase5 10 6 3 2" xfId="23236" xr:uid="{74CEF645-D3C9-42B3-BC8B-8385D96F4517}"/>
    <cellStyle name="20% - Ênfase5 10 6 3 2 2" xfId="23237" xr:uid="{CEC58A54-AFE8-47E4-B379-4B90BDBFFC8F}"/>
    <cellStyle name="20% - Ênfase5 10 6 3 2 3" xfId="23238" xr:uid="{70419012-0375-4C0B-9AE1-487226B175B6}"/>
    <cellStyle name="20% - Ênfase5 10 6 3 3" xfId="23239" xr:uid="{9EF57419-34AB-42A2-AC81-378CD358EB3E}"/>
    <cellStyle name="20% - Ênfase5 10 6 3 4" xfId="23240" xr:uid="{5EA81DE5-C1DB-4951-87FE-C831EFE76516}"/>
    <cellStyle name="20% - Ênfase5 10 6 4" xfId="23241" xr:uid="{C1860AE1-0F90-4624-870E-F71D7470911A}"/>
    <cellStyle name="20% - Ênfase5 10 6 4 2" xfId="23242" xr:uid="{38311390-DC5F-41CA-86C8-666D0463D717}"/>
    <cellStyle name="20% - Ênfase5 10 6 4 3" xfId="23243" xr:uid="{79DABA99-EC2E-45D9-8408-C17747888137}"/>
    <cellStyle name="20% - Ênfase5 10 6 5" xfId="23244" xr:uid="{DC6931EC-AA4D-41BB-B2A9-AAC32730E9FC}"/>
    <cellStyle name="20% - Ênfase5 10 6 6" xfId="23245" xr:uid="{8C33290B-990F-41DA-A218-AB8D316BE559}"/>
    <cellStyle name="20% - Ênfase5 10 7" xfId="9834" xr:uid="{F55DAE68-011E-4FD5-AAFE-F7277A477967}"/>
    <cellStyle name="20% - Ênfase5 10 7 2" xfId="9835" xr:uid="{ECE372F1-0B0A-45D8-8AC6-883F531EA538}"/>
    <cellStyle name="20% - Ênfase5 10 7 2 2" xfId="23246" xr:uid="{948E6B2E-F8F5-46D6-95AD-F7BBDF69A04D}"/>
    <cellStyle name="20% - Ênfase5 10 7 2 2 2" xfId="23247" xr:uid="{4E1AE705-ADC4-4CA5-958D-CC0514E73ECF}"/>
    <cellStyle name="20% - Ênfase5 10 7 2 2 3" xfId="23248" xr:uid="{6334379E-1C04-441B-97C8-A15B59A8115F}"/>
    <cellStyle name="20% - Ênfase5 10 7 2 3" xfId="23249" xr:uid="{7539FDEF-7BE5-430C-9711-31BD3ABD407D}"/>
    <cellStyle name="20% - Ênfase5 10 7 2 4" xfId="23250" xr:uid="{BCE33817-1DD4-44A3-9BF6-E83901A91C4C}"/>
    <cellStyle name="20% - Ênfase5 10 7 3" xfId="9836" xr:uid="{54698F1F-41E3-410A-86C7-77395F0AAF4B}"/>
    <cellStyle name="20% - Ênfase5 10 7 3 2" xfId="23251" xr:uid="{2AAC8D30-5BB2-409D-93CB-25D51A102882}"/>
    <cellStyle name="20% - Ênfase5 10 7 3 2 2" xfId="23252" xr:uid="{9888971D-6686-49B1-A172-6D01D211ABF0}"/>
    <cellStyle name="20% - Ênfase5 10 7 3 2 3" xfId="23253" xr:uid="{8485DB57-6894-45CE-B5C8-DC69A6AEBF1F}"/>
    <cellStyle name="20% - Ênfase5 10 7 3 3" xfId="23254" xr:uid="{3A978422-F455-48DA-8881-505ACDF6C1B7}"/>
    <cellStyle name="20% - Ênfase5 10 7 3 4" xfId="23255" xr:uid="{BBCA26F2-89EE-4D93-B100-CD1A4A07158C}"/>
    <cellStyle name="20% - Ênfase5 10 7 4" xfId="23256" xr:uid="{A4921FFA-2082-4530-8F3D-F392BEBF73BA}"/>
    <cellStyle name="20% - Ênfase5 10 7 4 2" xfId="23257" xr:uid="{B0BF076C-7EE5-4FA8-B01B-91F927D7B06A}"/>
    <cellStyle name="20% - Ênfase5 10 7 4 3" xfId="23258" xr:uid="{2DAC62EB-43A7-4099-A0F5-0F9783322A7B}"/>
    <cellStyle name="20% - Ênfase5 10 7 5" xfId="23259" xr:uid="{11A3DC5D-1D53-41CA-A4CA-60F7AFCEC0CD}"/>
    <cellStyle name="20% - Ênfase5 10 7 6" xfId="23260" xr:uid="{601594DD-DDF6-4293-AC21-051F611441A4}"/>
    <cellStyle name="20% - Ênfase5 10 8" xfId="9837" xr:uid="{105D3D70-2850-4DB1-B94A-2E7CBC7A6DA8}"/>
    <cellStyle name="20% - Ênfase5 10 8 2" xfId="9838" xr:uid="{55F318FD-DB73-4A52-A6B7-46B521A6EB61}"/>
    <cellStyle name="20% - Ênfase5 10 8 2 2" xfId="23261" xr:uid="{4C716A39-1074-4BCF-B52C-2469E9D6576E}"/>
    <cellStyle name="20% - Ênfase5 10 8 2 2 2" xfId="23262" xr:uid="{9EE63E1F-75B7-4A23-B776-7471C6735A53}"/>
    <cellStyle name="20% - Ênfase5 10 8 2 2 3" xfId="23263" xr:uid="{EF49BDF7-D47C-4131-B30E-45176DD513D4}"/>
    <cellStyle name="20% - Ênfase5 10 8 2 3" xfId="23264" xr:uid="{DA9E3A11-9B84-45D4-96BA-D032A1317E7F}"/>
    <cellStyle name="20% - Ênfase5 10 8 2 4" xfId="23265" xr:uid="{65F063AE-826B-43FA-863D-DF95ECE0109A}"/>
    <cellStyle name="20% - Ênfase5 10 8 3" xfId="9839" xr:uid="{ED4F0B9D-25FF-40D0-AC52-59434E4840C7}"/>
    <cellStyle name="20% - Ênfase5 10 8 3 2" xfId="23266" xr:uid="{698D46F2-40F5-4DE2-B705-E01B618BCFAD}"/>
    <cellStyle name="20% - Ênfase5 10 8 3 2 2" xfId="23267" xr:uid="{27DDB3EF-36C1-4766-9DEE-07FBFA285C32}"/>
    <cellStyle name="20% - Ênfase5 10 8 3 2 3" xfId="23268" xr:uid="{51BD3F55-1CE3-4703-89CB-A12ECF06024C}"/>
    <cellStyle name="20% - Ênfase5 10 8 3 3" xfId="23269" xr:uid="{19DCA3E4-8406-40AC-B4C2-A9CEAB2D7281}"/>
    <cellStyle name="20% - Ênfase5 10 8 3 4" xfId="23270" xr:uid="{F5E9B05C-205C-4879-9DBE-2768872A7B6D}"/>
    <cellStyle name="20% - Ênfase5 10 8 4" xfId="23271" xr:uid="{AE3D8559-4D0C-4504-A160-E33534CB47BE}"/>
    <cellStyle name="20% - Ênfase5 10 8 4 2" xfId="23272" xr:uid="{DEDB1573-956B-4963-B7AF-D79F3A57BE49}"/>
    <cellStyle name="20% - Ênfase5 10 8 4 3" xfId="23273" xr:uid="{CD385F1C-B513-49FA-9A55-E6E49EFC22D5}"/>
    <cellStyle name="20% - Ênfase5 10 8 5" xfId="23274" xr:uid="{86CAC5AA-BC2A-46DA-A636-B99C473E170D}"/>
    <cellStyle name="20% - Ênfase5 10 8 6" xfId="23275" xr:uid="{143D60F9-4BAF-48F2-B61B-EE7DB08784FD}"/>
    <cellStyle name="20% - Ênfase5 10 9" xfId="9840" xr:uid="{05CFA66E-5814-461B-96E0-E8EB4C497292}"/>
    <cellStyle name="20% - Ênfase5 10 9 2" xfId="23276" xr:uid="{B248A535-7030-4F7E-8FB1-7117FA2D5D6F}"/>
    <cellStyle name="20% - Ênfase5 10 9 2 2" xfId="23277" xr:uid="{1138F2CB-E243-4408-B426-7904C1301176}"/>
    <cellStyle name="20% - Ênfase5 10 9 2 3" xfId="23278" xr:uid="{DA52FDE3-B4A1-4641-B0AA-F9DB8EA2980A}"/>
    <cellStyle name="20% - Ênfase5 10 9 3" xfId="23279" xr:uid="{E2D825EA-34D8-479C-A43E-4050DF00BC53}"/>
    <cellStyle name="20% - Ênfase5 10 9 4" xfId="23280" xr:uid="{C6537EB9-28E5-41B3-804C-EF1F47EBEE91}"/>
    <cellStyle name="20% - Ênfase5 100" xfId="23281" xr:uid="{EC549307-C8E9-4415-BF7C-11235ABF48F1}"/>
    <cellStyle name="20% - Ênfase5 101" xfId="23282" xr:uid="{0DD466CD-BB18-4E6D-8532-D7064B0DABE8}"/>
    <cellStyle name="20% - Ênfase5 102" xfId="23283" xr:uid="{B688E3A9-23BE-45F0-8D6E-F0EA4AF78482}"/>
    <cellStyle name="20% - Ênfase5 103" xfId="23284" xr:uid="{8E2ACB79-DC37-4314-BB24-57FAD3CA3F7D}"/>
    <cellStyle name="20% - Ênfase5 104" xfId="23285" xr:uid="{ABCD5AF6-C96E-42C7-8DA4-A87D7D03E716}"/>
    <cellStyle name="20% - Ênfase5 105" xfId="23286" xr:uid="{D691411D-5CDA-4178-81ED-5EF58AB281CC}"/>
    <cellStyle name="20% - Ênfase5 106" xfId="23287" xr:uid="{5BA7A440-391C-487D-98BB-F9F5D5307E4C}"/>
    <cellStyle name="20% - Ênfase5 107" xfId="23288" xr:uid="{5EEFCDDF-C641-4561-AA6C-6A2722891B13}"/>
    <cellStyle name="20% - Ênfase5 108" xfId="23289" xr:uid="{95A2EF55-C7FA-4629-B95C-B35F922BED7A}"/>
    <cellStyle name="20% - Ênfase5 109" xfId="23290" xr:uid="{5F3B8F0B-74D1-455C-8986-1BDA79893D47}"/>
    <cellStyle name="20% - Ênfase5 11" xfId="4942" xr:uid="{01175C65-BC4F-400A-A508-9F8B851EE9E7}"/>
    <cellStyle name="20% - Ênfase5 11 2" xfId="4943" xr:uid="{774563E7-8F65-45D5-9C16-1B97A4C7E525}"/>
    <cellStyle name="20% - Ênfase5 11 2 2" xfId="9841" xr:uid="{AE223E2F-A4FB-4C59-A2B2-2BF629AF81FD}"/>
    <cellStyle name="20% - Ênfase5 11 2 2 2" xfId="23291" xr:uid="{9455B019-41EF-4BB6-9595-D802F8636116}"/>
    <cellStyle name="20% - Ênfase5 11 2 2 2 2" xfId="23292" xr:uid="{F1FE1159-BF3D-413D-AA9D-F20B5726AAFB}"/>
    <cellStyle name="20% - Ênfase5 11 2 2 2 3" xfId="23293" xr:uid="{F7D4B008-91F6-4372-8D99-D1886AAC2AD6}"/>
    <cellStyle name="20% - Ênfase5 11 2 2 3" xfId="23294" xr:uid="{D3AD8A9C-4BA4-4B55-A60C-493242EECAD1}"/>
    <cellStyle name="20% - Ênfase5 11 2 2 4" xfId="23295" xr:uid="{69C59C39-3D61-4C32-94CC-E7A620AEC4E6}"/>
    <cellStyle name="20% - Ênfase5 11 2 3" xfId="9842" xr:uid="{8CF1A394-489B-46D2-8BE5-27290DEC8784}"/>
    <cellStyle name="20% - Ênfase5 11 2 3 2" xfId="23296" xr:uid="{918BA407-4FA6-41C3-A430-103B62EF47D2}"/>
    <cellStyle name="20% - Ênfase5 11 2 3 2 2" xfId="23297" xr:uid="{2A516B77-696D-42BC-BE02-AB379B57B750}"/>
    <cellStyle name="20% - Ênfase5 11 2 3 2 3" xfId="23298" xr:uid="{ACAD0EA7-1B9C-4442-9ED2-496AC3407985}"/>
    <cellStyle name="20% - Ênfase5 11 2 3 3" xfId="23299" xr:uid="{29CB0583-B647-4B61-AFC8-2C8BA517DCDF}"/>
    <cellStyle name="20% - Ênfase5 11 2 3 4" xfId="23300" xr:uid="{CC3C3A8F-A669-45AE-B22C-4E2CB47968CA}"/>
    <cellStyle name="20% - Ênfase5 11 2 4" xfId="23301" xr:uid="{DA6A7174-9E51-44EB-BE4C-93D60DAA9C6B}"/>
    <cellStyle name="20% - Ênfase5 11 2 4 2" xfId="23302" xr:uid="{C4CF78FE-0E46-49F1-83BC-C9A27DFC50AA}"/>
    <cellStyle name="20% - Ênfase5 11 2 4 3" xfId="23303" xr:uid="{A34FACCD-42C0-4BB9-B661-98F57978CBB9}"/>
    <cellStyle name="20% - Ênfase5 11 2 5" xfId="23304" xr:uid="{D22EEE39-0568-4925-B0CF-50C83D40998F}"/>
    <cellStyle name="20% - Ênfase5 11 2 6" xfId="23305" xr:uid="{F6CDD517-FE02-4736-A6E5-D75836AB0854}"/>
    <cellStyle name="20% - Ênfase5 11 3" xfId="4944" xr:uid="{2E36E1CB-AD81-42E2-99EC-5A8979C3A815}"/>
    <cellStyle name="20% - Ênfase5 11 3 2" xfId="9843" xr:uid="{9D8D8CEB-0787-478B-B37D-790CF8F2F0E9}"/>
    <cellStyle name="20% - Ênfase5 11 3 2 2" xfId="23306" xr:uid="{E13D592B-DA3B-405A-8389-804475BD9D48}"/>
    <cellStyle name="20% - Ênfase5 11 3 2 2 2" xfId="23307" xr:uid="{EFE45226-4D3F-4B6E-8ED2-67FB0DCFF2EE}"/>
    <cellStyle name="20% - Ênfase5 11 3 2 2 3" xfId="23308" xr:uid="{DFA33F43-A07E-43B9-BF9F-140584A2F5B5}"/>
    <cellStyle name="20% - Ênfase5 11 3 2 3" xfId="23309" xr:uid="{1F856E0F-B93A-4A5C-8E32-648BCD9250A4}"/>
    <cellStyle name="20% - Ênfase5 11 3 2 4" xfId="23310" xr:uid="{5445B359-56D9-4FC4-A68C-A5D16AEAF425}"/>
    <cellStyle name="20% - Ênfase5 11 3 3" xfId="9844" xr:uid="{16A750C4-0D81-43D0-9EC5-3C14A2B9BD5E}"/>
    <cellStyle name="20% - Ênfase5 11 3 3 2" xfId="23311" xr:uid="{22126D02-E330-40B7-A114-1F5E0D4063B5}"/>
    <cellStyle name="20% - Ênfase5 11 3 3 2 2" xfId="23312" xr:uid="{EFF45746-09E5-4A43-B43D-C1203E6AAA4C}"/>
    <cellStyle name="20% - Ênfase5 11 3 3 2 3" xfId="23313" xr:uid="{5B23EF05-BB43-4FE1-B023-7C25A6AE4CB5}"/>
    <cellStyle name="20% - Ênfase5 11 3 3 3" xfId="23314" xr:uid="{63193E00-DA54-44D7-B2E1-8464D0738A6A}"/>
    <cellStyle name="20% - Ênfase5 11 3 3 4" xfId="23315" xr:uid="{7EECCFCD-B0D0-423C-8C84-7F9D7A5F05B6}"/>
    <cellStyle name="20% - Ênfase5 11 3 4" xfId="23316" xr:uid="{343169F5-6D73-4EE9-B303-C1BBB6AD439A}"/>
    <cellStyle name="20% - Ênfase5 11 3 4 2" xfId="23317" xr:uid="{EABD2378-FDC2-4984-9BDC-3C064B0771BE}"/>
    <cellStyle name="20% - Ênfase5 11 3 4 3" xfId="23318" xr:uid="{35A4288C-2568-48AC-B6EE-A9A8AE598018}"/>
    <cellStyle name="20% - Ênfase5 11 3 5" xfId="23319" xr:uid="{21838E7F-FB13-4315-93E6-1D7D212F9BA9}"/>
    <cellStyle name="20% - Ênfase5 11 3 6" xfId="23320" xr:uid="{AFB58A91-131C-40FE-A12C-3023B015056B}"/>
    <cellStyle name="20% - Ênfase5 11 4" xfId="9845" xr:uid="{223EF6E0-0C0A-4447-9D0A-6B5E743455F0}"/>
    <cellStyle name="20% - Ênfase5 11 4 2" xfId="23321" xr:uid="{17830720-71DD-434E-8AF6-BD3B37419F33}"/>
    <cellStyle name="20% - Ênfase5 11 4 2 2" xfId="23322" xr:uid="{28BFCB5D-3874-446B-A5BA-4586C7119900}"/>
    <cellStyle name="20% - Ênfase5 11 4 2 3" xfId="23323" xr:uid="{206479C0-4F01-4911-AE39-6F720F88D3E3}"/>
    <cellStyle name="20% - Ênfase5 11 4 3" xfId="23324" xr:uid="{83542AD7-55D4-4BF7-A09E-D7A4AFCDA7B9}"/>
    <cellStyle name="20% - Ênfase5 11 4 4" xfId="23325" xr:uid="{6C93532E-D19B-48E2-AF7C-95DFEC9084FC}"/>
    <cellStyle name="20% - Ênfase5 11 5" xfId="9846" xr:uid="{E38E27DB-B440-4575-9012-F8861C97FE0A}"/>
    <cellStyle name="20% - Ênfase5 11 5 2" xfId="23326" xr:uid="{F0E16D70-DBBD-4CBB-9B1C-088DF39BF08C}"/>
    <cellStyle name="20% - Ênfase5 11 5 2 2" xfId="23327" xr:uid="{1FE0210A-0832-4A27-957D-74BD51C3D318}"/>
    <cellStyle name="20% - Ênfase5 11 5 2 3" xfId="23328" xr:uid="{81FAF10B-9C01-4537-AF96-73DD8A6EBF8E}"/>
    <cellStyle name="20% - Ênfase5 11 5 3" xfId="23329" xr:uid="{1F2B58F4-BA65-4AFD-9F40-F1EA214D11DA}"/>
    <cellStyle name="20% - Ênfase5 11 5 4" xfId="23330" xr:uid="{FAFE76F2-DE7D-46EE-9FFB-ADFF2DA19BB9}"/>
    <cellStyle name="20% - Ênfase5 11 6" xfId="23331" xr:uid="{A2C20EE8-C1DC-4A76-9F65-4F87B33FFA13}"/>
    <cellStyle name="20% - Ênfase5 11 6 2" xfId="23332" xr:uid="{B3038763-8A42-446A-AC5F-57F6475771F9}"/>
    <cellStyle name="20% - Ênfase5 11 6 3" xfId="23333" xr:uid="{F60EE084-1FE8-4FDF-A22D-C868656A6A36}"/>
    <cellStyle name="20% - Ênfase5 11 7" xfId="23334" xr:uid="{0295D6B8-4EAB-48CA-A495-0AC09606F692}"/>
    <cellStyle name="20% - Ênfase5 11 8" xfId="23335" xr:uid="{D5B50F5D-76FC-4591-82E9-7E52757C963B}"/>
    <cellStyle name="20% - Ênfase5 110" xfId="23336" xr:uid="{29893C9B-644D-46F2-A8AD-36ABFB5B225D}"/>
    <cellStyle name="20% - Ênfase5 111" xfId="23337" xr:uid="{FE33084A-1B80-4BB3-9290-5A7A98F790B3}"/>
    <cellStyle name="20% - Ênfase5 112" xfId="23338" xr:uid="{6880C896-500D-411A-8917-AB986A995E19}"/>
    <cellStyle name="20% - Ênfase5 113" xfId="23339" xr:uid="{5C9B86F2-791F-4E7E-973E-841A0BDA974F}"/>
    <cellStyle name="20% - Ênfase5 114" xfId="23340" xr:uid="{D7450706-51CD-429D-BD5B-55953BE5D4B3}"/>
    <cellStyle name="20% - Ênfase5 115" xfId="23341" xr:uid="{BB092676-F918-433D-B93E-2D606C45BE74}"/>
    <cellStyle name="20% - Ênfase5 116" xfId="23342" xr:uid="{F6ACC74D-EED6-4494-83DE-49D58BEF7E64}"/>
    <cellStyle name="20% - Ênfase5 117" xfId="23343" xr:uid="{9F72C975-B888-4759-AD8F-2D6853F4F593}"/>
    <cellStyle name="20% - Ênfase5 118" xfId="23344" xr:uid="{7DFF17E7-11F9-495E-B73C-12AC1B45C34D}"/>
    <cellStyle name="20% - Ênfase5 119" xfId="23345" xr:uid="{6899BED3-2DBE-4D1C-AE9C-423F70B0D30A}"/>
    <cellStyle name="20% - Ênfase5 12" xfId="4945" xr:uid="{9642159C-D322-46E3-8F4E-E7DE34BD69EF}"/>
    <cellStyle name="20% - Ênfase5 12 2" xfId="4946" xr:uid="{0C7D6ED6-1A6E-4F89-B9F2-499C0C19A654}"/>
    <cellStyle name="20% - Ênfase5 12 2 2" xfId="9847" xr:uid="{5E709E1D-A73D-4476-A3A7-2CDE3393EFBE}"/>
    <cellStyle name="20% - Ênfase5 12 2 2 2" xfId="23346" xr:uid="{1F551434-0DC5-4339-A6D6-B767F5908055}"/>
    <cellStyle name="20% - Ênfase5 12 2 2 2 2" xfId="23347" xr:uid="{5C48209A-5DD0-4DAA-91F2-98054895E6EF}"/>
    <cellStyle name="20% - Ênfase5 12 2 2 2 3" xfId="23348" xr:uid="{FBC3139D-E387-4312-A3D8-83076FA70A21}"/>
    <cellStyle name="20% - Ênfase5 12 2 2 3" xfId="23349" xr:uid="{740CE8FA-3F4D-4601-82F6-602FE3D72E6B}"/>
    <cellStyle name="20% - Ênfase5 12 2 2 4" xfId="23350" xr:uid="{AD2D0F4B-7E32-4224-9ED1-2A81EAED6AC3}"/>
    <cellStyle name="20% - Ênfase5 12 2 3" xfId="9848" xr:uid="{20C1D17E-4A62-4D57-A1C1-34DF239F25FF}"/>
    <cellStyle name="20% - Ênfase5 12 2 3 2" xfId="23351" xr:uid="{0C7DCC57-8099-451D-8F62-E37958EA5990}"/>
    <cellStyle name="20% - Ênfase5 12 2 3 2 2" xfId="23352" xr:uid="{ED8E1FEE-26FC-4A5C-9892-432547FD343E}"/>
    <cellStyle name="20% - Ênfase5 12 2 3 2 3" xfId="23353" xr:uid="{0F074FDA-D520-4638-83A1-D7FA7E5D321F}"/>
    <cellStyle name="20% - Ênfase5 12 2 3 3" xfId="23354" xr:uid="{7FFB4DA3-B044-4651-BED1-34D574E43BC9}"/>
    <cellStyle name="20% - Ênfase5 12 2 3 4" xfId="23355" xr:uid="{5E63B56E-2904-4A30-8CDF-9CB364A588C7}"/>
    <cellStyle name="20% - Ênfase5 12 2 4" xfId="23356" xr:uid="{DB76B516-5862-4DB6-B914-D01E0F2AF5E3}"/>
    <cellStyle name="20% - Ênfase5 12 2 4 2" xfId="23357" xr:uid="{A939FD43-5B22-4BE8-AFED-BE741EBB10B7}"/>
    <cellStyle name="20% - Ênfase5 12 2 4 3" xfId="23358" xr:uid="{DAE46673-1EDE-4B41-A99C-20CF1A87BA4F}"/>
    <cellStyle name="20% - Ênfase5 12 2 5" xfId="23359" xr:uid="{688FA61D-0A9F-4BD0-BB7A-06E0C9FE16EC}"/>
    <cellStyle name="20% - Ênfase5 12 2 6" xfId="23360" xr:uid="{6D8EADDA-A15B-4A84-9E36-9A3D061D44AB}"/>
    <cellStyle name="20% - Ênfase5 12 3" xfId="4947" xr:uid="{5C842D14-FC70-44E8-B7BE-E1CA2F1C69B4}"/>
    <cellStyle name="20% - Ênfase5 12 3 2" xfId="9849" xr:uid="{112FDB42-8EB7-4939-85DA-C1E21B32AF58}"/>
    <cellStyle name="20% - Ênfase5 12 3 2 2" xfId="23361" xr:uid="{A482DF0F-9CA6-468C-9EB2-70C75EDA9742}"/>
    <cellStyle name="20% - Ênfase5 12 3 2 2 2" xfId="23362" xr:uid="{11129B1B-BD65-4220-8685-7C2516915546}"/>
    <cellStyle name="20% - Ênfase5 12 3 2 2 3" xfId="23363" xr:uid="{09410CB6-ABA0-4C3F-9A15-A2A85683A728}"/>
    <cellStyle name="20% - Ênfase5 12 3 2 3" xfId="23364" xr:uid="{12C9C878-8F1D-4241-84E7-08F45BAE6392}"/>
    <cellStyle name="20% - Ênfase5 12 3 2 4" xfId="23365" xr:uid="{3B677FD1-36D6-4727-AECF-923010150D97}"/>
    <cellStyle name="20% - Ênfase5 12 3 3" xfId="9850" xr:uid="{EA6101A9-6FDF-428A-942F-97D2AD5B1762}"/>
    <cellStyle name="20% - Ênfase5 12 3 3 2" xfId="23366" xr:uid="{DCF52513-5611-4C81-B3B5-DF6E64E7E1E2}"/>
    <cellStyle name="20% - Ênfase5 12 3 3 2 2" xfId="23367" xr:uid="{164F7CF6-8781-45C1-B513-703E8F7F77F9}"/>
    <cellStyle name="20% - Ênfase5 12 3 3 2 3" xfId="23368" xr:uid="{286957C1-62AD-4762-AB85-DAB5833B373D}"/>
    <cellStyle name="20% - Ênfase5 12 3 3 3" xfId="23369" xr:uid="{06D026DC-7F81-4ACC-A8FB-49763BD09CBB}"/>
    <cellStyle name="20% - Ênfase5 12 3 3 4" xfId="23370" xr:uid="{281FB92B-F492-4DD2-9432-35000171522B}"/>
    <cellStyle name="20% - Ênfase5 12 3 4" xfId="23371" xr:uid="{FCBD78E1-5356-4BE8-99D5-B01E2AC38E72}"/>
    <cellStyle name="20% - Ênfase5 12 3 4 2" xfId="23372" xr:uid="{ECABFCD0-1F77-4843-85E0-C49C1AA3898E}"/>
    <cellStyle name="20% - Ênfase5 12 3 4 3" xfId="23373" xr:uid="{DFB54276-6EDC-45E9-972E-980743270D9B}"/>
    <cellStyle name="20% - Ênfase5 12 3 5" xfId="23374" xr:uid="{D93422EF-48A7-460E-B8F7-81B3FBF74998}"/>
    <cellStyle name="20% - Ênfase5 12 3 6" xfId="23375" xr:uid="{AABF0F7F-E719-41DC-B1C3-09133345B793}"/>
    <cellStyle name="20% - Ênfase5 12 4" xfId="9851" xr:uid="{D98E05AD-B955-4E7D-A72C-35489290556F}"/>
    <cellStyle name="20% - Ênfase5 12 4 2" xfId="23376" xr:uid="{6021796F-FDCC-42A8-BFE3-485557C57259}"/>
    <cellStyle name="20% - Ênfase5 12 4 2 2" xfId="23377" xr:uid="{8690AA39-CAFE-4E12-A0B2-008381F6979E}"/>
    <cellStyle name="20% - Ênfase5 12 4 2 3" xfId="23378" xr:uid="{481455FE-45D3-46C5-8EEA-EBEF05645F1E}"/>
    <cellStyle name="20% - Ênfase5 12 4 3" xfId="23379" xr:uid="{F50EBED3-5F8A-46CB-A948-9003EB154A80}"/>
    <cellStyle name="20% - Ênfase5 12 4 4" xfId="23380" xr:uid="{66A78AA5-77DB-43C6-8D51-851762AFDCB3}"/>
    <cellStyle name="20% - Ênfase5 12 5" xfId="9852" xr:uid="{0D92F018-6342-46BE-A264-FA33A3490C1B}"/>
    <cellStyle name="20% - Ênfase5 12 5 2" xfId="23381" xr:uid="{C7B8F8A1-7211-45A9-B59F-293CE74B0633}"/>
    <cellStyle name="20% - Ênfase5 12 5 2 2" xfId="23382" xr:uid="{4533EBBC-AEC1-4F81-B954-02497A392AF8}"/>
    <cellStyle name="20% - Ênfase5 12 5 2 3" xfId="23383" xr:uid="{D49881C1-6759-453B-8AE7-87275B8163CF}"/>
    <cellStyle name="20% - Ênfase5 12 5 3" xfId="23384" xr:uid="{342DED75-171A-4D22-9E11-B3E37454BF03}"/>
    <cellStyle name="20% - Ênfase5 12 5 4" xfId="23385" xr:uid="{719ABB37-EB89-4C48-AF9B-13964A5F34EC}"/>
    <cellStyle name="20% - Ênfase5 12 6" xfId="23386" xr:uid="{97D5C2C9-14C7-4F32-9B77-885E6A83F116}"/>
    <cellStyle name="20% - Ênfase5 12 6 2" xfId="23387" xr:uid="{FE77A846-ADF6-4FA5-BA8B-28452D5B59B5}"/>
    <cellStyle name="20% - Ênfase5 12 6 3" xfId="23388" xr:uid="{DE2F30CC-3AAD-42CE-A19E-39E972A2BA7B}"/>
    <cellStyle name="20% - Ênfase5 12 7" xfId="23389" xr:uid="{3AAC75E5-BD7C-4586-AD79-C3E9D51FD597}"/>
    <cellStyle name="20% - Ênfase5 12 8" xfId="23390" xr:uid="{E7B942CE-BA1B-4BB7-AE6F-33C0B4E61871}"/>
    <cellStyle name="20% - Ênfase5 120" xfId="23391" xr:uid="{20D95561-A7F4-435F-A961-9F8C9A694268}"/>
    <cellStyle name="20% - Ênfase5 121" xfId="23392" xr:uid="{45B45D10-7EAE-44FB-A21F-AC9C153D732D}"/>
    <cellStyle name="20% - Ênfase5 122" xfId="23393" xr:uid="{8D1C5A6B-FF3B-4D47-86F2-C613A53CB5DA}"/>
    <cellStyle name="20% - Ênfase5 123" xfId="23394" xr:uid="{BF5CD47C-AE34-4072-AA31-D4B77760D809}"/>
    <cellStyle name="20% - Ênfase5 124" xfId="23395" xr:uid="{D9440A45-B3C7-4ABF-A3C1-A19AF35388EC}"/>
    <cellStyle name="20% - Ênfase5 125" xfId="23396" xr:uid="{2A8085D5-137B-4619-B68F-96862AAAA8F6}"/>
    <cellStyle name="20% - Ênfase5 126" xfId="23397" xr:uid="{4A2E3CC2-B3C4-4544-BEAE-95B97D6C9E27}"/>
    <cellStyle name="20% - Ênfase5 127" xfId="23398" xr:uid="{ED5AB6E1-EE0C-4DDB-858E-E0D681986E86}"/>
    <cellStyle name="20% - Ênfase5 128" xfId="23399" xr:uid="{9C0D6495-9AE7-41FD-AF79-3F42538A834C}"/>
    <cellStyle name="20% - Ênfase5 129" xfId="23400" xr:uid="{31920616-B45B-4A9F-94DF-5CE0FD177012}"/>
    <cellStyle name="20% - Ênfase5 13" xfId="4948" xr:uid="{091683AF-0167-42D1-AA47-926ADA4E88B2}"/>
    <cellStyle name="20% - Ênfase5 13 2" xfId="9853" xr:uid="{67302DD5-F4EA-4773-A172-EAD9E81617B3}"/>
    <cellStyle name="20% - Ênfase5 13 2 2" xfId="9854" xr:uid="{5CC59C58-1EE7-422F-98FA-6DE543AE0B61}"/>
    <cellStyle name="20% - Ênfase5 13 2 2 2" xfId="23401" xr:uid="{DDA95AAE-228B-4926-BF77-2BBE7E9AAF9A}"/>
    <cellStyle name="20% - Ênfase5 13 2 2 2 2" xfId="23402" xr:uid="{E746B035-B105-4708-9C05-9C83595D57F7}"/>
    <cellStyle name="20% - Ênfase5 13 2 2 2 3" xfId="23403" xr:uid="{0A3B9704-0975-4ABB-AD1A-32918BB8EB08}"/>
    <cellStyle name="20% - Ênfase5 13 2 2 3" xfId="23404" xr:uid="{EA838990-B383-4E0D-A3AD-D77DDEAD60DC}"/>
    <cellStyle name="20% - Ênfase5 13 2 2 4" xfId="23405" xr:uid="{D8E65B38-0B7C-4AAE-9F95-4B4733E4D8B0}"/>
    <cellStyle name="20% - Ênfase5 13 2 3" xfId="9855" xr:uid="{9952F33E-005A-40CE-B93E-9B93DC084556}"/>
    <cellStyle name="20% - Ênfase5 13 2 3 2" xfId="23406" xr:uid="{64D40998-7F2C-481C-B64E-D0EEA57F333D}"/>
    <cellStyle name="20% - Ênfase5 13 2 3 2 2" xfId="23407" xr:uid="{4895C232-C6F6-440D-AF73-0E1F146781EE}"/>
    <cellStyle name="20% - Ênfase5 13 2 3 2 3" xfId="23408" xr:uid="{34862395-B1BE-46AF-9141-45B5B5085D47}"/>
    <cellStyle name="20% - Ênfase5 13 2 3 3" xfId="23409" xr:uid="{ED818248-4458-4D12-BB9E-C9592AE56C95}"/>
    <cellStyle name="20% - Ênfase5 13 2 3 4" xfId="23410" xr:uid="{0B23D8B9-A66B-488F-931E-4432598D073F}"/>
    <cellStyle name="20% - Ênfase5 13 2 4" xfId="23411" xr:uid="{4AE0674E-7385-49AC-84FC-AF926B27081F}"/>
    <cellStyle name="20% - Ênfase5 13 2 4 2" xfId="23412" xr:uid="{D06288A0-D727-4509-BD45-3B370BA314BF}"/>
    <cellStyle name="20% - Ênfase5 13 2 4 3" xfId="23413" xr:uid="{983084D3-3EFF-4344-A086-2A5C9C62F6CA}"/>
    <cellStyle name="20% - Ênfase5 13 2 5" xfId="23414" xr:uid="{10BACC3F-6AD2-4ECA-9188-3A75EFE3DE84}"/>
    <cellStyle name="20% - Ênfase5 13 2 6" xfId="23415" xr:uid="{5591FEB2-660A-4241-AE24-8446F4D60AE0}"/>
    <cellStyle name="20% - Ênfase5 13 3" xfId="9856" xr:uid="{11717DDA-AB9E-4A1E-83A7-5AD98651D5D5}"/>
    <cellStyle name="20% - Ênfase5 13 3 2" xfId="9857" xr:uid="{D7CB89E1-D194-48F1-968C-9542A52257A8}"/>
    <cellStyle name="20% - Ênfase5 13 3 2 2" xfId="23416" xr:uid="{0574424B-FA21-4A16-A4BE-196DDAD69AAB}"/>
    <cellStyle name="20% - Ênfase5 13 3 2 2 2" xfId="23417" xr:uid="{0689E116-0450-41D8-AE06-27E6F9B410A5}"/>
    <cellStyle name="20% - Ênfase5 13 3 2 2 3" xfId="23418" xr:uid="{BEAF375A-8C13-45A4-8F6E-5B3B65CDDD3E}"/>
    <cellStyle name="20% - Ênfase5 13 3 2 3" xfId="23419" xr:uid="{AA6F1B33-E087-427F-8A5C-581B6680B506}"/>
    <cellStyle name="20% - Ênfase5 13 3 2 4" xfId="23420" xr:uid="{3ABAD327-C15A-45F8-9AC6-A40B3B22FC30}"/>
    <cellStyle name="20% - Ênfase5 13 3 3" xfId="9858" xr:uid="{30427A71-7D58-4BE7-86DE-6732352EC2D1}"/>
    <cellStyle name="20% - Ênfase5 13 3 3 2" xfId="23421" xr:uid="{23280403-6F26-4FA2-929F-C1DC0D2B4114}"/>
    <cellStyle name="20% - Ênfase5 13 3 3 2 2" xfId="23422" xr:uid="{58C8345B-C53F-47EA-9732-072651293697}"/>
    <cellStyle name="20% - Ênfase5 13 3 3 2 3" xfId="23423" xr:uid="{E74989A8-BFED-4B8B-B5FC-E649DE6DFAB9}"/>
    <cellStyle name="20% - Ênfase5 13 3 3 3" xfId="23424" xr:uid="{AF8910DD-F223-4882-8E3C-0131A2BE9579}"/>
    <cellStyle name="20% - Ênfase5 13 3 3 4" xfId="23425" xr:uid="{A219E352-DDE4-4BFD-B935-EEF88F4F9C2F}"/>
    <cellStyle name="20% - Ênfase5 13 3 4" xfId="23426" xr:uid="{BB7478F1-D4EE-46BD-B152-1A64E5878458}"/>
    <cellStyle name="20% - Ênfase5 13 3 4 2" xfId="23427" xr:uid="{92A61024-FC06-4A90-ADC2-6FE46E62C238}"/>
    <cellStyle name="20% - Ênfase5 13 3 4 3" xfId="23428" xr:uid="{570F3673-1287-449B-B76F-8992136443BE}"/>
    <cellStyle name="20% - Ênfase5 13 3 5" xfId="23429" xr:uid="{AB3B2C2A-1FA3-4BA1-B420-33C6E6E2EEA2}"/>
    <cellStyle name="20% - Ênfase5 13 3 6" xfId="23430" xr:uid="{CBF22844-1C09-4451-A69B-4D022E8C4746}"/>
    <cellStyle name="20% - Ênfase5 13 4" xfId="9859" xr:uid="{3C47BAFE-6A04-4265-B4A1-BBA18CE040A5}"/>
    <cellStyle name="20% - Ênfase5 13 4 2" xfId="23431" xr:uid="{6AE5A22D-EEC1-4515-942A-D21EE430B121}"/>
    <cellStyle name="20% - Ênfase5 13 4 2 2" xfId="23432" xr:uid="{73FF2C8C-CA54-4140-A07F-AB5DD7E69AAC}"/>
    <cellStyle name="20% - Ênfase5 13 4 2 3" xfId="23433" xr:uid="{86C87B94-55B8-4FEB-AC10-8197A835B597}"/>
    <cellStyle name="20% - Ênfase5 13 4 3" xfId="23434" xr:uid="{7AC2BA92-BEC2-4AB4-9094-628A563A5ABF}"/>
    <cellStyle name="20% - Ênfase5 13 4 4" xfId="23435" xr:uid="{0AB4FB2A-1968-4013-8F72-489E7BAECBF8}"/>
    <cellStyle name="20% - Ênfase5 13 5" xfId="9860" xr:uid="{B6BF4618-4A79-43CA-A5E8-1967CED17DA8}"/>
    <cellStyle name="20% - Ênfase5 13 5 2" xfId="23436" xr:uid="{63676512-1309-4A11-9A0E-32485F46DBFB}"/>
    <cellStyle name="20% - Ênfase5 13 5 2 2" xfId="23437" xr:uid="{B527463E-7358-497F-857D-146816673505}"/>
    <cellStyle name="20% - Ênfase5 13 5 2 3" xfId="23438" xr:uid="{F5F3BF46-C91B-4995-B79C-DD07959B236A}"/>
    <cellStyle name="20% - Ênfase5 13 5 3" xfId="23439" xr:uid="{B2FD3DC7-20C8-4A27-9E40-013E326BE3EE}"/>
    <cellStyle name="20% - Ênfase5 13 5 4" xfId="23440" xr:uid="{61E6EDEE-C4BB-4DBF-8426-DC124790669A}"/>
    <cellStyle name="20% - Ênfase5 130" xfId="23441" xr:uid="{741CDB9E-E5B2-4BA4-8E5F-CCF07C45690E}"/>
    <cellStyle name="20% - Ênfase5 131" xfId="23442" xr:uid="{B387B237-5F95-46CC-A356-C5A408F8C071}"/>
    <cellStyle name="20% - Ênfase5 132" xfId="23443" xr:uid="{6D21C897-CCB0-49DC-96BC-3FA552FBA6F7}"/>
    <cellStyle name="20% - Ênfase5 133" xfId="23444" xr:uid="{3FB2A303-17C3-45D3-8E87-9EB982A60EA8}"/>
    <cellStyle name="20% - Ênfase5 134" xfId="23445" xr:uid="{E3AA6022-C3E1-491E-ADE7-8E9F8C4CC489}"/>
    <cellStyle name="20% - Ênfase5 135" xfId="23446" xr:uid="{F56FCD66-9B33-4BD6-A325-4F9F6B658C12}"/>
    <cellStyle name="20% - Ênfase5 136" xfId="23447" xr:uid="{D7760BA5-032C-4B7A-8120-915EFF5051D3}"/>
    <cellStyle name="20% - Ênfase5 137" xfId="23448" xr:uid="{5E9C5106-98C1-4F06-8C8A-284CC79F7BA2}"/>
    <cellStyle name="20% - Ênfase5 138" xfId="23449" xr:uid="{367E4127-BD46-4826-A35D-0B6EE7D82543}"/>
    <cellStyle name="20% - Ênfase5 139" xfId="23450" xr:uid="{6A67E54F-0588-4D24-B893-FE6E3CFD43F1}"/>
    <cellStyle name="20% - Ênfase5 14" xfId="4949" xr:uid="{B2659361-06B2-46E1-AB44-58E8018FD4B7}"/>
    <cellStyle name="20% - Ênfase5 14 2" xfId="9861" xr:uid="{692B626D-7376-471C-87A2-85554AEB3589}"/>
    <cellStyle name="20% - Ênfase5 14 2 2" xfId="9862" xr:uid="{C197B7DD-1C64-4357-9DDF-ECA81125B4C9}"/>
    <cellStyle name="20% - Ênfase5 14 2 2 2" xfId="23451" xr:uid="{DCAE0D5B-FDE7-4548-B933-DC18E20370C4}"/>
    <cellStyle name="20% - Ênfase5 14 2 2 2 2" xfId="23452" xr:uid="{E9DEB4D7-F64A-4D6B-BE8C-6E7E2D3DCE64}"/>
    <cellStyle name="20% - Ênfase5 14 2 2 2 3" xfId="23453" xr:uid="{DDA85BFF-54D3-40BA-891E-B346187A3647}"/>
    <cellStyle name="20% - Ênfase5 14 2 2 3" xfId="23454" xr:uid="{312DC0F2-4002-484F-ADBD-973C12A4D4C2}"/>
    <cellStyle name="20% - Ênfase5 14 2 2 4" xfId="23455" xr:uid="{B49CB3E6-0929-470D-8729-267F48DC7F7A}"/>
    <cellStyle name="20% - Ênfase5 14 2 3" xfId="9863" xr:uid="{08D8897C-C454-4421-A7ED-25C1E2FC1770}"/>
    <cellStyle name="20% - Ênfase5 14 2 3 2" xfId="23456" xr:uid="{4AFEED8B-B2E7-43A7-A50F-C3AB0058EFEE}"/>
    <cellStyle name="20% - Ênfase5 14 2 3 2 2" xfId="23457" xr:uid="{59BC467E-4020-4AFF-BD2E-CF52EA241F4A}"/>
    <cellStyle name="20% - Ênfase5 14 2 3 2 3" xfId="23458" xr:uid="{559A33C2-61FD-47E9-BFE1-1C6D9D426388}"/>
    <cellStyle name="20% - Ênfase5 14 2 3 3" xfId="23459" xr:uid="{DBCB18E2-0467-4168-B2CC-7F00CF324F9B}"/>
    <cellStyle name="20% - Ênfase5 14 2 3 4" xfId="23460" xr:uid="{E95DC37B-09C2-4A5B-924E-61721F731556}"/>
    <cellStyle name="20% - Ênfase5 14 2 4" xfId="23461" xr:uid="{6DCF98EC-2F55-46C6-AC39-8CDFF64EBEDD}"/>
    <cellStyle name="20% - Ênfase5 14 2 4 2" xfId="23462" xr:uid="{4C33BD10-A807-42F9-91B8-608F45E6B532}"/>
    <cellStyle name="20% - Ênfase5 14 2 4 3" xfId="23463" xr:uid="{AA37E760-18BE-45F9-B78B-7397F5D90904}"/>
    <cellStyle name="20% - Ênfase5 14 2 5" xfId="23464" xr:uid="{9293BA75-2D2B-4488-9283-CC575ECCE9A1}"/>
    <cellStyle name="20% - Ênfase5 14 2 6" xfId="23465" xr:uid="{A7E0C3BB-920B-4790-A09B-78630CF71F57}"/>
    <cellStyle name="20% - Ênfase5 14 3" xfId="9864" xr:uid="{7BDE2409-73EC-4293-A846-1C01532D56FF}"/>
    <cellStyle name="20% - Ênfase5 14 3 2" xfId="9865" xr:uid="{DAA928A4-D543-4B27-93CD-9DF9890E7A4F}"/>
    <cellStyle name="20% - Ênfase5 14 3 2 2" xfId="23466" xr:uid="{55A63733-7D60-4212-9772-7BC6E424869D}"/>
    <cellStyle name="20% - Ênfase5 14 3 2 2 2" xfId="23467" xr:uid="{85EC28BD-5620-40F7-9E16-4A6347A105FB}"/>
    <cellStyle name="20% - Ênfase5 14 3 2 2 3" xfId="23468" xr:uid="{5FE63507-7890-44CC-A8E9-BD1699035EBA}"/>
    <cellStyle name="20% - Ênfase5 14 3 2 3" xfId="23469" xr:uid="{95D3C8B5-DA8E-40C2-96B2-27B0357BEC2A}"/>
    <cellStyle name="20% - Ênfase5 14 3 2 4" xfId="23470" xr:uid="{234D2F58-4982-4246-84C9-6FE567E864C2}"/>
    <cellStyle name="20% - Ênfase5 14 3 3" xfId="9866" xr:uid="{22619A77-FB23-4EC2-B0CA-62B7EECB6E93}"/>
    <cellStyle name="20% - Ênfase5 14 3 3 2" xfId="23471" xr:uid="{E6F3D7E7-5341-4EDA-BCEA-1B371F70E04B}"/>
    <cellStyle name="20% - Ênfase5 14 3 3 2 2" xfId="23472" xr:uid="{C45798FD-A3BC-4155-BA9E-FF36A466FF8A}"/>
    <cellStyle name="20% - Ênfase5 14 3 3 2 3" xfId="23473" xr:uid="{CD148494-4CF3-4FD5-AD44-72F9389B0BD6}"/>
    <cellStyle name="20% - Ênfase5 14 3 3 3" xfId="23474" xr:uid="{DAC6ABFF-75C3-430D-B690-0CE1E5C4D03E}"/>
    <cellStyle name="20% - Ênfase5 14 3 3 4" xfId="23475" xr:uid="{EEA64994-2BD7-47A0-8F33-A362C0A17B33}"/>
    <cellStyle name="20% - Ênfase5 14 3 4" xfId="23476" xr:uid="{018209E8-A436-4812-B0D3-E391251D730A}"/>
    <cellStyle name="20% - Ênfase5 14 3 4 2" xfId="23477" xr:uid="{02E05BBD-925C-453A-919F-F8280FBC0EAD}"/>
    <cellStyle name="20% - Ênfase5 14 3 4 3" xfId="23478" xr:uid="{BB075F0F-E1EB-430A-8D6A-67CA794BBDF5}"/>
    <cellStyle name="20% - Ênfase5 14 3 5" xfId="23479" xr:uid="{12B48A7D-829C-4AA4-9E41-5330EDD0AFD4}"/>
    <cellStyle name="20% - Ênfase5 14 3 6" xfId="23480" xr:uid="{179A1DAA-9032-46F1-BD3D-9799CFBAE458}"/>
    <cellStyle name="20% - Ênfase5 14 4" xfId="9867" xr:uid="{E41ABAF8-0B36-4D39-9553-3EC19A2DCB22}"/>
    <cellStyle name="20% - Ênfase5 14 4 2" xfId="23481" xr:uid="{987DB4F9-055E-48A9-B7AF-29AE5E541243}"/>
    <cellStyle name="20% - Ênfase5 14 4 2 2" xfId="23482" xr:uid="{E9C499AC-3673-49F7-BA5F-A64477EF274D}"/>
    <cellStyle name="20% - Ênfase5 14 4 2 3" xfId="23483" xr:uid="{3C720BD2-2E4B-4E4A-9B7B-B3E055BC0785}"/>
    <cellStyle name="20% - Ênfase5 14 4 3" xfId="23484" xr:uid="{57C39D89-F14E-433E-82BA-231C628DCC0E}"/>
    <cellStyle name="20% - Ênfase5 14 4 4" xfId="23485" xr:uid="{BF584033-9D52-40B7-BB39-8FD2F0492E7B}"/>
    <cellStyle name="20% - Ênfase5 14 5" xfId="9868" xr:uid="{604F8303-E451-47F4-A363-DC3059E42E65}"/>
    <cellStyle name="20% - Ênfase5 14 5 2" xfId="23486" xr:uid="{FD1C009D-8837-4DC9-A796-8B3BEEC6550D}"/>
    <cellStyle name="20% - Ênfase5 14 5 2 2" xfId="23487" xr:uid="{37E0F5EB-283C-4D5B-BFA8-7FC0E071EFBA}"/>
    <cellStyle name="20% - Ênfase5 14 5 2 3" xfId="23488" xr:uid="{10B23009-8CC0-4815-9BAC-CB6A5B76FA38}"/>
    <cellStyle name="20% - Ênfase5 14 5 3" xfId="23489" xr:uid="{06756120-C49C-4C3C-956C-C55A2D3D57E0}"/>
    <cellStyle name="20% - Ênfase5 14 5 4" xfId="23490" xr:uid="{C0B7E475-A6F3-47E3-93A4-3C0471C826CB}"/>
    <cellStyle name="20% - Ênfase5 140" xfId="23491" xr:uid="{9B16EE70-8369-4EC0-A144-18CEEA349300}"/>
    <cellStyle name="20% - Ênfase5 141" xfId="23492" xr:uid="{EA506D88-7A63-4D46-B4ED-B1158DC5D9B2}"/>
    <cellStyle name="20% - Ênfase5 142" xfId="23493" xr:uid="{89217250-3DF6-493D-8799-20DAA919403B}"/>
    <cellStyle name="20% - Ênfase5 143" xfId="23494" xr:uid="{BF129A11-4EA8-42C4-8952-1E09E8618B8C}"/>
    <cellStyle name="20% - Ênfase5 144" xfId="43879" xr:uid="{E847AF30-30D0-4B25-B1B3-FBF900E728C7}"/>
    <cellStyle name="20% - Ênfase5 145" xfId="43880" xr:uid="{4D968701-09B1-4ACF-BE88-9C359D50D54E}"/>
    <cellStyle name="20% - Ênfase5 146" xfId="43881" xr:uid="{5B6339CD-9FAA-4A95-9D7A-61412AAC5571}"/>
    <cellStyle name="20% - Ênfase5 147" xfId="43882" xr:uid="{FEE28D16-9361-4582-877A-C2E788981A78}"/>
    <cellStyle name="20% - Ênfase5 148" xfId="43883" xr:uid="{9BE4B129-86A8-45AA-8485-4E81785DDC2F}"/>
    <cellStyle name="20% - Ênfase5 149" xfId="43884" xr:uid="{C3F4A3ED-4093-45FF-AA74-79F5201E5201}"/>
    <cellStyle name="20% - Ênfase5 15" xfId="4950" xr:uid="{7023FCFB-5DB2-4AD1-971B-04777BE3D1C8}"/>
    <cellStyle name="20% - Ênfase5 15 2" xfId="9869" xr:uid="{CA14C243-BEF1-4534-87D4-99116DBB4A23}"/>
    <cellStyle name="20% - Ênfase5 15 2 2" xfId="9870" xr:uid="{02288AE7-B0F6-455A-B659-A5DDFE645E50}"/>
    <cellStyle name="20% - Ênfase5 15 2 2 2" xfId="23495" xr:uid="{CE370CEC-282B-4C39-865C-710D8B581B76}"/>
    <cellStyle name="20% - Ênfase5 15 2 2 2 2" xfId="23496" xr:uid="{340AA7B1-3A6D-425D-A5C9-442C4D8163DE}"/>
    <cellStyle name="20% - Ênfase5 15 2 2 2 3" xfId="23497" xr:uid="{547F3965-89CF-473B-8EEE-7853D3C6F8F0}"/>
    <cellStyle name="20% - Ênfase5 15 2 2 3" xfId="23498" xr:uid="{1FAB6BE8-5BF1-4B1F-ABD7-25D43C1C235D}"/>
    <cellStyle name="20% - Ênfase5 15 2 2 4" xfId="23499" xr:uid="{8B775D72-A3CE-4195-8410-B18A710A96CC}"/>
    <cellStyle name="20% - Ênfase5 15 2 3" xfId="9871" xr:uid="{B4F2CD66-188F-4D24-BAAC-D9D48E850446}"/>
    <cellStyle name="20% - Ênfase5 15 2 3 2" xfId="23500" xr:uid="{B5011EF1-9494-4FFA-9D2C-44AB92C2A20D}"/>
    <cellStyle name="20% - Ênfase5 15 2 3 2 2" xfId="23501" xr:uid="{D5244B9D-7F2C-4541-B9FB-80A44ACFF8B3}"/>
    <cellStyle name="20% - Ênfase5 15 2 3 2 3" xfId="23502" xr:uid="{416A9009-47C5-4FC9-BD18-A67354D78B82}"/>
    <cellStyle name="20% - Ênfase5 15 2 3 3" xfId="23503" xr:uid="{D37E6090-E7DC-4B1E-9AFF-9C656AFD7B9D}"/>
    <cellStyle name="20% - Ênfase5 15 2 3 4" xfId="23504" xr:uid="{C87B5400-43C5-42FB-84F6-99B1E78C5459}"/>
    <cellStyle name="20% - Ênfase5 15 2 4" xfId="23505" xr:uid="{7523B73A-26BE-43AB-8B49-16ECEDA8B49E}"/>
    <cellStyle name="20% - Ênfase5 15 2 4 2" xfId="23506" xr:uid="{6C25165B-A6E5-46E9-A8C8-B1DD5F724E0A}"/>
    <cellStyle name="20% - Ênfase5 15 2 4 3" xfId="23507" xr:uid="{8CBDD441-A250-4367-8C68-D344FAB6E435}"/>
    <cellStyle name="20% - Ênfase5 15 2 5" xfId="23508" xr:uid="{532A0AE4-AC1E-438E-846F-A5EADC847D47}"/>
    <cellStyle name="20% - Ênfase5 15 2 6" xfId="23509" xr:uid="{D19CAD31-A189-4AD1-B8BC-597D0190EEDE}"/>
    <cellStyle name="20% - Ênfase5 15 3" xfId="9872" xr:uid="{2CD219E0-ABC9-43D1-93A5-8C1EBC4D4706}"/>
    <cellStyle name="20% - Ênfase5 15 3 2" xfId="9873" xr:uid="{6EFC9D7A-541A-47C2-BACD-93006F4D58A6}"/>
    <cellStyle name="20% - Ênfase5 15 3 2 2" xfId="23510" xr:uid="{BB6DF9C8-EA8A-460D-A7FC-932F6ACF7C07}"/>
    <cellStyle name="20% - Ênfase5 15 3 2 2 2" xfId="23511" xr:uid="{B9F8E0CC-6FDF-4E95-BE9A-D9E48AF7BEFD}"/>
    <cellStyle name="20% - Ênfase5 15 3 2 2 3" xfId="23512" xr:uid="{A5398B63-28C9-4182-85DC-FB3D982809C7}"/>
    <cellStyle name="20% - Ênfase5 15 3 2 3" xfId="23513" xr:uid="{16F9D2E2-9A8F-4047-86C6-D4065E7A4FA0}"/>
    <cellStyle name="20% - Ênfase5 15 3 2 4" xfId="23514" xr:uid="{C594B97E-BA32-4248-B90D-787593923346}"/>
    <cellStyle name="20% - Ênfase5 15 3 3" xfId="9874" xr:uid="{08C6F85E-0A56-4504-AE34-C2C3CB6DBF7F}"/>
    <cellStyle name="20% - Ênfase5 15 3 3 2" xfId="23515" xr:uid="{D561A30E-96AD-44EB-BEB1-5732A157D4F1}"/>
    <cellStyle name="20% - Ênfase5 15 3 3 2 2" xfId="23516" xr:uid="{7A5A6876-ABE8-40FA-A320-30C102380A16}"/>
    <cellStyle name="20% - Ênfase5 15 3 3 2 3" xfId="23517" xr:uid="{E22EFAD7-8C36-4044-BE93-054BF51CBD0B}"/>
    <cellStyle name="20% - Ênfase5 15 3 3 3" xfId="23518" xr:uid="{058F7967-B792-46D0-9257-9F7EB5042956}"/>
    <cellStyle name="20% - Ênfase5 15 3 3 4" xfId="23519" xr:uid="{0DC1F668-E4BC-4B05-BD29-BB9175FB6433}"/>
    <cellStyle name="20% - Ênfase5 15 3 4" xfId="23520" xr:uid="{5A55A904-7A32-4B1F-A95C-9B09DFB09A2D}"/>
    <cellStyle name="20% - Ênfase5 15 3 4 2" xfId="23521" xr:uid="{9D5790B3-4CA3-4FCF-91AB-86D945EED88E}"/>
    <cellStyle name="20% - Ênfase5 15 3 4 3" xfId="23522" xr:uid="{35802702-7909-496A-8C8D-B7351180317C}"/>
    <cellStyle name="20% - Ênfase5 15 3 5" xfId="23523" xr:uid="{388A127E-FC58-49AE-B3D4-CF25C7A4D8E6}"/>
    <cellStyle name="20% - Ênfase5 15 3 6" xfId="23524" xr:uid="{E89CC3F6-A28F-4956-8D18-C5F5EA10257E}"/>
    <cellStyle name="20% - Ênfase5 15 4" xfId="9875" xr:uid="{2D6B2278-9F03-432B-88BC-F71D102B362B}"/>
    <cellStyle name="20% - Ênfase5 15 4 2" xfId="23525" xr:uid="{31174210-E4BA-4436-AB1D-E626A3BAA9B5}"/>
    <cellStyle name="20% - Ênfase5 15 4 2 2" xfId="23526" xr:uid="{7F80DD48-F0CE-446A-AD26-05CFC1E0717D}"/>
    <cellStyle name="20% - Ênfase5 15 4 2 3" xfId="23527" xr:uid="{5C0A9BAB-AC3A-4E5B-A906-CD1E7A03FE0D}"/>
    <cellStyle name="20% - Ênfase5 15 4 3" xfId="23528" xr:uid="{78E2E26C-ADA4-4DC3-990B-A7EBD2152D97}"/>
    <cellStyle name="20% - Ênfase5 15 4 4" xfId="23529" xr:uid="{08BAFCF2-C452-4F0B-9B15-65CF5AF5C37A}"/>
    <cellStyle name="20% - Ênfase5 15 5" xfId="9876" xr:uid="{53D8A80D-92F1-422D-A79D-E8934E2976B4}"/>
    <cellStyle name="20% - Ênfase5 15 5 2" xfId="23530" xr:uid="{AD15C4D6-2643-42B7-9487-7DD7BE62BA58}"/>
    <cellStyle name="20% - Ênfase5 15 5 2 2" xfId="23531" xr:uid="{A3542B6F-5326-421E-9981-3A187830DB7B}"/>
    <cellStyle name="20% - Ênfase5 15 5 2 3" xfId="23532" xr:uid="{607186FB-EFD9-4BE3-91AF-10D6103321A7}"/>
    <cellStyle name="20% - Ênfase5 15 5 3" xfId="23533" xr:uid="{07070D2F-FC7E-470A-8F96-16CCCF7800FF}"/>
    <cellStyle name="20% - Ênfase5 15 5 4" xfId="23534" xr:uid="{727044D4-D133-47D5-A18A-DAD11FEE0FF5}"/>
    <cellStyle name="20% - Ênfase5 150" xfId="43885" xr:uid="{F2DEB2B6-8C8C-415D-A96C-3F8144036524}"/>
    <cellStyle name="20% - Ênfase5 151" xfId="43886" xr:uid="{72CD2E9D-D103-4C57-9F35-CABA3F10006A}"/>
    <cellStyle name="20% - Ênfase5 152" xfId="43887" xr:uid="{F5D64CE6-F036-4B52-B5B3-E3F5E0F96D53}"/>
    <cellStyle name="20% - Ênfase5 16" xfId="4951" xr:uid="{189F723F-EC49-4206-B740-F923F679A08B}"/>
    <cellStyle name="20% - Ênfase5 16 2" xfId="9877" xr:uid="{20E005D4-7DBF-47AB-A28A-C383930FFEF2}"/>
    <cellStyle name="20% - Ênfase5 16 2 2" xfId="9878" xr:uid="{627BC0B8-FA2D-4640-81CB-8578E76B91C7}"/>
    <cellStyle name="20% - Ênfase5 16 2 2 2" xfId="23535" xr:uid="{10B4A2D8-6514-4FB5-913C-017277842800}"/>
    <cellStyle name="20% - Ênfase5 16 2 2 3" xfId="23536" xr:uid="{D2EEAE9D-9B25-47FE-814F-40DD4182669E}"/>
    <cellStyle name="20% - Ênfase5 16 2 3" xfId="23537" xr:uid="{04B276D5-3282-4D27-9F80-44353ADB09F2}"/>
    <cellStyle name="20% - Ênfase5 16 2 4" xfId="23538" xr:uid="{1D19484F-DD24-45A2-ACF2-FF790DBA912C}"/>
    <cellStyle name="20% - Ênfase5 16 3" xfId="9879" xr:uid="{83FDB824-AE21-4E5A-AB15-1ACF6A3C7222}"/>
    <cellStyle name="20% - Ênfase5 16 3 2" xfId="23539" xr:uid="{1316FC75-2B4C-4D3E-9D77-DD5EE31EF996}"/>
    <cellStyle name="20% - Ênfase5 16 3 2 2" xfId="23540" xr:uid="{615B576E-AE63-4286-811C-F4527E6A05AD}"/>
    <cellStyle name="20% - Ênfase5 16 3 2 3" xfId="23541" xr:uid="{ACAC1373-BDEB-4CB8-9BDD-B318A1D5B24E}"/>
    <cellStyle name="20% - Ênfase5 16 3 3" xfId="23542" xr:uid="{578DF6B3-91B7-42D7-8A30-12EBB7F05645}"/>
    <cellStyle name="20% - Ênfase5 16 3 4" xfId="23543" xr:uid="{FD5F2957-4303-4C1E-B7B5-0D71B520D38B}"/>
    <cellStyle name="20% - Ênfase5 17" xfId="4952" xr:uid="{687D25FD-52F1-4AA3-9364-E82C0F514C98}"/>
    <cellStyle name="20% - Ênfase5 17 2" xfId="9880" xr:uid="{44DF3A10-51F9-4856-88E6-3AA6FFF9EEA9}"/>
    <cellStyle name="20% - Ênfase5 17 2 2" xfId="9881" xr:uid="{6EA5F175-CD02-43AE-985C-A624B389B7B0}"/>
    <cellStyle name="20% - Ênfase5 17 2 2 2" xfId="23544" xr:uid="{403608FF-6492-493F-8ABA-6755B3EC7D70}"/>
    <cellStyle name="20% - Ênfase5 17 2 2 3" xfId="23545" xr:uid="{E191BEFA-7264-4297-832C-F5FD3C7AB0FB}"/>
    <cellStyle name="20% - Ênfase5 17 2 3" xfId="23546" xr:uid="{DFA2E442-B397-4A78-9142-D188DDE14685}"/>
    <cellStyle name="20% - Ênfase5 17 2 4" xfId="23547" xr:uid="{CD31418E-2C32-498E-8E2E-2FCD47266AF2}"/>
    <cellStyle name="20% - Ênfase5 17 3" xfId="9882" xr:uid="{C422FF43-9A4E-41D2-AFC3-3CEDE9AF16BF}"/>
    <cellStyle name="20% - Ênfase5 17 3 2" xfId="23548" xr:uid="{0A179805-EE64-48E3-90AB-4BF8F36B5C23}"/>
    <cellStyle name="20% - Ênfase5 17 3 2 2" xfId="23549" xr:uid="{CF5B05B8-358C-459F-9F41-A37C4CE9E078}"/>
    <cellStyle name="20% - Ênfase5 17 3 2 3" xfId="23550" xr:uid="{F0CDECA9-0FFE-4FF2-8C2E-5C5315B16817}"/>
    <cellStyle name="20% - Ênfase5 17 3 3" xfId="23551" xr:uid="{4456FF79-7221-43F9-BDBE-36BEB4828FB7}"/>
    <cellStyle name="20% - Ênfase5 17 3 4" xfId="23552" xr:uid="{319560FF-BA64-4DF9-B401-301BDE4743D5}"/>
    <cellStyle name="20% - Ênfase5 18" xfId="4953" xr:uid="{15D5BA1C-CE36-47D5-8377-FEA9A2EB4291}"/>
    <cellStyle name="20% - Ênfase5 18 2" xfId="9883" xr:uid="{1E88B39E-F36F-4505-AFD8-9087F8A39FC0}"/>
    <cellStyle name="20% - Ênfase5 18 2 2" xfId="9884" xr:uid="{E5AB11EC-275B-4C4E-BA0D-639BAF46ED71}"/>
    <cellStyle name="20% - Ênfase5 18 2 2 2" xfId="23553" xr:uid="{33A1DA54-DE0C-4640-95F3-5CB880B9BCE7}"/>
    <cellStyle name="20% - Ênfase5 18 2 2 3" xfId="23554" xr:uid="{20290CF4-3C68-4FE6-A784-2BFB59BDCBB3}"/>
    <cellStyle name="20% - Ênfase5 18 2 3" xfId="23555" xr:uid="{2CE46B7A-BD00-4CCE-8BA1-0E5217C9CCEA}"/>
    <cellStyle name="20% - Ênfase5 18 2 4" xfId="23556" xr:uid="{199A3E61-6591-4F84-B652-371DBE026E3F}"/>
    <cellStyle name="20% - Ênfase5 18 3" xfId="9885" xr:uid="{EFA992A0-455C-4B71-999E-606518F91C3E}"/>
    <cellStyle name="20% - Ênfase5 18 3 2" xfId="23557" xr:uid="{9C5A95A8-A3A1-4BE3-AC58-AA2A752432F7}"/>
    <cellStyle name="20% - Ênfase5 18 3 2 2" xfId="23558" xr:uid="{CD2B38C9-B2F2-414D-8B9B-982A3873D9D6}"/>
    <cellStyle name="20% - Ênfase5 18 3 2 3" xfId="23559" xr:uid="{36C966A5-4CDE-41F3-A24A-7DE1269DD8F6}"/>
    <cellStyle name="20% - Ênfase5 18 3 3" xfId="23560" xr:uid="{A55757B9-93AA-425D-B472-D19BCDD3F9B9}"/>
    <cellStyle name="20% - Ênfase5 18 3 4" xfId="23561" xr:uid="{2D2899E0-FDA1-4EAB-8F36-6D4B9FA57EB9}"/>
    <cellStyle name="20% - Ênfase5 19" xfId="4954" xr:uid="{22F6C49F-78B5-4183-A5B0-F14A38F739C4}"/>
    <cellStyle name="20% - Ênfase5 19 2" xfId="9886" xr:uid="{FA106690-27C3-4649-88C6-E33C5131692D}"/>
    <cellStyle name="20% - Ênfase5 19 2 2" xfId="9887" xr:uid="{F58633FB-04A8-4214-A8DA-EE256AD441DB}"/>
    <cellStyle name="20% - Ênfase5 19 2 2 2" xfId="23562" xr:uid="{CB7604F0-F14B-4635-AC81-080F55642DD2}"/>
    <cellStyle name="20% - Ênfase5 19 2 2 3" xfId="23563" xr:uid="{815723B1-F4A4-444C-8E79-6829BD94B24B}"/>
    <cellStyle name="20% - Ênfase5 19 2 3" xfId="23564" xr:uid="{FC1EF6BB-ECDF-44CF-B148-63C514BEF40D}"/>
    <cellStyle name="20% - Ênfase5 19 2 4" xfId="23565" xr:uid="{38167F86-3C13-4615-98E5-01B2C0DFCC59}"/>
    <cellStyle name="20% - Ênfase5 19 3" xfId="9888" xr:uid="{7FDF0113-BCDB-44DF-A554-2E090226B9A2}"/>
    <cellStyle name="20% - Ênfase5 19 3 2" xfId="23566" xr:uid="{13915AAB-7347-4BBC-8752-0B24303DC14A}"/>
    <cellStyle name="20% - Ênfase5 19 3 2 2" xfId="23567" xr:uid="{4231E835-CC4B-4B1B-B3E5-258A4A9BC1BE}"/>
    <cellStyle name="20% - Ênfase5 19 3 2 3" xfId="23568" xr:uid="{661E8701-661B-4871-B928-31D7F52DE354}"/>
    <cellStyle name="20% - Ênfase5 19 3 3" xfId="23569" xr:uid="{4B653D85-E5FB-4655-BD7E-0E4CEC7BB666}"/>
    <cellStyle name="20% - Ênfase5 19 3 4" xfId="23570" xr:uid="{B52992E7-EFEC-451B-94FB-C17EF763D2C3}"/>
    <cellStyle name="20% - Ênfase5 2" xfId="4955" xr:uid="{1438B2C6-24E8-4425-A470-A3E3D4F74763}"/>
    <cellStyle name="20% - Ênfase5 2 10" xfId="4956" xr:uid="{36BEC527-AB6D-459D-8170-B288BA7A3323}"/>
    <cellStyle name="20% - Ênfase5 2 10 2" xfId="9889" xr:uid="{71F1C759-7C57-4917-B41F-E26C376EE8AD}"/>
    <cellStyle name="20% - Ênfase5 2 10 2 2" xfId="23571" xr:uid="{BCF601F8-18DF-4B2D-B6E5-22A855B50F1A}"/>
    <cellStyle name="20% - Ênfase5 2 10 2 2 2" xfId="23572" xr:uid="{100BD0C7-2980-4380-8E6A-A20AB58C775B}"/>
    <cellStyle name="20% - Ênfase5 2 10 2 2 3" xfId="23573" xr:uid="{312EE294-9C04-4D5A-9F28-271FD9AC9719}"/>
    <cellStyle name="20% - Ênfase5 2 10 2 3" xfId="23574" xr:uid="{B284929D-290E-45BB-AA04-02C0FD7C5FF9}"/>
    <cellStyle name="20% - Ênfase5 2 10 2 4" xfId="23575" xr:uid="{68C58E30-B4A2-4B77-A138-21A2868B29D5}"/>
    <cellStyle name="20% - Ênfase5 2 10 3" xfId="23576" xr:uid="{CA51065D-4E2C-4827-BD2A-702E8515BD37}"/>
    <cellStyle name="20% - Ênfase5 2 10 3 2" xfId="23577" xr:uid="{17149B9D-111F-47A1-8D53-56BD1C0DEBF1}"/>
    <cellStyle name="20% - Ênfase5 2 10 3 3" xfId="23578" xr:uid="{C9F18020-092B-48E8-99A7-D6F9CC842FA9}"/>
    <cellStyle name="20% - Ênfase5 2 10 4" xfId="23579" xr:uid="{B05890F2-9BA5-4CBB-8F68-308FF9041C20}"/>
    <cellStyle name="20% - Ênfase5 2 10 5" xfId="23580" xr:uid="{4BC80B71-1077-479A-A161-C3CFE26EB6AC}"/>
    <cellStyle name="20% - Ênfase5 2 11" xfId="9890" xr:uid="{9AFD0A73-8BD0-48B6-BB49-B0A462F7CE2D}"/>
    <cellStyle name="20% - Ênfase5 2 11 2" xfId="23581" xr:uid="{F655B681-512F-41D2-A501-B201D1E660A2}"/>
    <cellStyle name="20% - Ênfase5 2 11 2 2" xfId="23582" xr:uid="{CE42E95F-D7DE-4394-9B88-1AFE574E697F}"/>
    <cellStyle name="20% - Ênfase5 2 11 2 3" xfId="23583" xr:uid="{638D17AC-2829-40C6-8365-A4CA5526BA4F}"/>
    <cellStyle name="20% - Ênfase5 2 11 3" xfId="23584" xr:uid="{B96BB452-A6EC-4A19-BFCC-E44197C9B5C4}"/>
    <cellStyle name="20% - Ênfase5 2 11 4" xfId="23585" xr:uid="{44A781C2-480C-4618-AC08-75AF8063A157}"/>
    <cellStyle name="20% - Ênfase5 2 12" xfId="9891" xr:uid="{BF7F876A-53A5-403B-9F80-53CD2C273B14}"/>
    <cellStyle name="20% - Ênfase5 2 12 2" xfId="23586" xr:uid="{B5BD1714-2AC6-44EB-A83F-77555286747A}"/>
    <cellStyle name="20% - Ênfase5 2 12 2 2" xfId="23587" xr:uid="{DA36A717-6A47-4224-85F4-ABFB5109B27E}"/>
    <cellStyle name="20% - Ênfase5 2 12 2 3" xfId="23588" xr:uid="{7EBA3155-4C08-4323-81B6-F4CA303A27E9}"/>
    <cellStyle name="20% - Ênfase5 2 12 3" xfId="23589" xr:uid="{E760419C-5643-4688-A38C-250E8E08B933}"/>
    <cellStyle name="20% - Ênfase5 2 12 4" xfId="23590" xr:uid="{B614A3A1-C900-4830-AF48-79688A6C9BE8}"/>
    <cellStyle name="20% - Ênfase5 2 13" xfId="9892" xr:uid="{AA17A7A2-8D47-4532-BAB4-7416CC604B73}"/>
    <cellStyle name="20% - Ênfase5 2 13 2" xfId="23591" xr:uid="{87278811-D1AB-4261-8F05-770B9A4C4A93}"/>
    <cellStyle name="20% - Ênfase5 2 13 2 2" xfId="23592" xr:uid="{2AA03693-6B5B-42E3-B18E-985AB9EAD5F1}"/>
    <cellStyle name="20% - Ênfase5 2 13 2 3" xfId="23593" xr:uid="{FA2FBCC1-4D64-4D54-94A7-527CADD48177}"/>
    <cellStyle name="20% - Ênfase5 2 13 3" xfId="23594" xr:uid="{3F1EF7EB-E9F3-4F16-B6D0-5390B1DE9ED1}"/>
    <cellStyle name="20% - Ênfase5 2 13 4" xfId="23595" xr:uid="{BD0AD240-D7F8-4EFA-9032-2F17C364E1DF}"/>
    <cellStyle name="20% - Ênfase5 2 14" xfId="9893" xr:uid="{5E83EC24-7406-4F64-A19C-7BC4217ABADE}"/>
    <cellStyle name="20% - Ênfase5 2 14 2" xfId="23596" xr:uid="{C5799B9E-CEEA-4F7F-BF45-6680A6D9F343}"/>
    <cellStyle name="20% - Ênfase5 2 14 2 2" xfId="23597" xr:uid="{45305661-4F25-404D-9D33-00459849CC2E}"/>
    <cellStyle name="20% - Ênfase5 2 14 2 3" xfId="23598" xr:uid="{85A10788-5595-49A0-9486-69C0720E5A62}"/>
    <cellStyle name="20% - Ênfase5 2 14 3" xfId="23599" xr:uid="{34C404A6-5FC2-4282-A435-BF1A90E078E3}"/>
    <cellStyle name="20% - Ênfase5 2 14 4" xfId="23600" xr:uid="{137F0614-28BC-4273-AAED-75B7EC641135}"/>
    <cellStyle name="20% - Ênfase5 2 15" xfId="9894" xr:uid="{875F52D4-3415-4D4A-BACC-8427A4E962F8}"/>
    <cellStyle name="20% - Ênfase5 2 15 2" xfId="23601" xr:uid="{0E872ADC-0508-4D36-829B-6CB4213E08DE}"/>
    <cellStyle name="20% - Ênfase5 2 15 2 2" xfId="23602" xr:uid="{16E3B53A-3F2A-45C0-AF4F-4FBF47F346CD}"/>
    <cellStyle name="20% - Ênfase5 2 15 2 3" xfId="23603" xr:uid="{222A0198-489A-4BFB-A86F-13D8A7F7D118}"/>
    <cellStyle name="20% - Ênfase5 2 15 3" xfId="23604" xr:uid="{5DBAAE90-F9AB-4148-A0E1-0501A7F6C597}"/>
    <cellStyle name="20% - Ênfase5 2 15 4" xfId="23605" xr:uid="{E1D7721E-86D3-4CF9-BFCC-7312546827EC}"/>
    <cellStyle name="20% - Ênfase5 2 16" xfId="9895" xr:uid="{6520174D-976B-4F74-A9F9-B6CF65440575}"/>
    <cellStyle name="20% - Ênfase5 2 16 2" xfId="23606" xr:uid="{D57FBE73-097E-47BC-A5AD-2002FF0B4580}"/>
    <cellStyle name="20% - Ênfase5 2 16 2 2" xfId="23607" xr:uid="{5345EF69-44A2-4BE1-B6E4-AE2625800566}"/>
    <cellStyle name="20% - Ênfase5 2 16 2 3" xfId="23608" xr:uid="{6E477A31-13E8-403B-97C3-0F40FBA4D6F4}"/>
    <cellStyle name="20% - Ênfase5 2 16 3" xfId="23609" xr:uid="{DBCB5AF6-2B54-4C60-A449-9DF97AC8D086}"/>
    <cellStyle name="20% - Ênfase5 2 16 4" xfId="23610" xr:uid="{7164B6A2-B6D2-4C62-8BE6-BDAD7D690832}"/>
    <cellStyle name="20% - Ênfase5 2 17" xfId="9896" xr:uid="{41232BB0-DF85-40CE-873A-66746242B025}"/>
    <cellStyle name="20% - Ênfase5 2 17 2" xfId="23611" xr:uid="{A6B5F97A-0696-495A-ABF4-D681ABC7A23D}"/>
    <cellStyle name="20% - Ênfase5 2 17 2 2" xfId="23612" xr:uid="{F928F9F4-A405-4755-B6F3-DEF4857DCC7A}"/>
    <cellStyle name="20% - Ênfase5 2 17 2 3" xfId="23613" xr:uid="{33A86869-760A-4728-807B-5440B55217D7}"/>
    <cellStyle name="20% - Ênfase5 2 17 3" xfId="23614" xr:uid="{524D67ED-C974-4934-B572-13B3688F5424}"/>
    <cellStyle name="20% - Ênfase5 2 17 4" xfId="23615" xr:uid="{9E635413-7E3B-4CA7-860D-88AAACC8ED7F}"/>
    <cellStyle name="20% - Ênfase5 2 18" xfId="23616" xr:uid="{382E86D0-D92F-41D4-81D7-EDF45F963D83}"/>
    <cellStyle name="20% - Ênfase5 2 19" xfId="23617" xr:uid="{4CA6EDED-C173-419F-94C7-0AF7C4FDB5C7}"/>
    <cellStyle name="20% - Ênfase5 2 2" xfId="4957" xr:uid="{2A053382-12DB-4E4C-90C4-81ADD716ABE6}"/>
    <cellStyle name="20% - Ênfase5 2 2 10" xfId="9897" xr:uid="{B57E32DF-A95D-4C3B-8EB0-98E581D2D86A}"/>
    <cellStyle name="20% - Ênfase5 2 2 10 2" xfId="9898" xr:uid="{5414910F-0EDA-4530-A1D8-B3B3C26D3C38}"/>
    <cellStyle name="20% - Ênfase5 2 2 10 3" xfId="23618" xr:uid="{0093BCC4-1761-45D7-B0F6-3D6CA032751C}"/>
    <cellStyle name="20% - Ênfase5 2 2 10 3 2" xfId="23619" xr:uid="{C04474CF-3686-444C-A8DD-C43287101BB4}"/>
    <cellStyle name="20% - Ênfase5 2 2 10 3 3" xfId="23620" xr:uid="{560B01D9-1761-4462-BE1D-AAE38743A7F2}"/>
    <cellStyle name="20% - Ênfase5 2 2 10 4" xfId="23621" xr:uid="{E7131536-F83B-41E4-A653-FD215B8F5EFB}"/>
    <cellStyle name="20% - Ênfase5 2 2 10 5" xfId="23622" xr:uid="{A532B49B-87C6-4ECC-80E0-E23216072CE7}"/>
    <cellStyle name="20% - Ênfase5 2 2 11" xfId="9899" xr:uid="{D213871C-26CF-4A31-9CEB-D272B31945DD}"/>
    <cellStyle name="20% - Ênfase5 2 2 12" xfId="9900" xr:uid="{0888FBA8-037E-43B9-A875-98B5A5181235}"/>
    <cellStyle name="20% - Ênfase5 2 2 13" xfId="9901" xr:uid="{422A8F8F-7B39-4486-9CFC-B6764123662B}"/>
    <cellStyle name="20% - Ênfase5 2 2 14" xfId="9902" xr:uid="{62D51DDB-FB36-481A-B03D-65B39F7D8C80}"/>
    <cellStyle name="20% - Ênfase5 2 2 15" xfId="9903" xr:uid="{C25C9883-7217-42F8-BB1F-341F43915A59}"/>
    <cellStyle name="20% - Ênfase5 2 2 16" xfId="9904" xr:uid="{382F8041-5EF8-46C8-B2C1-7B7BBA8A03EE}"/>
    <cellStyle name="20% - Ênfase5 2 2 17" xfId="23623" xr:uid="{118717BD-44D8-492E-8267-4ECD2605990B}"/>
    <cellStyle name="20% - Ênfase5 2 2 17 2" xfId="23624" xr:uid="{4DD8092A-1E7F-4F42-B9E0-030059E84C2B}"/>
    <cellStyle name="20% - Ênfase5 2 2 17 3" xfId="23625" xr:uid="{BC4E14A2-928A-4090-9612-E71F495AC0DD}"/>
    <cellStyle name="20% - Ênfase5 2 2 18" xfId="23626" xr:uid="{0A9FD55A-EC02-489B-8AA5-97CBF10CF9A3}"/>
    <cellStyle name="20% - Ênfase5 2 2 19" xfId="23627" xr:uid="{3549B497-17A4-4CD1-8DCC-9483F6581617}"/>
    <cellStyle name="20% - Ênfase5 2 2 2" xfId="4958" xr:uid="{46DEACED-10B0-4A38-AED9-41239C31920D}"/>
    <cellStyle name="20% - Ênfase5 2 2 3" xfId="4959" xr:uid="{3F146A9C-3755-463A-A690-1F6C9AB56605}"/>
    <cellStyle name="20% - Ênfase5 2 2 4" xfId="4960" xr:uid="{1932EE0C-C4C7-4A20-B0DE-A34B6B3CBA78}"/>
    <cellStyle name="20% - Ênfase5 2 2 5" xfId="4961" xr:uid="{249C0A79-C71B-447D-9BCF-168EF296EFA5}"/>
    <cellStyle name="20% - Ênfase5 2 2 6" xfId="4962" xr:uid="{B809A84B-01A0-4E2C-A949-01ADAAC10EEE}"/>
    <cellStyle name="20% - Ênfase5 2 2 7" xfId="4963" xr:uid="{493BE17B-D80F-433C-9E08-FA986CFF60AA}"/>
    <cellStyle name="20% - Ênfase5 2 2 8" xfId="4964" xr:uid="{6227CDD0-C77D-47BC-9F88-22EEA89A329A}"/>
    <cellStyle name="20% - Ênfase5 2 2 9" xfId="4965" xr:uid="{BB537B2A-5C75-4652-A07C-2B1E776FEAEC}"/>
    <cellStyle name="20% - Ênfase5 2 20" xfId="23628" xr:uid="{46E76D44-8FAA-4E1A-83AC-69C9451561AE}"/>
    <cellStyle name="20% - Ênfase5 2 3" xfId="4966" xr:uid="{6CDF9126-6BA3-481E-B714-69C12F3154C0}"/>
    <cellStyle name="20% - Ênfase5 2 3 2" xfId="9905" xr:uid="{E18AA3E0-6B12-4186-8136-87D042B48CBE}"/>
    <cellStyle name="20% - Ênfase5 2 3 2 2" xfId="23629" xr:uid="{4C1EA579-825C-4508-8460-E5BA52937A1A}"/>
    <cellStyle name="20% - Ênfase5 2 3 2 2 2" xfId="23630" xr:uid="{9718B90D-B864-422D-A3FF-064815A480AE}"/>
    <cellStyle name="20% - Ênfase5 2 3 2 2 3" xfId="23631" xr:uid="{83191143-F8F3-4DEF-AF76-7D7E9700DB3D}"/>
    <cellStyle name="20% - Ênfase5 2 3 2 3" xfId="23632" xr:uid="{85723352-0E1D-4BAB-BCFC-833092EEEDB8}"/>
    <cellStyle name="20% - Ênfase5 2 3 2 4" xfId="23633" xr:uid="{7A8E080F-9598-484B-85C2-BFEE2AA1ADA8}"/>
    <cellStyle name="20% - Ênfase5 2 3 3" xfId="9906" xr:uid="{447459E5-2F01-4AE0-BE2F-987259895E31}"/>
    <cellStyle name="20% - Ênfase5 2 3 3 2" xfId="23634" xr:uid="{3415B76D-A089-4D1C-A151-38788BDC9135}"/>
    <cellStyle name="20% - Ênfase5 2 3 3 2 2" xfId="23635" xr:uid="{8FD5D9B2-2BF6-4A79-A958-92012ED62616}"/>
    <cellStyle name="20% - Ênfase5 2 3 3 2 3" xfId="23636" xr:uid="{123BA869-6E03-437D-8A60-3C4975D3E328}"/>
    <cellStyle name="20% - Ênfase5 2 3 3 3" xfId="23637" xr:uid="{7A4AF209-2003-4D62-ADB4-6F99C2B3ACB8}"/>
    <cellStyle name="20% - Ênfase5 2 3 3 4" xfId="23638" xr:uid="{9E738582-D229-4EAB-92D5-2C66D9186B37}"/>
    <cellStyle name="20% - Ênfase5 2 3 4" xfId="23639" xr:uid="{E5A786A6-F49F-48D2-9746-E44DFD722B6D}"/>
    <cellStyle name="20% - Ênfase5 2 3 4 2" xfId="23640" xr:uid="{DB31348C-A04F-42B5-9F28-E4214AAC5711}"/>
    <cellStyle name="20% - Ênfase5 2 3 4 3" xfId="23641" xr:uid="{279D78A9-46AB-4E8A-8B1B-A8298888F561}"/>
    <cellStyle name="20% - Ênfase5 2 3 5" xfId="23642" xr:uid="{27ED6447-2009-4196-BC05-8F6A10BBE1C7}"/>
    <cellStyle name="20% - Ênfase5 2 3 6" xfId="23643" xr:uid="{53457007-0596-43F6-B9B9-11E34164A5C8}"/>
    <cellStyle name="20% - Ênfase5 2 4" xfId="4967" xr:uid="{3F5F9833-30DE-44A1-BA70-C0E772B54206}"/>
    <cellStyle name="20% - Ênfase5 2 4 2" xfId="9907" xr:uid="{11EAC889-00DA-4402-A3B8-288BF7A1573C}"/>
    <cellStyle name="20% - Ênfase5 2 4 2 2" xfId="23644" xr:uid="{E8270649-98A8-4DA4-B028-236F8B1805F9}"/>
    <cellStyle name="20% - Ênfase5 2 4 2 2 2" xfId="23645" xr:uid="{FB8F5EAF-7127-4DEB-AAA4-22AFA87EEA39}"/>
    <cellStyle name="20% - Ênfase5 2 4 2 2 3" xfId="23646" xr:uid="{12012738-2953-4A14-A201-788456D832DB}"/>
    <cellStyle name="20% - Ênfase5 2 4 2 3" xfId="23647" xr:uid="{111A1AC1-B0CB-4DB1-9DAF-0E44C4B0BFAA}"/>
    <cellStyle name="20% - Ênfase5 2 4 2 4" xfId="23648" xr:uid="{FC795C6B-9816-404F-8E8D-E150F554B4ED}"/>
    <cellStyle name="20% - Ênfase5 2 4 3" xfId="9908" xr:uid="{61178A41-95C5-4923-9B48-D7985DAF632F}"/>
    <cellStyle name="20% - Ênfase5 2 4 3 2" xfId="23649" xr:uid="{99330C78-71ED-405E-95F7-2FB10C3C869C}"/>
    <cellStyle name="20% - Ênfase5 2 4 3 2 2" xfId="23650" xr:uid="{220AF0DD-00D8-4729-800F-DAA436B6D04F}"/>
    <cellStyle name="20% - Ênfase5 2 4 3 2 3" xfId="23651" xr:uid="{29C3B311-E7F8-4457-B723-265C92994153}"/>
    <cellStyle name="20% - Ênfase5 2 4 3 3" xfId="23652" xr:uid="{FA53F1BD-33EC-450F-8254-1930C6F53BE6}"/>
    <cellStyle name="20% - Ênfase5 2 4 3 4" xfId="23653" xr:uid="{C742BE41-030D-4FA1-8385-9DB69F09C160}"/>
    <cellStyle name="20% - Ênfase5 2 4 4" xfId="23654" xr:uid="{427A8948-37EF-461B-BAB6-2D25C314CC64}"/>
    <cellStyle name="20% - Ênfase5 2 4 4 2" xfId="23655" xr:uid="{CFC0F6B7-350F-4265-8F3A-1937A5C9F79C}"/>
    <cellStyle name="20% - Ênfase5 2 4 4 3" xfId="23656" xr:uid="{723FA0E9-6326-4BE4-8193-0C5DF545CE95}"/>
    <cellStyle name="20% - Ênfase5 2 4 5" xfId="23657" xr:uid="{F23962BA-384D-4332-91F2-251B4AB89FAC}"/>
    <cellStyle name="20% - Ênfase5 2 4 6" xfId="23658" xr:uid="{9F758617-6881-4463-B081-59451B103F6A}"/>
    <cellStyle name="20% - Ênfase5 2 5" xfId="4968" xr:uid="{DC3B4A1F-46BE-4C62-A327-B67B4B3AFB6A}"/>
    <cellStyle name="20% - Ênfase5 2 5 2" xfId="9909" xr:uid="{E5DA0CF6-5C6C-4296-B50F-54606D8CB275}"/>
    <cellStyle name="20% - Ênfase5 2 5 2 2" xfId="23659" xr:uid="{797DB327-3EB3-4DA4-AC2D-83058B0CF80A}"/>
    <cellStyle name="20% - Ênfase5 2 5 2 2 2" xfId="23660" xr:uid="{83432F2F-308D-4E12-8E1E-91C1715C7434}"/>
    <cellStyle name="20% - Ênfase5 2 5 2 2 3" xfId="23661" xr:uid="{E8568EBB-C59A-4703-8B84-10DAEB668D65}"/>
    <cellStyle name="20% - Ênfase5 2 5 2 3" xfId="23662" xr:uid="{8E82E1EC-72ED-45A5-A2C4-3B6F331B1C0B}"/>
    <cellStyle name="20% - Ênfase5 2 5 2 4" xfId="23663" xr:uid="{464836D3-0B80-43F2-93F8-769B55A5FCAB}"/>
    <cellStyle name="20% - Ênfase5 2 5 3" xfId="9910" xr:uid="{E1B8812A-EFBD-4C8D-B3F8-9E0866ED1EEA}"/>
    <cellStyle name="20% - Ênfase5 2 5 3 2" xfId="23664" xr:uid="{FC3F090D-C573-4D39-89E5-EC95AC579191}"/>
    <cellStyle name="20% - Ênfase5 2 5 3 2 2" xfId="23665" xr:uid="{ED559857-89AA-4898-B58D-FF00F8F8ED18}"/>
    <cellStyle name="20% - Ênfase5 2 5 3 2 3" xfId="23666" xr:uid="{3B319DBA-4023-4278-AE2D-4AD18C53B4D6}"/>
    <cellStyle name="20% - Ênfase5 2 5 3 3" xfId="23667" xr:uid="{6BBC6774-3FB3-4E9B-BC1C-3B9910955B3D}"/>
    <cellStyle name="20% - Ênfase5 2 5 3 4" xfId="23668" xr:uid="{5B814CF9-8108-4ABE-9B6F-DA06C8837425}"/>
    <cellStyle name="20% - Ênfase5 2 5 4" xfId="23669" xr:uid="{79E27A97-655D-4D61-930F-2C7F5884D587}"/>
    <cellStyle name="20% - Ênfase5 2 5 4 2" xfId="23670" xr:uid="{62355036-9ADF-4C74-B9C0-E8EA426FAB8C}"/>
    <cellStyle name="20% - Ênfase5 2 5 4 3" xfId="23671" xr:uid="{ADD257D0-7940-462D-B4FB-966024181DAB}"/>
    <cellStyle name="20% - Ênfase5 2 5 5" xfId="23672" xr:uid="{CD745AE8-DEEE-4928-99F2-EDCD161FA41F}"/>
    <cellStyle name="20% - Ênfase5 2 5 6" xfId="23673" xr:uid="{F13F5709-D2FA-45D3-8FF5-21C77BD0C536}"/>
    <cellStyle name="20% - Ênfase5 2 6" xfId="4969" xr:uid="{BAA45373-589D-4E86-9AEE-30D671418BD5}"/>
    <cellStyle name="20% - Ênfase5 2 6 2" xfId="9911" xr:uid="{87705176-B6A0-4553-A56B-68BC0D1E6FC1}"/>
    <cellStyle name="20% - Ênfase5 2 6 2 2" xfId="23674" xr:uid="{4866965A-C6ED-48E4-A776-D2D7BEF4A522}"/>
    <cellStyle name="20% - Ênfase5 2 6 2 2 2" xfId="23675" xr:uid="{F65078CE-0E34-4088-B547-C046E23DAB36}"/>
    <cellStyle name="20% - Ênfase5 2 6 2 2 3" xfId="23676" xr:uid="{814F50A4-AE95-436C-A357-670A6B22A675}"/>
    <cellStyle name="20% - Ênfase5 2 6 2 3" xfId="23677" xr:uid="{A71030BD-9C99-48B3-9572-01EC72FA58D7}"/>
    <cellStyle name="20% - Ênfase5 2 6 2 4" xfId="23678" xr:uid="{7947AB73-6711-4F8C-8AD1-12D9F6792673}"/>
    <cellStyle name="20% - Ênfase5 2 6 3" xfId="9912" xr:uid="{03D84070-136D-4E64-9856-CA1F396F8B29}"/>
    <cellStyle name="20% - Ênfase5 2 6 3 2" xfId="23679" xr:uid="{CD58ADE6-83FC-459D-81F4-2C936BC29B2C}"/>
    <cellStyle name="20% - Ênfase5 2 6 3 2 2" xfId="23680" xr:uid="{C7209F91-4D67-4614-B618-3069B1A95C6A}"/>
    <cellStyle name="20% - Ênfase5 2 6 3 2 3" xfId="23681" xr:uid="{778674B6-640F-4E17-AC42-B1E613D8AFD8}"/>
    <cellStyle name="20% - Ênfase5 2 6 3 3" xfId="23682" xr:uid="{DC4CC7DB-7CF3-4524-BB65-12093A93FDD0}"/>
    <cellStyle name="20% - Ênfase5 2 6 3 4" xfId="23683" xr:uid="{B0F6F517-973A-4A10-BFFD-5B814C011F4D}"/>
    <cellStyle name="20% - Ênfase5 2 6 4" xfId="23684" xr:uid="{E916006C-BF29-4AE0-AE3D-B52E05B18C90}"/>
    <cellStyle name="20% - Ênfase5 2 6 4 2" xfId="23685" xr:uid="{5F8AE06E-BFE9-4458-A365-56FC11C1486F}"/>
    <cellStyle name="20% - Ênfase5 2 6 4 3" xfId="23686" xr:uid="{2FBD98EB-6050-47C7-B4A6-F0135EA39B65}"/>
    <cellStyle name="20% - Ênfase5 2 6 5" xfId="23687" xr:uid="{B2624101-73B0-4491-8F41-24D215F456AB}"/>
    <cellStyle name="20% - Ênfase5 2 6 6" xfId="23688" xr:uid="{8F3BDE54-7285-4936-9AB1-EE7D7FB71474}"/>
    <cellStyle name="20% - Ênfase5 2 7" xfId="4970" xr:uid="{34FAE432-DDF9-4D8C-B619-7D29D762054F}"/>
    <cellStyle name="20% - Ênfase5 2 7 2" xfId="9913" xr:uid="{05ABB2BD-C1BE-42E1-9771-2EA0805396FE}"/>
    <cellStyle name="20% - Ênfase5 2 7 2 2" xfId="23689" xr:uid="{83919A8D-1EC7-4976-A3DE-872A01ADBFA2}"/>
    <cellStyle name="20% - Ênfase5 2 7 2 2 2" xfId="23690" xr:uid="{93AA7E10-8C8C-4CDD-BD09-2D3351512A7C}"/>
    <cellStyle name="20% - Ênfase5 2 7 2 2 3" xfId="23691" xr:uid="{D2B0549A-D20D-4273-AD58-31BFCA002B7F}"/>
    <cellStyle name="20% - Ênfase5 2 7 2 3" xfId="23692" xr:uid="{69F8B0F0-BF19-4E41-9300-1BF3704BE4A1}"/>
    <cellStyle name="20% - Ênfase5 2 7 2 4" xfId="23693" xr:uid="{CB05247F-DE08-47BE-8EE7-3E16E8077550}"/>
    <cellStyle name="20% - Ênfase5 2 7 3" xfId="9914" xr:uid="{06243C26-2EC4-42E1-B443-1D8F819AD9C9}"/>
    <cellStyle name="20% - Ênfase5 2 7 3 2" xfId="23694" xr:uid="{F0C8EF21-CB19-4C36-A453-2607E0515741}"/>
    <cellStyle name="20% - Ênfase5 2 7 3 2 2" xfId="23695" xr:uid="{F39A5177-55EC-4349-B7E9-185F6E0F5812}"/>
    <cellStyle name="20% - Ênfase5 2 7 3 2 3" xfId="23696" xr:uid="{7C97EA93-1F11-4D17-819C-7DD4BBE7CBE0}"/>
    <cellStyle name="20% - Ênfase5 2 7 3 3" xfId="23697" xr:uid="{4F8C21B9-2D73-4E6A-97C7-D8A3D397D7A9}"/>
    <cellStyle name="20% - Ênfase5 2 7 3 4" xfId="23698" xr:uid="{C34A894F-5AB0-4213-9DBA-8FA586F2EC2A}"/>
    <cellStyle name="20% - Ênfase5 2 7 4" xfId="23699" xr:uid="{12448E69-3E7B-4BB4-9ABF-2049325B0CF5}"/>
    <cellStyle name="20% - Ênfase5 2 7 4 2" xfId="23700" xr:uid="{A3818EC6-7A92-4CA0-9774-013E996CC5F8}"/>
    <cellStyle name="20% - Ênfase5 2 7 4 3" xfId="23701" xr:uid="{E16D6F95-13BA-400A-A60F-2E9D82146D00}"/>
    <cellStyle name="20% - Ênfase5 2 7 5" xfId="23702" xr:uid="{38143602-CD36-4C73-AE47-CD07F7A25290}"/>
    <cellStyle name="20% - Ênfase5 2 7 6" xfId="23703" xr:uid="{BE917E5E-DCC0-40F8-8165-DF63F0B8B124}"/>
    <cellStyle name="20% - Ênfase5 2 8" xfId="4971" xr:uid="{EDF563F7-3647-4CBC-9807-646017D2F0D9}"/>
    <cellStyle name="20% - Ênfase5 2 8 2" xfId="9915" xr:uid="{6EDC4C60-7476-4946-A456-50B6A899F3B1}"/>
    <cellStyle name="20% - Ênfase5 2 8 2 2" xfId="23704" xr:uid="{761DB1C3-E9E8-4068-BE14-F05EC8592F87}"/>
    <cellStyle name="20% - Ênfase5 2 8 2 2 2" xfId="23705" xr:uid="{26BDCDA5-4544-404E-A797-94CC079EFD84}"/>
    <cellStyle name="20% - Ênfase5 2 8 2 2 3" xfId="23706" xr:uid="{2C8640F5-A167-4E8E-84A0-FD2030C912C1}"/>
    <cellStyle name="20% - Ênfase5 2 8 2 3" xfId="23707" xr:uid="{B86B2E70-9B9A-4803-BA7F-5941BE283814}"/>
    <cellStyle name="20% - Ênfase5 2 8 2 4" xfId="23708" xr:uid="{CC9D1AE5-5FD7-4862-BAB1-867CC7EEB333}"/>
    <cellStyle name="20% - Ênfase5 2 8 3" xfId="9916" xr:uid="{00F7FF13-D96E-4D0A-9966-E88BCFB2FDDF}"/>
    <cellStyle name="20% - Ênfase5 2 8 3 2" xfId="23709" xr:uid="{184ECBC5-517C-49D0-A348-355AB8D30CD4}"/>
    <cellStyle name="20% - Ênfase5 2 8 3 2 2" xfId="23710" xr:uid="{22F77F08-DBCF-405C-AAEB-CA88DD966115}"/>
    <cellStyle name="20% - Ênfase5 2 8 3 2 3" xfId="23711" xr:uid="{A173F1DB-8C2E-409D-A72E-A349A91C2271}"/>
    <cellStyle name="20% - Ênfase5 2 8 3 3" xfId="23712" xr:uid="{1EFD1234-2F90-400C-9542-526CB60FAB7B}"/>
    <cellStyle name="20% - Ênfase5 2 8 3 4" xfId="23713" xr:uid="{95D19FA0-4308-4B4D-B8C2-1877E87D07A5}"/>
    <cellStyle name="20% - Ênfase5 2 8 4" xfId="23714" xr:uid="{4F75FAE4-ED36-41F8-A49D-57C54731A9A0}"/>
    <cellStyle name="20% - Ênfase5 2 8 4 2" xfId="23715" xr:uid="{193681CE-814A-4D47-9725-3066B1F6B9FF}"/>
    <cellStyle name="20% - Ênfase5 2 8 4 3" xfId="23716" xr:uid="{668425B6-FEC5-4CA1-A89F-8BB3114A2DAE}"/>
    <cellStyle name="20% - Ênfase5 2 8 5" xfId="23717" xr:uid="{E860B2F6-0767-4461-97CD-CD00B89E8B06}"/>
    <cellStyle name="20% - Ênfase5 2 8 6" xfId="23718" xr:uid="{DE0F62F7-2879-4B96-8F7D-F7B88DA1BB4A}"/>
    <cellStyle name="20% - Ênfase5 2 9" xfId="4972" xr:uid="{9F743913-DDF4-4127-8962-0D8679C76CF7}"/>
    <cellStyle name="20% - Ênfase5 2 9 2" xfId="9917" xr:uid="{479612C9-0B08-419C-9646-7232FE50A4CD}"/>
    <cellStyle name="20% - Ênfase5 2 9 2 2" xfId="23719" xr:uid="{715E2A2C-49A3-49C9-9AB1-29E3160C89CF}"/>
    <cellStyle name="20% - Ênfase5 2 9 2 2 2" xfId="23720" xr:uid="{4B39735E-41FF-4607-AE61-551D90FC8ACD}"/>
    <cellStyle name="20% - Ênfase5 2 9 2 2 3" xfId="23721" xr:uid="{52A7F919-4E92-4E85-B985-63D694E6D4E0}"/>
    <cellStyle name="20% - Ênfase5 2 9 2 3" xfId="23722" xr:uid="{205D1B77-1DC5-4976-9881-A7F02C0C5E0F}"/>
    <cellStyle name="20% - Ênfase5 2 9 2 4" xfId="23723" xr:uid="{0BBB06F6-77C9-49F2-8D19-FC41EA348D8E}"/>
    <cellStyle name="20% - Ênfase5 2 9 3" xfId="23724" xr:uid="{4C39FC4E-4336-4A94-BF89-E3AC9AD7C2AA}"/>
    <cellStyle name="20% - Ênfase5 2 9 3 2" xfId="23725" xr:uid="{C74B06E9-5EAF-4D99-85FC-BE5E125DEEA6}"/>
    <cellStyle name="20% - Ênfase5 2 9 3 3" xfId="23726" xr:uid="{E071622D-B8B9-4B40-897F-0EBA177D54FD}"/>
    <cellStyle name="20% - Ênfase5 2 9 4" xfId="23727" xr:uid="{A8B21A5C-573B-4CF4-8D87-769A0DBDC4CE}"/>
    <cellStyle name="20% - Ênfase5 2 9 5" xfId="23728" xr:uid="{67569FC5-FA5E-439E-BE5B-42919E1C5C66}"/>
    <cellStyle name="20% - Ênfase5 2_QGOG DRE Segreg_Serv x EP_DEZ09_multa_50%_V5" xfId="9918" xr:uid="{14219360-E232-41E6-A694-97625D1CB7CE}"/>
    <cellStyle name="20% - Ênfase5 20" xfId="4973" xr:uid="{78CAA407-F71C-4171-ABE1-ED745EB93D26}"/>
    <cellStyle name="20% - Ênfase5 20 2" xfId="9919" xr:uid="{952DA562-79F1-4226-99B3-B4B943D85D60}"/>
    <cellStyle name="20% - Ênfase5 20 2 2" xfId="9920" xr:uid="{0F682038-8E1B-4D46-8B9D-E9AAB7EE9995}"/>
    <cellStyle name="20% - Ênfase5 20 2 2 2" xfId="23729" xr:uid="{0B52CEDD-AC63-494B-B491-A9BCF199AB77}"/>
    <cellStyle name="20% - Ênfase5 20 2 2 3" xfId="23730" xr:uid="{DB99DD30-07BA-495A-8919-3628B8105CA8}"/>
    <cellStyle name="20% - Ênfase5 20 2 3" xfId="23731" xr:uid="{3C0BB6B0-DF9E-4619-9BC0-F4EB0479A3C2}"/>
    <cellStyle name="20% - Ênfase5 20 2 4" xfId="23732" xr:uid="{BDF59C3A-B155-4705-9F24-83C994D85E48}"/>
    <cellStyle name="20% - Ênfase5 20 3" xfId="9921" xr:uid="{036E93CC-BAD5-4C7D-AFEA-3DA59594C74C}"/>
    <cellStyle name="20% - Ênfase5 20 3 2" xfId="23733" xr:uid="{4CDF0D5D-782E-4B80-BD1C-C45EC8C35A92}"/>
    <cellStyle name="20% - Ênfase5 20 3 2 2" xfId="23734" xr:uid="{D8E30E69-12F4-45F1-8E85-C33A2EE42E92}"/>
    <cellStyle name="20% - Ênfase5 20 3 2 3" xfId="23735" xr:uid="{FF6FB9A0-8356-48C5-9C3D-659E7FEF8040}"/>
    <cellStyle name="20% - Ênfase5 20 3 3" xfId="23736" xr:uid="{8F9E1E5F-9A38-4086-885E-A97A5DF13114}"/>
    <cellStyle name="20% - Ênfase5 20 3 4" xfId="23737" xr:uid="{CDD21D68-E324-4B72-8C41-AD1289307A34}"/>
    <cellStyle name="20% - Ênfase5 20 4" xfId="23738" xr:uid="{FA5ABC30-F1E8-419F-90EB-13264967D89C}"/>
    <cellStyle name="20% - Ênfase5 20 4 2" xfId="23739" xr:uid="{25638A60-A2A6-4FCC-8B25-1D2B83EC899D}"/>
    <cellStyle name="20% - Ênfase5 20 4 3" xfId="23740" xr:uid="{F9C94530-478B-4C7E-9057-CF4D58DB2683}"/>
    <cellStyle name="20% - Ênfase5 20 5" xfId="23741" xr:uid="{FA262CAD-0B69-4C5C-8F1E-0E19EB351E8E}"/>
    <cellStyle name="20% - Ênfase5 20 6" xfId="23742" xr:uid="{E0F28421-A4C2-46DD-B2EE-7B5262FD0551}"/>
    <cellStyle name="20% - Ênfase5 21" xfId="4974" xr:uid="{9694D6A9-EA3C-4719-9C47-D9CA8F85B1F5}"/>
    <cellStyle name="20% - Ênfase5 21 2" xfId="9922" xr:uid="{F470782D-9907-487A-BEE2-5BBECFA1171C}"/>
    <cellStyle name="20% - Ênfase5 21 2 2" xfId="9923" xr:uid="{9F4E49A2-0B47-4883-8356-19D0F09224AE}"/>
    <cellStyle name="20% - Ênfase5 21 2 2 2" xfId="23743" xr:uid="{5262B589-0D90-4374-81DD-BEAD81BBE176}"/>
    <cellStyle name="20% - Ênfase5 21 2 2 3" xfId="23744" xr:uid="{602951EB-0B14-4D8D-8B56-C691DE18C362}"/>
    <cellStyle name="20% - Ênfase5 21 2 3" xfId="23745" xr:uid="{EF7BC199-93B5-4B8F-A030-C63621243FA2}"/>
    <cellStyle name="20% - Ênfase5 21 2 4" xfId="23746" xr:uid="{220B1047-9DF8-479B-8E46-AFE69254B3A1}"/>
    <cellStyle name="20% - Ênfase5 21 3" xfId="9924" xr:uid="{54B76767-4E08-4D6E-9CC3-3699A558E87A}"/>
    <cellStyle name="20% - Ênfase5 21 3 2" xfId="23747" xr:uid="{5F2F1635-FFF2-4C90-BDBB-7415B7563A78}"/>
    <cellStyle name="20% - Ênfase5 21 3 2 2" xfId="23748" xr:uid="{E035849F-DCA5-4099-BABE-FBE6AED212EE}"/>
    <cellStyle name="20% - Ênfase5 21 3 2 3" xfId="23749" xr:uid="{032D0A14-AD8A-44C3-9810-8F930F12E3C3}"/>
    <cellStyle name="20% - Ênfase5 21 3 3" xfId="23750" xr:uid="{29B9AE0F-9D40-4C3E-8A94-6F66DA880623}"/>
    <cellStyle name="20% - Ênfase5 21 3 4" xfId="23751" xr:uid="{EB8549DC-8026-4705-AF1A-E25F64FAD45B}"/>
    <cellStyle name="20% - Ênfase5 21 4" xfId="23752" xr:uid="{D1685600-54F4-4C3F-B828-D1FF09ECA024}"/>
    <cellStyle name="20% - Ênfase5 21 4 2" xfId="23753" xr:uid="{ABE2D5C7-6B8D-4BD2-BB23-7D754A05D11D}"/>
    <cellStyle name="20% - Ênfase5 21 4 3" xfId="23754" xr:uid="{84A1F633-7D20-4BD2-B9F1-E9F2168D8232}"/>
    <cellStyle name="20% - Ênfase5 21 5" xfId="23755" xr:uid="{41444F9B-2324-460D-ABF0-EC3B113E8743}"/>
    <cellStyle name="20% - Ênfase5 21 6" xfId="23756" xr:uid="{56939A22-2A66-4B2A-9687-DED3AEC9CD11}"/>
    <cellStyle name="20% - Ênfase5 22" xfId="4975" xr:uid="{4DD0CB99-01B0-4797-A808-A96EA15E55DF}"/>
    <cellStyle name="20% - Ênfase5 22 2" xfId="9925" xr:uid="{33AD16E5-6041-4385-8193-FEBF184944D2}"/>
    <cellStyle name="20% - Ênfase5 22 2 2" xfId="9926" xr:uid="{70E0381E-AD75-43D3-844F-39FB477560ED}"/>
    <cellStyle name="20% - Ênfase5 22 2 2 2" xfId="23757" xr:uid="{8BEC0E73-40D9-49CA-B925-990E72EF956E}"/>
    <cellStyle name="20% - Ênfase5 22 2 2 3" xfId="23758" xr:uid="{CBA522BC-F316-4753-85DF-E6A93ABC7269}"/>
    <cellStyle name="20% - Ênfase5 22 2 3" xfId="23759" xr:uid="{CBDAFFAF-4DAE-4F4A-985D-D0476C3EC61B}"/>
    <cellStyle name="20% - Ênfase5 22 2 4" xfId="23760" xr:uid="{908D5771-7921-4FF1-A30D-4733A48A9355}"/>
    <cellStyle name="20% - Ênfase5 22 3" xfId="9927" xr:uid="{482ED507-BE9F-4ECA-94A7-E26776EE2826}"/>
    <cellStyle name="20% - Ênfase5 22 3 2" xfId="23761" xr:uid="{45AE217E-CD03-44E3-B2F7-71BDA0229A0C}"/>
    <cellStyle name="20% - Ênfase5 22 3 2 2" xfId="23762" xr:uid="{C65A3B63-B692-41C6-A73A-23DB48F74A3B}"/>
    <cellStyle name="20% - Ênfase5 22 3 2 3" xfId="23763" xr:uid="{53C09166-B792-4177-873C-7919720EF4DE}"/>
    <cellStyle name="20% - Ênfase5 22 3 3" xfId="23764" xr:uid="{C9CB5D84-499D-407C-A572-1836C2086E3E}"/>
    <cellStyle name="20% - Ênfase5 22 3 4" xfId="23765" xr:uid="{2B0FDFAC-E8D8-4F6A-82D5-53B04C8FB89C}"/>
    <cellStyle name="20% - Ênfase5 22 4" xfId="23766" xr:uid="{D011D5BC-9151-4E2A-BCE9-E701C678F957}"/>
    <cellStyle name="20% - Ênfase5 22 4 2" xfId="23767" xr:uid="{CA3527FF-D119-4F70-B857-7DF358754C04}"/>
    <cellStyle name="20% - Ênfase5 22 4 3" xfId="23768" xr:uid="{14899D68-4FDF-4719-959C-87E424635D02}"/>
    <cellStyle name="20% - Ênfase5 22 5" xfId="23769" xr:uid="{6802CD52-A173-40F0-A594-87282C6A2599}"/>
    <cellStyle name="20% - Ênfase5 22 6" xfId="23770" xr:uid="{B31765A9-9379-49E8-9411-35F34F9AA67E}"/>
    <cellStyle name="20% - Ênfase5 23" xfId="4976" xr:uid="{C59CFB47-82C3-4251-9FBB-D61A64D1DBFB}"/>
    <cellStyle name="20% - Ênfase5 23 2" xfId="9928" xr:uid="{B80BB3CE-956C-4E31-9DFD-60DDDB641D9E}"/>
    <cellStyle name="20% - Ênfase5 23 2 2" xfId="9929" xr:uid="{A6928E8D-5685-49CB-AF17-7A8AB788ABAB}"/>
    <cellStyle name="20% - Ênfase5 23 2 2 2" xfId="23771" xr:uid="{CE1D81FF-8270-4604-94FD-08682BCA982A}"/>
    <cellStyle name="20% - Ênfase5 23 2 2 3" xfId="23772" xr:uid="{EF177F60-3F41-47B6-94A2-32FBCA076843}"/>
    <cellStyle name="20% - Ênfase5 23 2 3" xfId="23773" xr:uid="{2A537E61-DEFB-44C2-87AD-B6A1CCA3C6BA}"/>
    <cellStyle name="20% - Ênfase5 23 2 4" xfId="23774" xr:uid="{638D2015-5448-497C-84BA-29D7EC1C3A98}"/>
    <cellStyle name="20% - Ênfase5 23 3" xfId="9930" xr:uid="{9F16F867-4D17-42A8-9358-3EDF04AC6F6F}"/>
    <cellStyle name="20% - Ênfase5 23 3 2" xfId="23775" xr:uid="{2583ED12-0EF2-4FC9-95A0-2E24EB1E32EB}"/>
    <cellStyle name="20% - Ênfase5 23 3 2 2" xfId="23776" xr:uid="{25B18BE1-6E37-47FC-A30A-907F71492941}"/>
    <cellStyle name="20% - Ênfase5 23 3 2 3" xfId="23777" xr:uid="{1E0B97E6-B9B0-4AC0-A328-43A73CE1724C}"/>
    <cellStyle name="20% - Ênfase5 23 3 3" xfId="23778" xr:uid="{B0533D58-FA06-47E6-A1B2-1B25E2F26972}"/>
    <cellStyle name="20% - Ênfase5 23 3 4" xfId="23779" xr:uid="{B10F1475-C639-4912-8839-0F45E0D22249}"/>
    <cellStyle name="20% - Ênfase5 23 4" xfId="23780" xr:uid="{23793490-DF2A-48D8-B540-28D9AC253ADE}"/>
    <cellStyle name="20% - Ênfase5 23 4 2" xfId="23781" xr:uid="{E934611F-700A-49EF-8DB5-4799F24DDA97}"/>
    <cellStyle name="20% - Ênfase5 23 4 3" xfId="23782" xr:uid="{9A106DA6-42A1-468C-B8BB-BABAFFFE624C}"/>
    <cellStyle name="20% - Ênfase5 23 5" xfId="23783" xr:uid="{A6B2ED7D-68C6-4BFA-BDCE-11A023A9022E}"/>
    <cellStyle name="20% - Ênfase5 23 6" xfId="23784" xr:uid="{29A5761A-7CB0-4525-A58D-885DDC3EDD27}"/>
    <cellStyle name="20% - Ênfase5 24" xfId="4977" xr:uid="{A0782F6E-34C4-490F-86EF-41518DB7BD19}"/>
    <cellStyle name="20% - Ênfase5 24 2" xfId="9931" xr:uid="{7FB213C9-BE33-4713-A165-68C15A56986E}"/>
    <cellStyle name="20% - Ênfase5 24 2 2" xfId="9932" xr:uid="{AB26E07E-8223-400C-97E4-D99B1E15C100}"/>
    <cellStyle name="20% - Ênfase5 24 2 2 2" xfId="23785" xr:uid="{EFD56591-15CE-413B-A3F3-09C10E424060}"/>
    <cellStyle name="20% - Ênfase5 24 2 2 3" xfId="23786" xr:uid="{658D1FDD-8B84-4D61-8604-4AF393B6274A}"/>
    <cellStyle name="20% - Ênfase5 24 2 3" xfId="23787" xr:uid="{4E1931DA-ABCE-43B5-8E16-5AE37C15EBD4}"/>
    <cellStyle name="20% - Ênfase5 24 2 4" xfId="23788" xr:uid="{F169D23F-C1B3-4A1A-A4EC-C019FDDE5BA8}"/>
    <cellStyle name="20% - Ênfase5 24 3" xfId="9933" xr:uid="{7DCD845C-588A-4A0A-9B65-32490B1017FD}"/>
    <cellStyle name="20% - Ênfase5 24 3 2" xfId="23789" xr:uid="{6F1E37F9-70FC-4152-8AA0-34AF898274E5}"/>
    <cellStyle name="20% - Ênfase5 24 3 2 2" xfId="23790" xr:uid="{35D02CE4-A815-42E4-A048-A582C03E43F9}"/>
    <cellStyle name="20% - Ênfase5 24 3 2 3" xfId="23791" xr:uid="{16A8F5E8-3E52-49B4-BA89-359E0C5F8DD3}"/>
    <cellStyle name="20% - Ênfase5 24 3 3" xfId="23792" xr:uid="{D69AB1DB-8FA8-457B-8E8F-8E1F2CA75199}"/>
    <cellStyle name="20% - Ênfase5 24 3 4" xfId="23793" xr:uid="{9ABBFB75-0DC6-419B-9965-26B20203790A}"/>
    <cellStyle name="20% - Ênfase5 24 4" xfId="23794" xr:uid="{20A36DA9-9384-409E-8D18-D7CE053A89A5}"/>
    <cellStyle name="20% - Ênfase5 24 4 2" xfId="23795" xr:uid="{D18FE9BA-DC70-4483-8B9F-2B964772F4F4}"/>
    <cellStyle name="20% - Ênfase5 24 4 3" xfId="23796" xr:uid="{053E5490-1D14-48B7-A5CC-170D6E484D82}"/>
    <cellStyle name="20% - Ênfase5 24 5" xfId="23797" xr:uid="{B8B13B00-69C6-45EA-BCEC-77C883E806C2}"/>
    <cellStyle name="20% - Ênfase5 24 6" xfId="23798" xr:uid="{A5849404-A23C-4EB0-8DD0-2ACB78101633}"/>
    <cellStyle name="20% - Ênfase5 25" xfId="4978" xr:uid="{3F1AA8EE-9572-4424-A411-58D8455103A5}"/>
    <cellStyle name="20% - Ênfase5 25 2" xfId="9934" xr:uid="{BA9EC18A-D933-4DC7-845C-AFE51D43D7DA}"/>
    <cellStyle name="20% - Ênfase5 25 2 2" xfId="9935" xr:uid="{5164CA1B-F334-47FB-9C8E-216741EDA7E0}"/>
    <cellStyle name="20% - Ênfase5 25 2 2 2" xfId="23799" xr:uid="{C44014D4-3937-432A-A0D7-C0D72DE423F4}"/>
    <cellStyle name="20% - Ênfase5 25 2 2 3" xfId="23800" xr:uid="{AB25FA30-3334-4968-803D-1DBB77BC3513}"/>
    <cellStyle name="20% - Ênfase5 25 2 3" xfId="23801" xr:uid="{E93978A5-11F2-443D-A922-305D0EAB9227}"/>
    <cellStyle name="20% - Ênfase5 25 2 4" xfId="23802" xr:uid="{312D2712-CE4B-404E-9CA2-12FE5A521A6B}"/>
    <cellStyle name="20% - Ênfase5 25 3" xfId="9936" xr:uid="{4CC2C55B-DD17-4CD3-BBB6-4BC1065B7873}"/>
    <cellStyle name="20% - Ênfase5 25 3 2" xfId="23803" xr:uid="{C68B12D0-1171-42E3-9EA6-E506A09992AA}"/>
    <cellStyle name="20% - Ênfase5 25 3 2 2" xfId="23804" xr:uid="{FF7ACC8A-C2A5-41E1-9AC3-BF6CBA7BAE8D}"/>
    <cellStyle name="20% - Ênfase5 25 3 2 3" xfId="23805" xr:uid="{FDA2FD7C-5A8F-4510-B7D4-E8A1DB1D6EB0}"/>
    <cellStyle name="20% - Ênfase5 25 3 3" xfId="23806" xr:uid="{2B900C1E-8BC1-4DDF-9068-54B72391AE26}"/>
    <cellStyle name="20% - Ênfase5 25 3 4" xfId="23807" xr:uid="{FD5A9E32-9A3C-4B36-B0C3-B64A29CA0625}"/>
    <cellStyle name="20% - Ênfase5 25 4" xfId="23808" xr:uid="{5EEE1872-67B1-4779-8A27-F9074C157418}"/>
    <cellStyle name="20% - Ênfase5 25 4 2" xfId="23809" xr:uid="{AF778150-DBA3-44E4-8F99-89428A95BB52}"/>
    <cellStyle name="20% - Ênfase5 25 4 3" xfId="23810" xr:uid="{3C3FCECA-9B01-4797-82AB-1FD3B5D118E6}"/>
    <cellStyle name="20% - Ênfase5 25 5" xfId="23811" xr:uid="{3B29DC8F-72D5-456E-A120-DE8C98FA603F}"/>
    <cellStyle name="20% - Ênfase5 25 6" xfId="23812" xr:uid="{2AC064AA-FFCD-402E-91B0-DBEFF7A323E3}"/>
    <cellStyle name="20% - Ênfase5 26" xfId="4979" xr:uid="{0E194B0B-0B46-498E-B939-85109BB6E1B5}"/>
    <cellStyle name="20% - Ênfase5 26 2" xfId="9937" xr:uid="{1DDDB265-9968-454B-AC50-F97010D44DB7}"/>
    <cellStyle name="20% - Ênfase5 26 2 2" xfId="9938" xr:uid="{AD991FEB-8798-40D8-B544-40EAC7C6289E}"/>
    <cellStyle name="20% - Ênfase5 26 2 2 2" xfId="23813" xr:uid="{4D4C5E52-3216-44B5-9040-E74A62E3D440}"/>
    <cellStyle name="20% - Ênfase5 26 2 2 3" xfId="23814" xr:uid="{06E8D04C-8764-4D93-BBBF-F56CB45F2816}"/>
    <cellStyle name="20% - Ênfase5 26 2 3" xfId="23815" xr:uid="{879EDB53-139F-4A66-84C7-D8B41BD51D14}"/>
    <cellStyle name="20% - Ênfase5 26 2 4" xfId="23816" xr:uid="{2DF761AA-137A-47F2-B2FB-65E14E2A81DB}"/>
    <cellStyle name="20% - Ênfase5 26 3" xfId="9939" xr:uid="{2271D9D9-EB1D-4D0F-9BD9-F09201BFBFBC}"/>
    <cellStyle name="20% - Ênfase5 26 3 2" xfId="23817" xr:uid="{CEBE5862-183D-449C-B61C-B7538C9A4C34}"/>
    <cellStyle name="20% - Ênfase5 26 3 2 2" xfId="23818" xr:uid="{F8E76CC9-FFAA-4424-B105-B65DCB70F1D3}"/>
    <cellStyle name="20% - Ênfase5 26 3 2 3" xfId="23819" xr:uid="{78D87423-D217-4C04-8144-866A6C9C81C3}"/>
    <cellStyle name="20% - Ênfase5 26 3 3" xfId="23820" xr:uid="{0C9E29F2-F4E4-4647-985E-26F7DE6CB54C}"/>
    <cellStyle name="20% - Ênfase5 26 3 4" xfId="23821" xr:uid="{5A90A6C5-A05D-4C27-876C-59EA8F17D9CD}"/>
    <cellStyle name="20% - Ênfase5 26 4" xfId="23822" xr:uid="{E98DD9E7-18FC-4413-AAE9-5BED1705E6D5}"/>
    <cellStyle name="20% - Ênfase5 26 4 2" xfId="23823" xr:uid="{C76AD865-5264-4577-A22F-40F5F7C7C18D}"/>
    <cellStyle name="20% - Ênfase5 26 4 3" xfId="23824" xr:uid="{DED54DCD-4D31-46E0-B8D4-224582E0C856}"/>
    <cellStyle name="20% - Ênfase5 26 5" xfId="23825" xr:uid="{B93F0E02-B165-4989-B355-5E553E67F2B9}"/>
    <cellStyle name="20% - Ênfase5 26 6" xfId="23826" xr:uid="{A7DF8979-5267-401A-8C13-102C19F71FC2}"/>
    <cellStyle name="20% - Ênfase5 27" xfId="4980" xr:uid="{FD5E9706-D847-427B-98F2-09A8990BFF09}"/>
    <cellStyle name="20% - Ênfase5 27 2" xfId="9940" xr:uid="{2D3E9AA5-F6A4-4A4B-A187-29F3799D1950}"/>
    <cellStyle name="20% - Ênfase5 27 2 2" xfId="9941" xr:uid="{C878E97C-8B96-4D34-AF42-52CD57339A06}"/>
    <cellStyle name="20% - Ênfase5 27 2 2 2" xfId="23827" xr:uid="{34A4FD82-7B09-4E80-9762-E9D3175E46C8}"/>
    <cellStyle name="20% - Ênfase5 27 2 2 3" xfId="23828" xr:uid="{AB98DE4A-9FD8-46FF-A11F-700C6D8EAF4B}"/>
    <cellStyle name="20% - Ênfase5 27 2 3" xfId="23829" xr:uid="{44FD04D3-FED1-4C36-B7B3-0B4CAD19DCFB}"/>
    <cellStyle name="20% - Ênfase5 27 2 4" xfId="23830" xr:uid="{ACF47732-3C1E-4119-BBE3-7DF4D65D5F58}"/>
    <cellStyle name="20% - Ênfase5 27 3" xfId="9942" xr:uid="{0BE8694F-71B9-48CC-9A1E-36EFB267F6D9}"/>
    <cellStyle name="20% - Ênfase5 27 3 2" xfId="23831" xr:uid="{EDACEF84-1783-4E02-B768-52D997A6C587}"/>
    <cellStyle name="20% - Ênfase5 27 3 2 2" xfId="23832" xr:uid="{3B41F07D-1254-4B4C-9B42-7AC25B95D2B2}"/>
    <cellStyle name="20% - Ênfase5 27 3 2 3" xfId="23833" xr:uid="{060DBE78-A28A-448F-AD94-B385B34A2293}"/>
    <cellStyle name="20% - Ênfase5 27 3 3" xfId="23834" xr:uid="{7AD51B05-143E-4C42-A7E7-BD750DF12E12}"/>
    <cellStyle name="20% - Ênfase5 27 3 4" xfId="23835" xr:uid="{41730A40-FFB2-472C-86BF-9521A2DF04CA}"/>
    <cellStyle name="20% - Ênfase5 27 4" xfId="23836" xr:uid="{001764A4-B07F-4D98-BF50-606F60BAEFD2}"/>
    <cellStyle name="20% - Ênfase5 27 4 2" xfId="23837" xr:uid="{B1B637DC-E27C-4C84-BAC9-8F3496D78C4E}"/>
    <cellStyle name="20% - Ênfase5 27 4 3" xfId="23838" xr:uid="{B2E037BE-3F82-4DD1-B76E-D727E52566A8}"/>
    <cellStyle name="20% - Ênfase5 27 5" xfId="23839" xr:uid="{52C7198F-9A54-404F-A3B1-073DF33BEF01}"/>
    <cellStyle name="20% - Ênfase5 27 6" xfId="23840" xr:uid="{6FDC0A2A-3221-4F9A-9BD9-8BA50C0A16A7}"/>
    <cellStyle name="20% - Ênfase5 28" xfId="4981" xr:uid="{E0D2A27B-E8C3-44E3-88B1-E4B1991E37EF}"/>
    <cellStyle name="20% - Ênfase5 28 2" xfId="9943" xr:uid="{8F237A30-119A-43EF-921D-0965C80FA6BD}"/>
    <cellStyle name="20% - Ênfase5 28 2 2" xfId="9944" xr:uid="{422ABE00-F6C1-443F-B0AC-331C83EFADE7}"/>
    <cellStyle name="20% - Ênfase5 28 2 2 2" xfId="23841" xr:uid="{059CA879-25C3-4389-BC35-09AC68FBA7F0}"/>
    <cellStyle name="20% - Ênfase5 28 2 2 3" xfId="23842" xr:uid="{1AEBF8F0-D88E-4067-A2C4-2AE98F70B2A3}"/>
    <cellStyle name="20% - Ênfase5 28 2 3" xfId="23843" xr:uid="{02635BC7-C105-4A1E-8613-078283FCFB1E}"/>
    <cellStyle name="20% - Ênfase5 28 2 4" xfId="23844" xr:uid="{07656BBC-BE7F-446C-B88E-9522276ABA40}"/>
    <cellStyle name="20% - Ênfase5 28 3" xfId="9945" xr:uid="{319E6512-99CB-43E9-B9C8-560E5DA36450}"/>
    <cellStyle name="20% - Ênfase5 28 3 2" xfId="23845" xr:uid="{AEA2C299-FC62-4098-96AE-CC2BD8340EE8}"/>
    <cellStyle name="20% - Ênfase5 28 3 2 2" xfId="23846" xr:uid="{E403BF8B-7AB8-4CBC-9633-7A51FB2D9095}"/>
    <cellStyle name="20% - Ênfase5 28 3 2 3" xfId="23847" xr:uid="{62B720C9-66B9-4497-9D40-B8EBD89238A6}"/>
    <cellStyle name="20% - Ênfase5 28 3 3" xfId="23848" xr:uid="{EC495A18-CEE8-47F3-B08D-EF685DE46E73}"/>
    <cellStyle name="20% - Ênfase5 28 3 4" xfId="23849" xr:uid="{211E118E-89FE-46F7-879E-DDF251B3272D}"/>
    <cellStyle name="20% - Ênfase5 28 4" xfId="23850" xr:uid="{DB7EF4B3-802F-4407-99AE-15F66CBD223E}"/>
    <cellStyle name="20% - Ênfase5 28 4 2" xfId="23851" xr:uid="{5C934F7D-3DAB-46BB-91F1-1E7B0206B834}"/>
    <cellStyle name="20% - Ênfase5 28 4 3" xfId="23852" xr:uid="{1CA520D0-6CCA-46FA-A9C0-CF84293117FC}"/>
    <cellStyle name="20% - Ênfase5 28 5" xfId="23853" xr:uid="{30E30916-F756-4014-BD65-7487D4936358}"/>
    <cellStyle name="20% - Ênfase5 28 6" xfId="23854" xr:uid="{574A00B8-123F-4E69-A372-D7E97B8A2115}"/>
    <cellStyle name="20% - Ênfase5 29" xfId="9946" xr:uid="{77E2B2E6-480F-4CB1-8856-86BCC8E7660D}"/>
    <cellStyle name="20% - Ênfase5 29 2" xfId="9947" xr:uid="{FA37152B-2602-4B0C-AEE2-D0F3E96C8F6D}"/>
    <cellStyle name="20% - Ênfase5 29 2 2" xfId="9948" xr:uid="{A2DE64B0-4E73-4ADF-B2A7-F293AE3FA30C}"/>
    <cellStyle name="20% - Ênfase5 29 2 2 2" xfId="23855" xr:uid="{15F9A156-7F85-4ADA-BE5B-C4097CC91B41}"/>
    <cellStyle name="20% - Ênfase5 29 2 2 3" xfId="23856" xr:uid="{96001D98-B0F2-4839-856D-41205C2D0A40}"/>
    <cellStyle name="20% - Ênfase5 29 2 3" xfId="23857" xr:uid="{FF82856E-880D-40B0-A8C6-2BF8997C26F0}"/>
    <cellStyle name="20% - Ênfase5 29 2 4" xfId="23858" xr:uid="{16C95D61-1752-4649-B9EB-688C43E7BA8D}"/>
    <cellStyle name="20% - Ênfase5 29 3" xfId="9949" xr:uid="{08FB4931-C26D-405B-AF5C-7458B4752B39}"/>
    <cellStyle name="20% - Ênfase5 29 3 2" xfId="23859" xr:uid="{7D500DFF-AC50-449A-A6FE-FC223A166778}"/>
    <cellStyle name="20% - Ênfase5 29 3 2 2" xfId="23860" xr:uid="{27BF24FF-AB8E-4CA7-8C7A-553AF7F48DA2}"/>
    <cellStyle name="20% - Ênfase5 29 3 2 3" xfId="23861" xr:uid="{B6B82C39-BEDD-4077-BCAD-F0A72B0F79B5}"/>
    <cellStyle name="20% - Ênfase5 29 3 3" xfId="23862" xr:uid="{29A5AB06-9C79-4F9F-AE11-70D04A92681C}"/>
    <cellStyle name="20% - Ênfase5 29 3 4" xfId="23863" xr:uid="{7ABD0ADA-5B90-4516-9D7D-05D12BD6EA0F}"/>
    <cellStyle name="20% - Ênfase5 29 4" xfId="23864" xr:uid="{900A4A91-2FAB-45B2-9C1B-23CCBDA56B0A}"/>
    <cellStyle name="20% - Ênfase5 29 4 2" xfId="23865" xr:uid="{058E42CF-5B79-4C6F-9E5D-C305F300BFF0}"/>
    <cellStyle name="20% - Ênfase5 29 4 3" xfId="23866" xr:uid="{CAA2CBA1-B7EF-45A9-846E-E080DDEF2513}"/>
    <cellStyle name="20% - Ênfase5 29 5" xfId="23867" xr:uid="{F67E70D5-488E-44DF-896C-3A3C1F528C8C}"/>
    <cellStyle name="20% - Ênfase5 29 6" xfId="23868" xr:uid="{B388E5CA-64DE-4E53-A667-24862FE98DC1}"/>
    <cellStyle name="20% - Ênfase5 3" xfId="4982" xr:uid="{A6C94E7E-7711-4D15-BF41-1452061C2AF8}"/>
    <cellStyle name="20% - Ênfase5 3 10" xfId="9950" xr:uid="{E36031F5-AD37-4202-8FAA-0121442EEE97}"/>
    <cellStyle name="20% - Ênfase5 3 10 2" xfId="23869" xr:uid="{521E9F44-7C10-458A-BA56-0DBA00A9164D}"/>
    <cellStyle name="20% - Ênfase5 3 10 2 2" xfId="23870" xr:uid="{403002EC-AFA4-4AD8-B72D-B51F4C758F79}"/>
    <cellStyle name="20% - Ênfase5 3 10 2 3" xfId="23871" xr:uid="{A5C0B86E-22A6-4F1D-A25D-85B24EF60F8D}"/>
    <cellStyle name="20% - Ênfase5 3 10 3" xfId="23872" xr:uid="{D057F7B9-8325-4BC6-942E-9540BB0570A8}"/>
    <cellStyle name="20% - Ênfase5 3 10 4" xfId="23873" xr:uid="{27ECC3EE-91D9-4AB2-8183-3F015D4E90E7}"/>
    <cellStyle name="20% - Ênfase5 3 11" xfId="23874" xr:uid="{C9133997-152D-45FB-8F8E-089153FD39B8}"/>
    <cellStyle name="20% - Ênfase5 3 11 2" xfId="23875" xr:uid="{402BE6E6-D6B3-48A0-9C74-C41A156D00D5}"/>
    <cellStyle name="20% - Ênfase5 3 11 3" xfId="23876" xr:uid="{37E165A4-66E1-42A8-A659-F2B6A1296EFA}"/>
    <cellStyle name="20% - Ênfase5 3 12" xfId="23877" xr:uid="{F4ECAB37-F7F1-4B14-A71A-DEDC9FC99382}"/>
    <cellStyle name="20% - Ênfase5 3 13" xfId="23878" xr:uid="{2EBA188F-2BB8-4399-A0A0-6F1C5DFC16E3}"/>
    <cellStyle name="20% - Ênfase5 3 2" xfId="4983" xr:uid="{F59024A7-A2ED-4F79-9A21-834FE87944E1}"/>
    <cellStyle name="20% - Ênfase5 3 2 2" xfId="9951" xr:uid="{36596E33-FC71-46D6-B7D3-901270A7EEA1}"/>
    <cellStyle name="20% - Ênfase5 3 2 2 2" xfId="23879" xr:uid="{543463C1-C164-45DD-A812-9F1BB9AEAF82}"/>
    <cellStyle name="20% - Ênfase5 3 2 2 2 2" xfId="23880" xr:uid="{A3012B0C-C224-499F-9EF1-C2E7831ABC8C}"/>
    <cellStyle name="20% - Ênfase5 3 2 2 2 3" xfId="23881" xr:uid="{A623BFA7-1D84-4B6E-85B3-65171676841D}"/>
    <cellStyle name="20% - Ênfase5 3 2 2 3" xfId="23882" xr:uid="{DE66DA41-61EC-4ACA-A734-C5F9804638F6}"/>
    <cellStyle name="20% - Ênfase5 3 2 2 4" xfId="23883" xr:uid="{F7BFFF74-8E9F-422F-9A61-561729E659C3}"/>
    <cellStyle name="20% - Ênfase5 3 2 3" xfId="9952" xr:uid="{1CF8339F-7581-4559-8142-AE5E2BA1F76D}"/>
    <cellStyle name="20% - Ênfase5 3 2 3 2" xfId="23884" xr:uid="{E8AFED9D-F160-4AFC-A710-3844F6B72F12}"/>
    <cellStyle name="20% - Ênfase5 3 2 3 2 2" xfId="23885" xr:uid="{F507C063-8059-42EA-916C-6F3335EF3849}"/>
    <cellStyle name="20% - Ênfase5 3 2 3 2 3" xfId="23886" xr:uid="{638733D1-38C6-416E-841C-6FD0D5E22BF1}"/>
    <cellStyle name="20% - Ênfase5 3 2 3 3" xfId="23887" xr:uid="{3C60DE81-1C1C-4201-B0C7-135B76ABF53C}"/>
    <cellStyle name="20% - Ênfase5 3 2 3 4" xfId="23888" xr:uid="{AC99909C-59A6-4A68-9611-C59C38EE2AC6}"/>
    <cellStyle name="20% - Ênfase5 3 2 4" xfId="23889" xr:uid="{1674CD4A-DBAA-40C1-A460-C67656E3647E}"/>
    <cellStyle name="20% - Ênfase5 3 2 4 2" xfId="23890" xr:uid="{53BD1131-5DCE-4526-B5E4-553EDC88E787}"/>
    <cellStyle name="20% - Ênfase5 3 2 4 3" xfId="23891" xr:uid="{B322BD00-49AB-4D44-BA72-CEDAD16CE33D}"/>
    <cellStyle name="20% - Ênfase5 3 2 5" xfId="23892" xr:uid="{56B80E57-B689-416F-89F2-175BABDA772F}"/>
    <cellStyle name="20% - Ênfase5 3 2 6" xfId="23893" xr:uid="{4FAD737D-CB49-4BF7-AC05-1BF204B30404}"/>
    <cellStyle name="20% - Ênfase5 3 3" xfId="4984" xr:uid="{A9843544-244E-4E8E-8D35-C4C93A3F355A}"/>
    <cellStyle name="20% - Ênfase5 3 3 2" xfId="9953" xr:uid="{01EDB1E9-1925-4423-8CD2-FE367544CEED}"/>
    <cellStyle name="20% - Ênfase5 3 3 2 2" xfId="23894" xr:uid="{DFB31CB0-4F85-44D4-9532-917F6F4152ED}"/>
    <cellStyle name="20% - Ênfase5 3 3 2 2 2" xfId="23895" xr:uid="{855F4967-2165-4A60-9941-C9BE98B7B2BF}"/>
    <cellStyle name="20% - Ênfase5 3 3 2 2 3" xfId="23896" xr:uid="{84803A2F-2D0B-4A8B-AB1C-936580444B1A}"/>
    <cellStyle name="20% - Ênfase5 3 3 2 3" xfId="23897" xr:uid="{B0931109-7104-4D20-8E61-040621DEAF53}"/>
    <cellStyle name="20% - Ênfase5 3 3 2 4" xfId="23898" xr:uid="{9E8B29EA-4914-4531-B181-AB06F6055F31}"/>
    <cellStyle name="20% - Ênfase5 3 3 3" xfId="9954" xr:uid="{05818C17-1B2E-4840-9558-153355A29283}"/>
    <cellStyle name="20% - Ênfase5 3 3 3 2" xfId="23899" xr:uid="{685C9D2D-0C91-4396-80AB-088823CB06A3}"/>
    <cellStyle name="20% - Ênfase5 3 3 3 2 2" xfId="23900" xr:uid="{7DDED9EE-69D2-4DDF-A4D1-0974188F88A6}"/>
    <cellStyle name="20% - Ênfase5 3 3 3 2 3" xfId="23901" xr:uid="{A763D2CC-D3F8-48A0-8FE8-C9CF2952ABBB}"/>
    <cellStyle name="20% - Ênfase5 3 3 3 3" xfId="23902" xr:uid="{869F1800-59DE-44EC-B349-0F3350DCFEA2}"/>
    <cellStyle name="20% - Ênfase5 3 3 3 4" xfId="23903" xr:uid="{31573066-A5A6-42E3-B0AE-923E1564141D}"/>
    <cellStyle name="20% - Ênfase5 3 3 4" xfId="23904" xr:uid="{06FAA983-DCBB-4F16-B5AD-6765EF05E37D}"/>
    <cellStyle name="20% - Ênfase5 3 3 4 2" xfId="23905" xr:uid="{FF89A92F-27E6-45E5-8D81-669E92D4652D}"/>
    <cellStyle name="20% - Ênfase5 3 3 4 3" xfId="23906" xr:uid="{1994850B-25D4-49E5-9F5B-F64F5760C951}"/>
    <cellStyle name="20% - Ênfase5 3 3 5" xfId="23907" xr:uid="{367488D7-2033-45AF-ADF5-82EFDAFEA0D0}"/>
    <cellStyle name="20% - Ênfase5 3 3 6" xfId="23908" xr:uid="{F935A2FC-FFF3-4292-ABDD-947238391A08}"/>
    <cellStyle name="20% - Ênfase5 3 4" xfId="4985" xr:uid="{EE4C703A-38AC-4537-AAC8-598328CEE854}"/>
    <cellStyle name="20% - Ênfase5 3 4 2" xfId="9955" xr:uid="{F2071A43-CD9B-49D1-B7C5-C473BF9B6D1A}"/>
    <cellStyle name="20% - Ênfase5 3 4 2 2" xfId="23909" xr:uid="{25CFECB2-FF5D-49A4-86B1-041DD310E06F}"/>
    <cellStyle name="20% - Ênfase5 3 4 2 2 2" xfId="23910" xr:uid="{F6D61F95-B1B4-45D5-896D-81954E480170}"/>
    <cellStyle name="20% - Ênfase5 3 4 2 2 3" xfId="23911" xr:uid="{E1E7636A-1683-4340-8972-9A2339828AC3}"/>
    <cellStyle name="20% - Ênfase5 3 4 2 3" xfId="23912" xr:uid="{DCC1DCD6-724E-47FA-A119-961F62733F0A}"/>
    <cellStyle name="20% - Ênfase5 3 4 2 4" xfId="23913" xr:uid="{611FF751-EAFD-497E-B254-0FF42F45827A}"/>
    <cellStyle name="20% - Ênfase5 3 4 3" xfId="9956" xr:uid="{A29897F8-5F5F-4066-9C59-DEF02DBC08CF}"/>
    <cellStyle name="20% - Ênfase5 3 4 3 2" xfId="23914" xr:uid="{42D8A065-4EEF-43A2-A5E9-7767586A3D56}"/>
    <cellStyle name="20% - Ênfase5 3 4 3 2 2" xfId="23915" xr:uid="{3EF29B70-B511-4B0A-9DE8-7805DFA79F78}"/>
    <cellStyle name="20% - Ênfase5 3 4 3 2 3" xfId="23916" xr:uid="{11BCE9A0-F793-4343-A347-1DEDFFAF8D78}"/>
    <cellStyle name="20% - Ênfase5 3 4 3 3" xfId="23917" xr:uid="{A4C7DE2E-B891-4D59-ADEF-D247491D4F3D}"/>
    <cellStyle name="20% - Ênfase5 3 4 3 4" xfId="23918" xr:uid="{D38F42C3-40C7-4B09-81E1-8368F9672534}"/>
    <cellStyle name="20% - Ênfase5 3 4 4" xfId="23919" xr:uid="{61050453-DDA3-4FB0-B7E7-8002BE1160AE}"/>
    <cellStyle name="20% - Ênfase5 3 4 4 2" xfId="23920" xr:uid="{09CF6886-54F7-4625-9E08-B1DD26217826}"/>
    <cellStyle name="20% - Ênfase5 3 4 4 3" xfId="23921" xr:uid="{9C142DA2-6A8C-4A61-A808-A3D7104B1688}"/>
    <cellStyle name="20% - Ênfase5 3 4 5" xfId="23922" xr:uid="{52D49EAA-D23A-43AA-967C-D2ACACFD3268}"/>
    <cellStyle name="20% - Ênfase5 3 4 6" xfId="23923" xr:uid="{36CF42CA-672E-4F43-AABA-4D79F19363BD}"/>
    <cellStyle name="20% - Ênfase5 3 5" xfId="9957" xr:uid="{D4A88FB1-DF82-415B-A75A-7326A9BA9664}"/>
    <cellStyle name="20% - Ênfase5 3 5 2" xfId="9958" xr:uid="{1726C033-871B-4D3C-B5AF-C4D5E915931E}"/>
    <cellStyle name="20% - Ênfase5 3 5 2 2" xfId="23924" xr:uid="{B21DBF67-2546-4792-81F4-192047BA0B5C}"/>
    <cellStyle name="20% - Ênfase5 3 5 2 2 2" xfId="23925" xr:uid="{55161F0A-336C-4E25-B8C4-45659821A40D}"/>
    <cellStyle name="20% - Ênfase5 3 5 2 2 3" xfId="23926" xr:uid="{84C8D654-569B-491C-9A16-AC2F19AC9BDA}"/>
    <cellStyle name="20% - Ênfase5 3 5 2 3" xfId="23927" xr:uid="{8F5629FA-6AE3-4C3F-87EA-1EFEC6C6D1DC}"/>
    <cellStyle name="20% - Ênfase5 3 5 2 4" xfId="23928" xr:uid="{2FD9380F-1757-4E72-9BE1-5141B5806A01}"/>
    <cellStyle name="20% - Ênfase5 3 5 3" xfId="9959" xr:uid="{8A7996AA-2455-4ACA-B681-21BDDA7B098B}"/>
    <cellStyle name="20% - Ênfase5 3 5 3 2" xfId="23929" xr:uid="{9BBD9657-8DB8-4794-A064-4438A922209B}"/>
    <cellStyle name="20% - Ênfase5 3 5 3 2 2" xfId="23930" xr:uid="{C22ED94A-AEFE-4C2A-94F4-F1584BF95600}"/>
    <cellStyle name="20% - Ênfase5 3 5 3 2 3" xfId="23931" xr:uid="{037E86A3-F70B-4007-B4D1-E447B47F3255}"/>
    <cellStyle name="20% - Ênfase5 3 5 3 3" xfId="23932" xr:uid="{EB085B07-CB50-45F9-83D7-C50E7A8902B7}"/>
    <cellStyle name="20% - Ênfase5 3 5 3 4" xfId="23933" xr:uid="{8DD4AA6C-E161-4C60-8843-85B88F8CCC1F}"/>
    <cellStyle name="20% - Ênfase5 3 5 4" xfId="23934" xr:uid="{F7DDBDB4-B129-4B94-9B55-7F655899208A}"/>
    <cellStyle name="20% - Ênfase5 3 5 4 2" xfId="23935" xr:uid="{580DD669-A52C-4C53-92DF-31EC92AA2803}"/>
    <cellStyle name="20% - Ênfase5 3 5 4 3" xfId="23936" xr:uid="{3D4B43B4-B5E1-4600-B018-870B22447EEF}"/>
    <cellStyle name="20% - Ênfase5 3 5 5" xfId="23937" xr:uid="{85746765-3FA3-41BE-AE79-4A6A7BECCC92}"/>
    <cellStyle name="20% - Ênfase5 3 5 6" xfId="23938" xr:uid="{B5D5EDCD-B738-4960-BB4E-8E1C34B25733}"/>
    <cellStyle name="20% - Ênfase5 3 6" xfId="9960" xr:uid="{4142F38E-B21C-4AEA-99CE-4B8762EBE3DF}"/>
    <cellStyle name="20% - Ênfase5 3 6 2" xfId="9961" xr:uid="{65679E87-AA29-4FF5-9936-EDD77830871B}"/>
    <cellStyle name="20% - Ênfase5 3 6 2 2" xfId="23939" xr:uid="{620496A2-E0D0-4C2D-BED4-DEDEE700D332}"/>
    <cellStyle name="20% - Ênfase5 3 6 2 2 2" xfId="23940" xr:uid="{ADF14D19-955C-4EF5-9ED6-4B2C29C8BBE8}"/>
    <cellStyle name="20% - Ênfase5 3 6 2 2 3" xfId="23941" xr:uid="{B8FFFEFF-3113-415F-A942-D4FEA591ED35}"/>
    <cellStyle name="20% - Ênfase5 3 6 2 3" xfId="23942" xr:uid="{9A5CBFE7-DAA0-431E-A038-1771723CFDA4}"/>
    <cellStyle name="20% - Ênfase5 3 6 2 4" xfId="23943" xr:uid="{5C8A7C88-C765-4309-8CB1-8F2AC33330CA}"/>
    <cellStyle name="20% - Ênfase5 3 6 3" xfId="9962" xr:uid="{5E46BE65-99B1-4E7B-B35E-4FF876DFD9D8}"/>
    <cellStyle name="20% - Ênfase5 3 6 3 2" xfId="23944" xr:uid="{8BB25809-07B7-4C53-8AEB-2D7E77534F05}"/>
    <cellStyle name="20% - Ênfase5 3 6 3 2 2" xfId="23945" xr:uid="{BA4457D1-C9ED-4948-ACB6-971CF295387D}"/>
    <cellStyle name="20% - Ênfase5 3 6 3 2 3" xfId="23946" xr:uid="{541D7BDD-22EB-4679-8B13-2842B764EB68}"/>
    <cellStyle name="20% - Ênfase5 3 6 3 3" xfId="23947" xr:uid="{7FA0C634-6380-4F4B-A8A7-75F9378CFCFA}"/>
    <cellStyle name="20% - Ênfase5 3 6 3 4" xfId="23948" xr:uid="{619E4431-7D0C-41BD-9A3A-6F6AAABFD3A6}"/>
    <cellStyle name="20% - Ênfase5 3 6 4" xfId="23949" xr:uid="{40248363-0F69-4FEE-9CBE-7011A4D3B2D6}"/>
    <cellStyle name="20% - Ênfase5 3 6 4 2" xfId="23950" xr:uid="{1580B3CF-32A8-4037-8643-CAAF98D65F6C}"/>
    <cellStyle name="20% - Ênfase5 3 6 4 3" xfId="23951" xr:uid="{43A321C9-64DB-4759-AB47-891B42129E68}"/>
    <cellStyle name="20% - Ênfase5 3 6 5" xfId="23952" xr:uid="{CAC0A666-6997-44E1-A734-90156553BEE0}"/>
    <cellStyle name="20% - Ênfase5 3 6 6" xfId="23953" xr:uid="{F7D7533F-7950-41ED-B143-778FCD2CB024}"/>
    <cellStyle name="20% - Ênfase5 3 7" xfId="9963" xr:uid="{66CEA935-BA35-43BF-AA06-6F57D0B048E7}"/>
    <cellStyle name="20% - Ênfase5 3 7 2" xfId="9964" xr:uid="{C6727B02-C308-4903-9418-7AB111BC56C1}"/>
    <cellStyle name="20% - Ênfase5 3 7 2 2" xfId="23954" xr:uid="{E92C1715-CD85-4B5A-8F77-91013D658C05}"/>
    <cellStyle name="20% - Ênfase5 3 7 2 2 2" xfId="23955" xr:uid="{995A0E9F-44A1-4F69-91E8-EB24ABFE212F}"/>
    <cellStyle name="20% - Ênfase5 3 7 2 2 3" xfId="23956" xr:uid="{16CDB208-9B1F-464D-9D88-5BF2B8814FA3}"/>
    <cellStyle name="20% - Ênfase5 3 7 2 3" xfId="23957" xr:uid="{741A815F-95CB-4A77-9D11-9A6C57138427}"/>
    <cellStyle name="20% - Ênfase5 3 7 2 4" xfId="23958" xr:uid="{25C69B60-2AE8-41A9-AAE9-EA80C177AE85}"/>
    <cellStyle name="20% - Ênfase5 3 7 3" xfId="9965" xr:uid="{F876F85A-C1A9-4B1C-A600-9F2C8943D338}"/>
    <cellStyle name="20% - Ênfase5 3 7 3 2" xfId="23959" xr:uid="{1142A0CC-9C56-4EF6-8096-CBEDF6779B11}"/>
    <cellStyle name="20% - Ênfase5 3 7 3 2 2" xfId="23960" xr:uid="{A43D5DF5-D0CA-47FF-A91B-833D5FAACC61}"/>
    <cellStyle name="20% - Ênfase5 3 7 3 2 3" xfId="23961" xr:uid="{6F678620-CCFA-4C02-937D-25D0E7DBE3D4}"/>
    <cellStyle name="20% - Ênfase5 3 7 3 3" xfId="23962" xr:uid="{D12EFD4C-B860-42DA-8792-69AF174016C4}"/>
    <cellStyle name="20% - Ênfase5 3 7 3 4" xfId="23963" xr:uid="{E61EB472-52E1-4A2E-9D9C-205CE40CF5EC}"/>
    <cellStyle name="20% - Ênfase5 3 7 4" xfId="23964" xr:uid="{3F0ED439-311B-42BE-9043-22EC1E4D7FBB}"/>
    <cellStyle name="20% - Ênfase5 3 7 4 2" xfId="23965" xr:uid="{A7FC6830-270A-4203-9451-B09B5A2F5BBE}"/>
    <cellStyle name="20% - Ênfase5 3 7 4 3" xfId="23966" xr:uid="{21725DBF-F252-4230-911D-3B1681F6AFED}"/>
    <cellStyle name="20% - Ênfase5 3 7 5" xfId="23967" xr:uid="{F7960116-7802-40A9-9FCB-84512A661346}"/>
    <cellStyle name="20% - Ênfase5 3 7 6" xfId="23968" xr:uid="{DBB22E3F-B8FF-4EB8-AFE1-ED8F5CBB7B24}"/>
    <cellStyle name="20% - Ênfase5 3 8" xfId="9966" xr:uid="{D1AFA7CC-83BC-4397-9A3B-622468C5DD0B}"/>
    <cellStyle name="20% - Ênfase5 3 8 2" xfId="9967" xr:uid="{8F027DA4-BF92-45E9-A76B-8E1F5B59DA13}"/>
    <cellStyle name="20% - Ênfase5 3 8 2 2" xfId="23969" xr:uid="{AE220400-3A50-4B09-8431-4399607C50A2}"/>
    <cellStyle name="20% - Ênfase5 3 8 2 2 2" xfId="23970" xr:uid="{78012913-40D0-43DD-9DFB-E38E988CC68D}"/>
    <cellStyle name="20% - Ênfase5 3 8 2 2 3" xfId="23971" xr:uid="{74E26810-92BD-4DA2-B920-6C3B5DF04EAD}"/>
    <cellStyle name="20% - Ênfase5 3 8 2 3" xfId="23972" xr:uid="{DEC4B35C-32D9-4084-BCE7-507D1A9CC87F}"/>
    <cellStyle name="20% - Ênfase5 3 8 2 4" xfId="23973" xr:uid="{8F8920F4-AC5B-4CD4-A7DC-D1ADC289B62D}"/>
    <cellStyle name="20% - Ênfase5 3 8 3" xfId="9968" xr:uid="{84DA9E4E-E8A8-4FBA-853A-1A1498851834}"/>
    <cellStyle name="20% - Ênfase5 3 8 3 2" xfId="23974" xr:uid="{542F5453-86B6-4D08-8D6E-4BB10734FBC3}"/>
    <cellStyle name="20% - Ênfase5 3 8 3 2 2" xfId="23975" xr:uid="{E627D780-CA9E-4AC9-8027-F7F97628E3F1}"/>
    <cellStyle name="20% - Ênfase5 3 8 3 2 3" xfId="23976" xr:uid="{1B0477CF-DC4A-4CD9-AF39-9455ED3819C8}"/>
    <cellStyle name="20% - Ênfase5 3 8 3 3" xfId="23977" xr:uid="{B2CB1F7A-11F5-4C2C-B0C8-CB6E8A4B3FB7}"/>
    <cellStyle name="20% - Ênfase5 3 8 3 4" xfId="23978" xr:uid="{F034CD44-A115-494B-8D45-B38D30A3140A}"/>
    <cellStyle name="20% - Ênfase5 3 8 4" xfId="23979" xr:uid="{C6868CA4-AB47-474E-8521-E28830F98D49}"/>
    <cellStyle name="20% - Ênfase5 3 8 4 2" xfId="23980" xr:uid="{1B21C5C9-9D6C-4288-8A20-632AF5CA5B7D}"/>
    <cellStyle name="20% - Ênfase5 3 8 4 3" xfId="23981" xr:uid="{3B678A96-6D63-450B-AAD8-CAE5B421686C}"/>
    <cellStyle name="20% - Ênfase5 3 8 5" xfId="23982" xr:uid="{CB84A8EB-1F6C-4453-AFB3-BA8CBE626937}"/>
    <cellStyle name="20% - Ênfase5 3 8 6" xfId="23983" xr:uid="{D11D3635-E38E-4EF3-8349-7A1E8A66F966}"/>
    <cellStyle name="20% - Ênfase5 3 9" xfId="9969" xr:uid="{09505D01-C6E6-4A88-A684-EC9201E449CD}"/>
    <cellStyle name="20% - Ênfase5 3 9 2" xfId="23984" xr:uid="{A5777B20-C304-483B-9854-0CD87693FF28}"/>
    <cellStyle name="20% - Ênfase5 3 9 2 2" xfId="23985" xr:uid="{A7FA5866-3895-4F74-8780-9E546246B445}"/>
    <cellStyle name="20% - Ênfase5 3 9 2 3" xfId="23986" xr:uid="{0C925805-F992-4878-BDBB-0F911F187AA4}"/>
    <cellStyle name="20% - Ênfase5 3 9 3" xfId="23987" xr:uid="{4CF951E5-AA58-4E19-96EF-39DA752B928F}"/>
    <cellStyle name="20% - Ênfase5 3 9 4" xfId="23988" xr:uid="{38DA75F7-4893-4FD3-9E17-13763E0C5D2A}"/>
    <cellStyle name="20% - Ênfase5 30" xfId="9970" xr:uid="{CD281946-8B2D-4D5C-AD11-DA78D91EF9DD}"/>
    <cellStyle name="20% - Ênfase5 30 2" xfId="9971" xr:uid="{B8F16475-81FF-4F4E-9ECE-21A4286DD794}"/>
    <cellStyle name="20% - Ênfase5 30 2 2" xfId="9972" xr:uid="{4503EA62-4FC1-4B6C-943A-74A4B7C50895}"/>
    <cellStyle name="20% - Ênfase5 30 2 2 2" xfId="23989" xr:uid="{EF424F68-3905-4D31-8527-8250F2A33C8E}"/>
    <cellStyle name="20% - Ênfase5 30 2 2 3" xfId="23990" xr:uid="{797B7081-7C28-4C4B-B916-88895D362B4B}"/>
    <cellStyle name="20% - Ênfase5 30 2 3" xfId="23991" xr:uid="{6E3970BC-5AB8-4B13-92F3-E3C6BA33D898}"/>
    <cellStyle name="20% - Ênfase5 30 2 4" xfId="23992" xr:uid="{8F3493B4-B21A-4E70-87F0-763EEB2A7CF8}"/>
    <cellStyle name="20% - Ênfase5 30 3" xfId="9973" xr:uid="{DAC217A2-E70F-46A4-9082-CB6404F4E6CA}"/>
    <cellStyle name="20% - Ênfase5 30 3 2" xfId="23993" xr:uid="{9D6CB2FA-4A9D-4660-AC86-471DFA71C078}"/>
    <cellStyle name="20% - Ênfase5 30 3 2 2" xfId="23994" xr:uid="{A5341BD7-2219-414A-9340-3E98B1CA5B55}"/>
    <cellStyle name="20% - Ênfase5 30 3 2 3" xfId="23995" xr:uid="{57562157-742B-4F31-92B7-AEC1C2B4E739}"/>
    <cellStyle name="20% - Ênfase5 30 3 3" xfId="23996" xr:uid="{13D38FE8-2D07-4347-92C3-A84CF7358272}"/>
    <cellStyle name="20% - Ênfase5 30 3 4" xfId="23997" xr:uid="{820338FA-D529-4DC1-AE5B-548D3994832B}"/>
    <cellStyle name="20% - Ênfase5 30 4" xfId="23998" xr:uid="{6E3500A4-70DD-48DC-A26A-578D89B5610D}"/>
    <cellStyle name="20% - Ênfase5 30 4 2" xfId="23999" xr:uid="{7E058DDC-D6D2-42C4-A8FC-A7FE025C1C0D}"/>
    <cellStyle name="20% - Ênfase5 30 4 3" xfId="24000" xr:uid="{780B07D0-DDCA-406D-9396-F482E2498BD8}"/>
    <cellStyle name="20% - Ênfase5 30 5" xfId="24001" xr:uid="{F39B2E4C-1979-4E05-AE61-FBFD4FE6CAF4}"/>
    <cellStyle name="20% - Ênfase5 30 6" xfId="24002" xr:uid="{7191A919-6CA6-4597-A766-CED01C4BCE19}"/>
    <cellStyle name="20% - Ênfase5 31" xfId="9974" xr:uid="{CEC83261-F7DD-48B6-AA47-6BE1CE65D526}"/>
    <cellStyle name="20% - Ênfase5 31 2" xfId="9975" xr:uid="{120451B9-1479-473A-A225-7596574E81E5}"/>
    <cellStyle name="20% - Ênfase5 31 2 2" xfId="9976" xr:uid="{6F5252A4-E59E-41DD-AD07-5703661C6F0F}"/>
    <cellStyle name="20% - Ênfase5 31 2 2 2" xfId="24003" xr:uid="{4B08F63D-90BC-4A82-9E78-218A8B8209F3}"/>
    <cellStyle name="20% - Ênfase5 31 2 2 3" xfId="24004" xr:uid="{4A5DB4D9-E482-41F6-B23E-E7AB313AD2A0}"/>
    <cellStyle name="20% - Ênfase5 31 2 3" xfId="24005" xr:uid="{562BC7FB-7BF3-423A-804D-F61B7B0AEB51}"/>
    <cellStyle name="20% - Ênfase5 31 2 4" xfId="24006" xr:uid="{65604745-220B-494F-BFED-FE1352907CF0}"/>
    <cellStyle name="20% - Ênfase5 31 3" xfId="9977" xr:uid="{3A2A4C5C-9D17-47C4-BC19-1FD12C116DC5}"/>
    <cellStyle name="20% - Ênfase5 31 3 2" xfId="24007" xr:uid="{DD203AD0-65FE-45C9-AA1E-D672242E57C6}"/>
    <cellStyle name="20% - Ênfase5 31 3 2 2" xfId="24008" xr:uid="{F705F932-7433-4A3E-B128-3298F77816F1}"/>
    <cellStyle name="20% - Ênfase5 31 3 2 3" xfId="24009" xr:uid="{3CE4B4D6-E8E9-496B-A80D-DBBB698BAA3F}"/>
    <cellStyle name="20% - Ênfase5 31 3 3" xfId="24010" xr:uid="{BEDD0379-B194-4390-9D76-21A0EF266FA3}"/>
    <cellStyle name="20% - Ênfase5 31 3 4" xfId="24011" xr:uid="{3C369E0A-8000-423D-B755-F5611ACEE2BD}"/>
    <cellStyle name="20% - Ênfase5 31 4" xfId="24012" xr:uid="{3275BC12-F322-4EB9-BD69-A103E406A4F4}"/>
    <cellStyle name="20% - Ênfase5 31 4 2" xfId="24013" xr:uid="{B6BF84DE-A622-4FCC-9EA4-02C66D08A17A}"/>
    <cellStyle name="20% - Ênfase5 31 4 3" xfId="24014" xr:uid="{388C7E58-DA82-4B73-A2F2-0CB0A6A1983B}"/>
    <cellStyle name="20% - Ênfase5 31 5" xfId="24015" xr:uid="{9C3D127E-9F1F-4888-9D36-44DDF8592582}"/>
    <cellStyle name="20% - Ênfase5 31 6" xfId="24016" xr:uid="{3F4AF41A-D576-44A7-8C71-6234BF6898D2}"/>
    <cellStyle name="20% - Ênfase5 32" xfId="9978" xr:uid="{0EC70FDE-1B5A-40AA-98FF-8C78FE9DD834}"/>
    <cellStyle name="20% - Ênfase5 32 2" xfId="9979" xr:uid="{57A88936-3C9E-476A-9C67-8412A222E808}"/>
    <cellStyle name="20% - Ênfase5 32 2 2" xfId="9980" xr:uid="{C399DA38-F0C9-45DC-9B9C-1DB89F1E2CB5}"/>
    <cellStyle name="20% - Ênfase5 32 2 2 2" xfId="24017" xr:uid="{53595BFB-F43B-475A-BA60-9942DD908BA8}"/>
    <cellStyle name="20% - Ênfase5 32 2 2 3" xfId="24018" xr:uid="{07A353D0-F66A-4618-B7C4-267AC4A20E3C}"/>
    <cellStyle name="20% - Ênfase5 32 2 3" xfId="24019" xr:uid="{DEFCDC81-04F0-42F9-A4FC-71B14091AE57}"/>
    <cellStyle name="20% - Ênfase5 32 2 4" xfId="24020" xr:uid="{F990EE47-3AA3-49C5-A25E-F0AB1A2F9D06}"/>
    <cellStyle name="20% - Ênfase5 32 3" xfId="9981" xr:uid="{FC46E179-DF74-4931-A3E8-8EDB08A3791E}"/>
    <cellStyle name="20% - Ênfase5 32 3 2" xfId="24021" xr:uid="{1F1F882C-FCC3-4B9C-BAFF-65C51769ED24}"/>
    <cellStyle name="20% - Ênfase5 32 3 2 2" xfId="24022" xr:uid="{9EA9E438-6E0C-433D-BBC8-69B4254225F0}"/>
    <cellStyle name="20% - Ênfase5 32 3 2 3" xfId="24023" xr:uid="{2380C197-3E9D-4439-B6A5-DCD09284D2CF}"/>
    <cellStyle name="20% - Ênfase5 32 3 3" xfId="24024" xr:uid="{B877D49E-5F1B-487F-95D9-FB9428D40C30}"/>
    <cellStyle name="20% - Ênfase5 32 3 4" xfId="24025" xr:uid="{65303F4A-ED31-4C0B-8724-1FCDD4FC5272}"/>
    <cellStyle name="20% - Ênfase5 32 4" xfId="24026" xr:uid="{8841B44E-A411-423E-AB8A-B15D2535ADD6}"/>
    <cellStyle name="20% - Ênfase5 32 4 2" xfId="24027" xr:uid="{DA0D47A1-6C93-491A-98D2-E887B8BA094E}"/>
    <cellStyle name="20% - Ênfase5 32 4 3" xfId="24028" xr:uid="{D31E9F2B-5AE9-49B2-98A0-4E051080F7E0}"/>
    <cellStyle name="20% - Ênfase5 32 5" xfId="24029" xr:uid="{812894A7-3A6C-45DF-9BF3-DE4251F9BAD8}"/>
    <cellStyle name="20% - Ênfase5 32 6" xfId="24030" xr:uid="{89C54EE5-9C8A-49B5-B5F9-FBE60E89F1B2}"/>
    <cellStyle name="20% - Ênfase5 33" xfId="9982" xr:uid="{7D8AA490-28E9-48FB-AF30-4EB75E225A0B}"/>
    <cellStyle name="20% - Ênfase5 33 2" xfId="9983" xr:uid="{00140C94-3FC2-4F91-8193-B91A3761DCF0}"/>
    <cellStyle name="20% - Ênfase5 33 2 2" xfId="24031" xr:uid="{7E55A8D7-1E5B-4251-8916-AA56ACC1C4D3}"/>
    <cellStyle name="20% - Ênfase5 33 2 2 2" xfId="24032" xr:uid="{A5733DDA-83E4-44A4-8568-3314A3078347}"/>
    <cellStyle name="20% - Ênfase5 33 2 2 3" xfId="24033" xr:uid="{7C32AA17-E3FA-41B8-A6CF-10E87D4697C8}"/>
    <cellStyle name="20% - Ênfase5 33 2 3" xfId="24034" xr:uid="{AF1BA64C-E98E-4B4D-8737-1D01511D83B8}"/>
    <cellStyle name="20% - Ênfase5 33 2 4" xfId="24035" xr:uid="{4648C1C1-1065-4D83-A518-551C2DA0ECA4}"/>
    <cellStyle name="20% - Ênfase5 33 3" xfId="9984" xr:uid="{8769B42D-F669-4480-932D-DA1647A16F3C}"/>
    <cellStyle name="20% - Ênfase5 33 3 2" xfId="24036" xr:uid="{7AE55DAD-DCA3-48B7-9651-B17715F39A93}"/>
    <cellStyle name="20% - Ênfase5 33 3 2 2" xfId="24037" xr:uid="{759EB872-D92C-4918-AEAF-2A2A678FDD93}"/>
    <cellStyle name="20% - Ênfase5 33 3 2 3" xfId="24038" xr:uid="{BC690BBA-667C-413C-AE2E-F6ED9DC0585E}"/>
    <cellStyle name="20% - Ênfase5 33 3 3" xfId="24039" xr:uid="{9D151EA5-AAE1-40B9-B2EC-8FA70AB90A16}"/>
    <cellStyle name="20% - Ênfase5 33 3 4" xfId="24040" xr:uid="{FE2A05AB-FDCB-4FEA-8D7D-A82841B3BBB9}"/>
    <cellStyle name="20% - Ênfase5 33 4" xfId="24041" xr:uid="{24F1EBE1-F1DB-4254-9905-1DF2D726474E}"/>
    <cellStyle name="20% - Ênfase5 33 4 2" xfId="24042" xr:uid="{ACE393A4-4BE2-4170-BB31-23B0EB692922}"/>
    <cellStyle name="20% - Ênfase5 33 4 3" xfId="24043" xr:uid="{891B527B-7F8B-4775-AED3-F1FBD4DFE0E5}"/>
    <cellStyle name="20% - Ênfase5 33 5" xfId="24044" xr:uid="{436DA682-DD2C-4C69-A610-CD082189891F}"/>
    <cellStyle name="20% - Ênfase5 33 6" xfId="24045" xr:uid="{4D0724F3-DEA9-45DE-B311-8D91B123A7AD}"/>
    <cellStyle name="20% - Ênfase5 34" xfId="9985" xr:uid="{799B1CF3-4EC9-4500-BDFE-F3C5D7DF23AA}"/>
    <cellStyle name="20% - Ênfase5 34 2" xfId="9986" xr:uid="{FD125BFE-61CF-4200-8D17-65CCDDF9B202}"/>
    <cellStyle name="20% - Ênfase5 34 2 2" xfId="24046" xr:uid="{05C0A354-008F-4955-AF89-0663B4D9E8EF}"/>
    <cellStyle name="20% - Ênfase5 34 2 2 2" xfId="24047" xr:uid="{B832C269-DF56-4574-8AFC-BDBAF2673584}"/>
    <cellStyle name="20% - Ênfase5 34 2 2 3" xfId="24048" xr:uid="{8A766373-4DDD-4B70-AB9A-EB57CB853FE8}"/>
    <cellStyle name="20% - Ênfase5 34 2 3" xfId="24049" xr:uid="{F461BD80-F942-4327-8D50-74E8A75467AA}"/>
    <cellStyle name="20% - Ênfase5 34 2 4" xfId="24050" xr:uid="{0FEA7EED-9555-4394-A055-3ACCC8D66CB0}"/>
    <cellStyle name="20% - Ênfase5 34 3" xfId="9987" xr:uid="{BD699CAF-2723-4306-B112-5409D69FE661}"/>
    <cellStyle name="20% - Ênfase5 34 3 2" xfId="24051" xr:uid="{7F69CA5A-992F-41B1-B3D7-075B55BC1050}"/>
    <cellStyle name="20% - Ênfase5 34 3 2 2" xfId="24052" xr:uid="{A7CCE7D2-BEA8-42A9-A31B-F48CC2124288}"/>
    <cellStyle name="20% - Ênfase5 34 3 2 3" xfId="24053" xr:uid="{2DA2F557-2B43-4147-9B97-215CA95362ED}"/>
    <cellStyle name="20% - Ênfase5 34 3 3" xfId="24054" xr:uid="{B6F0A61D-50F0-4B38-A665-46B0F063EB60}"/>
    <cellStyle name="20% - Ênfase5 34 3 4" xfId="24055" xr:uid="{B1F4439C-6EBB-4027-B43E-584C29635F7B}"/>
    <cellStyle name="20% - Ênfase5 34 4" xfId="24056" xr:uid="{10EC65C5-ACB4-484F-916F-8FB326EFE582}"/>
    <cellStyle name="20% - Ênfase5 34 4 2" xfId="24057" xr:uid="{86180DF5-61D4-4736-97CA-CE3488AF6D7F}"/>
    <cellStyle name="20% - Ênfase5 34 4 3" xfId="24058" xr:uid="{5E47D7E1-EB27-4D6C-902D-CEF252D2BFEC}"/>
    <cellStyle name="20% - Ênfase5 34 5" xfId="24059" xr:uid="{769939B4-458D-43F4-82A6-CA7ADD9DE1C4}"/>
    <cellStyle name="20% - Ênfase5 34 6" xfId="24060" xr:uid="{0887D008-56BA-4DB3-899A-38168131007D}"/>
    <cellStyle name="20% - Ênfase5 35" xfId="9988" xr:uid="{AEB23E89-B4EE-4C62-BD1F-1DABC0FF0557}"/>
    <cellStyle name="20% - Ênfase5 35 2" xfId="9989" xr:uid="{C871D4E6-DC39-491F-9A35-CE259F8CBDD1}"/>
    <cellStyle name="20% - Ênfase5 35 2 2" xfId="24061" xr:uid="{7D6E965E-4A55-4DAD-85B1-A8A300288182}"/>
    <cellStyle name="20% - Ênfase5 35 2 2 2" xfId="24062" xr:uid="{DC2DF608-0B07-4474-B113-1A1DB12DEC4C}"/>
    <cellStyle name="20% - Ênfase5 35 2 2 3" xfId="24063" xr:uid="{18F4ED5D-2D80-4BBC-901E-6AE48D2B8116}"/>
    <cellStyle name="20% - Ênfase5 35 2 3" xfId="24064" xr:uid="{3207FEB6-01E1-4F64-8C62-0F885B733395}"/>
    <cellStyle name="20% - Ênfase5 35 2 4" xfId="24065" xr:uid="{7982884B-F9C6-4BAA-9EFD-A3DC0BEF7160}"/>
    <cellStyle name="20% - Ênfase5 35 3" xfId="9990" xr:uid="{D22DBEAE-51AF-424E-8DF8-D00C454E7C15}"/>
    <cellStyle name="20% - Ênfase5 35 3 2" xfId="24066" xr:uid="{70949336-906B-44F5-ABD5-A4E47975CD21}"/>
    <cellStyle name="20% - Ênfase5 35 3 2 2" xfId="24067" xr:uid="{735B9489-2484-40B4-9BD1-71DB6D5CF72D}"/>
    <cellStyle name="20% - Ênfase5 35 3 2 3" xfId="24068" xr:uid="{D62986B0-D56E-45B4-BE52-4783B750D7CC}"/>
    <cellStyle name="20% - Ênfase5 35 3 3" xfId="24069" xr:uid="{5ABAB76D-752D-445B-BB79-9F99EFE4A87F}"/>
    <cellStyle name="20% - Ênfase5 35 3 4" xfId="24070" xr:uid="{C9BB4BF2-9D2E-428F-977C-1E17FEC13134}"/>
    <cellStyle name="20% - Ênfase5 35 4" xfId="24071" xr:uid="{FDAD09A8-32BF-481F-B918-09100A1F99BD}"/>
    <cellStyle name="20% - Ênfase5 35 4 2" xfId="24072" xr:uid="{2A3A364A-2800-44E2-BA30-5326403FA6D0}"/>
    <cellStyle name="20% - Ênfase5 35 4 3" xfId="24073" xr:uid="{10C8AE41-5A49-4C86-8E3A-75AF8C81A7BD}"/>
    <cellStyle name="20% - Ênfase5 35 5" xfId="24074" xr:uid="{02DD2E23-D5B9-4B76-99D7-7842F0961D03}"/>
    <cellStyle name="20% - Ênfase5 35 6" xfId="24075" xr:uid="{E9C73D51-384A-4E05-B735-898B9186A88C}"/>
    <cellStyle name="20% - Ênfase5 36" xfId="9991" xr:uid="{F6DDD7D8-4111-455B-B794-64D926F4C9C7}"/>
    <cellStyle name="20% - Ênfase5 36 2" xfId="9992" xr:uid="{8FD56004-EDD5-431F-A3CC-52E70637A8AC}"/>
    <cellStyle name="20% - Ênfase5 36 2 2" xfId="24076" xr:uid="{4F373E79-4A0B-4C01-BFBD-9F7AE73DB71D}"/>
    <cellStyle name="20% - Ênfase5 36 2 2 2" xfId="24077" xr:uid="{E9DDBD40-200B-4C9D-BF85-6ABB45064578}"/>
    <cellStyle name="20% - Ênfase5 36 2 2 3" xfId="24078" xr:uid="{53868941-6039-4A0B-B83F-6B975A4996AC}"/>
    <cellStyle name="20% - Ênfase5 36 2 3" xfId="24079" xr:uid="{48678430-217C-4AFE-AE1B-D1C76613EFB1}"/>
    <cellStyle name="20% - Ênfase5 36 2 4" xfId="24080" xr:uid="{7D785340-D558-4C87-820C-1D986C588C1A}"/>
    <cellStyle name="20% - Ênfase5 36 3" xfId="9993" xr:uid="{7DBA537F-FC31-4598-A28C-DE60B83C97A4}"/>
    <cellStyle name="20% - Ênfase5 36 3 2" xfId="24081" xr:uid="{C4AC9CD7-B80E-442F-A91C-CA6954D8C59F}"/>
    <cellStyle name="20% - Ênfase5 36 3 2 2" xfId="24082" xr:uid="{4DD11E85-FFC4-4A37-93E4-95378A343DD8}"/>
    <cellStyle name="20% - Ênfase5 36 3 2 3" xfId="24083" xr:uid="{A3DFD02D-9FC9-4CC4-832F-85C33380D170}"/>
    <cellStyle name="20% - Ênfase5 36 3 3" xfId="24084" xr:uid="{0FA1C8D0-A21C-490B-9197-C78D7998F890}"/>
    <cellStyle name="20% - Ênfase5 36 3 4" xfId="24085" xr:uid="{04FDB487-BFEC-404B-9FF8-00B0FFF81579}"/>
    <cellStyle name="20% - Ênfase5 36 4" xfId="24086" xr:uid="{F755501C-BFBB-449D-B958-230CC28D02F7}"/>
    <cellStyle name="20% - Ênfase5 36 4 2" xfId="24087" xr:uid="{0349CF0D-B728-40A1-90C3-42F0D32D68CD}"/>
    <cellStyle name="20% - Ênfase5 36 4 3" xfId="24088" xr:uid="{2A2A22DF-69CC-4C30-9F62-044E0EB4F927}"/>
    <cellStyle name="20% - Ênfase5 36 5" xfId="24089" xr:uid="{FBA3B963-6173-4659-A3D7-8C19AC380EDF}"/>
    <cellStyle name="20% - Ênfase5 36 6" xfId="24090" xr:uid="{76DE4942-BD6D-462D-804C-248C72D4C5A1}"/>
    <cellStyle name="20% - Ênfase5 37" xfId="9994" xr:uid="{F9D49EDC-6209-4887-94DF-6E7ACE427ACC}"/>
    <cellStyle name="20% - Ênfase5 37 2" xfId="9995" xr:uid="{65B8AF1C-0019-41B8-A208-5F9751568BEA}"/>
    <cellStyle name="20% - Ênfase5 37 2 2" xfId="24091" xr:uid="{7E4A7BCE-4061-4D66-9B23-3355711727C1}"/>
    <cellStyle name="20% - Ênfase5 37 2 2 2" xfId="24092" xr:uid="{B95710F9-FC4A-43AD-820C-ABA7D4A3DD5D}"/>
    <cellStyle name="20% - Ênfase5 37 2 2 3" xfId="24093" xr:uid="{7D53D0D1-A7BD-4BA8-A0C9-7142366AA65B}"/>
    <cellStyle name="20% - Ênfase5 37 2 3" xfId="24094" xr:uid="{EB3C4DBB-1FC7-40A5-AD03-D6EA2E611283}"/>
    <cellStyle name="20% - Ênfase5 37 2 4" xfId="24095" xr:uid="{F0782694-B39F-4C31-9A9B-33798E544253}"/>
    <cellStyle name="20% - Ênfase5 37 3" xfId="9996" xr:uid="{5224C48D-A99A-4058-AD07-B27369E40588}"/>
    <cellStyle name="20% - Ênfase5 37 3 2" xfId="24096" xr:uid="{63C27DB9-50A6-4DD0-830F-BDE3314B041B}"/>
    <cellStyle name="20% - Ênfase5 37 3 2 2" xfId="24097" xr:uid="{AE4A6437-D980-4498-A7B5-5860A4784DF4}"/>
    <cellStyle name="20% - Ênfase5 37 3 2 3" xfId="24098" xr:uid="{DE81D60A-EC76-462B-9DEA-7A3D40C9FEE7}"/>
    <cellStyle name="20% - Ênfase5 37 3 3" xfId="24099" xr:uid="{36F5F1AF-241C-4DF4-8CC4-329C0332AA4A}"/>
    <cellStyle name="20% - Ênfase5 37 3 4" xfId="24100" xr:uid="{B706F462-6FD5-4923-AFDA-AFB0585744D4}"/>
    <cellStyle name="20% - Ênfase5 37 4" xfId="24101" xr:uid="{3EEAF3F8-02E9-4297-AB63-C8C3F4A7381A}"/>
    <cellStyle name="20% - Ênfase5 37 4 2" xfId="24102" xr:uid="{8B94F930-3969-43FF-AD21-210E83D010B1}"/>
    <cellStyle name="20% - Ênfase5 37 4 3" xfId="24103" xr:uid="{E3517E8E-4BC9-4D71-910A-77B03A5B81F3}"/>
    <cellStyle name="20% - Ênfase5 37 5" xfId="24104" xr:uid="{C5D13151-B3CF-4DD9-89B8-BDDCCDA681A1}"/>
    <cellStyle name="20% - Ênfase5 37 6" xfId="24105" xr:uid="{8602ACDD-F72B-4887-BB35-C8CA6D9C3E1B}"/>
    <cellStyle name="20% - Ênfase5 38" xfId="9997" xr:uid="{4B95C072-49F2-4055-8417-918B3FC6F6C2}"/>
    <cellStyle name="20% - Ênfase5 38 2" xfId="9998" xr:uid="{061AEDD8-C01F-4B8E-9551-F46B1C3ADD6F}"/>
    <cellStyle name="20% - Ênfase5 38 2 2" xfId="24106" xr:uid="{CEBD295B-20C7-48AD-BE9F-2F64069FD041}"/>
    <cellStyle name="20% - Ênfase5 38 2 2 2" xfId="24107" xr:uid="{947A04A0-E7E1-42DD-8D16-E3130255426F}"/>
    <cellStyle name="20% - Ênfase5 38 2 2 3" xfId="24108" xr:uid="{D6C85EE5-5BB3-4DDE-A6EE-86529BBAEC0F}"/>
    <cellStyle name="20% - Ênfase5 38 2 3" xfId="24109" xr:uid="{1CA57ED7-058E-40A6-ABD9-F93562989C8F}"/>
    <cellStyle name="20% - Ênfase5 38 2 4" xfId="24110" xr:uid="{07FAE506-41A9-492A-BC89-2B1E138A6407}"/>
    <cellStyle name="20% - Ênfase5 38 3" xfId="9999" xr:uid="{6DA30424-1975-4B65-A9C9-767281B98602}"/>
    <cellStyle name="20% - Ênfase5 38 3 2" xfId="24111" xr:uid="{89110F9C-A248-40C7-A116-FEEBAD4C85EF}"/>
    <cellStyle name="20% - Ênfase5 38 3 2 2" xfId="24112" xr:uid="{7D43EC30-361C-4BDA-A93C-6279F9050DD9}"/>
    <cellStyle name="20% - Ênfase5 38 3 2 3" xfId="24113" xr:uid="{22EA5735-C222-48E5-A2EC-9589D6E1005F}"/>
    <cellStyle name="20% - Ênfase5 38 3 3" xfId="24114" xr:uid="{91397CED-6052-4242-BA1F-4892CBFA8087}"/>
    <cellStyle name="20% - Ênfase5 38 3 4" xfId="24115" xr:uid="{FDD1B184-3442-4922-B408-544794F20DD3}"/>
    <cellStyle name="20% - Ênfase5 38 4" xfId="24116" xr:uid="{DB628DE8-3D7A-4FCC-AB2E-49B3DDB62CE9}"/>
    <cellStyle name="20% - Ênfase5 38 4 2" xfId="24117" xr:uid="{AE45936B-99AD-494C-A14F-8CE8733E95E0}"/>
    <cellStyle name="20% - Ênfase5 38 4 3" xfId="24118" xr:uid="{54102E2F-EE66-4431-A0F2-DD2C373A8BDE}"/>
    <cellStyle name="20% - Ênfase5 38 5" xfId="24119" xr:uid="{1323ECA4-562A-4A13-BF9F-334F117AEF63}"/>
    <cellStyle name="20% - Ênfase5 38 6" xfId="24120" xr:uid="{AC138BB7-AA38-49D9-B54C-1B563E0736DD}"/>
    <cellStyle name="20% - Ênfase5 39" xfId="10000" xr:uid="{4D3468DD-3816-4A93-9B42-D8158AFB7DB8}"/>
    <cellStyle name="20% - Ênfase5 39 2" xfId="10001" xr:uid="{74B4960F-9C69-4D32-A1DF-F0176256774E}"/>
    <cellStyle name="20% - Ênfase5 39 2 2" xfId="24121" xr:uid="{7FE78839-AFCD-4B92-93ED-C7703433A04D}"/>
    <cellStyle name="20% - Ênfase5 39 2 2 2" xfId="24122" xr:uid="{BAC6C1DE-9BC9-4A82-B3FD-EFEB64BA5009}"/>
    <cellStyle name="20% - Ênfase5 39 2 2 3" xfId="24123" xr:uid="{A64449EA-EA4B-4924-8560-A73C59DDE872}"/>
    <cellStyle name="20% - Ênfase5 39 2 3" xfId="24124" xr:uid="{F8B29215-EBE4-4E74-BF5A-A0570AFA2117}"/>
    <cellStyle name="20% - Ênfase5 39 2 4" xfId="24125" xr:uid="{DB108B87-4858-4CA4-8378-39E1A26F192D}"/>
    <cellStyle name="20% - Ênfase5 39 3" xfId="10002" xr:uid="{7797FBE9-04C3-40A1-A0AA-03F2F9AF2827}"/>
    <cellStyle name="20% - Ênfase5 39 3 2" xfId="24126" xr:uid="{ED00AE01-6D2B-4BAA-BD28-1ED49371B1E2}"/>
    <cellStyle name="20% - Ênfase5 39 3 2 2" xfId="24127" xr:uid="{60160EFD-520A-4347-96F1-51AB4710BA34}"/>
    <cellStyle name="20% - Ênfase5 39 3 2 3" xfId="24128" xr:uid="{30BF0237-069B-4C29-92F4-A52F593DE159}"/>
    <cellStyle name="20% - Ênfase5 39 3 3" xfId="24129" xr:uid="{B6CE7399-7461-4244-B623-F9DA92D52C70}"/>
    <cellStyle name="20% - Ênfase5 39 3 4" xfId="24130" xr:uid="{E4A548F0-1DD2-4231-AC80-B5BDAE209347}"/>
    <cellStyle name="20% - Ênfase5 39 4" xfId="24131" xr:uid="{10D44E5D-01AF-4F70-8C9F-E4240308B1AC}"/>
    <cellStyle name="20% - Ênfase5 39 4 2" xfId="24132" xr:uid="{20543778-5E5E-4E73-B61E-6492623ADB06}"/>
    <cellStyle name="20% - Ênfase5 39 4 3" xfId="24133" xr:uid="{488ACF4D-1160-4256-8A1B-E195215FCFDC}"/>
    <cellStyle name="20% - Ênfase5 39 5" xfId="24134" xr:uid="{773DA60C-D552-41F7-B23E-5A104C0EFC9C}"/>
    <cellStyle name="20% - Ênfase5 39 6" xfId="24135" xr:uid="{4E21D1A1-2AC0-46CC-BE3B-641BC0FA8FEF}"/>
    <cellStyle name="20% - Ênfase5 4" xfId="4986" xr:uid="{A24EA94C-CAE2-4591-97BF-DE36E9FDD260}"/>
    <cellStyle name="20% - Ênfase5 4 10" xfId="10003" xr:uid="{C903BB09-78E3-42FA-813B-601B6AB5959C}"/>
    <cellStyle name="20% - Ênfase5 4 10 2" xfId="24136" xr:uid="{391661DD-B5C3-4448-B47D-398A00D650FD}"/>
    <cellStyle name="20% - Ênfase5 4 10 2 2" xfId="24137" xr:uid="{38EC5A90-09BD-42F9-9CB6-5666BD58946C}"/>
    <cellStyle name="20% - Ênfase5 4 10 2 3" xfId="24138" xr:uid="{1F8EF1D9-DE19-4B21-93C9-64D28A51FFD4}"/>
    <cellStyle name="20% - Ênfase5 4 10 3" xfId="24139" xr:uid="{F1EAF3FD-5E07-49C9-8423-A908B7A07CAE}"/>
    <cellStyle name="20% - Ênfase5 4 10 4" xfId="24140" xr:uid="{BAB8BB45-EBB0-4378-A914-DC5411792F44}"/>
    <cellStyle name="20% - Ênfase5 4 11" xfId="24141" xr:uid="{C2028184-93FB-426F-8918-7451DCA551E1}"/>
    <cellStyle name="20% - Ênfase5 4 11 2" xfId="24142" xr:uid="{ACC3A88F-5DAD-4D37-87D8-5E123D0B458B}"/>
    <cellStyle name="20% - Ênfase5 4 11 3" xfId="24143" xr:uid="{87D57DED-25A9-4659-82F9-C35BD3222042}"/>
    <cellStyle name="20% - Ênfase5 4 12" xfId="24144" xr:uid="{15CFD0E9-FCEA-4803-A640-0DB2EB0BA785}"/>
    <cellStyle name="20% - Ênfase5 4 13" xfId="24145" xr:uid="{60B8C8DB-D2F8-4070-BBA5-4C2B1C3CA0BB}"/>
    <cellStyle name="20% - Ênfase5 4 2" xfId="4987" xr:uid="{42EC1369-9EBF-44CC-905E-3256446C450B}"/>
    <cellStyle name="20% - Ênfase5 4 2 2" xfId="10004" xr:uid="{C1713BE7-40CE-4861-B2EE-C3F5D830ECD5}"/>
    <cellStyle name="20% - Ênfase5 4 2 2 2" xfId="24146" xr:uid="{CFF66486-BA44-4ED1-A79A-45B309081350}"/>
    <cellStyle name="20% - Ênfase5 4 2 2 2 2" xfId="24147" xr:uid="{96435618-A63E-4163-BA93-F7465C8CA3E5}"/>
    <cellStyle name="20% - Ênfase5 4 2 2 2 3" xfId="24148" xr:uid="{3B612751-FF26-40C8-903E-7B8680EC26B1}"/>
    <cellStyle name="20% - Ênfase5 4 2 2 3" xfId="24149" xr:uid="{9633B741-98E3-4DCF-A4EB-D7A9C7C01DAB}"/>
    <cellStyle name="20% - Ênfase5 4 2 2 4" xfId="24150" xr:uid="{6E58335E-D08C-4CCB-A612-5EDB0ABB2EFA}"/>
    <cellStyle name="20% - Ênfase5 4 2 3" xfId="10005" xr:uid="{B5B30AE1-B816-4E07-BBD4-0806AC4611D5}"/>
    <cellStyle name="20% - Ênfase5 4 2 3 2" xfId="24151" xr:uid="{40AFE5F0-9C95-4BEC-9D42-3068A0F3CD05}"/>
    <cellStyle name="20% - Ênfase5 4 2 3 2 2" xfId="24152" xr:uid="{4EF08C43-8A62-46C8-A8C7-F166FD4FC79A}"/>
    <cellStyle name="20% - Ênfase5 4 2 3 2 3" xfId="24153" xr:uid="{CBA72A03-1589-4E4C-A0BC-1F7D5EAB695C}"/>
    <cellStyle name="20% - Ênfase5 4 2 3 3" xfId="24154" xr:uid="{1686C52F-A3BC-4F5A-A8BD-227BC6A113BF}"/>
    <cellStyle name="20% - Ênfase5 4 2 3 4" xfId="24155" xr:uid="{CAE42F87-A3B7-4A98-BD45-ABF2711707FD}"/>
    <cellStyle name="20% - Ênfase5 4 2 4" xfId="24156" xr:uid="{B736E6B0-FAD6-4D0E-B683-AA0E351F3E86}"/>
    <cellStyle name="20% - Ênfase5 4 2 4 2" xfId="24157" xr:uid="{DD69A1E8-7E6C-4341-8F00-FF5D9B153365}"/>
    <cellStyle name="20% - Ênfase5 4 2 4 3" xfId="24158" xr:uid="{C1C326E4-58AA-4327-A2AD-7512E759C17D}"/>
    <cellStyle name="20% - Ênfase5 4 2 5" xfId="24159" xr:uid="{9DA67F77-BC27-4029-A077-38DFDA194A41}"/>
    <cellStyle name="20% - Ênfase5 4 2 6" xfId="24160" xr:uid="{BD739F70-3FFF-4D3F-BA36-6F3609B3305A}"/>
    <cellStyle name="20% - Ênfase5 4 3" xfId="10006" xr:uid="{F1E67A47-BCE0-4FE0-B59A-3759BFB93642}"/>
    <cellStyle name="20% - Ênfase5 4 3 2" xfId="10007" xr:uid="{F6B856A8-244E-403E-B661-C9577D1CBDAB}"/>
    <cellStyle name="20% - Ênfase5 4 3 2 2" xfId="24161" xr:uid="{B10AAA4E-3737-4CC9-AC32-FF2E119D689E}"/>
    <cellStyle name="20% - Ênfase5 4 3 2 2 2" xfId="24162" xr:uid="{462132CF-0499-49B4-813F-D8C41BED5500}"/>
    <cellStyle name="20% - Ênfase5 4 3 2 2 3" xfId="24163" xr:uid="{E40AE3A8-08CC-43B0-B48F-F734A740D610}"/>
    <cellStyle name="20% - Ênfase5 4 3 2 3" xfId="24164" xr:uid="{04D93E9A-8DA3-4840-B6AE-BAD16E245406}"/>
    <cellStyle name="20% - Ênfase5 4 3 2 4" xfId="24165" xr:uid="{E35E1EC3-E249-4A9F-87BF-2FE1B9DE6A7B}"/>
    <cellStyle name="20% - Ênfase5 4 3 3" xfId="10008" xr:uid="{9582908B-0334-470C-9622-4FC6B7DBFE84}"/>
    <cellStyle name="20% - Ênfase5 4 3 3 2" xfId="24166" xr:uid="{79AE06D9-8C32-4E56-A34B-168D74DE9391}"/>
    <cellStyle name="20% - Ênfase5 4 3 3 2 2" xfId="24167" xr:uid="{A2AD7080-AEC3-421E-A0EB-1A83E6051945}"/>
    <cellStyle name="20% - Ênfase5 4 3 3 2 3" xfId="24168" xr:uid="{E531EC18-69AA-4611-B8BB-2F74D8CE9709}"/>
    <cellStyle name="20% - Ênfase5 4 3 3 3" xfId="24169" xr:uid="{CCAD53C2-0E39-4DE2-884B-A3F2221679D9}"/>
    <cellStyle name="20% - Ênfase5 4 3 3 4" xfId="24170" xr:uid="{AA9A4196-9170-4CD0-805A-EF04710F1359}"/>
    <cellStyle name="20% - Ênfase5 4 3 4" xfId="24171" xr:uid="{93C9E0B5-5ABF-4824-A67A-4A51FAE48E1B}"/>
    <cellStyle name="20% - Ênfase5 4 3 4 2" xfId="24172" xr:uid="{C6DDBF29-F82D-4017-8343-E62F19CA0691}"/>
    <cellStyle name="20% - Ênfase5 4 3 4 3" xfId="24173" xr:uid="{F823FBDD-C42C-4D1C-B01A-0A38A9BEC83F}"/>
    <cellStyle name="20% - Ênfase5 4 3 5" xfId="24174" xr:uid="{CB0279C9-6F13-4EF2-832D-AC59640F69AA}"/>
    <cellStyle name="20% - Ênfase5 4 3 6" xfId="24175" xr:uid="{51BC1E0C-FFE9-416F-9EF5-DE97D4FD33E1}"/>
    <cellStyle name="20% - Ênfase5 4 4" xfId="10009" xr:uid="{806F0DFF-A067-4F88-9E23-2D719491B251}"/>
    <cellStyle name="20% - Ênfase5 4 4 2" xfId="10010" xr:uid="{70850C16-3A54-43B6-8D05-90C03B2C02E5}"/>
    <cellStyle name="20% - Ênfase5 4 4 2 2" xfId="24176" xr:uid="{824B90CC-6C19-46C9-8AFD-4A05D8BC26DD}"/>
    <cellStyle name="20% - Ênfase5 4 4 2 2 2" xfId="24177" xr:uid="{EB42B0F9-192D-4ABE-80BD-2E4B0CEB7D62}"/>
    <cellStyle name="20% - Ênfase5 4 4 2 2 3" xfId="24178" xr:uid="{8FCFDF4B-71BB-4B44-B7B3-53DC4984C353}"/>
    <cellStyle name="20% - Ênfase5 4 4 2 3" xfId="24179" xr:uid="{57D176E6-E20C-4969-AFD2-526F6FA3D7E7}"/>
    <cellStyle name="20% - Ênfase5 4 4 2 4" xfId="24180" xr:uid="{6AA2CA1D-8D35-4C91-96F5-EB67340A276B}"/>
    <cellStyle name="20% - Ênfase5 4 4 3" xfId="10011" xr:uid="{E0DA9E7F-B28C-4BB2-94E7-5ACEAD933BC5}"/>
    <cellStyle name="20% - Ênfase5 4 4 3 2" xfId="24181" xr:uid="{55FA42AD-42F7-49AC-A65D-3D0720723D79}"/>
    <cellStyle name="20% - Ênfase5 4 4 3 2 2" xfId="24182" xr:uid="{343F1146-5A9C-450E-9421-2D2E33B8CECE}"/>
    <cellStyle name="20% - Ênfase5 4 4 3 2 3" xfId="24183" xr:uid="{B62F2642-0274-4F52-81A6-2169380D50D0}"/>
    <cellStyle name="20% - Ênfase5 4 4 3 3" xfId="24184" xr:uid="{C89C1D51-F9D6-43ED-98D0-188992B40AF9}"/>
    <cellStyle name="20% - Ênfase5 4 4 3 4" xfId="24185" xr:uid="{E941EB46-F9FC-44E2-A0BD-FA51977B6ACC}"/>
    <cellStyle name="20% - Ênfase5 4 4 4" xfId="24186" xr:uid="{870F8B1E-3998-4373-98CF-0E4C6DC097F2}"/>
    <cellStyle name="20% - Ênfase5 4 4 4 2" xfId="24187" xr:uid="{AF8B9BF8-BB21-41C3-8295-AA84BB328CED}"/>
    <cellStyle name="20% - Ênfase5 4 4 4 3" xfId="24188" xr:uid="{F154FD75-ADAE-4DAA-A244-3FA6CFBC9AE6}"/>
    <cellStyle name="20% - Ênfase5 4 4 5" xfId="24189" xr:uid="{8268EC07-C062-4552-B597-1636364733BD}"/>
    <cellStyle name="20% - Ênfase5 4 4 6" xfId="24190" xr:uid="{61477CE4-AEE1-4E48-87B1-204450F0F2D0}"/>
    <cellStyle name="20% - Ênfase5 4 5" xfId="10012" xr:uid="{71069DF6-FF76-487A-8B68-8CA0F0252ED2}"/>
    <cellStyle name="20% - Ênfase5 4 5 2" xfId="10013" xr:uid="{A206CC12-ABDD-4AA4-B90B-7A836BABE69F}"/>
    <cellStyle name="20% - Ênfase5 4 5 2 2" xfId="24191" xr:uid="{5EF6E2BC-EB4C-4E22-95BC-0FA3D97F028A}"/>
    <cellStyle name="20% - Ênfase5 4 5 2 2 2" xfId="24192" xr:uid="{6B6345CD-39C2-46E2-BC01-2E48989EDD9F}"/>
    <cellStyle name="20% - Ênfase5 4 5 2 2 3" xfId="24193" xr:uid="{0D00751E-F5D0-4949-8A25-D7C8EE34AB1E}"/>
    <cellStyle name="20% - Ênfase5 4 5 2 3" xfId="24194" xr:uid="{3BDAAF2A-A4D8-449E-AA84-6708D81802D4}"/>
    <cellStyle name="20% - Ênfase5 4 5 2 4" xfId="24195" xr:uid="{F251C054-7A56-4ECF-8451-128E569385FE}"/>
    <cellStyle name="20% - Ênfase5 4 5 3" xfId="10014" xr:uid="{4E36F590-B7FB-46F8-8826-0B868B5C1B88}"/>
    <cellStyle name="20% - Ênfase5 4 5 3 2" xfId="24196" xr:uid="{EA784A10-2C46-4D97-B614-C772D702A7ED}"/>
    <cellStyle name="20% - Ênfase5 4 5 3 2 2" xfId="24197" xr:uid="{6BAF5085-026A-4B4C-846E-8C73DC028AC7}"/>
    <cellStyle name="20% - Ênfase5 4 5 3 2 3" xfId="24198" xr:uid="{BCDB3088-773E-4943-8C76-C4F0F2ADB81E}"/>
    <cellStyle name="20% - Ênfase5 4 5 3 3" xfId="24199" xr:uid="{32177A99-CB45-4144-8380-0CC521C3B3B8}"/>
    <cellStyle name="20% - Ênfase5 4 5 3 4" xfId="24200" xr:uid="{635A58D1-D24E-4239-BA3B-C648D3F5EB74}"/>
    <cellStyle name="20% - Ênfase5 4 5 4" xfId="24201" xr:uid="{F8C44DF6-5CCF-4A50-A592-F22593352A7F}"/>
    <cellStyle name="20% - Ênfase5 4 5 4 2" xfId="24202" xr:uid="{5CC0CB95-3A25-43E6-A934-9BACCEF58BFA}"/>
    <cellStyle name="20% - Ênfase5 4 5 4 3" xfId="24203" xr:uid="{3578A9E4-BCB2-4FAB-97C4-E44C5309DAD5}"/>
    <cellStyle name="20% - Ênfase5 4 5 5" xfId="24204" xr:uid="{EAD2A3CE-0899-4BB4-8F68-3CF4F0018286}"/>
    <cellStyle name="20% - Ênfase5 4 5 6" xfId="24205" xr:uid="{94D1523B-3F42-4EED-8598-1D7FD394B5EC}"/>
    <cellStyle name="20% - Ênfase5 4 6" xfId="10015" xr:uid="{18551380-1562-4F89-BEDA-BDF57163D6C0}"/>
    <cellStyle name="20% - Ênfase5 4 6 2" xfId="10016" xr:uid="{A21BA873-4750-4FC2-9B7E-BAA5F9DE9304}"/>
    <cellStyle name="20% - Ênfase5 4 6 2 2" xfId="24206" xr:uid="{7C979FE7-CF3F-45D4-914F-38926A49B2F6}"/>
    <cellStyle name="20% - Ênfase5 4 6 2 2 2" xfId="24207" xr:uid="{ED8C8ED6-98C5-45DA-903D-C26E357F221A}"/>
    <cellStyle name="20% - Ênfase5 4 6 2 2 3" xfId="24208" xr:uid="{2A7F3476-9E68-4CEA-9CE8-85BC51643C6E}"/>
    <cellStyle name="20% - Ênfase5 4 6 2 3" xfId="24209" xr:uid="{59EC8085-E870-42A9-9170-F687653037A9}"/>
    <cellStyle name="20% - Ênfase5 4 6 2 4" xfId="24210" xr:uid="{DF90B84C-C535-49DE-9FAC-F3D8E32A8D81}"/>
    <cellStyle name="20% - Ênfase5 4 6 3" xfId="10017" xr:uid="{0FA54843-5DEE-45F7-97BE-C1A97B7B1258}"/>
    <cellStyle name="20% - Ênfase5 4 6 3 2" xfId="24211" xr:uid="{CF6A13C8-25E3-4DE2-91BD-72A049EE33BA}"/>
    <cellStyle name="20% - Ênfase5 4 6 3 2 2" xfId="24212" xr:uid="{B2B844F8-1919-48AF-8E98-791323EE9300}"/>
    <cellStyle name="20% - Ênfase5 4 6 3 2 3" xfId="24213" xr:uid="{5D0C3F72-89A3-4C63-BA88-722448FE8275}"/>
    <cellStyle name="20% - Ênfase5 4 6 3 3" xfId="24214" xr:uid="{04F8D92D-2A6C-441D-87E4-71912F4FE957}"/>
    <cellStyle name="20% - Ênfase5 4 6 3 4" xfId="24215" xr:uid="{CD7D63D2-5CDE-4D95-99EE-26DC4BFFE556}"/>
    <cellStyle name="20% - Ênfase5 4 6 4" xfId="24216" xr:uid="{DD940AC0-737C-4AE5-93C2-D8FFA7DA834F}"/>
    <cellStyle name="20% - Ênfase5 4 6 4 2" xfId="24217" xr:uid="{D6CABF3B-118C-4FB9-89A6-062A6CD59F30}"/>
    <cellStyle name="20% - Ênfase5 4 6 4 3" xfId="24218" xr:uid="{669884EA-5C75-4869-B959-CF944F67CDFF}"/>
    <cellStyle name="20% - Ênfase5 4 6 5" xfId="24219" xr:uid="{5358514A-29CB-4BDA-821A-E7AD62D955F1}"/>
    <cellStyle name="20% - Ênfase5 4 6 6" xfId="24220" xr:uid="{A614586F-FB82-422E-8CEB-2550BBD88F91}"/>
    <cellStyle name="20% - Ênfase5 4 7" xfId="10018" xr:uid="{86E2BC0E-87EE-4C9B-B2FC-F9AC5295E794}"/>
    <cellStyle name="20% - Ênfase5 4 7 2" xfId="10019" xr:uid="{005F0461-1459-4FC7-AE7E-A66FA38968C4}"/>
    <cellStyle name="20% - Ênfase5 4 7 2 2" xfId="24221" xr:uid="{FABCF8AD-E7EC-47A2-A1E5-CC8DE602186C}"/>
    <cellStyle name="20% - Ênfase5 4 7 2 2 2" xfId="24222" xr:uid="{104F7C87-ECC0-4886-93E6-9BB9822D1842}"/>
    <cellStyle name="20% - Ênfase5 4 7 2 2 3" xfId="24223" xr:uid="{811C198A-DD39-4572-9290-6E63923D22EF}"/>
    <cellStyle name="20% - Ênfase5 4 7 2 3" xfId="24224" xr:uid="{4030E1F8-7FD7-4BB3-8EDC-A044E5DE2EF1}"/>
    <cellStyle name="20% - Ênfase5 4 7 2 4" xfId="24225" xr:uid="{043229C5-D367-4164-8D2E-853AD6009E84}"/>
    <cellStyle name="20% - Ênfase5 4 7 3" xfId="10020" xr:uid="{E95F0D1D-3608-4D97-BA8A-A32D78D7E9F0}"/>
    <cellStyle name="20% - Ênfase5 4 7 3 2" xfId="24226" xr:uid="{B20CF975-E3C2-4723-A7D5-8297A23D5CDE}"/>
    <cellStyle name="20% - Ênfase5 4 7 3 2 2" xfId="24227" xr:uid="{1184C0A0-DFF3-429A-B032-A3344783F65D}"/>
    <cellStyle name="20% - Ênfase5 4 7 3 2 3" xfId="24228" xr:uid="{BEA8865C-7070-4383-86E6-33935BFA60B5}"/>
    <cellStyle name="20% - Ênfase5 4 7 3 3" xfId="24229" xr:uid="{E628F727-944E-49C2-8CFD-42E8ECA4F79C}"/>
    <cellStyle name="20% - Ênfase5 4 7 3 4" xfId="24230" xr:uid="{063C3DB0-FFAA-4F9A-814E-74A23C1DE26C}"/>
    <cellStyle name="20% - Ênfase5 4 7 4" xfId="24231" xr:uid="{E819B9F3-DDE6-4D98-B735-F62EE90BEE06}"/>
    <cellStyle name="20% - Ênfase5 4 7 4 2" xfId="24232" xr:uid="{D8B0013A-AE48-4EF8-9144-FAA0BAA5E184}"/>
    <cellStyle name="20% - Ênfase5 4 7 4 3" xfId="24233" xr:uid="{AB271612-0913-49EF-8E4F-13DAE631BF0F}"/>
    <cellStyle name="20% - Ênfase5 4 7 5" xfId="24234" xr:uid="{25EC1554-2F36-405D-82DF-0DA71449ABC8}"/>
    <cellStyle name="20% - Ênfase5 4 7 6" xfId="24235" xr:uid="{53B70FB5-CBB0-4DD3-B16A-25A1F83811DB}"/>
    <cellStyle name="20% - Ênfase5 4 8" xfId="10021" xr:uid="{027C5056-5CE3-4062-BD1A-8221BBD3D52B}"/>
    <cellStyle name="20% - Ênfase5 4 8 2" xfId="10022" xr:uid="{6CB3A30F-FD8C-4316-A34D-77B15BD9B0E6}"/>
    <cellStyle name="20% - Ênfase5 4 8 2 2" xfId="24236" xr:uid="{720600BA-D8F3-4A82-8983-423DD79969E2}"/>
    <cellStyle name="20% - Ênfase5 4 8 2 2 2" xfId="24237" xr:uid="{E5903496-ADFE-4F63-90AB-4DECF2EFFCEA}"/>
    <cellStyle name="20% - Ênfase5 4 8 2 2 3" xfId="24238" xr:uid="{BA9D29D6-C1DE-4CC4-8DC0-7BC2653272EF}"/>
    <cellStyle name="20% - Ênfase5 4 8 2 3" xfId="24239" xr:uid="{905FCA73-6CA6-4BF5-9600-430C9F03237D}"/>
    <cellStyle name="20% - Ênfase5 4 8 2 4" xfId="24240" xr:uid="{C5CB6326-E256-4934-8958-2205BED98446}"/>
    <cellStyle name="20% - Ênfase5 4 8 3" xfId="10023" xr:uid="{86EBD7D4-D47C-439E-B86C-7809CC7BEC5D}"/>
    <cellStyle name="20% - Ênfase5 4 8 3 2" xfId="24241" xr:uid="{B6B59C67-D6A5-436A-8B89-99A8CA863BD7}"/>
    <cellStyle name="20% - Ênfase5 4 8 3 2 2" xfId="24242" xr:uid="{5EC382AF-C5E6-46DF-8FF5-A87D941C9408}"/>
    <cellStyle name="20% - Ênfase5 4 8 3 2 3" xfId="24243" xr:uid="{219A191C-B697-42C7-8EB8-D663E4734ACC}"/>
    <cellStyle name="20% - Ênfase5 4 8 3 3" xfId="24244" xr:uid="{DB7998C6-A86B-4642-B7A3-65AA16E64A96}"/>
    <cellStyle name="20% - Ênfase5 4 8 3 4" xfId="24245" xr:uid="{4A567F82-39D1-41E5-8ED7-7AE157B82E0B}"/>
    <cellStyle name="20% - Ênfase5 4 8 4" xfId="24246" xr:uid="{9DEA7C24-87E2-467F-8733-0328CEDF0BFA}"/>
    <cellStyle name="20% - Ênfase5 4 8 4 2" xfId="24247" xr:uid="{A2415066-8101-4A2D-AA3F-C6BFD1BDF0E0}"/>
    <cellStyle name="20% - Ênfase5 4 8 4 3" xfId="24248" xr:uid="{4D5CC092-2B14-4177-AC94-60BFA09D6722}"/>
    <cellStyle name="20% - Ênfase5 4 8 5" xfId="24249" xr:uid="{6F0850D8-4288-4AB8-8CEE-76ED31032CC9}"/>
    <cellStyle name="20% - Ênfase5 4 8 6" xfId="24250" xr:uid="{2B516D4A-DBD5-45AF-9BE5-B0880F1520BA}"/>
    <cellStyle name="20% - Ênfase5 4 9" xfId="10024" xr:uid="{CF60F005-60F9-4CA5-8772-5D58C7296151}"/>
    <cellStyle name="20% - Ênfase5 4 9 2" xfId="24251" xr:uid="{EDFB075A-E6F0-4013-B782-102139CD7C40}"/>
    <cellStyle name="20% - Ênfase5 4 9 2 2" xfId="24252" xr:uid="{98D70EAC-3387-4BAD-9FF2-AB243F0A6C26}"/>
    <cellStyle name="20% - Ênfase5 4 9 2 3" xfId="24253" xr:uid="{5D707343-3C38-4EEF-A4A1-8BE2D9689ABE}"/>
    <cellStyle name="20% - Ênfase5 4 9 3" xfId="24254" xr:uid="{6B349730-6CC8-40F1-9082-914D2A382EBC}"/>
    <cellStyle name="20% - Ênfase5 4 9 4" xfId="24255" xr:uid="{54F4C91B-7C42-4499-B795-175D3540E30E}"/>
    <cellStyle name="20% - Ênfase5 40" xfId="10025" xr:uid="{9D3479B2-66F7-44B7-AEF8-851AB601C029}"/>
    <cellStyle name="20% - Ênfase5 40 2" xfId="10026" xr:uid="{1150CF0F-ADB6-49DC-BB66-CA412D113B74}"/>
    <cellStyle name="20% - Ênfase5 40 2 2" xfId="24256" xr:uid="{808C9ACA-8BB8-4BDB-90F4-DE40E0F1D595}"/>
    <cellStyle name="20% - Ênfase5 40 2 2 2" xfId="24257" xr:uid="{354E04C2-A7D9-4A24-B55A-00595DC1CBC5}"/>
    <cellStyle name="20% - Ênfase5 40 2 2 3" xfId="24258" xr:uid="{D44345B6-82FE-4E74-B680-C49006DB4CCA}"/>
    <cellStyle name="20% - Ênfase5 40 2 3" xfId="24259" xr:uid="{B72CA32F-5A38-40B7-978A-BD70681D93EE}"/>
    <cellStyle name="20% - Ênfase5 40 2 4" xfId="24260" xr:uid="{201BF9D6-100E-481A-ACB0-CFB1973347EA}"/>
    <cellStyle name="20% - Ênfase5 40 3" xfId="10027" xr:uid="{7BA0D64C-23C0-4C07-AFBC-79EA671F68BD}"/>
    <cellStyle name="20% - Ênfase5 40 3 2" xfId="24261" xr:uid="{8C2E82DA-B9A0-4C55-88D2-C79C63993CEB}"/>
    <cellStyle name="20% - Ênfase5 40 3 2 2" xfId="24262" xr:uid="{5F8ECC7A-9E72-4391-820E-050BC38F294D}"/>
    <cellStyle name="20% - Ênfase5 40 3 2 3" xfId="24263" xr:uid="{9E99D431-BBE4-4E53-9C8D-2B947534E7FF}"/>
    <cellStyle name="20% - Ênfase5 40 3 3" xfId="24264" xr:uid="{E3F402BD-F827-44B2-A2AC-C4CBF0420A27}"/>
    <cellStyle name="20% - Ênfase5 40 3 4" xfId="24265" xr:uid="{43AEAA9B-49EB-4B68-9CC3-A9A3136A4142}"/>
    <cellStyle name="20% - Ênfase5 40 4" xfId="24266" xr:uid="{D222E03A-C127-438D-9B4B-C25802C73DA0}"/>
    <cellStyle name="20% - Ênfase5 40 4 2" xfId="24267" xr:uid="{65350633-1393-4AFC-AEFB-7425D3B53CFA}"/>
    <cellStyle name="20% - Ênfase5 40 4 3" xfId="24268" xr:uid="{C4AA733E-4D79-44CC-9ED9-A1DAD572D27F}"/>
    <cellStyle name="20% - Ênfase5 40 5" xfId="24269" xr:uid="{9997D180-3135-4107-905F-366BB3158824}"/>
    <cellStyle name="20% - Ênfase5 40 6" xfId="24270" xr:uid="{F0B50CC4-4801-46AA-BD6F-746A9C7FF7B1}"/>
    <cellStyle name="20% - Ênfase5 41" xfId="10028" xr:uid="{33FB86E4-8062-4A6D-BFD9-D7E71481E699}"/>
    <cellStyle name="20% - Ênfase5 41 2" xfId="10029" xr:uid="{70FE671B-CB32-413A-B05C-BB3326C3A03F}"/>
    <cellStyle name="20% - Ênfase5 41 2 2" xfId="24271" xr:uid="{DDB8DE60-B33C-47A4-B228-D2580EFB5919}"/>
    <cellStyle name="20% - Ênfase5 41 2 2 2" xfId="24272" xr:uid="{4B7B2D70-9DB9-4303-9013-2585C6A21660}"/>
    <cellStyle name="20% - Ênfase5 41 2 2 3" xfId="24273" xr:uid="{4C5935E3-CAC0-42AD-9676-89D2890463F5}"/>
    <cellStyle name="20% - Ênfase5 41 2 3" xfId="24274" xr:uid="{5D54EC6B-E4B6-4E46-8A9C-23A77C41B424}"/>
    <cellStyle name="20% - Ênfase5 41 2 4" xfId="24275" xr:uid="{EB670721-5E9E-4B9F-B885-78166ADC9882}"/>
    <cellStyle name="20% - Ênfase5 41 3" xfId="10030" xr:uid="{AE3C8A48-1614-45CA-AF72-533093B6435F}"/>
    <cellStyle name="20% - Ênfase5 41 3 2" xfId="24276" xr:uid="{2DA89C30-67CB-4A99-A8F6-F095679C8174}"/>
    <cellStyle name="20% - Ênfase5 41 3 2 2" xfId="24277" xr:uid="{BC02E303-5942-4D9C-8A24-662D0217D032}"/>
    <cellStyle name="20% - Ênfase5 41 3 2 3" xfId="24278" xr:uid="{ABD75CD9-3D4E-4868-9FA6-30A859A1E229}"/>
    <cellStyle name="20% - Ênfase5 41 3 3" xfId="24279" xr:uid="{AACC3F53-05EC-4A99-8F06-C8080DE80A61}"/>
    <cellStyle name="20% - Ênfase5 41 3 4" xfId="24280" xr:uid="{40296741-13A6-4685-9D40-7D67E14EC5F9}"/>
    <cellStyle name="20% - Ênfase5 41 4" xfId="24281" xr:uid="{B1BA79CB-9A4E-4E8A-8D23-3F8F49F75FC2}"/>
    <cellStyle name="20% - Ênfase5 41 4 2" xfId="24282" xr:uid="{6C29AAC1-8949-4E3D-B1F3-4CD16E3AC0D8}"/>
    <cellStyle name="20% - Ênfase5 41 4 3" xfId="24283" xr:uid="{EC639D88-ED23-4BB7-BF01-2A9173AECB12}"/>
    <cellStyle name="20% - Ênfase5 41 5" xfId="24284" xr:uid="{85B9DA24-D2B1-40E9-9D74-D49781804003}"/>
    <cellStyle name="20% - Ênfase5 41 6" xfId="24285" xr:uid="{727DF389-433E-4D1E-B375-A998A6DD18CE}"/>
    <cellStyle name="20% - Ênfase5 42" xfId="10031" xr:uid="{27035D30-9EDE-4DA3-80E0-2AFE20674512}"/>
    <cellStyle name="20% - Ênfase5 42 2" xfId="10032" xr:uid="{7A035C63-DA4D-4751-8776-A54CBF151821}"/>
    <cellStyle name="20% - Ênfase5 42 2 2" xfId="24286" xr:uid="{75B8C106-3F77-4F60-9763-8FE157AA843A}"/>
    <cellStyle name="20% - Ênfase5 42 2 2 2" xfId="24287" xr:uid="{964C1B4D-9EE2-493E-83DA-C3C7C6D58399}"/>
    <cellStyle name="20% - Ênfase5 42 2 2 3" xfId="24288" xr:uid="{56B5D5E6-DBF9-447D-ADC8-8247083E6487}"/>
    <cellStyle name="20% - Ênfase5 42 2 3" xfId="24289" xr:uid="{C6E2B17C-4220-4731-928D-2194CBCFE4AA}"/>
    <cellStyle name="20% - Ênfase5 42 2 4" xfId="24290" xr:uid="{40AFE0F7-EAB8-47C5-8AB0-5FCB54D1BAFC}"/>
    <cellStyle name="20% - Ênfase5 42 3" xfId="10033" xr:uid="{47BD6E27-EF9F-4D19-B8D3-B5811ABEB7AB}"/>
    <cellStyle name="20% - Ênfase5 42 3 2" xfId="24291" xr:uid="{096ED498-B52E-410D-BC9A-C6EF60A1531A}"/>
    <cellStyle name="20% - Ênfase5 42 3 2 2" xfId="24292" xr:uid="{6BC7F7DD-C456-41CE-AA7C-1F94DA0ACB46}"/>
    <cellStyle name="20% - Ênfase5 42 3 2 3" xfId="24293" xr:uid="{86C54EDE-71A1-452B-9217-42F6E7AE78E8}"/>
    <cellStyle name="20% - Ênfase5 42 3 3" xfId="24294" xr:uid="{40537406-6043-4DAF-A13F-072AD51FBE89}"/>
    <cellStyle name="20% - Ênfase5 42 3 4" xfId="24295" xr:uid="{B8581322-C2CE-415B-B27E-B0645B066782}"/>
    <cellStyle name="20% - Ênfase5 42 4" xfId="24296" xr:uid="{1173D03E-EFBC-4095-B475-5E11D2986091}"/>
    <cellStyle name="20% - Ênfase5 42 4 2" xfId="24297" xr:uid="{629FB6B3-B3D6-4C24-B7AC-F21A94C16429}"/>
    <cellStyle name="20% - Ênfase5 42 4 3" xfId="24298" xr:uid="{04658EA4-D2A5-4741-9FF3-3A8B8956EEE5}"/>
    <cellStyle name="20% - Ênfase5 42 5" xfId="24299" xr:uid="{BE658A2F-3924-49FE-884A-433FEB9D1CB6}"/>
    <cellStyle name="20% - Ênfase5 42 6" xfId="24300" xr:uid="{E98A3AC2-755B-45C3-A071-EAE767E592F1}"/>
    <cellStyle name="20% - Ênfase5 43" xfId="10034" xr:uid="{F6EE8843-066F-4634-857F-FA7749BB3654}"/>
    <cellStyle name="20% - Ênfase5 43 2" xfId="10035" xr:uid="{62B06E9A-8878-462A-83CA-8F99F880FEB3}"/>
    <cellStyle name="20% - Ênfase5 43 2 2" xfId="24301" xr:uid="{D9874E2A-189E-4EB8-984D-B4B67E67D745}"/>
    <cellStyle name="20% - Ênfase5 43 2 2 2" xfId="24302" xr:uid="{63F3239D-7B82-451A-AA37-0990270202C2}"/>
    <cellStyle name="20% - Ênfase5 43 2 2 3" xfId="24303" xr:uid="{C5362EE0-17E3-4ABD-8325-493E44A92FC4}"/>
    <cellStyle name="20% - Ênfase5 43 2 3" xfId="24304" xr:uid="{AFA21121-E9AE-4B88-A54D-5B04CCA66585}"/>
    <cellStyle name="20% - Ênfase5 43 2 4" xfId="24305" xr:uid="{BC872527-95B3-437F-AE67-3C5710108333}"/>
    <cellStyle name="20% - Ênfase5 43 3" xfId="24306" xr:uid="{90C0E0A3-A15C-453D-AAF9-C0524DD8B44E}"/>
    <cellStyle name="20% - Ênfase5 43 3 2" xfId="24307" xr:uid="{9E90FF1B-8ED7-4C2B-AD5F-EB384A9448D0}"/>
    <cellStyle name="20% - Ênfase5 43 3 3" xfId="24308" xr:uid="{E5F7F40A-8D39-403B-B51E-702FCEA2572E}"/>
    <cellStyle name="20% - Ênfase5 43 4" xfId="24309" xr:uid="{5AC4A85C-6492-498F-A20E-F9B45E8D8607}"/>
    <cellStyle name="20% - Ênfase5 43 5" xfId="24310" xr:uid="{DBA1CC6A-F0EC-4DD3-8858-F775C10A068D}"/>
    <cellStyle name="20% - Ênfase5 44" xfId="10036" xr:uid="{95FDAB64-2EF3-40A9-ADAA-299AAAB4C9BA}"/>
    <cellStyle name="20% - Ênfase5 44 2" xfId="10037" xr:uid="{CD7D3EFD-1BD6-4F68-874C-C9DFFE624E00}"/>
    <cellStyle name="20% - Ênfase5 44 2 2" xfId="24311" xr:uid="{3A3B1FCD-5F88-401D-A0EC-F50DECAFA0A5}"/>
    <cellStyle name="20% - Ênfase5 44 2 2 2" xfId="24312" xr:uid="{9A073F7A-5F41-492B-9A9F-1EFECA68EA16}"/>
    <cellStyle name="20% - Ênfase5 44 2 2 3" xfId="24313" xr:uid="{B11A0E07-9792-4343-9F3C-24AAB1585E07}"/>
    <cellStyle name="20% - Ênfase5 44 2 3" xfId="24314" xr:uid="{A73144A4-EBD6-4C3B-8BB8-B75545142131}"/>
    <cellStyle name="20% - Ênfase5 44 2 4" xfId="24315" xr:uid="{3193D782-6AC4-4FEF-9BA2-966463FA1EFF}"/>
    <cellStyle name="20% - Ênfase5 44 3" xfId="24316" xr:uid="{01E8FA3C-EAE7-45E1-8CE2-662EDD7C9B66}"/>
    <cellStyle name="20% - Ênfase5 44 3 2" xfId="24317" xr:uid="{1A7858CB-786A-4622-BF2E-72C20787A710}"/>
    <cellStyle name="20% - Ênfase5 44 3 3" xfId="24318" xr:uid="{0AAA9D51-EAA3-4279-B3E1-4FFA68DBB70B}"/>
    <cellStyle name="20% - Ênfase5 44 4" xfId="24319" xr:uid="{5A16A676-2AAE-4338-A225-20E85CB6500B}"/>
    <cellStyle name="20% - Ênfase5 44 5" xfId="24320" xr:uid="{A22E4A61-EED8-45D5-A924-6056C42D2013}"/>
    <cellStyle name="20% - Ênfase5 45" xfId="10038" xr:uid="{C43E5C5D-9992-4672-A797-4C3E65CBD2C5}"/>
    <cellStyle name="20% - Ênfase5 45 2" xfId="10039" xr:uid="{CE615875-4635-4690-975C-2A3A757494AD}"/>
    <cellStyle name="20% - Ênfase5 45 2 2" xfId="24321" xr:uid="{F918AD3E-3DA7-432C-B128-1DB9D587B3D1}"/>
    <cellStyle name="20% - Ênfase5 45 2 2 2" xfId="24322" xr:uid="{F25B5F15-2C08-40CD-9E45-07B45264CCC3}"/>
    <cellStyle name="20% - Ênfase5 45 2 2 3" xfId="24323" xr:uid="{F18110C4-64D9-4FEA-A860-4BB71B5C785F}"/>
    <cellStyle name="20% - Ênfase5 45 2 3" xfId="24324" xr:uid="{FF114E1C-4640-465D-AFF4-10440ABE46AD}"/>
    <cellStyle name="20% - Ênfase5 45 2 4" xfId="24325" xr:uid="{4F1C97E0-7953-4BA6-803F-0C8ADF1EFFD2}"/>
    <cellStyle name="20% - Ênfase5 45 3" xfId="24326" xr:uid="{E4CBCEDC-E306-4CD1-B775-32111189E4CD}"/>
    <cellStyle name="20% - Ênfase5 45 3 2" xfId="24327" xr:uid="{500872AC-F046-4768-AFF3-6C97775C65CB}"/>
    <cellStyle name="20% - Ênfase5 45 3 3" xfId="24328" xr:uid="{85DEE30E-EA76-46A0-8473-21EB56D23120}"/>
    <cellStyle name="20% - Ênfase5 45 4" xfId="24329" xr:uid="{4DCEEE8C-9D8F-4C07-9613-F0DA114268C5}"/>
    <cellStyle name="20% - Ênfase5 45 5" xfId="24330" xr:uid="{1D2E89DD-C1AA-4C9B-B141-5436A6808F3B}"/>
    <cellStyle name="20% - Ênfase5 46" xfId="10040" xr:uid="{B56806FD-1FE0-4A9D-A2DA-D50F68437C6F}"/>
    <cellStyle name="20% - Ênfase5 46 2" xfId="10041" xr:uid="{782D2F91-ACE5-4EA3-8B38-52DC0BD67F04}"/>
    <cellStyle name="20% - Ênfase5 46 2 2" xfId="24331" xr:uid="{9743B5FA-5E2E-44E4-8A27-900E19402B16}"/>
    <cellStyle name="20% - Ênfase5 46 2 2 2" xfId="24332" xr:uid="{55C8FFEE-1475-4A7A-B10C-5771497A6336}"/>
    <cellStyle name="20% - Ênfase5 46 2 2 3" xfId="24333" xr:uid="{6FA2D59C-3517-4817-912C-6221495BF805}"/>
    <cellStyle name="20% - Ênfase5 46 2 3" xfId="24334" xr:uid="{0ECC6592-CBD8-45CC-87E6-9B1C27E8568B}"/>
    <cellStyle name="20% - Ênfase5 46 2 4" xfId="24335" xr:uid="{FBF7C982-39C3-4D8A-B666-F024D7A01916}"/>
    <cellStyle name="20% - Ênfase5 46 3" xfId="24336" xr:uid="{4D921A50-D131-4294-9220-39A27D9B9BA8}"/>
    <cellStyle name="20% - Ênfase5 46 3 2" xfId="24337" xr:uid="{FEB16391-11D1-4FA0-96AA-C62CB3779102}"/>
    <cellStyle name="20% - Ênfase5 46 3 3" xfId="24338" xr:uid="{0682B1D8-3130-4374-8EA1-9E3939EE0BA0}"/>
    <cellStyle name="20% - Ênfase5 46 4" xfId="24339" xr:uid="{7B066FD3-8B7D-4261-A8AE-A0670669E86A}"/>
    <cellStyle name="20% - Ênfase5 46 5" xfId="24340" xr:uid="{FAB757A7-8746-42CA-8035-FE2C9F5963CA}"/>
    <cellStyle name="20% - Ênfase5 47" xfId="10042" xr:uid="{F7DF9DE2-9976-4810-885C-B8818BACF1E0}"/>
    <cellStyle name="20% - Ênfase5 47 2" xfId="10043" xr:uid="{4C6C06F3-FF37-419D-B6F7-CA50BCF9F93D}"/>
    <cellStyle name="20% - Ênfase5 47 2 2" xfId="24341" xr:uid="{E60D6F4B-20CC-4BF2-B73A-D20253538CE7}"/>
    <cellStyle name="20% - Ênfase5 47 2 2 2" xfId="24342" xr:uid="{6B9C16E1-67A2-40C4-8DB8-657AADE69EDA}"/>
    <cellStyle name="20% - Ênfase5 47 2 2 3" xfId="24343" xr:uid="{39CA1B52-BF21-4CF5-9EF7-C759EC120803}"/>
    <cellStyle name="20% - Ênfase5 47 2 3" xfId="24344" xr:uid="{CFB63F83-6209-4F91-A236-26B0E6EF90A2}"/>
    <cellStyle name="20% - Ênfase5 47 2 4" xfId="24345" xr:uid="{1193337E-0645-4916-932E-005DD6298334}"/>
    <cellStyle name="20% - Ênfase5 47 3" xfId="24346" xr:uid="{BE442745-6802-4F18-989B-9AE52F9E3BC0}"/>
    <cellStyle name="20% - Ênfase5 47 3 2" xfId="24347" xr:uid="{7DDA0C16-EDBF-497F-9E22-F963272CD829}"/>
    <cellStyle name="20% - Ênfase5 47 3 3" xfId="24348" xr:uid="{4FEF3334-D5D0-4EF8-BFDB-A3BFE22734AA}"/>
    <cellStyle name="20% - Ênfase5 47 4" xfId="24349" xr:uid="{1B49B362-7026-4418-AE1B-A661AF45D324}"/>
    <cellStyle name="20% - Ênfase5 47 5" xfId="24350" xr:uid="{37F3B94E-6325-41C7-8058-8D510769C799}"/>
    <cellStyle name="20% - Ênfase5 48" xfId="10044" xr:uid="{58823F4D-2EA1-4CDD-A2ED-93F8665DD48D}"/>
    <cellStyle name="20% - Ênfase5 48 2" xfId="10045" xr:uid="{B3F23227-6DB7-435B-A428-4A1EE1951AA3}"/>
    <cellStyle name="20% - Ênfase5 48 2 2" xfId="24351" xr:uid="{59139DA4-6F88-4F6B-8F33-4D8FD4D6ED35}"/>
    <cellStyle name="20% - Ênfase5 48 2 2 2" xfId="24352" xr:uid="{2E536A06-61E9-4125-A8A7-D1BCD5CE9663}"/>
    <cellStyle name="20% - Ênfase5 48 2 2 3" xfId="24353" xr:uid="{2BDBF12A-BE20-4629-B0EB-25A3000B5F1E}"/>
    <cellStyle name="20% - Ênfase5 48 2 3" xfId="24354" xr:uid="{799C1BBB-E410-4605-B032-B9E4EA19E904}"/>
    <cellStyle name="20% - Ênfase5 48 2 4" xfId="24355" xr:uid="{0F6775CE-51BB-4C3C-B3D8-6332AC07CE85}"/>
    <cellStyle name="20% - Ênfase5 48 3" xfId="24356" xr:uid="{7AF17590-323D-4B40-BB08-07334075486A}"/>
    <cellStyle name="20% - Ênfase5 48 3 2" xfId="24357" xr:uid="{99D93F90-D668-4F6E-A4DE-D77901FDB07D}"/>
    <cellStyle name="20% - Ênfase5 48 3 3" xfId="24358" xr:uid="{6D7BC90F-D5FE-4B97-AE1B-2CCA2345C570}"/>
    <cellStyle name="20% - Ênfase5 48 4" xfId="24359" xr:uid="{948428CF-1B83-4DF4-AACD-8025CAD511C2}"/>
    <cellStyle name="20% - Ênfase5 48 5" xfId="24360" xr:uid="{C45DFCF4-F917-4865-BAB6-D573E3D8F427}"/>
    <cellStyle name="20% - Ênfase5 49" xfId="10046" xr:uid="{41B0CA26-744B-48FD-B723-0FB7814BC811}"/>
    <cellStyle name="20% - Ênfase5 49 2" xfId="10047" xr:uid="{74646737-CCD4-4794-BB35-A67EB5EF23CC}"/>
    <cellStyle name="20% - Ênfase5 49 2 2" xfId="24361" xr:uid="{00C9DE6E-2BCF-47AC-9164-B83A2FBA0DF3}"/>
    <cellStyle name="20% - Ênfase5 49 2 2 2" xfId="24362" xr:uid="{14B5FE33-30D0-4ECC-BAB9-B8FA063D9271}"/>
    <cellStyle name="20% - Ênfase5 49 2 2 3" xfId="24363" xr:uid="{D27F0C18-908D-4748-97B2-A0E2592F5AE1}"/>
    <cellStyle name="20% - Ênfase5 49 2 3" xfId="24364" xr:uid="{820E3F23-3D2B-4727-B3EE-E81B8F97C512}"/>
    <cellStyle name="20% - Ênfase5 49 2 4" xfId="24365" xr:uid="{6FF4CEEB-B9E0-442B-B2B4-91ECF8E52DE8}"/>
    <cellStyle name="20% - Ênfase5 49 3" xfId="24366" xr:uid="{08D3E79D-1FC0-4A4D-BEBA-D830B91A7D91}"/>
    <cellStyle name="20% - Ênfase5 49 3 2" xfId="24367" xr:uid="{434C4709-1265-4E9C-BB86-2A54B6F3C6B1}"/>
    <cellStyle name="20% - Ênfase5 49 3 3" xfId="24368" xr:uid="{6B3A1154-1E12-4498-8E09-9B9A7E57E451}"/>
    <cellStyle name="20% - Ênfase5 49 4" xfId="24369" xr:uid="{3427E405-DD21-48EE-8889-CA7A13915966}"/>
    <cellStyle name="20% - Ênfase5 49 5" xfId="24370" xr:uid="{F2631128-F8F1-4333-BE52-1ABAD6C3ED23}"/>
    <cellStyle name="20% - Ênfase5 5" xfId="4988" xr:uid="{5C7322C6-6336-4EC7-9A73-1A6D6098CB0E}"/>
    <cellStyle name="20% - Ênfase5 5 10" xfId="10048" xr:uid="{16EE5E93-3AC8-42EC-9D12-F18F8F0EBDED}"/>
    <cellStyle name="20% - Ênfase5 5 10 2" xfId="24371" xr:uid="{68DA4225-55FA-4962-A1E2-2E59C50C13E5}"/>
    <cellStyle name="20% - Ênfase5 5 10 2 2" xfId="24372" xr:uid="{E1844C6A-3B71-4732-AC0B-606AEEF25CF5}"/>
    <cellStyle name="20% - Ênfase5 5 10 2 3" xfId="24373" xr:uid="{2DB09EA9-670F-4790-AC2D-1D1142097D78}"/>
    <cellStyle name="20% - Ênfase5 5 10 3" xfId="24374" xr:uid="{A37F7D0F-3443-4344-9F3B-B82A58293578}"/>
    <cellStyle name="20% - Ênfase5 5 10 4" xfId="24375" xr:uid="{92FF22D9-EA64-4E28-840A-9534C0725AD7}"/>
    <cellStyle name="20% - Ênfase5 5 11" xfId="24376" xr:uid="{40EE95BA-B53A-420C-B01E-EB5D761B63F7}"/>
    <cellStyle name="20% - Ênfase5 5 11 2" xfId="24377" xr:uid="{7042DDA4-8E23-42B9-A1A3-81A9F7FB13EB}"/>
    <cellStyle name="20% - Ênfase5 5 11 3" xfId="24378" xr:uid="{ED195BE4-ED86-4367-AF3B-559836E4CCE1}"/>
    <cellStyle name="20% - Ênfase5 5 12" xfId="24379" xr:uid="{94EE5FF5-5602-4027-851A-A5376D2A9D93}"/>
    <cellStyle name="20% - Ênfase5 5 13" xfId="24380" xr:uid="{F0CD7C65-264A-4130-A320-5A40E76B0D31}"/>
    <cellStyle name="20% - Ênfase5 5 2" xfId="4989" xr:uid="{701B309D-1666-461C-9FE6-93ADC06FD79D}"/>
    <cellStyle name="20% - Ênfase5 5 2 2" xfId="10049" xr:uid="{2BC15670-74BA-4088-9D58-6988AD8416F6}"/>
    <cellStyle name="20% - Ênfase5 5 2 2 2" xfId="24381" xr:uid="{381A709A-59BB-4553-A596-F21CD60D2549}"/>
    <cellStyle name="20% - Ênfase5 5 2 2 2 2" xfId="24382" xr:uid="{C74C254E-1592-4905-AD2B-E8B35C063197}"/>
    <cellStyle name="20% - Ênfase5 5 2 2 2 3" xfId="24383" xr:uid="{01D63AE2-9680-4C97-A47C-129B8D120A55}"/>
    <cellStyle name="20% - Ênfase5 5 2 2 3" xfId="24384" xr:uid="{FC53CE63-CCAF-4909-A78B-3B55262A8582}"/>
    <cellStyle name="20% - Ênfase5 5 2 2 4" xfId="24385" xr:uid="{BF0FF158-BE9B-4EAF-AA2B-89428B8A3392}"/>
    <cellStyle name="20% - Ênfase5 5 2 3" xfId="10050" xr:uid="{3FE97CF4-BB7D-46ED-B9A6-BB1EEE83AE64}"/>
    <cellStyle name="20% - Ênfase5 5 2 3 2" xfId="24386" xr:uid="{7AA451C4-C6C6-4E81-B032-E2D5D4F55A68}"/>
    <cellStyle name="20% - Ênfase5 5 2 3 2 2" xfId="24387" xr:uid="{F00012B8-8AC9-4152-90B1-6528E2BF05FD}"/>
    <cellStyle name="20% - Ênfase5 5 2 3 2 3" xfId="24388" xr:uid="{D64F89C1-A1E8-479A-ABFF-E0011212142E}"/>
    <cellStyle name="20% - Ênfase5 5 2 3 3" xfId="24389" xr:uid="{6EE6BDF5-9A4D-450D-B258-E087177D16FF}"/>
    <cellStyle name="20% - Ênfase5 5 2 3 4" xfId="24390" xr:uid="{70E01DAC-4D61-4112-B301-C403A67353FE}"/>
    <cellStyle name="20% - Ênfase5 5 2 4" xfId="24391" xr:uid="{A7752E39-508F-4C45-9841-6867E15012AE}"/>
    <cellStyle name="20% - Ênfase5 5 2 4 2" xfId="24392" xr:uid="{E2E5ED39-A2BF-4F2C-92DE-C9046E1FAAB2}"/>
    <cellStyle name="20% - Ênfase5 5 2 4 3" xfId="24393" xr:uid="{621181FA-01F9-49A3-ADD1-6216A4C801E1}"/>
    <cellStyle name="20% - Ênfase5 5 2 5" xfId="24394" xr:uid="{FD457E3A-C03D-49F1-87D5-D47DA8236645}"/>
    <cellStyle name="20% - Ênfase5 5 2 6" xfId="24395" xr:uid="{031CA4B0-79E9-45C3-A73B-15D547FFB514}"/>
    <cellStyle name="20% - Ênfase5 5 3" xfId="4990" xr:uid="{2571191B-1043-4577-BFEF-290F0AA7C335}"/>
    <cellStyle name="20% - Ênfase5 5 3 2" xfId="10051" xr:uid="{F706A79A-878C-4E8D-9CC4-5701F29781AE}"/>
    <cellStyle name="20% - Ênfase5 5 3 2 2" xfId="24396" xr:uid="{EB978EEA-0969-411E-AEA6-FF8534061B64}"/>
    <cellStyle name="20% - Ênfase5 5 3 2 2 2" xfId="24397" xr:uid="{BA1B96C2-156B-43D2-A619-4525DDCE2B4E}"/>
    <cellStyle name="20% - Ênfase5 5 3 2 2 3" xfId="24398" xr:uid="{5E7D18F6-7B2A-4A15-83A7-D24ACD052D32}"/>
    <cellStyle name="20% - Ênfase5 5 3 2 3" xfId="24399" xr:uid="{C15C219A-415C-470E-8E2A-B0CA03AA9014}"/>
    <cellStyle name="20% - Ênfase5 5 3 2 4" xfId="24400" xr:uid="{5D3F054C-2FE9-494D-B2FE-BEE6D0F532E7}"/>
    <cellStyle name="20% - Ênfase5 5 3 3" xfId="10052" xr:uid="{96576C4A-7522-40DF-8A3C-2539488ED4FC}"/>
    <cellStyle name="20% - Ênfase5 5 3 3 2" xfId="24401" xr:uid="{C8E5EB05-AF39-4D6E-B777-F3CBC938EBE7}"/>
    <cellStyle name="20% - Ênfase5 5 3 3 2 2" xfId="24402" xr:uid="{251CDFB9-26A8-4AEA-AF3C-E54B66B8D810}"/>
    <cellStyle name="20% - Ênfase5 5 3 3 2 3" xfId="24403" xr:uid="{02C1C94E-FCE6-4533-9151-5471A276F3EE}"/>
    <cellStyle name="20% - Ênfase5 5 3 3 3" xfId="24404" xr:uid="{9BD55C21-8732-4350-80A1-E8F0CB7AFE71}"/>
    <cellStyle name="20% - Ênfase5 5 3 3 4" xfId="24405" xr:uid="{CE57AEE2-1FE9-4522-8B0D-ED8C8532677A}"/>
    <cellStyle name="20% - Ênfase5 5 3 4" xfId="24406" xr:uid="{B0B6A5E4-BEC1-40CF-B7D3-1D12AAA50557}"/>
    <cellStyle name="20% - Ênfase5 5 3 4 2" xfId="24407" xr:uid="{EC84D50B-61A3-4634-BFFC-420CD4E5AB87}"/>
    <cellStyle name="20% - Ênfase5 5 3 4 3" xfId="24408" xr:uid="{E10B3039-9D53-49C9-B705-DB54BBE93FB4}"/>
    <cellStyle name="20% - Ênfase5 5 3 5" xfId="24409" xr:uid="{181FDBF4-B84F-4807-8E27-4DEC9CC57D1B}"/>
    <cellStyle name="20% - Ênfase5 5 3 6" xfId="24410" xr:uid="{FFA3CC97-3FFB-45CD-BA97-980561C24157}"/>
    <cellStyle name="20% - Ênfase5 5 4" xfId="10053" xr:uid="{EC0A193C-53DF-410B-A034-4C44F64C50F8}"/>
    <cellStyle name="20% - Ênfase5 5 4 2" xfId="10054" xr:uid="{7DE70BFF-AA44-4052-B3EA-2EA9983827EE}"/>
    <cellStyle name="20% - Ênfase5 5 4 2 2" xfId="24411" xr:uid="{86E0627A-74A2-424A-85A5-18CD01B2473B}"/>
    <cellStyle name="20% - Ênfase5 5 4 2 2 2" xfId="24412" xr:uid="{A7B0A9A5-14AD-46B4-B6EA-510A452A3A6C}"/>
    <cellStyle name="20% - Ênfase5 5 4 2 2 3" xfId="24413" xr:uid="{E9F74B11-08D3-4D93-B9C5-1C9DAEC308DA}"/>
    <cellStyle name="20% - Ênfase5 5 4 2 3" xfId="24414" xr:uid="{033B35C1-C3B4-485E-81FF-3F707B12ED15}"/>
    <cellStyle name="20% - Ênfase5 5 4 2 4" xfId="24415" xr:uid="{DCCA2AA5-1BF0-4303-8564-DBB3ADA36B25}"/>
    <cellStyle name="20% - Ênfase5 5 4 3" xfId="10055" xr:uid="{72A741D8-5225-4653-8BD5-EE794FECAC33}"/>
    <cellStyle name="20% - Ênfase5 5 4 3 2" xfId="24416" xr:uid="{7832EA5F-4E45-436D-8679-DD53DA43D8C0}"/>
    <cellStyle name="20% - Ênfase5 5 4 3 2 2" xfId="24417" xr:uid="{CD6AE0A7-0FEB-4A73-B2E1-69F935A5998D}"/>
    <cellStyle name="20% - Ênfase5 5 4 3 2 3" xfId="24418" xr:uid="{20BA1C4F-ACAE-429B-98F6-AEAEAB869AA3}"/>
    <cellStyle name="20% - Ênfase5 5 4 3 3" xfId="24419" xr:uid="{596BDBBF-F010-4BE7-BF3E-F77DC5DC3285}"/>
    <cellStyle name="20% - Ênfase5 5 4 3 4" xfId="24420" xr:uid="{033D0FC6-AF3E-488B-9085-8E635158A678}"/>
    <cellStyle name="20% - Ênfase5 5 4 4" xfId="24421" xr:uid="{BB2F1F3A-846F-404D-8374-9BE445304F2A}"/>
    <cellStyle name="20% - Ênfase5 5 4 4 2" xfId="24422" xr:uid="{4A2258A3-E295-4EC3-8646-C3ACD9B399FC}"/>
    <cellStyle name="20% - Ênfase5 5 4 4 3" xfId="24423" xr:uid="{94CB1477-7F87-47BA-84A6-CDDBD54D3D2F}"/>
    <cellStyle name="20% - Ênfase5 5 4 5" xfId="24424" xr:uid="{EA11047E-50F2-4B53-8D95-DDC22F7E9D5C}"/>
    <cellStyle name="20% - Ênfase5 5 4 6" xfId="24425" xr:uid="{BD98BA64-4D99-433C-9B43-EF04F7FD4E08}"/>
    <cellStyle name="20% - Ênfase5 5 5" xfId="10056" xr:uid="{620BCE35-EA70-4F81-A860-73D724E3A602}"/>
    <cellStyle name="20% - Ênfase5 5 5 2" xfId="10057" xr:uid="{BBFB2209-F1C6-4B79-B24C-DE2EC8465E63}"/>
    <cellStyle name="20% - Ênfase5 5 5 2 2" xfId="24426" xr:uid="{555C7A22-7C5B-4CCA-9CC7-520D3C4B470A}"/>
    <cellStyle name="20% - Ênfase5 5 5 2 2 2" xfId="24427" xr:uid="{183C4019-B424-431F-8B1F-891CAB954A9F}"/>
    <cellStyle name="20% - Ênfase5 5 5 2 2 3" xfId="24428" xr:uid="{C5022A1B-51AB-4939-BD44-5FFE7CA0D416}"/>
    <cellStyle name="20% - Ênfase5 5 5 2 3" xfId="24429" xr:uid="{3F9D07EC-DA3A-40D3-B709-A60F371B75A6}"/>
    <cellStyle name="20% - Ênfase5 5 5 2 4" xfId="24430" xr:uid="{2DA5FA41-2C4F-4461-9D16-9139E572F7B5}"/>
    <cellStyle name="20% - Ênfase5 5 5 3" xfId="10058" xr:uid="{38E78117-A62F-42FB-BF2F-E4D9D5BBD595}"/>
    <cellStyle name="20% - Ênfase5 5 5 3 2" xfId="24431" xr:uid="{24EDB9E4-0F84-48FB-817D-B9487B189879}"/>
    <cellStyle name="20% - Ênfase5 5 5 3 2 2" xfId="24432" xr:uid="{59997D7B-0520-43D3-812D-7B5CAF46B619}"/>
    <cellStyle name="20% - Ênfase5 5 5 3 2 3" xfId="24433" xr:uid="{8137BFF4-540E-48ED-B680-ECB863E6C39B}"/>
    <cellStyle name="20% - Ênfase5 5 5 3 3" xfId="24434" xr:uid="{727F3A73-478A-4727-BD76-B1D249EF558F}"/>
    <cellStyle name="20% - Ênfase5 5 5 3 4" xfId="24435" xr:uid="{E76BEBC1-05B1-49C4-BF52-5E66D4EBB537}"/>
    <cellStyle name="20% - Ênfase5 5 5 4" xfId="24436" xr:uid="{8EE247F5-E522-4E1D-82D0-A55284E17073}"/>
    <cellStyle name="20% - Ênfase5 5 5 4 2" xfId="24437" xr:uid="{A0398CD2-E6EA-4D0B-B9BF-83BD5D792867}"/>
    <cellStyle name="20% - Ênfase5 5 5 4 3" xfId="24438" xr:uid="{7BA55479-3F7F-4E62-99EC-3834042A32AD}"/>
    <cellStyle name="20% - Ênfase5 5 5 5" xfId="24439" xr:uid="{ACD238A6-01A8-4E71-B987-8F1998713D1E}"/>
    <cellStyle name="20% - Ênfase5 5 5 6" xfId="24440" xr:uid="{FBF1D60B-5C4A-467F-A0E7-4C81D39DC81F}"/>
    <cellStyle name="20% - Ênfase5 5 6" xfId="10059" xr:uid="{AFFD05E3-45C2-4790-965D-AA5BF79FC630}"/>
    <cellStyle name="20% - Ênfase5 5 6 2" xfId="10060" xr:uid="{AB30F96E-4D4B-4DDB-B2CF-64DF5818D2A6}"/>
    <cellStyle name="20% - Ênfase5 5 6 2 2" xfId="24441" xr:uid="{54718332-8201-4032-9DFB-7CCFBE6613BD}"/>
    <cellStyle name="20% - Ênfase5 5 6 2 2 2" xfId="24442" xr:uid="{3CD8F353-29C8-4A34-837A-5BCC31A999F9}"/>
    <cellStyle name="20% - Ênfase5 5 6 2 2 3" xfId="24443" xr:uid="{A611FA5E-E1C4-439F-84FA-8F872246BB82}"/>
    <cellStyle name="20% - Ênfase5 5 6 2 3" xfId="24444" xr:uid="{9BC745B4-20A4-4405-9C5C-24E63652D113}"/>
    <cellStyle name="20% - Ênfase5 5 6 2 4" xfId="24445" xr:uid="{AD908AA8-6872-4DB2-A609-9AF4401F17D4}"/>
    <cellStyle name="20% - Ênfase5 5 6 3" xfId="10061" xr:uid="{31E2A28C-52AC-4513-9393-8B81D9E717F3}"/>
    <cellStyle name="20% - Ênfase5 5 6 3 2" xfId="24446" xr:uid="{F27B7B98-37FD-4C1E-AFE9-804B00A31451}"/>
    <cellStyle name="20% - Ênfase5 5 6 3 2 2" xfId="24447" xr:uid="{4FF36214-A578-4E5B-A3AF-3E2E97E7A56C}"/>
    <cellStyle name="20% - Ênfase5 5 6 3 2 3" xfId="24448" xr:uid="{796F285E-7C6E-483C-B8FD-765C97760B7E}"/>
    <cellStyle name="20% - Ênfase5 5 6 3 3" xfId="24449" xr:uid="{D16A3A55-7FEF-4524-9C89-F400E0D12574}"/>
    <cellStyle name="20% - Ênfase5 5 6 3 4" xfId="24450" xr:uid="{1775EEA4-CC89-40E5-8187-50166826124D}"/>
    <cellStyle name="20% - Ênfase5 5 6 4" xfId="24451" xr:uid="{18E4CF96-B522-44E1-B9EC-CFF99C3A4AE1}"/>
    <cellStyle name="20% - Ênfase5 5 6 4 2" xfId="24452" xr:uid="{649AAF24-A6C3-4329-B3E0-9220614F84F7}"/>
    <cellStyle name="20% - Ênfase5 5 6 4 3" xfId="24453" xr:uid="{4264BF52-1064-429E-8F74-C8F333790390}"/>
    <cellStyle name="20% - Ênfase5 5 6 5" xfId="24454" xr:uid="{EF4C3CB4-5553-47D6-80B4-3E1F5A0C3063}"/>
    <cellStyle name="20% - Ênfase5 5 6 6" xfId="24455" xr:uid="{E7769462-C3BE-4DB9-AD38-204FE9AE9D49}"/>
    <cellStyle name="20% - Ênfase5 5 7" xfId="10062" xr:uid="{A3C6CD06-4551-4DBA-A7CD-FD60E2751746}"/>
    <cellStyle name="20% - Ênfase5 5 7 2" xfId="10063" xr:uid="{89A2496E-790A-4844-A95E-BE554BC7DEC2}"/>
    <cellStyle name="20% - Ênfase5 5 7 2 2" xfId="24456" xr:uid="{F7B96202-E312-44FA-816F-8603F952D15D}"/>
    <cellStyle name="20% - Ênfase5 5 7 2 2 2" xfId="24457" xr:uid="{49989762-26D5-45C9-9CBD-1AF8C71EB8E6}"/>
    <cellStyle name="20% - Ênfase5 5 7 2 2 3" xfId="24458" xr:uid="{0C00D54A-7B89-450F-BAEC-A375E72A1435}"/>
    <cellStyle name="20% - Ênfase5 5 7 2 3" xfId="24459" xr:uid="{E61AD715-8656-41BF-B2A9-9B8F702AC319}"/>
    <cellStyle name="20% - Ênfase5 5 7 2 4" xfId="24460" xr:uid="{52ECDF79-2A10-4877-8523-3640F01BC147}"/>
    <cellStyle name="20% - Ênfase5 5 7 3" xfId="10064" xr:uid="{2936691B-AFA0-4EDB-AAEB-672E542D7408}"/>
    <cellStyle name="20% - Ênfase5 5 7 3 2" xfId="24461" xr:uid="{73F13BD4-754A-461E-B652-075A6187C127}"/>
    <cellStyle name="20% - Ênfase5 5 7 3 2 2" xfId="24462" xr:uid="{E06392BB-ADC4-4271-86C5-314FB991C603}"/>
    <cellStyle name="20% - Ênfase5 5 7 3 2 3" xfId="24463" xr:uid="{05EF900B-F8F1-43CB-9BAA-C13928594685}"/>
    <cellStyle name="20% - Ênfase5 5 7 3 3" xfId="24464" xr:uid="{EEF17A7C-6133-4945-9EEA-B3E747547DBA}"/>
    <cellStyle name="20% - Ênfase5 5 7 3 4" xfId="24465" xr:uid="{571C3209-3086-47B6-B098-FB3EFCAC435D}"/>
    <cellStyle name="20% - Ênfase5 5 7 4" xfId="24466" xr:uid="{B5DC5ED2-42C8-48FA-8D70-C8F0A56C45DA}"/>
    <cellStyle name="20% - Ênfase5 5 7 4 2" xfId="24467" xr:uid="{2DA6415B-5102-4F72-AA35-0E5E6FB5698A}"/>
    <cellStyle name="20% - Ênfase5 5 7 4 3" xfId="24468" xr:uid="{CE48D77C-3BBF-4220-9270-2F2E4AA47436}"/>
    <cellStyle name="20% - Ênfase5 5 7 5" xfId="24469" xr:uid="{40B0D7A3-EA34-4413-9A01-7F7DAA3EE5AD}"/>
    <cellStyle name="20% - Ênfase5 5 7 6" xfId="24470" xr:uid="{143E380D-0ED7-4AAF-8E20-0348FF8109D6}"/>
    <cellStyle name="20% - Ênfase5 5 8" xfId="10065" xr:uid="{1A99D40D-6354-40A5-8218-0748234376B7}"/>
    <cellStyle name="20% - Ênfase5 5 8 2" xfId="10066" xr:uid="{0D55582F-7D41-4862-A058-821CB0F6BC48}"/>
    <cellStyle name="20% - Ênfase5 5 8 2 2" xfId="24471" xr:uid="{FC2A80FF-143D-47D5-AEF7-F5DB7AA48894}"/>
    <cellStyle name="20% - Ênfase5 5 8 2 2 2" xfId="24472" xr:uid="{1402FDAA-B6B4-4165-AFFE-8B48A5CC4C9A}"/>
    <cellStyle name="20% - Ênfase5 5 8 2 2 3" xfId="24473" xr:uid="{3F8481C6-FDF4-47CE-A0E9-6600A3ADB993}"/>
    <cellStyle name="20% - Ênfase5 5 8 2 3" xfId="24474" xr:uid="{F4DC9A33-6240-4A55-A80C-55CF33A41380}"/>
    <cellStyle name="20% - Ênfase5 5 8 2 4" xfId="24475" xr:uid="{C31C1977-4A4F-411C-8B71-6FEB84C73AAE}"/>
    <cellStyle name="20% - Ênfase5 5 8 3" xfId="10067" xr:uid="{959A1677-E7D3-4949-9872-DCFE84362DEC}"/>
    <cellStyle name="20% - Ênfase5 5 8 3 2" xfId="24476" xr:uid="{B19614D2-1DFD-40D5-966E-38E928A2AAFE}"/>
    <cellStyle name="20% - Ênfase5 5 8 3 2 2" xfId="24477" xr:uid="{B78CD795-43F6-49FC-A4C6-BF9AEBC3B624}"/>
    <cellStyle name="20% - Ênfase5 5 8 3 2 3" xfId="24478" xr:uid="{A374B41C-DE10-49D9-8EB2-2E96363129C3}"/>
    <cellStyle name="20% - Ênfase5 5 8 3 3" xfId="24479" xr:uid="{A79F955D-6669-4BE6-B80E-36F89C966899}"/>
    <cellStyle name="20% - Ênfase5 5 8 3 4" xfId="24480" xr:uid="{280DF35D-7602-457C-AA25-D80033B14ECB}"/>
    <cellStyle name="20% - Ênfase5 5 8 4" xfId="24481" xr:uid="{D23D8A8B-4645-46E7-8A82-97434E520E7C}"/>
    <cellStyle name="20% - Ênfase5 5 8 4 2" xfId="24482" xr:uid="{BE7EFD57-6BF6-4FCA-971B-4F8F2E951412}"/>
    <cellStyle name="20% - Ênfase5 5 8 4 3" xfId="24483" xr:uid="{2299DA51-AB94-4BC8-ABD1-34A43D44BE8C}"/>
    <cellStyle name="20% - Ênfase5 5 8 5" xfId="24484" xr:uid="{62797483-7BA6-4530-85A8-150E7A81A32E}"/>
    <cellStyle name="20% - Ênfase5 5 8 6" xfId="24485" xr:uid="{D8A3820B-E48B-4577-BA6C-1BD93EA6A1C2}"/>
    <cellStyle name="20% - Ênfase5 5 9" xfId="10068" xr:uid="{075DD758-2633-4DBB-926C-1F890966FF3B}"/>
    <cellStyle name="20% - Ênfase5 5 9 2" xfId="24486" xr:uid="{0C0C5943-05FE-41CB-AB5E-7F7D18AEAB2D}"/>
    <cellStyle name="20% - Ênfase5 5 9 2 2" xfId="24487" xr:uid="{B331AFC5-AF89-4133-9D30-CCE915B66BAD}"/>
    <cellStyle name="20% - Ênfase5 5 9 2 3" xfId="24488" xr:uid="{A53DF121-A77B-48E9-80B3-0E7F708E826E}"/>
    <cellStyle name="20% - Ênfase5 5 9 3" xfId="24489" xr:uid="{A9ADBC31-196B-40A6-AFBE-F1BCC83740C6}"/>
    <cellStyle name="20% - Ênfase5 5 9 4" xfId="24490" xr:uid="{76F4700C-A38C-407D-BE90-17DF8054D14D}"/>
    <cellStyle name="20% - Ênfase5 50" xfId="10069" xr:uid="{EB2151EB-96FB-42E1-981F-34EC737A814B}"/>
    <cellStyle name="20% - Ênfase5 50 2" xfId="10070" xr:uid="{6AD22F3B-81F4-426C-9D4F-2F30E993C9FA}"/>
    <cellStyle name="20% - Ênfase5 50 2 2" xfId="24491" xr:uid="{A547D957-F61B-4500-89FE-8C662BD559DF}"/>
    <cellStyle name="20% - Ênfase5 50 2 2 2" xfId="24492" xr:uid="{6A148E3E-9AC0-48E1-9833-5C145EC33946}"/>
    <cellStyle name="20% - Ênfase5 50 2 2 3" xfId="24493" xr:uid="{1D7CCE6E-E656-43A8-AEEF-3999AFBFF3C9}"/>
    <cellStyle name="20% - Ênfase5 50 2 3" xfId="24494" xr:uid="{AFF0498D-2D4A-42C5-8A26-507B14411B87}"/>
    <cellStyle name="20% - Ênfase5 50 2 4" xfId="24495" xr:uid="{EAD4E005-6733-4D43-804B-BD91B9B75C05}"/>
    <cellStyle name="20% - Ênfase5 50 3" xfId="24496" xr:uid="{01B4FDA6-AA53-40A2-8F0D-446AB58D1519}"/>
    <cellStyle name="20% - Ênfase5 50 3 2" xfId="24497" xr:uid="{B12734C2-C506-4DC5-9491-E4B6B302D132}"/>
    <cellStyle name="20% - Ênfase5 50 3 3" xfId="24498" xr:uid="{B37F15E2-6533-4241-9EC2-594A0CA04C43}"/>
    <cellStyle name="20% - Ênfase5 50 4" xfId="24499" xr:uid="{ECCD7E52-B4C8-42C1-991D-F8D2893DE63C}"/>
    <cellStyle name="20% - Ênfase5 50 5" xfId="24500" xr:uid="{FCAFB65E-F921-4A39-8F36-9ABEFF10B1E5}"/>
    <cellStyle name="20% - Ênfase5 51" xfId="10071" xr:uid="{AF479740-D321-45EE-9492-652FC767BA2C}"/>
    <cellStyle name="20% - Ênfase5 51 2" xfId="10072" xr:uid="{A409046A-1A72-4DB2-82D0-6F82DC3486D6}"/>
    <cellStyle name="20% - Ênfase5 51 2 2" xfId="24501" xr:uid="{50B3617A-B699-446F-AF58-3F9355E839BA}"/>
    <cellStyle name="20% - Ênfase5 51 2 2 2" xfId="24502" xr:uid="{111FCED8-4008-4EF3-8693-4401ADEBF771}"/>
    <cellStyle name="20% - Ênfase5 51 2 2 3" xfId="24503" xr:uid="{0B2C663F-BAB8-40F4-9D3F-05BB794B9B21}"/>
    <cellStyle name="20% - Ênfase5 51 2 3" xfId="24504" xr:uid="{F6E78942-7EB3-4CC8-99B4-30EE54B6D0F5}"/>
    <cellStyle name="20% - Ênfase5 51 2 4" xfId="24505" xr:uid="{99BB7755-06FE-47A4-A2E8-1F539CE509AA}"/>
    <cellStyle name="20% - Ênfase5 51 3" xfId="24506" xr:uid="{DB3D0548-7113-43C9-83ED-278F0919E4A2}"/>
    <cellStyle name="20% - Ênfase5 51 3 2" xfId="24507" xr:uid="{A07C23CC-AA4E-4B7A-883C-CCDE8E4B199D}"/>
    <cellStyle name="20% - Ênfase5 51 3 3" xfId="24508" xr:uid="{933CCD81-D029-44B5-9414-9C5F46B1A358}"/>
    <cellStyle name="20% - Ênfase5 51 4" xfId="24509" xr:uid="{C9646BAF-BCA1-442F-8D68-C8BE4891E38D}"/>
    <cellStyle name="20% - Ênfase5 51 5" xfId="24510" xr:uid="{EF7A6817-41BE-4D90-903D-46C2A05D188C}"/>
    <cellStyle name="20% - Ênfase5 52" xfId="10073" xr:uid="{AEECFAA0-2621-4641-A46A-E33FBD99AEE9}"/>
    <cellStyle name="20% - Ênfase5 52 2" xfId="10074" xr:uid="{F53C0457-D123-4F28-B8AD-7F960099051D}"/>
    <cellStyle name="20% - Ênfase5 52 2 2" xfId="24511" xr:uid="{19F09069-1CD4-4211-B09B-1FB6B6C06A5B}"/>
    <cellStyle name="20% - Ênfase5 52 2 2 2" xfId="24512" xr:uid="{86FB7336-7075-49E6-A7A8-B14D26AEAF5D}"/>
    <cellStyle name="20% - Ênfase5 52 2 2 3" xfId="24513" xr:uid="{10CECC91-0B8C-4FE9-A314-F280CADD55A4}"/>
    <cellStyle name="20% - Ênfase5 52 2 3" xfId="24514" xr:uid="{2D78553C-88A7-4958-9063-B5E8758B8CA4}"/>
    <cellStyle name="20% - Ênfase5 52 2 4" xfId="24515" xr:uid="{07A8FA3F-D7D3-4FBD-9749-74822F968B7F}"/>
    <cellStyle name="20% - Ênfase5 52 3" xfId="24516" xr:uid="{B378D87B-8267-417B-A809-B65371F1B2F2}"/>
    <cellStyle name="20% - Ênfase5 52 3 2" xfId="24517" xr:uid="{5537124B-52C1-4DD6-A466-504608168950}"/>
    <cellStyle name="20% - Ênfase5 52 3 3" xfId="24518" xr:uid="{EF2B11B6-ED64-4FD5-874D-6FC7D7116976}"/>
    <cellStyle name="20% - Ênfase5 52 4" xfId="24519" xr:uid="{6D35FD1E-24D1-4007-839A-2458C0ECB987}"/>
    <cellStyle name="20% - Ênfase5 52 5" xfId="24520" xr:uid="{D9712225-BB52-4D9D-998A-C155C4A842A3}"/>
    <cellStyle name="20% - Ênfase5 53" xfId="10075" xr:uid="{EEB85E7D-10F9-48C5-91E8-130C415B91F4}"/>
    <cellStyle name="20% - Ênfase5 53 2" xfId="10076" xr:uid="{4012ED45-209F-4279-8EF8-ED8D914F033C}"/>
    <cellStyle name="20% - Ênfase5 53 2 2" xfId="24521" xr:uid="{07606333-01DC-4DDC-A898-BDDC851574D3}"/>
    <cellStyle name="20% - Ênfase5 53 2 2 2" xfId="24522" xr:uid="{42A096C5-5B3D-405D-B82D-B09DC1EDC89D}"/>
    <cellStyle name="20% - Ênfase5 53 2 2 3" xfId="24523" xr:uid="{ED0FD33B-A91E-4BE4-8FCE-740D9137E89E}"/>
    <cellStyle name="20% - Ênfase5 53 2 3" xfId="24524" xr:uid="{6A70302B-5555-464F-849C-7C735D6543AB}"/>
    <cellStyle name="20% - Ênfase5 53 2 4" xfId="24525" xr:uid="{AC212077-FB8C-4329-AB8D-9B434467A7D4}"/>
    <cellStyle name="20% - Ênfase5 53 3" xfId="24526" xr:uid="{71C55970-4C3B-4130-BE0B-DB53F47F2EF1}"/>
    <cellStyle name="20% - Ênfase5 53 3 2" xfId="24527" xr:uid="{4FF91DF7-B0A5-4213-BC01-9668B8D70D34}"/>
    <cellStyle name="20% - Ênfase5 53 3 3" xfId="24528" xr:uid="{5865F1F2-B92E-4061-9A23-2E0D3324298E}"/>
    <cellStyle name="20% - Ênfase5 53 4" xfId="24529" xr:uid="{9B8EA4E0-3876-48E7-B452-BD91F72C69A1}"/>
    <cellStyle name="20% - Ênfase5 53 5" xfId="24530" xr:uid="{42B3C7FD-5613-4828-A114-DAF7CC0C79A2}"/>
    <cellStyle name="20% - Ênfase5 54" xfId="10077" xr:uid="{CC4BE8CB-85D7-4B68-A0F0-F2426940231E}"/>
    <cellStyle name="20% - Ênfase5 54 2" xfId="10078" xr:uid="{906CA2AA-A4A8-4B7D-888B-F798D4E655FE}"/>
    <cellStyle name="20% - Ênfase5 54 2 2" xfId="24531" xr:uid="{0912177A-D2C4-4C71-AA4E-C21EBB3AA3B5}"/>
    <cellStyle name="20% - Ênfase5 54 2 2 2" xfId="24532" xr:uid="{CC794C87-3532-4A00-AA0B-31F25F89C0C7}"/>
    <cellStyle name="20% - Ênfase5 54 2 2 3" xfId="24533" xr:uid="{6A4F8408-42D6-428C-82D6-B06F7FCE6D11}"/>
    <cellStyle name="20% - Ênfase5 54 2 3" xfId="24534" xr:uid="{3998C5DE-C9FB-406B-B4B1-A3E134552C85}"/>
    <cellStyle name="20% - Ênfase5 54 2 4" xfId="24535" xr:uid="{F1A786AF-F290-4153-B308-424FF195E4BF}"/>
    <cellStyle name="20% - Ênfase5 54 3" xfId="24536" xr:uid="{461657F7-FF43-481E-A6B8-5C5DA48D24BF}"/>
    <cellStyle name="20% - Ênfase5 54 3 2" xfId="24537" xr:uid="{1F55CA0E-1E23-4D0D-A3BA-73D742A82A96}"/>
    <cellStyle name="20% - Ênfase5 54 3 3" xfId="24538" xr:uid="{452884A9-2BDF-4A30-8BAB-EDB1CE3F48DD}"/>
    <cellStyle name="20% - Ênfase5 54 4" xfId="24539" xr:uid="{C7A9F555-F1BE-439E-ADB9-FC8A863A13D1}"/>
    <cellStyle name="20% - Ênfase5 54 5" xfId="24540" xr:uid="{C1419DF6-95F9-4C4D-8F48-59FDA1FD34C8}"/>
    <cellStyle name="20% - Ênfase5 55" xfId="10079" xr:uid="{E21CF545-136B-42BD-B912-87DF4159A759}"/>
    <cellStyle name="20% - Ênfase5 55 2" xfId="10080" xr:uid="{D80E335B-16DF-43ED-ABF5-7DADB9AC6FE9}"/>
    <cellStyle name="20% - Ênfase5 55 2 2" xfId="24541" xr:uid="{559B5818-933E-4012-A780-FBD5BF954BB4}"/>
    <cellStyle name="20% - Ênfase5 55 2 2 2" xfId="24542" xr:uid="{08C9F5D0-359C-4166-88D6-64A0EA22CF74}"/>
    <cellStyle name="20% - Ênfase5 55 2 2 3" xfId="24543" xr:uid="{4FB47D6F-17F2-4C22-889D-F546DE06F364}"/>
    <cellStyle name="20% - Ênfase5 55 2 3" xfId="24544" xr:uid="{A66CE428-70CA-4519-885F-C77392A93A6A}"/>
    <cellStyle name="20% - Ênfase5 55 2 4" xfId="24545" xr:uid="{FF06367D-540E-4205-8103-9DAD2C25B867}"/>
    <cellStyle name="20% - Ênfase5 55 3" xfId="24546" xr:uid="{EEED4308-ABE6-4BB3-B0C2-C08D82D0E9A5}"/>
    <cellStyle name="20% - Ênfase5 55 3 2" xfId="24547" xr:uid="{91CD0124-EB12-4222-A292-92B746CBBFBF}"/>
    <cellStyle name="20% - Ênfase5 55 3 3" xfId="24548" xr:uid="{72D972D4-80DC-412A-B9AA-16365EC1306A}"/>
    <cellStyle name="20% - Ênfase5 55 4" xfId="24549" xr:uid="{5029E155-E265-48C8-B217-D2C7F90036FB}"/>
    <cellStyle name="20% - Ênfase5 55 5" xfId="24550" xr:uid="{7BFBE2A6-B04D-46B5-AAE9-7BCD331CF33D}"/>
    <cellStyle name="20% - Ênfase5 56" xfId="10081" xr:uid="{FE7FDD15-A2CF-45A5-B975-5EDD51179A53}"/>
    <cellStyle name="20% - Ênfase5 56 2" xfId="10082" xr:uid="{4036ACF1-FCB5-4552-9BAA-20278670E0A3}"/>
    <cellStyle name="20% - Ênfase5 56 2 2" xfId="24551" xr:uid="{B4700071-FAEF-4A0F-9E67-3863286ECF2F}"/>
    <cellStyle name="20% - Ênfase5 56 2 2 2" xfId="24552" xr:uid="{AA1AFF1F-4F91-4072-8C53-47CF49182C25}"/>
    <cellStyle name="20% - Ênfase5 56 2 2 3" xfId="24553" xr:uid="{E66C1F85-C198-476B-A0CD-C4F2CBBEF219}"/>
    <cellStyle name="20% - Ênfase5 56 2 3" xfId="24554" xr:uid="{3D26B8D1-FC8E-45FD-B6A8-E25742ECBA5A}"/>
    <cellStyle name="20% - Ênfase5 56 2 4" xfId="24555" xr:uid="{C89D2CB7-864F-4132-81DA-46AFD881EE19}"/>
    <cellStyle name="20% - Ênfase5 56 3" xfId="24556" xr:uid="{BEEDFE0B-030E-4742-A202-C10348DAC5D5}"/>
    <cellStyle name="20% - Ênfase5 56 3 2" xfId="24557" xr:uid="{14457E53-A759-4282-9AF8-58D126F01454}"/>
    <cellStyle name="20% - Ênfase5 56 3 3" xfId="24558" xr:uid="{31764672-9729-4FDD-A255-7187DF18DD34}"/>
    <cellStyle name="20% - Ênfase5 56 4" xfId="24559" xr:uid="{B82E118C-5F4E-46A1-8996-489816EFE036}"/>
    <cellStyle name="20% - Ênfase5 56 5" xfId="24560" xr:uid="{5D4D7E61-529D-4860-8A9C-CD80C8A945E7}"/>
    <cellStyle name="20% - Ênfase5 57" xfId="10083" xr:uid="{D2E7A38A-8AE4-4571-8E90-9CF34B95D27E}"/>
    <cellStyle name="20% - Ênfase5 57 2" xfId="10084" xr:uid="{78C5E56A-36CC-4610-B3E5-9A7DE876B4BC}"/>
    <cellStyle name="20% - Ênfase5 57 2 2" xfId="24561" xr:uid="{B9767A16-8A5E-4A2A-9DE7-ACAC155F6E3C}"/>
    <cellStyle name="20% - Ênfase5 57 2 2 2" xfId="24562" xr:uid="{94BCF17C-6E9A-41B7-8728-9837F47ABF78}"/>
    <cellStyle name="20% - Ênfase5 57 2 2 3" xfId="24563" xr:uid="{E76EF2D5-666D-42E5-BD4E-38D2B27BA4AE}"/>
    <cellStyle name="20% - Ênfase5 57 2 3" xfId="24564" xr:uid="{59AB4FB8-EF41-4F72-8ED6-22D01D6DAD1F}"/>
    <cellStyle name="20% - Ênfase5 57 2 4" xfId="24565" xr:uid="{84AA1285-BE8F-4F41-9FAD-C82BDE7F4C60}"/>
    <cellStyle name="20% - Ênfase5 57 3" xfId="24566" xr:uid="{84B4E80A-403C-4325-A8A0-685208FFB950}"/>
    <cellStyle name="20% - Ênfase5 57 3 2" xfId="24567" xr:uid="{F8718536-EDFF-4C91-B4A8-C1BADDA11314}"/>
    <cellStyle name="20% - Ênfase5 57 3 3" xfId="24568" xr:uid="{C408AD4E-BF2D-4F1D-86B5-263554615CD5}"/>
    <cellStyle name="20% - Ênfase5 57 4" xfId="24569" xr:uid="{F30EC14C-4149-49C2-B5E3-130772A5A19C}"/>
    <cellStyle name="20% - Ênfase5 57 5" xfId="24570" xr:uid="{32B4C30F-9A24-4EF4-BE28-024C99A22FF2}"/>
    <cellStyle name="20% - Ênfase5 58" xfId="10085" xr:uid="{CB087BF2-B885-423A-AA9C-EADB8F4DA4A6}"/>
    <cellStyle name="20% - Ênfase5 58 2" xfId="10086" xr:uid="{465DC715-47F2-4DA4-9665-AB6462B085E2}"/>
    <cellStyle name="20% - Ênfase5 58 2 2" xfId="24571" xr:uid="{7A494790-136D-4ED4-942D-B9672B5E5ABC}"/>
    <cellStyle name="20% - Ênfase5 58 2 2 2" xfId="24572" xr:uid="{44689F87-D2E3-4BF7-809B-3EAE1903DA60}"/>
    <cellStyle name="20% - Ênfase5 58 2 2 3" xfId="24573" xr:uid="{FB82B0A3-4235-4E56-B17C-8369FA94FB6B}"/>
    <cellStyle name="20% - Ênfase5 58 2 3" xfId="24574" xr:uid="{88A68610-4936-424C-9D94-B12E1F366D12}"/>
    <cellStyle name="20% - Ênfase5 58 2 4" xfId="24575" xr:uid="{D428CDF3-0254-44A9-A16A-99F572D244C2}"/>
    <cellStyle name="20% - Ênfase5 58 3" xfId="24576" xr:uid="{996733E6-1CC5-4C64-AC18-96B720EE0A68}"/>
    <cellStyle name="20% - Ênfase5 58 3 2" xfId="24577" xr:uid="{47766278-0009-4F3F-8832-EA2E30DE7E60}"/>
    <cellStyle name="20% - Ênfase5 58 3 3" xfId="24578" xr:uid="{026E2215-B9F2-4B1B-9196-5DCB4B87619F}"/>
    <cellStyle name="20% - Ênfase5 58 4" xfId="24579" xr:uid="{B59D574E-8241-4D61-B6B2-9FF2E30D50FC}"/>
    <cellStyle name="20% - Ênfase5 58 5" xfId="24580" xr:uid="{0C273E84-88C0-4622-B85D-30489091208B}"/>
    <cellStyle name="20% - Ênfase5 59" xfId="10087" xr:uid="{C7F3A668-238D-4A48-85D3-7F2DD6B098DD}"/>
    <cellStyle name="20% - Ênfase5 59 2" xfId="10088" xr:uid="{18E2FFF0-17F5-4B71-AF81-1927F06F5700}"/>
    <cellStyle name="20% - Ênfase5 59 2 2" xfId="24581" xr:uid="{711D44E6-3508-498C-9FBC-7116349BB69C}"/>
    <cellStyle name="20% - Ênfase5 59 2 2 2" xfId="24582" xr:uid="{ADAD0AFB-8F4C-4A8C-9A9A-962AFF5D3FB7}"/>
    <cellStyle name="20% - Ênfase5 59 2 2 3" xfId="24583" xr:uid="{A2293789-94A8-429C-9E52-F53757BFCCE6}"/>
    <cellStyle name="20% - Ênfase5 59 2 3" xfId="24584" xr:uid="{ACD09211-D334-4844-816C-C3DE6DDB5934}"/>
    <cellStyle name="20% - Ênfase5 59 2 4" xfId="24585" xr:uid="{C7B7F04F-57E3-40F6-9817-2D47935D7A2E}"/>
    <cellStyle name="20% - Ênfase5 59 3" xfId="24586" xr:uid="{1176C153-4227-49C5-A788-CC86FB6DB39C}"/>
    <cellStyle name="20% - Ênfase5 59 3 2" xfId="24587" xr:uid="{56EA4D7E-8949-42BE-B3DC-9C57DE68B7BB}"/>
    <cellStyle name="20% - Ênfase5 59 3 3" xfId="24588" xr:uid="{D148B544-60A4-4BF7-A716-1981E73EAF84}"/>
    <cellStyle name="20% - Ênfase5 59 4" xfId="24589" xr:uid="{073B3949-D87E-45A7-9A05-40224A0AF090}"/>
    <cellStyle name="20% - Ênfase5 59 5" xfId="24590" xr:uid="{3D8A6419-917F-44CC-B3F7-01FBED9F7193}"/>
    <cellStyle name="20% - Ênfase5 6" xfId="4991" xr:uid="{D9485654-9B39-44CD-A86A-B320D5418114}"/>
    <cellStyle name="20% - Ênfase5 6 10" xfId="10089" xr:uid="{F4A669E4-A709-49F9-90D5-649CFAD3EFDC}"/>
    <cellStyle name="20% - Ênfase5 6 10 2" xfId="24591" xr:uid="{E329396A-7AA7-4038-A48C-844132557813}"/>
    <cellStyle name="20% - Ênfase5 6 10 2 2" xfId="24592" xr:uid="{B67C16DD-8B19-4D5E-A94C-BB86BF8CBF7E}"/>
    <cellStyle name="20% - Ênfase5 6 10 2 3" xfId="24593" xr:uid="{6E76D164-0CE4-4AAC-A174-431973252C15}"/>
    <cellStyle name="20% - Ênfase5 6 10 3" xfId="24594" xr:uid="{CD9693E2-CA8F-41E3-8C57-E287B9978940}"/>
    <cellStyle name="20% - Ênfase5 6 10 4" xfId="24595" xr:uid="{D50F0C08-910D-4108-ACFF-591F343ABBE9}"/>
    <cellStyle name="20% - Ênfase5 6 11" xfId="24596" xr:uid="{2A7A22FF-7957-4FD4-ACDD-072A013BB755}"/>
    <cellStyle name="20% - Ênfase5 6 11 2" xfId="24597" xr:uid="{7417B6E4-17E1-4576-BBF0-31D921DED692}"/>
    <cellStyle name="20% - Ênfase5 6 11 3" xfId="24598" xr:uid="{1740FAD5-1569-4ED7-95DE-442C784B6953}"/>
    <cellStyle name="20% - Ênfase5 6 12" xfId="24599" xr:uid="{1BBD36A7-6FEF-41C9-B939-81F97FABEA50}"/>
    <cellStyle name="20% - Ênfase5 6 13" xfId="24600" xr:uid="{160ADD13-BEE4-493B-8EDD-DB5BF365F1FD}"/>
    <cellStyle name="20% - Ênfase5 6 2" xfId="4992" xr:uid="{20D9AAB1-C054-48CC-A092-AF9D26A4947E}"/>
    <cellStyle name="20% - Ênfase5 6 2 2" xfId="10090" xr:uid="{78309B3B-833A-4789-990B-92B46CBF3C83}"/>
    <cellStyle name="20% - Ênfase5 6 2 2 2" xfId="24601" xr:uid="{A83BB532-D824-49B3-9AEA-A51BCA8C796B}"/>
    <cellStyle name="20% - Ênfase5 6 2 2 2 2" xfId="24602" xr:uid="{6C48392D-C002-4CEA-842E-CFAF03222CAD}"/>
    <cellStyle name="20% - Ênfase5 6 2 2 2 3" xfId="24603" xr:uid="{55FCF4B2-71A3-485D-9E95-293823AE8167}"/>
    <cellStyle name="20% - Ênfase5 6 2 2 3" xfId="24604" xr:uid="{CF7242AA-30A4-4F17-B762-6E6DCE5D1E7B}"/>
    <cellStyle name="20% - Ênfase5 6 2 2 4" xfId="24605" xr:uid="{1D2B0C35-90FC-441C-9A0E-57B115BCA129}"/>
    <cellStyle name="20% - Ênfase5 6 2 3" xfId="10091" xr:uid="{B971F3E9-6E1B-4C7F-BF84-81C9970BF192}"/>
    <cellStyle name="20% - Ênfase5 6 2 3 2" xfId="24606" xr:uid="{B92D8D66-C4DB-4070-8700-7BCA326F46D0}"/>
    <cellStyle name="20% - Ênfase5 6 2 3 2 2" xfId="24607" xr:uid="{4E4B1E80-5236-40AA-B8BF-658B818707D9}"/>
    <cellStyle name="20% - Ênfase5 6 2 3 2 3" xfId="24608" xr:uid="{597F5C4C-6716-4473-BA1D-4400B0361919}"/>
    <cellStyle name="20% - Ênfase5 6 2 3 3" xfId="24609" xr:uid="{10F0C0B5-71A9-4FEE-977D-5F19DD3DFF95}"/>
    <cellStyle name="20% - Ênfase5 6 2 3 4" xfId="24610" xr:uid="{5CEE728F-59A9-45D3-A5E1-44DF3C5C2ED2}"/>
    <cellStyle name="20% - Ênfase5 6 2 4" xfId="24611" xr:uid="{824A932E-F7CD-4AFD-862E-A8BED4F61619}"/>
    <cellStyle name="20% - Ênfase5 6 2 4 2" xfId="24612" xr:uid="{C9AF5435-87D1-40B4-8CF8-7BFD23324626}"/>
    <cellStyle name="20% - Ênfase5 6 2 4 3" xfId="24613" xr:uid="{B9E6E209-129D-4FAB-8B78-271F992DE4FD}"/>
    <cellStyle name="20% - Ênfase5 6 2 5" xfId="24614" xr:uid="{DE815510-4D57-477F-B10F-AAD6604C37EE}"/>
    <cellStyle name="20% - Ênfase5 6 2 6" xfId="24615" xr:uid="{35B3CE9B-3C62-47CA-B32C-08A601C32250}"/>
    <cellStyle name="20% - Ênfase5 6 3" xfId="4993" xr:uid="{3A433680-5170-408A-A5CE-FABCFB1311CA}"/>
    <cellStyle name="20% - Ênfase5 6 3 2" xfId="10092" xr:uid="{13148150-D455-416B-AD4D-2FC0A673068F}"/>
    <cellStyle name="20% - Ênfase5 6 3 2 2" xfId="24616" xr:uid="{14CD09B9-56B8-4EBD-A794-4C90A28F2D1A}"/>
    <cellStyle name="20% - Ênfase5 6 3 2 2 2" xfId="24617" xr:uid="{A5FAFDFD-17E0-45DC-B18B-DF84B23F4022}"/>
    <cellStyle name="20% - Ênfase5 6 3 2 2 3" xfId="24618" xr:uid="{A6F3E95A-D75E-4294-B000-4BCAC146AF49}"/>
    <cellStyle name="20% - Ênfase5 6 3 2 3" xfId="24619" xr:uid="{00342EE2-897F-4548-BF4A-84614728E097}"/>
    <cellStyle name="20% - Ênfase5 6 3 2 4" xfId="24620" xr:uid="{77C1EB35-B3A7-45D5-B49A-53FD004DE283}"/>
    <cellStyle name="20% - Ênfase5 6 3 3" xfId="10093" xr:uid="{A6040368-DCDB-4F12-95ED-36EA81B635DC}"/>
    <cellStyle name="20% - Ênfase5 6 3 3 2" xfId="24621" xr:uid="{BE91A544-8F5C-43B4-8965-2653409D5DC3}"/>
    <cellStyle name="20% - Ênfase5 6 3 3 2 2" xfId="24622" xr:uid="{0E506570-A631-4B76-994F-125564ED1C6A}"/>
    <cellStyle name="20% - Ênfase5 6 3 3 2 3" xfId="24623" xr:uid="{BFA8D647-B169-4546-A0BD-61EC11489511}"/>
    <cellStyle name="20% - Ênfase5 6 3 3 3" xfId="24624" xr:uid="{9D22B715-2350-4224-8D96-654881455F63}"/>
    <cellStyle name="20% - Ênfase5 6 3 3 4" xfId="24625" xr:uid="{94EBB620-96A7-472B-BCA4-DA3066BDEBC3}"/>
    <cellStyle name="20% - Ênfase5 6 3 4" xfId="24626" xr:uid="{F41AB392-2B51-4214-919A-E4E1F2F62339}"/>
    <cellStyle name="20% - Ênfase5 6 3 4 2" xfId="24627" xr:uid="{3340360C-5F5F-43F0-B4D6-13204164AB04}"/>
    <cellStyle name="20% - Ênfase5 6 3 4 3" xfId="24628" xr:uid="{F7FE8647-ABB2-4036-90CD-4E434B6A9AA8}"/>
    <cellStyle name="20% - Ênfase5 6 3 5" xfId="24629" xr:uid="{22454D66-4199-4EDE-9E26-0C60C480DB6F}"/>
    <cellStyle name="20% - Ênfase5 6 3 6" xfId="24630" xr:uid="{C4E05726-A59B-4FC9-90FC-9F7C92BB186C}"/>
    <cellStyle name="20% - Ênfase5 6 4" xfId="10094" xr:uid="{19022D5C-403A-41DA-B53B-37BB26BE8B5B}"/>
    <cellStyle name="20% - Ênfase5 6 4 2" xfId="10095" xr:uid="{5FB50B15-6D78-49DC-8C6F-65A4E197ADC3}"/>
    <cellStyle name="20% - Ênfase5 6 4 2 2" xfId="24631" xr:uid="{442F6F43-0E0E-4503-8657-70B7AFF3FFF5}"/>
    <cellStyle name="20% - Ênfase5 6 4 2 2 2" xfId="24632" xr:uid="{81D008B3-880F-4B72-A600-9C1ED64BE9E7}"/>
    <cellStyle name="20% - Ênfase5 6 4 2 2 3" xfId="24633" xr:uid="{E613DE78-4677-4A7F-A99A-22C65E249ACC}"/>
    <cellStyle name="20% - Ênfase5 6 4 2 3" xfId="24634" xr:uid="{0A0B905A-270C-455C-BA21-D4A86758515C}"/>
    <cellStyle name="20% - Ênfase5 6 4 2 4" xfId="24635" xr:uid="{3B62E27F-696A-484E-9080-0B165E929960}"/>
    <cellStyle name="20% - Ênfase5 6 4 3" xfId="10096" xr:uid="{A363F903-CD33-4248-AD4A-2A8BA6A0E77D}"/>
    <cellStyle name="20% - Ênfase5 6 4 3 2" xfId="24636" xr:uid="{CEE31377-C416-4B32-B9FC-B00EA483CD53}"/>
    <cellStyle name="20% - Ênfase5 6 4 3 2 2" xfId="24637" xr:uid="{9D33595A-E23F-4EAC-9519-32FADF8DEFD4}"/>
    <cellStyle name="20% - Ênfase5 6 4 3 2 3" xfId="24638" xr:uid="{5FF2C73B-2D31-44D7-B232-5848052B109B}"/>
    <cellStyle name="20% - Ênfase5 6 4 3 3" xfId="24639" xr:uid="{716BB86C-E8B9-4AB1-9DEA-237EE84B12E6}"/>
    <cellStyle name="20% - Ênfase5 6 4 3 4" xfId="24640" xr:uid="{A3B09DDB-5246-44D7-8DC4-8198920463A4}"/>
    <cellStyle name="20% - Ênfase5 6 4 4" xfId="24641" xr:uid="{8CF3EE0B-193F-44C9-BCA9-EAE3DFA773D5}"/>
    <cellStyle name="20% - Ênfase5 6 4 4 2" xfId="24642" xr:uid="{B964A586-DA67-409C-9391-791419AF7BA6}"/>
    <cellStyle name="20% - Ênfase5 6 4 4 3" xfId="24643" xr:uid="{E8196D40-5EB0-4485-A2FD-4D22D243D04B}"/>
    <cellStyle name="20% - Ênfase5 6 4 5" xfId="24644" xr:uid="{96943223-FB00-4B0E-B48A-E743725227F3}"/>
    <cellStyle name="20% - Ênfase5 6 4 6" xfId="24645" xr:uid="{1A12BF3E-246E-47E9-A2BD-4C916DB0C8C3}"/>
    <cellStyle name="20% - Ênfase5 6 5" xfId="10097" xr:uid="{97ADCB8C-0602-4F47-9135-1F317869CA03}"/>
    <cellStyle name="20% - Ênfase5 6 5 2" xfId="10098" xr:uid="{697AB049-64D3-4805-9679-7061B7A292B3}"/>
    <cellStyle name="20% - Ênfase5 6 5 2 2" xfId="24646" xr:uid="{147D41AD-EA0B-4190-9880-717C5029DE62}"/>
    <cellStyle name="20% - Ênfase5 6 5 2 2 2" xfId="24647" xr:uid="{04AF14D4-528C-4FA5-BDB4-52A7DC03D685}"/>
    <cellStyle name="20% - Ênfase5 6 5 2 2 3" xfId="24648" xr:uid="{B4E3579E-08E0-4D08-81EE-78495DBDE40E}"/>
    <cellStyle name="20% - Ênfase5 6 5 2 3" xfId="24649" xr:uid="{2AAF5319-1F4E-4151-B240-6886C7993609}"/>
    <cellStyle name="20% - Ênfase5 6 5 2 4" xfId="24650" xr:uid="{42A9FFC5-A780-4F23-BC9F-4868723A2DF5}"/>
    <cellStyle name="20% - Ênfase5 6 5 3" xfId="10099" xr:uid="{B2AD5E34-497F-4BB4-8E95-8220CF7AD2F8}"/>
    <cellStyle name="20% - Ênfase5 6 5 3 2" xfId="24651" xr:uid="{CD601B1C-5A69-446A-92B3-3E630E208404}"/>
    <cellStyle name="20% - Ênfase5 6 5 3 2 2" xfId="24652" xr:uid="{E8D32F78-6D12-4120-9BE5-5FED891EC45D}"/>
    <cellStyle name="20% - Ênfase5 6 5 3 2 3" xfId="24653" xr:uid="{F31A52F2-984B-4A56-8E9D-DDA991DE531C}"/>
    <cellStyle name="20% - Ênfase5 6 5 3 3" xfId="24654" xr:uid="{4B73174F-D7E4-42C2-BD9E-491CA2946338}"/>
    <cellStyle name="20% - Ênfase5 6 5 3 4" xfId="24655" xr:uid="{C98BCEC8-5385-4297-82F7-85264FEB0C38}"/>
    <cellStyle name="20% - Ênfase5 6 5 4" xfId="24656" xr:uid="{452992AE-E4FC-441D-A8F2-19A8DA1CDED1}"/>
    <cellStyle name="20% - Ênfase5 6 5 4 2" xfId="24657" xr:uid="{882A5128-0885-45F6-810B-66032ABA53A4}"/>
    <cellStyle name="20% - Ênfase5 6 5 4 3" xfId="24658" xr:uid="{07FD9AF0-546E-4810-BB10-119A91DA2E70}"/>
    <cellStyle name="20% - Ênfase5 6 5 5" xfId="24659" xr:uid="{AB20047E-1A8A-44BE-B14E-E09ADB560B5A}"/>
    <cellStyle name="20% - Ênfase5 6 5 6" xfId="24660" xr:uid="{5D2FF323-3529-45CF-AC77-C79F36CE1EBC}"/>
    <cellStyle name="20% - Ênfase5 6 6" xfId="10100" xr:uid="{CD4EF73F-041C-4ABD-9834-AD89B1C281E2}"/>
    <cellStyle name="20% - Ênfase5 6 6 2" xfId="10101" xr:uid="{03632A35-B82E-4BD3-B824-F98913E1C665}"/>
    <cellStyle name="20% - Ênfase5 6 6 2 2" xfId="24661" xr:uid="{12D2C750-A5D4-4274-84DD-94273C6D5D04}"/>
    <cellStyle name="20% - Ênfase5 6 6 2 2 2" xfId="24662" xr:uid="{CE1D3C58-670B-48E8-9FDD-D583EED31B17}"/>
    <cellStyle name="20% - Ênfase5 6 6 2 2 3" xfId="24663" xr:uid="{D19D0070-AAE6-4F46-89FD-D62B9B914A9F}"/>
    <cellStyle name="20% - Ênfase5 6 6 2 3" xfId="24664" xr:uid="{24247639-7F4D-4F37-9DFA-ED756E973529}"/>
    <cellStyle name="20% - Ênfase5 6 6 2 4" xfId="24665" xr:uid="{54C3CCF2-6B90-4A33-A257-B77930745FC3}"/>
    <cellStyle name="20% - Ênfase5 6 6 3" xfId="10102" xr:uid="{7DB79D7F-D61B-4E9A-BC9F-996785A826B9}"/>
    <cellStyle name="20% - Ênfase5 6 6 3 2" xfId="24666" xr:uid="{EDC6BF1D-F4FD-4A73-919E-E3B0A641829F}"/>
    <cellStyle name="20% - Ênfase5 6 6 3 2 2" xfId="24667" xr:uid="{301AC8C0-1254-4A84-B4F5-7CF51D1DEE06}"/>
    <cellStyle name="20% - Ênfase5 6 6 3 2 3" xfId="24668" xr:uid="{9777BABE-1081-4650-8D51-076AB377EC59}"/>
    <cellStyle name="20% - Ênfase5 6 6 3 3" xfId="24669" xr:uid="{A5F037DB-0B5C-46AB-907F-EF86039C81EF}"/>
    <cellStyle name="20% - Ênfase5 6 6 3 4" xfId="24670" xr:uid="{F8E462C7-1919-482F-ABFB-09DD86D56250}"/>
    <cellStyle name="20% - Ênfase5 6 6 4" xfId="24671" xr:uid="{264E22CC-E047-4E04-8DA6-13F824C60484}"/>
    <cellStyle name="20% - Ênfase5 6 6 4 2" xfId="24672" xr:uid="{3E6D46BD-5AC9-4223-B434-46FD9662EAAE}"/>
    <cellStyle name="20% - Ênfase5 6 6 4 3" xfId="24673" xr:uid="{14240AA3-13FF-4D4F-87AF-E9D88DB5A083}"/>
    <cellStyle name="20% - Ênfase5 6 6 5" xfId="24674" xr:uid="{5834C33A-C982-47A2-8F0F-B0EC00FACA56}"/>
    <cellStyle name="20% - Ênfase5 6 6 6" xfId="24675" xr:uid="{4523510C-D73A-4A1D-A729-3831AA191B9D}"/>
    <cellStyle name="20% - Ênfase5 6 7" xfId="10103" xr:uid="{FFE1E906-E300-4F76-8801-2B54727DE806}"/>
    <cellStyle name="20% - Ênfase5 6 7 2" xfId="10104" xr:uid="{D49F7CEF-C7C8-4AB1-A68C-F32414F28CB9}"/>
    <cellStyle name="20% - Ênfase5 6 7 2 2" xfId="24676" xr:uid="{B5ABC864-564A-4529-94FA-3B5D196928E3}"/>
    <cellStyle name="20% - Ênfase5 6 7 2 2 2" xfId="24677" xr:uid="{8CF90242-F06F-420D-99B9-98488D8A3B8E}"/>
    <cellStyle name="20% - Ênfase5 6 7 2 2 3" xfId="24678" xr:uid="{707C3262-7D28-47EA-AB42-78905AACD2B5}"/>
    <cellStyle name="20% - Ênfase5 6 7 2 3" xfId="24679" xr:uid="{61165E1C-E6C1-43AA-BD1D-961CF2A77C6E}"/>
    <cellStyle name="20% - Ênfase5 6 7 2 4" xfId="24680" xr:uid="{2EAA849D-4C89-48D6-8B0F-0C40FF2DEDD0}"/>
    <cellStyle name="20% - Ênfase5 6 7 3" xfId="10105" xr:uid="{C338B539-DC0C-4981-BF0C-07E7DCDAE8E8}"/>
    <cellStyle name="20% - Ênfase5 6 7 3 2" xfId="24681" xr:uid="{475AC5D5-BE27-46AB-89A6-5A46EAE98A11}"/>
    <cellStyle name="20% - Ênfase5 6 7 3 2 2" xfId="24682" xr:uid="{CE64E4CB-FD57-4C3E-89F9-91A33EE926E5}"/>
    <cellStyle name="20% - Ênfase5 6 7 3 2 3" xfId="24683" xr:uid="{F4D3931A-CBD7-4330-B0AF-1A6818521194}"/>
    <cellStyle name="20% - Ênfase5 6 7 3 3" xfId="24684" xr:uid="{08F60360-A91A-4815-8561-DD27D2E5FD65}"/>
    <cellStyle name="20% - Ênfase5 6 7 3 4" xfId="24685" xr:uid="{D7876F45-2183-49D8-8311-84624853457A}"/>
    <cellStyle name="20% - Ênfase5 6 7 4" xfId="24686" xr:uid="{A1E121C7-50BF-4759-8703-FAB3ED74B469}"/>
    <cellStyle name="20% - Ênfase5 6 7 4 2" xfId="24687" xr:uid="{C165CD85-C113-40B7-A8BC-812B34C514D9}"/>
    <cellStyle name="20% - Ênfase5 6 7 4 3" xfId="24688" xr:uid="{B697B8BF-60F3-4C82-9551-E387715EC635}"/>
    <cellStyle name="20% - Ênfase5 6 7 5" xfId="24689" xr:uid="{AF57DEC1-B61E-4B63-8080-379BE7E84C9A}"/>
    <cellStyle name="20% - Ênfase5 6 7 6" xfId="24690" xr:uid="{C05EABF4-4F3E-4890-B0A1-D608B0FAAFC1}"/>
    <cellStyle name="20% - Ênfase5 6 8" xfId="10106" xr:uid="{40936D33-B27C-407C-9DBD-2F3EB62C6FCE}"/>
    <cellStyle name="20% - Ênfase5 6 8 2" xfId="10107" xr:uid="{877119C9-26C5-4619-A753-90DAF847CE39}"/>
    <cellStyle name="20% - Ênfase5 6 8 2 2" xfId="24691" xr:uid="{8B73CD9F-880A-4083-8481-B41D074EDD89}"/>
    <cellStyle name="20% - Ênfase5 6 8 2 2 2" xfId="24692" xr:uid="{0E62CF2B-9678-4011-812D-2DA10502A504}"/>
    <cellStyle name="20% - Ênfase5 6 8 2 2 3" xfId="24693" xr:uid="{E5C07835-4108-4717-966A-71171F522513}"/>
    <cellStyle name="20% - Ênfase5 6 8 2 3" xfId="24694" xr:uid="{2DF822A4-DC0D-461D-A2BA-C8F0B6202948}"/>
    <cellStyle name="20% - Ênfase5 6 8 2 4" xfId="24695" xr:uid="{1A98CF7D-611F-4661-A70C-DA1C8CFB9CF0}"/>
    <cellStyle name="20% - Ênfase5 6 8 3" xfId="10108" xr:uid="{890B01A5-8FC9-4136-AD7E-35ABF30D2ECC}"/>
    <cellStyle name="20% - Ênfase5 6 8 3 2" xfId="24696" xr:uid="{9522CBAE-46F6-4710-93B1-4EA1F26FBAFC}"/>
    <cellStyle name="20% - Ênfase5 6 8 3 2 2" xfId="24697" xr:uid="{A3328D18-5D4E-4242-B65A-FE2E4E0EBB49}"/>
    <cellStyle name="20% - Ênfase5 6 8 3 2 3" xfId="24698" xr:uid="{A5C9A029-1090-4699-A4CC-5D0BEF82696D}"/>
    <cellStyle name="20% - Ênfase5 6 8 3 3" xfId="24699" xr:uid="{46DFCE99-1822-41E9-8F9F-EEBF8B527DBE}"/>
    <cellStyle name="20% - Ênfase5 6 8 3 4" xfId="24700" xr:uid="{CAC1F0D2-1E96-4180-B615-476F90133790}"/>
    <cellStyle name="20% - Ênfase5 6 8 4" xfId="24701" xr:uid="{3BE38691-6892-4202-906B-3205DA0F3925}"/>
    <cellStyle name="20% - Ênfase5 6 8 4 2" xfId="24702" xr:uid="{2EE14140-966C-4343-844E-612B44240F7C}"/>
    <cellStyle name="20% - Ênfase5 6 8 4 3" xfId="24703" xr:uid="{7C0E694C-4477-47FE-A891-EABF4DC24FBD}"/>
    <cellStyle name="20% - Ênfase5 6 8 5" xfId="24704" xr:uid="{FF070334-82AD-46CC-8193-B45B80AA2248}"/>
    <cellStyle name="20% - Ênfase5 6 8 6" xfId="24705" xr:uid="{C231F860-1EFA-4F01-BB45-0EC87C80BD62}"/>
    <cellStyle name="20% - Ênfase5 6 9" xfId="10109" xr:uid="{A10BE993-DEC1-4D2E-9EE2-C85F23AA64A6}"/>
    <cellStyle name="20% - Ênfase5 6 9 2" xfId="24706" xr:uid="{2D2EC037-6BE2-46A8-BBBD-CBF11230C5D3}"/>
    <cellStyle name="20% - Ênfase5 6 9 2 2" xfId="24707" xr:uid="{1B24F258-527B-45FD-AFDB-085101256CB6}"/>
    <cellStyle name="20% - Ênfase5 6 9 2 3" xfId="24708" xr:uid="{281A3DF6-9F33-483A-AEE6-D45F75670173}"/>
    <cellStyle name="20% - Ênfase5 6 9 3" xfId="24709" xr:uid="{A2285199-058E-4F8A-83A5-0F140FA859C1}"/>
    <cellStyle name="20% - Ênfase5 6 9 4" xfId="24710" xr:uid="{D3977DCE-B9DC-415C-9189-632CAB2FAB85}"/>
    <cellStyle name="20% - Ênfase5 60" xfId="10110" xr:uid="{794785CE-2151-4165-8870-0F49C663A5AA}"/>
    <cellStyle name="20% - Ênfase5 60 2" xfId="10111" xr:uid="{BAE4E4A3-5445-4CB5-885B-5577427AADB3}"/>
    <cellStyle name="20% - Ênfase5 60 2 2" xfId="24711" xr:uid="{1004BCCE-4F52-400A-AFC7-AC83CE7CD488}"/>
    <cellStyle name="20% - Ênfase5 60 2 2 2" xfId="24712" xr:uid="{FFEF9DE3-5660-4D0D-81C9-4109DAD0FEDA}"/>
    <cellStyle name="20% - Ênfase5 60 2 2 3" xfId="24713" xr:uid="{17E9F3F6-41CB-4FF8-9DC4-A57E12887496}"/>
    <cellStyle name="20% - Ênfase5 60 2 3" xfId="24714" xr:uid="{8C9B68C5-215A-45CE-AE5D-C64AD746DF32}"/>
    <cellStyle name="20% - Ênfase5 60 2 4" xfId="24715" xr:uid="{0EF3221B-A088-4779-86AC-7461B16A313C}"/>
    <cellStyle name="20% - Ênfase5 60 3" xfId="24716" xr:uid="{03A1A7E6-1CF6-4270-A242-4583E2FA3BF8}"/>
    <cellStyle name="20% - Ênfase5 60 3 2" xfId="24717" xr:uid="{2D360F06-CFF9-496E-8401-43E6FCB8FA3D}"/>
    <cellStyle name="20% - Ênfase5 60 3 3" xfId="24718" xr:uid="{AEE3AFC5-C06F-4220-A95E-208B8BEC2A85}"/>
    <cellStyle name="20% - Ênfase5 60 4" xfId="24719" xr:uid="{EB033AF1-E6F4-4E19-B5E5-24B2190F323A}"/>
    <cellStyle name="20% - Ênfase5 60 5" xfId="24720" xr:uid="{E7B64D1A-BF80-4912-8315-4473738BDEDD}"/>
    <cellStyle name="20% - Ênfase5 61" xfId="10112" xr:uid="{E2F6C46B-22F5-4382-B4BE-741DC4E96C32}"/>
    <cellStyle name="20% - Ênfase5 61 2" xfId="10113" xr:uid="{094F9A61-62F0-47BA-9925-DB10E77F2B8A}"/>
    <cellStyle name="20% - Ênfase5 61 2 2" xfId="24721" xr:uid="{96A5A5BC-1712-4670-9F45-3DD0462FF185}"/>
    <cellStyle name="20% - Ênfase5 61 2 2 2" xfId="24722" xr:uid="{774909DA-93E6-4427-9EA2-568CB41977AF}"/>
    <cellStyle name="20% - Ênfase5 61 2 2 3" xfId="24723" xr:uid="{5B7EE88A-4172-4DF7-A892-F41876C0A170}"/>
    <cellStyle name="20% - Ênfase5 61 2 3" xfId="24724" xr:uid="{5C7514CC-8F21-487D-9360-E11773119656}"/>
    <cellStyle name="20% - Ênfase5 61 2 4" xfId="24725" xr:uid="{3181F4F6-E1AB-4049-98C3-C2BF11646706}"/>
    <cellStyle name="20% - Ênfase5 61 3" xfId="24726" xr:uid="{6068269C-26A4-4C12-A94F-049D891EB93B}"/>
    <cellStyle name="20% - Ênfase5 61 3 2" xfId="24727" xr:uid="{8C997E14-2F28-478B-84F3-2D8CA245C0BA}"/>
    <cellStyle name="20% - Ênfase5 61 3 3" xfId="24728" xr:uid="{32FABEF5-09AF-419F-B416-AF1DE3249C89}"/>
    <cellStyle name="20% - Ênfase5 61 4" xfId="24729" xr:uid="{95BC24DF-DDC3-4DAD-8663-2D495DF6E7F4}"/>
    <cellStyle name="20% - Ênfase5 61 5" xfId="24730" xr:uid="{E59BBBC8-CB92-4C8A-A70D-AA2A4BF04EA4}"/>
    <cellStyle name="20% - Ênfase5 62" xfId="10114" xr:uid="{18A880E2-6987-42BF-B0EF-E46A48ABD9EB}"/>
    <cellStyle name="20% - Ênfase5 62 2" xfId="10115" xr:uid="{68784CA1-5C8E-491F-AE2B-3C575C05101C}"/>
    <cellStyle name="20% - Ênfase5 62 2 2" xfId="24731" xr:uid="{6FE79E05-F891-4D85-82EF-33FEB3255670}"/>
    <cellStyle name="20% - Ênfase5 62 2 2 2" xfId="24732" xr:uid="{6626F9E9-FA71-4084-9519-3231B1C3DA40}"/>
    <cellStyle name="20% - Ênfase5 62 2 2 3" xfId="24733" xr:uid="{73EFE4F4-CA79-4575-B7C6-3CB1E2687959}"/>
    <cellStyle name="20% - Ênfase5 62 2 3" xfId="24734" xr:uid="{6B215CBC-B24C-41C6-9012-4B51099C5260}"/>
    <cellStyle name="20% - Ênfase5 62 2 4" xfId="24735" xr:uid="{F903268E-34E4-40FC-9A16-7E3DAA62174E}"/>
    <cellStyle name="20% - Ênfase5 62 3" xfId="24736" xr:uid="{7E9E2D67-2B47-48F1-B574-F915795112B1}"/>
    <cellStyle name="20% - Ênfase5 62 3 2" xfId="24737" xr:uid="{83593D04-FC14-4D99-AAD7-386D2DBD3CE7}"/>
    <cellStyle name="20% - Ênfase5 62 3 3" xfId="24738" xr:uid="{A2BEF2E9-9B03-4CF8-8C4A-00A1A322FEA9}"/>
    <cellStyle name="20% - Ênfase5 62 4" xfId="24739" xr:uid="{E0450AE8-6BC8-45E3-A49C-3F049391CD61}"/>
    <cellStyle name="20% - Ênfase5 62 5" xfId="24740" xr:uid="{12AE5FCA-2942-4B58-833A-39C8C2B02E92}"/>
    <cellStyle name="20% - Ênfase5 63" xfId="10116" xr:uid="{A3A16253-5E9A-4626-A36D-B4A95F5A0F5D}"/>
    <cellStyle name="20% - Ênfase5 63 2" xfId="10117" xr:uid="{E76CEB84-2782-4286-8950-8995C20F073F}"/>
    <cellStyle name="20% - Ênfase5 63 2 2" xfId="24741" xr:uid="{074F5BC3-F6E4-47B5-8746-F08C032CFFC8}"/>
    <cellStyle name="20% - Ênfase5 63 2 2 2" xfId="24742" xr:uid="{15FB104C-3290-4145-B736-1E0156893F4F}"/>
    <cellStyle name="20% - Ênfase5 63 2 2 3" xfId="24743" xr:uid="{F96EC5D1-4EFD-4B1E-B7AB-729BAA2DDB61}"/>
    <cellStyle name="20% - Ênfase5 63 2 3" xfId="24744" xr:uid="{9FB5C017-0E85-4976-8245-769D25A771A3}"/>
    <cellStyle name="20% - Ênfase5 63 2 4" xfId="24745" xr:uid="{5D40BEAC-ADD7-473A-AD55-8EA5560DB1FA}"/>
    <cellStyle name="20% - Ênfase5 63 3" xfId="24746" xr:uid="{277B731A-FA9F-4E14-8FA6-7303E5AB0285}"/>
    <cellStyle name="20% - Ênfase5 63 3 2" xfId="24747" xr:uid="{B10D5FFA-C7F4-4B72-96EE-129532D767C4}"/>
    <cellStyle name="20% - Ênfase5 63 3 3" xfId="24748" xr:uid="{205EFDDC-25E6-4CE3-8496-B81015B6EC60}"/>
    <cellStyle name="20% - Ênfase5 63 4" xfId="24749" xr:uid="{06A0F696-86DC-480C-8FF2-D7B75F52599F}"/>
    <cellStyle name="20% - Ênfase5 63 5" xfId="24750" xr:uid="{C71F8DAF-8E3A-44FE-ABE6-89215A368F97}"/>
    <cellStyle name="20% - Ênfase5 64" xfId="10118" xr:uid="{FA8DD39D-0C39-41BA-9228-4CE266EE40FE}"/>
    <cellStyle name="20% - Ênfase5 64 2" xfId="24751" xr:uid="{3487BC58-F463-40B0-B70B-BB7130A1ECC4}"/>
    <cellStyle name="20% - Ênfase5 64 2 2" xfId="24752" xr:uid="{F4277BC7-27E1-4814-A643-6033C1244ABB}"/>
    <cellStyle name="20% - Ênfase5 64 2 3" xfId="24753" xr:uid="{A6D3CA62-CE7D-47A9-88F8-B61311AC8111}"/>
    <cellStyle name="20% - Ênfase5 64 3" xfId="24754" xr:uid="{B9F47962-7953-4DEF-BE21-569059971F51}"/>
    <cellStyle name="20% - Ênfase5 64 4" xfId="24755" xr:uid="{44F8CFA0-A6BE-4120-8EA1-C160E21ED7F3}"/>
    <cellStyle name="20% - Ênfase5 65" xfId="10119" xr:uid="{B169A373-9362-452C-9AC7-940B48E7F89F}"/>
    <cellStyle name="20% - Ênfase5 65 2" xfId="24756" xr:uid="{73E6D1C4-FB33-4E91-9C5A-0242A1169FF5}"/>
    <cellStyle name="20% - Ênfase5 65 2 2" xfId="24757" xr:uid="{B3BA016F-39EC-4D01-87C7-05E1CDE40724}"/>
    <cellStyle name="20% - Ênfase5 65 2 3" xfId="24758" xr:uid="{3C8713D8-0186-4E6E-AEC7-C54C82ADCD35}"/>
    <cellStyle name="20% - Ênfase5 65 3" xfId="24759" xr:uid="{B9C187EB-E2A2-49AC-BBCC-69C66987487B}"/>
    <cellStyle name="20% - Ênfase5 65 4" xfId="24760" xr:uid="{8AA2BC37-70DB-4F1B-804B-23FD56F3864B}"/>
    <cellStyle name="20% - Ênfase5 66" xfId="10120" xr:uid="{F5B2767F-1B35-47D8-849A-6FC264C84E20}"/>
    <cellStyle name="20% - Ênfase5 66 2" xfId="24761" xr:uid="{DD8CA459-0048-4CC1-95E4-15B1890E747C}"/>
    <cellStyle name="20% - Ênfase5 66 2 2" xfId="24762" xr:uid="{E4A151DB-B232-4C5C-9C68-61DE00D13074}"/>
    <cellStyle name="20% - Ênfase5 66 2 3" xfId="24763" xr:uid="{AD8DEF67-EE31-4C7A-B475-9F6BA491013E}"/>
    <cellStyle name="20% - Ênfase5 66 3" xfId="24764" xr:uid="{9325933C-98DA-4501-9F7B-A2DA478F72E3}"/>
    <cellStyle name="20% - Ênfase5 66 4" xfId="24765" xr:uid="{9EA865AD-2BEB-4D08-A984-1A7A957E87B4}"/>
    <cellStyle name="20% - Ênfase5 67" xfId="10121" xr:uid="{C2608398-3BFD-4739-B329-CE7B2758BACE}"/>
    <cellStyle name="20% - Ênfase5 67 2" xfId="24766" xr:uid="{1E2A3FE6-249F-4648-A6D5-4BA5917CF2B6}"/>
    <cellStyle name="20% - Ênfase5 67 2 2" xfId="24767" xr:uid="{B42A28C5-9B67-44CF-8BDA-19F236D5F575}"/>
    <cellStyle name="20% - Ênfase5 67 2 3" xfId="24768" xr:uid="{8D96707F-846D-4930-B9B7-7E82C1315D8F}"/>
    <cellStyle name="20% - Ênfase5 67 3" xfId="24769" xr:uid="{D2E9FA1E-8105-4AD1-A27F-10DF540580FC}"/>
    <cellStyle name="20% - Ênfase5 67 4" xfId="24770" xr:uid="{F137B195-7043-44BD-A557-07D90A35FD5C}"/>
    <cellStyle name="20% - Ênfase5 68" xfId="10122" xr:uid="{F4AB30B8-701E-434B-BF09-A9ADE0C69A1F}"/>
    <cellStyle name="20% - Ênfase5 68 2" xfId="24771" xr:uid="{6D2693C3-349D-406D-84BB-24D99EB2B356}"/>
    <cellStyle name="20% - Ênfase5 68 2 2" xfId="24772" xr:uid="{71433DCE-3E64-4811-BBDD-43647629E272}"/>
    <cellStyle name="20% - Ênfase5 68 2 3" xfId="24773" xr:uid="{6236986A-FC04-4BB8-B2E0-C6121B428F0A}"/>
    <cellStyle name="20% - Ênfase5 68 3" xfId="24774" xr:uid="{592080CD-832E-48E8-96F4-4F15C68BF563}"/>
    <cellStyle name="20% - Ênfase5 68 4" xfId="24775" xr:uid="{32A121DD-B99B-4E44-8E21-50F46C4D39FE}"/>
    <cellStyle name="20% - Ênfase5 69" xfId="10123" xr:uid="{9AAE766F-57FE-490F-AE42-6F67DCC39BAB}"/>
    <cellStyle name="20% - Ênfase5 69 2" xfId="24776" xr:uid="{A3493F96-E7BA-4E81-BD57-52524AFDA32A}"/>
    <cellStyle name="20% - Ênfase5 69 2 2" xfId="24777" xr:uid="{969E47C9-5FF3-4612-A59C-45977CFE4C44}"/>
    <cellStyle name="20% - Ênfase5 69 2 3" xfId="24778" xr:uid="{07E26325-3D1F-4CA2-AAC4-EFED0C767224}"/>
    <cellStyle name="20% - Ênfase5 69 3" xfId="24779" xr:uid="{2C0D5510-DC71-4024-94A8-B51C91E17C8E}"/>
    <cellStyle name="20% - Ênfase5 69 4" xfId="24780" xr:uid="{F2CB3D25-9A01-480E-BD2B-D38D4007AF5D}"/>
    <cellStyle name="20% - Ênfase5 7" xfId="4994" xr:uid="{22D865CA-F87A-4F36-A536-F67E5BCAFE64}"/>
    <cellStyle name="20% - Ênfase5 7 10" xfId="10124" xr:uid="{EB0F5D0B-D68B-4A30-8B76-7C86F56657AA}"/>
    <cellStyle name="20% - Ênfase5 7 10 2" xfId="24781" xr:uid="{2CF16632-513F-4EBA-83E8-FD6FB45D5C68}"/>
    <cellStyle name="20% - Ênfase5 7 10 2 2" xfId="24782" xr:uid="{D12321FB-399F-449F-B183-98EFC187E266}"/>
    <cellStyle name="20% - Ênfase5 7 10 2 3" xfId="24783" xr:uid="{A4521C7C-7C17-498B-A4EB-FFC91806B385}"/>
    <cellStyle name="20% - Ênfase5 7 10 3" xfId="24784" xr:uid="{A616A4CA-7BB3-4DD7-9657-7735ADEFD7AA}"/>
    <cellStyle name="20% - Ênfase5 7 10 4" xfId="24785" xr:uid="{CB0EA9F9-0839-4FD3-9C6E-5AAB3EF1106B}"/>
    <cellStyle name="20% - Ênfase5 7 11" xfId="24786" xr:uid="{9E6881BF-B68C-4CB4-A164-A9702E33AA36}"/>
    <cellStyle name="20% - Ênfase5 7 11 2" xfId="24787" xr:uid="{CAD1E4F5-804A-49D5-8B24-920B6976EB2F}"/>
    <cellStyle name="20% - Ênfase5 7 11 3" xfId="24788" xr:uid="{778B4BB4-D5E5-463C-A585-E9C407A7651A}"/>
    <cellStyle name="20% - Ênfase5 7 12" xfId="24789" xr:uid="{2BAFC8BB-7E20-4539-8929-44AD455FA1CA}"/>
    <cellStyle name="20% - Ênfase5 7 13" xfId="24790" xr:uid="{7A023DE1-D6BA-45E3-9289-CEB7E76DF2FF}"/>
    <cellStyle name="20% - Ênfase5 7 2" xfId="4995" xr:uid="{4BD8BB7D-FA9C-4BD0-8AFE-DDBB58D00ED0}"/>
    <cellStyle name="20% - Ênfase5 7 2 2" xfId="10125" xr:uid="{3C6DA4F7-E7E5-4D35-964E-357AE9DB7653}"/>
    <cellStyle name="20% - Ênfase5 7 2 2 2" xfId="24791" xr:uid="{E961E956-CDCF-4E46-9B0B-7622589161D7}"/>
    <cellStyle name="20% - Ênfase5 7 2 2 2 2" xfId="24792" xr:uid="{0FEC2D1A-E7A1-468E-8893-97A46DD995F3}"/>
    <cellStyle name="20% - Ênfase5 7 2 2 2 3" xfId="24793" xr:uid="{37692867-8774-456F-AA0F-7494B4813EF0}"/>
    <cellStyle name="20% - Ênfase5 7 2 2 3" xfId="24794" xr:uid="{D1A1F41D-DD60-4DD9-BE62-999BB9561E91}"/>
    <cellStyle name="20% - Ênfase5 7 2 2 4" xfId="24795" xr:uid="{9C3EDFED-3823-4EE6-9B44-D7F90E4E749F}"/>
    <cellStyle name="20% - Ênfase5 7 2 3" xfId="10126" xr:uid="{55A1EB2F-E5CB-4232-8B1A-EF4A9EAA9C83}"/>
    <cellStyle name="20% - Ênfase5 7 2 3 2" xfId="24796" xr:uid="{C934652F-431D-4027-BD44-3F6F4A67DA22}"/>
    <cellStyle name="20% - Ênfase5 7 2 3 2 2" xfId="24797" xr:uid="{840D80A2-34A0-4FC6-AB9A-D38783D484D4}"/>
    <cellStyle name="20% - Ênfase5 7 2 3 2 3" xfId="24798" xr:uid="{24988DA7-71C8-48FF-9638-DA632FAB1C73}"/>
    <cellStyle name="20% - Ênfase5 7 2 3 3" xfId="24799" xr:uid="{3FF00AAB-1DA1-4899-8CB2-03E19E2F2203}"/>
    <cellStyle name="20% - Ênfase5 7 2 3 4" xfId="24800" xr:uid="{E9EF944B-7FD1-4A46-909A-8034E0F90702}"/>
    <cellStyle name="20% - Ênfase5 7 2 4" xfId="24801" xr:uid="{8604310E-07CC-4FC5-9D2F-6D517B412AC0}"/>
    <cellStyle name="20% - Ênfase5 7 2 4 2" xfId="24802" xr:uid="{97D6CCAE-ED97-49FE-988C-7CFF722B235A}"/>
    <cellStyle name="20% - Ênfase5 7 2 4 3" xfId="24803" xr:uid="{CADADE23-4B08-4233-8AE3-83727751D9A9}"/>
    <cellStyle name="20% - Ênfase5 7 2 5" xfId="24804" xr:uid="{D2ACA586-A2D5-4A02-B3D8-ECC61253D8E0}"/>
    <cellStyle name="20% - Ênfase5 7 2 6" xfId="24805" xr:uid="{EE16BE4B-9611-4702-8ED9-9D3BA708F415}"/>
    <cellStyle name="20% - Ênfase5 7 3" xfId="4996" xr:uid="{F2B42B98-7229-43E2-8580-04CE459AA22E}"/>
    <cellStyle name="20% - Ênfase5 7 3 2" xfId="10127" xr:uid="{CAFC453E-8F1B-4031-AA52-9C1152B30295}"/>
    <cellStyle name="20% - Ênfase5 7 3 2 2" xfId="24806" xr:uid="{D548FBB2-51F5-4A4D-AF86-9ED51F00E9E7}"/>
    <cellStyle name="20% - Ênfase5 7 3 2 2 2" xfId="24807" xr:uid="{1E09219F-E969-41AD-BAFD-64C18FB6EE7A}"/>
    <cellStyle name="20% - Ênfase5 7 3 2 2 3" xfId="24808" xr:uid="{D5296D68-A369-4E3F-8F5F-CC4FAA37653D}"/>
    <cellStyle name="20% - Ênfase5 7 3 2 3" xfId="24809" xr:uid="{A517AA92-0946-494E-ADA1-011898E148FA}"/>
    <cellStyle name="20% - Ênfase5 7 3 2 4" xfId="24810" xr:uid="{0A04D274-22DE-41C8-868B-F2F8A5059DE4}"/>
    <cellStyle name="20% - Ênfase5 7 3 3" xfId="10128" xr:uid="{D1057BC7-CA57-4860-AC35-5BD662920586}"/>
    <cellStyle name="20% - Ênfase5 7 3 3 2" xfId="24811" xr:uid="{48C163F2-1C68-4ED7-BB7E-215A14E503CE}"/>
    <cellStyle name="20% - Ênfase5 7 3 3 2 2" xfId="24812" xr:uid="{285F2BED-FDE7-4206-B204-BA304C5CDD64}"/>
    <cellStyle name="20% - Ênfase5 7 3 3 2 3" xfId="24813" xr:uid="{4053795A-F511-445A-96F7-9415C0929013}"/>
    <cellStyle name="20% - Ênfase5 7 3 3 3" xfId="24814" xr:uid="{3443A041-CAF6-4CC2-9623-FA6802D61F11}"/>
    <cellStyle name="20% - Ênfase5 7 3 3 4" xfId="24815" xr:uid="{67B2F525-8620-4698-8E67-A309DDF9638D}"/>
    <cellStyle name="20% - Ênfase5 7 3 4" xfId="24816" xr:uid="{FFC21C69-0840-426A-8B5C-007FF725F50A}"/>
    <cellStyle name="20% - Ênfase5 7 3 4 2" xfId="24817" xr:uid="{C709F298-CD61-4B27-8E48-B16BE285231D}"/>
    <cellStyle name="20% - Ênfase5 7 3 4 3" xfId="24818" xr:uid="{C6DAAEAB-8586-4F84-AE4D-A922AB4466EF}"/>
    <cellStyle name="20% - Ênfase5 7 3 5" xfId="24819" xr:uid="{F24FE8B6-25AF-4012-BF50-60C044E94ADF}"/>
    <cellStyle name="20% - Ênfase5 7 3 6" xfId="24820" xr:uid="{36FF108C-42DE-4E48-8A2C-E4AF4BA5B32B}"/>
    <cellStyle name="20% - Ênfase5 7 4" xfId="10129" xr:uid="{BB423DDA-B1A6-4A68-A3F2-BDD1EF123C10}"/>
    <cellStyle name="20% - Ênfase5 7 4 2" xfId="10130" xr:uid="{AEBAA4DC-1BD3-42BD-A78E-0B98FDCA19BA}"/>
    <cellStyle name="20% - Ênfase5 7 4 2 2" xfId="24821" xr:uid="{06AD6E02-1595-4872-A80A-674153E1C8A9}"/>
    <cellStyle name="20% - Ênfase5 7 4 2 2 2" xfId="24822" xr:uid="{97A11905-D480-4054-A8CC-AAF06ED151AF}"/>
    <cellStyle name="20% - Ênfase5 7 4 2 2 3" xfId="24823" xr:uid="{F9334792-8C57-4A51-90F9-C4D7D6CF3915}"/>
    <cellStyle name="20% - Ênfase5 7 4 2 3" xfId="24824" xr:uid="{683A3940-3EDE-4A56-8EF1-8543344A0ED9}"/>
    <cellStyle name="20% - Ênfase5 7 4 2 4" xfId="24825" xr:uid="{E8C165C5-3CF3-49C3-A21D-12658C3D5E38}"/>
    <cellStyle name="20% - Ênfase5 7 4 3" xfId="10131" xr:uid="{8763A7E0-B318-4773-ACAB-75C58814FB0A}"/>
    <cellStyle name="20% - Ênfase5 7 4 3 2" xfId="24826" xr:uid="{2F3AC182-336E-4E9C-B515-B6DE99C297A7}"/>
    <cellStyle name="20% - Ênfase5 7 4 3 2 2" xfId="24827" xr:uid="{BBD15268-D46C-4210-9532-0B3624579585}"/>
    <cellStyle name="20% - Ênfase5 7 4 3 2 3" xfId="24828" xr:uid="{6AB83BBE-49CB-4BC7-A8D8-2A2B1435DCE0}"/>
    <cellStyle name="20% - Ênfase5 7 4 3 3" xfId="24829" xr:uid="{3A5A37C3-AB73-4CB3-8D9D-E58F8E1A62E7}"/>
    <cellStyle name="20% - Ênfase5 7 4 3 4" xfId="24830" xr:uid="{6821EE67-7DBE-4CD9-A211-D444D7D24FE9}"/>
    <cellStyle name="20% - Ênfase5 7 4 4" xfId="24831" xr:uid="{4B3EAF0E-19A0-4855-B86C-886F061F5CC9}"/>
    <cellStyle name="20% - Ênfase5 7 4 4 2" xfId="24832" xr:uid="{BEAD00F5-FD3F-4BB1-9075-97BDB58A6C4A}"/>
    <cellStyle name="20% - Ênfase5 7 4 4 3" xfId="24833" xr:uid="{2980FBDE-FD8A-4225-8811-1EE8D419D8DF}"/>
    <cellStyle name="20% - Ênfase5 7 4 5" xfId="24834" xr:uid="{65B03EAB-D78D-4BAE-B2F6-6BAE403F9426}"/>
    <cellStyle name="20% - Ênfase5 7 4 6" xfId="24835" xr:uid="{A5D27619-9D82-4A14-97C6-34C4741FB985}"/>
    <cellStyle name="20% - Ênfase5 7 5" xfId="10132" xr:uid="{32E11AE9-44E3-4F26-8886-9E2DA6EC7682}"/>
    <cellStyle name="20% - Ênfase5 7 5 2" xfId="10133" xr:uid="{2E99EC72-41C1-4ABC-A421-FCA5303BDC4A}"/>
    <cellStyle name="20% - Ênfase5 7 5 2 2" xfId="24836" xr:uid="{C1EE6E85-783B-4344-947F-BAC64CFE3225}"/>
    <cellStyle name="20% - Ênfase5 7 5 2 2 2" xfId="24837" xr:uid="{F5A7EF60-19C5-41FC-B074-0DA24F696F8C}"/>
    <cellStyle name="20% - Ênfase5 7 5 2 2 3" xfId="24838" xr:uid="{BD4B7316-D1E1-477D-B1E9-736112BE552C}"/>
    <cellStyle name="20% - Ênfase5 7 5 2 3" xfId="24839" xr:uid="{F21AAFD5-27BD-45A9-9CC6-6FEFF18E2CAA}"/>
    <cellStyle name="20% - Ênfase5 7 5 2 4" xfId="24840" xr:uid="{71A19140-BAD2-47D6-A60A-E38558A985B2}"/>
    <cellStyle name="20% - Ênfase5 7 5 3" xfId="10134" xr:uid="{35673A13-9F90-4F2E-9890-86E84651C8AD}"/>
    <cellStyle name="20% - Ênfase5 7 5 3 2" xfId="24841" xr:uid="{0C049CC6-9D79-4F4B-BB40-BA103E757152}"/>
    <cellStyle name="20% - Ênfase5 7 5 3 2 2" xfId="24842" xr:uid="{A1DC9295-2DC7-4C6E-B73E-80E60141BD04}"/>
    <cellStyle name="20% - Ênfase5 7 5 3 2 3" xfId="24843" xr:uid="{E4548FBB-713F-4384-9527-E44A2561BFAD}"/>
    <cellStyle name="20% - Ênfase5 7 5 3 3" xfId="24844" xr:uid="{F1B30D0C-349E-46DE-982A-A0F1506321A1}"/>
    <cellStyle name="20% - Ênfase5 7 5 3 4" xfId="24845" xr:uid="{D179FBBC-37EF-4B1B-9449-F56E0032E9DF}"/>
    <cellStyle name="20% - Ênfase5 7 5 4" xfId="24846" xr:uid="{C7D2CF36-547B-4DA6-94F1-1E8A5B3C64F6}"/>
    <cellStyle name="20% - Ênfase5 7 5 4 2" xfId="24847" xr:uid="{2BD20257-A23E-4827-A8CA-052EDAEE2420}"/>
    <cellStyle name="20% - Ênfase5 7 5 4 3" xfId="24848" xr:uid="{104B9D0F-AC12-48B4-B0BB-DFEBECBD4BA5}"/>
    <cellStyle name="20% - Ênfase5 7 5 5" xfId="24849" xr:uid="{3FFD2A49-124D-4271-9774-D37BAB13A18D}"/>
    <cellStyle name="20% - Ênfase5 7 5 6" xfId="24850" xr:uid="{B00A2175-FD5E-44DF-9F36-3383BCB117DD}"/>
    <cellStyle name="20% - Ênfase5 7 6" xfId="10135" xr:uid="{ACC1D0C6-316A-4029-B277-DAE5D92F6BF5}"/>
    <cellStyle name="20% - Ênfase5 7 6 2" xfId="10136" xr:uid="{B5110C8B-1FDF-48C2-928E-AEA8478A767A}"/>
    <cellStyle name="20% - Ênfase5 7 6 2 2" xfId="24851" xr:uid="{8FA58970-B9A2-4F71-8F04-2B5BB76404F4}"/>
    <cellStyle name="20% - Ênfase5 7 6 2 2 2" xfId="24852" xr:uid="{BE3D25DB-4A1B-4F23-A7D9-79012145E26A}"/>
    <cellStyle name="20% - Ênfase5 7 6 2 2 3" xfId="24853" xr:uid="{C397A54D-C90E-4CD1-9AC9-003D03B526DD}"/>
    <cellStyle name="20% - Ênfase5 7 6 2 3" xfId="24854" xr:uid="{E81A6DD6-49F7-484D-AB64-423F4C44A7EC}"/>
    <cellStyle name="20% - Ênfase5 7 6 2 4" xfId="24855" xr:uid="{0F0ACE83-6464-4034-BEB4-EAB8CF0CEE97}"/>
    <cellStyle name="20% - Ênfase5 7 6 3" xfId="10137" xr:uid="{7828585D-FA22-4899-AB1C-3F88EEA03D49}"/>
    <cellStyle name="20% - Ênfase5 7 6 3 2" xfId="24856" xr:uid="{8BBF3B35-FCDF-4531-A8C1-44E4EB959CA8}"/>
    <cellStyle name="20% - Ênfase5 7 6 3 2 2" xfId="24857" xr:uid="{46CC1747-77D2-4B66-990D-78DE79C4A817}"/>
    <cellStyle name="20% - Ênfase5 7 6 3 2 3" xfId="24858" xr:uid="{AE8E9D73-C75D-4D80-888F-BFA5763B83D2}"/>
    <cellStyle name="20% - Ênfase5 7 6 3 3" xfId="24859" xr:uid="{D2B6FCF4-5664-471E-BD1A-A0678A50007C}"/>
    <cellStyle name="20% - Ênfase5 7 6 3 4" xfId="24860" xr:uid="{C7F22EA7-FD46-42A6-948B-5F166D85660C}"/>
    <cellStyle name="20% - Ênfase5 7 6 4" xfId="24861" xr:uid="{AC56A22E-A7B1-4B12-A177-7B828AB938CA}"/>
    <cellStyle name="20% - Ênfase5 7 6 4 2" xfId="24862" xr:uid="{3A1C57F7-3ECA-4B9A-8E09-12796122EBB2}"/>
    <cellStyle name="20% - Ênfase5 7 6 4 3" xfId="24863" xr:uid="{7D7B7366-BD6D-4EC8-9677-9A123E2315C3}"/>
    <cellStyle name="20% - Ênfase5 7 6 5" xfId="24864" xr:uid="{2060A6A6-0887-4408-89AF-0E87066D32A7}"/>
    <cellStyle name="20% - Ênfase5 7 6 6" xfId="24865" xr:uid="{61667DAB-C466-4C4D-8730-6D01F835D9C2}"/>
    <cellStyle name="20% - Ênfase5 7 7" xfId="10138" xr:uid="{20B7417B-1141-4CF7-9BEF-CC787138F861}"/>
    <cellStyle name="20% - Ênfase5 7 7 2" xfId="10139" xr:uid="{719D7E30-4298-4ECF-AF6E-7650160D574E}"/>
    <cellStyle name="20% - Ênfase5 7 7 2 2" xfId="24866" xr:uid="{C4C87D6A-95F1-4651-A235-DE0C9B5DB1DF}"/>
    <cellStyle name="20% - Ênfase5 7 7 2 2 2" xfId="24867" xr:uid="{D01868F8-BAF4-4EFE-8181-CC1E298257E5}"/>
    <cellStyle name="20% - Ênfase5 7 7 2 2 3" xfId="24868" xr:uid="{281C54E8-4370-4C78-8092-E2B9D1A13B30}"/>
    <cellStyle name="20% - Ênfase5 7 7 2 3" xfId="24869" xr:uid="{5CF8ED3D-B9D8-4115-BB6F-A568619A015D}"/>
    <cellStyle name="20% - Ênfase5 7 7 2 4" xfId="24870" xr:uid="{9BA5325B-AA05-48A0-852B-A5BD61710AF7}"/>
    <cellStyle name="20% - Ênfase5 7 7 3" xfId="10140" xr:uid="{464014AE-5EF3-4E97-8DC5-2A00EA42E748}"/>
    <cellStyle name="20% - Ênfase5 7 7 3 2" xfId="24871" xr:uid="{4F05E307-ED25-4DF2-8287-889B479A4C3E}"/>
    <cellStyle name="20% - Ênfase5 7 7 3 2 2" xfId="24872" xr:uid="{6D0AE814-E173-4173-844E-E227EC25F2C3}"/>
    <cellStyle name="20% - Ênfase5 7 7 3 2 3" xfId="24873" xr:uid="{27E7984A-9E88-4DBC-A255-33E220C4BA9D}"/>
    <cellStyle name="20% - Ênfase5 7 7 3 3" xfId="24874" xr:uid="{7CF781E4-488D-4D7D-8DFE-EF54A758572C}"/>
    <cellStyle name="20% - Ênfase5 7 7 3 4" xfId="24875" xr:uid="{4E10C97D-31B5-4300-809C-7270AB978BF7}"/>
    <cellStyle name="20% - Ênfase5 7 7 4" xfId="24876" xr:uid="{A60FD7CB-E582-47A2-8EF2-E8BDECB111EF}"/>
    <cellStyle name="20% - Ênfase5 7 7 4 2" xfId="24877" xr:uid="{8BDDA3C3-7E08-4C22-9D17-CEBD8644A361}"/>
    <cellStyle name="20% - Ênfase5 7 7 4 3" xfId="24878" xr:uid="{0A579F81-A5A2-4263-AE89-B423BB94CAF5}"/>
    <cellStyle name="20% - Ênfase5 7 7 5" xfId="24879" xr:uid="{495A911E-CA7C-4ADD-BE08-D5FA8C753AA6}"/>
    <cellStyle name="20% - Ênfase5 7 7 6" xfId="24880" xr:uid="{F3C68313-5719-4F8B-863C-FB30F0DEFF7F}"/>
    <cellStyle name="20% - Ênfase5 7 8" xfId="10141" xr:uid="{C561C2B0-403A-42A2-BD0D-73B0CB640714}"/>
    <cellStyle name="20% - Ênfase5 7 8 2" xfId="10142" xr:uid="{E9AC2686-19E4-4BA1-A420-1A0B7796C3CC}"/>
    <cellStyle name="20% - Ênfase5 7 8 2 2" xfId="24881" xr:uid="{69C6551D-87B5-491C-8260-2D73F35B6C15}"/>
    <cellStyle name="20% - Ênfase5 7 8 2 2 2" xfId="24882" xr:uid="{F6CDE91D-9171-48BE-A2F1-CB6F87F2C9B8}"/>
    <cellStyle name="20% - Ênfase5 7 8 2 2 3" xfId="24883" xr:uid="{CB1BBC5C-FA7F-402D-A674-759D1C5D17E5}"/>
    <cellStyle name="20% - Ênfase5 7 8 2 3" xfId="24884" xr:uid="{12492829-9FE9-4231-A3A3-D330319D7DB4}"/>
    <cellStyle name="20% - Ênfase5 7 8 2 4" xfId="24885" xr:uid="{8AFBC256-FD71-4A64-9715-15646C8D1704}"/>
    <cellStyle name="20% - Ênfase5 7 8 3" xfId="10143" xr:uid="{546838F1-16AD-4DF8-959C-A18B72BE1801}"/>
    <cellStyle name="20% - Ênfase5 7 8 3 2" xfId="24886" xr:uid="{B4EF33AF-45FD-4A35-A6AB-1024D94F3851}"/>
    <cellStyle name="20% - Ênfase5 7 8 3 2 2" xfId="24887" xr:uid="{47AA7919-2A31-4585-B55D-11151187A947}"/>
    <cellStyle name="20% - Ênfase5 7 8 3 2 3" xfId="24888" xr:uid="{6A944A90-43ED-495E-9005-ACC7B20E2962}"/>
    <cellStyle name="20% - Ênfase5 7 8 3 3" xfId="24889" xr:uid="{AB0CE3D1-0751-49C9-B622-3912FBC6D73C}"/>
    <cellStyle name="20% - Ênfase5 7 8 3 4" xfId="24890" xr:uid="{80E94D2D-B2AF-42A5-8418-310EB9373E1B}"/>
    <cellStyle name="20% - Ênfase5 7 8 4" xfId="24891" xr:uid="{4A2BB6FC-DA99-40B3-B3BA-0D232880C270}"/>
    <cellStyle name="20% - Ênfase5 7 8 4 2" xfId="24892" xr:uid="{AD21DA92-AFF4-475E-A3B8-A2B39C003C8D}"/>
    <cellStyle name="20% - Ênfase5 7 8 4 3" xfId="24893" xr:uid="{01BF6648-5598-4830-9F24-B359C6D24F5A}"/>
    <cellStyle name="20% - Ênfase5 7 8 5" xfId="24894" xr:uid="{BEFC7C6B-4A11-4E47-B393-8371BE8059CB}"/>
    <cellStyle name="20% - Ênfase5 7 8 6" xfId="24895" xr:uid="{66F5D2CE-DB71-417D-8A6B-3F78021F8B93}"/>
    <cellStyle name="20% - Ênfase5 7 9" xfId="10144" xr:uid="{22EE057F-CC75-463E-87A2-06AA519A1657}"/>
    <cellStyle name="20% - Ênfase5 7 9 2" xfId="24896" xr:uid="{4957914B-FCE5-450A-97F4-9D7EF6536603}"/>
    <cellStyle name="20% - Ênfase5 7 9 2 2" xfId="24897" xr:uid="{ECF81148-F6C6-4AED-8154-D0E0B6022BC7}"/>
    <cellStyle name="20% - Ênfase5 7 9 2 3" xfId="24898" xr:uid="{CA57AF81-9C1C-439A-9563-48A4439879BD}"/>
    <cellStyle name="20% - Ênfase5 7 9 3" xfId="24899" xr:uid="{911D29EA-5B27-40E7-8AC1-60DD6840067F}"/>
    <cellStyle name="20% - Ênfase5 7 9 4" xfId="24900" xr:uid="{54FFBA9B-4D03-4D45-A78A-FBB7AC48E73F}"/>
    <cellStyle name="20% - Ênfase5 70" xfId="10145" xr:uid="{6E4FB667-0BAB-4AE0-9AD4-77B42063C27C}"/>
    <cellStyle name="20% - Ênfase5 70 2" xfId="24901" xr:uid="{8A8E8E6C-164A-4890-BAF6-11035D873EBA}"/>
    <cellStyle name="20% - Ênfase5 70 2 2" xfId="24902" xr:uid="{1989B7FA-D233-4436-8F17-33FA45F06B37}"/>
    <cellStyle name="20% - Ênfase5 70 2 3" xfId="24903" xr:uid="{5F7DB236-DC9D-4099-B637-99784A140A17}"/>
    <cellStyle name="20% - Ênfase5 70 3" xfId="24904" xr:uid="{3CA0F6C4-72E1-4B6F-AB0E-660736754CD9}"/>
    <cellStyle name="20% - Ênfase5 70 4" xfId="24905" xr:uid="{6E3E6617-369B-4A99-B327-18E3BEE1F6B2}"/>
    <cellStyle name="20% - Ênfase5 71" xfId="10146" xr:uid="{FBD1F25E-F051-470E-B5AE-E49701375E09}"/>
    <cellStyle name="20% - Ênfase5 71 2" xfId="24906" xr:uid="{43F252F3-40F9-4DAA-A19D-4442F1CBDFBB}"/>
    <cellStyle name="20% - Ênfase5 71 2 2" xfId="24907" xr:uid="{ECFF038D-2547-46BB-848E-68E8053E9306}"/>
    <cellStyle name="20% - Ênfase5 71 2 3" xfId="24908" xr:uid="{C26B7FE3-81A4-4B48-944C-E92994A1DFFD}"/>
    <cellStyle name="20% - Ênfase5 71 3" xfId="24909" xr:uid="{0DD8E2DD-B3AA-4C39-B977-C19E2CE97A9B}"/>
    <cellStyle name="20% - Ênfase5 71 4" xfId="24910" xr:uid="{79EF41D9-EF38-49CF-AE20-8F0536C5062D}"/>
    <cellStyle name="20% - Ênfase5 72" xfId="10147" xr:uid="{3AB56C89-E220-4D4B-8165-F7001A0E71BF}"/>
    <cellStyle name="20% - Ênfase5 72 2" xfId="24911" xr:uid="{13610B70-6742-4C0D-8D0F-5F7C2081627D}"/>
    <cellStyle name="20% - Ênfase5 72 2 2" xfId="24912" xr:uid="{26B4056E-E927-47DD-AED2-CB64795A0203}"/>
    <cellStyle name="20% - Ênfase5 72 2 3" xfId="24913" xr:uid="{537DD648-BB4A-438A-9D0A-60FCD537AB3A}"/>
    <cellStyle name="20% - Ênfase5 72 3" xfId="24914" xr:uid="{B07B37C0-84D0-4498-AC22-6693861724FF}"/>
    <cellStyle name="20% - Ênfase5 72 4" xfId="24915" xr:uid="{F1B78ED3-8F15-489F-B0F5-78E104926B79}"/>
    <cellStyle name="20% - Ênfase5 73" xfId="10148" xr:uid="{CB5A42CB-1D18-4547-BBB5-3D21301E4E53}"/>
    <cellStyle name="20% - Ênfase5 73 2" xfId="24916" xr:uid="{5B0BACF7-3A39-46F9-86CE-20A5A4DD5DE4}"/>
    <cellStyle name="20% - Ênfase5 73 2 2" xfId="24917" xr:uid="{5640FA08-1F85-42C6-9C28-0E2DAD79B518}"/>
    <cellStyle name="20% - Ênfase5 73 2 3" xfId="24918" xr:uid="{39B1D756-5A93-42B9-9477-D694FEE3513A}"/>
    <cellStyle name="20% - Ênfase5 73 3" xfId="24919" xr:uid="{DDFD1158-7381-4B27-825A-3B18B2D4B9AC}"/>
    <cellStyle name="20% - Ênfase5 73 4" xfId="24920" xr:uid="{43B1FEBE-FEA1-47A1-8EB7-2C48DD3B08BC}"/>
    <cellStyle name="20% - Ênfase5 74" xfId="10149" xr:uid="{C6308827-B953-481B-90BC-24DD114CE0DF}"/>
    <cellStyle name="20% - Ênfase5 74 2" xfId="24921" xr:uid="{E23DE844-7AE0-4242-86CC-9FA7D69A3BBD}"/>
    <cellStyle name="20% - Ênfase5 74 2 2" xfId="24922" xr:uid="{6449C4C1-569B-49BE-A6F5-ED62B738113B}"/>
    <cellStyle name="20% - Ênfase5 74 2 3" xfId="24923" xr:uid="{4A030759-8E81-4514-B16C-D43A97344189}"/>
    <cellStyle name="20% - Ênfase5 74 3" xfId="24924" xr:uid="{51A13811-657B-4230-B082-DCD727BB7E0C}"/>
    <cellStyle name="20% - Ênfase5 74 4" xfId="24925" xr:uid="{72740AAC-F760-4D36-BD7C-C3289707DCDC}"/>
    <cellStyle name="20% - Ênfase5 75" xfId="10150" xr:uid="{C9DA7B7F-3FD6-4A39-8FD7-D225D42847E2}"/>
    <cellStyle name="20% - Ênfase5 75 2" xfId="24926" xr:uid="{B295C91E-9139-428C-901F-CDD8DB01EB86}"/>
    <cellStyle name="20% - Ênfase5 75 2 2" xfId="24927" xr:uid="{9ACDFA6A-0B40-4D5E-90C9-F7CFEDA84F58}"/>
    <cellStyle name="20% - Ênfase5 75 2 3" xfId="24928" xr:uid="{73A9B6CF-16F9-4FF1-8A35-F09C5AFFEAE1}"/>
    <cellStyle name="20% - Ênfase5 75 3" xfId="24929" xr:uid="{6EAAD9DF-C3CC-47F2-9859-2E548F9A724D}"/>
    <cellStyle name="20% - Ênfase5 75 4" xfId="24930" xr:uid="{24137BB6-9949-4C4D-91C7-F3DDF199EEB1}"/>
    <cellStyle name="20% - Ênfase5 76" xfId="10151" xr:uid="{CF45C0F7-0826-401A-8447-BD30833D85F8}"/>
    <cellStyle name="20% - Ênfase5 76 2" xfId="24931" xr:uid="{A334738D-579A-4EE3-8864-BC92DE5162F7}"/>
    <cellStyle name="20% - Ênfase5 76 2 2" xfId="24932" xr:uid="{E931AC1B-AACF-4CFA-9A67-1EAD4943AE4B}"/>
    <cellStyle name="20% - Ênfase5 76 2 3" xfId="24933" xr:uid="{1483E8AC-E225-4CE6-AFF3-E4C8FC54C5D6}"/>
    <cellStyle name="20% - Ênfase5 76 3" xfId="24934" xr:uid="{ABD2E0A2-2AB2-4184-A0E2-A952E5CF0801}"/>
    <cellStyle name="20% - Ênfase5 76 4" xfId="24935" xr:uid="{215A2F73-A86E-4DD1-9BA2-EFE6093AB863}"/>
    <cellStyle name="20% - Ênfase5 77" xfId="24936" xr:uid="{17FAF594-7D23-464F-A9C8-674DCED099BA}"/>
    <cellStyle name="20% - Ênfase5 77 2" xfId="24937" xr:uid="{771DC4A2-5489-4FB8-8C37-BE763CAD689B}"/>
    <cellStyle name="20% - Ênfase5 77 2 2" xfId="24938" xr:uid="{8747707A-8B2F-404A-95F2-6D6350535B4C}"/>
    <cellStyle name="20% - Ênfase5 77 2 3" xfId="24939" xr:uid="{25DF0298-A672-443E-B9D1-BA3801FDEBDF}"/>
    <cellStyle name="20% - Ênfase5 77 3" xfId="24940" xr:uid="{41FD5C5E-A03F-4996-9D08-53A255546B29}"/>
    <cellStyle name="20% - Ênfase5 77 4" xfId="24941" xr:uid="{17442F95-3101-48A6-9382-526506918AD8}"/>
    <cellStyle name="20% - Ênfase5 78" xfId="24942" xr:uid="{9B97B374-EF98-42C8-B4A7-152ADCEB6CAE}"/>
    <cellStyle name="20% - Ênfase5 78 2" xfId="24943" xr:uid="{452A1F60-BB0C-4421-ADF7-5519A67CB542}"/>
    <cellStyle name="20% - Ênfase5 78 2 2" xfId="24944" xr:uid="{8E36EB65-75EC-4F99-90E0-554A2233283D}"/>
    <cellStyle name="20% - Ênfase5 78 2 3" xfId="24945" xr:uid="{E881E408-E136-41DD-A9AB-7C240410FA91}"/>
    <cellStyle name="20% - Ênfase5 78 3" xfId="24946" xr:uid="{CDB77116-43CB-44F5-95AB-C57147DF9BBB}"/>
    <cellStyle name="20% - Ênfase5 78 4" xfId="24947" xr:uid="{2F4C1BAD-75A9-4E37-B10E-275A653AA7FA}"/>
    <cellStyle name="20% - Ênfase5 79" xfId="24948" xr:uid="{3645EE0F-32F1-4EEA-99FB-0B99AC51731D}"/>
    <cellStyle name="20% - Ênfase5 79 2" xfId="24949" xr:uid="{1B5197D3-2FFA-4882-84DD-A64A450611AA}"/>
    <cellStyle name="20% - Ênfase5 8" xfId="4997" xr:uid="{43208A16-5AD3-4CE5-949F-B275C0D3A5B1}"/>
    <cellStyle name="20% - Ênfase5 8 10" xfId="10152" xr:uid="{83DDFF20-72C9-4E52-A887-CA8A4FEE8F11}"/>
    <cellStyle name="20% - Ênfase5 8 10 2" xfId="24950" xr:uid="{97E285AE-5B84-49E2-BF16-C65E10C69150}"/>
    <cellStyle name="20% - Ênfase5 8 10 2 2" xfId="24951" xr:uid="{5142FE8A-A2EF-47A3-BAD6-116039B7F968}"/>
    <cellStyle name="20% - Ênfase5 8 10 2 3" xfId="24952" xr:uid="{F7048259-F028-4500-A39F-740E3C18192B}"/>
    <cellStyle name="20% - Ênfase5 8 10 3" xfId="24953" xr:uid="{8CD48E72-4BAB-4627-8C47-EDA492E7EF3C}"/>
    <cellStyle name="20% - Ênfase5 8 10 4" xfId="24954" xr:uid="{2C6F95FA-1298-41BC-A8C8-856825C61105}"/>
    <cellStyle name="20% - Ênfase5 8 11" xfId="24955" xr:uid="{0EAB8D18-6B43-44D4-B220-0A7095914005}"/>
    <cellStyle name="20% - Ênfase5 8 11 2" xfId="24956" xr:uid="{C3F81F23-68D5-4FDE-8BEB-688F60A76B25}"/>
    <cellStyle name="20% - Ênfase5 8 11 3" xfId="24957" xr:uid="{68D964D0-7175-479C-BDD5-A6E566691FC1}"/>
    <cellStyle name="20% - Ênfase5 8 12" xfId="24958" xr:uid="{E6C33FAF-8144-46B9-AB78-2B8FFB729BC1}"/>
    <cellStyle name="20% - Ênfase5 8 13" xfId="24959" xr:uid="{5F875BDC-38DA-49C2-B4C0-1110792A35A5}"/>
    <cellStyle name="20% - Ênfase5 8 2" xfId="4998" xr:uid="{A03B5905-3019-47B7-89FD-F03F7D9128E6}"/>
    <cellStyle name="20% - Ênfase5 8 2 2" xfId="10153" xr:uid="{81EAD6FA-9AA9-4F6F-99AC-44A8A74C896E}"/>
    <cellStyle name="20% - Ênfase5 8 2 2 2" xfId="24960" xr:uid="{867CC54D-530A-432C-BD86-D5A17599811A}"/>
    <cellStyle name="20% - Ênfase5 8 2 2 2 2" xfId="24961" xr:uid="{50FF2C38-7387-42D3-AB6E-C5201D821459}"/>
    <cellStyle name="20% - Ênfase5 8 2 2 2 3" xfId="24962" xr:uid="{68AE6F8A-9939-45CA-BC45-6B8D83DD3B22}"/>
    <cellStyle name="20% - Ênfase5 8 2 2 3" xfId="24963" xr:uid="{0DE29020-18CD-4C80-9C0C-B17812259F4F}"/>
    <cellStyle name="20% - Ênfase5 8 2 2 4" xfId="24964" xr:uid="{87FA5E57-8CB1-413E-816B-730C9A38A2C8}"/>
    <cellStyle name="20% - Ênfase5 8 2 3" xfId="10154" xr:uid="{94912C23-67BF-45E5-8CC5-BF0920D4AD6E}"/>
    <cellStyle name="20% - Ênfase5 8 2 3 2" xfId="24965" xr:uid="{D7CF8B36-A826-4283-8517-4663F2F64C97}"/>
    <cellStyle name="20% - Ênfase5 8 2 3 2 2" xfId="24966" xr:uid="{55CF840B-65B4-4D4B-9544-D48C86334BF5}"/>
    <cellStyle name="20% - Ênfase5 8 2 3 2 3" xfId="24967" xr:uid="{DF6AC8AF-9148-4012-A8B1-4FED4F017C7B}"/>
    <cellStyle name="20% - Ênfase5 8 2 3 3" xfId="24968" xr:uid="{E4CF03CC-1808-4F29-8AB2-077BAB8D6ACD}"/>
    <cellStyle name="20% - Ênfase5 8 2 3 4" xfId="24969" xr:uid="{F10C1F1C-1F26-483E-AAE4-C0C6AD39D5B2}"/>
    <cellStyle name="20% - Ênfase5 8 2 4" xfId="24970" xr:uid="{3F504CF6-A658-4E3F-8354-3EB02F9E58BA}"/>
    <cellStyle name="20% - Ênfase5 8 2 4 2" xfId="24971" xr:uid="{45D2605F-82E9-480F-A325-479E3D3D9D0E}"/>
    <cellStyle name="20% - Ênfase5 8 2 4 3" xfId="24972" xr:uid="{517957E5-557F-4DFA-87A9-CDCCFB670961}"/>
    <cellStyle name="20% - Ênfase5 8 2 5" xfId="24973" xr:uid="{E547851F-C845-4658-8EA9-E7F98AA50391}"/>
    <cellStyle name="20% - Ênfase5 8 2 6" xfId="24974" xr:uid="{B9CE04A0-13C7-4B40-83DB-49FA31C25E01}"/>
    <cellStyle name="20% - Ênfase5 8 3" xfId="4999" xr:uid="{EF27010C-7C61-4862-B1E8-5E111D7E1678}"/>
    <cellStyle name="20% - Ênfase5 8 3 2" xfId="10155" xr:uid="{6729423F-BD4E-49E7-BEE3-7E62CBBC9D90}"/>
    <cellStyle name="20% - Ênfase5 8 3 2 2" xfId="24975" xr:uid="{89A81D52-5260-4EBD-94FB-8B21FAB0A349}"/>
    <cellStyle name="20% - Ênfase5 8 3 2 2 2" xfId="24976" xr:uid="{22CCFED6-A6B0-43D3-A98C-100C6941FD38}"/>
    <cellStyle name="20% - Ênfase5 8 3 2 2 3" xfId="24977" xr:uid="{0CEC743C-7C26-43EE-A1E8-CBC0088F07A9}"/>
    <cellStyle name="20% - Ênfase5 8 3 2 3" xfId="24978" xr:uid="{089DEF1B-C258-4199-8DD6-6841FF8E900E}"/>
    <cellStyle name="20% - Ênfase5 8 3 2 4" xfId="24979" xr:uid="{291EBB59-8FAF-4235-8CF5-30ECB91BBB60}"/>
    <cellStyle name="20% - Ênfase5 8 3 3" xfId="10156" xr:uid="{8FAD52E5-4325-4BD2-8828-4853F3F4A6DD}"/>
    <cellStyle name="20% - Ênfase5 8 3 3 2" xfId="24980" xr:uid="{A907C6F0-EFBA-49AE-B2E8-D38BC50A8006}"/>
    <cellStyle name="20% - Ênfase5 8 3 3 2 2" xfId="24981" xr:uid="{8504097C-7C51-4249-A64A-43641D8B6E0C}"/>
    <cellStyle name="20% - Ênfase5 8 3 3 2 3" xfId="24982" xr:uid="{6B6BC31E-8B92-4948-B47C-C45D7B0E8690}"/>
    <cellStyle name="20% - Ênfase5 8 3 3 3" xfId="24983" xr:uid="{EE53D514-D71B-48D4-8379-1119B4F5F19E}"/>
    <cellStyle name="20% - Ênfase5 8 3 3 4" xfId="24984" xr:uid="{8FE4903E-3122-4339-8127-B72A57878007}"/>
    <cellStyle name="20% - Ênfase5 8 3 4" xfId="24985" xr:uid="{3B482B3B-8F90-4CE9-BB07-EB7F0F6E55BD}"/>
    <cellStyle name="20% - Ênfase5 8 3 4 2" xfId="24986" xr:uid="{15301BED-7F66-49C3-A48F-1C38B7E9FD1A}"/>
    <cellStyle name="20% - Ênfase5 8 3 4 3" xfId="24987" xr:uid="{FC074314-5C67-48EE-83D6-158BEF9833B0}"/>
    <cellStyle name="20% - Ênfase5 8 3 5" xfId="24988" xr:uid="{2ED21A3B-D9F6-4FC7-9A2B-D27D3F53BA82}"/>
    <cellStyle name="20% - Ênfase5 8 3 6" xfId="24989" xr:uid="{3686E625-45A4-4AFC-982F-DBBD25CE9F70}"/>
    <cellStyle name="20% - Ênfase5 8 4" xfId="10157" xr:uid="{42737E95-E5D4-4D60-BDB3-2FF49557DA38}"/>
    <cellStyle name="20% - Ênfase5 8 4 2" xfId="10158" xr:uid="{774C2CC1-4E2E-41D0-B5BD-7439EFB0C280}"/>
    <cellStyle name="20% - Ênfase5 8 4 2 2" xfId="24990" xr:uid="{08B1AA67-43B6-464A-94B0-891DD95B6F97}"/>
    <cellStyle name="20% - Ênfase5 8 4 2 2 2" xfId="24991" xr:uid="{016CAF10-3956-41F7-BADE-A4655FEFC4AF}"/>
    <cellStyle name="20% - Ênfase5 8 4 2 2 3" xfId="24992" xr:uid="{CE9B6D05-A369-40E8-BB75-B2D4E3F4DBB0}"/>
    <cellStyle name="20% - Ênfase5 8 4 2 3" xfId="24993" xr:uid="{64EFD4E9-0A51-4552-81AD-FDDB8462C74F}"/>
    <cellStyle name="20% - Ênfase5 8 4 2 4" xfId="24994" xr:uid="{14CC90DC-9C03-4B6C-8B28-6DCD80BE336B}"/>
    <cellStyle name="20% - Ênfase5 8 4 3" xfId="10159" xr:uid="{A9A9F5B3-A993-4FA3-B4BF-43AE0BFE5E27}"/>
    <cellStyle name="20% - Ênfase5 8 4 3 2" xfId="24995" xr:uid="{008DF805-A664-408F-88B2-F6AFF38581F8}"/>
    <cellStyle name="20% - Ênfase5 8 4 3 2 2" xfId="24996" xr:uid="{5C23ED2F-8DA1-4554-8372-07E9364D8A4D}"/>
    <cellStyle name="20% - Ênfase5 8 4 3 2 3" xfId="24997" xr:uid="{EC621393-0961-48F3-BD99-CAC19AB6B543}"/>
    <cellStyle name="20% - Ênfase5 8 4 3 3" xfId="24998" xr:uid="{CDA56205-D094-4D12-8FDE-9C6F33D2EF08}"/>
    <cellStyle name="20% - Ênfase5 8 4 3 4" xfId="24999" xr:uid="{E893791F-013B-4290-8F6E-76DC367F1834}"/>
    <cellStyle name="20% - Ênfase5 8 4 4" xfId="25000" xr:uid="{18E4E875-B085-4748-90B8-8052E6571ACC}"/>
    <cellStyle name="20% - Ênfase5 8 4 4 2" xfId="25001" xr:uid="{D9A19991-66A7-4D3C-A9A6-919FE1044E4D}"/>
    <cellStyle name="20% - Ênfase5 8 4 4 3" xfId="25002" xr:uid="{4A6EC765-9BB5-45D3-9462-346E5A4D196A}"/>
    <cellStyle name="20% - Ênfase5 8 4 5" xfId="25003" xr:uid="{147D0EB7-BAB5-4371-B76E-744F0F520F1E}"/>
    <cellStyle name="20% - Ênfase5 8 4 6" xfId="25004" xr:uid="{AEDFF48E-5172-44C9-8F53-ED84ECB2D9F6}"/>
    <cellStyle name="20% - Ênfase5 8 5" xfId="10160" xr:uid="{02E2D3CA-6ED5-474C-BF6F-F74E1B1FD14C}"/>
    <cellStyle name="20% - Ênfase5 8 5 2" xfId="10161" xr:uid="{C7E1DBD7-7AA7-4F01-B7E9-440193ACAA95}"/>
    <cellStyle name="20% - Ênfase5 8 5 2 2" xfId="25005" xr:uid="{E34D8DC0-DD84-42A4-9899-22545C04CC55}"/>
    <cellStyle name="20% - Ênfase5 8 5 2 2 2" xfId="25006" xr:uid="{716C771E-46B0-4031-8BB2-301690D1A40B}"/>
    <cellStyle name="20% - Ênfase5 8 5 2 2 3" xfId="25007" xr:uid="{E77E3D29-7846-450D-B98A-D05F33CD08E5}"/>
    <cellStyle name="20% - Ênfase5 8 5 2 3" xfId="25008" xr:uid="{5AA52627-DE5B-4576-9723-7BB6BE9AFA73}"/>
    <cellStyle name="20% - Ênfase5 8 5 2 4" xfId="25009" xr:uid="{048C5AF4-8175-4633-B9FD-0DD69567A6FA}"/>
    <cellStyle name="20% - Ênfase5 8 5 3" xfId="10162" xr:uid="{B230AEA1-DB02-4F02-BDB7-580B9875B250}"/>
    <cellStyle name="20% - Ênfase5 8 5 3 2" xfId="25010" xr:uid="{8D23DEC5-E06C-46EB-AF7C-854ED832046C}"/>
    <cellStyle name="20% - Ênfase5 8 5 3 2 2" xfId="25011" xr:uid="{CA9CBC36-9C67-48DA-A787-9443025BB920}"/>
    <cellStyle name="20% - Ênfase5 8 5 3 2 3" xfId="25012" xr:uid="{B55B2E05-1472-4360-9962-5FF833D87EA4}"/>
    <cellStyle name="20% - Ênfase5 8 5 3 3" xfId="25013" xr:uid="{3F9572D1-7AE8-47DB-8F77-BED74B92446F}"/>
    <cellStyle name="20% - Ênfase5 8 5 3 4" xfId="25014" xr:uid="{52E29610-BA17-4C99-9B9B-51A592BE5903}"/>
    <cellStyle name="20% - Ênfase5 8 5 4" xfId="25015" xr:uid="{2E6FEC36-96FC-46A2-830E-93989A531280}"/>
    <cellStyle name="20% - Ênfase5 8 5 4 2" xfId="25016" xr:uid="{57864E0A-2A43-46F8-B93C-D5505841EE41}"/>
    <cellStyle name="20% - Ênfase5 8 5 4 3" xfId="25017" xr:uid="{ED81BC1B-8A74-40F6-82E6-69C11345F7F6}"/>
    <cellStyle name="20% - Ênfase5 8 5 5" xfId="25018" xr:uid="{B40BE821-737C-46C9-9C65-D9D287A5DA7A}"/>
    <cellStyle name="20% - Ênfase5 8 5 6" xfId="25019" xr:uid="{993FDCA6-CBEA-4068-91E5-8BFECCD9101E}"/>
    <cellStyle name="20% - Ênfase5 8 6" xfId="10163" xr:uid="{6E74FD33-F6F7-4844-82E4-A60625110616}"/>
    <cellStyle name="20% - Ênfase5 8 6 2" xfId="10164" xr:uid="{AE416CB6-58C5-416F-9236-6575F5D334D7}"/>
    <cellStyle name="20% - Ênfase5 8 6 2 2" xfId="25020" xr:uid="{47D86F3D-F8C6-4343-9840-AD7AE524C3CD}"/>
    <cellStyle name="20% - Ênfase5 8 6 2 2 2" xfId="25021" xr:uid="{422CD8D5-D188-4CBA-B97B-20F73755350C}"/>
    <cellStyle name="20% - Ênfase5 8 6 2 2 3" xfId="25022" xr:uid="{07A6C82F-EA6D-4AF8-B5AC-74071FDD3687}"/>
    <cellStyle name="20% - Ênfase5 8 6 2 3" xfId="25023" xr:uid="{D10534E2-B33D-450A-B027-087F2266417C}"/>
    <cellStyle name="20% - Ênfase5 8 6 2 4" xfId="25024" xr:uid="{8AA488FD-ADBB-46A1-AB7B-9C765B01464B}"/>
    <cellStyle name="20% - Ênfase5 8 6 3" xfId="10165" xr:uid="{B0A52C2C-DE42-46ED-86FB-78A7770223AD}"/>
    <cellStyle name="20% - Ênfase5 8 6 3 2" xfId="25025" xr:uid="{EFE9F430-A562-4E0A-B255-6C07B126176E}"/>
    <cellStyle name="20% - Ênfase5 8 6 3 2 2" xfId="25026" xr:uid="{1189144E-EF03-4F33-8B25-BB8BD5D83C21}"/>
    <cellStyle name="20% - Ênfase5 8 6 3 2 3" xfId="25027" xr:uid="{0E742C7C-6DEE-4F1A-8F34-656E99595331}"/>
    <cellStyle name="20% - Ênfase5 8 6 3 3" xfId="25028" xr:uid="{44CD0EBF-1587-4DDF-AA84-4418E6D14CD2}"/>
    <cellStyle name="20% - Ênfase5 8 6 3 4" xfId="25029" xr:uid="{E630F52C-247D-401D-96CB-955445788CA8}"/>
    <cellStyle name="20% - Ênfase5 8 6 4" xfId="25030" xr:uid="{D6463809-F316-4B9B-8FF8-DC557CA8D469}"/>
    <cellStyle name="20% - Ênfase5 8 6 4 2" xfId="25031" xr:uid="{587187F9-A7E6-4147-946C-F11420128E85}"/>
    <cellStyle name="20% - Ênfase5 8 6 4 3" xfId="25032" xr:uid="{BD1513F4-E9FF-4568-AA09-FFD6D5EC50ED}"/>
    <cellStyle name="20% - Ênfase5 8 6 5" xfId="25033" xr:uid="{10A77E3E-688C-4EAA-A7A4-86F14A83FDB4}"/>
    <cellStyle name="20% - Ênfase5 8 6 6" xfId="25034" xr:uid="{25687EB6-2446-4326-9812-B13AA9887DD2}"/>
    <cellStyle name="20% - Ênfase5 8 7" xfId="10166" xr:uid="{BBC51BEA-215C-44B5-AADB-53964E57BA5A}"/>
    <cellStyle name="20% - Ênfase5 8 7 2" xfId="10167" xr:uid="{EDC7CA0B-0B31-46E4-83D0-17FF4DBC69ED}"/>
    <cellStyle name="20% - Ênfase5 8 7 2 2" xfId="25035" xr:uid="{B8FC2A6A-D317-43F8-9F7A-6B89996927B7}"/>
    <cellStyle name="20% - Ênfase5 8 7 2 2 2" xfId="25036" xr:uid="{708D20CD-74CF-4754-96B7-7A1BB2F1690E}"/>
    <cellStyle name="20% - Ênfase5 8 7 2 2 3" xfId="25037" xr:uid="{93FC6858-F9DB-42B8-BA5A-C4FC0D543982}"/>
    <cellStyle name="20% - Ênfase5 8 7 2 3" xfId="25038" xr:uid="{00932497-C4B6-4B0C-AB39-55F3959E8E93}"/>
    <cellStyle name="20% - Ênfase5 8 7 2 4" xfId="25039" xr:uid="{2003AA4E-032F-455A-B207-C6D4B0FB8C84}"/>
    <cellStyle name="20% - Ênfase5 8 7 3" xfId="10168" xr:uid="{26094DD3-556D-45B0-8ECB-765BD676B8D8}"/>
    <cellStyle name="20% - Ênfase5 8 7 3 2" xfId="25040" xr:uid="{3073F1A6-57CF-4CFC-8E07-B344C5B15630}"/>
    <cellStyle name="20% - Ênfase5 8 7 3 2 2" xfId="25041" xr:uid="{3501117F-24D3-4BD8-8F3F-4B8783F2550E}"/>
    <cellStyle name="20% - Ênfase5 8 7 3 2 3" xfId="25042" xr:uid="{445581B0-8F85-4CBD-9C10-6D224AFE0A97}"/>
    <cellStyle name="20% - Ênfase5 8 7 3 3" xfId="25043" xr:uid="{BD184AEF-4E11-4EC6-831F-EA954B9AADAE}"/>
    <cellStyle name="20% - Ênfase5 8 7 3 4" xfId="25044" xr:uid="{0DBA93C0-4273-4FB4-BBD5-47D6B3F8A343}"/>
    <cellStyle name="20% - Ênfase5 8 7 4" xfId="25045" xr:uid="{C1AD0504-5D84-4202-807E-17927BE6B5CB}"/>
    <cellStyle name="20% - Ênfase5 8 7 4 2" xfId="25046" xr:uid="{E5D42022-0CCB-403A-B131-F06F52B3D705}"/>
    <cellStyle name="20% - Ênfase5 8 7 4 3" xfId="25047" xr:uid="{7B3116DD-37C7-4972-A8A0-59AD9E9FCC72}"/>
    <cellStyle name="20% - Ênfase5 8 7 5" xfId="25048" xr:uid="{CAE9572D-4DD0-4B87-BD3C-81690B1BD1E2}"/>
    <cellStyle name="20% - Ênfase5 8 7 6" xfId="25049" xr:uid="{A3069EE3-3A97-4F91-B6B2-F2E4CB3265D4}"/>
    <cellStyle name="20% - Ênfase5 8 8" xfId="10169" xr:uid="{17F319A5-ED5E-4E53-9AF5-8B59A3268D6E}"/>
    <cellStyle name="20% - Ênfase5 8 8 2" xfId="10170" xr:uid="{28E91019-2301-4F74-8CDA-F6A4328DDE40}"/>
    <cellStyle name="20% - Ênfase5 8 8 2 2" xfId="25050" xr:uid="{1F65B878-0379-412F-A954-74F0515AF20C}"/>
    <cellStyle name="20% - Ênfase5 8 8 2 2 2" xfId="25051" xr:uid="{B28288B3-D325-4BD0-87EF-E4850CF41EA9}"/>
    <cellStyle name="20% - Ênfase5 8 8 2 2 3" xfId="25052" xr:uid="{60C9B759-1A8A-4B87-9CC6-8FBF756EEED4}"/>
    <cellStyle name="20% - Ênfase5 8 8 2 3" xfId="25053" xr:uid="{B16B0978-F523-4216-B839-B2CA33C686BE}"/>
    <cellStyle name="20% - Ênfase5 8 8 2 4" xfId="25054" xr:uid="{68E01DE2-6AC4-4BBD-9962-B9F0D756A280}"/>
    <cellStyle name="20% - Ênfase5 8 8 3" xfId="10171" xr:uid="{D8ECD0BE-B2B3-4652-9351-9B9A6F30C0CD}"/>
    <cellStyle name="20% - Ênfase5 8 8 3 2" xfId="25055" xr:uid="{48D95C40-D485-47C8-8AB4-B7D869DBEAA3}"/>
    <cellStyle name="20% - Ênfase5 8 8 3 2 2" xfId="25056" xr:uid="{0A5C1747-AD32-4A20-8AA8-E07FB8218242}"/>
    <cellStyle name="20% - Ênfase5 8 8 3 2 3" xfId="25057" xr:uid="{B46F2C84-DA73-42A3-B98D-447423B8BD74}"/>
    <cellStyle name="20% - Ênfase5 8 8 3 3" xfId="25058" xr:uid="{5D35CBB6-759B-47B1-9F70-88E131CC3935}"/>
    <cellStyle name="20% - Ênfase5 8 8 3 4" xfId="25059" xr:uid="{9A480299-363B-47D6-A6B8-591A0F680054}"/>
    <cellStyle name="20% - Ênfase5 8 8 4" xfId="25060" xr:uid="{171D6AFD-2029-4CBE-9374-7276A23C6C8F}"/>
    <cellStyle name="20% - Ênfase5 8 8 4 2" xfId="25061" xr:uid="{1FA58F9D-D5E7-4498-B541-CE71946DAED9}"/>
    <cellStyle name="20% - Ênfase5 8 8 4 3" xfId="25062" xr:uid="{50CB14E6-C097-47A0-BD52-D55BD5134269}"/>
    <cellStyle name="20% - Ênfase5 8 8 5" xfId="25063" xr:uid="{8A0FE480-749B-4380-BE9F-51FC5FF8CEB6}"/>
    <cellStyle name="20% - Ênfase5 8 8 6" xfId="25064" xr:uid="{D09F045A-0424-4C74-A3FF-ECDFB9C4455D}"/>
    <cellStyle name="20% - Ênfase5 8 9" xfId="10172" xr:uid="{C1F53C2B-FC1C-454F-8F72-D3A5871CFB3E}"/>
    <cellStyle name="20% - Ênfase5 8 9 2" xfId="25065" xr:uid="{81991F28-FAC9-44A2-AF28-BABD401012D7}"/>
    <cellStyle name="20% - Ênfase5 8 9 2 2" xfId="25066" xr:uid="{5F2D6659-B3D8-43BA-851E-C0F568CD49B4}"/>
    <cellStyle name="20% - Ênfase5 8 9 2 3" xfId="25067" xr:uid="{E8F094D6-0FAF-4599-BF40-D2BD154F2994}"/>
    <cellStyle name="20% - Ênfase5 8 9 3" xfId="25068" xr:uid="{C8DB0C94-BB8C-495B-9C03-96AE4622F751}"/>
    <cellStyle name="20% - Ênfase5 8 9 4" xfId="25069" xr:uid="{081AC5F7-C8C6-41B9-B254-E6BD3678A0DB}"/>
    <cellStyle name="20% - Ênfase5 80" xfId="25070" xr:uid="{2D6D81FB-63A8-4350-AB2E-5F9B1853C634}"/>
    <cellStyle name="20% - Ênfase5 80 2" xfId="25071" xr:uid="{1F5CDB70-D07D-4F43-A1A2-A85F918AC6E6}"/>
    <cellStyle name="20% - Ênfase5 81" xfId="25072" xr:uid="{7EF6F787-E3BC-4C36-A6BC-607ED3F4D2C2}"/>
    <cellStyle name="20% - Ênfase5 81 2" xfId="25073" xr:uid="{85FB2E3A-EB3D-4A21-BF3A-728BFB77818F}"/>
    <cellStyle name="20% - Ênfase5 82" xfId="25074" xr:uid="{F03D428F-F5A8-42A3-9006-1FF37576B99E}"/>
    <cellStyle name="20% - Ênfase5 82 2" xfId="25075" xr:uid="{B7CB2C1D-5C5E-48A0-BC1E-6A0A932F4AF4}"/>
    <cellStyle name="20% - Ênfase5 83" xfId="25076" xr:uid="{BA7BB294-CA49-44DD-93C7-79783AA6568A}"/>
    <cellStyle name="20% - Ênfase5 83 2" xfId="25077" xr:uid="{B6FD643D-69F2-4305-9970-CA2BC7128C1F}"/>
    <cellStyle name="20% - Ênfase5 84" xfId="25078" xr:uid="{C2A2B2A2-6A18-4FC5-BB03-B193F5E760F4}"/>
    <cellStyle name="20% - Ênfase5 84 2" xfId="25079" xr:uid="{A502C14D-B5C5-413F-B63A-B130601ABC67}"/>
    <cellStyle name="20% - Ênfase5 85" xfId="25080" xr:uid="{915C9644-5652-44FB-8D20-4987DE72DC4C}"/>
    <cellStyle name="20% - Ênfase5 85 2" xfId="25081" xr:uid="{514F4AB2-277D-461B-92D6-EB7DA0B3BC19}"/>
    <cellStyle name="20% - Ênfase5 86" xfId="25082" xr:uid="{0B54042E-E35E-413A-95C3-FDB2307378ED}"/>
    <cellStyle name="20% - Ênfase5 86 2" xfId="25083" xr:uid="{84C64DE1-4376-4A96-8B20-0DBBE9AEB413}"/>
    <cellStyle name="20% - Ênfase5 87" xfId="25084" xr:uid="{6B03F75F-61A9-44C1-AF2B-583FC55C76B5}"/>
    <cellStyle name="20% - Ênfase5 87 2" xfId="25085" xr:uid="{5A3C7588-DA6A-48FB-A67E-8B198A60E289}"/>
    <cellStyle name="20% - Ênfase5 88" xfId="25086" xr:uid="{010A9EB2-111E-42A7-90B2-D822CF37B7F8}"/>
    <cellStyle name="20% - Ênfase5 88 2" xfId="25087" xr:uid="{F9E12B8E-7AAC-495C-9BE2-B60590612534}"/>
    <cellStyle name="20% - Ênfase5 89" xfId="25088" xr:uid="{2B448972-C4FE-4FD1-8AD7-1F22F3DB8347}"/>
    <cellStyle name="20% - Ênfase5 89 2" xfId="25089" xr:uid="{77D67B93-0B8D-4C67-B7D7-5B444A5B9622}"/>
    <cellStyle name="20% - Ênfase5 9" xfId="5000" xr:uid="{40206D26-7926-4F05-9491-4FB0975EE288}"/>
    <cellStyle name="20% - Ênfase5 9 10" xfId="10173" xr:uid="{EE9D8F3A-828D-4181-B5E3-4DD829AA8231}"/>
    <cellStyle name="20% - Ênfase5 9 10 2" xfId="25090" xr:uid="{F3D2740A-5769-4729-84C5-B477BA6488EC}"/>
    <cellStyle name="20% - Ênfase5 9 10 2 2" xfId="25091" xr:uid="{084245E0-388F-474B-B906-EE7E1F768567}"/>
    <cellStyle name="20% - Ênfase5 9 10 2 3" xfId="25092" xr:uid="{1A4E5CB0-4453-4246-9845-2F269A70ED89}"/>
    <cellStyle name="20% - Ênfase5 9 10 3" xfId="25093" xr:uid="{CFEC454F-003B-40C5-92DB-416F3206D5F0}"/>
    <cellStyle name="20% - Ênfase5 9 10 4" xfId="25094" xr:uid="{FE5C73FE-80A2-48EF-917F-0FD1AC7BE36C}"/>
    <cellStyle name="20% - Ênfase5 9 11" xfId="25095" xr:uid="{FD2A7CBF-9796-4285-A8B0-856A9BA7902C}"/>
    <cellStyle name="20% - Ênfase5 9 11 2" xfId="25096" xr:uid="{1D61977A-2CE0-430E-AE47-1B60A3D82ACE}"/>
    <cellStyle name="20% - Ênfase5 9 11 3" xfId="25097" xr:uid="{2E257AD3-4732-4E45-A08F-89276A7F208A}"/>
    <cellStyle name="20% - Ênfase5 9 12" xfId="25098" xr:uid="{FB350674-86D3-483B-B27E-4B7400BF650A}"/>
    <cellStyle name="20% - Ênfase5 9 13" xfId="25099" xr:uid="{FED85D4D-E26E-4CB0-BF9B-099F56501E8A}"/>
    <cellStyle name="20% - Ênfase5 9 2" xfId="5001" xr:uid="{69C8C7E0-F1BD-4A9D-9F31-E2C11F0C030E}"/>
    <cellStyle name="20% - Ênfase5 9 2 2" xfId="10174" xr:uid="{D12F05EF-89B6-4643-B7F3-837D49413F6C}"/>
    <cellStyle name="20% - Ênfase5 9 2 2 2" xfId="25100" xr:uid="{839F673F-B55D-4408-89FB-C545F045FBE4}"/>
    <cellStyle name="20% - Ênfase5 9 2 2 2 2" xfId="25101" xr:uid="{1A0BC10D-8144-450C-983E-470FE433D369}"/>
    <cellStyle name="20% - Ênfase5 9 2 2 2 3" xfId="25102" xr:uid="{A64444BB-B951-4F9D-80BE-4477FCD1808F}"/>
    <cellStyle name="20% - Ênfase5 9 2 2 3" xfId="25103" xr:uid="{B469BED9-D18F-45E8-9F6F-B5D19CD93A2C}"/>
    <cellStyle name="20% - Ênfase5 9 2 2 4" xfId="25104" xr:uid="{A3027E14-0378-439A-88D1-8CCE62C25FC4}"/>
    <cellStyle name="20% - Ênfase5 9 2 3" xfId="10175" xr:uid="{48673ECF-B0F8-4AA7-8320-3DCE7B6C0C02}"/>
    <cellStyle name="20% - Ênfase5 9 2 3 2" xfId="25105" xr:uid="{7C8B6CF5-DF87-4EDB-9297-A6E39D5AAC1E}"/>
    <cellStyle name="20% - Ênfase5 9 2 3 2 2" xfId="25106" xr:uid="{512E03E4-6355-4DDB-A62D-340EED0137C9}"/>
    <cellStyle name="20% - Ênfase5 9 2 3 2 3" xfId="25107" xr:uid="{B421F23D-A84F-4A59-83BA-3B71413E8A6A}"/>
    <cellStyle name="20% - Ênfase5 9 2 3 3" xfId="25108" xr:uid="{695B3ECB-9DFD-4913-86B7-77211E5F2DE6}"/>
    <cellStyle name="20% - Ênfase5 9 2 3 4" xfId="25109" xr:uid="{34615194-06CA-4B7E-A6EB-262E9227DF54}"/>
    <cellStyle name="20% - Ênfase5 9 2 4" xfId="25110" xr:uid="{7BD239E9-C8BA-453F-8F2D-619CBF17BAA9}"/>
    <cellStyle name="20% - Ênfase5 9 2 4 2" xfId="25111" xr:uid="{B938586E-48A8-4D67-854D-D61919B8B07B}"/>
    <cellStyle name="20% - Ênfase5 9 2 4 3" xfId="25112" xr:uid="{95F3ACEC-23D8-450E-848F-4676DF903E69}"/>
    <cellStyle name="20% - Ênfase5 9 2 5" xfId="25113" xr:uid="{2373A0D4-CE12-413F-BA4C-E0AAA70EA08B}"/>
    <cellStyle name="20% - Ênfase5 9 2 6" xfId="25114" xr:uid="{4C93F910-B335-47A6-8211-ED9FF9731359}"/>
    <cellStyle name="20% - Ênfase5 9 3" xfId="5002" xr:uid="{D1CB2B10-3C49-4CBB-AAAD-537D778CC161}"/>
    <cellStyle name="20% - Ênfase5 9 3 2" xfId="10176" xr:uid="{0D2FB779-45DC-43AC-AF25-1398DD126F97}"/>
    <cellStyle name="20% - Ênfase5 9 3 2 2" xfId="25115" xr:uid="{2739D104-7ED8-4D81-93B0-7BB8868DA661}"/>
    <cellStyle name="20% - Ênfase5 9 3 2 2 2" xfId="25116" xr:uid="{EA6B8B25-1246-443C-89BE-03AB37302D1B}"/>
    <cellStyle name="20% - Ênfase5 9 3 2 2 3" xfId="25117" xr:uid="{E3E7D4FC-17E4-494E-A8D9-6AF8C5F02510}"/>
    <cellStyle name="20% - Ênfase5 9 3 2 3" xfId="25118" xr:uid="{09934B61-B553-435F-96F0-471EEB854E06}"/>
    <cellStyle name="20% - Ênfase5 9 3 2 4" xfId="25119" xr:uid="{9B68EA83-454B-4022-843A-42274EA45319}"/>
    <cellStyle name="20% - Ênfase5 9 3 3" xfId="10177" xr:uid="{1409A8A0-E3EE-4C65-8FCF-A71F92089109}"/>
    <cellStyle name="20% - Ênfase5 9 3 3 2" xfId="25120" xr:uid="{DAE4F8E0-1D4C-4D47-B248-3F108559AB5D}"/>
    <cellStyle name="20% - Ênfase5 9 3 3 2 2" xfId="25121" xr:uid="{9EE2D7DF-4141-48CC-8057-E76F41BFB9CC}"/>
    <cellStyle name="20% - Ênfase5 9 3 3 2 3" xfId="25122" xr:uid="{E9F58884-4678-4CBC-B384-2803A697FFDD}"/>
    <cellStyle name="20% - Ênfase5 9 3 3 3" xfId="25123" xr:uid="{DBC8DFE5-97E7-4343-A0F8-7FA1953A3476}"/>
    <cellStyle name="20% - Ênfase5 9 3 3 4" xfId="25124" xr:uid="{9EB16DC7-F6C7-4335-9C43-783561C93F26}"/>
    <cellStyle name="20% - Ênfase5 9 3 4" xfId="25125" xr:uid="{90399D3B-8538-411F-B4F7-700A11A25B48}"/>
    <cellStyle name="20% - Ênfase5 9 3 4 2" xfId="25126" xr:uid="{787664BB-79F2-4AF5-A795-28E4C8BB09BE}"/>
    <cellStyle name="20% - Ênfase5 9 3 4 3" xfId="25127" xr:uid="{9CC1598E-714E-4081-8323-4FB82F587AF9}"/>
    <cellStyle name="20% - Ênfase5 9 3 5" xfId="25128" xr:uid="{6FE0FDBD-3CDA-4D20-83AF-8BA60F4A35E5}"/>
    <cellStyle name="20% - Ênfase5 9 3 6" xfId="25129" xr:uid="{1C54F973-7CCE-48D9-847F-DF5623023376}"/>
    <cellStyle name="20% - Ênfase5 9 4" xfId="10178" xr:uid="{D91D676E-04FD-43AF-9C7A-26DDEFD8788E}"/>
    <cellStyle name="20% - Ênfase5 9 4 2" xfId="10179" xr:uid="{131FFECD-E750-401E-9C47-2D249E0FE4D4}"/>
    <cellStyle name="20% - Ênfase5 9 4 2 2" xfId="25130" xr:uid="{8ADF57D8-0F01-4476-B236-13ACF670D8F1}"/>
    <cellStyle name="20% - Ênfase5 9 4 2 2 2" xfId="25131" xr:uid="{3ABC63D8-8E46-42E6-85C5-013B7EAF595E}"/>
    <cellStyle name="20% - Ênfase5 9 4 2 2 3" xfId="25132" xr:uid="{00EBD357-66DB-4718-B333-022D7F03AE33}"/>
    <cellStyle name="20% - Ênfase5 9 4 2 3" xfId="25133" xr:uid="{B5A9D751-A4F2-4D19-B06B-F4EC3F9B849B}"/>
    <cellStyle name="20% - Ênfase5 9 4 2 4" xfId="25134" xr:uid="{32D6884E-33CF-41A5-9CA0-B1BE97AF1D61}"/>
    <cellStyle name="20% - Ênfase5 9 4 3" xfId="10180" xr:uid="{93671A83-D294-4A5C-8911-8BFCC95C56FD}"/>
    <cellStyle name="20% - Ênfase5 9 4 3 2" xfId="25135" xr:uid="{BB3EA6D4-13A1-42AE-8575-CF664200952C}"/>
    <cellStyle name="20% - Ênfase5 9 4 3 2 2" xfId="25136" xr:uid="{EB680691-D8BF-43EE-B911-44013EC1A57A}"/>
    <cellStyle name="20% - Ênfase5 9 4 3 2 3" xfId="25137" xr:uid="{838F638C-B1A8-4F16-A944-B645C1B29564}"/>
    <cellStyle name="20% - Ênfase5 9 4 3 3" xfId="25138" xr:uid="{90E347EC-0F25-4731-A38B-10DE9BDE0E36}"/>
    <cellStyle name="20% - Ênfase5 9 4 3 4" xfId="25139" xr:uid="{4C8E0182-FC85-4975-8235-B992B6B710F1}"/>
    <cellStyle name="20% - Ênfase5 9 4 4" xfId="25140" xr:uid="{3CD8FEEF-B81C-4002-9579-20D605CD08FC}"/>
    <cellStyle name="20% - Ênfase5 9 4 4 2" xfId="25141" xr:uid="{60A29566-5929-4FFA-A5A9-3D976FE4CB4D}"/>
    <cellStyle name="20% - Ênfase5 9 4 4 3" xfId="25142" xr:uid="{CD6AE255-1446-4CAA-AE96-0AF3480E692C}"/>
    <cellStyle name="20% - Ênfase5 9 4 5" xfId="25143" xr:uid="{9B7525B1-057C-4EEA-BA1D-2967ABE922C8}"/>
    <cellStyle name="20% - Ênfase5 9 4 6" xfId="25144" xr:uid="{1107436B-C1DE-48DF-B0A9-0BE2D629C902}"/>
    <cellStyle name="20% - Ênfase5 9 5" xfId="10181" xr:uid="{12D6D2D5-6554-4607-B472-1CD9AA6CCCFF}"/>
    <cellStyle name="20% - Ênfase5 9 5 2" xfId="10182" xr:uid="{A361C03E-33F3-4293-9C28-5379A47C7AD8}"/>
    <cellStyle name="20% - Ênfase5 9 5 2 2" xfId="25145" xr:uid="{0AFD6106-923F-4AC5-8E17-5AE6F8A1FB46}"/>
    <cellStyle name="20% - Ênfase5 9 5 2 2 2" xfId="25146" xr:uid="{438BAB94-96C1-4D4A-A1F6-0E147E1179D4}"/>
    <cellStyle name="20% - Ênfase5 9 5 2 2 3" xfId="25147" xr:uid="{67C9408D-A1E1-4982-9D8C-A7649750A148}"/>
    <cellStyle name="20% - Ênfase5 9 5 2 3" xfId="25148" xr:uid="{702D3A2C-2FD0-4735-B312-B85C11C69323}"/>
    <cellStyle name="20% - Ênfase5 9 5 2 4" xfId="25149" xr:uid="{AB86F26A-99A1-4847-8E3D-D7067F34EBEB}"/>
    <cellStyle name="20% - Ênfase5 9 5 3" xfId="10183" xr:uid="{39F3828E-8368-4181-86A4-F21E7F69F690}"/>
    <cellStyle name="20% - Ênfase5 9 5 3 2" xfId="25150" xr:uid="{D0C97E90-D8D4-4C04-9C36-DE894EC7F05A}"/>
    <cellStyle name="20% - Ênfase5 9 5 3 2 2" xfId="25151" xr:uid="{457ED242-3C55-4B02-8C8E-52E5BCCB44A6}"/>
    <cellStyle name="20% - Ênfase5 9 5 3 2 3" xfId="25152" xr:uid="{4CBC98EC-835D-4F10-ACDD-0D424ED8E005}"/>
    <cellStyle name="20% - Ênfase5 9 5 3 3" xfId="25153" xr:uid="{8BBC6A81-2108-4AAF-A161-6A5A38953ACF}"/>
    <cellStyle name="20% - Ênfase5 9 5 3 4" xfId="25154" xr:uid="{20E09C05-4A09-40F2-BAF0-FA482252F6A3}"/>
    <cellStyle name="20% - Ênfase5 9 5 4" xfId="25155" xr:uid="{7691C20E-33ED-48A4-BEEE-6AC80BAD37C8}"/>
    <cellStyle name="20% - Ênfase5 9 5 4 2" xfId="25156" xr:uid="{481A6147-9BCF-4FF3-A7BF-2A88F6693F5F}"/>
    <cellStyle name="20% - Ênfase5 9 5 4 3" xfId="25157" xr:uid="{3F67449B-1587-4FC2-8935-F1C053A6E667}"/>
    <cellStyle name="20% - Ênfase5 9 5 5" xfId="25158" xr:uid="{628A5CB0-4F81-46E7-B933-2A96E4210657}"/>
    <cellStyle name="20% - Ênfase5 9 5 6" xfId="25159" xr:uid="{0DEBC553-8DF2-4E0C-9C56-D11069AF461B}"/>
    <cellStyle name="20% - Ênfase5 9 6" xfId="10184" xr:uid="{C9B4BDEF-F024-4985-BD4E-41CB86C7AF75}"/>
    <cellStyle name="20% - Ênfase5 9 6 2" xfId="10185" xr:uid="{C81F0C69-66C3-423E-A063-4141A022302D}"/>
    <cellStyle name="20% - Ênfase5 9 6 2 2" xfId="25160" xr:uid="{66E9C29F-D241-447F-9123-E85FC077A71D}"/>
    <cellStyle name="20% - Ênfase5 9 6 2 2 2" xfId="25161" xr:uid="{40735E46-E4E6-49F9-B048-F0FA3566EB94}"/>
    <cellStyle name="20% - Ênfase5 9 6 2 2 3" xfId="25162" xr:uid="{2AF8982A-0B20-495F-BC69-9F8BC46C846F}"/>
    <cellStyle name="20% - Ênfase5 9 6 2 3" xfId="25163" xr:uid="{DC2CB534-5C4A-4886-9C87-53FB20BA01B1}"/>
    <cellStyle name="20% - Ênfase5 9 6 2 4" xfId="25164" xr:uid="{36321F79-F777-48FC-87E4-8875EDC0DD4F}"/>
    <cellStyle name="20% - Ênfase5 9 6 3" xfId="10186" xr:uid="{A6C4B614-A9A3-44A4-9446-0BFF9544F416}"/>
    <cellStyle name="20% - Ênfase5 9 6 3 2" xfId="25165" xr:uid="{F82CE768-1F04-400D-A4BC-402526D85A59}"/>
    <cellStyle name="20% - Ênfase5 9 6 3 2 2" xfId="25166" xr:uid="{599404B2-6955-4519-8B9A-02A98074E33B}"/>
    <cellStyle name="20% - Ênfase5 9 6 3 2 3" xfId="25167" xr:uid="{6BCC5137-5984-4827-971B-24175D26367D}"/>
    <cellStyle name="20% - Ênfase5 9 6 3 3" xfId="25168" xr:uid="{D4AA8448-E709-4FA5-9656-E01AE3ED9ADD}"/>
    <cellStyle name="20% - Ênfase5 9 6 3 4" xfId="25169" xr:uid="{0071430D-5B32-42FD-96E2-783D5C6E42C4}"/>
    <cellStyle name="20% - Ênfase5 9 6 4" xfId="25170" xr:uid="{41411BD5-4045-4073-A865-C7DCF7AC0F42}"/>
    <cellStyle name="20% - Ênfase5 9 6 4 2" xfId="25171" xr:uid="{BDBF6E98-8F7F-4EE8-8E98-DBD636BA23C0}"/>
    <cellStyle name="20% - Ênfase5 9 6 4 3" xfId="25172" xr:uid="{1F1150B8-CB9A-4835-9B05-97885E0B7FB1}"/>
    <cellStyle name="20% - Ênfase5 9 6 5" xfId="25173" xr:uid="{38BA0B13-44DF-46C2-B130-BC687918482D}"/>
    <cellStyle name="20% - Ênfase5 9 6 6" xfId="25174" xr:uid="{9AFF0573-5A16-431B-98F7-FA46E90522E4}"/>
    <cellStyle name="20% - Ênfase5 9 7" xfId="10187" xr:uid="{CDC2A95C-74C3-45FD-A3E4-8E0EBF07AB05}"/>
    <cellStyle name="20% - Ênfase5 9 7 2" xfId="10188" xr:uid="{6207AA9B-AEC7-4716-BA11-7E752311E525}"/>
    <cellStyle name="20% - Ênfase5 9 7 2 2" xfId="25175" xr:uid="{9D3FB098-949F-41EF-AB73-143A974A06F7}"/>
    <cellStyle name="20% - Ênfase5 9 7 2 2 2" xfId="25176" xr:uid="{9B68F73B-5E5D-4DBB-B510-7D0BA7A9FBE2}"/>
    <cellStyle name="20% - Ênfase5 9 7 2 2 3" xfId="25177" xr:uid="{1BC29A4A-C8A3-4390-A924-FBB07A93B75A}"/>
    <cellStyle name="20% - Ênfase5 9 7 2 3" xfId="25178" xr:uid="{BF22A09E-B27E-4ECC-B06C-F245938A4008}"/>
    <cellStyle name="20% - Ênfase5 9 7 2 4" xfId="25179" xr:uid="{5F28BDFE-AA43-4267-8FD3-22B53B32D694}"/>
    <cellStyle name="20% - Ênfase5 9 7 3" xfId="10189" xr:uid="{288512A6-BB77-4788-9BD8-AFC56D9EB822}"/>
    <cellStyle name="20% - Ênfase5 9 7 3 2" xfId="25180" xr:uid="{BED97C7A-E653-4FB9-BAC5-CCCDF931249B}"/>
    <cellStyle name="20% - Ênfase5 9 7 3 2 2" xfId="25181" xr:uid="{A9437218-7461-4A6B-897A-2EC5E438D69E}"/>
    <cellStyle name="20% - Ênfase5 9 7 3 2 3" xfId="25182" xr:uid="{AE7C0246-26AB-47A5-8BD4-537C03F1F867}"/>
    <cellStyle name="20% - Ênfase5 9 7 3 3" xfId="25183" xr:uid="{D1563852-2230-42D5-92A5-3F074C4AE775}"/>
    <cellStyle name="20% - Ênfase5 9 7 3 4" xfId="25184" xr:uid="{8CBFA68F-9C3F-4674-B6CA-2E00EA46DDFF}"/>
    <cellStyle name="20% - Ênfase5 9 7 4" xfId="25185" xr:uid="{3BEDB2C3-E399-4C66-954C-C24F705EA523}"/>
    <cellStyle name="20% - Ênfase5 9 7 4 2" xfId="25186" xr:uid="{9887F5A9-E9DB-4682-BE24-DF3440B105C5}"/>
    <cellStyle name="20% - Ênfase5 9 7 4 3" xfId="25187" xr:uid="{AA09A200-5EB8-416B-B899-82B52547187B}"/>
    <cellStyle name="20% - Ênfase5 9 7 5" xfId="25188" xr:uid="{510040C0-F4FA-49A6-94B4-AF26F3E4A0F1}"/>
    <cellStyle name="20% - Ênfase5 9 7 6" xfId="25189" xr:uid="{E672D067-42AD-4092-B5C0-E3505A9F3C3E}"/>
    <cellStyle name="20% - Ênfase5 9 8" xfId="10190" xr:uid="{9CEAF022-E603-479E-9A74-0CBD96E81259}"/>
    <cellStyle name="20% - Ênfase5 9 8 2" xfId="10191" xr:uid="{57765393-C9C7-43DB-B9E7-BA08C04FE476}"/>
    <cellStyle name="20% - Ênfase5 9 8 2 2" xfId="25190" xr:uid="{BA1949A2-DF2D-4302-805F-F38DEC755CBF}"/>
    <cellStyle name="20% - Ênfase5 9 8 2 2 2" xfId="25191" xr:uid="{1B2B6A47-F5E9-41D9-BEC9-E302B17EB55C}"/>
    <cellStyle name="20% - Ênfase5 9 8 2 2 3" xfId="25192" xr:uid="{EA3D8539-DBEE-433B-B280-269A9BDBE6A6}"/>
    <cellStyle name="20% - Ênfase5 9 8 2 3" xfId="25193" xr:uid="{7701F741-1E97-4B59-A54B-7B4FDD43D96F}"/>
    <cellStyle name="20% - Ênfase5 9 8 2 4" xfId="25194" xr:uid="{02F6EDA0-7DAF-4857-9B71-F3762191189A}"/>
    <cellStyle name="20% - Ênfase5 9 8 3" xfId="10192" xr:uid="{0EE51F18-5768-4F8B-9925-5CD436E91D66}"/>
    <cellStyle name="20% - Ênfase5 9 8 3 2" xfId="25195" xr:uid="{85D1FE98-7433-4E1F-9348-5992C7636C93}"/>
    <cellStyle name="20% - Ênfase5 9 8 3 2 2" xfId="25196" xr:uid="{2DE6E073-90E2-4AE0-ADA3-007D0C2962F8}"/>
    <cellStyle name="20% - Ênfase5 9 8 3 2 3" xfId="25197" xr:uid="{9B716576-F581-464C-8B37-7F6CEB456895}"/>
    <cellStyle name="20% - Ênfase5 9 8 3 3" xfId="25198" xr:uid="{DC8F3248-0D7B-4BC5-AA8D-9682B4264E39}"/>
    <cellStyle name="20% - Ênfase5 9 8 3 4" xfId="25199" xr:uid="{90FCB6F9-3FA4-443E-BBAB-8BF4526635BD}"/>
    <cellStyle name="20% - Ênfase5 9 8 4" xfId="25200" xr:uid="{FE4E1EAE-8C09-451D-918F-50D31F130DCC}"/>
    <cellStyle name="20% - Ênfase5 9 8 4 2" xfId="25201" xr:uid="{9CDCD868-9336-4392-BDA2-751748813D67}"/>
    <cellStyle name="20% - Ênfase5 9 8 4 3" xfId="25202" xr:uid="{9406909B-F78E-449A-960D-EBC3A6310F7E}"/>
    <cellStyle name="20% - Ênfase5 9 8 5" xfId="25203" xr:uid="{2EFC218C-E534-48CC-A908-D7AF855A12BB}"/>
    <cellStyle name="20% - Ênfase5 9 8 6" xfId="25204" xr:uid="{0567887A-E66F-4B72-AC70-B3B1A3F63DF9}"/>
    <cellStyle name="20% - Ênfase5 9 9" xfId="10193" xr:uid="{CA3131E3-735F-46FA-B687-F229714F5F47}"/>
    <cellStyle name="20% - Ênfase5 9 9 2" xfId="25205" xr:uid="{DF5DE009-5EC4-4BC9-99A1-44134EB0A523}"/>
    <cellStyle name="20% - Ênfase5 9 9 2 2" xfId="25206" xr:uid="{3C9CFED1-7D2B-4565-A195-9C39DAB2C487}"/>
    <cellStyle name="20% - Ênfase5 9 9 2 3" xfId="25207" xr:uid="{E81254D6-EF00-4E2A-9975-A92A465C0A45}"/>
    <cellStyle name="20% - Ênfase5 9 9 3" xfId="25208" xr:uid="{E12BBACD-37B5-44E1-A058-58EDA39F855F}"/>
    <cellStyle name="20% - Ênfase5 9 9 4" xfId="25209" xr:uid="{9F8B3F41-C5AA-4CCA-BC5F-700ED057169A}"/>
    <cellStyle name="20% - Ênfase5 90" xfId="25210" xr:uid="{27F8C00D-078A-4121-8E31-7C3818A20E05}"/>
    <cellStyle name="20% - Ênfase5 90 2" xfId="25211" xr:uid="{2363774E-4F46-4076-9C97-956B6FECA028}"/>
    <cellStyle name="20% - Ênfase5 91" xfId="25212" xr:uid="{C7C5892C-7963-4862-B677-4172DD38315A}"/>
    <cellStyle name="20% - Ênfase5 91 2" xfId="25213" xr:uid="{B384E3C1-6C2E-4B99-B41F-7EBC42812EFD}"/>
    <cellStyle name="20% - Ênfase5 92" xfId="25214" xr:uid="{83582B79-0E62-49B1-934B-7706FE205769}"/>
    <cellStyle name="20% - Ênfase5 92 2" xfId="25215" xr:uid="{CE730A53-D41D-4B32-A8E5-0B3BE0AE233D}"/>
    <cellStyle name="20% - Ênfase5 93" xfId="25216" xr:uid="{2604E7E6-0DB4-406D-8EBD-6E99062490F3}"/>
    <cellStyle name="20% - Ênfase5 93 2" xfId="25217" xr:uid="{F0589569-59B6-44AD-9D66-8A505D4AED91}"/>
    <cellStyle name="20% - Ênfase5 94" xfId="25218" xr:uid="{4335BECA-FAF0-4F44-8511-C9AE4103691D}"/>
    <cellStyle name="20% - Ênfase5 94 2" xfId="25219" xr:uid="{159B2906-4A31-45F1-9940-55B18C85305A}"/>
    <cellStyle name="20% - Ênfase5 95" xfId="25220" xr:uid="{A3860181-313D-409F-B7EB-634B32FDC751}"/>
    <cellStyle name="20% - Ênfase5 95 2" xfId="25221" xr:uid="{2AB9B069-0504-4E7A-B147-6BB71A3039E7}"/>
    <cellStyle name="20% - Ênfase5 96" xfId="25222" xr:uid="{075466A3-3AB2-43CF-A348-65B8D653722F}"/>
    <cellStyle name="20% - Ênfase5 96 2" xfId="25223" xr:uid="{24E4E919-AA89-479A-B7DA-3B500DFF26E8}"/>
    <cellStyle name="20% - Ênfase5 97" xfId="25224" xr:uid="{351A0708-C54A-4768-847D-EFB34FACE839}"/>
    <cellStyle name="20% - Ênfase5 97 2" xfId="25225" xr:uid="{DB786F4A-CF37-4E98-AC22-ECEDA6529CAA}"/>
    <cellStyle name="20% - Ênfase5 98" xfId="25226" xr:uid="{98777119-B436-4E70-9829-BAF006269272}"/>
    <cellStyle name="20% - Ênfase5 98 2" xfId="25227" xr:uid="{E9454EA3-552D-4BBC-9A36-8ECD84F4268A}"/>
    <cellStyle name="20% - Ênfase5 99" xfId="25228" xr:uid="{83A4CCC6-04E8-4C59-AE3F-7820DFC28D9B}"/>
    <cellStyle name="20% - Ênfase6" xfId="496" builtinId="50" customBuiltin="1"/>
    <cellStyle name="20% - Ênfase6 10" xfId="5003" xr:uid="{B039EBE2-52B4-4AE7-9DD0-7370B841EC9E}"/>
    <cellStyle name="20% - Ênfase6 10 10" xfId="10194" xr:uid="{DE98903C-51BB-4AD9-83A6-0138E3EFA845}"/>
    <cellStyle name="20% - Ênfase6 10 10 2" xfId="25229" xr:uid="{5CFCEB20-C89A-46B0-8858-E57258E8CCFC}"/>
    <cellStyle name="20% - Ênfase6 10 10 2 2" xfId="25230" xr:uid="{A149000B-13E3-4713-9A50-3DC2D333657C}"/>
    <cellStyle name="20% - Ênfase6 10 10 2 3" xfId="25231" xr:uid="{AF4AF34C-1B72-4031-9251-1D9C0A7E445D}"/>
    <cellStyle name="20% - Ênfase6 10 10 3" xfId="25232" xr:uid="{CC046943-FD72-48B4-A329-93EE27657B00}"/>
    <cellStyle name="20% - Ênfase6 10 10 4" xfId="25233" xr:uid="{1AABAD1E-3CA6-4DA9-A70B-271F617C78C2}"/>
    <cellStyle name="20% - Ênfase6 10 11" xfId="25234" xr:uid="{17B257A1-2E1C-4017-9832-E6D7E719AB76}"/>
    <cellStyle name="20% - Ênfase6 10 11 2" xfId="25235" xr:uid="{FCF68443-D07B-462C-99AA-005D7EEBB319}"/>
    <cellStyle name="20% - Ênfase6 10 11 3" xfId="25236" xr:uid="{9ED42016-C154-440D-BEC1-7458903F0EF0}"/>
    <cellStyle name="20% - Ênfase6 10 12" xfId="25237" xr:uid="{339565C3-1B91-4162-A124-7EA8EC42F871}"/>
    <cellStyle name="20% - Ênfase6 10 13" xfId="25238" xr:uid="{C608D3E7-C8CE-4AC5-A88E-BC7682AD0125}"/>
    <cellStyle name="20% - Ênfase6 10 2" xfId="5004" xr:uid="{B07B35C6-EEEB-4915-8F31-B6A09061CD3E}"/>
    <cellStyle name="20% - Ênfase6 10 2 2" xfId="10195" xr:uid="{AA4B5381-D9FA-4C77-B8F8-25AE0BA13356}"/>
    <cellStyle name="20% - Ênfase6 10 2 2 2" xfId="25239" xr:uid="{FC73E8E6-A043-4ACD-8EEC-758976DC2994}"/>
    <cellStyle name="20% - Ênfase6 10 2 2 2 2" xfId="25240" xr:uid="{8D720F85-09F3-4DCC-85A9-9C83597198FB}"/>
    <cellStyle name="20% - Ênfase6 10 2 2 2 3" xfId="25241" xr:uid="{3F907025-1CE3-47A5-B25F-AA4C91CDBB13}"/>
    <cellStyle name="20% - Ênfase6 10 2 2 3" xfId="25242" xr:uid="{EAAC4168-0EBD-49B1-B1F0-7FBAECE1EE45}"/>
    <cellStyle name="20% - Ênfase6 10 2 2 4" xfId="25243" xr:uid="{E82CB23D-31EC-4E32-92C0-154DFF553BAE}"/>
    <cellStyle name="20% - Ênfase6 10 2 3" xfId="10196" xr:uid="{006381D2-73D2-4AC7-94E5-25F405814B03}"/>
    <cellStyle name="20% - Ênfase6 10 2 3 2" xfId="25244" xr:uid="{32FF79EB-21B9-49A1-B91D-1A0F622616B3}"/>
    <cellStyle name="20% - Ênfase6 10 2 3 2 2" xfId="25245" xr:uid="{992087E8-4E00-4949-9292-7E16E325642B}"/>
    <cellStyle name="20% - Ênfase6 10 2 3 2 3" xfId="25246" xr:uid="{4F576551-ECC1-4DFE-9E59-93C69F918743}"/>
    <cellStyle name="20% - Ênfase6 10 2 3 3" xfId="25247" xr:uid="{0C29A059-9938-4F7F-A330-058876A7934D}"/>
    <cellStyle name="20% - Ênfase6 10 2 3 4" xfId="25248" xr:uid="{B5C772B4-8F24-45EE-A203-3A042F6B395A}"/>
    <cellStyle name="20% - Ênfase6 10 3" xfId="5005" xr:uid="{B8E3ADA2-CAE8-477A-B2D4-208ACD2C7D34}"/>
    <cellStyle name="20% - Ênfase6 10 3 2" xfId="10197" xr:uid="{CA6E3BA5-BA33-42FA-A626-2BC8DAB1F5FE}"/>
    <cellStyle name="20% - Ênfase6 10 3 2 2" xfId="25249" xr:uid="{9648F740-D9BA-4E52-8DAE-4FED6B9FF08C}"/>
    <cellStyle name="20% - Ênfase6 10 3 2 2 2" xfId="25250" xr:uid="{613A0A4D-7EA1-47EC-96D8-9DA8CD8575AC}"/>
    <cellStyle name="20% - Ênfase6 10 3 2 2 3" xfId="25251" xr:uid="{3681B3D9-27E9-4634-A605-50EE74FE953F}"/>
    <cellStyle name="20% - Ênfase6 10 3 2 3" xfId="25252" xr:uid="{A4E1D6B5-8F1E-420D-9794-4BCAF8022006}"/>
    <cellStyle name="20% - Ênfase6 10 3 2 4" xfId="25253" xr:uid="{F3FDC026-B380-4276-8A54-5C1AB81C8D73}"/>
    <cellStyle name="20% - Ênfase6 10 3 3" xfId="10198" xr:uid="{4FB627D1-204B-4604-B214-A2B5DD26B111}"/>
    <cellStyle name="20% - Ênfase6 10 3 3 2" xfId="25254" xr:uid="{B648E6E6-43DD-473A-A9B5-4C145DBDD508}"/>
    <cellStyle name="20% - Ênfase6 10 3 3 2 2" xfId="25255" xr:uid="{2F243FD4-926E-453C-8621-3470FB3B2FE3}"/>
    <cellStyle name="20% - Ênfase6 10 3 3 2 3" xfId="25256" xr:uid="{04A46867-474D-4720-87A7-A3260D87864D}"/>
    <cellStyle name="20% - Ênfase6 10 3 3 3" xfId="25257" xr:uid="{85E47042-0D0E-4CB1-98AB-97BC5779B052}"/>
    <cellStyle name="20% - Ênfase6 10 3 3 4" xfId="25258" xr:uid="{91A14FEC-08A1-44DF-89B3-012CA4DAB5C3}"/>
    <cellStyle name="20% - Ênfase6 10 3 4" xfId="25259" xr:uid="{96FB98C5-8294-4E7D-9E92-388109A4F6EA}"/>
    <cellStyle name="20% - Ênfase6 10 3 4 2" xfId="25260" xr:uid="{16314D21-A71E-46BE-B062-936BA3A6401D}"/>
    <cellStyle name="20% - Ênfase6 10 3 4 3" xfId="25261" xr:uid="{FA94E378-9FD3-4AB6-90C7-60D2DCE1BC3C}"/>
    <cellStyle name="20% - Ênfase6 10 3 5" xfId="25262" xr:uid="{0625B574-9515-47A0-8DBE-9DA0F4A0CFB0}"/>
    <cellStyle name="20% - Ênfase6 10 3 6" xfId="25263" xr:uid="{A64E983E-4C85-45E5-9E71-ED444D48C575}"/>
    <cellStyle name="20% - Ênfase6 10 4" xfId="10199" xr:uid="{3F4B507A-AD9F-4F64-8E0B-14F06E7DC2B3}"/>
    <cellStyle name="20% - Ênfase6 10 4 2" xfId="10200" xr:uid="{86CFACDD-5790-4267-8D22-87CF25E5110F}"/>
    <cellStyle name="20% - Ênfase6 10 4 2 2" xfId="25264" xr:uid="{164F6B7C-24A1-4539-B0B7-8265B744DEEF}"/>
    <cellStyle name="20% - Ênfase6 10 4 2 2 2" xfId="25265" xr:uid="{6BE696DF-ED79-4F48-886B-893AA9CBAB33}"/>
    <cellStyle name="20% - Ênfase6 10 4 2 2 3" xfId="25266" xr:uid="{A01A4C9C-FFEB-4854-8677-4E65C98BCEB5}"/>
    <cellStyle name="20% - Ênfase6 10 4 2 3" xfId="25267" xr:uid="{2D4FE85D-47FF-4D3B-AD26-A5C171601D24}"/>
    <cellStyle name="20% - Ênfase6 10 4 2 4" xfId="25268" xr:uid="{DC3DDE4F-4618-4EED-8CEF-9C2C6B4BF945}"/>
    <cellStyle name="20% - Ênfase6 10 4 3" xfId="10201" xr:uid="{FA66C090-0A59-4A3E-9E93-B7C5B983C6ED}"/>
    <cellStyle name="20% - Ênfase6 10 4 3 2" xfId="25269" xr:uid="{213C6DC4-BDD4-4920-958F-CD528B4023BE}"/>
    <cellStyle name="20% - Ênfase6 10 4 3 2 2" xfId="25270" xr:uid="{56A0891F-0A33-49B7-B14E-191E9AAF5EDE}"/>
    <cellStyle name="20% - Ênfase6 10 4 3 2 3" xfId="25271" xr:uid="{AF83BDD8-1AE8-4EB7-8F89-90D45039E1DE}"/>
    <cellStyle name="20% - Ênfase6 10 4 3 3" xfId="25272" xr:uid="{C43A4D2E-D79A-44A0-8D76-50B394EF6E1E}"/>
    <cellStyle name="20% - Ênfase6 10 4 3 4" xfId="25273" xr:uid="{176297B3-8200-47AB-B02D-F190EFA933BC}"/>
    <cellStyle name="20% - Ênfase6 10 4 4" xfId="25274" xr:uid="{36A57DDC-63C0-4167-9EFA-4D430E8B3EF5}"/>
    <cellStyle name="20% - Ênfase6 10 4 4 2" xfId="25275" xr:uid="{DCA9A22B-41F9-48A2-A383-8EB820355139}"/>
    <cellStyle name="20% - Ênfase6 10 4 4 3" xfId="25276" xr:uid="{04305A68-70DA-4886-9692-D49FB9F23E51}"/>
    <cellStyle name="20% - Ênfase6 10 4 5" xfId="25277" xr:uid="{99F05F84-73B1-440A-B92C-19FFA0654BE7}"/>
    <cellStyle name="20% - Ênfase6 10 4 6" xfId="25278" xr:uid="{9376D086-0209-459F-A5B0-6F7062C86C21}"/>
    <cellStyle name="20% - Ênfase6 10 5" xfId="10202" xr:uid="{F01AB246-0AB3-4C8E-9922-2A41E05A2AE8}"/>
    <cellStyle name="20% - Ênfase6 10 5 2" xfId="10203" xr:uid="{E662921B-B69A-4C2D-B34C-04CE5BF5563F}"/>
    <cellStyle name="20% - Ênfase6 10 5 2 2" xfId="25279" xr:uid="{7ACC9BBD-E20C-45B1-A64D-4E9E3BD07D5C}"/>
    <cellStyle name="20% - Ênfase6 10 5 2 2 2" xfId="25280" xr:uid="{A9A45118-693A-4166-B339-01DDBD916C0A}"/>
    <cellStyle name="20% - Ênfase6 10 5 2 2 3" xfId="25281" xr:uid="{AE3336D4-18A2-4372-BC4C-20D9BEC7FA2B}"/>
    <cellStyle name="20% - Ênfase6 10 5 2 3" xfId="25282" xr:uid="{142493CB-F9AF-425F-9A82-12A7EC76E4E5}"/>
    <cellStyle name="20% - Ênfase6 10 5 2 4" xfId="25283" xr:uid="{7F049DED-57A5-4EB5-9689-10E395626605}"/>
    <cellStyle name="20% - Ênfase6 10 5 3" xfId="10204" xr:uid="{65487404-7978-4A1E-818B-41C2D83443BC}"/>
    <cellStyle name="20% - Ênfase6 10 5 3 2" xfId="25284" xr:uid="{FCFDD0AB-E6A7-4D32-BF63-5EB22D202948}"/>
    <cellStyle name="20% - Ênfase6 10 5 3 2 2" xfId="25285" xr:uid="{5D062316-0472-4AC8-B544-C48D094DD115}"/>
    <cellStyle name="20% - Ênfase6 10 5 3 2 3" xfId="25286" xr:uid="{7470F53A-FD15-4A4A-85EA-4F6F497D4119}"/>
    <cellStyle name="20% - Ênfase6 10 5 3 3" xfId="25287" xr:uid="{0EEFDEC8-EF57-4644-9295-D93C9AC0DD5B}"/>
    <cellStyle name="20% - Ênfase6 10 5 3 4" xfId="25288" xr:uid="{4715469B-30EC-4397-925B-0E6B88AE23B0}"/>
    <cellStyle name="20% - Ênfase6 10 5 4" xfId="25289" xr:uid="{D6581DC0-0B9C-4F21-ABCC-251653F6493D}"/>
    <cellStyle name="20% - Ênfase6 10 5 4 2" xfId="25290" xr:uid="{DD996AD7-F5D7-4062-8003-1ED2B7BA0567}"/>
    <cellStyle name="20% - Ênfase6 10 5 4 3" xfId="25291" xr:uid="{F03766F7-F9CF-4FF3-BEF7-C6CD69D154B2}"/>
    <cellStyle name="20% - Ênfase6 10 5 5" xfId="25292" xr:uid="{A7B58231-9363-4BAE-ACE3-EFF936360105}"/>
    <cellStyle name="20% - Ênfase6 10 5 6" xfId="25293" xr:uid="{293E4A0E-6B88-477C-AA2B-1061E9D7CF1B}"/>
    <cellStyle name="20% - Ênfase6 10 6" xfId="10205" xr:uid="{A6579426-E4E1-438B-908F-6E8EBC8D521D}"/>
    <cellStyle name="20% - Ênfase6 10 6 2" xfId="10206" xr:uid="{C87A0712-FB25-4AFB-8A9B-374FEF80A077}"/>
    <cellStyle name="20% - Ênfase6 10 6 2 2" xfId="25294" xr:uid="{5568BB81-4488-45DD-807A-F35492613854}"/>
    <cellStyle name="20% - Ênfase6 10 6 2 2 2" xfId="25295" xr:uid="{9C957422-65A2-45BF-B345-2C1DB1389476}"/>
    <cellStyle name="20% - Ênfase6 10 6 2 2 3" xfId="25296" xr:uid="{CD8D5FDB-D303-42FA-B577-F3E14AC971C1}"/>
    <cellStyle name="20% - Ênfase6 10 6 2 3" xfId="25297" xr:uid="{318C54A5-6F75-4FCF-AC92-58B54AD2CD6F}"/>
    <cellStyle name="20% - Ênfase6 10 6 2 4" xfId="25298" xr:uid="{2EC33687-4246-47EC-8F80-5462D1859EC7}"/>
    <cellStyle name="20% - Ênfase6 10 6 3" xfId="10207" xr:uid="{90CB9203-3336-4D45-85BF-CC66F2C755AC}"/>
    <cellStyle name="20% - Ênfase6 10 6 3 2" xfId="25299" xr:uid="{13B9275D-B38F-4F19-AEF7-34D614F59508}"/>
    <cellStyle name="20% - Ênfase6 10 6 3 2 2" xfId="25300" xr:uid="{B2615F8F-FD32-485D-B2E8-61E00E4C642D}"/>
    <cellStyle name="20% - Ênfase6 10 6 3 2 3" xfId="25301" xr:uid="{CA07BAEC-7D0C-4FF0-BE82-42616FA7EB3C}"/>
    <cellStyle name="20% - Ênfase6 10 6 3 3" xfId="25302" xr:uid="{25FBBDB2-8307-40EF-B83D-99AF6AF30517}"/>
    <cellStyle name="20% - Ênfase6 10 6 3 4" xfId="25303" xr:uid="{4E67AF84-4863-4CFB-93ED-2C5561666CAF}"/>
    <cellStyle name="20% - Ênfase6 10 6 4" xfId="25304" xr:uid="{933BE81D-213D-499D-B84B-D973691CA5CB}"/>
    <cellStyle name="20% - Ênfase6 10 6 4 2" xfId="25305" xr:uid="{360001DC-A023-49CA-BD27-9DBCDA37DF7C}"/>
    <cellStyle name="20% - Ênfase6 10 6 4 3" xfId="25306" xr:uid="{BA67507A-1256-43A7-8391-3F11914EE1CA}"/>
    <cellStyle name="20% - Ênfase6 10 6 5" xfId="25307" xr:uid="{3F6368E1-EB71-4685-A4F8-75CDFED5DC90}"/>
    <cellStyle name="20% - Ênfase6 10 6 6" xfId="25308" xr:uid="{F0D31D5B-7EDD-4B7B-9838-44CB9AFBDE9A}"/>
    <cellStyle name="20% - Ênfase6 10 7" xfId="10208" xr:uid="{5DDB3017-C440-4098-8E99-A60DC5D4059C}"/>
    <cellStyle name="20% - Ênfase6 10 7 2" xfId="10209" xr:uid="{BE1567FE-6F3D-45E7-8A09-524A1AADD1CC}"/>
    <cellStyle name="20% - Ênfase6 10 7 2 2" xfId="25309" xr:uid="{07F5C507-8317-4B27-A209-141426E576B0}"/>
    <cellStyle name="20% - Ênfase6 10 7 2 2 2" xfId="25310" xr:uid="{A707C6C9-5DCB-45AF-9CCA-70143F1C9D9D}"/>
    <cellStyle name="20% - Ênfase6 10 7 2 2 3" xfId="25311" xr:uid="{9762106F-2B16-473B-806A-05FE03C02C69}"/>
    <cellStyle name="20% - Ênfase6 10 7 2 3" xfId="25312" xr:uid="{4BCBC1FD-5A5E-4CF8-8328-093EBE53A195}"/>
    <cellStyle name="20% - Ênfase6 10 7 2 4" xfId="25313" xr:uid="{767AFD57-F25F-41D2-B03E-973402A87315}"/>
    <cellStyle name="20% - Ênfase6 10 7 3" xfId="10210" xr:uid="{833C0A47-B20D-47F2-BC88-A67857631EAC}"/>
    <cellStyle name="20% - Ênfase6 10 7 3 2" xfId="25314" xr:uid="{7032A0BF-783F-4CC8-A54C-E82544D08AC1}"/>
    <cellStyle name="20% - Ênfase6 10 7 3 2 2" xfId="25315" xr:uid="{BA209FDF-FF09-43FB-85D5-3020888AF70A}"/>
    <cellStyle name="20% - Ênfase6 10 7 3 2 3" xfId="25316" xr:uid="{261FE385-83B0-4A21-8CC6-16D2F90FE1FA}"/>
    <cellStyle name="20% - Ênfase6 10 7 3 3" xfId="25317" xr:uid="{272CFD9C-E293-483A-B464-04B8FD21FF6C}"/>
    <cellStyle name="20% - Ênfase6 10 7 3 4" xfId="25318" xr:uid="{2841A63D-2741-495A-A0C9-1D361F4952AA}"/>
    <cellStyle name="20% - Ênfase6 10 7 4" xfId="25319" xr:uid="{546A7E08-D844-40E6-82F9-FF0FEB4E5E85}"/>
    <cellStyle name="20% - Ênfase6 10 7 4 2" xfId="25320" xr:uid="{27D7B728-FD1D-4074-B238-7520DB14D233}"/>
    <cellStyle name="20% - Ênfase6 10 7 4 3" xfId="25321" xr:uid="{A7BFCCF3-FA89-40D4-A568-80C33F53893C}"/>
    <cellStyle name="20% - Ênfase6 10 7 5" xfId="25322" xr:uid="{B914CF0C-8701-462B-916F-779292EF5AAD}"/>
    <cellStyle name="20% - Ênfase6 10 7 6" xfId="25323" xr:uid="{3AFF9876-F652-47A6-8D98-CDD6618083E3}"/>
    <cellStyle name="20% - Ênfase6 10 8" xfId="10211" xr:uid="{27B12212-DAE1-472E-BEAD-B71FE25EE3BE}"/>
    <cellStyle name="20% - Ênfase6 10 8 2" xfId="10212" xr:uid="{80F7AB21-51EF-4037-85D7-077CDCA2C0AD}"/>
    <cellStyle name="20% - Ênfase6 10 8 2 2" xfId="25324" xr:uid="{23FB69D2-ACFC-490B-9217-1BA93C48A075}"/>
    <cellStyle name="20% - Ênfase6 10 8 2 2 2" xfId="25325" xr:uid="{95F24921-C63E-4685-AE72-678E26E38095}"/>
    <cellStyle name="20% - Ênfase6 10 8 2 2 3" xfId="25326" xr:uid="{9711F28D-1910-4F6E-A565-E1D902BBD4B3}"/>
    <cellStyle name="20% - Ênfase6 10 8 2 3" xfId="25327" xr:uid="{874E6C6D-5D34-4530-9CC7-670C693EA0D1}"/>
    <cellStyle name="20% - Ênfase6 10 8 2 4" xfId="25328" xr:uid="{38EEF56B-CBF3-4D90-9392-B07F3347B027}"/>
    <cellStyle name="20% - Ênfase6 10 8 3" xfId="10213" xr:uid="{2B9A1202-9E97-4343-B8D2-666F6DF5633E}"/>
    <cellStyle name="20% - Ênfase6 10 8 3 2" xfId="25329" xr:uid="{D52AC594-D53F-455B-9DB6-98DC27A7EECD}"/>
    <cellStyle name="20% - Ênfase6 10 8 3 2 2" xfId="25330" xr:uid="{2B0BE17B-1E9C-4D04-B7DE-2D8BC507857C}"/>
    <cellStyle name="20% - Ênfase6 10 8 3 2 3" xfId="25331" xr:uid="{1C92F7D8-998D-432A-AC1E-09BE4A3D181C}"/>
    <cellStyle name="20% - Ênfase6 10 8 3 3" xfId="25332" xr:uid="{2C35FAEB-E67B-4223-9C17-BEE7479C3FB0}"/>
    <cellStyle name="20% - Ênfase6 10 8 3 4" xfId="25333" xr:uid="{BFDA6240-9D10-40DA-B010-8892947B9625}"/>
    <cellStyle name="20% - Ênfase6 10 8 4" xfId="25334" xr:uid="{CA826B5F-A695-4BC4-B112-C67E6A91F313}"/>
    <cellStyle name="20% - Ênfase6 10 8 4 2" xfId="25335" xr:uid="{D21E70DC-E879-4751-81CF-57C285A71A4B}"/>
    <cellStyle name="20% - Ênfase6 10 8 4 3" xfId="25336" xr:uid="{76A56C51-4E2D-4759-BA2B-672BE76F6EDC}"/>
    <cellStyle name="20% - Ênfase6 10 8 5" xfId="25337" xr:uid="{4EC5600E-F4A6-475B-A01E-D04422B90C36}"/>
    <cellStyle name="20% - Ênfase6 10 8 6" xfId="25338" xr:uid="{E0BF22CE-AFCD-429F-942A-F94D5CCF1062}"/>
    <cellStyle name="20% - Ênfase6 10 9" xfId="10214" xr:uid="{752813FD-3F6D-44CB-B4BC-54A2D5789092}"/>
    <cellStyle name="20% - Ênfase6 10 9 2" xfId="25339" xr:uid="{DD05459B-1B86-4CA9-A475-A47038E67E02}"/>
    <cellStyle name="20% - Ênfase6 10 9 2 2" xfId="25340" xr:uid="{A6B750DC-E5C1-4B4B-B166-B452CBE10F5A}"/>
    <cellStyle name="20% - Ênfase6 10 9 2 3" xfId="25341" xr:uid="{7D42E8F9-4152-4F5A-B88F-0D41351F4414}"/>
    <cellStyle name="20% - Ênfase6 10 9 3" xfId="25342" xr:uid="{FCF5CFC0-6D18-4D86-A40C-35A74362FCE1}"/>
    <cellStyle name="20% - Ênfase6 10 9 4" xfId="25343" xr:uid="{AA1361BE-746A-43B7-8960-37036EEF372D}"/>
    <cellStyle name="20% - Ênfase6 100" xfId="25344" xr:uid="{7E84AA36-5976-43DD-A379-147195D30122}"/>
    <cellStyle name="20% - Ênfase6 101" xfId="25345" xr:uid="{90402F7D-8D43-4025-A831-86A9CCB3ACA6}"/>
    <cellStyle name="20% - Ênfase6 102" xfId="25346" xr:uid="{3A61AC89-B380-4C80-983C-C632C4D3D433}"/>
    <cellStyle name="20% - Ênfase6 103" xfId="25347" xr:uid="{D0998B24-FB1F-40A6-A000-72EAFEFE1E94}"/>
    <cellStyle name="20% - Ênfase6 104" xfId="25348" xr:uid="{4350B793-29D7-4ECE-994C-A96EC0A5D7AD}"/>
    <cellStyle name="20% - Ênfase6 105" xfId="25349" xr:uid="{E14668DB-F7AE-45F5-9422-C8BB8CD01180}"/>
    <cellStyle name="20% - Ênfase6 106" xfId="25350" xr:uid="{CF5147BB-85C0-4C36-B5D8-6E8A68638520}"/>
    <cellStyle name="20% - Ênfase6 107" xfId="25351" xr:uid="{875C9663-B646-4A69-8B10-C4724DBFB8B0}"/>
    <cellStyle name="20% - Ênfase6 108" xfId="25352" xr:uid="{343FF9B6-A6B1-4A64-8123-5F20A613091C}"/>
    <cellStyle name="20% - Ênfase6 109" xfId="25353" xr:uid="{E55B996A-5344-4FE3-BA5D-9E2D3C27B02B}"/>
    <cellStyle name="20% - Ênfase6 11" xfId="5006" xr:uid="{0A69394D-9C88-4E44-8F64-DDC8E577DA50}"/>
    <cellStyle name="20% - Ênfase6 11 2" xfId="5007" xr:uid="{11CC8F63-879A-4D5F-9F29-1FEEBF8DA99C}"/>
    <cellStyle name="20% - Ênfase6 11 2 2" xfId="10215" xr:uid="{F5207267-AF0C-450A-868D-CC53A015444B}"/>
    <cellStyle name="20% - Ênfase6 11 2 2 2" xfId="25354" xr:uid="{F1C013AE-716D-4C99-8605-49D38BA7D23F}"/>
    <cellStyle name="20% - Ênfase6 11 2 2 2 2" xfId="25355" xr:uid="{DDB7096E-FE41-4688-927F-BFCBAA4B01A0}"/>
    <cellStyle name="20% - Ênfase6 11 2 2 2 3" xfId="25356" xr:uid="{1A0EF379-50B2-4AF5-BAA5-50032C6ABFFF}"/>
    <cellStyle name="20% - Ênfase6 11 2 2 3" xfId="25357" xr:uid="{C838C9C0-C4EB-4609-815C-5B14B5DDD0AB}"/>
    <cellStyle name="20% - Ênfase6 11 2 2 4" xfId="25358" xr:uid="{FCCD52A6-B772-4EF7-BF5E-6FE1CF7203C3}"/>
    <cellStyle name="20% - Ênfase6 11 2 3" xfId="10216" xr:uid="{3063D12E-4937-4BAD-A50C-3C918D3A34A5}"/>
    <cellStyle name="20% - Ênfase6 11 2 3 2" xfId="25359" xr:uid="{A25B0784-CF8D-41E8-9627-6C858144FA46}"/>
    <cellStyle name="20% - Ênfase6 11 2 3 2 2" xfId="25360" xr:uid="{4CF30C74-549C-43E7-99DD-2B86FC85F536}"/>
    <cellStyle name="20% - Ênfase6 11 2 3 2 3" xfId="25361" xr:uid="{E0FE63A4-6E3C-42B7-A2DD-B49FD690B554}"/>
    <cellStyle name="20% - Ênfase6 11 2 3 3" xfId="25362" xr:uid="{4C139FDB-53DA-41C0-B527-6384786E8AAC}"/>
    <cellStyle name="20% - Ênfase6 11 2 3 4" xfId="25363" xr:uid="{D4D3ED56-538C-4A38-B903-EF5B0FA71130}"/>
    <cellStyle name="20% - Ênfase6 11 2 4" xfId="25364" xr:uid="{2E7C76D7-2DB4-486F-8D01-E22BC7404361}"/>
    <cellStyle name="20% - Ênfase6 11 2 4 2" xfId="25365" xr:uid="{798E29AF-8560-4F67-8E5E-4C51366D4D3E}"/>
    <cellStyle name="20% - Ênfase6 11 2 4 3" xfId="25366" xr:uid="{37CBFAB9-8A76-457E-AA0A-822663528210}"/>
    <cellStyle name="20% - Ênfase6 11 2 5" xfId="25367" xr:uid="{D6B15A77-4442-4DD2-88CE-2726E2BD1BD6}"/>
    <cellStyle name="20% - Ênfase6 11 2 6" xfId="25368" xr:uid="{8FD01DF0-158D-43CB-BFED-FDC9D97BD1F6}"/>
    <cellStyle name="20% - Ênfase6 11 3" xfId="5008" xr:uid="{75E4C98C-E321-4867-9A5A-519E2B3FA062}"/>
    <cellStyle name="20% - Ênfase6 11 3 2" xfId="10217" xr:uid="{0AC74FA5-7DC1-43E8-982A-5E276C48BB3F}"/>
    <cellStyle name="20% - Ênfase6 11 3 2 2" xfId="25369" xr:uid="{533E90FF-26FF-440E-96AB-52F1D7A4249C}"/>
    <cellStyle name="20% - Ênfase6 11 3 2 2 2" xfId="25370" xr:uid="{CF60FC63-B771-449F-801F-BE093B152C72}"/>
    <cellStyle name="20% - Ênfase6 11 3 2 2 3" xfId="25371" xr:uid="{567F8D2D-BBCD-496B-9128-65838D328BE8}"/>
    <cellStyle name="20% - Ênfase6 11 3 2 3" xfId="25372" xr:uid="{E5DBD962-D748-4F59-AD70-E0315B5A611B}"/>
    <cellStyle name="20% - Ênfase6 11 3 2 4" xfId="25373" xr:uid="{CAC123CD-9F13-49A6-A6BB-3372FAB7CCE0}"/>
    <cellStyle name="20% - Ênfase6 11 3 3" xfId="10218" xr:uid="{668C9EB4-B91B-47A9-9A15-5E50A0BD2958}"/>
    <cellStyle name="20% - Ênfase6 11 3 3 2" xfId="25374" xr:uid="{B832EB79-DA85-47C4-B9F4-F395CBB56D82}"/>
    <cellStyle name="20% - Ênfase6 11 3 3 2 2" xfId="25375" xr:uid="{303C069F-D5F2-4139-96F2-D3DCF327DD54}"/>
    <cellStyle name="20% - Ênfase6 11 3 3 2 3" xfId="25376" xr:uid="{ECD47D44-B2F5-443A-B6DC-3FCDD5DB3125}"/>
    <cellStyle name="20% - Ênfase6 11 3 3 3" xfId="25377" xr:uid="{ABC7BBB8-36BB-46AB-B09A-718FF694C874}"/>
    <cellStyle name="20% - Ênfase6 11 3 3 4" xfId="25378" xr:uid="{EF44CA5B-B90B-4880-B206-D5B0B91CBE06}"/>
    <cellStyle name="20% - Ênfase6 11 3 4" xfId="25379" xr:uid="{AF16657E-2671-49B0-BF11-536D22C3C35B}"/>
    <cellStyle name="20% - Ênfase6 11 3 4 2" xfId="25380" xr:uid="{38CC14CF-FC52-4F40-AF43-9EE47E94ADB4}"/>
    <cellStyle name="20% - Ênfase6 11 3 4 3" xfId="25381" xr:uid="{789C0E59-DBB1-4C1E-BFE0-8DC623E7E50D}"/>
    <cellStyle name="20% - Ênfase6 11 3 5" xfId="25382" xr:uid="{34C3CA2A-9BB1-4140-A0D7-FF685A7B4C32}"/>
    <cellStyle name="20% - Ênfase6 11 3 6" xfId="25383" xr:uid="{AF87B441-21AD-466D-8F26-0BEF40CC5078}"/>
    <cellStyle name="20% - Ênfase6 11 4" xfId="10219" xr:uid="{87A514F5-4128-4658-89DF-2873F5637416}"/>
    <cellStyle name="20% - Ênfase6 11 4 2" xfId="25384" xr:uid="{74294EF4-5863-4303-AA97-1928E6E74423}"/>
    <cellStyle name="20% - Ênfase6 11 4 2 2" xfId="25385" xr:uid="{6F6B922A-1102-4AF1-97A4-1C87688DB4F5}"/>
    <cellStyle name="20% - Ênfase6 11 4 2 3" xfId="25386" xr:uid="{1917662B-9CA5-4D9D-A971-6E2766237165}"/>
    <cellStyle name="20% - Ênfase6 11 4 3" xfId="25387" xr:uid="{75E5B4DD-5C60-4F4B-B738-B3A3562E611A}"/>
    <cellStyle name="20% - Ênfase6 11 4 4" xfId="25388" xr:uid="{A667840E-AB03-4BAF-861F-27D07E0EF959}"/>
    <cellStyle name="20% - Ênfase6 11 5" xfId="10220" xr:uid="{E477477F-6C87-405C-98E2-EF90F4934120}"/>
    <cellStyle name="20% - Ênfase6 11 5 2" xfId="25389" xr:uid="{DC305E81-3D4E-4F0A-AB12-BA5DDA116126}"/>
    <cellStyle name="20% - Ênfase6 11 5 2 2" xfId="25390" xr:uid="{938CB87B-273B-4B5E-A656-0149AE080443}"/>
    <cellStyle name="20% - Ênfase6 11 5 2 3" xfId="25391" xr:uid="{4007BFD7-0CEA-4E46-91DA-B3BA0E0FE08B}"/>
    <cellStyle name="20% - Ênfase6 11 5 3" xfId="25392" xr:uid="{3D6AB61C-B585-4519-B704-3638D8C046C2}"/>
    <cellStyle name="20% - Ênfase6 11 5 4" xfId="25393" xr:uid="{E762DAE4-8F5B-4639-9930-6C28AB228040}"/>
    <cellStyle name="20% - Ênfase6 11 6" xfId="25394" xr:uid="{F79582CB-AF8F-4325-BB8C-B0FF7D4CC9BC}"/>
    <cellStyle name="20% - Ênfase6 11 6 2" xfId="25395" xr:uid="{7788407F-117A-4E0C-A677-7A626E1CA912}"/>
    <cellStyle name="20% - Ênfase6 11 6 3" xfId="25396" xr:uid="{213A681B-532F-47CB-95D6-2A0F157B98CA}"/>
    <cellStyle name="20% - Ênfase6 11 7" xfId="25397" xr:uid="{4145C226-EF55-4072-B4C4-21F7CABF2C32}"/>
    <cellStyle name="20% - Ênfase6 11 8" xfId="25398" xr:uid="{C05503AA-F93C-41AA-96DE-5C7AE2840433}"/>
    <cellStyle name="20% - Ênfase6 110" xfId="25399" xr:uid="{B525F2EC-AC69-4A0B-B3C3-51A2A8F9A1EB}"/>
    <cellStyle name="20% - Ênfase6 111" xfId="25400" xr:uid="{1582A58C-D2AE-4866-92F4-169C406CAE44}"/>
    <cellStyle name="20% - Ênfase6 112" xfId="25401" xr:uid="{5409470F-1D3A-41FF-90F6-B089443538A4}"/>
    <cellStyle name="20% - Ênfase6 113" xfId="25402" xr:uid="{08A25C01-A30A-43D0-BFAE-7C0039E4E84C}"/>
    <cellStyle name="20% - Ênfase6 114" xfId="25403" xr:uid="{E569621B-5E66-40BB-8114-72CB1C7667C6}"/>
    <cellStyle name="20% - Ênfase6 115" xfId="25404" xr:uid="{E7D26EDB-8016-43E8-9E6D-D8D27DDF2203}"/>
    <cellStyle name="20% - Ênfase6 116" xfId="25405" xr:uid="{A79231E7-B391-48D9-A903-01A7A33D1514}"/>
    <cellStyle name="20% - Ênfase6 117" xfId="25406" xr:uid="{F89C701E-E4DA-475C-878B-A7171A6D91AF}"/>
    <cellStyle name="20% - Ênfase6 118" xfId="25407" xr:uid="{4189007E-BD90-472B-BF99-92E18806D00E}"/>
    <cellStyle name="20% - Ênfase6 119" xfId="25408" xr:uid="{5DAB4BD7-6B7D-42DE-8101-7FAF165142A7}"/>
    <cellStyle name="20% - Ênfase6 12" xfId="5009" xr:uid="{B0A15653-E74E-4786-B5D9-A48217883124}"/>
    <cellStyle name="20% - Ênfase6 12 2" xfId="5010" xr:uid="{4A55FD21-37E7-4EB2-AA9D-EB419AE001D7}"/>
    <cellStyle name="20% - Ênfase6 12 2 2" xfId="10221" xr:uid="{B454C053-3E51-4FA3-B47B-291C07837072}"/>
    <cellStyle name="20% - Ênfase6 12 2 2 2" xfId="25409" xr:uid="{4F569F85-B5C3-448B-92DE-AFA873FD5E30}"/>
    <cellStyle name="20% - Ênfase6 12 2 2 2 2" xfId="25410" xr:uid="{A9E2BAB8-A263-4321-9DD4-1BC99E733B40}"/>
    <cellStyle name="20% - Ênfase6 12 2 2 2 3" xfId="25411" xr:uid="{C3FD4AC3-D459-4A9A-A00E-465C6E6E75E7}"/>
    <cellStyle name="20% - Ênfase6 12 2 2 3" xfId="25412" xr:uid="{2F9E0240-2500-421D-B87C-9AA13A2EB2CD}"/>
    <cellStyle name="20% - Ênfase6 12 2 2 4" xfId="25413" xr:uid="{D9C35641-43DC-4C6F-9DF1-1989D3FCC0B5}"/>
    <cellStyle name="20% - Ênfase6 12 2 3" xfId="10222" xr:uid="{37AC67B0-FCB5-4EE9-B54F-ACAE921226FC}"/>
    <cellStyle name="20% - Ênfase6 12 2 3 2" xfId="25414" xr:uid="{E65D9AC9-69E5-401D-954C-1F3561E7FCBC}"/>
    <cellStyle name="20% - Ênfase6 12 2 3 2 2" xfId="25415" xr:uid="{164ED2DF-EB49-408A-9FFA-BF5F40DAC989}"/>
    <cellStyle name="20% - Ênfase6 12 2 3 2 3" xfId="25416" xr:uid="{A859523C-DC1A-41FF-8952-756CDD91190B}"/>
    <cellStyle name="20% - Ênfase6 12 2 3 3" xfId="25417" xr:uid="{F416F520-E0CF-4200-9011-C3E8DEE0E907}"/>
    <cellStyle name="20% - Ênfase6 12 2 3 4" xfId="25418" xr:uid="{1288ADEA-E285-4139-AAC6-E558D19B4CB1}"/>
    <cellStyle name="20% - Ênfase6 12 2 4" xfId="25419" xr:uid="{E2C558EC-9676-4163-B005-84D3022E0896}"/>
    <cellStyle name="20% - Ênfase6 12 2 4 2" xfId="25420" xr:uid="{4346F763-232D-41E1-916E-A13C4FC69417}"/>
    <cellStyle name="20% - Ênfase6 12 2 4 3" xfId="25421" xr:uid="{A45B119A-AAA1-494B-9EB3-D6FC172818E1}"/>
    <cellStyle name="20% - Ênfase6 12 2 5" xfId="25422" xr:uid="{C2CD8197-FC89-49F8-9B81-1E0B57C42630}"/>
    <cellStyle name="20% - Ênfase6 12 2 6" xfId="25423" xr:uid="{9D3CA096-10D9-46C4-B16F-53A477A529CA}"/>
    <cellStyle name="20% - Ênfase6 12 3" xfId="5011" xr:uid="{560B59BB-4D86-4769-951C-C585D7939C6E}"/>
    <cellStyle name="20% - Ênfase6 12 3 2" xfId="10223" xr:uid="{390FB64E-0BF6-4886-8CD3-7B8485EB947F}"/>
    <cellStyle name="20% - Ênfase6 12 3 2 2" xfId="25424" xr:uid="{2C10F3F9-75AB-4993-AC43-66D1976A1821}"/>
    <cellStyle name="20% - Ênfase6 12 3 2 2 2" xfId="25425" xr:uid="{3612B0D4-9B65-4347-8CAC-1C385611CC46}"/>
    <cellStyle name="20% - Ênfase6 12 3 2 2 3" xfId="25426" xr:uid="{3B4F1C9F-F8C3-4312-85A5-248B8C8D22A4}"/>
    <cellStyle name="20% - Ênfase6 12 3 2 3" xfId="25427" xr:uid="{7996621D-DEFA-4110-8166-C85ED42F4B63}"/>
    <cellStyle name="20% - Ênfase6 12 3 2 4" xfId="25428" xr:uid="{460D7747-52C6-4ABB-8097-E72977DA055F}"/>
    <cellStyle name="20% - Ênfase6 12 3 3" xfId="10224" xr:uid="{43FB769E-FFDC-4DF1-B994-7526B74B47FE}"/>
    <cellStyle name="20% - Ênfase6 12 3 3 2" xfId="25429" xr:uid="{B65EE5AF-AFB3-4947-B81A-E5CD833D8062}"/>
    <cellStyle name="20% - Ênfase6 12 3 3 2 2" xfId="25430" xr:uid="{7D22E7BC-A4A9-4E64-BB55-A5D52F61BF0B}"/>
    <cellStyle name="20% - Ênfase6 12 3 3 2 3" xfId="25431" xr:uid="{09546575-9A46-44A2-9930-7F84ED49FB9C}"/>
    <cellStyle name="20% - Ênfase6 12 3 3 3" xfId="25432" xr:uid="{3D665A52-516B-491E-AAA5-C6CD709457B2}"/>
    <cellStyle name="20% - Ênfase6 12 3 3 4" xfId="25433" xr:uid="{A7E55757-2819-4EA1-9340-63431907DF61}"/>
    <cellStyle name="20% - Ênfase6 12 3 4" xfId="25434" xr:uid="{E7AF492A-A8B1-437F-9117-13248C3A0543}"/>
    <cellStyle name="20% - Ênfase6 12 3 4 2" xfId="25435" xr:uid="{86A9DB24-4E61-4F7D-8958-2A3A6C32FE64}"/>
    <cellStyle name="20% - Ênfase6 12 3 4 3" xfId="25436" xr:uid="{EC780187-80C2-42AF-9CAE-3B064D0EE302}"/>
    <cellStyle name="20% - Ênfase6 12 3 5" xfId="25437" xr:uid="{4A295E01-1BFC-4D66-871E-E34A1EA504D9}"/>
    <cellStyle name="20% - Ênfase6 12 3 6" xfId="25438" xr:uid="{E95B8E60-E081-4ED3-BEB9-7B4ED051A524}"/>
    <cellStyle name="20% - Ênfase6 12 4" xfId="10225" xr:uid="{44BF5530-3A4B-4B2A-9999-13342BBF7D17}"/>
    <cellStyle name="20% - Ênfase6 12 4 2" xfId="25439" xr:uid="{9C9440AE-1954-44C1-9BC4-25D2BB66DD0B}"/>
    <cellStyle name="20% - Ênfase6 12 4 2 2" xfId="25440" xr:uid="{032BF20D-99A0-4E4B-BCD8-03E6EA1DC9E9}"/>
    <cellStyle name="20% - Ênfase6 12 4 2 3" xfId="25441" xr:uid="{26A9FAF3-A93B-4BA1-9FAA-B6B88D2CD6E0}"/>
    <cellStyle name="20% - Ênfase6 12 4 3" xfId="25442" xr:uid="{7D274D06-5DA0-4200-BF2F-533369258CB0}"/>
    <cellStyle name="20% - Ênfase6 12 4 4" xfId="25443" xr:uid="{7B6001E8-D76D-44B4-9CB1-8456FE358CE7}"/>
    <cellStyle name="20% - Ênfase6 12 5" xfId="10226" xr:uid="{D0BCC309-6131-4E27-A975-A06C968D7691}"/>
    <cellStyle name="20% - Ênfase6 12 5 2" xfId="25444" xr:uid="{24CA3B56-A26A-4399-A2F2-96BBD13076CB}"/>
    <cellStyle name="20% - Ênfase6 12 5 2 2" xfId="25445" xr:uid="{0876E395-F4E3-4DBF-864E-881183C08ABC}"/>
    <cellStyle name="20% - Ênfase6 12 5 2 3" xfId="25446" xr:uid="{7CA82095-31F3-4759-98A9-DD81FF1797A6}"/>
    <cellStyle name="20% - Ênfase6 12 5 3" xfId="25447" xr:uid="{D3F06F82-9641-4CBB-8352-2148C7F92DFA}"/>
    <cellStyle name="20% - Ênfase6 12 5 4" xfId="25448" xr:uid="{C912DBEF-4422-4483-B1C8-1A357C88AB7F}"/>
    <cellStyle name="20% - Ênfase6 12 6" xfId="25449" xr:uid="{93AE93A6-6170-4DAE-A487-DBE9F4E77079}"/>
    <cellStyle name="20% - Ênfase6 12 6 2" xfId="25450" xr:uid="{95921565-19BE-473B-82ED-092A3BC7EF22}"/>
    <cellStyle name="20% - Ênfase6 12 6 3" xfId="25451" xr:uid="{CCB77BA5-16D2-49CE-8E07-9D83980298AD}"/>
    <cellStyle name="20% - Ênfase6 12 7" xfId="25452" xr:uid="{408C32E9-55C3-483D-9508-42F20204C784}"/>
    <cellStyle name="20% - Ênfase6 12 8" xfId="25453" xr:uid="{D4C39F0D-2BC4-4FE1-9418-04460245E862}"/>
    <cellStyle name="20% - Ênfase6 120" xfId="25454" xr:uid="{A4BE2645-134C-4EBD-8751-C3919C0471C5}"/>
    <cellStyle name="20% - Ênfase6 121" xfId="25455" xr:uid="{0AAB7B60-28B6-4CA4-877A-0AB26E2E3BE4}"/>
    <cellStyle name="20% - Ênfase6 122" xfId="25456" xr:uid="{041B1984-2A13-47D3-8DC0-26BA9BA9C870}"/>
    <cellStyle name="20% - Ênfase6 123" xfId="25457" xr:uid="{8DB25504-CBF2-4F13-A81B-EF97F46E1C5C}"/>
    <cellStyle name="20% - Ênfase6 124" xfId="25458" xr:uid="{2B04DCAD-194D-4D22-A0D3-FBCC9E06BD2B}"/>
    <cellStyle name="20% - Ênfase6 125" xfId="25459" xr:uid="{D22908B5-739D-443D-92B4-A7A4F511CC86}"/>
    <cellStyle name="20% - Ênfase6 126" xfId="25460" xr:uid="{8201A994-563D-4CDE-B22E-05DBF9FA5629}"/>
    <cellStyle name="20% - Ênfase6 127" xfId="25461" xr:uid="{BFE84204-CB19-476D-AB60-20BEDB14D407}"/>
    <cellStyle name="20% - Ênfase6 128" xfId="25462" xr:uid="{EFE417B0-1406-4EB0-A756-0F2F4E99797C}"/>
    <cellStyle name="20% - Ênfase6 129" xfId="25463" xr:uid="{C70853E0-7319-4F9F-A275-12AD8EC5E731}"/>
    <cellStyle name="20% - Ênfase6 13" xfId="5012" xr:uid="{B89A57AA-72A9-4308-8AB9-07B1ABA927C7}"/>
    <cellStyle name="20% - Ênfase6 13 2" xfId="10227" xr:uid="{F55DD0F5-E06F-4EBD-A657-2905DD8CEA1B}"/>
    <cellStyle name="20% - Ênfase6 13 2 2" xfId="10228" xr:uid="{8B370697-F530-464E-B86D-4B7C373985AD}"/>
    <cellStyle name="20% - Ênfase6 13 2 2 2" xfId="25464" xr:uid="{154486A4-A5C4-4507-B03B-AD81C8632444}"/>
    <cellStyle name="20% - Ênfase6 13 2 2 2 2" xfId="25465" xr:uid="{E67C1203-E41B-4371-A5DB-7F0E0B3D91ED}"/>
    <cellStyle name="20% - Ênfase6 13 2 2 2 3" xfId="25466" xr:uid="{2813C0F0-A618-44B9-9744-EC06A366A580}"/>
    <cellStyle name="20% - Ênfase6 13 2 2 3" xfId="25467" xr:uid="{C2356613-EE65-44D3-9A31-A157C0D831D0}"/>
    <cellStyle name="20% - Ênfase6 13 2 2 4" xfId="25468" xr:uid="{E9EE2B6B-1EFC-4A17-97A4-6C0601DD0ADC}"/>
    <cellStyle name="20% - Ênfase6 13 2 3" xfId="10229" xr:uid="{2EFB628B-D797-4116-9D19-B8DA9FC3554B}"/>
    <cellStyle name="20% - Ênfase6 13 2 3 2" xfId="25469" xr:uid="{DE07D907-E5A2-4896-A99C-6CDD0E32CF8A}"/>
    <cellStyle name="20% - Ênfase6 13 2 3 2 2" xfId="25470" xr:uid="{B59D98CE-7A6E-4676-822E-995F762EDEAD}"/>
    <cellStyle name="20% - Ênfase6 13 2 3 2 3" xfId="25471" xr:uid="{1C9F5D9A-08F7-43A5-9AB5-F26CDE6028C7}"/>
    <cellStyle name="20% - Ênfase6 13 2 3 3" xfId="25472" xr:uid="{A843AA8C-E369-4BC0-B9FC-A63F9FF4720A}"/>
    <cellStyle name="20% - Ênfase6 13 2 3 4" xfId="25473" xr:uid="{52A1926B-844B-42B8-A80A-6B2B181499CA}"/>
    <cellStyle name="20% - Ênfase6 13 2 4" xfId="25474" xr:uid="{EFC31BCC-4A91-4EE6-AD6E-9423C8482BF0}"/>
    <cellStyle name="20% - Ênfase6 13 2 4 2" xfId="25475" xr:uid="{5E34C540-672E-49DA-8804-B9D3E3CE9F8D}"/>
    <cellStyle name="20% - Ênfase6 13 2 4 3" xfId="25476" xr:uid="{B72D2D49-5FB1-4E03-ABC6-036FB203C0F4}"/>
    <cellStyle name="20% - Ênfase6 13 2 5" xfId="25477" xr:uid="{76B58297-E067-4D4D-92FC-37060B4828E8}"/>
    <cellStyle name="20% - Ênfase6 13 2 6" xfId="25478" xr:uid="{695D81B4-05FC-4425-B6A7-41A7DCC0D4C7}"/>
    <cellStyle name="20% - Ênfase6 13 3" xfId="10230" xr:uid="{C1FA3D34-D0FF-4797-8BD7-1EC76D8E73D7}"/>
    <cellStyle name="20% - Ênfase6 13 3 2" xfId="10231" xr:uid="{86E3F4B1-880E-440C-B297-64BCBE0B9FF6}"/>
    <cellStyle name="20% - Ênfase6 13 3 2 2" xfId="25479" xr:uid="{27C72D65-D721-4842-AE75-4B04E44BAA33}"/>
    <cellStyle name="20% - Ênfase6 13 3 2 2 2" xfId="25480" xr:uid="{73AE733C-14EB-4168-8196-F50A1496A058}"/>
    <cellStyle name="20% - Ênfase6 13 3 2 2 3" xfId="25481" xr:uid="{B10D4DE0-68B6-4E96-867E-51DCD1CCADF7}"/>
    <cellStyle name="20% - Ênfase6 13 3 2 3" xfId="25482" xr:uid="{56620188-B5EF-4BF4-B05B-666A5E4A395A}"/>
    <cellStyle name="20% - Ênfase6 13 3 2 4" xfId="25483" xr:uid="{74BF1289-4EB5-49CB-B337-13A82910E8AC}"/>
    <cellStyle name="20% - Ênfase6 13 3 3" xfId="10232" xr:uid="{2643F66C-728E-4631-838B-506D90F0D320}"/>
    <cellStyle name="20% - Ênfase6 13 3 3 2" xfId="25484" xr:uid="{7D82DA38-72FE-4C43-8716-61BC1C151D73}"/>
    <cellStyle name="20% - Ênfase6 13 3 3 2 2" xfId="25485" xr:uid="{28994F41-7C39-41FE-943E-3E646C8B3052}"/>
    <cellStyle name="20% - Ênfase6 13 3 3 2 3" xfId="25486" xr:uid="{421D464F-6489-45AD-A4BB-8EC19FBA16D6}"/>
    <cellStyle name="20% - Ênfase6 13 3 3 3" xfId="25487" xr:uid="{9075585D-3624-49B7-ABD8-91C1654E6DB3}"/>
    <cellStyle name="20% - Ênfase6 13 3 3 4" xfId="25488" xr:uid="{CE0726C3-6BFF-4602-BE56-FD9419EAF91B}"/>
    <cellStyle name="20% - Ênfase6 13 3 4" xfId="25489" xr:uid="{136B82BA-E464-4AF1-A656-542921F87306}"/>
    <cellStyle name="20% - Ênfase6 13 3 4 2" xfId="25490" xr:uid="{B024DC1B-5463-4AA1-954D-B2EE94108C64}"/>
    <cellStyle name="20% - Ênfase6 13 3 4 3" xfId="25491" xr:uid="{E2B5C1CA-328E-44A8-B1DC-E2412BF03810}"/>
    <cellStyle name="20% - Ênfase6 13 3 5" xfId="25492" xr:uid="{3CA4F712-C79F-47E6-BD2B-2370BF9341A6}"/>
    <cellStyle name="20% - Ênfase6 13 3 6" xfId="25493" xr:uid="{8F516FBA-3B1F-4B0D-B630-70F2407AA098}"/>
    <cellStyle name="20% - Ênfase6 13 4" xfId="10233" xr:uid="{0857C0EB-5D55-4A67-B6F8-129899F4E561}"/>
    <cellStyle name="20% - Ênfase6 13 4 2" xfId="25494" xr:uid="{AAB53009-D8BE-4D3F-BBAB-E6F9ED47C4DD}"/>
    <cellStyle name="20% - Ênfase6 13 4 2 2" xfId="25495" xr:uid="{C1417535-0A6F-48E4-8499-554CD140B9F6}"/>
    <cellStyle name="20% - Ênfase6 13 4 2 3" xfId="25496" xr:uid="{7FD66107-7674-41CE-8EF5-C86424ADF364}"/>
    <cellStyle name="20% - Ênfase6 13 4 3" xfId="25497" xr:uid="{EBF62107-16BF-461C-B447-613C8217ED9E}"/>
    <cellStyle name="20% - Ênfase6 13 4 4" xfId="25498" xr:uid="{C58FB7E2-8006-4227-8779-1B63CBDB6233}"/>
    <cellStyle name="20% - Ênfase6 13 5" xfId="10234" xr:uid="{86AAFF4E-AAF0-49A1-A1C3-CCE71A484915}"/>
    <cellStyle name="20% - Ênfase6 13 5 2" xfId="25499" xr:uid="{1743F6EB-2AA7-4C1D-BAB8-57484F812768}"/>
    <cellStyle name="20% - Ênfase6 13 5 2 2" xfId="25500" xr:uid="{1F4E155E-1955-4F13-BB4A-D742320D7608}"/>
    <cellStyle name="20% - Ênfase6 13 5 2 3" xfId="25501" xr:uid="{6F7A40B2-97C3-47AB-B512-9B46776546B9}"/>
    <cellStyle name="20% - Ênfase6 13 5 3" xfId="25502" xr:uid="{F8A1FEFD-EB6B-4B70-B9B7-680A61DC4D6E}"/>
    <cellStyle name="20% - Ênfase6 13 5 4" xfId="25503" xr:uid="{34A43FEC-FDE1-4C21-BF34-30E872A845F8}"/>
    <cellStyle name="20% - Ênfase6 130" xfId="25504" xr:uid="{064ACA78-6B56-4D74-B869-F6D1174012AC}"/>
    <cellStyle name="20% - Ênfase6 131" xfId="25505" xr:uid="{DD1F6868-80E0-4DFC-AACA-82005D35B822}"/>
    <cellStyle name="20% - Ênfase6 132" xfId="25506" xr:uid="{A3D394E0-4F53-4514-AC40-CCAA4DC34E57}"/>
    <cellStyle name="20% - Ênfase6 133" xfId="25507" xr:uid="{16E05907-ADCD-4A78-8BDC-1DBFBB7ADFC8}"/>
    <cellStyle name="20% - Ênfase6 134" xfId="25508" xr:uid="{FF421CED-458A-47C4-B109-B920E3296AF9}"/>
    <cellStyle name="20% - Ênfase6 135" xfId="25509" xr:uid="{5A2E48BC-53D2-4415-983E-FA3DC4294472}"/>
    <cellStyle name="20% - Ênfase6 136" xfId="25510" xr:uid="{046555C9-2D07-4476-964C-EF399C11F2B7}"/>
    <cellStyle name="20% - Ênfase6 137" xfId="25511" xr:uid="{5C5F0DE9-7389-4BEF-B551-436C415A1721}"/>
    <cellStyle name="20% - Ênfase6 138" xfId="25512" xr:uid="{83F1F5AA-BBFB-47E5-82AE-5460E88AAF0F}"/>
    <cellStyle name="20% - Ênfase6 139" xfId="25513" xr:uid="{289C2A43-C5FD-417A-9E4C-C1774D000FD1}"/>
    <cellStyle name="20% - Ênfase6 14" xfId="5013" xr:uid="{CADC2A96-B8B2-4709-83C7-1B42D20679A3}"/>
    <cellStyle name="20% - Ênfase6 14 2" xfId="10235" xr:uid="{050E7E01-9766-4AEB-BBA1-07389361916F}"/>
    <cellStyle name="20% - Ênfase6 14 2 2" xfId="10236" xr:uid="{5087C07B-73D1-4B05-9C19-DD153728F4D3}"/>
    <cellStyle name="20% - Ênfase6 14 2 2 2" xfId="25514" xr:uid="{EDE85714-BC8D-49A6-A43A-B64AE29259CF}"/>
    <cellStyle name="20% - Ênfase6 14 2 2 2 2" xfId="25515" xr:uid="{5C782AC0-8378-4802-84B6-E19CFCF6BF48}"/>
    <cellStyle name="20% - Ênfase6 14 2 2 2 3" xfId="25516" xr:uid="{A297CAE1-3838-49F4-A22D-E7E72761BE38}"/>
    <cellStyle name="20% - Ênfase6 14 2 2 3" xfId="25517" xr:uid="{0BDE149A-AF04-4369-8414-FC49F9BB0CEA}"/>
    <cellStyle name="20% - Ênfase6 14 2 2 4" xfId="25518" xr:uid="{111AC248-267E-48A3-8F3E-8F6CF7C8AB96}"/>
    <cellStyle name="20% - Ênfase6 14 2 3" xfId="10237" xr:uid="{21108141-F579-4D45-A715-822ACCFBCDB3}"/>
    <cellStyle name="20% - Ênfase6 14 2 3 2" xfId="25519" xr:uid="{0EE15925-7CF5-4321-81C0-93EC75CA844A}"/>
    <cellStyle name="20% - Ênfase6 14 2 3 2 2" xfId="25520" xr:uid="{476D842D-D7F3-49A9-957B-0793E56261EA}"/>
    <cellStyle name="20% - Ênfase6 14 2 3 2 3" xfId="25521" xr:uid="{B44C8CD9-9F2E-49A9-AC16-6B3853B3BB31}"/>
    <cellStyle name="20% - Ênfase6 14 2 3 3" xfId="25522" xr:uid="{EC5474CD-2DEC-496D-92D0-09AA6D43AF1B}"/>
    <cellStyle name="20% - Ênfase6 14 2 3 4" xfId="25523" xr:uid="{1719AAD6-0442-4B00-9A8A-AFBC302CC11A}"/>
    <cellStyle name="20% - Ênfase6 14 2 4" xfId="25524" xr:uid="{7A8F4984-F002-4D9E-AF92-91D7EFC4EA16}"/>
    <cellStyle name="20% - Ênfase6 14 2 4 2" xfId="25525" xr:uid="{4D711231-1DC6-4FB7-A3B4-9C0D6A2C3AB9}"/>
    <cellStyle name="20% - Ênfase6 14 2 4 3" xfId="25526" xr:uid="{EA9937F5-5FF6-47B2-BA8B-5B9B18BC016B}"/>
    <cellStyle name="20% - Ênfase6 14 2 5" xfId="25527" xr:uid="{FBA351AE-67B2-430A-8284-8904442C8C26}"/>
    <cellStyle name="20% - Ênfase6 14 2 6" xfId="25528" xr:uid="{B113F69F-35A0-4D1A-B5A9-840EFFD37E64}"/>
    <cellStyle name="20% - Ênfase6 14 3" xfId="10238" xr:uid="{7E694CAB-395F-40CD-B6C1-94C9913FFC1C}"/>
    <cellStyle name="20% - Ênfase6 14 3 2" xfId="10239" xr:uid="{A5ACAEE1-099E-475B-A1F9-B27101F9F102}"/>
    <cellStyle name="20% - Ênfase6 14 3 2 2" xfId="25529" xr:uid="{C32FF76C-A5D9-4144-8A32-69EECF6B7167}"/>
    <cellStyle name="20% - Ênfase6 14 3 2 2 2" xfId="25530" xr:uid="{6E2473EC-061D-46EF-B80B-F61295FBE87C}"/>
    <cellStyle name="20% - Ênfase6 14 3 2 2 3" xfId="25531" xr:uid="{50EB4717-8343-4B8E-BC41-F1D091D05990}"/>
    <cellStyle name="20% - Ênfase6 14 3 2 3" xfId="25532" xr:uid="{AF8173F2-F8AC-44A9-A10E-AEE1D0DC8E25}"/>
    <cellStyle name="20% - Ênfase6 14 3 2 4" xfId="25533" xr:uid="{7B935032-0057-4063-B12B-B4F2C2582BF0}"/>
    <cellStyle name="20% - Ênfase6 14 3 3" xfId="10240" xr:uid="{5E9D89AF-608D-4125-A6E0-829FDE703889}"/>
    <cellStyle name="20% - Ênfase6 14 3 3 2" xfId="25534" xr:uid="{4EA8ED5F-8486-4F99-BECA-A132A9B802C4}"/>
    <cellStyle name="20% - Ênfase6 14 3 3 2 2" xfId="25535" xr:uid="{94A1D5C0-FB2B-4FC4-9318-3C8F9AC63952}"/>
    <cellStyle name="20% - Ênfase6 14 3 3 2 3" xfId="25536" xr:uid="{0ECBE5DC-E3D4-4B53-A7A5-A74ED7E490A4}"/>
    <cellStyle name="20% - Ênfase6 14 3 3 3" xfId="25537" xr:uid="{0940790B-0D22-4B00-83EE-A120EDE5E204}"/>
    <cellStyle name="20% - Ênfase6 14 3 3 4" xfId="25538" xr:uid="{5D08CC4C-A076-468A-B8F5-12CA05F19245}"/>
    <cellStyle name="20% - Ênfase6 14 3 4" xfId="25539" xr:uid="{722E4210-DE01-4DC2-8106-1872DBCE6416}"/>
    <cellStyle name="20% - Ênfase6 14 3 4 2" xfId="25540" xr:uid="{624023AD-52E7-4667-A9C6-6DE8C330D54B}"/>
    <cellStyle name="20% - Ênfase6 14 3 4 3" xfId="25541" xr:uid="{B115D898-A2E4-489D-A448-514FD41CFBA4}"/>
    <cellStyle name="20% - Ênfase6 14 3 5" xfId="25542" xr:uid="{43A9DF85-05F4-4356-B959-F991FEF1C0AF}"/>
    <cellStyle name="20% - Ênfase6 14 3 6" xfId="25543" xr:uid="{0FD9798B-D800-40EA-A19A-82E55B9298BA}"/>
    <cellStyle name="20% - Ênfase6 14 4" xfId="10241" xr:uid="{882D0F86-93BC-4F54-BDD4-B80D4160EB43}"/>
    <cellStyle name="20% - Ênfase6 14 4 2" xfId="25544" xr:uid="{8E37BBF7-F072-49EF-BF5A-3CACA31FF427}"/>
    <cellStyle name="20% - Ênfase6 14 4 2 2" xfId="25545" xr:uid="{6527780C-8D06-4739-8457-AB70F04F39EA}"/>
    <cellStyle name="20% - Ênfase6 14 4 2 3" xfId="25546" xr:uid="{A1015C92-CB36-46FF-83DF-D4D4BADB1F6F}"/>
    <cellStyle name="20% - Ênfase6 14 4 3" xfId="25547" xr:uid="{A4DAA648-0599-442A-9EB4-CEF27F8AE0B4}"/>
    <cellStyle name="20% - Ênfase6 14 4 4" xfId="25548" xr:uid="{1F18551E-7FB4-489E-9F07-A58F09FC8971}"/>
    <cellStyle name="20% - Ênfase6 14 5" xfId="10242" xr:uid="{2413684F-2870-4E59-944C-0F0AD1B1D362}"/>
    <cellStyle name="20% - Ênfase6 14 5 2" xfId="25549" xr:uid="{A3DF5FC4-1EEE-44AA-ADCB-5891F74B4625}"/>
    <cellStyle name="20% - Ênfase6 14 5 2 2" xfId="25550" xr:uid="{9ED5E62B-24E2-457B-A4D8-658027687889}"/>
    <cellStyle name="20% - Ênfase6 14 5 2 3" xfId="25551" xr:uid="{2A812871-AABD-49D2-931F-6BEE5AD0F916}"/>
    <cellStyle name="20% - Ênfase6 14 5 3" xfId="25552" xr:uid="{ACFD118A-2FDB-4DC7-8780-9CFB89418D9D}"/>
    <cellStyle name="20% - Ênfase6 14 5 4" xfId="25553" xr:uid="{684BFC11-1F3E-49FB-858D-EBB5189B80A8}"/>
    <cellStyle name="20% - Ênfase6 140" xfId="25554" xr:uid="{3C5C10F1-08F5-4D48-9885-41450821984E}"/>
    <cellStyle name="20% - Ênfase6 141" xfId="25555" xr:uid="{9FD82E11-C267-46A3-8CCE-20AD5B68924A}"/>
    <cellStyle name="20% - Ênfase6 142" xfId="25556" xr:uid="{1162E377-BA06-40D3-8507-54F729D3BD0D}"/>
    <cellStyle name="20% - Ênfase6 143" xfId="25557" xr:uid="{3A988BFE-0E4E-43EE-BB03-AE3C76F85DC0}"/>
    <cellStyle name="20% - Ênfase6 144" xfId="43888" xr:uid="{2B455A07-58ED-4CB1-A322-7A25AED63EAC}"/>
    <cellStyle name="20% - Ênfase6 145" xfId="43889" xr:uid="{AECC798F-B644-47F4-98FF-859A2A4CD64E}"/>
    <cellStyle name="20% - Ênfase6 146" xfId="43890" xr:uid="{D30FCFD5-6DD9-467D-951F-9AB45B0FCE77}"/>
    <cellStyle name="20% - Ênfase6 147" xfId="43891" xr:uid="{131954B9-87F3-461C-A393-B29B3CCE352D}"/>
    <cellStyle name="20% - Ênfase6 148" xfId="43892" xr:uid="{A3952852-1140-4087-88CB-3DA171135824}"/>
    <cellStyle name="20% - Ênfase6 149" xfId="43893" xr:uid="{FA4FE243-B217-48B4-A50A-0350620D394B}"/>
    <cellStyle name="20% - Ênfase6 15" xfId="5014" xr:uid="{19F223A3-5FF4-4DA3-AD45-76FC0A6B0E47}"/>
    <cellStyle name="20% - Ênfase6 15 2" xfId="10243" xr:uid="{B552A3ED-093E-4BBA-9420-D8F7D2C8668D}"/>
    <cellStyle name="20% - Ênfase6 15 2 2" xfId="10244" xr:uid="{80D19D15-3D33-49DB-A203-1E894F066C1E}"/>
    <cellStyle name="20% - Ênfase6 15 2 2 2" xfId="25558" xr:uid="{E21E99D7-09BF-46FC-A635-EC4C4D377085}"/>
    <cellStyle name="20% - Ênfase6 15 2 2 2 2" xfId="25559" xr:uid="{8249E39F-08A4-4937-9253-36E6B09A3BF4}"/>
    <cellStyle name="20% - Ênfase6 15 2 2 2 3" xfId="25560" xr:uid="{BDB6D5AD-6595-4B76-BAE7-8B3E98B0B10F}"/>
    <cellStyle name="20% - Ênfase6 15 2 2 3" xfId="25561" xr:uid="{6A87A9F2-513B-497F-A179-39F1B92F5FCD}"/>
    <cellStyle name="20% - Ênfase6 15 2 2 4" xfId="25562" xr:uid="{6203002B-FDA1-4DB7-B6C2-547E7155804E}"/>
    <cellStyle name="20% - Ênfase6 15 2 3" xfId="10245" xr:uid="{7B0FFE3C-6EC1-49A5-9404-FDED027AF0FD}"/>
    <cellStyle name="20% - Ênfase6 15 2 3 2" xfId="25563" xr:uid="{DEF1F617-3730-401B-870E-45CCB339C205}"/>
    <cellStyle name="20% - Ênfase6 15 2 3 2 2" xfId="25564" xr:uid="{1868453A-2DB0-46B8-BD82-D2947481B193}"/>
    <cellStyle name="20% - Ênfase6 15 2 3 2 3" xfId="25565" xr:uid="{E8AB4A69-BF86-479C-B947-86A6878BE1AD}"/>
    <cellStyle name="20% - Ênfase6 15 2 3 3" xfId="25566" xr:uid="{C4134AA5-29AE-4B58-B877-CE71826E1CE6}"/>
    <cellStyle name="20% - Ênfase6 15 2 3 4" xfId="25567" xr:uid="{555F8BF0-434A-403B-A9F0-09899D4A7E9B}"/>
    <cellStyle name="20% - Ênfase6 15 2 4" xfId="25568" xr:uid="{E48100B2-C684-4BFC-AEE5-CF48C63B8E52}"/>
    <cellStyle name="20% - Ênfase6 15 2 4 2" xfId="25569" xr:uid="{48FE476C-8B3B-4DCD-A225-D0EE92365221}"/>
    <cellStyle name="20% - Ênfase6 15 2 4 3" xfId="25570" xr:uid="{5AEC8AFA-E4F3-4C2D-A89F-B04A6067BDC4}"/>
    <cellStyle name="20% - Ênfase6 15 2 5" xfId="25571" xr:uid="{E5477705-2894-441F-B3E5-538DB1C5D0B2}"/>
    <cellStyle name="20% - Ênfase6 15 2 6" xfId="25572" xr:uid="{44E04DFC-E1E8-438B-9428-0F0EE385D954}"/>
    <cellStyle name="20% - Ênfase6 15 3" xfId="10246" xr:uid="{871A4D4F-37DE-4E9D-A95D-3CB8173E7F22}"/>
    <cellStyle name="20% - Ênfase6 15 3 2" xfId="10247" xr:uid="{8521E071-CFFC-4440-A67A-5AACD7772D5A}"/>
    <cellStyle name="20% - Ênfase6 15 3 2 2" xfId="25573" xr:uid="{EC07D0CA-63A4-4156-83EF-BA4AFF611DCF}"/>
    <cellStyle name="20% - Ênfase6 15 3 2 2 2" xfId="25574" xr:uid="{6516CAA1-533B-4B24-AF41-9C46A3CE21B3}"/>
    <cellStyle name="20% - Ênfase6 15 3 2 2 3" xfId="25575" xr:uid="{F5E7CE56-7628-4EC0-A17B-D3C1A5CF5BFB}"/>
    <cellStyle name="20% - Ênfase6 15 3 2 3" xfId="25576" xr:uid="{B5D9F89E-B597-4D64-83A9-D390F7B14F02}"/>
    <cellStyle name="20% - Ênfase6 15 3 2 4" xfId="25577" xr:uid="{C101DF91-DB7B-47B2-90B8-76A13FF175D0}"/>
    <cellStyle name="20% - Ênfase6 15 3 3" xfId="10248" xr:uid="{B4AFB516-BE8D-4EDC-81EE-324EFBB81700}"/>
    <cellStyle name="20% - Ênfase6 15 3 3 2" xfId="25578" xr:uid="{7F91CED7-F629-4212-9D1D-3BD326E36473}"/>
    <cellStyle name="20% - Ênfase6 15 3 3 2 2" xfId="25579" xr:uid="{5847865F-DEA9-4376-8B9E-0F01E8638660}"/>
    <cellStyle name="20% - Ênfase6 15 3 3 2 3" xfId="25580" xr:uid="{80F7E38D-0470-4EF9-9F09-A514CC646BB4}"/>
    <cellStyle name="20% - Ênfase6 15 3 3 3" xfId="25581" xr:uid="{9D9B486C-E440-4092-B773-F593D73EF26C}"/>
    <cellStyle name="20% - Ênfase6 15 3 3 4" xfId="25582" xr:uid="{E34A4513-7178-41AA-A357-FE20122850FD}"/>
    <cellStyle name="20% - Ênfase6 15 3 4" xfId="25583" xr:uid="{1EE3A36C-F362-4A5F-AECC-780CE85DE422}"/>
    <cellStyle name="20% - Ênfase6 15 3 4 2" xfId="25584" xr:uid="{57071A1C-4195-426C-8498-5394CB024791}"/>
    <cellStyle name="20% - Ênfase6 15 3 4 3" xfId="25585" xr:uid="{3218D52F-56E1-4ABB-8A16-775D9ADA609A}"/>
    <cellStyle name="20% - Ênfase6 15 3 5" xfId="25586" xr:uid="{337B55D0-1171-41D9-A8ED-52ECC5096657}"/>
    <cellStyle name="20% - Ênfase6 15 3 6" xfId="25587" xr:uid="{8EF3F1B6-1AB8-4210-84C5-63F06296A289}"/>
    <cellStyle name="20% - Ênfase6 15 4" xfId="10249" xr:uid="{8C1348CB-4C26-4CF3-AFCC-29CE964B9EDB}"/>
    <cellStyle name="20% - Ênfase6 15 4 2" xfId="25588" xr:uid="{39040D65-2546-4232-949A-B49465980D79}"/>
    <cellStyle name="20% - Ênfase6 15 4 2 2" xfId="25589" xr:uid="{A8B717ED-6E0A-4865-98CC-AAF657D7A445}"/>
    <cellStyle name="20% - Ênfase6 15 4 2 3" xfId="25590" xr:uid="{9E49BE04-4921-45A2-8B92-187878943238}"/>
    <cellStyle name="20% - Ênfase6 15 4 3" xfId="25591" xr:uid="{A4EACA76-EC76-42C1-AE7A-EBE91588EC33}"/>
    <cellStyle name="20% - Ênfase6 15 4 4" xfId="25592" xr:uid="{38E94B28-2C22-4BF9-A528-0A772C3CB646}"/>
    <cellStyle name="20% - Ênfase6 15 5" xfId="10250" xr:uid="{067ACAD8-5BDD-41CE-82BA-46E2BD253E5F}"/>
    <cellStyle name="20% - Ênfase6 15 5 2" xfId="25593" xr:uid="{5DF7C173-F8C4-423B-A1F9-5BC5025F33B7}"/>
    <cellStyle name="20% - Ênfase6 15 5 2 2" xfId="25594" xr:uid="{773C4AF2-FE12-4A70-BC90-71E354E11CEF}"/>
    <cellStyle name="20% - Ênfase6 15 5 2 3" xfId="25595" xr:uid="{C932C9BC-200F-4961-B6BA-1570FD6FDB04}"/>
    <cellStyle name="20% - Ênfase6 15 5 3" xfId="25596" xr:uid="{13F01CBA-8820-421B-A86A-E7E192B94FAF}"/>
    <cellStyle name="20% - Ênfase6 15 5 4" xfId="25597" xr:uid="{968A4A51-97CB-438A-B9CD-BC52E46D7EE7}"/>
    <cellStyle name="20% - Ênfase6 150" xfId="43894" xr:uid="{858EE982-1BB0-4497-A166-475CA4415AEF}"/>
    <cellStyle name="20% - Ênfase6 151" xfId="43895" xr:uid="{A7142939-24FF-40C9-8257-6AD5B54DC305}"/>
    <cellStyle name="20% - Ênfase6 152" xfId="43896" xr:uid="{5CC3109C-1789-4085-8281-DBCBF6BB63CA}"/>
    <cellStyle name="20% - Ênfase6 16" xfId="5015" xr:uid="{D9216BEF-9822-4389-A625-11C0B0084689}"/>
    <cellStyle name="20% - Ênfase6 16 2" xfId="10251" xr:uid="{0AF48F1C-1B31-47B2-9F75-74B728BBE916}"/>
    <cellStyle name="20% - Ênfase6 16 2 2" xfId="10252" xr:uid="{22197787-ACBC-4985-BEED-E64513F1E203}"/>
    <cellStyle name="20% - Ênfase6 16 2 2 2" xfId="25598" xr:uid="{5F8F63ED-F5E8-4486-BEA3-EA4303EBF705}"/>
    <cellStyle name="20% - Ênfase6 16 2 2 3" xfId="25599" xr:uid="{93C47F7D-9A36-4AAF-A068-7BE00560470B}"/>
    <cellStyle name="20% - Ênfase6 16 2 3" xfId="25600" xr:uid="{6918418F-DE0C-4313-8770-C4F82FA1BB40}"/>
    <cellStyle name="20% - Ênfase6 16 2 4" xfId="25601" xr:uid="{D09CA6C4-9687-4B64-85D6-F71341FF17B0}"/>
    <cellStyle name="20% - Ênfase6 16 3" xfId="10253" xr:uid="{24C9E3D1-3225-49AE-9DFA-E14795FE0D28}"/>
    <cellStyle name="20% - Ênfase6 16 3 2" xfId="25602" xr:uid="{16FA0055-9F92-49FF-9E19-0D87DF05CF04}"/>
    <cellStyle name="20% - Ênfase6 16 3 2 2" xfId="25603" xr:uid="{83C0F869-4B0C-4C9C-B834-D88DADC6ED89}"/>
    <cellStyle name="20% - Ênfase6 16 3 2 3" xfId="25604" xr:uid="{F47E8DA5-52BF-4EEE-A106-935A7292174A}"/>
    <cellStyle name="20% - Ênfase6 16 3 3" xfId="25605" xr:uid="{E5CCCB0A-7A65-4924-9C36-D70316EAC1E1}"/>
    <cellStyle name="20% - Ênfase6 16 3 4" xfId="25606" xr:uid="{0A9BFD18-42BF-48AE-B8CB-B65D718D2374}"/>
    <cellStyle name="20% - Ênfase6 17" xfId="5016" xr:uid="{89B23B05-0DA5-4126-88D1-97AB01585D70}"/>
    <cellStyle name="20% - Ênfase6 17 2" xfId="10254" xr:uid="{6E384067-16A2-4A33-9500-BB193B58EFAB}"/>
    <cellStyle name="20% - Ênfase6 17 2 2" xfId="10255" xr:uid="{5D642424-3D38-4697-A1B9-1207E6CFC319}"/>
    <cellStyle name="20% - Ênfase6 17 2 2 2" xfId="25607" xr:uid="{6C4A6FF4-7536-4E54-B9BD-04C88D15936D}"/>
    <cellStyle name="20% - Ênfase6 17 2 2 3" xfId="25608" xr:uid="{D949011D-7685-45AC-98F0-DFF9CE3B5ECB}"/>
    <cellStyle name="20% - Ênfase6 17 2 3" xfId="25609" xr:uid="{2A1EC723-20F7-43F4-9113-DF9802E9BFC0}"/>
    <cellStyle name="20% - Ênfase6 17 2 4" xfId="25610" xr:uid="{6A47022F-035B-404C-AC41-84E7ECDCC0BE}"/>
    <cellStyle name="20% - Ênfase6 17 3" xfId="10256" xr:uid="{C6F10BFC-1F15-4FCB-B18C-4E7F3DA6611E}"/>
    <cellStyle name="20% - Ênfase6 17 3 2" xfId="25611" xr:uid="{EDD98B9B-5611-4ED6-B609-82A309D096A1}"/>
    <cellStyle name="20% - Ênfase6 17 3 2 2" xfId="25612" xr:uid="{502B7379-11BD-4441-8512-71DE0B19B89F}"/>
    <cellStyle name="20% - Ênfase6 17 3 2 3" xfId="25613" xr:uid="{D01EAF38-A1A0-47CC-B2D8-B930A13C1C74}"/>
    <cellStyle name="20% - Ênfase6 17 3 3" xfId="25614" xr:uid="{F3A61D44-204C-4E31-8A96-10C94AE720CC}"/>
    <cellStyle name="20% - Ênfase6 17 3 4" xfId="25615" xr:uid="{EED1C296-5B7A-449A-A8E6-988429DE0C75}"/>
    <cellStyle name="20% - Ênfase6 18" xfId="5017" xr:uid="{C29E0F0F-F250-47E6-8B1B-2EBD9A467E1E}"/>
    <cellStyle name="20% - Ênfase6 18 2" xfId="10257" xr:uid="{C67224D1-C618-454C-B2AE-B57FE620337C}"/>
    <cellStyle name="20% - Ênfase6 18 2 2" xfId="10258" xr:uid="{93CE2453-84A8-42A9-9092-509510620876}"/>
    <cellStyle name="20% - Ênfase6 18 2 2 2" xfId="25616" xr:uid="{AEB0DE51-0A64-4668-9276-64400AEC4871}"/>
    <cellStyle name="20% - Ênfase6 18 2 2 3" xfId="25617" xr:uid="{D422A5A0-A0A5-4E95-84CD-52279932F9A7}"/>
    <cellStyle name="20% - Ênfase6 18 2 3" xfId="25618" xr:uid="{246106A8-567F-4EB6-B464-8ED699BF79EE}"/>
    <cellStyle name="20% - Ênfase6 18 2 4" xfId="25619" xr:uid="{55E82918-775F-48FA-A1B3-96AFA4269347}"/>
    <cellStyle name="20% - Ênfase6 18 3" xfId="10259" xr:uid="{1CB56391-AB38-47A8-9290-37FDF9A476DE}"/>
    <cellStyle name="20% - Ênfase6 18 3 2" xfId="25620" xr:uid="{BDD2CC34-CAAD-4892-A41B-06E546AF9D2A}"/>
    <cellStyle name="20% - Ênfase6 18 3 2 2" xfId="25621" xr:uid="{FFA7E475-52E3-45A8-8953-88E220A91D41}"/>
    <cellStyle name="20% - Ênfase6 18 3 2 3" xfId="25622" xr:uid="{5BCAFD82-FBC4-4BA3-8EBC-5F9EDBC24FCF}"/>
    <cellStyle name="20% - Ênfase6 18 3 3" xfId="25623" xr:uid="{BD69635C-8A4D-47AD-8DF4-682DC4A775F1}"/>
    <cellStyle name="20% - Ênfase6 18 3 4" xfId="25624" xr:uid="{925802B3-F7A8-40B2-BFC1-2C93C42C27D8}"/>
    <cellStyle name="20% - Ênfase6 19" xfId="5018" xr:uid="{BFF959EA-2103-40C7-BE53-B3E1AE04C96A}"/>
    <cellStyle name="20% - Ênfase6 19 2" xfId="10260" xr:uid="{77C3BE8C-5D2B-4640-9D71-5379653197D6}"/>
    <cellStyle name="20% - Ênfase6 19 2 2" xfId="10261" xr:uid="{B1367647-D048-4A60-BBA5-7D41EC3A9649}"/>
    <cellStyle name="20% - Ênfase6 19 2 2 2" xfId="25625" xr:uid="{E07B046C-BBE1-4871-A56B-00D5C2B17451}"/>
    <cellStyle name="20% - Ênfase6 19 2 2 3" xfId="25626" xr:uid="{559ED420-8CC8-4DB5-A878-01E5F139C651}"/>
    <cellStyle name="20% - Ênfase6 19 2 3" xfId="25627" xr:uid="{72839A4E-A7D1-4665-A74C-F18F08BA01A3}"/>
    <cellStyle name="20% - Ênfase6 19 2 4" xfId="25628" xr:uid="{7CB23491-85BE-4CE8-BA73-E725455A2FE2}"/>
    <cellStyle name="20% - Ênfase6 19 3" xfId="10262" xr:uid="{8D85F27C-1F6F-4586-8B60-B2AC42C016F3}"/>
    <cellStyle name="20% - Ênfase6 19 3 2" xfId="25629" xr:uid="{187CFE94-2947-4E7D-82BD-BD31A0317067}"/>
    <cellStyle name="20% - Ênfase6 19 3 2 2" xfId="25630" xr:uid="{EAB08028-A321-4602-9CCB-798A4E7C702C}"/>
    <cellStyle name="20% - Ênfase6 19 3 2 3" xfId="25631" xr:uid="{11AD770C-B79A-439B-BD32-10AD0039965A}"/>
    <cellStyle name="20% - Ênfase6 19 3 3" xfId="25632" xr:uid="{FD2E51B4-2D4E-4326-9DDC-F396054D493D}"/>
    <cellStyle name="20% - Ênfase6 19 3 4" xfId="25633" xr:uid="{4135F279-14B7-4FEA-889F-52324109C1B1}"/>
    <cellStyle name="20% - Ênfase6 2" xfId="5019" xr:uid="{A8163CE2-09C4-416F-A1A1-6A4CEACD84EA}"/>
    <cellStyle name="20% - Ênfase6 2 10" xfId="5020" xr:uid="{FD47C389-7CD1-408B-B987-3579E677BF20}"/>
    <cellStyle name="20% - Ênfase6 2 10 2" xfId="10263" xr:uid="{7BDFDB06-AA3D-4666-B732-8D86D1A7D4D1}"/>
    <cellStyle name="20% - Ênfase6 2 10 2 2" xfId="25634" xr:uid="{837C4A35-5685-4299-AFCF-DEDB367D5DD1}"/>
    <cellStyle name="20% - Ênfase6 2 10 2 2 2" xfId="25635" xr:uid="{18F4CA76-6056-4369-AA88-E0DE0F441FE3}"/>
    <cellStyle name="20% - Ênfase6 2 10 2 2 3" xfId="25636" xr:uid="{9FDFB654-3C94-49BD-91A3-7947C738B112}"/>
    <cellStyle name="20% - Ênfase6 2 10 2 3" xfId="25637" xr:uid="{778CD036-804D-4B5A-BF35-ADF94D0D1CE7}"/>
    <cellStyle name="20% - Ênfase6 2 10 2 4" xfId="25638" xr:uid="{FFB19387-80F2-4269-AD1A-36AFE04D0606}"/>
    <cellStyle name="20% - Ênfase6 2 10 3" xfId="25639" xr:uid="{E0A7BBC4-369D-475A-A169-4BB7E1E114BF}"/>
    <cellStyle name="20% - Ênfase6 2 10 3 2" xfId="25640" xr:uid="{5CF90A5F-115C-4E16-B6B6-8B8619DCB68B}"/>
    <cellStyle name="20% - Ênfase6 2 10 3 3" xfId="25641" xr:uid="{119A59BA-9F85-42BB-A061-D69952568864}"/>
    <cellStyle name="20% - Ênfase6 2 10 4" xfId="25642" xr:uid="{3E152AC0-B9EF-4C62-971E-50A52EEEED77}"/>
    <cellStyle name="20% - Ênfase6 2 10 5" xfId="25643" xr:uid="{1AC61D7B-080F-4EC5-A48F-F759FA5D7F0B}"/>
    <cellStyle name="20% - Ênfase6 2 11" xfId="10264" xr:uid="{18D867BD-D357-4269-B5B7-4E22048DE96A}"/>
    <cellStyle name="20% - Ênfase6 2 11 2" xfId="10265" xr:uid="{4CD9B3F4-F9EA-43A9-8601-3C05235662F6}"/>
    <cellStyle name="20% - Ênfase6 2 11 2 2" xfId="25644" xr:uid="{59389CF3-32D8-4D70-8018-F48285419A88}"/>
    <cellStyle name="20% - Ênfase6 2 11 2 2 2" xfId="25645" xr:uid="{0DDE8DEE-16F6-44C0-83AD-F85A3E6B0124}"/>
    <cellStyle name="20% - Ênfase6 2 11 2 2 3" xfId="25646" xr:uid="{93C9B7EE-FF46-4506-812F-1AA9A3ACD133}"/>
    <cellStyle name="20% - Ênfase6 2 11 2 3" xfId="25647" xr:uid="{F9B8BC2E-41E7-49F4-A345-85AF27B4CFCC}"/>
    <cellStyle name="20% - Ênfase6 2 11 2 4" xfId="25648" xr:uid="{F18C5D07-D280-4F61-BB4F-87E180C20D8E}"/>
    <cellStyle name="20% - Ênfase6 2 11 3" xfId="25649" xr:uid="{7A829875-1FE5-41B1-8475-961E847A1068}"/>
    <cellStyle name="20% - Ênfase6 2 11 3 2" xfId="25650" xr:uid="{7819303C-D049-4D61-AC00-826026AC05ED}"/>
    <cellStyle name="20% - Ênfase6 2 11 3 3" xfId="25651" xr:uid="{0C8E4C0A-6A8D-4E26-8C9C-F264466B73A9}"/>
    <cellStyle name="20% - Ênfase6 2 11 4" xfId="25652" xr:uid="{452B2EF6-4CAC-4660-9ECB-FC31B5D29B7F}"/>
    <cellStyle name="20% - Ênfase6 2 11 5" xfId="25653" xr:uid="{14AA8CAB-4067-4C23-B0A5-7CC0B68208DC}"/>
    <cellStyle name="20% - Ênfase6 2 12" xfId="10266" xr:uid="{2F98BC68-98D7-486E-8F1B-68C5ED97BEBE}"/>
    <cellStyle name="20% - Ênfase6 2 12 2" xfId="25654" xr:uid="{1444B8D6-5BB3-4354-BD01-1F254CC943CC}"/>
    <cellStyle name="20% - Ênfase6 2 12 2 2" xfId="25655" xr:uid="{C45E4ED9-7AC0-4867-8955-AC962681FA4E}"/>
    <cellStyle name="20% - Ênfase6 2 12 2 3" xfId="25656" xr:uid="{B0DC0062-D14B-4137-AEE5-FC639BC7ABA3}"/>
    <cellStyle name="20% - Ênfase6 2 12 3" xfId="25657" xr:uid="{3FD05B0E-3C71-492E-BFF0-C84CCD88D31F}"/>
    <cellStyle name="20% - Ênfase6 2 12 4" xfId="25658" xr:uid="{E10FB0E5-A993-40AD-A914-AA08A61331CA}"/>
    <cellStyle name="20% - Ênfase6 2 13" xfId="10267" xr:uid="{AD66CE33-109E-4D42-8365-44E5DFF29462}"/>
    <cellStyle name="20% - Ênfase6 2 13 2" xfId="25659" xr:uid="{2DA73A75-8809-4F1B-ABD9-80096EABF777}"/>
    <cellStyle name="20% - Ênfase6 2 13 2 2" xfId="25660" xr:uid="{9470C35E-F5D4-4379-9A5E-10168244518F}"/>
    <cellStyle name="20% - Ênfase6 2 13 2 3" xfId="25661" xr:uid="{640E8C2A-B236-4D6D-882C-97C31365D1D8}"/>
    <cellStyle name="20% - Ênfase6 2 13 3" xfId="25662" xr:uid="{63522F5B-C4DE-4585-8564-0F855236DC98}"/>
    <cellStyle name="20% - Ênfase6 2 13 4" xfId="25663" xr:uid="{22B825E1-9C3C-498B-8A3D-B28618076ABE}"/>
    <cellStyle name="20% - Ênfase6 2 14" xfId="10268" xr:uid="{B9738139-E6D6-4444-96B6-EA3DCD3A13DC}"/>
    <cellStyle name="20% - Ênfase6 2 14 2" xfId="25664" xr:uid="{AFA677A8-1062-4578-963E-3875CD4E9AB1}"/>
    <cellStyle name="20% - Ênfase6 2 14 2 2" xfId="25665" xr:uid="{04903CFB-7AD1-4AE4-9AA6-EF684F5F3592}"/>
    <cellStyle name="20% - Ênfase6 2 14 2 3" xfId="25666" xr:uid="{0AED334A-B710-46E3-98B0-AAD79EAE3496}"/>
    <cellStyle name="20% - Ênfase6 2 14 3" xfId="25667" xr:uid="{35447183-C681-48AF-9F8F-1A3836A5A741}"/>
    <cellStyle name="20% - Ênfase6 2 14 4" xfId="25668" xr:uid="{9700CF7D-5482-4C63-8E9D-FE7DF73FDA23}"/>
    <cellStyle name="20% - Ênfase6 2 15" xfId="10269" xr:uid="{E7888EBB-B5F0-41D7-B682-652981575D01}"/>
    <cellStyle name="20% - Ênfase6 2 15 2" xfId="25669" xr:uid="{0341D598-172E-46AA-A6E9-08C310D31288}"/>
    <cellStyle name="20% - Ênfase6 2 15 2 2" xfId="25670" xr:uid="{B3332722-BE94-4AB7-9C51-57C156205A94}"/>
    <cellStyle name="20% - Ênfase6 2 15 2 3" xfId="25671" xr:uid="{637D06BD-7C61-4CA0-9690-EAAB89698151}"/>
    <cellStyle name="20% - Ênfase6 2 15 3" xfId="25672" xr:uid="{D7395558-0FE5-40C4-BA15-93FB9986E9CE}"/>
    <cellStyle name="20% - Ênfase6 2 15 4" xfId="25673" xr:uid="{C4292357-5AE8-46B6-926A-DB406C6AEC1B}"/>
    <cellStyle name="20% - Ênfase6 2 16" xfId="10270" xr:uid="{31E8F602-39C3-408A-8CE5-CB959E06CF0B}"/>
    <cellStyle name="20% - Ênfase6 2 16 2" xfId="25674" xr:uid="{33DB1C67-4819-4C46-927E-0C37B019BB37}"/>
    <cellStyle name="20% - Ênfase6 2 16 2 2" xfId="25675" xr:uid="{925DE714-E016-43B1-B8D0-0D67E33C23B2}"/>
    <cellStyle name="20% - Ênfase6 2 16 2 3" xfId="25676" xr:uid="{A77D70DD-4ADF-4261-9176-8380518E7A8F}"/>
    <cellStyle name="20% - Ênfase6 2 16 3" xfId="25677" xr:uid="{01C3303E-2453-41F5-919F-23B62523DA76}"/>
    <cellStyle name="20% - Ênfase6 2 16 4" xfId="25678" xr:uid="{A50E27B9-BCF7-49CA-A2BD-5B381649E800}"/>
    <cellStyle name="20% - Ênfase6 2 17" xfId="10271" xr:uid="{9C932802-AAFB-4DF7-93A7-79285727175A}"/>
    <cellStyle name="20% - Ênfase6 2 17 2" xfId="25679" xr:uid="{D5FFF969-558D-42EC-9F47-AB9073C86F9A}"/>
    <cellStyle name="20% - Ênfase6 2 17 2 2" xfId="25680" xr:uid="{5E920647-5AF0-451C-A49C-999588775B41}"/>
    <cellStyle name="20% - Ênfase6 2 17 2 3" xfId="25681" xr:uid="{9F9CCE5A-A6A7-4246-A8D3-683A4F6E1FF5}"/>
    <cellStyle name="20% - Ênfase6 2 17 3" xfId="25682" xr:uid="{E209251B-DFC3-4586-A1D1-16D693F40603}"/>
    <cellStyle name="20% - Ênfase6 2 17 4" xfId="25683" xr:uid="{36BD0E08-10F4-45EB-A049-8A76E3166BF3}"/>
    <cellStyle name="20% - Ênfase6 2 18" xfId="25684" xr:uid="{30AD307B-72AF-4A36-83C0-2E8912C269FF}"/>
    <cellStyle name="20% - Ênfase6 2 19" xfId="25685" xr:uid="{A88769D5-F28C-42CA-9790-8F967B04EAF2}"/>
    <cellStyle name="20% - Ênfase6 2 2" xfId="5021" xr:uid="{A9FC8FAB-4C68-4C89-BCE6-DB993E0D3B12}"/>
    <cellStyle name="20% - Ênfase6 2 2 10" xfId="10272" xr:uid="{D75D7D84-3F72-41C1-AAD9-3E937EA877DA}"/>
    <cellStyle name="20% - Ênfase6 2 2 10 2" xfId="10273" xr:uid="{3190670D-1322-4FBE-A171-3FCAADBAD544}"/>
    <cellStyle name="20% - Ênfase6 2 2 10 3" xfId="25686" xr:uid="{E209EBFA-DB6D-4D83-858C-BCDE90BC4507}"/>
    <cellStyle name="20% - Ênfase6 2 2 10 3 2" xfId="25687" xr:uid="{65E82AAB-E632-4646-98E2-8A2A517ECB48}"/>
    <cellStyle name="20% - Ênfase6 2 2 10 3 3" xfId="25688" xr:uid="{5843D786-59E5-40B2-9DC3-CE87E485DCC5}"/>
    <cellStyle name="20% - Ênfase6 2 2 10 4" xfId="25689" xr:uid="{33637E13-8C1A-416F-B5C6-CEA7CA2DB2F7}"/>
    <cellStyle name="20% - Ênfase6 2 2 10 5" xfId="25690" xr:uid="{BF755E86-7460-4326-81DE-5EC11E44F0CF}"/>
    <cellStyle name="20% - Ênfase6 2 2 11" xfId="10274" xr:uid="{D997565A-17FD-4176-A15C-F37ED660135B}"/>
    <cellStyle name="20% - Ênfase6 2 2 12" xfId="10275" xr:uid="{E151963F-28D3-4207-BF48-CE9DE2D75BAC}"/>
    <cellStyle name="20% - Ênfase6 2 2 13" xfId="10276" xr:uid="{85E8E60E-A55D-4BD5-8DB3-3F9ACF1519B4}"/>
    <cellStyle name="20% - Ênfase6 2 2 14" xfId="10277" xr:uid="{2602CC3D-26E5-44E3-8A76-EEAD33CA3B53}"/>
    <cellStyle name="20% - Ênfase6 2 2 15" xfId="10278" xr:uid="{BC9B1F45-3B13-495B-AA94-1773C17BDCB3}"/>
    <cellStyle name="20% - Ênfase6 2 2 16" xfId="10279" xr:uid="{D5848BC7-5E3D-4D2E-A54C-58FCF5F72F90}"/>
    <cellStyle name="20% - Ênfase6 2 2 17" xfId="25691" xr:uid="{2DD492FC-049B-4274-819D-08DE131F392B}"/>
    <cellStyle name="20% - Ênfase6 2 2 17 2" xfId="25692" xr:uid="{F14C538D-3586-4B9C-BC8D-C37B4923F02F}"/>
    <cellStyle name="20% - Ênfase6 2 2 17 3" xfId="25693" xr:uid="{36FE460E-54E5-4972-8302-B1A6E377F10A}"/>
    <cellStyle name="20% - Ênfase6 2 2 18" xfId="25694" xr:uid="{41F92A03-A47E-4579-A312-8110105CA2B2}"/>
    <cellStyle name="20% - Ênfase6 2 2 19" xfId="25695" xr:uid="{96EB11E4-01D3-4D51-8064-2D397C3D5665}"/>
    <cellStyle name="20% - Ênfase6 2 2 2" xfId="5022" xr:uid="{42645D16-BCBE-405C-B4AB-24489F9E5C52}"/>
    <cellStyle name="20% - Ênfase6 2 2 3" xfId="5023" xr:uid="{2C976BBB-3AD2-47AF-AD6E-4CDC682A9E4F}"/>
    <cellStyle name="20% - Ênfase6 2 2 4" xfId="5024" xr:uid="{6998CF63-17A8-4B66-BAF7-C74D64C66FBC}"/>
    <cellStyle name="20% - Ênfase6 2 2 5" xfId="5025" xr:uid="{C53BB80F-EF4B-4F15-89C9-07F964BC1151}"/>
    <cellStyle name="20% - Ênfase6 2 2 6" xfId="5026" xr:uid="{150D6B7F-BE3D-4075-8AB8-E3AEC217BF82}"/>
    <cellStyle name="20% - Ênfase6 2 2 7" xfId="5027" xr:uid="{376FA00E-7FF3-4F8C-9474-63A94E109B47}"/>
    <cellStyle name="20% - Ênfase6 2 2 8" xfId="5028" xr:uid="{DB4FD9F9-605A-4202-A7FC-808C5962CF8D}"/>
    <cellStyle name="20% - Ênfase6 2 2 9" xfId="5029" xr:uid="{B0D42181-AC6F-43A2-A808-02374A9B3ADB}"/>
    <cellStyle name="20% - Ênfase6 2 20" xfId="25696" xr:uid="{94B1A163-AF7C-4517-9627-3A87D3C2BD27}"/>
    <cellStyle name="20% - Ênfase6 2 3" xfId="5030" xr:uid="{FF8DE892-BC7C-4F57-80F7-96779862FDEB}"/>
    <cellStyle name="20% - Ênfase6 2 3 2" xfId="10280" xr:uid="{9806509D-6842-4E26-9140-3AD4AAAD46F1}"/>
    <cellStyle name="20% - Ênfase6 2 3 2 2" xfId="25697" xr:uid="{5B4DED36-13A6-45BF-91C3-460301FB8AA9}"/>
    <cellStyle name="20% - Ênfase6 2 3 2 2 2" xfId="25698" xr:uid="{A2CF1E4E-D4EC-4CEB-B897-05A82B4CBB41}"/>
    <cellStyle name="20% - Ênfase6 2 3 2 2 3" xfId="25699" xr:uid="{F30BE418-2757-4AF3-9E6A-146F18C259D1}"/>
    <cellStyle name="20% - Ênfase6 2 3 2 3" xfId="25700" xr:uid="{88E70957-D6B5-405D-822D-95A712B51FB6}"/>
    <cellStyle name="20% - Ênfase6 2 3 2 4" xfId="25701" xr:uid="{8B7BF322-A272-458A-8D32-4C5E15D907F6}"/>
    <cellStyle name="20% - Ênfase6 2 3 3" xfId="10281" xr:uid="{212278CA-CBC1-49E9-9A00-D578BF699215}"/>
    <cellStyle name="20% - Ênfase6 2 3 3 2" xfId="25702" xr:uid="{92EC817D-DBC0-45C0-A3A5-53EB5933D9CE}"/>
    <cellStyle name="20% - Ênfase6 2 3 3 2 2" xfId="25703" xr:uid="{44D59D5B-5FC1-4C2B-866D-8C6FF1FEAD58}"/>
    <cellStyle name="20% - Ênfase6 2 3 3 2 3" xfId="25704" xr:uid="{CFCD8390-36DD-4BA3-85FE-7E128F290013}"/>
    <cellStyle name="20% - Ênfase6 2 3 3 3" xfId="25705" xr:uid="{DCD2D261-CF77-4C19-8A49-B11FA59B56DC}"/>
    <cellStyle name="20% - Ênfase6 2 3 3 4" xfId="25706" xr:uid="{BFF9DA12-DC89-465E-99B2-26EA25449EDA}"/>
    <cellStyle name="20% - Ênfase6 2 3 4" xfId="25707" xr:uid="{3619D150-52DB-43B4-897B-AB9EB1FF6ECB}"/>
    <cellStyle name="20% - Ênfase6 2 3 4 2" xfId="25708" xr:uid="{347E3663-D2E6-497E-966B-66DA8EB11026}"/>
    <cellStyle name="20% - Ênfase6 2 3 4 3" xfId="25709" xr:uid="{13235662-918A-4C77-AC3E-46406B55072D}"/>
    <cellStyle name="20% - Ênfase6 2 3 5" xfId="25710" xr:uid="{452A65C2-1200-40E6-96D3-163E3FE47589}"/>
    <cellStyle name="20% - Ênfase6 2 3 6" xfId="25711" xr:uid="{D0464ED1-95EE-4E7E-B228-494FF1D90A37}"/>
    <cellStyle name="20% - Ênfase6 2 4" xfId="5031" xr:uid="{51FEF0EA-2A71-445E-B4F9-9C2971450749}"/>
    <cellStyle name="20% - Ênfase6 2 4 2" xfId="10282" xr:uid="{547EB2D2-738E-489B-9829-5E45F94D22DD}"/>
    <cellStyle name="20% - Ênfase6 2 4 2 2" xfId="25712" xr:uid="{AF9DFE41-D441-4D8C-BB36-1E6D026550C8}"/>
    <cellStyle name="20% - Ênfase6 2 4 2 2 2" xfId="25713" xr:uid="{055D5086-FFE0-4C04-8106-827781DF62E6}"/>
    <cellStyle name="20% - Ênfase6 2 4 2 2 3" xfId="25714" xr:uid="{100FFF1F-890B-42E9-8DFD-07E9D0A5B5FA}"/>
    <cellStyle name="20% - Ênfase6 2 4 2 3" xfId="25715" xr:uid="{7A1E6397-4DD3-41C6-A7EB-6983866A8F9D}"/>
    <cellStyle name="20% - Ênfase6 2 4 2 4" xfId="25716" xr:uid="{457164B9-BD59-4FF9-B5BD-F31017DB0782}"/>
    <cellStyle name="20% - Ênfase6 2 4 3" xfId="10283" xr:uid="{41883B88-87A5-412F-8286-9B554E6958C9}"/>
    <cellStyle name="20% - Ênfase6 2 4 3 2" xfId="25717" xr:uid="{A7EB9FAC-AC8A-4153-B128-2C8555727D97}"/>
    <cellStyle name="20% - Ênfase6 2 4 3 2 2" xfId="25718" xr:uid="{0972AF3B-8866-44A1-9F97-D4E95A77024B}"/>
    <cellStyle name="20% - Ênfase6 2 4 3 2 3" xfId="25719" xr:uid="{AB830400-5B81-492A-87EC-1B773DB1CE07}"/>
    <cellStyle name="20% - Ênfase6 2 4 3 3" xfId="25720" xr:uid="{1D479152-43A3-4E45-8CFA-F0BC85590C2F}"/>
    <cellStyle name="20% - Ênfase6 2 4 3 4" xfId="25721" xr:uid="{1785902C-CE58-4242-9A61-72707E8D0590}"/>
    <cellStyle name="20% - Ênfase6 2 4 4" xfId="25722" xr:uid="{E6521EBC-BCB1-4419-894D-F02B2267D6B9}"/>
    <cellStyle name="20% - Ênfase6 2 4 4 2" xfId="25723" xr:uid="{8671366E-1250-4555-A1A9-540E54043D75}"/>
    <cellStyle name="20% - Ênfase6 2 4 4 3" xfId="25724" xr:uid="{B5BA2C48-201D-4BBF-88FF-80262809347F}"/>
    <cellStyle name="20% - Ênfase6 2 4 5" xfId="25725" xr:uid="{505A0372-79A7-4746-95D9-9E8049FF0CE3}"/>
    <cellStyle name="20% - Ênfase6 2 4 6" xfId="25726" xr:uid="{C90B37AE-11A4-4E66-92D2-1D76E8E044CB}"/>
    <cellStyle name="20% - Ênfase6 2 5" xfId="5032" xr:uid="{2C2F7EBE-0107-4AEB-9742-B1D471F194CC}"/>
    <cellStyle name="20% - Ênfase6 2 5 2" xfId="10284" xr:uid="{DA869903-15EF-4186-9713-6E2D5A8CA3E4}"/>
    <cellStyle name="20% - Ênfase6 2 5 2 2" xfId="25727" xr:uid="{BC62E782-F2D2-4368-9E0E-DC704F4375D3}"/>
    <cellStyle name="20% - Ênfase6 2 5 2 2 2" xfId="25728" xr:uid="{8AA22941-03A4-4C52-BF97-67BC11D38979}"/>
    <cellStyle name="20% - Ênfase6 2 5 2 2 3" xfId="25729" xr:uid="{13D6932D-2329-4415-BCB7-6FA53CD47C24}"/>
    <cellStyle name="20% - Ênfase6 2 5 2 3" xfId="25730" xr:uid="{67BAAA9E-1468-44F1-962F-4330E50EDDF2}"/>
    <cellStyle name="20% - Ênfase6 2 5 2 4" xfId="25731" xr:uid="{DA71E569-578E-47F5-90A6-9C1B03550D7E}"/>
    <cellStyle name="20% - Ênfase6 2 5 3" xfId="10285" xr:uid="{F009505F-38D9-4948-B779-55970F0E0E13}"/>
    <cellStyle name="20% - Ênfase6 2 5 3 2" xfId="25732" xr:uid="{FD775DDE-FA3B-48C7-8C19-24AFB2D82A3D}"/>
    <cellStyle name="20% - Ênfase6 2 5 3 2 2" xfId="25733" xr:uid="{D84C64B9-3549-4BA0-B37B-A52DB27A9778}"/>
    <cellStyle name="20% - Ênfase6 2 5 3 2 3" xfId="25734" xr:uid="{F52CAB78-D6E5-43C8-AF17-8E57C52DFBD0}"/>
    <cellStyle name="20% - Ênfase6 2 5 3 3" xfId="25735" xr:uid="{73E8C397-0E6E-4BCE-A3A5-17D60AC88FEF}"/>
    <cellStyle name="20% - Ênfase6 2 5 3 4" xfId="25736" xr:uid="{4F683D12-6E5D-4266-8F3C-0F0B3E021D26}"/>
    <cellStyle name="20% - Ênfase6 2 5 4" xfId="25737" xr:uid="{8C226666-39E0-4C47-8F30-EA28DB3B0FBC}"/>
    <cellStyle name="20% - Ênfase6 2 5 4 2" xfId="25738" xr:uid="{6929CAF0-4B42-45A6-B438-55DF5A82C010}"/>
    <cellStyle name="20% - Ênfase6 2 5 4 3" xfId="25739" xr:uid="{0F027A8E-6508-4009-A24B-B550AB9E2230}"/>
    <cellStyle name="20% - Ênfase6 2 5 5" xfId="25740" xr:uid="{43AE4D29-10A2-4305-BADA-9640EEF7546E}"/>
    <cellStyle name="20% - Ênfase6 2 5 6" xfId="25741" xr:uid="{A555E983-64BD-488A-A686-ACD7B474CFBD}"/>
    <cellStyle name="20% - Ênfase6 2 6" xfId="5033" xr:uid="{640F8579-4A06-4C1A-8F3A-340DE4F6BB58}"/>
    <cellStyle name="20% - Ênfase6 2 6 2" xfId="10286" xr:uid="{7FD49031-515F-4768-AE61-696BED8C0500}"/>
    <cellStyle name="20% - Ênfase6 2 6 2 2" xfId="25742" xr:uid="{047350B4-D03C-4415-89DC-99292F062FD8}"/>
    <cellStyle name="20% - Ênfase6 2 6 2 2 2" xfId="25743" xr:uid="{68854106-2686-4E72-B915-136FD560C2D7}"/>
    <cellStyle name="20% - Ênfase6 2 6 2 2 3" xfId="25744" xr:uid="{0960A4F1-C798-4636-B57A-D31889E4B94A}"/>
    <cellStyle name="20% - Ênfase6 2 6 2 3" xfId="25745" xr:uid="{CAF66EF2-640A-45A6-94D2-632702F4797E}"/>
    <cellStyle name="20% - Ênfase6 2 6 2 4" xfId="25746" xr:uid="{D51400E9-191A-40AD-9626-199C7FF14196}"/>
    <cellStyle name="20% - Ênfase6 2 6 3" xfId="10287" xr:uid="{E04EF4BB-8671-4779-A325-DAC35A2E4DB8}"/>
    <cellStyle name="20% - Ênfase6 2 6 3 2" xfId="25747" xr:uid="{6B1628C0-EE6A-4BD2-9E18-1A33AA860B5D}"/>
    <cellStyle name="20% - Ênfase6 2 6 3 2 2" xfId="25748" xr:uid="{F8B84303-9133-4777-91C0-59DF163ABB04}"/>
    <cellStyle name="20% - Ênfase6 2 6 3 2 3" xfId="25749" xr:uid="{E93C5804-A3DD-4C50-BA1F-EBDF585722FC}"/>
    <cellStyle name="20% - Ênfase6 2 6 3 3" xfId="25750" xr:uid="{ACCE0FD5-1D0C-4FBD-8EA5-3D5ADA6B39F4}"/>
    <cellStyle name="20% - Ênfase6 2 6 3 4" xfId="25751" xr:uid="{014632AF-DA90-4943-8D45-E4EBF3BC3B15}"/>
    <cellStyle name="20% - Ênfase6 2 6 4" xfId="25752" xr:uid="{30C0DFAD-5473-4A7F-B89A-85BB761BF1D7}"/>
    <cellStyle name="20% - Ênfase6 2 6 4 2" xfId="25753" xr:uid="{D0690F3F-E37F-462C-95C0-A672B309A18F}"/>
    <cellStyle name="20% - Ênfase6 2 6 4 3" xfId="25754" xr:uid="{213A764C-6832-4204-AE24-24E8D2BAD34A}"/>
    <cellStyle name="20% - Ênfase6 2 6 5" xfId="25755" xr:uid="{D5458439-CF81-49A4-8208-A34048607802}"/>
    <cellStyle name="20% - Ênfase6 2 6 6" xfId="25756" xr:uid="{642A62D0-7B16-482B-8073-A4C52B10440D}"/>
    <cellStyle name="20% - Ênfase6 2 7" xfId="5034" xr:uid="{822616A2-0516-4C67-8B21-71D46BE8BF9A}"/>
    <cellStyle name="20% - Ênfase6 2 7 2" xfId="10288" xr:uid="{D1FCDCD7-C535-41A3-AB2D-CC5EB5FC6FFB}"/>
    <cellStyle name="20% - Ênfase6 2 7 2 2" xfId="25757" xr:uid="{BCFF0ECD-67CE-4B95-8CCA-B473AB0D2BF5}"/>
    <cellStyle name="20% - Ênfase6 2 7 2 2 2" xfId="25758" xr:uid="{1D207393-202B-4A30-ABC2-8E59EAE889CC}"/>
    <cellStyle name="20% - Ênfase6 2 7 2 2 3" xfId="25759" xr:uid="{77EA141D-94BB-4202-A59C-99C674B13F71}"/>
    <cellStyle name="20% - Ênfase6 2 7 2 3" xfId="25760" xr:uid="{BABC53F0-AB67-4B66-8C34-6EA8331703C9}"/>
    <cellStyle name="20% - Ênfase6 2 7 2 4" xfId="25761" xr:uid="{94DB5ED4-20E9-47D6-AB4E-16EC3D2DB627}"/>
    <cellStyle name="20% - Ênfase6 2 7 3" xfId="10289" xr:uid="{C74FE7B8-DEB1-47B3-A47E-DBCFCFFF6987}"/>
    <cellStyle name="20% - Ênfase6 2 7 3 2" xfId="25762" xr:uid="{623D3344-E16A-48DF-8E8C-788635D77743}"/>
    <cellStyle name="20% - Ênfase6 2 7 3 2 2" xfId="25763" xr:uid="{2E91CC1B-CBF1-4B96-B791-FBB32BE3AEDD}"/>
    <cellStyle name="20% - Ênfase6 2 7 3 2 3" xfId="25764" xr:uid="{999CCD84-6366-4464-A6F6-1A336CD0D61F}"/>
    <cellStyle name="20% - Ênfase6 2 7 3 3" xfId="25765" xr:uid="{CBAAA0EF-1E7E-4977-BC53-1F0CBF053183}"/>
    <cellStyle name="20% - Ênfase6 2 7 3 4" xfId="25766" xr:uid="{0BAD7663-8DD2-4B85-B33C-5577BC9C3A68}"/>
    <cellStyle name="20% - Ênfase6 2 7 4" xfId="25767" xr:uid="{A68F2B54-0E85-47E2-9824-EE8DED1656F6}"/>
    <cellStyle name="20% - Ênfase6 2 7 4 2" xfId="25768" xr:uid="{6830F8D9-9995-489A-B34B-EC30285C3F79}"/>
    <cellStyle name="20% - Ênfase6 2 7 4 3" xfId="25769" xr:uid="{8A54A366-09DB-4B7B-9B82-C1AF5AC73282}"/>
    <cellStyle name="20% - Ênfase6 2 7 5" xfId="25770" xr:uid="{B30E9283-55A5-4417-BC5F-C33189F736D5}"/>
    <cellStyle name="20% - Ênfase6 2 7 6" xfId="25771" xr:uid="{24A4DC76-8BF4-4E7A-A5CA-D7C065EEA99F}"/>
    <cellStyle name="20% - Ênfase6 2 8" xfId="5035" xr:uid="{528D94C7-44C3-4F03-8313-8AD0F795A939}"/>
    <cellStyle name="20% - Ênfase6 2 8 2" xfId="10290" xr:uid="{D9D8F47B-7CA0-404C-B4D3-50B5DB85BB30}"/>
    <cellStyle name="20% - Ênfase6 2 8 2 2" xfId="25772" xr:uid="{299C6ACE-CF58-4F98-8404-577B264E4BFE}"/>
    <cellStyle name="20% - Ênfase6 2 8 2 2 2" xfId="25773" xr:uid="{445D8CA4-A6DE-4C8A-BFCA-ACFD15C7CA80}"/>
    <cellStyle name="20% - Ênfase6 2 8 2 2 3" xfId="25774" xr:uid="{BDBD0E6B-0947-462F-8DC0-4A6EF7B5818B}"/>
    <cellStyle name="20% - Ênfase6 2 8 2 3" xfId="25775" xr:uid="{BD27BDEE-D859-4AFF-B9AB-D8B1823226BE}"/>
    <cellStyle name="20% - Ênfase6 2 8 2 4" xfId="25776" xr:uid="{53DA09EA-A00F-415D-B619-E1C005503E56}"/>
    <cellStyle name="20% - Ênfase6 2 8 3" xfId="10291" xr:uid="{D5494EE9-4904-4EDA-AD0B-B35BD92A40C1}"/>
    <cellStyle name="20% - Ênfase6 2 8 3 2" xfId="25777" xr:uid="{B5C914DE-4B80-4746-B9A0-FC472C4005D9}"/>
    <cellStyle name="20% - Ênfase6 2 8 3 2 2" xfId="25778" xr:uid="{195BDF26-2CCA-4AFE-8E51-68EE91BE466D}"/>
    <cellStyle name="20% - Ênfase6 2 8 3 2 3" xfId="25779" xr:uid="{68328F63-E519-40A8-8E36-B226AE900E4E}"/>
    <cellStyle name="20% - Ênfase6 2 8 3 3" xfId="25780" xr:uid="{68FED8BC-F4AF-4C60-8919-0219ED486FF9}"/>
    <cellStyle name="20% - Ênfase6 2 8 3 4" xfId="25781" xr:uid="{04CB8D09-3043-4C2C-B581-89BF7378BE98}"/>
    <cellStyle name="20% - Ênfase6 2 8 4" xfId="25782" xr:uid="{9E373ADF-F40E-4FFB-BCAB-01F95AE5ABE6}"/>
    <cellStyle name="20% - Ênfase6 2 8 4 2" xfId="25783" xr:uid="{4549DE03-4125-428B-80E5-2BE9B84EA53D}"/>
    <cellStyle name="20% - Ênfase6 2 8 4 3" xfId="25784" xr:uid="{5B141C7B-D073-4572-B78F-4664BFFDA339}"/>
    <cellStyle name="20% - Ênfase6 2 8 5" xfId="25785" xr:uid="{C3B2BD31-3DE0-453C-9593-5592C45EBFB3}"/>
    <cellStyle name="20% - Ênfase6 2 8 6" xfId="25786" xr:uid="{B336C170-4C25-4577-9625-07380D3241B4}"/>
    <cellStyle name="20% - Ênfase6 2 9" xfId="5036" xr:uid="{1D795EB6-3C0A-480E-8714-BF631B472B3D}"/>
    <cellStyle name="20% - Ênfase6 2 9 2" xfId="10292" xr:uid="{DC377B41-D6BF-44C5-BB34-91D2E56E7C61}"/>
    <cellStyle name="20% - Ênfase6 2 9 2 2" xfId="25787" xr:uid="{07ED2923-AB75-4FF1-AAA2-605F0869B1C8}"/>
    <cellStyle name="20% - Ênfase6 2 9 2 2 2" xfId="25788" xr:uid="{818EBAE5-127E-4AEC-8088-369FF1E04717}"/>
    <cellStyle name="20% - Ênfase6 2 9 2 2 3" xfId="25789" xr:uid="{1AB7DE7D-EE6D-4D7C-BC3C-9AE3CD9FDA30}"/>
    <cellStyle name="20% - Ênfase6 2 9 2 3" xfId="25790" xr:uid="{91874DCF-0FFC-4B0B-A02B-044E63372C6F}"/>
    <cellStyle name="20% - Ênfase6 2 9 2 4" xfId="25791" xr:uid="{317AEB09-24E3-44BB-B2FE-EF4DDE9F05C9}"/>
    <cellStyle name="20% - Ênfase6 2 9 3" xfId="25792" xr:uid="{B686D761-B7EF-46C1-9B5B-339AFC9BB389}"/>
    <cellStyle name="20% - Ênfase6 2 9 3 2" xfId="25793" xr:uid="{126B49E3-303F-4B2C-86AB-1F2BC17342DB}"/>
    <cellStyle name="20% - Ênfase6 2 9 3 3" xfId="25794" xr:uid="{59D7C1CA-190B-4D13-9B0D-6CA683B6EA35}"/>
    <cellStyle name="20% - Ênfase6 2 9 4" xfId="25795" xr:uid="{A22A3E7A-879C-4C75-8284-49A7CDB15F50}"/>
    <cellStyle name="20% - Ênfase6 2 9 5" xfId="25796" xr:uid="{61603C65-DCA7-4236-8AB0-0B0AAF7C744B}"/>
    <cellStyle name="20% - Ênfase6 2_QGOG DRE Segreg_Serv x EP_DEZ09_multa_50%_V5" xfId="10293" xr:uid="{386D3413-0CEE-469E-95E7-F25B74D1F2F1}"/>
    <cellStyle name="20% - Ênfase6 20" xfId="5037" xr:uid="{32BAF8B2-1DEE-46F8-B52D-7D36EDA8E07D}"/>
    <cellStyle name="20% - Ênfase6 20 2" xfId="10294" xr:uid="{0E81B854-8E96-4455-9571-8A5E205AC22D}"/>
    <cellStyle name="20% - Ênfase6 20 2 2" xfId="10295" xr:uid="{89C20BFE-5351-4D55-A4BD-4E7455BECE4C}"/>
    <cellStyle name="20% - Ênfase6 20 2 2 2" xfId="25797" xr:uid="{0A8CF9E1-74DE-4E63-A86B-65E8D36BD461}"/>
    <cellStyle name="20% - Ênfase6 20 2 2 3" xfId="25798" xr:uid="{45447C02-4072-4220-828F-2F210DBD3057}"/>
    <cellStyle name="20% - Ênfase6 20 2 3" xfId="25799" xr:uid="{B3FB466A-6868-4EEC-9BD9-6B663A83471C}"/>
    <cellStyle name="20% - Ênfase6 20 2 4" xfId="25800" xr:uid="{F3A9A26A-07EC-4BA3-A654-A36FBE684598}"/>
    <cellStyle name="20% - Ênfase6 20 3" xfId="10296" xr:uid="{3A1B5388-1BD2-4771-8323-4F0C03C42FDF}"/>
    <cellStyle name="20% - Ênfase6 20 3 2" xfId="25801" xr:uid="{AECDFF8F-87FB-4C1B-9F8C-CB9D186CC34C}"/>
    <cellStyle name="20% - Ênfase6 20 3 2 2" xfId="25802" xr:uid="{43C1C8FD-82D7-47D9-A7F6-B3A1B535FFCA}"/>
    <cellStyle name="20% - Ênfase6 20 3 2 3" xfId="25803" xr:uid="{8A2D48E9-DB2B-44F6-85A4-2E12126EB910}"/>
    <cellStyle name="20% - Ênfase6 20 3 3" xfId="25804" xr:uid="{5D8D62B1-249F-4812-A833-55C90F777290}"/>
    <cellStyle name="20% - Ênfase6 20 3 4" xfId="25805" xr:uid="{F493BEF4-1C01-4D8E-BD0B-0FFC964583AE}"/>
    <cellStyle name="20% - Ênfase6 20 4" xfId="25806" xr:uid="{D263CA62-97AF-4A82-9701-2A0703DF5099}"/>
    <cellStyle name="20% - Ênfase6 20 4 2" xfId="25807" xr:uid="{F5C26DFE-7E94-40DF-BF8E-77C07249D653}"/>
    <cellStyle name="20% - Ênfase6 20 4 3" xfId="25808" xr:uid="{70A4E1D7-57F4-4A81-BBBA-20436F0506DA}"/>
    <cellStyle name="20% - Ênfase6 20 5" xfId="25809" xr:uid="{B1B738BF-9845-4EC8-934B-6F5BBBCA207B}"/>
    <cellStyle name="20% - Ênfase6 20 6" xfId="25810" xr:uid="{E30FAEB9-EC2A-4C68-836B-58847801F610}"/>
    <cellStyle name="20% - Ênfase6 21" xfId="5038" xr:uid="{94D53E7A-FD26-4990-8521-6E114988141C}"/>
    <cellStyle name="20% - Ênfase6 21 2" xfId="10297" xr:uid="{FD483253-D0B7-41FF-ACB8-36AFFC23EFB8}"/>
    <cellStyle name="20% - Ênfase6 21 2 2" xfId="10298" xr:uid="{35C37378-94F5-4E1A-84FC-1435F386C5D5}"/>
    <cellStyle name="20% - Ênfase6 21 2 2 2" xfId="25811" xr:uid="{BD0C0FEF-EF8A-4EBA-92D5-A1E2F8B6A787}"/>
    <cellStyle name="20% - Ênfase6 21 2 2 3" xfId="25812" xr:uid="{68140BE3-3C88-4C73-8F95-E40D2C7408F4}"/>
    <cellStyle name="20% - Ênfase6 21 2 3" xfId="25813" xr:uid="{48532D1A-E5DB-42AC-AB0F-3DD0A00BED82}"/>
    <cellStyle name="20% - Ênfase6 21 2 4" xfId="25814" xr:uid="{616E843B-BDC6-456A-9822-59410EA03EAE}"/>
    <cellStyle name="20% - Ênfase6 21 3" xfId="10299" xr:uid="{E030B67A-D2BE-48CF-BA8C-895D7DEA9C54}"/>
    <cellStyle name="20% - Ênfase6 21 3 2" xfId="25815" xr:uid="{AF042553-5691-496B-8918-A759E6990611}"/>
    <cellStyle name="20% - Ênfase6 21 3 2 2" xfId="25816" xr:uid="{F515A6A7-77E6-41DF-83D2-89AEC8120D79}"/>
    <cellStyle name="20% - Ênfase6 21 3 2 3" xfId="25817" xr:uid="{9DE39A5D-92B8-4358-92C9-36A621084D74}"/>
    <cellStyle name="20% - Ênfase6 21 3 3" xfId="25818" xr:uid="{8E4D9794-72B7-4EA4-B40C-7D5A85FA902E}"/>
    <cellStyle name="20% - Ênfase6 21 3 4" xfId="25819" xr:uid="{E20D80CE-07FD-41A6-991D-5387A227EDF0}"/>
    <cellStyle name="20% - Ênfase6 21 4" xfId="25820" xr:uid="{2D247511-99DB-4892-A814-B012921C7677}"/>
    <cellStyle name="20% - Ênfase6 21 4 2" xfId="25821" xr:uid="{EA282E5F-441E-496A-BF26-EA19EDEC0F54}"/>
    <cellStyle name="20% - Ênfase6 21 4 3" xfId="25822" xr:uid="{8C7F1D34-8C67-4EF6-B377-CB594AE94622}"/>
    <cellStyle name="20% - Ênfase6 21 5" xfId="25823" xr:uid="{2BF2D5BB-F391-4CB3-8411-CF3A54E8DECB}"/>
    <cellStyle name="20% - Ênfase6 21 6" xfId="25824" xr:uid="{52286FC2-96CE-435C-8917-AFAD369E30F2}"/>
    <cellStyle name="20% - Ênfase6 22" xfId="5039" xr:uid="{50CA6BE3-02DE-490D-B7D8-E808DAEBAEFC}"/>
    <cellStyle name="20% - Ênfase6 22 2" xfId="10300" xr:uid="{61B80639-488F-4582-B47C-5EAB712A726D}"/>
    <cellStyle name="20% - Ênfase6 22 2 2" xfId="10301" xr:uid="{47076328-EF6D-44CE-AC74-B557891AFD24}"/>
    <cellStyle name="20% - Ênfase6 22 2 2 2" xfId="25825" xr:uid="{0E65F40F-880B-4B2C-8B30-1BCB8EC53DD9}"/>
    <cellStyle name="20% - Ênfase6 22 2 2 3" xfId="25826" xr:uid="{081B7697-6E1F-4777-AD61-D4136E313043}"/>
    <cellStyle name="20% - Ênfase6 22 2 3" xfId="25827" xr:uid="{60FCD666-E483-4E33-BE61-AF535997D1C5}"/>
    <cellStyle name="20% - Ênfase6 22 2 4" xfId="25828" xr:uid="{77357A70-988E-43AA-B67D-922948434125}"/>
    <cellStyle name="20% - Ênfase6 22 3" xfId="10302" xr:uid="{8BE09291-F388-4921-A423-4CB2CD909463}"/>
    <cellStyle name="20% - Ênfase6 22 3 2" xfId="25829" xr:uid="{C9259AA1-18E7-4F37-A9E5-BED299802834}"/>
    <cellStyle name="20% - Ênfase6 22 3 2 2" xfId="25830" xr:uid="{0E05264E-AF66-45E9-85E5-669B46575AAE}"/>
    <cellStyle name="20% - Ênfase6 22 3 2 3" xfId="25831" xr:uid="{EE6F25EA-F426-4B41-A6E3-456ACADF6C93}"/>
    <cellStyle name="20% - Ênfase6 22 3 3" xfId="25832" xr:uid="{20B2AFC3-2D7D-49EE-B4B6-3D3EDFB77844}"/>
    <cellStyle name="20% - Ênfase6 22 3 4" xfId="25833" xr:uid="{07FDBEAA-379B-4781-8C44-2D654FEAD9F8}"/>
    <cellStyle name="20% - Ênfase6 22 4" xfId="25834" xr:uid="{5E0C7548-6084-4C84-8544-69B0EBC597C4}"/>
    <cellStyle name="20% - Ênfase6 22 4 2" xfId="25835" xr:uid="{EC96680E-3510-45FD-B489-EF798D7C5567}"/>
    <cellStyle name="20% - Ênfase6 22 4 3" xfId="25836" xr:uid="{FDDB652D-A98F-4B57-833B-AA5085A8A84D}"/>
    <cellStyle name="20% - Ênfase6 22 5" xfId="25837" xr:uid="{74EE42A3-59AA-4D93-A214-6C66C7F062B3}"/>
    <cellStyle name="20% - Ênfase6 22 6" xfId="25838" xr:uid="{5645BD54-D6E6-479D-BC41-90A83DA4CD57}"/>
    <cellStyle name="20% - Ênfase6 23" xfId="5040" xr:uid="{D9132AFD-93AC-4B31-8353-6FD6CCCD3AD3}"/>
    <cellStyle name="20% - Ênfase6 23 2" xfId="10303" xr:uid="{A10F7D76-963E-4156-839F-B88D4F890F1D}"/>
    <cellStyle name="20% - Ênfase6 23 2 2" xfId="10304" xr:uid="{3B34A815-0B26-41CA-82B6-8C440FA77580}"/>
    <cellStyle name="20% - Ênfase6 23 2 2 2" xfId="25839" xr:uid="{E733DFEC-34D1-423A-8879-405279DDCD55}"/>
    <cellStyle name="20% - Ênfase6 23 2 2 3" xfId="25840" xr:uid="{C95C0614-B1B8-4144-BAFD-56BE11FF9474}"/>
    <cellStyle name="20% - Ênfase6 23 2 3" xfId="25841" xr:uid="{1A33A399-AC95-4134-8819-2E1DEDADB7EA}"/>
    <cellStyle name="20% - Ênfase6 23 2 4" xfId="25842" xr:uid="{400E943B-6420-4FE4-A136-D38ABE4D3508}"/>
    <cellStyle name="20% - Ênfase6 23 3" xfId="10305" xr:uid="{BA890045-CB5D-446A-B2D2-36E44AA8D3E3}"/>
    <cellStyle name="20% - Ênfase6 23 3 2" xfId="25843" xr:uid="{B13F8208-90AD-4961-B6E0-D045440EEB9B}"/>
    <cellStyle name="20% - Ênfase6 23 3 2 2" xfId="25844" xr:uid="{7F2032C1-CA1E-448E-BF61-334A83D9C7D0}"/>
    <cellStyle name="20% - Ênfase6 23 3 2 3" xfId="25845" xr:uid="{9E15F2E3-D1A3-4B7D-A6E5-7C69CCC1875C}"/>
    <cellStyle name="20% - Ênfase6 23 3 3" xfId="25846" xr:uid="{C61937FC-4B09-4739-9D2C-92C4B4FC7164}"/>
    <cellStyle name="20% - Ênfase6 23 3 4" xfId="25847" xr:uid="{833B20BE-FB33-44BB-88F4-A99F42E21505}"/>
    <cellStyle name="20% - Ênfase6 23 4" xfId="25848" xr:uid="{1B385D5A-7BB1-4BA0-B541-FDB50C9D52B2}"/>
    <cellStyle name="20% - Ênfase6 23 4 2" xfId="25849" xr:uid="{9A15EED9-63DD-430E-8083-3013A15EA42F}"/>
    <cellStyle name="20% - Ênfase6 23 4 3" xfId="25850" xr:uid="{33FCF50C-8D95-4C2C-9FCC-D4D91672857B}"/>
    <cellStyle name="20% - Ênfase6 23 5" xfId="25851" xr:uid="{2CA79CB3-533A-4896-86B2-C8D3161BA158}"/>
    <cellStyle name="20% - Ênfase6 23 6" xfId="25852" xr:uid="{3139623F-67CC-4135-9EE7-0819C0574999}"/>
    <cellStyle name="20% - Ênfase6 24" xfId="5041" xr:uid="{2FF74F41-CE55-4C45-855C-AFE22BCF8E3D}"/>
    <cellStyle name="20% - Ênfase6 24 2" xfId="10306" xr:uid="{C805FD76-2C9E-42FE-B726-941F105436A2}"/>
    <cellStyle name="20% - Ênfase6 24 2 2" xfId="10307" xr:uid="{F0757BFA-134D-40FA-8E76-846F97274131}"/>
    <cellStyle name="20% - Ênfase6 24 2 2 2" xfId="25853" xr:uid="{9C27FC72-F856-43FB-BA64-196334C850DD}"/>
    <cellStyle name="20% - Ênfase6 24 2 2 3" xfId="25854" xr:uid="{857F3B10-E193-49B8-8F0B-E813C9A8B3EC}"/>
    <cellStyle name="20% - Ênfase6 24 2 3" xfId="25855" xr:uid="{F3D2354B-6EF6-42F5-8BE7-053142638DF9}"/>
    <cellStyle name="20% - Ênfase6 24 2 4" xfId="25856" xr:uid="{60EB91BF-A0CD-4D00-A246-3EDFA3A6195D}"/>
    <cellStyle name="20% - Ênfase6 24 3" xfId="10308" xr:uid="{DB500C09-7764-4613-8143-EE88E6511F9E}"/>
    <cellStyle name="20% - Ênfase6 24 3 2" xfId="25857" xr:uid="{8BEDC854-DBCC-4441-8093-DFD594CEE81D}"/>
    <cellStyle name="20% - Ênfase6 24 3 2 2" xfId="25858" xr:uid="{D9B235E5-5085-4478-BC1D-FFC85B745C94}"/>
    <cellStyle name="20% - Ênfase6 24 3 2 3" xfId="25859" xr:uid="{938D42C7-BD0D-4BB3-B862-EDEECC153283}"/>
    <cellStyle name="20% - Ênfase6 24 3 3" xfId="25860" xr:uid="{BFE4EAD8-3A19-4DAB-99BD-1B516FD39A49}"/>
    <cellStyle name="20% - Ênfase6 24 3 4" xfId="25861" xr:uid="{A0B1FE44-5191-473E-9827-DB613443D6C1}"/>
    <cellStyle name="20% - Ênfase6 24 4" xfId="25862" xr:uid="{1081267C-DE8E-4EEB-B31B-F0F83E6B5832}"/>
    <cellStyle name="20% - Ênfase6 24 4 2" xfId="25863" xr:uid="{D4136155-BA3D-4046-B5E9-5E828F2E12CD}"/>
    <cellStyle name="20% - Ênfase6 24 4 3" xfId="25864" xr:uid="{F1E8BCE9-703C-4EAB-B079-50583F1571DF}"/>
    <cellStyle name="20% - Ênfase6 24 5" xfId="25865" xr:uid="{3EE5C2E4-A0AD-466B-98E5-E722D3112261}"/>
    <cellStyle name="20% - Ênfase6 24 6" xfId="25866" xr:uid="{6CE30E1D-143B-4548-894A-B15D20E0605C}"/>
    <cellStyle name="20% - Ênfase6 25" xfId="5042" xr:uid="{75755B05-47FE-48A1-87C6-DBC62BDCEE51}"/>
    <cellStyle name="20% - Ênfase6 25 2" xfId="10309" xr:uid="{E747F244-52A7-4EE7-9121-B4BE8FC5C114}"/>
    <cellStyle name="20% - Ênfase6 25 2 2" xfId="10310" xr:uid="{A5A7F9A8-9A9F-4FA0-A05E-54276326284F}"/>
    <cellStyle name="20% - Ênfase6 25 2 2 2" xfId="25867" xr:uid="{25E8E4FC-24B2-49FF-8CA4-31D5DE442601}"/>
    <cellStyle name="20% - Ênfase6 25 2 2 3" xfId="25868" xr:uid="{12A28ED6-C4B8-4596-AF61-79C29C216344}"/>
    <cellStyle name="20% - Ênfase6 25 2 3" xfId="25869" xr:uid="{BCC61BE7-8CB6-4DDF-AFBD-7E455724F1B1}"/>
    <cellStyle name="20% - Ênfase6 25 2 4" xfId="25870" xr:uid="{90EC8F0B-B82A-480F-9298-4A51A9EBF6F6}"/>
    <cellStyle name="20% - Ênfase6 25 3" xfId="10311" xr:uid="{8D5E6572-7B7F-4CB6-9E43-80CA2601A8CF}"/>
    <cellStyle name="20% - Ênfase6 25 3 2" xfId="25871" xr:uid="{A62D9F34-FA03-41E8-B391-7A81C38B960D}"/>
    <cellStyle name="20% - Ênfase6 25 3 2 2" xfId="25872" xr:uid="{F2FA1600-E9CA-4AF6-83A9-6357F640A11F}"/>
    <cellStyle name="20% - Ênfase6 25 3 2 3" xfId="25873" xr:uid="{21D2991E-89DC-4E5F-8E0F-85EDEDE2EC92}"/>
    <cellStyle name="20% - Ênfase6 25 3 3" xfId="25874" xr:uid="{8632575E-97BE-4F5B-AF19-B93189991D91}"/>
    <cellStyle name="20% - Ênfase6 25 3 4" xfId="25875" xr:uid="{50C75167-1D3A-472B-98CF-5B724A80091F}"/>
    <cellStyle name="20% - Ênfase6 25 4" xfId="25876" xr:uid="{B763DEBA-EBA9-4E5B-BE2D-D2E1218C6EDC}"/>
    <cellStyle name="20% - Ênfase6 25 4 2" xfId="25877" xr:uid="{5072BF3D-D2AB-4CDA-9058-22DD88231B69}"/>
    <cellStyle name="20% - Ênfase6 25 4 3" xfId="25878" xr:uid="{4EBFA19C-FCBE-4C49-A9B3-704ECEC4991B}"/>
    <cellStyle name="20% - Ênfase6 25 5" xfId="25879" xr:uid="{96EE7CE6-61B0-47B0-9170-7419E8D05393}"/>
    <cellStyle name="20% - Ênfase6 25 6" xfId="25880" xr:uid="{074B3FE7-AADC-4469-B381-888457674030}"/>
    <cellStyle name="20% - Ênfase6 26" xfId="5043" xr:uid="{A96555FB-7A2F-482E-B089-FDF92263DA95}"/>
    <cellStyle name="20% - Ênfase6 26 2" xfId="10312" xr:uid="{B6801658-1EF2-4FD4-9187-FD8837C85B7B}"/>
    <cellStyle name="20% - Ênfase6 26 2 2" xfId="10313" xr:uid="{D8BF6F80-0EE7-453E-A7E1-EF6095F7865A}"/>
    <cellStyle name="20% - Ênfase6 26 2 2 2" xfId="25881" xr:uid="{8FFFDBC3-CE05-4B64-A102-05CD412E8859}"/>
    <cellStyle name="20% - Ênfase6 26 2 2 3" xfId="25882" xr:uid="{24D63165-7B10-4C77-B0B5-6FD070C2E63F}"/>
    <cellStyle name="20% - Ênfase6 26 2 3" xfId="25883" xr:uid="{F7F7D60E-D01B-4A78-9285-8FA3B53E0D2E}"/>
    <cellStyle name="20% - Ênfase6 26 2 4" xfId="25884" xr:uid="{F417206F-BC9E-41A5-9082-5A1CC43BBA9C}"/>
    <cellStyle name="20% - Ênfase6 26 3" xfId="10314" xr:uid="{D6DB6608-A10B-4CCB-A5FE-DA5A8E5FFE14}"/>
    <cellStyle name="20% - Ênfase6 26 3 2" xfId="25885" xr:uid="{7C6A3722-4D83-4685-9AE8-3B6A4D7F32AB}"/>
    <cellStyle name="20% - Ênfase6 26 3 2 2" xfId="25886" xr:uid="{24A04AAB-0B8A-47A9-AE2C-D677926724FD}"/>
    <cellStyle name="20% - Ênfase6 26 3 2 3" xfId="25887" xr:uid="{83597D80-B931-4DC4-9353-E5CB0A43153C}"/>
    <cellStyle name="20% - Ênfase6 26 3 3" xfId="25888" xr:uid="{CD437540-3C3E-4EF1-BA20-ACBCC796CC92}"/>
    <cellStyle name="20% - Ênfase6 26 3 4" xfId="25889" xr:uid="{5EC4C6A4-A9DB-4512-A940-65A8205D72AA}"/>
    <cellStyle name="20% - Ênfase6 26 4" xfId="25890" xr:uid="{119C2F0A-9EA3-4B67-B6F0-0E18AEFC08A9}"/>
    <cellStyle name="20% - Ênfase6 26 4 2" xfId="25891" xr:uid="{7C1630D7-B992-42CF-8F5E-A10944AC1BA2}"/>
    <cellStyle name="20% - Ênfase6 26 4 3" xfId="25892" xr:uid="{3A7A57B8-1A44-4470-8D5D-3136ABE313DC}"/>
    <cellStyle name="20% - Ênfase6 26 5" xfId="25893" xr:uid="{34376B67-4753-4A3F-9D13-AA05B0DC6EF4}"/>
    <cellStyle name="20% - Ênfase6 26 6" xfId="25894" xr:uid="{5796C132-5200-406A-811F-4E7B1621D98D}"/>
    <cellStyle name="20% - Ênfase6 27" xfId="5044" xr:uid="{2E7DAD3C-3C39-4943-97F6-EB6F430D7A49}"/>
    <cellStyle name="20% - Ênfase6 27 2" xfId="10315" xr:uid="{38CFFFAA-7C59-4F23-9DF7-50023AC56AB4}"/>
    <cellStyle name="20% - Ênfase6 27 2 2" xfId="10316" xr:uid="{4954B636-ECB6-4CF3-AB67-D0AD24EF4C0D}"/>
    <cellStyle name="20% - Ênfase6 27 2 2 2" xfId="25895" xr:uid="{4FB1273F-B5FF-4B5D-992B-D08F568BD99E}"/>
    <cellStyle name="20% - Ênfase6 27 2 2 3" xfId="25896" xr:uid="{5224DA1C-FC02-4AD2-AD93-E594EFC60F39}"/>
    <cellStyle name="20% - Ênfase6 27 2 3" xfId="25897" xr:uid="{DF3B3712-3674-45D5-8B9D-2F3E38CF69A8}"/>
    <cellStyle name="20% - Ênfase6 27 2 4" xfId="25898" xr:uid="{B7B5395B-E7DE-4E6F-9D42-6E1D27DCF189}"/>
    <cellStyle name="20% - Ênfase6 27 3" xfId="10317" xr:uid="{A56A4331-1FD2-4525-A9F2-996EF2629391}"/>
    <cellStyle name="20% - Ênfase6 27 3 2" xfId="25899" xr:uid="{5BB7BA09-5359-476B-BFFD-6902051E6E71}"/>
    <cellStyle name="20% - Ênfase6 27 3 2 2" xfId="25900" xr:uid="{BB30BDDF-BFAA-438C-AB77-618ECB36C55C}"/>
    <cellStyle name="20% - Ênfase6 27 3 2 3" xfId="25901" xr:uid="{F479C615-E49A-4500-9C83-B33D764F41E2}"/>
    <cellStyle name="20% - Ênfase6 27 3 3" xfId="25902" xr:uid="{E45E3864-5F16-4B12-A9B2-DCE69D5D01C7}"/>
    <cellStyle name="20% - Ênfase6 27 3 4" xfId="25903" xr:uid="{BED6FF87-3453-4FE3-8B23-9ED2F1383A62}"/>
    <cellStyle name="20% - Ênfase6 27 4" xfId="25904" xr:uid="{1C684149-A13A-424D-8ABC-C494B60EEDA6}"/>
    <cellStyle name="20% - Ênfase6 27 4 2" xfId="25905" xr:uid="{1948B113-FC64-47CA-A29B-BEEACF0B83B1}"/>
    <cellStyle name="20% - Ênfase6 27 4 3" xfId="25906" xr:uid="{77F9C0C3-3358-4DC6-8497-B3EA5474D840}"/>
    <cellStyle name="20% - Ênfase6 27 5" xfId="25907" xr:uid="{E86D8182-74D3-49DD-A37F-03B6126E7324}"/>
    <cellStyle name="20% - Ênfase6 27 6" xfId="25908" xr:uid="{AF4C78F4-448B-44C1-8EEC-35416D714777}"/>
    <cellStyle name="20% - Ênfase6 28" xfId="5045" xr:uid="{ECCA7733-5E68-42AE-9AEA-1A824B1AE78A}"/>
    <cellStyle name="20% - Ênfase6 28 2" xfId="10318" xr:uid="{68D4DB93-CD40-4182-809F-7E49E71D75B4}"/>
    <cellStyle name="20% - Ênfase6 28 2 2" xfId="10319" xr:uid="{5FBDF0E9-F2E1-4540-B8C6-315375C76E79}"/>
    <cellStyle name="20% - Ênfase6 28 2 2 2" xfId="25909" xr:uid="{B53F01C8-74F9-44A4-82C3-5B6590D5F85A}"/>
    <cellStyle name="20% - Ênfase6 28 2 2 3" xfId="25910" xr:uid="{8D00B0B2-FB95-493D-ACA5-DF33944CB820}"/>
    <cellStyle name="20% - Ênfase6 28 2 3" xfId="25911" xr:uid="{A721D9B8-B4CF-4AB9-B832-1F9E6B3FE440}"/>
    <cellStyle name="20% - Ênfase6 28 2 4" xfId="25912" xr:uid="{8D57DBDF-627A-4C25-9BD5-A7ACDC68230D}"/>
    <cellStyle name="20% - Ênfase6 28 3" xfId="10320" xr:uid="{FC3FC4B2-6C71-47E7-9790-9AC3140422E9}"/>
    <cellStyle name="20% - Ênfase6 28 3 2" xfId="25913" xr:uid="{3296D10A-C319-492C-85E6-B150F504C7F4}"/>
    <cellStyle name="20% - Ênfase6 28 3 2 2" xfId="25914" xr:uid="{27AA8FDD-AA16-487B-B58D-5CF3BFB03EB8}"/>
    <cellStyle name="20% - Ênfase6 28 3 2 3" xfId="25915" xr:uid="{A6AB76D2-9466-4F6B-9091-938AA6F0DE09}"/>
    <cellStyle name="20% - Ênfase6 28 3 3" xfId="25916" xr:uid="{B155EC1A-6DBB-46A3-B055-E66D623C19AA}"/>
    <cellStyle name="20% - Ênfase6 28 3 4" xfId="25917" xr:uid="{F7D0902E-1B8B-4063-9317-030745AFCDE5}"/>
    <cellStyle name="20% - Ênfase6 28 4" xfId="25918" xr:uid="{4671F7CF-A663-4DF0-AEF9-3F6CE3434210}"/>
    <cellStyle name="20% - Ênfase6 28 4 2" xfId="25919" xr:uid="{2BD2107B-9ACC-4767-BB6D-98F2422F2A18}"/>
    <cellStyle name="20% - Ênfase6 28 4 3" xfId="25920" xr:uid="{D4802B51-8FBE-40EB-A2C5-7DB0389355AF}"/>
    <cellStyle name="20% - Ênfase6 28 5" xfId="25921" xr:uid="{FE687614-6779-458F-BBD5-B12161B8235C}"/>
    <cellStyle name="20% - Ênfase6 28 6" xfId="25922" xr:uid="{9CB56845-E622-4D81-962C-11F8453CAB98}"/>
    <cellStyle name="20% - Ênfase6 29" xfId="10321" xr:uid="{6DEA0609-625B-48BF-BA1B-0F53113ECDE7}"/>
    <cellStyle name="20% - Ênfase6 29 2" xfId="10322" xr:uid="{B4093CC1-4D42-44A6-AC0A-53F416605B0A}"/>
    <cellStyle name="20% - Ênfase6 29 2 2" xfId="10323" xr:uid="{DB0D20DE-3C20-4BA7-B12D-B76A94EF947F}"/>
    <cellStyle name="20% - Ênfase6 29 2 2 2" xfId="25923" xr:uid="{90CB6FB9-7B04-4323-8ECD-12B33E957C26}"/>
    <cellStyle name="20% - Ênfase6 29 2 2 3" xfId="25924" xr:uid="{1C412CEB-4C6E-4E78-B124-92157B2E34A8}"/>
    <cellStyle name="20% - Ênfase6 29 2 3" xfId="25925" xr:uid="{6E15E005-39CC-4AAF-A0D2-55CA4CD38C82}"/>
    <cellStyle name="20% - Ênfase6 29 2 4" xfId="25926" xr:uid="{4A289D9A-5EC7-47C6-8632-C184AA7DB943}"/>
    <cellStyle name="20% - Ênfase6 29 3" xfId="10324" xr:uid="{755DC191-1F27-4E17-AF03-52AB5F4AC567}"/>
    <cellStyle name="20% - Ênfase6 29 3 2" xfId="25927" xr:uid="{5A032C69-E49A-4422-8429-506AAC801D7C}"/>
    <cellStyle name="20% - Ênfase6 29 3 2 2" xfId="25928" xr:uid="{9DCDC85B-964E-43B7-A554-E4DD31DA93CC}"/>
    <cellStyle name="20% - Ênfase6 29 3 2 3" xfId="25929" xr:uid="{45C342ED-BE33-4FD0-9B16-063C3D032E74}"/>
    <cellStyle name="20% - Ênfase6 29 3 3" xfId="25930" xr:uid="{844064A9-0184-4A01-A1E8-9BBD957D79A0}"/>
    <cellStyle name="20% - Ênfase6 29 3 4" xfId="25931" xr:uid="{C9EDEBC2-E38A-49E5-AB67-A769916E07DE}"/>
    <cellStyle name="20% - Ênfase6 29 4" xfId="25932" xr:uid="{6135B0BE-7592-48FA-A385-B611E403301E}"/>
    <cellStyle name="20% - Ênfase6 29 4 2" xfId="25933" xr:uid="{1F3BFF20-3B5A-445C-8873-8B812DD35680}"/>
    <cellStyle name="20% - Ênfase6 29 4 3" xfId="25934" xr:uid="{14E8615C-85E9-4DE8-828D-3008E97FC2F7}"/>
    <cellStyle name="20% - Ênfase6 29 5" xfId="25935" xr:uid="{3BB7C5E0-C1F5-4EBC-B31E-8A54A4EB68A7}"/>
    <cellStyle name="20% - Ênfase6 29 6" xfId="25936" xr:uid="{93175DD9-C8C7-43E2-BF4B-853CA5629AC8}"/>
    <cellStyle name="20% - Ênfase6 3" xfId="5046" xr:uid="{DFF3B1D1-986D-4129-A5E6-2F6997EA32FE}"/>
    <cellStyle name="20% - Ênfase6 3 10" xfId="10325" xr:uid="{51ECB675-0BE7-4162-8E35-692FDAB506D6}"/>
    <cellStyle name="20% - Ênfase6 3 10 2" xfId="25937" xr:uid="{8EAFF250-B9BA-411D-85C5-891AA36B38D0}"/>
    <cellStyle name="20% - Ênfase6 3 10 2 2" xfId="25938" xr:uid="{6037E5AA-657A-4B78-8171-1421281173F6}"/>
    <cellStyle name="20% - Ênfase6 3 10 2 3" xfId="25939" xr:uid="{FF28E037-DE3B-4924-901C-067ABBED8FE3}"/>
    <cellStyle name="20% - Ênfase6 3 10 3" xfId="25940" xr:uid="{CB4A9F40-AB5A-4169-8956-07446CBB0737}"/>
    <cellStyle name="20% - Ênfase6 3 10 4" xfId="25941" xr:uid="{6278785C-7ABC-4BA6-964D-C5A2FDAE05EE}"/>
    <cellStyle name="20% - Ênfase6 3 11" xfId="25942" xr:uid="{744491B8-0471-428B-9E5E-267BE19F4FF1}"/>
    <cellStyle name="20% - Ênfase6 3 11 2" xfId="25943" xr:uid="{5CDC1444-D41B-4830-85DE-DBFDE9B8F017}"/>
    <cellStyle name="20% - Ênfase6 3 11 3" xfId="25944" xr:uid="{094F538C-DCC7-42FD-9C7F-42685FA9FFFD}"/>
    <cellStyle name="20% - Ênfase6 3 12" xfId="25945" xr:uid="{3B201EC7-73F2-4733-9476-102BEA2D9E78}"/>
    <cellStyle name="20% - Ênfase6 3 13" xfId="25946" xr:uid="{8930E59E-DB16-4C6D-BE1F-B7E5F52B5267}"/>
    <cellStyle name="20% - Ênfase6 3 2" xfId="5047" xr:uid="{3C4C6674-263E-4E57-9479-3CECDDA8ECD8}"/>
    <cellStyle name="20% - Ênfase6 3 2 2" xfId="10326" xr:uid="{8AC139B1-AEC5-422E-BF67-92DC502E1299}"/>
    <cellStyle name="20% - Ênfase6 3 2 2 2" xfId="25947" xr:uid="{E00BCB79-F283-4FF7-9DD6-FF117EB7F305}"/>
    <cellStyle name="20% - Ênfase6 3 2 2 2 2" xfId="25948" xr:uid="{92BDCBF1-A3B0-4DCF-BDE8-9E66FD2409D1}"/>
    <cellStyle name="20% - Ênfase6 3 2 2 2 3" xfId="25949" xr:uid="{074C88F5-FCE6-4011-A3B5-80525499D288}"/>
    <cellStyle name="20% - Ênfase6 3 2 2 3" xfId="25950" xr:uid="{AEFFB82A-BFAE-46DB-8E66-6D7FC07F584C}"/>
    <cellStyle name="20% - Ênfase6 3 2 2 4" xfId="25951" xr:uid="{CC55BFF6-EE6F-4662-8E32-07921BE8C6FA}"/>
    <cellStyle name="20% - Ênfase6 3 2 3" xfId="10327" xr:uid="{5D8D8FD8-01DC-4AA5-83F8-03E15A79E11B}"/>
    <cellStyle name="20% - Ênfase6 3 2 3 2" xfId="25952" xr:uid="{92736111-DC55-4334-9DA2-3ACDB22F503B}"/>
    <cellStyle name="20% - Ênfase6 3 2 3 2 2" xfId="25953" xr:uid="{9FD3DE7C-0CF8-4A3A-875B-9DC1E85F5859}"/>
    <cellStyle name="20% - Ênfase6 3 2 3 2 3" xfId="25954" xr:uid="{3987CEC9-0D49-45C5-8314-F656943CE38A}"/>
    <cellStyle name="20% - Ênfase6 3 2 3 3" xfId="25955" xr:uid="{043C98E8-6DB8-45E3-8326-49D6AFD8E625}"/>
    <cellStyle name="20% - Ênfase6 3 2 3 4" xfId="25956" xr:uid="{CFC69B23-4457-448C-A221-F7D4D1606A51}"/>
    <cellStyle name="20% - Ênfase6 3 2 4" xfId="25957" xr:uid="{207CE72A-7797-4CD7-875F-28411519AE09}"/>
    <cellStyle name="20% - Ênfase6 3 2 4 2" xfId="25958" xr:uid="{296F33AD-7891-49A4-9A79-913254223D11}"/>
    <cellStyle name="20% - Ênfase6 3 2 4 3" xfId="25959" xr:uid="{3EFFF989-F70B-458B-ACD1-88105CB73F2C}"/>
    <cellStyle name="20% - Ênfase6 3 2 5" xfId="25960" xr:uid="{0F308503-7A16-46C8-8EB5-79409224B9B1}"/>
    <cellStyle name="20% - Ênfase6 3 2 6" xfId="25961" xr:uid="{275CE089-0534-467D-A221-5CF83DC3B567}"/>
    <cellStyle name="20% - Ênfase6 3 3" xfId="5048" xr:uid="{ED07F30D-9298-4AA6-87D0-5D0AC34972A6}"/>
    <cellStyle name="20% - Ênfase6 3 3 2" xfId="10328" xr:uid="{23EFA8AB-DA38-4065-9AC9-89A55979BD5E}"/>
    <cellStyle name="20% - Ênfase6 3 3 2 2" xfId="25962" xr:uid="{8B5920C6-70FF-4FC1-8C3E-06582D3ABF3F}"/>
    <cellStyle name="20% - Ênfase6 3 3 2 2 2" xfId="25963" xr:uid="{B76A221F-DAFA-4975-A9E0-D95FD09E8C1B}"/>
    <cellStyle name="20% - Ênfase6 3 3 2 2 3" xfId="25964" xr:uid="{819E77B6-9848-4869-8050-62D0814AA486}"/>
    <cellStyle name="20% - Ênfase6 3 3 2 3" xfId="25965" xr:uid="{64EB8588-8285-4F76-A669-1D08C7F8E911}"/>
    <cellStyle name="20% - Ênfase6 3 3 2 4" xfId="25966" xr:uid="{78F2D45B-E678-4D8B-93E1-62AFF943198F}"/>
    <cellStyle name="20% - Ênfase6 3 3 3" xfId="10329" xr:uid="{D5151026-8ACA-4769-9EAE-CF8E2150BAD4}"/>
    <cellStyle name="20% - Ênfase6 3 3 3 2" xfId="25967" xr:uid="{7409CCE8-2E8A-4E28-8A48-5C5F2B28B8CB}"/>
    <cellStyle name="20% - Ênfase6 3 3 3 2 2" xfId="25968" xr:uid="{644888E5-CC20-4F24-B627-F9E0C48432FF}"/>
    <cellStyle name="20% - Ênfase6 3 3 3 2 3" xfId="25969" xr:uid="{A3D3A3B6-C4C5-49B9-8471-E69875413807}"/>
    <cellStyle name="20% - Ênfase6 3 3 3 3" xfId="25970" xr:uid="{E2DBB29C-5B98-424E-9F17-BE1DFBF27DE3}"/>
    <cellStyle name="20% - Ênfase6 3 3 3 4" xfId="25971" xr:uid="{88EE1EE9-D5F1-4693-9E67-A652F3D0F370}"/>
    <cellStyle name="20% - Ênfase6 3 3 4" xfId="25972" xr:uid="{4218A484-257E-4A22-9304-65481A79BBFA}"/>
    <cellStyle name="20% - Ênfase6 3 3 4 2" xfId="25973" xr:uid="{5DB4D129-5463-4793-80BD-EE9C83DB7A68}"/>
    <cellStyle name="20% - Ênfase6 3 3 4 3" xfId="25974" xr:uid="{237A990B-F165-44BF-913C-41FDF8FFC5ED}"/>
    <cellStyle name="20% - Ênfase6 3 3 5" xfId="25975" xr:uid="{D72593BD-7226-47F0-B28F-1E5B59347A35}"/>
    <cellStyle name="20% - Ênfase6 3 3 6" xfId="25976" xr:uid="{F648DD21-28D3-4E60-9D5F-04DA2A1C0BBF}"/>
    <cellStyle name="20% - Ênfase6 3 4" xfId="5049" xr:uid="{C1AB81C1-72A9-46A8-B99D-CB529910D397}"/>
    <cellStyle name="20% - Ênfase6 3 4 2" xfId="10330" xr:uid="{DBBC9138-A4F8-4490-9796-02ABDFC02181}"/>
    <cellStyle name="20% - Ênfase6 3 4 2 2" xfId="25977" xr:uid="{B071B3A6-79C7-44C1-85FA-646F25A122EE}"/>
    <cellStyle name="20% - Ênfase6 3 4 2 2 2" xfId="25978" xr:uid="{29BEFD4F-304F-4F89-A60D-661CBEF5EE9B}"/>
    <cellStyle name="20% - Ênfase6 3 4 2 2 3" xfId="25979" xr:uid="{B01AF297-0184-4946-A389-C5B36DA23639}"/>
    <cellStyle name="20% - Ênfase6 3 4 2 3" xfId="25980" xr:uid="{BF465777-B124-45AB-BCAC-D7F230AFD41E}"/>
    <cellStyle name="20% - Ênfase6 3 4 2 4" xfId="25981" xr:uid="{B2DFE4A1-3C56-496A-9007-205B5DAC93C1}"/>
    <cellStyle name="20% - Ênfase6 3 4 3" xfId="10331" xr:uid="{E651ECC2-7C89-4E32-9A15-964D7CC6336C}"/>
    <cellStyle name="20% - Ênfase6 3 4 3 2" xfId="25982" xr:uid="{C8DEBE0B-0A57-419E-B6C1-21D10DD18574}"/>
    <cellStyle name="20% - Ênfase6 3 4 3 2 2" xfId="25983" xr:uid="{076712EA-9DC2-4FC2-BA99-8C38964D8794}"/>
    <cellStyle name="20% - Ênfase6 3 4 3 2 3" xfId="25984" xr:uid="{59AD3016-0873-47B6-90EA-EED5FB1B49F7}"/>
    <cellStyle name="20% - Ênfase6 3 4 3 3" xfId="25985" xr:uid="{233E09A2-68BE-4C4C-A5D6-C939697E3E2D}"/>
    <cellStyle name="20% - Ênfase6 3 4 3 4" xfId="25986" xr:uid="{288B6B63-474D-4FF1-8C25-9480ADC3535A}"/>
    <cellStyle name="20% - Ênfase6 3 4 4" xfId="25987" xr:uid="{AF1F8617-D748-4626-A02B-151C00987A7B}"/>
    <cellStyle name="20% - Ênfase6 3 4 4 2" xfId="25988" xr:uid="{A052CFD5-CABF-4A1B-998A-59343FBCC1E7}"/>
    <cellStyle name="20% - Ênfase6 3 4 4 3" xfId="25989" xr:uid="{DC085421-5501-499B-9EE7-D578902384E2}"/>
    <cellStyle name="20% - Ênfase6 3 4 5" xfId="25990" xr:uid="{0A003244-FA04-41CD-AF87-2CF7CD5003A0}"/>
    <cellStyle name="20% - Ênfase6 3 4 6" xfId="25991" xr:uid="{F5C02A10-348C-417B-A97E-2C3A86D40B11}"/>
    <cellStyle name="20% - Ênfase6 3 5" xfId="10332" xr:uid="{B274B0B4-4A14-4F2D-9557-DFFF425DFBCC}"/>
    <cellStyle name="20% - Ênfase6 3 5 2" xfId="10333" xr:uid="{9C410866-52E4-444A-94D4-41150F4D465D}"/>
    <cellStyle name="20% - Ênfase6 3 5 2 2" xfId="25992" xr:uid="{23F73A0F-A9FB-416F-A2C6-831F78BBA70D}"/>
    <cellStyle name="20% - Ênfase6 3 5 2 2 2" xfId="25993" xr:uid="{D1212067-AD1C-42C6-9D0C-B60F1C50E937}"/>
    <cellStyle name="20% - Ênfase6 3 5 2 2 3" xfId="25994" xr:uid="{058B8882-D37D-4B54-8342-DD1A046204E3}"/>
    <cellStyle name="20% - Ênfase6 3 5 2 3" xfId="25995" xr:uid="{757234EE-979D-4C5E-A0B1-995645EB2C06}"/>
    <cellStyle name="20% - Ênfase6 3 5 2 4" xfId="25996" xr:uid="{80E0B607-3C7B-4B3F-9C5A-43C92FD5CB28}"/>
    <cellStyle name="20% - Ênfase6 3 5 3" xfId="10334" xr:uid="{C633B558-641F-43C0-B06C-1A050A0A7699}"/>
    <cellStyle name="20% - Ênfase6 3 5 3 2" xfId="25997" xr:uid="{BD259824-6A09-427D-A9C4-DD917F6C1760}"/>
    <cellStyle name="20% - Ênfase6 3 5 3 2 2" xfId="25998" xr:uid="{4B296154-E106-4EFC-A2DD-46659A63DE2D}"/>
    <cellStyle name="20% - Ênfase6 3 5 3 2 3" xfId="25999" xr:uid="{07586890-ACB4-4840-BE73-E907E6E13EC4}"/>
    <cellStyle name="20% - Ênfase6 3 5 3 3" xfId="26000" xr:uid="{1269F1A1-96C6-4FF1-A3DA-73D2AB287D48}"/>
    <cellStyle name="20% - Ênfase6 3 5 3 4" xfId="26001" xr:uid="{41B3B476-58E8-4049-ADF1-5AD4055A9E77}"/>
    <cellStyle name="20% - Ênfase6 3 5 4" xfId="26002" xr:uid="{A28C6BA2-A22E-486A-92D7-664A2B429BF0}"/>
    <cellStyle name="20% - Ênfase6 3 5 4 2" xfId="26003" xr:uid="{454CF973-843E-4FEB-9F13-DE216B2E9BC8}"/>
    <cellStyle name="20% - Ênfase6 3 5 4 3" xfId="26004" xr:uid="{6463373C-F067-425E-883E-31C76411B07F}"/>
    <cellStyle name="20% - Ênfase6 3 5 5" xfId="26005" xr:uid="{31EC9EE4-00A5-4F78-AA78-E4BB1213D8C0}"/>
    <cellStyle name="20% - Ênfase6 3 5 6" xfId="26006" xr:uid="{F4230ACA-2254-49EE-8242-226161723C69}"/>
    <cellStyle name="20% - Ênfase6 3 6" xfId="10335" xr:uid="{57955441-66E3-41D5-985D-72B7F206A5C7}"/>
    <cellStyle name="20% - Ênfase6 3 6 2" xfId="10336" xr:uid="{7F0E2A91-B3A8-4439-9680-136520DDBD26}"/>
    <cellStyle name="20% - Ênfase6 3 6 2 2" xfId="26007" xr:uid="{74D21D4F-2C1C-4DB9-8D9A-FB5433F75E21}"/>
    <cellStyle name="20% - Ênfase6 3 6 2 2 2" xfId="26008" xr:uid="{81A9B868-C2E9-4C96-9EB8-00E15D761E3B}"/>
    <cellStyle name="20% - Ênfase6 3 6 2 2 3" xfId="26009" xr:uid="{18230D05-E48D-4E14-B48B-8AF6BDCF4B81}"/>
    <cellStyle name="20% - Ênfase6 3 6 2 3" xfId="26010" xr:uid="{3C4BBA32-9178-440F-AAE6-9525B1734AB9}"/>
    <cellStyle name="20% - Ênfase6 3 6 2 4" xfId="26011" xr:uid="{FCAA04AE-5889-4FA8-B8D8-6D8F2C415391}"/>
    <cellStyle name="20% - Ênfase6 3 6 3" xfId="10337" xr:uid="{3138A578-EB07-4D8F-830C-EF658AB691EE}"/>
    <cellStyle name="20% - Ênfase6 3 6 3 2" xfId="26012" xr:uid="{05166D2B-AFE4-4CBD-853E-686708C50679}"/>
    <cellStyle name="20% - Ênfase6 3 6 3 2 2" xfId="26013" xr:uid="{97B8C7CE-3446-4BFD-B1EC-00A66873D21C}"/>
    <cellStyle name="20% - Ênfase6 3 6 3 2 3" xfId="26014" xr:uid="{C8665254-C403-4AD6-BEA9-14AB725931F7}"/>
    <cellStyle name="20% - Ênfase6 3 6 3 3" xfId="26015" xr:uid="{C384F238-78F9-4974-8033-E4831F080E96}"/>
    <cellStyle name="20% - Ênfase6 3 6 3 4" xfId="26016" xr:uid="{87E932C4-4F53-43CE-8EED-3C4976B72CC0}"/>
    <cellStyle name="20% - Ênfase6 3 6 4" xfId="26017" xr:uid="{932394A3-AFE4-4594-8A81-61A0B3F2F637}"/>
    <cellStyle name="20% - Ênfase6 3 6 4 2" xfId="26018" xr:uid="{C25665BB-8B68-4DA2-9C4C-7E9A838ADA4F}"/>
    <cellStyle name="20% - Ênfase6 3 6 4 3" xfId="26019" xr:uid="{6907FC1F-51E8-4D26-B9DF-B58A113CF5D3}"/>
    <cellStyle name="20% - Ênfase6 3 6 5" xfId="26020" xr:uid="{B5B2A350-F8AE-40A8-A71B-B627D8634C7D}"/>
    <cellStyle name="20% - Ênfase6 3 6 6" xfId="26021" xr:uid="{F187433A-17D1-4521-9E3C-B02C308B7B31}"/>
    <cellStyle name="20% - Ênfase6 3 7" xfId="10338" xr:uid="{083B17FB-3E0B-4CF2-9EDF-0E1B72D963D2}"/>
    <cellStyle name="20% - Ênfase6 3 7 2" xfId="10339" xr:uid="{CF9CF77C-C21A-40C4-9923-87A235A6F164}"/>
    <cellStyle name="20% - Ênfase6 3 7 2 2" xfId="26022" xr:uid="{2D321899-C29F-4405-83ED-CE8BEA18C7C8}"/>
    <cellStyle name="20% - Ênfase6 3 7 2 2 2" xfId="26023" xr:uid="{7986A999-9AAB-4C7B-B659-E2E46B5BF284}"/>
    <cellStyle name="20% - Ênfase6 3 7 2 2 3" xfId="26024" xr:uid="{34D19B1C-2A03-49B3-87A4-696A640C8600}"/>
    <cellStyle name="20% - Ênfase6 3 7 2 3" xfId="26025" xr:uid="{B9E2F3DE-0D5F-4D75-AADF-5AAC0948758A}"/>
    <cellStyle name="20% - Ênfase6 3 7 2 4" xfId="26026" xr:uid="{73A11921-F147-482B-ACDE-F19D867174ED}"/>
    <cellStyle name="20% - Ênfase6 3 7 3" xfId="10340" xr:uid="{BF0D6A67-4AC5-48B7-B1FE-A2165D04F7A0}"/>
    <cellStyle name="20% - Ênfase6 3 7 3 2" xfId="26027" xr:uid="{584DB560-7EF2-4409-9A84-528A5D9D7A68}"/>
    <cellStyle name="20% - Ênfase6 3 7 3 2 2" xfId="26028" xr:uid="{BAEF87B3-8D2C-4214-861C-90BB54A45A8A}"/>
    <cellStyle name="20% - Ênfase6 3 7 3 2 3" xfId="26029" xr:uid="{4A635206-AAFC-4B1C-B5FA-E11662D82B37}"/>
    <cellStyle name="20% - Ênfase6 3 7 3 3" xfId="26030" xr:uid="{1EA0B0B7-A7BD-40B3-90C4-1E2220AF1357}"/>
    <cellStyle name="20% - Ênfase6 3 7 3 4" xfId="26031" xr:uid="{C59CB939-66EA-4AB9-BE46-5D6D90491B28}"/>
    <cellStyle name="20% - Ênfase6 3 7 4" xfId="26032" xr:uid="{093CB78B-EFA8-4E13-A68C-35CE3AE97BF5}"/>
    <cellStyle name="20% - Ênfase6 3 7 4 2" xfId="26033" xr:uid="{4478864F-11CD-4771-B25F-127F503985A9}"/>
    <cellStyle name="20% - Ênfase6 3 7 4 3" xfId="26034" xr:uid="{FD648E54-7D16-4FB3-BD23-0C4692E8025C}"/>
    <cellStyle name="20% - Ênfase6 3 7 5" xfId="26035" xr:uid="{B22356E6-3D13-4C53-88AF-FF56BE4AF22D}"/>
    <cellStyle name="20% - Ênfase6 3 7 6" xfId="26036" xr:uid="{8B112FFC-EB77-4C2F-8488-3CD9C9D7AB4B}"/>
    <cellStyle name="20% - Ênfase6 3 8" xfId="10341" xr:uid="{89766C78-7B6E-4D56-B0AE-DE60412AAF42}"/>
    <cellStyle name="20% - Ênfase6 3 8 2" xfId="10342" xr:uid="{73E4BADB-D7F4-43E7-B6FB-69B5E6082AA6}"/>
    <cellStyle name="20% - Ênfase6 3 8 2 2" xfId="26037" xr:uid="{524F2E36-723E-4FAC-8DC3-48D5E052444C}"/>
    <cellStyle name="20% - Ênfase6 3 8 2 2 2" xfId="26038" xr:uid="{F411F2B1-C7BB-4924-BE6C-ACFF28770052}"/>
    <cellStyle name="20% - Ênfase6 3 8 2 2 3" xfId="26039" xr:uid="{A71257E3-AACF-49C9-9C76-E43969B875D6}"/>
    <cellStyle name="20% - Ênfase6 3 8 2 3" xfId="26040" xr:uid="{F7F3015B-101B-4185-85E9-A1B00C6F8ABF}"/>
    <cellStyle name="20% - Ênfase6 3 8 2 4" xfId="26041" xr:uid="{C8806796-2A29-4C04-A452-B503D2ECE1BC}"/>
    <cellStyle name="20% - Ênfase6 3 8 3" xfId="10343" xr:uid="{11ECA22B-B001-4E8E-91C8-A426AF7F1D61}"/>
    <cellStyle name="20% - Ênfase6 3 8 3 2" xfId="26042" xr:uid="{0AF1CA93-1E34-41C8-ADF0-B411134D80C3}"/>
    <cellStyle name="20% - Ênfase6 3 8 3 2 2" xfId="26043" xr:uid="{F4490BD6-CB09-4D01-BF2A-A72BC95E044B}"/>
    <cellStyle name="20% - Ênfase6 3 8 3 2 3" xfId="26044" xr:uid="{8BA7EC06-8842-4B81-9DFE-BB6207E894CB}"/>
    <cellStyle name="20% - Ênfase6 3 8 3 3" xfId="26045" xr:uid="{D243ED07-9064-4500-AC8B-FE6404A00F27}"/>
    <cellStyle name="20% - Ênfase6 3 8 3 4" xfId="26046" xr:uid="{71B29F1A-F751-4107-9FFA-F194E26C41C5}"/>
    <cellStyle name="20% - Ênfase6 3 8 4" xfId="26047" xr:uid="{6AB738A0-EFEF-4E61-AB51-A5E58A0833E1}"/>
    <cellStyle name="20% - Ênfase6 3 8 4 2" xfId="26048" xr:uid="{DC817531-B391-4ADC-BD73-20613AB278F6}"/>
    <cellStyle name="20% - Ênfase6 3 8 4 3" xfId="26049" xr:uid="{BB8D8EAF-41F7-45B8-A4DF-1497808827CB}"/>
    <cellStyle name="20% - Ênfase6 3 8 5" xfId="26050" xr:uid="{4831AD5D-DB83-427E-8711-B96C5E02158B}"/>
    <cellStyle name="20% - Ênfase6 3 8 6" xfId="26051" xr:uid="{0D7976BF-6795-492A-9FF6-3EE79F74C525}"/>
    <cellStyle name="20% - Ênfase6 3 9" xfId="10344" xr:uid="{03D17C82-D84D-4285-8F5A-56196F715218}"/>
    <cellStyle name="20% - Ênfase6 3 9 2" xfId="26052" xr:uid="{284D897B-BB5D-4C29-9656-BC5AFBDE9DAF}"/>
    <cellStyle name="20% - Ênfase6 3 9 2 2" xfId="26053" xr:uid="{FC6F7117-45EF-453C-B709-3270582736B6}"/>
    <cellStyle name="20% - Ênfase6 3 9 2 3" xfId="26054" xr:uid="{6BBCE2D0-05A6-48A4-99E8-E1E0435D59EA}"/>
    <cellStyle name="20% - Ênfase6 3 9 3" xfId="26055" xr:uid="{38E02BA8-F654-4116-8357-72B30AB14EF2}"/>
    <cellStyle name="20% - Ênfase6 3 9 4" xfId="26056" xr:uid="{F6584969-6D2B-49FD-8ED0-41E519D31597}"/>
    <cellStyle name="20% - Ênfase6 30" xfId="10345" xr:uid="{9A6706AE-CA83-41D9-8EE0-BC200ECACD24}"/>
    <cellStyle name="20% - Ênfase6 30 2" xfId="10346" xr:uid="{013A8C49-B20E-49CA-8D43-8816687EF850}"/>
    <cellStyle name="20% - Ênfase6 30 2 2" xfId="10347" xr:uid="{6844BBA2-7BEB-40DC-BA16-5AD534579CF7}"/>
    <cellStyle name="20% - Ênfase6 30 2 2 2" xfId="26057" xr:uid="{36E23F2A-56F2-456F-A024-5D0C3775B80F}"/>
    <cellStyle name="20% - Ênfase6 30 2 2 3" xfId="26058" xr:uid="{5CBE732A-10FD-4CA6-82D6-6E0C7BAEAF34}"/>
    <cellStyle name="20% - Ênfase6 30 2 3" xfId="26059" xr:uid="{C7ED67F8-52E0-4F7E-847E-71AE3DC1262D}"/>
    <cellStyle name="20% - Ênfase6 30 2 4" xfId="26060" xr:uid="{C4481298-D1A4-40C2-8D97-8E90B2334AF2}"/>
    <cellStyle name="20% - Ênfase6 30 3" xfId="10348" xr:uid="{DC4FAD3C-CFD7-41F4-AD2D-B6FF5A328DEC}"/>
    <cellStyle name="20% - Ênfase6 30 3 2" xfId="26061" xr:uid="{D4089A2A-FBC7-4E55-8CC0-8E3018573EE1}"/>
    <cellStyle name="20% - Ênfase6 30 3 2 2" xfId="26062" xr:uid="{71A392B9-9F4A-4398-913C-341DA1715AC5}"/>
    <cellStyle name="20% - Ênfase6 30 3 2 3" xfId="26063" xr:uid="{F7DDFDBF-E640-4BA0-8836-B9A3D45B44DD}"/>
    <cellStyle name="20% - Ênfase6 30 3 3" xfId="26064" xr:uid="{43C444FD-7040-4C79-B197-2C7D6B23F513}"/>
    <cellStyle name="20% - Ênfase6 30 3 4" xfId="26065" xr:uid="{32EEB211-6F9B-4590-AA4D-1AB10B53DE16}"/>
    <cellStyle name="20% - Ênfase6 30 4" xfId="26066" xr:uid="{75C695F8-21E8-4C8E-B2F7-299FC302C8B8}"/>
    <cellStyle name="20% - Ênfase6 30 4 2" xfId="26067" xr:uid="{6EB6C946-C81C-4E63-9F2E-1A67AEC1A3DC}"/>
    <cellStyle name="20% - Ênfase6 30 4 3" xfId="26068" xr:uid="{1B4228DC-15AA-45C8-8019-84C144E47EF3}"/>
    <cellStyle name="20% - Ênfase6 30 5" xfId="26069" xr:uid="{EC4302B9-43E7-4AE6-9CED-E87E18FD0CE1}"/>
    <cellStyle name="20% - Ênfase6 30 6" xfId="26070" xr:uid="{10602059-F278-407D-87D5-B3665A082A8A}"/>
    <cellStyle name="20% - Ênfase6 31" xfId="10349" xr:uid="{5D64A25D-6939-48A5-98EB-A791C5AB4F47}"/>
    <cellStyle name="20% - Ênfase6 31 2" xfId="10350" xr:uid="{2264FCCA-B646-428D-A2BD-1555707B73FF}"/>
    <cellStyle name="20% - Ênfase6 31 2 2" xfId="10351" xr:uid="{B9948EBE-3384-4B01-9B8A-7B5A073E98CC}"/>
    <cellStyle name="20% - Ênfase6 31 2 2 2" xfId="26071" xr:uid="{1D1EF6E3-29C1-4C53-93B6-E25F504382DF}"/>
    <cellStyle name="20% - Ênfase6 31 2 2 3" xfId="26072" xr:uid="{66321DB7-72AA-458E-B095-AF614CE83163}"/>
    <cellStyle name="20% - Ênfase6 31 2 3" xfId="26073" xr:uid="{98F24480-107C-427B-B4CA-4AC9E246D9F0}"/>
    <cellStyle name="20% - Ênfase6 31 2 4" xfId="26074" xr:uid="{3D84A434-E423-43D3-B154-500BD8E636F3}"/>
    <cellStyle name="20% - Ênfase6 31 3" xfId="10352" xr:uid="{643DA23F-1352-4FE5-8667-B3E8D251AEC9}"/>
    <cellStyle name="20% - Ênfase6 31 3 2" xfId="26075" xr:uid="{0C02ECE3-FA78-401F-9E4C-25B95751CF83}"/>
    <cellStyle name="20% - Ênfase6 31 3 2 2" xfId="26076" xr:uid="{DB3767D2-7AFF-4897-B936-F69C176E2DDF}"/>
    <cellStyle name="20% - Ênfase6 31 3 2 3" xfId="26077" xr:uid="{B7EF9146-9AE3-400D-9989-C0D73D2C6FBC}"/>
    <cellStyle name="20% - Ênfase6 31 3 3" xfId="26078" xr:uid="{C214BA48-233C-48AE-A09D-63FECAAB208F}"/>
    <cellStyle name="20% - Ênfase6 31 3 4" xfId="26079" xr:uid="{6DA30C6A-B28F-4BD9-9CF1-FC98C9ADA3D5}"/>
    <cellStyle name="20% - Ênfase6 31 4" xfId="26080" xr:uid="{925B4556-DBE1-4AE2-9169-AFCBFC3C2249}"/>
    <cellStyle name="20% - Ênfase6 31 4 2" xfId="26081" xr:uid="{7BD2B373-25EC-4B1F-93FC-A183B590E949}"/>
    <cellStyle name="20% - Ênfase6 31 4 3" xfId="26082" xr:uid="{1C89F0C8-28B3-4DDD-A5D5-C08281282139}"/>
    <cellStyle name="20% - Ênfase6 31 5" xfId="26083" xr:uid="{97B1C86F-AF61-4CBE-A05A-F0F45B938A75}"/>
    <cellStyle name="20% - Ênfase6 31 6" xfId="26084" xr:uid="{5424CF8D-2DDE-4235-910A-3B8D495CF7CD}"/>
    <cellStyle name="20% - Ênfase6 32" xfId="10353" xr:uid="{CE443DF4-D9A0-420C-B7BB-76C78FCDF049}"/>
    <cellStyle name="20% - Ênfase6 32 2" xfId="10354" xr:uid="{1812A8AA-C231-43E0-BB18-48A10B24D04C}"/>
    <cellStyle name="20% - Ênfase6 32 2 2" xfId="10355" xr:uid="{F2E79C5A-1E16-4EE8-A94D-A7F1B9E5DEC2}"/>
    <cellStyle name="20% - Ênfase6 32 2 2 2" xfId="26085" xr:uid="{C5F3311F-C16D-427A-B457-85B3399844ED}"/>
    <cellStyle name="20% - Ênfase6 32 2 2 3" xfId="26086" xr:uid="{89110A2E-396F-4AC0-98B9-FC3F85559250}"/>
    <cellStyle name="20% - Ênfase6 32 2 3" xfId="26087" xr:uid="{7D4A7E1C-2499-4E9C-B98D-95971F41C095}"/>
    <cellStyle name="20% - Ênfase6 32 2 4" xfId="26088" xr:uid="{BC185A1D-089F-4860-BB9F-FC72ED183FCB}"/>
    <cellStyle name="20% - Ênfase6 32 3" xfId="10356" xr:uid="{668ACF8B-A96D-47F0-B721-54C93C5E7C7E}"/>
    <cellStyle name="20% - Ênfase6 32 3 2" xfId="26089" xr:uid="{50F5CA2A-CDAF-47B2-91D8-BDD2185DACFA}"/>
    <cellStyle name="20% - Ênfase6 32 3 2 2" xfId="26090" xr:uid="{5A552DD9-E985-4309-8B25-6783E3DFD0B9}"/>
    <cellStyle name="20% - Ênfase6 32 3 2 3" xfId="26091" xr:uid="{E9692E10-6B13-4033-ABBE-CB1C348B4F0A}"/>
    <cellStyle name="20% - Ênfase6 32 3 3" xfId="26092" xr:uid="{824B0543-D446-444A-B4CB-BE632941733A}"/>
    <cellStyle name="20% - Ênfase6 32 3 4" xfId="26093" xr:uid="{F89D154B-0655-407A-9DDE-A4436B0292F1}"/>
    <cellStyle name="20% - Ênfase6 32 4" xfId="26094" xr:uid="{9E37BC79-9D34-4F9C-A954-7A56B627B486}"/>
    <cellStyle name="20% - Ênfase6 32 4 2" xfId="26095" xr:uid="{FC2E9BB0-47F7-4A4B-8F31-954D5A30EE5D}"/>
    <cellStyle name="20% - Ênfase6 32 4 3" xfId="26096" xr:uid="{E8E41DA1-6599-4185-AFD0-5C268995CA60}"/>
    <cellStyle name="20% - Ênfase6 32 5" xfId="26097" xr:uid="{DC8A892E-F8A5-4DED-9DBD-D10CB9328DE8}"/>
    <cellStyle name="20% - Ênfase6 32 6" xfId="26098" xr:uid="{6AD1825A-7D7B-4218-9893-D862B19BECE8}"/>
    <cellStyle name="20% - Ênfase6 33" xfId="10357" xr:uid="{2C67EA74-6E3B-41F4-8FEF-D6EF164A6BAA}"/>
    <cellStyle name="20% - Ênfase6 33 2" xfId="10358" xr:uid="{F98C5034-A676-4ECA-A40F-D7AB3D6B18EF}"/>
    <cellStyle name="20% - Ênfase6 33 2 2" xfId="26099" xr:uid="{379C0707-EF3B-4C68-BBFE-23E9482A4091}"/>
    <cellStyle name="20% - Ênfase6 33 2 2 2" xfId="26100" xr:uid="{1ACDFC75-4F32-453A-832C-3BD07E272BE0}"/>
    <cellStyle name="20% - Ênfase6 33 2 2 3" xfId="26101" xr:uid="{8F9BBAF6-8B0B-4A42-92F3-125CAE926208}"/>
    <cellStyle name="20% - Ênfase6 33 2 3" xfId="26102" xr:uid="{C59B1575-090F-4379-B343-153E6398C983}"/>
    <cellStyle name="20% - Ênfase6 33 2 4" xfId="26103" xr:uid="{4966BA7C-AD5A-4CE0-9B30-9C1A70125215}"/>
    <cellStyle name="20% - Ênfase6 33 3" xfId="10359" xr:uid="{146AA1FA-4C3E-4B26-A955-C104BACA8512}"/>
    <cellStyle name="20% - Ênfase6 33 3 2" xfId="26104" xr:uid="{0A4494AD-6849-4DDC-840F-2F2187899EC3}"/>
    <cellStyle name="20% - Ênfase6 33 3 2 2" xfId="26105" xr:uid="{E3B343F1-A991-4276-AAC9-597317FD86DB}"/>
    <cellStyle name="20% - Ênfase6 33 3 2 3" xfId="26106" xr:uid="{E04D9ED5-7682-4AA1-B3C1-19D19084E1C9}"/>
    <cellStyle name="20% - Ênfase6 33 3 3" xfId="26107" xr:uid="{05E284BE-EB10-49F9-9B85-CD5EAC9903E7}"/>
    <cellStyle name="20% - Ênfase6 33 3 4" xfId="26108" xr:uid="{9508E369-879F-4B27-872A-9A85991C10CB}"/>
    <cellStyle name="20% - Ênfase6 33 4" xfId="26109" xr:uid="{CA9E03AA-5131-4047-ADC5-FEECD494A6A9}"/>
    <cellStyle name="20% - Ênfase6 33 4 2" xfId="26110" xr:uid="{C39AFC9D-5853-462B-BE25-B52665FF84FD}"/>
    <cellStyle name="20% - Ênfase6 33 4 3" xfId="26111" xr:uid="{65FEE068-01D6-4853-8738-D406D3472C0B}"/>
    <cellStyle name="20% - Ênfase6 33 5" xfId="26112" xr:uid="{48B5F9E2-9793-4213-973A-C484D27544B9}"/>
    <cellStyle name="20% - Ênfase6 33 6" xfId="26113" xr:uid="{C1232223-CB52-4898-B4D5-B311A7D01D88}"/>
    <cellStyle name="20% - Ênfase6 34" xfId="10360" xr:uid="{783E7100-E99B-41EB-BB0A-AF601E6AD807}"/>
    <cellStyle name="20% - Ênfase6 34 2" xfId="10361" xr:uid="{88901E42-A0AC-4886-8E03-AD13093E45FF}"/>
    <cellStyle name="20% - Ênfase6 34 2 2" xfId="26114" xr:uid="{5F739E75-0ABB-4E19-B6B9-E50E2EED7E0B}"/>
    <cellStyle name="20% - Ênfase6 34 2 2 2" xfId="26115" xr:uid="{4BC6AAA1-B032-4978-88B8-D8917666CDDA}"/>
    <cellStyle name="20% - Ênfase6 34 2 2 3" xfId="26116" xr:uid="{2B0951E9-4E2E-4988-8B6C-D81719700F8E}"/>
    <cellStyle name="20% - Ênfase6 34 2 3" xfId="26117" xr:uid="{EF685A5C-8964-4244-9552-F914586F2599}"/>
    <cellStyle name="20% - Ênfase6 34 2 4" xfId="26118" xr:uid="{BDEC062D-1C7F-4ABA-96B1-8AC36255D62E}"/>
    <cellStyle name="20% - Ênfase6 34 3" xfId="10362" xr:uid="{06CCA29C-1136-421B-8327-868FEF40EBDD}"/>
    <cellStyle name="20% - Ênfase6 34 3 2" xfId="26119" xr:uid="{762C0759-9925-42B6-A25C-F691DA2F1131}"/>
    <cellStyle name="20% - Ênfase6 34 3 2 2" xfId="26120" xr:uid="{C8A9F748-9528-497B-8501-CF525316F852}"/>
    <cellStyle name="20% - Ênfase6 34 3 2 3" xfId="26121" xr:uid="{95F1B090-FEC2-4573-B472-252FD01771BD}"/>
    <cellStyle name="20% - Ênfase6 34 3 3" xfId="26122" xr:uid="{AD583620-FC82-44D7-B62E-8EBEAF81A46C}"/>
    <cellStyle name="20% - Ênfase6 34 3 4" xfId="26123" xr:uid="{F4AAD4B2-A3F7-40EA-9EC0-F1034E90D5EA}"/>
    <cellStyle name="20% - Ênfase6 34 4" xfId="26124" xr:uid="{92B0CCF2-E54E-49DB-AF50-B56ECB5A85D1}"/>
    <cellStyle name="20% - Ênfase6 34 4 2" xfId="26125" xr:uid="{F3955E45-EA19-4F80-B7A6-0C7AFB2AF183}"/>
    <cellStyle name="20% - Ênfase6 34 4 3" xfId="26126" xr:uid="{FEF487E7-4220-41C0-8D48-425B040303D7}"/>
    <cellStyle name="20% - Ênfase6 34 5" xfId="26127" xr:uid="{7E5BF051-9F79-41CF-82DA-90B9AE605FA4}"/>
    <cellStyle name="20% - Ênfase6 34 6" xfId="26128" xr:uid="{742253D4-EE56-4A00-B0F5-2A40E706787E}"/>
    <cellStyle name="20% - Ênfase6 35" xfId="10363" xr:uid="{AD782F11-D3C4-4D4A-B5E6-0DBC90F7F39B}"/>
    <cellStyle name="20% - Ênfase6 35 2" xfId="10364" xr:uid="{E7DB1FCA-AA65-4289-820E-63D3C87E3E03}"/>
    <cellStyle name="20% - Ênfase6 35 2 2" xfId="26129" xr:uid="{6C7EB1C1-5A66-4537-B0CC-7C7A6F8FF29A}"/>
    <cellStyle name="20% - Ênfase6 35 2 2 2" xfId="26130" xr:uid="{461ACAB0-CE91-453C-B214-4C0F4CC5BD23}"/>
    <cellStyle name="20% - Ênfase6 35 2 2 3" xfId="26131" xr:uid="{B4BF0E0E-64C7-4E77-898A-84888EB5B47D}"/>
    <cellStyle name="20% - Ênfase6 35 2 3" xfId="26132" xr:uid="{1C2CB948-AB58-4ED8-BA75-788CF7DE5DBE}"/>
    <cellStyle name="20% - Ênfase6 35 2 4" xfId="26133" xr:uid="{3CF9FADA-0576-49CF-8645-81AF4FC89039}"/>
    <cellStyle name="20% - Ênfase6 35 3" xfId="10365" xr:uid="{24414596-3DDC-4F61-A1C7-D42AE83DAED8}"/>
    <cellStyle name="20% - Ênfase6 35 3 2" xfId="26134" xr:uid="{3611CEC8-F439-4D61-9335-204E4CD5F26F}"/>
    <cellStyle name="20% - Ênfase6 35 3 2 2" xfId="26135" xr:uid="{A5129168-009B-45F4-94A8-41C988EFBF77}"/>
    <cellStyle name="20% - Ênfase6 35 3 2 3" xfId="26136" xr:uid="{D988193C-15F6-46D7-960E-28C2433A06C7}"/>
    <cellStyle name="20% - Ênfase6 35 3 3" xfId="26137" xr:uid="{19C10BBC-5739-47F7-8584-6D31284F148B}"/>
    <cellStyle name="20% - Ênfase6 35 3 4" xfId="26138" xr:uid="{264872ED-DF80-45D0-9107-1822D040AE7B}"/>
    <cellStyle name="20% - Ênfase6 35 4" xfId="26139" xr:uid="{75FFDBFD-FFF1-4017-8520-BD179970F5F4}"/>
    <cellStyle name="20% - Ênfase6 35 4 2" xfId="26140" xr:uid="{BC21796A-60B8-48D3-B1CE-C9278C1155EE}"/>
    <cellStyle name="20% - Ênfase6 35 4 3" xfId="26141" xr:uid="{26354983-4723-4934-B123-749340AE1C6C}"/>
    <cellStyle name="20% - Ênfase6 35 5" xfId="26142" xr:uid="{E66EFFE5-93C1-46F1-A98E-3AB836151C47}"/>
    <cellStyle name="20% - Ênfase6 35 6" xfId="26143" xr:uid="{E82711E3-9022-43F4-B7B4-0518CE24FD27}"/>
    <cellStyle name="20% - Ênfase6 36" xfId="10366" xr:uid="{30737C7D-C251-4814-99D1-6121CCCF98E8}"/>
    <cellStyle name="20% - Ênfase6 36 2" xfId="10367" xr:uid="{B931B3BC-FCBF-4117-B6CE-42AE0FBFDE09}"/>
    <cellStyle name="20% - Ênfase6 36 2 2" xfId="26144" xr:uid="{A54CB2C0-352C-4783-B53F-3FBB8413251C}"/>
    <cellStyle name="20% - Ênfase6 36 2 2 2" xfId="26145" xr:uid="{CE0091D6-71FA-45B8-9E5C-BCB67C8A5A56}"/>
    <cellStyle name="20% - Ênfase6 36 2 2 3" xfId="26146" xr:uid="{11AC72DF-5DEE-4B3B-AF44-9769440825B5}"/>
    <cellStyle name="20% - Ênfase6 36 2 3" xfId="26147" xr:uid="{C9225771-FEEA-4FAC-8983-A929801906DE}"/>
    <cellStyle name="20% - Ênfase6 36 2 4" xfId="26148" xr:uid="{01E9356D-3E60-4FDD-97F4-567561AF9353}"/>
    <cellStyle name="20% - Ênfase6 36 3" xfId="10368" xr:uid="{C622B924-E787-4DE7-BD9E-F9EEC5FAC55A}"/>
    <cellStyle name="20% - Ênfase6 36 3 2" xfId="26149" xr:uid="{B6878D15-84EA-4AD4-B3A5-33AEA3D7AEB3}"/>
    <cellStyle name="20% - Ênfase6 36 3 2 2" xfId="26150" xr:uid="{42B8F0EC-14EA-449B-9D63-6D8F0AEF2D34}"/>
    <cellStyle name="20% - Ênfase6 36 3 2 3" xfId="26151" xr:uid="{B916924F-0F13-417F-98B1-30AD3CF21805}"/>
    <cellStyle name="20% - Ênfase6 36 3 3" xfId="26152" xr:uid="{976FFAEC-1F43-4977-9BD7-448005A20034}"/>
    <cellStyle name="20% - Ênfase6 36 3 4" xfId="26153" xr:uid="{781510BA-653A-4E3C-B377-463E28374F8A}"/>
    <cellStyle name="20% - Ênfase6 36 4" xfId="26154" xr:uid="{39A4C909-361E-47E8-AB33-7A8E7FAD55F1}"/>
    <cellStyle name="20% - Ênfase6 36 4 2" xfId="26155" xr:uid="{318572BF-0905-4BD4-B927-91EB1A0141BF}"/>
    <cellStyle name="20% - Ênfase6 36 4 3" xfId="26156" xr:uid="{07194908-6A70-438D-B674-A347D9C8797B}"/>
    <cellStyle name="20% - Ênfase6 36 5" xfId="26157" xr:uid="{4C5808CB-EED8-4BFA-B5EE-76A82D5A58E1}"/>
    <cellStyle name="20% - Ênfase6 36 6" xfId="26158" xr:uid="{77AD0458-3DE5-410E-9ECD-5171005434BE}"/>
    <cellStyle name="20% - Ênfase6 37" xfId="10369" xr:uid="{A9809170-202A-476E-827F-CA35D37DD2B6}"/>
    <cellStyle name="20% - Ênfase6 37 2" xfId="10370" xr:uid="{CC2E6E7C-57EA-4A6F-87C3-1FEE3727676F}"/>
    <cellStyle name="20% - Ênfase6 37 2 2" xfId="26159" xr:uid="{96E6B080-7022-472B-BF49-539DEDB5F7BF}"/>
    <cellStyle name="20% - Ênfase6 37 2 2 2" xfId="26160" xr:uid="{BB94B273-BF2F-4C26-B58C-0FD0AC38AF4D}"/>
    <cellStyle name="20% - Ênfase6 37 2 2 3" xfId="26161" xr:uid="{6C77EB82-2D5C-48C4-85EB-7BFDE9669205}"/>
    <cellStyle name="20% - Ênfase6 37 2 3" xfId="26162" xr:uid="{EDBCE6EB-0EC5-4837-B28B-A616E6484445}"/>
    <cellStyle name="20% - Ênfase6 37 2 4" xfId="26163" xr:uid="{82E6B566-430F-4052-978A-A33EA48F3EB4}"/>
    <cellStyle name="20% - Ênfase6 37 3" xfId="10371" xr:uid="{D941B37A-5BA7-44D1-8E9D-9C84F23253EA}"/>
    <cellStyle name="20% - Ênfase6 37 3 2" xfId="26164" xr:uid="{143546A1-EA6D-40BF-9F18-4719419C0FBF}"/>
    <cellStyle name="20% - Ênfase6 37 3 2 2" xfId="26165" xr:uid="{83ECAFDB-4932-4059-8B2A-01AE659DDF58}"/>
    <cellStyle name="20% - Ênfase6 37 3 2 3" xfId="26166" xr:uid="{2C8E56E7-4B83-4E29-9C30-7752A31A0BB2}"/>
    <cellStyle name="20% - Ênfase6 37 3 3" xfId="26167" xr:uid="{6805C0BC-E99A-4F73-B956-F4C20DC9E658}"/>
    <cellStyle name="20% - Ênfase6 37 3 4" xfId="26168" xr:uid="{53A94188-755C-49DC-B710-E6E1F71821FC}"/>
    <cellStyle name="20% - Ênfase6 37 4" xfId="26169" xr:uid="{6B990A98-1D9E-4C8E-A451-19529D6E8A8F}"/>
    <cellStyle name="20% - Ênfase6 37 4 2" xfId="26170" xr:uid="{350709B1-FEAF-449A-BFDE-FA6AA469B5AE}"/>
    <cellStyle name="20% - Ênfase6 37 4 3" xfId="26171" xr:uid="{0A738666-FC41-4FEB-9199-C2C88149C097}"/>
    <cellStyle name="20% - Ênfase6 37 5" xfId="26172" xr:uid="{08056B6F-BD8A-45D6-91A7-6CCAFE9E92EE}"/>
    <cellStyle name="20% - Ênfase6 37 6" xfId="26173" xr:uid="{F7448941-AAFD-4706-AEB4-BA75677128B8}"/>
    <cellStyle name="20% - Ênfase6 38" xfId="10372" xr:uid="{5BB34CFB-7877-4C24-994C-762BCC558B95}"/>
    <cellStyle name="20% - Ênfase6 38 2" xfId="10373" xr:uid="{6A4C3FE6-2B04-4559-AD86-4AB15FB46868}"/>
    <cellStyle name="20% - Ênfase6 38 2 2" xfId="26174" xr:uid="{5FE0F8E9-715E-4B83-89A8-8FCFEC728219}"/>
    <cellStyle name="20% - Ênfase6 38 2 2 2" xfId="26175" xr:uid="{C649FEED-0A5B-4EAA-9640-8BCBE5ECF4C1}"/>
    <cellStyle name="20% - Ênfase6 38 2 2 3" xfId="26176" xr:uid="{8BC06D7B-5C30-4132-BB73-69F510C254CA}"/>
    <cellStyle name="20% - Ênfase6 38 2 3" xfId="26177" xr:uid="{234141A5-F00C-43FF-823B-581E7CA740D9}"/>
    <cellStyle name="20% - Ênfase6 38 2 4" xfId="26178" xr:uid="{932B2404-3491-417D-82FA-2EBE06E32BA2}"/>
    <cellStyle name="20% - Ênfase6 38 3" xfId="10374" xr:uid="{2C34F732-F9D2-45D5-9F81-0B5091214C89}"/>
    <cellStyle name="20% - Ênfase6 38 3 2" xfId="26179" xr:uid="{FCCF850E-2995-4159-8112-06D358064DFC}"/>
    <cellStyle name="20% - Ênfase6 38 3 2 2" xfId="26180" xr:uid="{0AF7AF82-3BE3-478F-880D-EA280610FCE0}"/>
    <cellStyle name="20% - Ênfase6 38 3 2 3" xfId="26181" xr:uid="{D8A61081-07CC-4560-89A6-9054C20E89BC}"/>
    <cellStyle name="20% - Ênfase6 38 3 3" xfId="26182" xr:uid="{1F5AFBF1-A844-41D6-A273-BFA9EA140C6A}"/>
    <cellStyle name="20% - Ênfase6 38 3 4" xfId="26183" xr:uid="{153EE733-EB6D-40D6-81DC-8837E71D76D6}"/>
    <cellStyle name="20% - Ênfase6 38 4" xfId="26184" xr:uid="{A7EFA2B8-F50E-4755-9E54-217303261256}"/>
    <cellStyle name="20% - Ênfase6 38 4 2" xfId="26185" xr:uid="{FBE2D0AD-BEFE-49BC-8D13-08A6C1748882}"/>
    <cellStyle name="20% - Ênfase6 38 4 3" xfId="26186" xr:uid="{390DE167-A4E6-4850-B647-0E190B6C2EC3}"/>
    <cellStyle name="20% - Ênfase6 38 5" xfId="26187" xr:uid="{447559C4-37ED-40FC-AD88-955DB0DD6F4B}"/>
    <cellStyle name="20% - Ênfase6 38 6" xfId="26188" xr:uid="{06F7A232-F458-4715-A2F2-C1E18DD2A798}"/>
    <cellStyle name="20% - Ênfase6 39" xfId="10375" xr:uid="{077F54AE-E768-4FDD-A4DE-433F02A50925}"/>
    <cellStyle name="20% - Ênfase6 39 2" xfId="10376" xr:uid="{5C6A647B-B7D9-479F-BBA4-B7109977D0EF}"/>
    <cellStyle name="20% - Ênfase6 39 2 2" xfId="26189" xr:uid="{84523DF3-31A8-4DCA-9C22-A6EF8FF05DE1}"/>
    <cellStyle name="20% - Ênfase6 39 2 2 2" xfId="26190" xr:uid="{5FB0B716-D4D3-4EF3-8AFC-0C9898284388}"/>
    <cellStyle name="20% - Ênfase6 39 2 2 3" xfId="26191" xr:uid="{641A26A8-B6D2-4749-8DE2-2AF66676F183}"/>
    <cellStyle name="20% - Ênfase6 39 2 3" xfId="26192" xr:uid="{9A69A45C-A2CB-4159-8811-6A92AC2511D8}"/>
    <cellStyle name="20% - Ênfase6 39 2 4" xfId="26193" xr:uid="{0B5F97F6-1A55-499D-80D7-7D1E4F083EAF}"/>
    <cellStyle name="20% - Ênfase6 39 3" xfId="10377" xr:uid="{F052C680-8B2A-44BC-815B-04991CF1F3D9}"/>
    <cellStyle name="20% - Ênfase6 39 3 2" xfId="26194" xr:uid="{CFBAC536-176B-4DAF-8F08-042C9D262806}"/>
    <cellStyle name="20% - Ênfase6 39 3 2 2" xfId="26195" xr:uid="{D6B686BF-9B75-4BB3-914D-4E0E06123B21}"/>
    <cellStyle name="20% - Ênfase6 39 3 2 3" xfId="26196" xr:uid="{3D0984AC-DCA9-409A-AC26-3375CEB81B7C}"/>
    <cellStyle name="20% - Ênfase6 39 3 3" xfId="26197" xr:uid="{5479F952-DC65-407E-8089-58AF2A8A1BCD}"/>
    <cellStyle name="20% - Ênfase6 39 3 4" xfId="26198" xr:uid="{8611200F-BC6F-4CFA-B7C6-46C80C4E3044}"/>
    <cellStyle name="20% - Ênfase6 39 4" xfId="26199" xr:uid="{56BF661B-2606-46D5-A9F7-F531B79D3A29}"/>
    <cellStyle name="20% - Ênfase6 39 4 2" xfId="26200" xr:uid="{4E887EAA-2E0E-4EC1-A8C6-E8281BFB8CD9}"/>
    <cellStyle name="20% - Ênfase6 39 4 3" xfId="26201" xr:uid="{8D15FBF7-FE73-4F85-B5D6-F9CB2D56C45F}"/>
    <cellStyle name="20% - Ênfase6 39 5" xfId="26202" xr:uid="{D14F8F1E-9B75-469C-BD86-3B01DE3C419D}"/>
    <cellStyle name="20% - Ênfase6 39 6" xfId="26203" xr:uid="{1CA4C377-751A-405D-AD33-2E2A1208004F}"/>
    <cellStyle name="20% - Ênfase6 4" xfId="5050" xr:uid="{694D7CAB-722B-4273-8E6F-1254B6DDEDB6}"/>
    <cellStyle name="20% - Ênfase6 4 10" xfId="10378" xr:uid="{AFD2B918-5683-41DB-9FDE-6123E78ECF92}"/>
    <cellStyle name="20% - Ênfase6 4 10 2" xfId="26204" xr:uid="{85829663-FACE-4698-98AE-B102F9B5B901}"/>
    <cellStyle name="20% - Ênfase6 4 10 2 2" xfId="26205" xr:uid="{59DC364A-FC6D-4341-9FED-8F5678417C02}"/>
    <cellStyle name="20% - Ênfase6 4 10 2 3" xfId="26206" xr:uid="{E4D6558D-356A-4CB4-87FC-8AB060FC6446}"/>
    <cellStyle name="20% - Ênfase6 4 10 3" xfId="26207" xr:uid="{E0561A71-3C49-4A53-945F-D0F4411361A9}"/>
    <cellStyle name="20% - Ênfase6 4 10 4" xfId="26208" xr:uid="{09D9B9F8-34F5-4F22-B559-D57067DCE4E3}"/>
    <cellStyle name="20% - Ênfase6 4 11" xfId="26209" xr:uid="{52BD8A8D-3503-4B03-81D1-9A9C9E3D71F4}"/>
    <cellStyle name="20% - Ênfase6 4 11 2" xfId="26210" xr:uid="{FF501FC0-2855-44C0-BD17-2480074531C9}"/>
    <cellStyle name="20% - Ênfase6 4 11 3" xfId="26211" xr:uid="{1EA271FF-2929-4A0F-B789-51868650CCD5}"/>
    <cellStyle name="20% - Ênfase6 4 12" xfId="26212" xr:uid="{226A9D5B-9FEC-4BB9-B363-76F3B5F419FC}"/>
    <cellStyle name="20% - Ênfase6 4 13" xfId="26213" xr:uid="{3B41E502-2FB1-48B6-84ED-85A1BDE572CE}"/>
    <cellStyle name="20% - Ênfase6 4 2" xfId="5051" xr:uid="{66E9183B-F053-473B-BCB3-D3F0C2419A5A}"/>
    <cellStyle name="20% - Ênfase6 4 2 2" xfId="10379" xr:uid="{C1AB3CCB-DB9D-4890-8B60-6A37D2DC7739}"/>
    <cellStyle name="20% - Ênfase6 4 2 2 2" xfId="26214" xr:uid="{764DED4B-CB65-41EA-8663-A372414B7EF4}"/>
    <cellStyle name="20% - Ênfase6 4 2 2 2 2" xfId="26215" xr:uid="{2A94F6CC-6E4E-457F-9827-0178E04D132B}"/>
    <cellStyle name="20% - Ênfase6 4 2 2 2 3" xfId="26216" xr:uid="{B7202381-47F5-4B96-A5F9-C1D9769915C7}"/>
    <cellStyle name="20% - Ênfase6 4 2 2 3" xfId="26217" xr:uid="{9C5FB4B5-5796-43EA-A4F9-2D843BF86E56}"/>
    <cellStyle name="20% - Ênfase6 4 2 2 4" xfId="26218" xr:uid="{DA04A87D-35DF-47AD-83F3-39FFBA2A091A}"/>
    <cellStyle name="20% - Ênfase6 4 2 3" xfId="10380" xr:uid="{E1503353-89BD-4BA0-9EE9-CBE803A05D52}"/>
    <cellStyle name="20% - Ênfase6 4 2 3 2" xfId="26219" xr:uid="{92F7F5CB-DE0D-4DB1-B79A-4141316CBBCB}"/>
    <cellStyle name="20% - Ênfase6 4 2 3 2 2" xfId="26220" xr:uid="{A0390D90-7CC8-4609-B28B-424A8C8E049D}"/>
    <cellStyle name="20% - Ênfase6 4 2 3 2 3" xfId="26221" xr:uid="{D61CB0C3-5CA4-473C-8494-ED5AA20A544B}"/>
    <cellStyle name="20% - Ênfase6 4 2 3 3" xfId="26222" xr:uid="{57733C4B-B857-497F-8677-EAB39A16386F}"/>
    <cellStyle name="20% - Ênfase6 4 2 3 4" xfId="26223" xr:uid="{6273BC08-4654-43A8-A35C-F30AEEF5AFF2}"/>
    <cellStyle name="20% - Ênfase6 4 2 4" xfId="26224" xr:uid="{D209A119-5C9F-4950-AB42-9114F93037BD}"/>
    <cellStyle name="20% - Ênfase6 4 2 4 2" xfId="26225" xr:uid="{7F859599-A9F7-4DB9-B365-57B0FBBA8378}"/>
    <cellStyle name="20% - Ênfase6 4 2 4 3" xfId="26226" xr:uid="{F067CDD9-6D6F-4F1B-8A3C-FD9B67FD6A30}"/>
    <cellStyle name="20% - Ênfase6 4 2 5" xfId="26227" xr:uid="{2E078C0C-4AD9-4A42-A009-15172A911C2C}"/>
    <cellStyle name="20% - Ênfase6 4 2 6" xfId="26228" xr:uid="{A38F8A59-1625-4DE2-8BF0-14A5DE9E2179}"/>
    <cellStyle name="20% - Ênfase6 4 3" xfId="10381" xr:uid="{5947C64D-F929-4575-8DF2-AC83508A80D5}"/>
    <cellStyle name="20% - Ênfase6 4 3 2" xfId="10382" xr:uid="{E1728816-8BFC-4205-BF08-F8CC2D672C7B}"/>
    <cellStyle name="20% - Ênfase6 4 3 2 2" xfId="26229" xr:uid="{802FE62F-1C68-452B-BBF3-5C04FEEBDF9A}"/>
    <cellStyle name="20% - Ênfase6 4 3 2 2 2" xfId="26230" xr:uid="{200D4876-D30F-46C3-84D5-895E6B556F18}"/>
    <cellStyle name="20% - Ênfase6 4 3 2 2 3" xfId="26231" xr:uid="{E39EE7C3-F986-45FF-B07F-B9B78DD12AE3}"/>
    <cellStyle name="20% - Ênfase6 4 3 2 3" xfId="26232" xr:uid="{A4C99564-3187-44D9-9FE0-C1B532A24C26}"/>
    <cellStyle name="20% - Ênfase6 4 3 2 4" xfId="26233" xr:uid="{F8CAC3C2-6042-4A48-88BB-2AEF57124B63}"/>
    <cellStyle name="20% - Ênfase6 4 3 3" xfId="10383" xr:uid="{0D668302-C365-4599-91B6-0CE2F3F3095A}"/>
    <cellStyle name="20% - Ênfase6 4 3 3 2" xfId="26234" xr:uid="{F368EFC6-8D21-48E5-B549-739215391109}"/>
    <cellStyle name="20% - Ênfase6 4 3 3 2 2" xfId="26235" xr:uid="{836DB106-E120-4F17-85AB-BFDC34FE51C6}"/>
    <cellStyle name="20% - Ênfase6 4 3 3 2 3" xfId="26236" xr:uid="{81101845-AE32-4BCD-8D32-887D575CD5D9}"/>
    <cellStyle name="20% - Ênfase6 4 3 3 3" xfId="26237" xr:uid="{3982012B-67E2-4220-BC8C-BE26CDB1EF4E}"/>
    <cellStyle name="20% - Ênfase6 4 3 3 4" xfId="26238" xr:uid="{F1D15D7A-0DA2-4FAA-8814-E97EA326D481}"/>
    <cellStyle name="20% - Ênfase6 4 3 4" xfId="26239" xr:uid="{7CF12458-CA4C-4BAF-9364-3406C4389927}"/>
    <cellStyle name="20% - Ênfase6 4 3 4 2" xfId="26240" xr:uid="{6E90C48A-478E-4298-8A16-97906CB6584F}"/>
    <cellStyle name="20% - Ênfase6 4 3 4 3" xfId="26241" xr:uid="{64995E3A-5DB1-4079-95D2-F3F23BE70646}"/>
    <cellStyle name="20% - Ênfase6 4 3 5" xfId="26242" xr:uid="{1F5D44AA-568C-41C6-944A-4F60EA6DB1F5}"/>
    <cellStyle name="20% - Ênfase6 4 3 6" xfId="26243" xr:uid="{C67A1E3D-DE5A-417A-8973-C01093934EC0}"/>
    <cellStyle name="20% - Ênfase6 4 4" xfId="10384" xr:uid="{608D61B1-3871-41B8-8DDD-996D6E7167FC}"/>
    <cellStyle name="20% - Ênfase6 4 4 2" xfId="10385" xr:uid="{76B39F90-2699-4362-84B7-38A712ACE582}"/>
    <cellStyle name="20% - Ênfase6 4 4 2 2" xfId="26244" xr:uid="{55842329-2772-44F7-965A-AB5F6E61F0B2}"/>
    <cellStyle name="20% - Ênfase6 4 4 2 2 2" xfId="26245" xr:uid="{2BDFB346-E151-4BDA-811C-247827256221}"/>
    <cellStyle name="20% - Ênfase6 4 4 2 2 3" xfId="26246" xr:uid="{F08F1B8C-CA61-4CB7-AD92-957F8ACE8A80}"/>
    <cellStyle name="20% - Ênfase6 4 4 2 3" xfId="26247" xr:uid="{3A3E1CFC-82FD-40EA-84D6-D89DB4434D34}"/>
    <cellStyle name="20% - Ênfase6 4 4 2 4" xfId="26248" xr:uid="{DDF4124D-2157-4B95-99F5-25B456CE3948}"/>
    <cellStyle name="20% - Ênfase6 4 4 3" xfId="10386" xr:uid="{27CB87FD-F43B-4F49-9EA1-0755AFCE1169}"/>
    <cellStyle name="20% - Ênfase6 4 4 3 2" xfId="26249" xr:uid="{C698F157-B56E-409E-8286-352DD0531C16}"/>
    <cellStyle name="20% - Ênfase6 4 4 3 2 2" xfId="26250" xr:uid="{130F40C1-BACD-4619-A858-60FCAD855F18}"/>
    <cellStyle name="20% - Ênfase6 4 4 3 2 3" xfId="26251" xr:uid="{9B7D4C94-1B71-4FD6-B2CC-71F3B0106E8C}"/>
    <cellStyle name="20% - Ênfase6 4 4 3 3" xfId="26252" xr:uid="{F39DF7BA-D832-49BF-8361-E0AFB7B1752C}"/>
    <cellStyle name="20% - Ênfase6 4 4 3 4" xfId="26253" xr:uid="{E2E1E411-0621-481B-88B5-812986E8AAEE}"/>
    <cellStyle name="20% - Ênfase6 4 4 4" xfId="26254" xr:uid="{2B01A8BD-0577-415D-9916-E17168AB8992}"/>
    <cellStyle name="20% - Ênfase6 4 4 4 2" xfId="26255" xr:uid="{E1A3B6B8-7A58-4308-A8E1-7E5D15915944}"/>
    <cellStyle name="20% - Ênfase6 4 4 4 3" xfId="26256" xr:uid="{E6E805D8-00DB-43E2-BCF7-0FCB9155F7E3}"/>
    <cellStyle name="20% - Ênfase6 4 4 5" xfId="26257" xr:uid="{720A594F-8A07-4E88-A074-BD42AAE05BC3}"/>
    <cellStyle name="20% - Ênfase6 4 4 6" xfId="26258" xr:uid="{C19280C5-C025-4FA9-8559-8C29A7BEA732}"/>
    <cellStyle name="20% - Ênfase6 4 5" xfId="10387" xr:uid="{5948AA98-C6EF-497B-9CAA-D64C7CC2DE54}"/>
    <cellStyle name="20% - Ênfase6 4 5 2" xfId="10388" xr:uid="{1878396C-2FAC-41E6-A9B0-57743A471BAF}"/>
    <cellStyle name="20% - Ênfase6 4 5 2 2" xfId="26259" xr:uid="{92D91592-2A49-46AD-8E75-154B257A256D}"/>
    <cellStyle name="20% - Ênfase6 4 5 2 2 2" xfId="26260" xr:uid="{16E98CC2-F190-4F26-9AF3-DB978D143E2E}"/>
    <cellStyle name="20% - Ênfase6 4 5 2 2 3" xfId="26261" xr:uid="{052D2DB2-4105-4DCA-9C22-B38DC1A29131}"/>
    <cellStyle name="20% - Ênfase6 4 5 2 3" xfId="26262" xr:uid="{88FBAB2F-87B4-46F5-BA93-D18F2C3F6224}"/>
    <cellStyle name="20% - Ênfase6 4 5 2 4" xfId="26263" xr:uid="{57128CEE-AEEE-4F17-995A-2CCAABCD6020}"/>
    <cellStyle name="20% - Ênfase6 4 5 3" xfId="10389" xr:uid="{80C2378A-B4ED-4A0B-B504-FCC78715623A}"/>
    <cellStyle name="20% - Ênfase6 4 5 3 2" xfId="26264" xr:uid="{2D319602-7FB7-4931-96FB-00C6FDE67E7F}"/>
    <cellStyle name="20% - Ênfase6 4 5 3 2 2" xfId="26265" xr:uid="{2F673C2E-7D83-43F8-9798-905FD754FB29}"/>
    <cellStyle name="20% - Ênfase6 4 5 3 2 3" xfId="26266" xr:uid="{B16815DD-B8F4-44B1-A85E-B3BB1BB6CE07}"/>
    <cellStyle name="20% - Ênfase6 4 5 3 3" xfId="26267" xr:uid="{24CCF2A5-B6E5-4DE2-ABBD-96E56EAE8EDF}"/>
    <cellStyle name="20% - Ênfase6 4 5 3 4" xfId="26268" xr:uid="{DD7CF35A-F28D-4DF7-B0EF-185542BF7828}"/>
    <cellStyle name="20% - Ênfase6 4 5 4" xfId="26269" xr:uid="{F77D5358-4DF0-4FD0-84AC-2EA84D302307}"/>
    <cellStyle name="20% - Ênfase6 4 5 4 2" xfId="26270" xr:uid="{B6034513-D87A-4EF4-9045-372D57A3EF2F}"/>
    <cellStyle name="20% - Ênfase6 4 5 4 3" xfId="26271" xr:uid="{8856F464-33DD-4E8E-8A24-51DE56BDE1EC}"/>
    <cellStyle name="20% - Ênfase6 4 5 5" xfId="26272" xr:uid="{9CF9062D-62FF-4E97-A88B-F3631B9B55FD}"/>
    <cellStyle name="20% - Ênfase6 4 5 6" xfId="26273" xr:uid="{CC404836-59D6-40D9-AE9B-A1940E420DD7}"/>
    <cellStyle name="20% - Ênfase6 4 6" xfId="10390" xr:uid="{3A3E9AAA-C81E-4939-A823-F93BA960BC41}"/>
    <cellStyle name="20% - Ênfase6 4 6 2" xfId="10391" xr:uid="{FEA730B6-92E3-487B-9F48-0474F869DF2C}"/>
    <cellStyle name="20% - Ênfase6 4 6 2 2" xfId="26274" xr:uid="{24BBC30B-8818-40EC-B3F4-6AC26517173D}"/>
    <cellStyle name="20% - Ênfase6 4 6 2 2 2" xfId="26275" xr:uid="{75D1936B-2CCE-4987-8427-F01D165F19C1}"/>
    <cellStyle name="20% - Ênfase6 4 6 2 2 3" xfId="26276" xr:uid="{1CCF931B-EC20-47CD-B549-4714A77678DC}"/>
    <cellStyle name="20% - Ênfase6 4 6 2 3" xfId="26277" xr:uid="{7C16D9F9-80B9-4D1B-897A-350D44125890}"/>
    <cellStyle name="20% - Ênfase6 4 6 2 4" xfId="26278" xr:uid="{82692858-07C0-44FB-AE83-15564F108D42}"/>
    <cellStyle name="20% - Ênfase6 4 6 3" xfId="10392" xr:uid="{491A28DB-F28D-4158-8732-97B249258D42}"/>
    <cellStyle name="20% - Ênfase6 4 6 3 2" xfId="26279" xr:uid="{CE69BF67-147F-4EA8-AD0E-B44E778D7394}"/>
    <cellStyle name="20% - Ênfase6 4 6 3 2 2" xfId="26280" xr:uid="{312C3C75-BA53-4310-B915-A274BFB7FA3C}"/>
    <cellStyle name="20% - Ênfase6 4 6 3 2 3" xfId="26281" xr:uid="{D89EC5FA-AD9B-41DE-AE76-99D18DC7ACCC}"/>
    <cellStyle name="20% - Ênfase6 4 6 3 3" xfId="26282" xr:uid="{3706272D-F930-4728-8EE7-590535B38C60}"/>
    <cellStyle name="20% - Ênfase6 4 6 3 4" xfId="26283" xr:uid="{0B8DD61A-ADB7-4616-A7E8-FEB80BA39659}"/>
    <cellStyle name="20% - Ênfase6 4 6 4" xfId="26284" xr:uid="{4023BEE9-99D7-4BCE-87E1-2B8C7982616A}"/>
    <cellStyle name="20% - Ênfase6 4 6 4 2" xfId="26285" xr:uid="{56C63ADC-AD80-49B6-B2CA-F9AE28DF71D3}"/>
    <cellStyle name="20% - Ênfase6 4 6 4 3" xfId="26286" xr:uid="{1EFCC828-0AFA-44BE-AE80-BD6C93517C21}"/>
    <cellStyle name="20% - Ênfase6 4 6 5" xfId="26287" xr:uid="{1D87309C-E0C7-409F-A687-7AA522BE9DAD}"/>
    <cellStyle name="20% - Ênfase6 4 6 6" xfId="26288" xr:uid="{BC90A55C-8035-468B-955A-C9BF05F31A2F}"/>
    <cellStyle name="20% - Ênfase6 4 7" xfId="10393" xr:uid="{E61E89F3-A0D0-417C-BAF4-77392A3181AE}"/>
    <cellStyle name="20% - Ênfase6 4 7 2" xfId="10394" xr:uid="{FACD0E16-9260-4BF3-8B79-0AB82F4E0BA4}"/>
    <cellStyle name="20% - Ênfase6 4 7 2 2" xfId="26289" xr:uid="{7B23F863-A333-4D21-BBCA-D96C0592FB51}"/>
    <cellStyle name="20% - Ênfase6 4 7 2 2 2" xfId="26290" xr:uid="{A26F2AA7-E575-49AB-8148-FC3EF186C73B}"/>
    <cellStyle name="20% - Ênfase6 4 7 2 2 3" xfId="26291" xr:uid="{9F253CC2-F4D8-4EE0-B85A-6415B9BE038D}"/>
    <cellStyle name="20% - Ênfase6 4 7 2 3" xfId="26292" xr:uid="{CF3E3F5C-6A14-4435-AE05-3AD4AB7116A5}"/>
    <cellStyle name="20% - Ênfase6 4 7 2 4" xfId="26293" xr:uid="{57D7592A-0EF9-4378-98EA-20CB7C4274AE}"/>
    <cellStyle name="20% - Ênfase6 4 7 3" xfId="10395" xr:uid="{ED03A0E5-6C8E-406C-B006-85FC8E848659}"/>
    <cellStyle name="20% - Ênfase6 4 7 3 2" xfId="26294" xr:uid="{0F6A19BA-9179-4C2B-9D3B-F02ACA13BBA0}"/>
    <cellStyle name="20% - Ênfase6 4 7 3 2 2" xfId="26295" xr:uid="{BF980621-CBE5-4677-82A7-C431DF17C160}"/>
    <cellStyle name="20% - Ênfase6 4 7 3 2 3" xfId="26296" xr:uid="{8C77A9A0-EE11-44F6-A437-97AE13F613DC}"/>
    <cellStyle name="20% - Ênfase6 4 7 3 3" xfId="26297" xr:uid="{871F0E2D-3EF5-45AB-BF93-021369C5863B}"/>
    <cellStyle name="20% - Ênfase6 4 7 3 4" xfId="26298" xr:uid="{E62AC723-F4CA-448D-B854-F86DA7281406}"/>
    <cellStyle name="20% - Ênfase6 4 7 4" xfId="26299" xr:uid="{4EF1E29B-9B4D-43F6-86D9-1B929F6581F0}"/>
    <cellStyle name="20% - Ênfase6 4 7 4 2" xfId="26300" xr:uid="{62C8B578-50AE-4808-A382-A1D8959E0BEB}"/>
    <cellStyle name="20% - Ênfase6 4 7 4 3" xfId="26301" xr:uid="{D3F4B4C7-F80A-41C9-8E97-8AB83D6A6704}"/>
    <cellStyle name="20% - Ênfase6 4 7 5" xfId="26302" xr:uid="{B2BDC859-8579-4F47-B73A-622B1DAA78D8}"/>
    <cellStyle name="20% - Ênfase6 4 7 6" xfId="26303" xr:uid="{4F90199D-B749-491E-A04C-88A3EB923326}"/>
    <cellStyle name="20% - Ênfase6 4 8" xfId="10396" xr:uid="{C92ADE91-B80B-419E-BF11-1615C524A6B5}"/>
    <cellStyle name="20% - Ênfase6 4 8 2" xfId="10397" xr:uid="{5713F507-E021-4D80-9B8D-237C163BDA85}"/>
    <cellStyle name="20% - Ênfase6 4 8 2 2" xfId="26304" xr:uid="{CD5AD9A0-6DDA-4F8E-8E99-B4EE0E1EA54F}"/>
    <cellStyle name="20% - Ênfase6 4 8 2 2 2" xfId="26305" xr:uid="{69C28956-C0A5-4B73-B02C-90AB9E94187C}"/>
    <cellStyle name="20% - Ênfase6 4 8 2 2 3" xfId="26306" xr:uid="{DCC70E82-49EB-4EC8-ABA9-E6F8BCDE9A75}"/>
    <cellStyle name="20% - Ênfase6 4 8 2 3" xfId="26307" xr:uid="{7DF35BFE-206E-4419-B599-C04A04D0206F}"/>
    <cellStyle name="20% - Ênfase6 4 8 2 4" xfId="26308" xr:uid="{BC9FB871-0970-4486-A4AB-D17EFB41212D}"/>
    <cellStyle name="20% - Ênfase6 4 8 3" xfId="10398" xr:uid="{109BE6B0-9A1F-4348-B310-418872B8EFF9}"/>
    <cellStyle name="20% - Ênfase6 4 8 3 2" xfId="26309" xr:uid="{46B5891E-E4FF-4572-B875-8C2777A61B81}"/>
    <cellStyle name="20% - Ênfase6 4 8 3 2 2" xfId="26310" xr:uid="{144C2A96-9C39-4E4A-AC83-982E7B2E8437}"/>
    <cellStyle name="20% - Ênfase6 4 8 3 2 3" xfId="26311" xr:uid="{A18BFBC7-7F30-4A28-B9C1-F67CB9748220}"/>
    <cellStyle name="20% - Ênfase6 4 8 3 3" xfId="26312" xr:uid="{72B886C0-E05D-4962-B908-201DADCAAA08}"/>
    <cellStyle name="20% - Ênfase6 4 8 3 4" xfId="26313" xr:uid="{F50CC734-B79D-4E0C-82DC-5A0E400C7C54}"/>
    <cellStyle name="20% - Ênfase6 4 8 4" xfId="26314" xr:uid="{DB9C9A48-18BA-48DC-B8C3-FAA60CFCF818}"/>
    <cellStyle name="20% - Ênfase6 4 8 4 2" xfId="26315" xr:uid="{B0A466A4-0BBB-45DF-B77B-8714B5F64752}"/>
    <cellStyle name="20% - Ênfase6 4 8 4 3" xfId="26316" xr:uid="{E45DEC43-B19E-49F8-AEFD-00AC87009F06}"/>
    <cellStyle name="20% - Ênfase6 4 8 5" xfId="26317" xr:uid="{BCDF637D-B786-4763-B759-439A532B6500}"/>
    <cellStyle name="20% - Ênfase6 4 8 6" xfId="26318" xr:uid="{3F24F73A-5F48-4840-A309-3DE8B83FC41F}"/>
    <cellStyle name="20% - Ênfase6 4 9" xfId="10399" xr:uid="{F7F9C62E-C2DE-40E6-97A3-C112A6F98251}"/>
    <cellStyle name="20% - Ênfase6 4 9 2" xfId="26319" xr:uid="{1C523FBA-40A6-4D10-89A9-7ED23CD4F994}"/>
    <cellStyle name="20% - Ênfase6 4 9 2 2" xfId="26320" xr:uid="{CAA9E841-7A96-453F-9877-84B91B3A50E4}"/>
    <cellStyle name="20% - Ênfase6 4 9 2 3" xfId="26321" xr:uid="{40046F91-B4CE-4219-82CA-E0FE7DE13013}"/>
    <cellStyle name="20% - Ênfase6 4 9 3" xfId="26322" xr:uid="{FC42C484-23A0-4FA5-9922-C1482BAD324C}"/>
    <cellStyle name="20% - Ênfase6 4 9 4" xfId="26323" xr:uid="{D7592C16-53A6-49E6-978B-FA5260C13933}"/>
    <cellStyle name="20% - Ênfase6 40" xfId="10400" xr:uid="{A7872FE7-97B5-4F8C-BDBC-CAE4C1A5012A}"/>
    <cellStyle name="20% - Ênfase6 40 2" xfId="10401" xr:uid="{84C9B1D6-3AD4-43F6-AE3C-FBAA5D5D0222}"/>
    <cellStyle name="20% - Ênfase6 40 2 2" xfId="26324" xr:uid="{DFE26C94-4417-4E46-B8A3-24339EE1B75F}"/>
    <cellStyle name="20% - Ênfase6 40 2 2 2" xfId="26325" xr:uid="{DE2D001A-C508-4847-BB8C-95FD114F360D}"/>
    <cellStyle name="20% - Ênfase6 40 2 2 3" xfId="26326" xr:uid="{0CFAE4DD-2B76-4957-815D-FAAE0BD12448}"/>
    <cellStyle name="20% - Ênfase6 40 2 3" xfId="26327" xr:uid="{774EC481-CACE-454F-B32F-FE39B0D2D5CC}"/>
    <cellStyle name="20% - Ênfase6 40 2 4" xfId="26328" xr:uid="{39B83437-CCD4-4F41-9468-4E275B0A46D7}"/>
    <cellStyle name="20% - Ênfase6 40 3" xfId="10402" xr:uid="{926DB28D-DB6D-4391-8692-57DD0FC12E12}"/>
    <cellStyle name="20% - Ênfase6 40 3 2" xfId="26329" xr:uid="{575D2B97-EB80-482A-8F11-DD7BAB0E5662}"/>
    <cellStyle name="20% - Ênfase6 40 3 2 2" xfId="26330" xr:uid="{14E267B0-8C26-4010-B4F2-7FB57345C42A}"/>
    <cellStyle name="20% - Ênfase6 40 3 2 3" xfId="26331" xr:uid="{43E163D1-C014-4C02-A2E3-A80C1389DBA9}"/>
    <cellStyle name="20% - Ênfase6 40 3 3" xfId="26332" xr:uid="{B9DEB893-93F4-4655-8EAB-30934A43BCDD}"/>
    <cellStyle name="20% - Ênfase6 40 3 4" xfId="26333" xr:uid="{36231373-A8FE-4048-8798-9BFD6DAC7314}"/>
    <cellStyle name="20% - Ênfase6 40 4" xfId="26334" xr:uid="{299F4240-1F36-4DDA-80CA-F8256AAF7461}"/>
    <cellStyle name="20% - Ênfase6 40 4 2" xfId="26335" xr:uid="{A250DC97-935A-4527-AADF-5F3CCAAA8473}"/>
    <cellStyle name="20% - Ênfase6 40 4 3" xfId="26336" xr:uid="{17D5BCE6-2BD8-4913-833F-86F424FEFCD4}"/>
    <cellStyle name="20% - Ênfase6 40 5" xfId="26337" xr:uid="{C2D3A829-CBEC-4153-A3A8-0B59263D81CE}"/>
    <cellStyle name="20% - Ênfase6 40 6" xfId="26338" xr:uid="{7AEBD576-1CE4-4095-9B94-AA3257C18CF8}"/>
    <cellStyle name="20% - Ênfase6 41" xfId="10403" xr:uid="{A5C7EE42-1376-4CE9-AE3B-517191276F7D}"/>
    <cellStyle name="20% - Ênfase6 41 2" xfId="10404" xr:uid="{27189430-D17B-4D19-A334-6B64A48C93DD}"/>
    <cellStyle name="20% - Ênfase6 41 2 2" xfId="26339" xr:uid="{05C87A25-DF9C-44CC-A103-FFA2CB9E6B24}"/>
    <cellStyle name="20% - Ênfase6 41 2 2 2" xfId="26340" xr:uid="{329BB8EB-B5AA-4F0A-A8C8-B69511312497}"/>
    <cellStyle name="20% - Ênfase6 41 2 2 3" xfId="26341" xr:uid="{60530DF7-9625-485B-AD6B-6F9E31D0B6DA}"/>
    <cellStyle name="20% - Ênfase6 41 2 3" xfId="26342" xr:uid="{741D997F-5664-4E49-A83F-5806E717613F}"/>
    <cellStyle name="20% - Ênfase6 41 2 4" xfId="26343" xr:uid="{9EBAB50E-A168-4533-AB65-8702BF62E6DC}"/>
    <cellStyle name="20% - Ênfase6 41 3" xfId="10405" xr:uid="{A34F8A0F-8F42-45A0-84F0-0BDCA716A05C}"/>
    <cellStyle name="20% - Ênfase6 41 3 2" xfId="26344" xr:uid="{E3EE5E00-6AE5-4C9B-88FD-D0198589AFBF}"/>
    <cellStyle name="20% - Ênfase6 41 3 2 2" xfId="26345" xr:uid="{FDB360EA-5827-432E-BEF0-F26067D06039}"/>
    <cellStyle name="20% - Ênfase6 41 3 2 3" xfId="26346" xr:uid="{AAC3B004-C938-418F-958E-563F90F19983}"/>
    <cellStyle name="20% - Ênfase6 41 3 3" xfId="26347" xr:uid="{11F33B87-7392-4C16-8A1D-17D977BB87CF}"/>
    <cellStyle name="20% - Ênfase6 41 3 4" xfId="26348" xr:uid="{CE97E6F5-5B8D-4814-8955-5DC8BB1F7BB5}"/>
    <cellStyle name="20% - Ênfase6 41 4" xfId="26349" xr:uid="{BE4E5AF2-231D-42D4-B0F6-4D3CC19B6B4C}"/>
    <cellStyle name="20% - Ênfase6 41 4 2" xfId="26350" xr:uid="{DC57E07E-3F67-422D-B6A3-32BB57FA2AB7}"/>
    <cellStyle name="20% - Ênfase6 41 4 3" xfId="26351" xr:uid="{83788D25-3B2B-451C-910E-24EB40747500}"/>
    <cellStyle name="20% - Ênfase6 41 5" xfId="26352" xr:uid="{42629E15-2B93-43CF-A1F6-335ECD605920}"/>
    <cellStyle name="20% - Ênfase6 41 6" xfId="26353" xr:uid="{813F6C3A-5428-4850-85E9-96EF128D6F0A}"/>
    <cellStyle name="20% - Ênfase6 42" xfId="10406" xr:uid="{C819B63A-126E-4E1F-BBE1-53008E480F17}"/>
    <cellStyle name="20% - Ênfase6 42 2" xfId="10407" xr:uid="{C64879F7-275A-42BE-9C9A-387E1E656C59}"/>
    <cellStyle name="20% - Ênfase6 42 2 2" xfId="26354" xr:uid="{FFA86242-AF50-47CB-A570-037D29EADFAE}"/>
    <cellStyle name="20% - Ênfase6 42 2 2 2" xfId="26355" xr:uid="{C7368C83-D163-423D-A24D-09A4BB74161B}"/>
    <cellStyle name="20% - Ênfase6 42 2 2 3" xfId="26356" xr:uid="{82B92CF4-6090-4E3A-9522-D42072A9F1C6}"/>
    <cellStyle name="20% - Ênfase6 42 2 3" xfId="26357" xr:uid="{83FCA06C-6060-4304-BCD7-E14FC32B1355}"/>
    <cellStyle name="20% - Ênfase6 42 2 4" xfId="26358" xr:uid="{09CA93D0-D5AA-4E1B-88C0-B53200CA3496}"/>
    <cellStyle name="20% - Ênfase6 42 3" xfId="10408" xr:uid="{A3B9E596-78FB-46AE-A03E-20CD2A9B33D9}"/>
    <cellStyle name="20% - Ênfase6 42 3 2" xfId="26359" xr:uid="{4D08E6C2-9023-44D8-A8B6-9405759B8B68}"/>
    <cellStyle name="20% - Ênfase6 42 3 2 2" xfId="26360" xr:uid="{37101BBB-1D08-4BC9-A88A-1859303ABAF8}"/>
    <cellStyle name="20% - Ênfase6 42 3 2 3" xfId="26361" xr:uid="{BA536505-4CC3-4E1A-B49D-362A18DDCCFE}"/>
    <cellStyle name="20% - Ênfase6 42 3 3" xfId="26362" xr:uid="{94813739-D83F-4D24-9FAD-703815BC103E}"/>
    <cellStyle name="20% - Ênfase6 42 3 4" xfId="26363" xr:uid="{F8A9BDA3-DFC9-4BC1-AB64-9C33F3D3742F}"/>
    <cellStyle name="20% - Ênfase6 42 4" xfId="26364" xr:uid="{F81A1E44-75D7-4B9D-AE7C-BF217DDF92C3}"/>
    <cellStyle name="20% - Ênfase6 42 4 2" xfId="26365" xr:uid="{6119C2F5-17F4-47CE-8AAD-CB5D4E9C57A1}"/>
    <cellStyle name="20% - Ênfase6 42 4 3" xfId="26366" xr:uid="{6934A9D7-85FE-43DD-B9BF-FD90212818F5}"/>
    <cellStyle name="20% - Ênfase6 42 5" xfId="26367" xr:uid="{D561F6A8-0094-4D59-92C5-8E9A818999D0}"/>
    <cellStyle name="20% - Ênfase6 42 6" xfId="26368" xr:uid="{B80337DE-E3F7-41BF-92C4-2750E543B001}"/>
    <cellStyle name="20% - Ênfase6 43" xfId="10409" xr:uid="{09C08A9B-8602-4072-A568-34D4749AC95A}"/>
    <cellStyle name="20% - Ênfase6 43 2" xfId="10410" xr:uid="{4BD3FC45-0C6C-4F88-88EE-7480B3F3E182}"/>
    <cellStyle name="20% - Ênfase6 43 2 2" xfId="26369" xr:uid="{7347BC4C-7A4A-40DB-8FE7-5ECA0BBB8BE9}"/>
    <cellStyle name="20% - Ênfase6 43 2 2 2" xfId="26370" xr:uid="{8ADB2DC6-9CD6-47A6-BCE1-1DCBCAB9AA0F}"/>
    <cellStyle name="20% - Ênfase6 43 2 2 3" xfId="26371" xr:uid="{36194CBB-8D23-48FB-BCA0-6BD2B9B6B711}"/>
    <cellStyle name="20% - Ênfase6 43 2 3" xfId="26372" xr:uid="{98FD7690-DCF4-4D80-A7CA-CBA2BFE829C4}"/>
    <cellStyle name="20% - Ênfase6 43 2 4" xfId="26373" xr:uid="{A608C37C-89E4-480E-BE82-3E465E2CA73B}"/>
    <cellStyle name="20% - Ênfase6 43 3" xfId="26374" xr:uid="{044046CC-9473-4BD3-9686-053B3B820A18}"/>
    <cellStyle name="20% - Ênfase6 43 3 2" xfId="26375" xr:uid="{A533A91F-6CAA-44A4-8CCB-D56971BFEC90}"/>
    <cellStyle name="20% - Ênfase6 43 3 3" xfId="26376" xr:uid="{889E4865-1452-4486-BCBF-6847CAC9F50D}"/>
    <cellStyle name="20% - Ênfase6 43 4" xfId="26377" xr:uid="{FE188DEA-035E-4E5D-8FBE-47A3626E6012}"/>
    <cellStyle name="20% - Ênfase6 43 5" xfId="26378" xr:uid="{BA8B68D5-2F7E-4361-92C1-C22ECEBCF7B5}"/>
    <cellStyle name="20% - Ênfase6 44" xfId="10411" xr:uid="{94AB161B-DA9C-47B3-89B3-B8BD8E2173C8}"/>
    <cellStyle name="20% - Ênfase6 44 2" xfId="10412" xr:uid="{7AF981CB-5513-487F-B0B3-E8AFFF8C18AD}"/>
    <cellStyle name="20% - Ênfase6 44 2 2" xfId="26379" xr:uid="{60619511-E6C7-46B3-8194-7E6599C3E303}"/>
    <cellStyle name="20% - Ênfase6 44 2 2 2" xfId="26380" xr:uid="{1E079B70-D2DF-4591-ABA1-F69201DC8E52}"/>
    <cellStyle name="20% - Ênfase6 44 2 2 3" xfId="26381" xr:uid="{36DB9839-E00F-4A87-A9AF-F6127BA853B4}"/>
    <cellStyle name="20% - Ênfase6 44 2 3" xfId="26382" xr:uid="{B1990EA2-6AE3-4DED-A3A8-BA5E5CEF2708}"/>
    <cellStyle name="20% - Ênfase6 44 2 4" xfId="26383" xr:uid="{C0AB9B51-C0BC-48C1-9688-CF34CBDFC1DE}"/>
    <cellStyle name="20% - Ênfase6 44 3" xfId="26384" xr:uid="{792ADB3B-1660-4684-A683-2B13128E1092}"/>
    <cellStyle name="20% - Ênfase6 44 3 2" xfId="26385" xr:uid="{1529EB12-43D3-417F-91F5-30E1B5F868D1}"/>
    <cellStyle name="20% - Ênfase6 44 3 3" xfId="26386" xr:uid="{8C482B5B-0D6B-47CB-A7B0-673EFF9B19B1}"/>
    <cellStyle name="20% - Ênfase6 44 4" xfId="26387" xr:uid="{1BB3368B-9925-4305-A057-5D7490D1F3E5}"/>
    <cellStyle name="20% - Ênfase6 44 5" xfId="26388" xr:uid="{A1876106-7DE8-4EAF-AF38-082B0863C3A4}"/>
    <cellStyle name="20% - Ênfase6 45" xfId="10413" xr:uid="{0E81EF63-2F56-4090-A8EB-0D726B07DCA1}"/>
    <cellStyle name="20% - Ênfase6 45 2" xfId="10414" xr:uid="{D4F8CB01-5010-4240-A22A-0CB1DD97339C}"/>
    <cellStyle name="20% - Ênfase6 45 2 2" xfId="26389" xr:uid="{856087B3-0C1E-44A4-ADC7-CB7C5E81103C}"/>
    <cellStyle name="20% - Ênfase6 45 2 2 2" xfId="26390" xr:uid="{D3ECFFA2-AF4A-4FF5-BAB1-761B0F7AD20B}"/>
    <cellStyle name="20% - Ênfase6 45 2 2 3" xfId="26391" xr:uid="{CCC74FEE-B78C-48D2-8490-E93137870EE8}"/>
    <cellStyle name="20% - Ênfase6 45 2 3" xfId="26392" xr:uid="{F77E63CD-125B-4077-9071-3510F430C6FA}"/>
    <cellStyle name="20% - Ênfase6 45 2 4" xfId="26393" xr:uid="{13856497-0320-4810-8FBB-B0D5F579E6E4}"/>
    <cellStyle name="20% - Ênfase6 45 3" xfId="26394" xr:uid="{D549EE2D-0C8A-45D6-AD6D-BB2BC46B9C61}"/>
    <cellStyle name="20% - Ênfase6 45 3 2" xfId="26395" xr:uid="{76DCEDEE-A131-49ED-BBDE-3088B77AEC34}"/>
    <cellStyle name="20% - Ênfase6 45 3 3" xfId="26396" xr:uid="{64E3BE76-19DF-4BFC-BFD4-44CB499BCCA1}"/>
    <cellStyle name="20% - Ênfase6 45 4" xfId="26397" xr:uid="{AC7A054A-6496-49F7-83EA-9F89C183E151}"/>
    <cellStyle name="20% - Ênfase6 45 5" xfId="26398" xr:uid="{AEAA5009-92B2-434C-B6E4-452861C9B102}"/>
    <cellStyle name="20% - Ênfase6 46" xfId="10415" xr:uid="{58EED4E3-0903-459E-9D09-2465FC5FE4F3}"/>
    <cellStyle name="20% - Ênfase6 46 2" xfId="10416" xr:uid="{86595A57-4CE6-49FD-9A97-A2D83237F893}"/>
    <cellStyle name="20% - Ênfase6 46 2 2" xfId="26399" xr:uid="{9AA90CC3-85CE-4BFF-B9FD-1EC4DD6C37D2}"/>
    <cellStyle name="20% - Ênfase6 46 2 2 2" xfId="26400" xr:uid="{62748570-750A-4531-A1FE-C2D76D6FA6CC}"/>
    <cellStyle name="20% - Ênfase6 46 2 2 3" xfId="26401" xr:uid="{DF965636-1F00-46D3-A153-C5DEA6D64E2E}"/>
    <cellStyle name="20% - Ênfase6 46 2 3" xfId="26402" xr:uid="{70A555B5-215F-491C-BDD6-ED886D86EC1D}"/>
    <cellStyle name="20% - Ênfase6 46 2 4" xfId="26403" xr:uid="{19E399D8-F255-4016-8FB2-963B033BC506}"/>
    <cellStyle name="20% - Ênfase6 46 3" xfId="26404" xr:uid="{D6E9C944-E234-4289-95F3-9B7DFE9E2BB0}"/>
    <cellStyle name="20% - Ênfase6 46 3 2" xfId="26405" xr:uid="{EC6429CD-8F00-4C61-AFE6-D1E0DF59CC40}"/>
    <cellStyle name="20% - Ênfase6 46 3 3" xfId="26406" xr:uid="{6466A1E0-D5AE-4965-8B92-8B3A67C22F79}"/>
    <cellStyle name="20% - Ênfase6 46 4" xfId="26407" xr:uid="{E5A370A3-6676-4365-A122-39297533600A}"/>
    <cellStyle name="20% - Ênfase6 46 5" xfId="26408" xr:uid="{EEE648FA-D26E-40D5-931B-DAA41589A1CC}"/>
    <cellStyle name="20% - Ênfase6 47" xfId="10417" xr:uid="{D3EAD924-C989-44C1-8E8D-D95BADB56755}"/>
    <cellStyle name="20% - Ênfase6 47 2" xfId="10418" xr:uid="{EDBB18FB-8DC5-47D0-A1EB-F811A9E13D1F}"/>
    <cellStyle name="20% - Ênfase6 47 2 2" xfId="26409" xr:uid="{E07E6AA2-D455-4BBD-B897-5C1A0CF310B5}"/>
    <cellStyle name="20% - Ênfase6 47 2 2 2" xfId="26410" xr:uid="{66A9E7E4-A9A6-4195-8F1A-A96AE965FB0F}"/>
    <cellStyle name="20% - Ênfase6 47 2 2 3" xfId="26411" xr:uid="{A8C71D80-E8EE-401E-BC9B-EB2AFC9B30AB}"/>
    <cellStyle name="20% - Ênfase6 47 2 3" xfId="26412" xr:uid="{ED4A70AC-68E3-40FA-B0F7-DF9CB928857A}"/>
    <cellStyle name="20% - Ênfase6 47 2 4" xfId="26413" xr:uid="{C82173DB-7D49-4DB4-B8F0-50BE56E0FBBD}"/>
    <cellStyle name="20% - Ênfase6 47 3" xfId="26414" xr:uid="{00626A3B-B1E4-44C4-BB80-4A364E5E0DC8}"/>
    <cellStyle name="20% - Ênfase6 47 3 2" xfId="26415" xr:uid="{F4D8686D-1696-4C43-A1B2-A3821C45BD96}"/>
    <cellStyle name="20% - Ênfase6 47 3 3" xfId="26416" xr:uid="{C5D7AD96-D3C3-4F36-8057-CB84CFB4A8CE}"/>
    <cellStyle name="20% - Ênfase6 47 4" xfId="26417" xr:uid="{72AA85E2-F9A7-4DB5-82EE-A21F36AB2972}"/>
    <cellStyle name="20% - Ênfase6 47 5" xfId="26418" xr:uid="{DAB3BD41-1887-4356-9C9A-4EEAA1209937}"/>
    <cellStyle name="20% - Ênfase6 48" xfId="10419" xr:uid="{36809448-7727-426E-B3C0-FC0369EE7644}"/>
    <cellStyle name="20% - Ênfase6 48 2" xfId="10420" xr:uid="{7456FA7A-1ED5-4F3D-93AD-8ED1C35CA323}"/>
    <cellStyle name="20% - Ênfase6 48 2 2" xfId="26419" xr:uid="{52D5E0AE-AC00-45BE-BF27-9B26376D8047}"/>
    <cellStyle name="20% - Ênfase6 48 2 2 2" xfId="26420" xr:uid="{67B3B93C-FD6B-4D5D-AD51-4AC0236C17C7}"/>
    <cellStyle name="20% - Ênfase6 48 2 2 3" xfId="26421" xr:uid="{5A2C48B3-B47E-4013-A8AD-279740A0B55D}"/>
    <cellStyle name="20% - Ênfase6 48 2 3" xfId="26422" xr:uid="{55EB8BB4-7507-4818-B62D-55AF13BED9A2}"/>
    <cellStyle name="20% - Ênfase6 48 2 4" xfId="26423" xr:uid="{63A32B09-8F0B-492C-9353-ED7F17453257}"/>
    <cellStyle name="20% - Ênfase6 48 3" xfId="26424" xr:uid="{9FFD6683-03D2-4283-A069-F98BE7491A1E}"/>
    <cellStyle name="20% - Ênfase6 48 3 2" xfId="26425" xr:uid="{DD2188BB-0970-47FE-9980-6D20B8DC8A85}"/>
    <cellStyle name="20% - Ênfase6 48 3 3" xfId="26426" xr:uid="{2BC594CF-39DD-421B-B836-F2E3E3FFA643}"/>
    <cellStyle name="20% - Ênfase6 48 4" xfId="26427" xr:uid="{AD2E8904-3D13-44B4-8D2D-C8A9207A5B75}"/>
    <cellStyle name="20% - Ênfase6 48 5" xfId="26428" xr:uid="{61FD7975-8371-47D3-AE5E-05EF0EC881AB}"/>
    <cellStyle name="20% - Ênfase6 49" xfId="10421" xr:uid="{E540EE8C-88B0-4AA6-BD36-6846457897AE}"/>
    <cellStyle name="20% - Ênfase6 49 2" xfId="10422" xr:uid="{E4C579FD-EC93-4FFA-B012-1D477D6E2924}"/>
    <cellStyle name="20% - Ênfase6 49 2 2" xfId="26429" xr:uid="{D3913B1C-D085-43EA-80D0-233FAEB5D6FA}"/>
    <cellStyle name="20% - Ênfase6 49 2 2 2" xfId="26430" xr:uid="{5E398801-C7DA-49DF-8214-95A459F1CF53}"/>
    <cellStyle name="20% - Ênfase6 49 2 2 3" xfId="26431" xr:uid="{F54A0D7B-6722-40EE-AD93-90FD916042E0}"/>
    <cellStyle name="20% - Ênfase6 49 2 3" xfId="26432" xr:uid="{ADF68697-2C9D-48AF-816A-05D42CDC3D33}"/>
    <cellStyle name="20% - Ênfase6 49 2 4" xfId="26433" xr:uid="{AD22C23E-C2C9-4124-9CC7-EB20F0AE7F25}"/>
    <cellStyle name="20% - Ênfase6 49 3" xfId="26434" xr:uid="{B755EE51-5A3A-4657-8ECA-83B17BA1CC34}"/>
    <cellStyle name="20% - Ênfase6 49 3 2" xfId="26435" xr:uid="{4083528D-1526-4DA1-A093-EE83A3CE5972}"/>
    <cellStyle name="20% - Ênfase6 49 3 3" xfId="26436" xr:uid="{BC0C77F3-870E-4234-AE73-19F8C65EA991}"/>
    <cellStyle name="20% - Ênfase6 49 4" xfId="26437" xr:uid="{88A01EA9-19C9-4DC3-8A09-C783A56C65BD}"/>
    <cellStyle name="20% - Ênfase6 49 5" xfId="26438" xr:uid="{A492F55A-DBF3-4CE9-BCE2-6D41BBD2B5CF}"/>
    <cellStyle name="20% - Ênfase6 5" xfId="5052" xr:uid="{436FAFED-D920-496F-ACAE-F5C7B1961113}"/>
    <cellStyle name="20% - Ênfase6 5 10" xfId="10423" xr:uid="{DF6EB6E6-4EA5-40B6-85BA-544088A82579}"/>
    <cellStyle name="20% - Ênfase6 5 10 2" xfId="26439" xr:uid="{62E727E0-203F-4FC1-847F-A2B69FFC5A4A}"/>
    <cellStyle name="20% - Ênfase6 5 10 2 2" xfId="26440" xr:uid="{EF472C76-2DBE-4BEA-B684-3A88671C30CB}"/>
    <cellStyle name="20% - Ênfase6 5 10 2 3" xfId="26441" xr:uid="{9F641BC2-EF1D-4FFA-BCF4-038B51E3A421}"/>
    <cellStyle name="20% - Ênfase6 5 10 3" xfId="26442" xr:uid="{4E884E9B-ECD0-4486-8326-817EBEF7C92D}"/>
    <cellStyle name="20% - Ênfase6 5 10 4" xfId="26443" xr:uid="{1E198953-4435-45FF-84CD-078C6898B77B}"/>
    <cellStyle name="20% - Ênfase6 5 11" xfId="26444" xr:uid="{81BE0947-40AB-4B95-92DF-86F785ACDA76}"/>
    <cellStyle name="20% - Ênfase6 5 11 2" xfId="26445" xr:uid="{010CD040-F686-4F19-8783-44AE827A95E7}"/>
    <cellStyle name="20% - Ênfase6 5 11 3" xfId="26446" xr:uid="{14903D8A-B3FF-4639-9D09-0C0F81B4F0AB}"/>
    <cellStyle name="20% - Ênfase6 5 12" xfId="26447" xr:uid="{85FCB62B-F092-4A5C-8B51-E8B4709A8B82}"/>
    <cellStyle name="20% - Ênfase6 5 13" xfId="26448" xr:uid="{3E007CC7-F2B3-4025-8E97-D4508D9D2AE9}"/>
    <cellStyle name="20% - Ênfase6 5 2" xfId="5053" xr:uid="{4F041289-2C93-4AE5-980C-56B0A0126590}"/>
    <cellStyle name="20% - Ênfase6 5 2 2" xfId="10424" xr:uid="{25979740-4A90-4C88-95EC-065CBFAD46C0}"/>
    <cellStyle name="20% - Ênfase6 5 2 2 2" xfId="26449" xr:uid="{AF41749E-7B81-4956-8EC2-6D3541B7071B}"/>
    <cellStyle name="20% - Ênfase6 5 2 2 2 2" xfId="26450" xr:uid="{DC6E05F8-2986-4A1E-9DD0-C89AD9CBBF60}"/>
    <cellStyle name="20% - Ênfase6 5 2 2 2 3" xfId="26451" xr:uid="{36B00474-4D7D-4913-B438-B35DB155C342}"/>
    <cellStyle name="20% - Ênfase6 5 2 2 3" xfId="26452" xr:uid="{325D6A5E-9B1B-4761-988F-495C1B02B584}"/>
    <cellStyle name="20% - Ênfase6 5 2 2 4" xfId="26453" xr:uid="{A51BA234-E746-494B-BBC5-0688339A6604}"/>
    <cellStyle name="20% - Ênfase6 5 2 3" xfId="10425" xr:uid="{79BD782F-0A34-4593-BF94-6401EF0BB2D1}"/>
    <cellStyle name="20% - Ênfase6 5 2 3 2" xfId="26454" xr:uid="{0486C875-3071-445F-8ED3-9FA0EE6C0C3E}"/>
    <cellStyle name="20% - Ênfase6 5 2 3 2 2" xfId="26455" xr:uid="{526FBEB5-B53B-4F4C-83E1-A2EA314DC95E}"/>
    <cellStyle name="20% - Ênfase6 5 2 3 2 3" xfId="26456" xr:uid="{908B7E0B-225D-4664-8017-E30F321352D3}"/>
    <cellStyle name="20% - Ênfase6 5 2 3 3" xfId="26457" xr:uid="{CD99203E-BF28-4D15-BFAA-58FCAF5D3EC9}"/>
    <cellStyle name="20% - Ênfase6 5 2 3 4" xfId="26458" xr:uid="{746E87A8-09AF-4872-8505-DB9473F704D3}"/>
    <cellStyle name="20% - Ênfase6 5 2 4" xfId="26459" xr:uid="{D5426BF9-8185-481F-AACB-450EABFFC37B}"/>
    <cellStyle name="20% - Ênfase6 5 2 4 2" xfId="26460" xr:uid="{8C921324-B088-46B2-8189-8ECEF4E48809}"/>
    <cellStyle name="20% - Ênfase6 5 2 4 3" xfId="26461" xr:uid="{B2DA6DEE-A48B-46E5-A7A8-BD8959E16504}"/>
    <cellStyle name="20% - Ênfase6 5 2 5" xfId="26462" xr:uid="{3F4A1055-21AC-4682-8460-0561805E421A}"/>
    <cellStyle name="20% - Ênfase6 5 2 6" xfId="26463" xr:uid="{E4A03485-F691-4A13-919D-4951A29C68AB}"/>
    <cellStyle name="20% - Ênfase6 5 3" xfId="5054" xr:uid="{147005E1-8ACF-4100-A564-22A8DB6A6F40}"/>
    <cellStyle name="20% - Ênfase6 5 3 2" xfId="10426" xr:uid="{1BD580BA-54C7-4777-B65A-B44E4E3E32B6}"/>
    <cellStyle name="20% - Ênfase6 5 3 2 2" xfId="26464" xr:uid="{7148071E-2430-42D2-AD88-733330AA4A9B}"/>
    <cellStyle name="20% - Ênfase6 5 3 2 2 2" xfId="26465" xr:uid="{19CFBFE1-C52E-44EE-9C81-2653A6FEBCF4}"/>
    <cellStyle name="20% - Ênfase6 5 3 2 2 3" xfId="26466" xr:uid="{6906DE16-379E-43AD-91F6-A3F7F1FA8FB7}"/>
    <cellStyle name="20% - Ênfase6 5 3 2 3" xfId="26467" xr:uid="{BDF03D0D-7595-49BD-BD63-7C460F76ECA0}"/>
    <cellStyle name="20% - Ênfase6 5 3 2 4" xfId="26468" xr:uid="{9D48870E-2ADC-4F1D-8B12-666568BCEFD3}"/>
    <cellStyle name="20% - Ênfase6 5 3 3" xfId="10427" xr:uid="{A0A7A36B-8737-4382-917E-0883C17955B9}"/>
    <cellStyle name="20% - Ênfase6 5 3 3 2" xfId="26469" xr:uid="{9E599A28-2338-419B-BC56-3034F5DE2839}"/>
    <cellStyle name="20% - Ênfase6 5 3 3 2 2" xfId="26470" xr:uid="{23118EFB-DE5B-4C63-9AE4-6F1E6728A7F2}"/>
    <cellStyle name="20% - Ênfase6 5 3 3 2 3" xfId="26471" xr:uid="{483855D6-14BD-439E-8A69-4FDEADB8C3D8}"/>
    <cellStyle name="20% - Ênfase6 5 3 3 3" xfId="26472" xr:uid="{FB3004D9-B8D7-4582-BD57-70F7A32263B2}"/>
    <cellStyle name="20% - Ênfase6 5 3 3 4" xfId="26473" xr:uid="{0FBD6820-C9B4-4E07-8BC0-5BEC2192F185}"/>
    <cellStyle name="20% - Ênfase6 5 3 4" xfId="26474" xr:uid="{D41C2797-5E92-4967-97FB-1CC9F862EEC1}"/>
    <cellStyle name="20% - Ênfase6 5 3 4 2" xfId="26475" xr:uid="{A65BC13F-068E-4D78-9F1A-5E85FE57A33C}"/>
    <cellStyle name="20% - Ênfase6 5 3 4 3" xfId="26476" xr:uid="{19625D0B-2F7A-4D3A-9F5A-71C04EB445F9}"/>
    <cellStyle name="20% - Ênfase6 5 3 5" xfId="26477" xr:uid="{3BA68174-971F-4FCD-A31D-428AF220A099}"/>
    <cellStyle name="20% - Ênfase6 5 3 6" xfId="26478" xr:uid="{31CB768D-EA2B-4138-9822-75E54A253785}"/>
    <cellStyle name="20% - Ênfase6 5 4" xfId="10428" xr:uid="{C31C420B-F271-4F00-842F-42E4D105170F}"/>
    <cellStyle name="20% - Ênfase6 5 4 2" xfId="10429" xr:uid="{DFAD5B58-5035-4B2C-93B1-FE8EA1B4A23E}"/>
    <cellStyle name="20% - Ênfase6 5 4 2 2" xfId="26479" xr:uid="{5CF79178-284D-40EA-923D-6FE7F4AC73A8}"/>
    <cellStyle name="20% - Ênfase6 5 4 2 2 2" xfId="26480" xr:uid="{2B016A37-00B2-4242-84D9-E81CDE03E756}"/>
    <cellStyle name="20% - Ênfase6 5 4 2 2 3" xfId="26481" xr:uid="{CD2BE615-74BB-4F83-AF78-5A4D944FAE51}"/>
    <cellStyle name="20% - Ênfase6 5 4 2 3" xfId="26482" xr:uid="{5D2965F3-901E-45D8-B8AC-F881C09361FD}"/>
    <cellStyle name="20% - Ênfase6 5 4 2 4" xfId="26483" xr:uid="{50F1771A-418C-40CE-8664-6D9167411277}"/>
    <cellStyle name="20% - Ênfase6 5 4 3" xfId="10430" xr:uid="{5242CB40-B2CD-4EF2-9D5F-6B92C18F9572}"/>
    <cellStyle name="20% - Ênfase6 5 4 3 2" xfId="26484" xr:uid="{3D0ECEDA-7F30-4747-9936-4B3E31C20253}"/>
    <cellStyle name="20% - Ênfase6 5 4 3 2 2" xfId="26485" xr:uid="{BF62FDE5-3D30-45BC-A6D0-57605863E2F6}"/>
    <cellStyle name="20% - Ênfase6 5 4 3 2 3" xfId="26486" xr:uid="{F0A7097D-D235-4290-B332-7D111CB79DD5}"/>
    <cellStyle name="20% - Ênfase6 5 4 3 3" xfId="26487" xr:uid="{085255C0-B28A-4F4B-B810-3B07E6ABE5E4}"/>
    <cellStyle name="20% - Ênfase6 5 4 3 4" xfId="26488" xr:uid="{E953E4A1-D4B1-42F3-822F-5D00961A010D}"/>
    <cellStyle name="20% - Ênfase6 5 4 4" xfId="26489" xr:uid="{9D4B238E-9D12-4343-AB00-FA0197C1D900}"/>
    <cellStyle name="20% - Ênfase6 5 4 4 2" xfId="26490" xr:uid="{11767140-CB17-46EF-84DB-6F5C15520F67}"/>
    <cellStyle name="20% - Ênfase6 5 4 4 3" xfId="26491" xr:uid="{2A3833EA-CBA8-4C87-AC4E-D73701DE4E5C}"/>
    <cellStyle name="20% - Ênfase6 5 4 5" xfId="26492" xr:uid="{6F378C4C-7543-4417-9C3C-71B13142BF54}"/>
    <cellStyle name="20% - Ênfase6 5 4 6" xfId="26493" xr:uid="{97B1A7CF-5742-45C2-BF70-99FCC8648F2F}"/>
    <cellStyle name="20% - Ênfase6 5 5" xfId="10431" xr:uid="{6EA96A6F-10B3-4300-A881-B3D3D7295DEE}"/>
    <cellStyle name="20% - Ênfase6 5 5 2" xfId="10432" xr:uid="{D8BF3866-D023-4F7B-BF1D-B9ABA5BE8C8E}"/>
    <cellStyle name="20% - Ênfase6 5 5 2 2" xfId="26494" xr:uid="{AA929266-C84C-4A4E-9BF8-C9E0D87E5D0A}"/>
    <cellStyle name="20% - Ênfase6 5 5 2 2 2" xfId="26495" xr:uid="{163EACC6-F5D9-4267-9EED-28A6B7D833F2}"/>
    <cellStyle name="20% - Ênfase6 5 5 2 2 3" xfId="26496" xr:uid="{F7533454-ECD2-4472-87A0-4320B9751409}"/>
    <cellStyle name="20% - Ênfase6 5 5 2 3" xfId="26497" xr:uid="{74B7B80D-5BFA-4017-936F-98DD922E1C9D}"/>
    <cellStyle name="20% - Ênfase6 5 5 2 4" xfId="26498" xr:uid="{3ED642A8-3543-4398-8048-500BDA6D0FF6}"/>
    <cellStyle name="20% - Ênfase6 5 5 3" xfId="10433" xr:uid="{1D4AB912-16FF-41F0-97F9-AD0520E7B398}"/>
    <cellStyle name="20% - Ênfase6 5 5 3 2" xfId="26499" xr:uid="{C8DDC24F-51F6-4BE6-A11C-6DA520CF38F8}"/>
    <cellStyle name="20% - Ênfase6 5 5 3 2 2" xfId="26500" xr:uid="{0E5D1925-7F94-4110-BB54-2F74F31D2A77}"/>
    <cellStyle name="20% - Ênfase6 5 5 3 2 3" xfId="26501" xr:uid="{B87827BE-5902-4C7E-8E78-166EA9FD42BB}"/>
    <cellStyle name="20% - Ênfase6 5 5 3 3" xfId="26502" xr:uid="{D23403BA-E345-4DDD-BDB0-CD774864D455}"/>
    <cellStyle name="20% - Ênfase6 5 5 3 4" xfId="26503" xr:uid="{469CA028-8F80-46C9-9760-4EFC26E0FB7B}"/>
    <cellStyle name="20% - Ênfase6 5 5 4" xfId="26504" xr:uid="{9DFCEB8B-F4EA-42BC-8D1B-F44994A14744}"/>
    <cellStyle name="20% - Ênfase6 5 5 4 2" xfId="26505" xr:uid="{C1EEDA98-D40C-43B2-9661-5B52790269BC}"/>
    <cellStyle name="20% - Ênfase6 5 5 4 3" xfId="26506" xr:uid="{2EA42A06-92F1-4CCA-95A2-1F1E04174DEF}"/>
    <cellStyle name="20% - Ênfase6 5 5 5" xfId="26507" xr:uid="{09A0514B-B6E5-4E8D-AD65-F46E3575739B}"/>
    <cellStyle name="20% - Ênfase6 5 5 6" xfId="26508" xr:uid="{E096CD07-2421-410E-A265-4D3854772111}"/>
    <cellStyle name="20% - Ênfase6 5 6" xfId="10434" xr:uid="{82AF3338-4F52-4214-90C7-54B67CBD2EDE}"/>
    <cellStyle name="20% - Ênfase6 5 6 2" xfId="10435" xr:uid="{20750790-CBD7-439D-9219-92056F3BFBA8}"/>
    <cellStyle name="20% - Ênfase6 5 6 2 2" xfId="26509" xr:uid="{4BF5A62E-BDB8-4F55-B031-5F58F13D74F4}"/>
    <cellStyle name="20% - Ênfase6 5 6 2 2 2" xfId="26510" xr:uid="{57BA11C9-7D78-4919-BF68-FBA7F2B05AEB}"/>
    <cellStyle name="20% - Ênfase6 5 6 2 2 3" xfId="26511" xr:uid="{5AF90192-AB66-4049-A70D-B33D73968E4D}"/>
    <cellStyle name="20% - Ênfase6 5 6 2 3" xfId="26512" xr:uid="{3D90F004-CCF7-468A-9FDF-015D57643BB7}"/>
    <cellStyle name="20% - Ênfase6 5 6 2 4" xfId="26513" xr:uid="{7546CE70-88C0-4C5F-8EC1-90B55EA76A23}"/>
    <cellStyle name="20% - Ênfase6 5 6 3" xfId="10436" xr:uid="{8B000B3A-FD2B-410F-9516-ED0C9E987CCB}"/>
    <cellStyle name="20% - Ênfase6 5 6 3 2" xfId="26514" xr:uid="{FA8E7CE0-3E20-4B25-B577-7299A5FB21D0}"/>
    <cellStyle name="20% - Ênfase6 5 6 3 2 2" xfId="26515" xr:uid="{8C3CD1A3-9958-4542-9899-03427B300CD6}"/>
    <cellStyle name="20% - Ênfase6 5 6 3 2 3" xfId="26516" xr:uid="{55E81476-BC84-4F18-9F14-FC2BCAB70CAD}"/>
    <cellStyle name="20% - Ênfase6 5 6 3 3" xfId="26517" xr:uid="{A3E6EBD9-F77C-4531-AFF6-2FA055729576}"/>
    <cellStyle name="20% - Ênfase6 5 6 3 4" xfId="26518" xr:uid="{627A4B8A-58A8-435C-9CA2-1C1433DD8EAC}"/>
    <cellStyle name="20% - Ênfase6 5 6 4" xfId="26519" xr:uid="{FF4F471B-5827-442D-9485-BF52BEB13825}"/>
    <cellStyle name="20% - Ênfase6 5 6 4 2" xfId="26520" xr:uid="{F0FA994F-614C-4B57-B285-932B6633A800}"/>
    <cellStyle name="20% - Ênfase6 5 6 4 3" xfId="26521" xr:uid="{6D45774F-BDB2-4CD7-A335-B4A9FF9E1BC6}"/>
    <cellStyle name="20% - Ênfase6 5 6 5" xfId="26522" xr:uid="{FA20B722-9077-4A8B-9C1B-5ECAF1E81ED2}"/>
    <cellStyle name="20% - Ênfase6 5 6 6" xfId="26523" xr:uid="{F234248D-E538-4DB6-ACC5-E518B301D254}"/>
    <cellStyle name="20% - Ênfase6 5 7" xfId="10437" xr:uid="{949AEDEE-C40A-4C68-B1F1-ED2CE4828D09}"/>
    <cellStyle name="20% - Ênfase6 5 7 2" xfId="10438" xr:uid="{CE2F134A-5AD9-4DD9-8A62-050CACD014FF}"/>
    <cellStyle name="20% - Ênfase6 5 7 2 2" xfId="26524" xr:uid="{947CA35F-8873-4745-AA18-B6D387556BCE}"/>
    <cellStyle name="20% - Ênfase6 5 7 2 2 2" xfId="26525" xr:uid="{4DC48941-034B-47A6-8414-711D8E854071}"/>
    <cellStyle name="20% - Ênfase6 5 7 2 2 3" xfId="26526" xr:uid="{00292A30-C6B1-44C0-AB2D-5B9D791022E5}"/>
    <cellStyle name="20% - Ênfase6 5 7 2 3" xfId="26527" xr:uid="{9E2CB356-5F3A-466E-BA33-B8765A7DD0BC}"/>
    <cellStyle name="20% - Ênfase6 5 7 2 4" xfId="26528" xr:uid="{DDA4BA9D-3699-43D2-91F5-E68C60DB0165}"/>
    <cellStyle name="20% - Ênfase6 5 7 3" xfId="10439" xr:uid="{30056116-8CC7-4663-8352-75D51927AC5A}"/>
    <cellStyle name="20% - Ênfase6 5 7 3 2" xfId="26529" xr:uid="{1BDBA867-CEEF-4354-8F4E-B874ED353FE1}"/>
    <cellStyle name="20% - Ênfase6 5 7 3 2 2" xfId="26530" xr:uid="{39D0BF82-07D7-4BB1-A65E-E2429D215DFB}"/>
    <cellStyle name="20% - Ênfase6 5 7 3 2 3" xfId="26531" xr:uid="{C7A8A850-9BFD-46F3-9081-96AA270042BA}"/>
    <cellStyle name="20% - Ênfase6 5 7 3 3" xfId="26532" xr:uid="{271E61BE-8D45-4925-82E8-693AA721714C}"/>
    <cellStyle name="20% - Ênfase6 5 7 3 4" xfId="26533" xr:uid="{C7F16777-A1D1-468E-98E2-F9E61EBD995A}"/>
    <cellStyle name="20% - Ênfase6 5 7 4" xfId="26534" xr:uid="{D69A16C2-ACFA-4107-82B7-FD639F33ABF7}"/>
    <cellStyle name="20% - Ênfase6 5 7 4 2" xfId="26535" xr:uid="{54B5A9F7-E5B1-4B16-933E-C6D0CFF83990}"/>
    <cellStyle name="20% - Ênfase6 5 7 4 3" xfId="26536" xr:uid="{058724E2-AEC1-4910-9210-261EA4A4855A}"/>
    <cellStyle name="20% - Ênfase6 5 7 5" xfId="26537" xr:uid="{4FBB092E-B949-4FEC-AAB3-8E7571148F34}"/>
    <cellStyle name="20% - Ênfase6 5 7 6" xfId="26538" xr:uid="{E5C61AAA-2A0F-4BB7-9235-E03296689219}"/>
    <cellStyle name="20% - Ênfase6 5 8" xfId="10440" xr:uid="{18FF74ED-9378-4408-A051-BA0612FBE340}"/>
    <cellStyle name="20% - Ênfase6 5 8 2" xfId="10441" xr:uid="{E3A973A1-9504-4EB9-9E61-D8BC1457093E}"/>
    <cellStyle name="20% - Ênfase6 5 8 2 2" xfId="26539" xr:uid="{085115FC-D306-4360-974E-6D33838AB8A4}"/>
    <cellStyle name="20% - Ênfase6 5 8 2 2 2" xfId="26540" xr:uid="{8D715FC5-7259-400A-98E4-F60998C76FCE}"/>
    <cellStyle name="20% - Ênfase6 5 8 2 2 3" xfId="26541" xr:uid="{B719CE82-378E-4F54-B836-D6E4E331E124}"/>
    <cellStyle name="20% - Ênfase6 5 8 2 3" xfId="26542" xr:uid="{D0EFBEB6-0ADB-444B-8425-9A0A70309E14}"/>
    <cellStyle name="20% - Ênfase6 5 8 2 4" xfId="26543" xr:uid="{F4992165-0855-4058-9F59-48644871579D}"/>
    <cellStyle name="20% - Ênfase6 5 8 3" xfId="10442" xr:uid="{C777F4A7-A0C3-4187-864C-D1D46E570CC9}"/>
    <cellStyle name="20% - Ênfase6 5 8 3 2" xfId="26544" xr:uid="{D26E4B7B-FC29-413F-A4DF-50677F45CE81}"/>
    <cellStyle name="20% - Ênfase6 5 8 3 2 2" xfId="26545" xr:uid="{B4AD6CC7-9063-464A-8F3B-534685F03660}"/>
    <cellStyle name="20% - Ênfase6 5 8 3 2 3" xfId="26546" xr:uid="{CB6E983E-4D84-4298-8283-A558F892417D}"/>
    <cellStyle name="20% - Ênfase6 5 8 3 3" xfId="26547" xr:uid="{31DBD82B-14DC-4ED8-ADAF-A1F31A5E0740}"/>
    <cellStyle name="20% - Ênfase6 5 8 3 4" xfId="26548" xr:uid="{4A8ED522-37F9-4F7A-B5FE-598324EF9A77}"/>
    <cellStyle name="20% - Ênfase6 5 8 4" xfId="26549" xr:uid="{183AEC84-CAC0-42FF-8949-6AE5B0FFD560}"/>
    <cellStyle name="20% - Ênfase6 5 8 4 2" xfId="26550" xr:uid="{C6A35F1E-11F1-49FB-9BD6-E440A2B57615}"/>
    <cellStyle name="20% - Ênfase6 5 8 4 3" xfId="26551" xr:uid="{1FD36747-14A3-4973-BF13-D57D54653B3D}"/>
    <cellStyle name="20% - Ênfase6 5 8 5" xfId="26552" xr:uid="{3AF255DB-47BE-4E84-8BF5-D23B2901F2B5}"/>
    <cellStyle name="20% - Ênfase6 5 8 6" xfId="26553" xr:uid="{9289A236-0CD1-4CD5-8340-0C8EC06E547E}"/>
    <cellStyle name="20% - Ênfase6 5 9" xfId="10443" xr:uid="{6B5150B2-7586-4F4A-B0FA-2316DFD04C20}"/>
    <cellStyle name="20% - Ênfase6 5 9 2" xfId="26554" xr:uid="{EC6A0053-6878-461A-B0CC-B118511FAA16}"/>
    <cellStyle name="20% - Ênfase6 5 9 2 2" xfId="26555" xr:uid="{B4A4BC10-13E0-4BE3-B0FA-C831B2EBFF40}"/>
    <cellStyle name="20% - Ênfase6 5 9 2 3" xfId="26556" xr:uid="{10211488-0855-45E2-8AE2-FAE05FFB76AF}"/>
    <cellStyle name="20% - Ênfase6 5 9 3" xfId="26557" xr:uid="{1358A100-4AB1-4315-9516-EC1A31759BE4}"/>
    <cellStyle name="20% - Ênfase6 5 9 4" xfId="26558" xr:uid="{F8DD8DC1-C71A-42C1-BDA0-9AAB8575012F}"/>
    <cellStyle name="20% - Ênfase6 50" xfId="10444" xr:uid="{A4EBFAB3-03F1-4A1C-A785-F1A74CBD5E19}"/>
    <cellStyle name="20% - Ênfase6 50 2" xfId="10445" xr:uid="{502D66C0-3B0D-47B0-9CA3-346104DA8D47}"/>
    <cellStyle name="20% - Ênfase6 50 2 2" xfId="26559" xr:uid="{236259C4-6B5E-4418-BCF1-428EE98A75E5}"/>
    <cellStyle name="20% - Ênfase6 50 2 2 2" xfId="26560" xr:uid="{17F85453-4A17-4515-8890-793E46AE3D63}"/>
    <cellStyle name="20% - Ênfase6 50 2 2 3" xfId="26561" xr:uid="{C40EB970-F529-4739-8847-9ABBD6F1595F}"/>
    <cellStyle name="20% - Ênfase6 50 2 3" xfId="26562" xr:uid="{6644515D-1AB6-424F-83F1-31D287368234}"/>
    <cellStyle name="20% - Ênfase6 50 2 4" xfId="26563" xr:uid="{ADBAF01A-5CD1-4A48-A28F-8F8E0680B152}"/>
    <cellStyle name="20% - Ênfase6 50 3" xfId="26564" xr:uid="{EF147A99-2204-4802-9A67-935B56C528D4}"/>
    <cellStyle name="20% - Ênfase6 50 3 2" xfId="26565" xr:uid="{7428305A-1791-4F4B-8D1B-31AE3BBE6878}"/>
    <cellStyle name="20% - Ênfase6 50 3 3" xfId="26566" xr:uid="{678C87EB-C205-447F-8D9C-40713132DD58}"/>
    <cellStyle name="20% - Ênfase6 50 4" xfId="26567" xr:uid="{7FF53A83-73C5-458C-B87B-8C790DABE0E7}"/>
    <cellStyle name="20% - Ênfase6 50 5" xfId="26568" xr:uid="{8B45BF9D-4F33-488C-BBE8-18BFF6B217B1}"/>
    <cellStyle name="20% - Ênfase6 51" xfId="10446" xr:uid="{9E4ADBFD-7F24-41C0-AF6A-9B12E9EB4936}"/>
    <cellStyle name="20% - Ênfase6 51 2" xfId="10447" xr:uid="{45796AB5-DC33-44D0-A18D-61665E2D30FE}"/>
    <cellStyle name="20% - Ênfase6 51 2 2" xfId="26569" xr:uid="{66E5C340-A633-488E-B34D-805B5A86370B}"/>
    <cellStyle name="20% - Ênfase6 51 2 2 2" xfId="26570" xr:uid="{63117930-C297-47EA-855C-D30EAD97EEFB}"/>
    <cellStyle name="20% - Ênfase6 51 2 2 3" xfId="26571" xr:uid="{5952BC9D-C0F9-4E6D-BA16-C35BAECB809F}"/>
    <cellStyle name="20% - Ênfase6 51 2 3" xfId="26572" xr:uid="{79B265C0-C620-480F-A81E-2C1AB7D47193}"/>
    <cellStyle name="20% - Ênfase6 51 2 4" xfId="26573" xr:uid="{D63AF69F-D1B0-457E-8F18-D3BC47681267}"/>
    <cellStyle name="20% - Ênfase6 51 3" xfId="26574" xr:uid="{FF184FA7-903B-48A2-9027-57A5CEEB0B0F}"/>
    <cellStyle name="20% - Ênfase6 51 3 2" xfId="26575" xr:uid="{37AEBC25-DC36-48DD-BBFB-FFB740158AEE}"/>
    <cellStyle name="20% - Ênfase6 51 3 3" xfId="26576" xr:uid="{DBDA79C8-6F3D-4983-AE98-A152633FD4E5}"/>
    <cellStyle name="20% - Ênfase6 51 4" xfId="26577" xr:uid="{BCD8D368-CDCE-472F-97E8-C1E3E547BECD}"/>
    <cellStyle name="20% - Ênfase6 51 5" xfId="26578" xr:uid="{6F8B00F0-BD08-407E-9196-D9B10E862107}"/>
    <cellStyle name="20% - Ênfase6 52" xfId="10448" xr:uid="{8CE693A6-BCDA-454C-B637-8A7C18F9D52E}"/>
    <cellStyle name="20% - Ênfase6 52 2" xfId="10449" xr:uid="{6115A26B-AEDD-4719-A808-F0A0120EBA05}"/>
    <cellStyle name="20% - Ênfase6 52 2 2" xfId="26579" xr:uid="{BF4C7F8F-EACA-4D2B-B6BF-4C736A7396C7}"/>
    <cellStyle name="20% - Ênfase6 52 2 2 2" xfId="26580" xr:uid="{68AB56DC-7CFC-4F73-826C-BA40BD052C42}"/>
    <cellStyle name="20% - Ênfase6 52 2 2 3" xfId="26581" xr:uid="{E149C358-2B8F-40AE-B847-A89D879F9196}"/>
    <cellStyle name="20% - Ênfase6 52 2 3" xfId="26582" xr:uid="{F3918093-BC7A-4C28-878E-40461DA944A0}"/>
    <cellStyle name="20% - Ênfase6 52 2 4" xfId="26583" xr:uid="{135117DC-964E-46ED-8C11-821B48B342AB}"/>
    <cellStyle name="20% - Ênfase6 52 3" xfId="26584" xr:uid="{E60F6645-C241-467A-9BFE-661532E254DB}"/>
    <cellStyle name="20% - Ênfase6 52 3 2" xfId="26585" xr:uid="{94AB4BA0-DD11-40BA-A64E-D4BD37DF4A6F}"/>
    <cellStyle name="20% - Ênfase6 52 3 3" xfId="26586" xr:uid="{9ADC4033-CB8A-46CA-8FBE-B0DA3ECD0AC2}"/>
    <cellStyle name="20% - Ênfase6 52 4" xfId="26587" xr:uid="{2446EA66-AEFE-41BF-8E5E-2D5482020451}"/>
    <cellStyle name="20% - Ênfase6 52 5" xfId="26588" xr:uid="{DBB255E1-98DC-4B02-B5DA-112A94466498}"/>
    <cellStyle name="20% - Ênfase6 53" xfId="10450" xr:uid="{48413EA9-3AF7-47C4-AA1A-1D7FF114CD6D}"/>
    <cellStyle name="20% - Ênfase6 53 2" xfId="10451" xr:uid="{9D2DFEF4-9368-4667-8770-438700AAC638}"/>
    <cellStyle name="20% - Ênfase6 53 2 2" xfId="26589" xr:uid="{83BD95AB-77E9-48D5-BCC4-BB29A7AADC43}"/>
    <cellStyle name="20% - Ênfase6 53 2 2 2" xfId="26590" xr:uid="{0D9F27EA-A035-468C-9EF7-666B853B7B83}"/>
    <cellStyle name="20% - Ênfase6 53 2 2 3" xfId="26591" xr:uid="{98575280-8F8C-4B3C-B6D8-49117218BC3A}"/>
    <cellStyle name="20% - Ênfase6 53 2 3" xfId="26592" xr:uid="{1B41AAC5-296C-4BBA-BD4A-6AA624F0CFBF}"/>
    <cellStyle name="20% - Ênfase6 53 2 4" xfId="26593" xr:uid="{214AECBC-AF75-4908-813A-B6C08D41FBC7}"/>
    <cellStyle name="20% - Ênfase6 53 3" xfId="26594" xr:uid="{2205FEA5-1B23-4580-A93C-31184A1F6E35}"/>
    <cellStyle name="20% - Ênfase6 53 3 2" xfId="26595" xr:uid="{4355BC73-368A-4A49-BD0C-B13A8E36D437}"/>
    <cellStyle name="20% - Ênfase6 53 3 3" xfId="26596" xr:uid="{34DF04C7-A970-429B-9326-208B22B991B5}"/>
    <cellStyle name="20% - Ênfase6 53 4" xfId="26597" xr:uid="{F68DA09F-4C81-45AA-A88A-612AEF120B58}"/>
    <cellStyle name="20% - Ênfase6 53 5" xfId="26598" xr:uid="{8060AF50-90BA-4BFA-93D7-46108D843B84}"/>
    <cellStyle name="20% - Ênfase6 54" xfId="10452" xr:uid="{60CF850F-7603-469F-8D3E-C6C519AEEA90}"/>
    <cellStyle name="20% - Ênfase6 54 2" xfId="10453" xr:uid="{3DB60974-8EFF-4400-8187-46769857D213}"/>
    <cellStyle name="20% - Ênfase6 54 2 2" xfId="26599" xr:uid="{545364CF-763B-419B-947D-C046923718F7}"/>
    <cellStyle name="20% - Ênfase6 54 2 2 2" xfId="26600" xr:uid="{AE383348-27FA-40F5-8A50-53FC72DB5230}"/>
    <cellStyle name="20% - Ênfase6 54 2 2 3" xfId="26601" xr:uid="{7FEFFC44-C4CC-4F58-BCE1-E2F40D2890FD}"/>
    <cellStyle name="20% - Ênfase6 54 2 3" xfId="26602" xr:uid="{48403F8D-B4EC-4333-BE22-7D79EA666DC2}"/>
    <cellStyle name="20% - Ênfase6 54 2 4" xfId="26603" xr:uid="{2AC9124E-8DFE-40CE-9D28-5973AE09C2C8}"/>
    <cellStyle name="20% - Ênfase6 54 3" xfId="26604" xr:uid="{453BA489-AA34-469E-BF52-FDC40CA1791C}"/>
    <cellStyle name="20% - Ênfase6 54 3 2" xfId="26605" xr:uid="{574F504D-F525-4F49-9710-459AD53556C6}"/>
    <cellStyle name="20% - Ênfase6 54 3 3" xfId="26606" xr:uid="{91F7288B-85A1-4C99-8433-44A255E692CF}"/>
    <cellStyle name="20% - Ênfase6 54 4" xfId="26607" xr:uid="{3AB5129B-0A73-41EB-AD94-5A8FBBE35431}"/>
    <cellStyle name="20% - Ênfase6 54 5" xfId="26608" xr:uid="{99EE35DB-8652-41E9-9BFA-EB848253885B}"/>
    <cellStyle name="20% - Ênfase6 55" xfId="10454" xr:uid="{80F17713-1F51-467B-B88B-6C61CA208C7A}"/>
    <cellStyle name="20% - Ênfase6 55 2" xfId="10455" xr:uid="{2C0AC74A-1A30-4A46-BAF7-94E531D0C374}"/>
    <cellStyle name="20% - Ênfase6 55 2 2" xfId="26609" xr:uid="{A1F149A3-CE1A-4D78-8272-29A2308E89BF}"/>
    <cellStyle name="20% - Ênfase6 55 2 2 2" xfId="26610" xr:uid="{795929FF-6239-4DBD-A014-6B26DA9971CA}"/>
    <cellStyle name="20% - Ênfase6 55 2 2 3" xfId="26611" xr:uid="{0EBDE82E-2E4D-4C3B-A6A2-874D0C2102B4}"/>
    <cellStyle name="20% - Ênfase6 55 2 3" xfId="26612" xr:uid="{D4DB426F-E85F-45DD-A025-2F5354D90199}"/>
    <cellStyle name="20% - Ênfase6 55 2 4" xfId="26613" xr:uid="{6B637847-ACA0-4B64-BF56-18F5617F8269}"/>
    <cellStyle name="20% - Ênfase6 55 3" xfId="26614" xr:uid="{EED05C23-2C0C-438D-9F5C-E6E3D6DE3551}"/>
    <cellStyle name="20% - Ênfase6 55 3 2" xfId="26615" xr:uid="{A87577B3-A3F4-48AC-9C3F-4477328D6D6B}"/>
    <cellStyle name="20% - Ênfase6 55 3 3" xfId="26616" xr:uid="{706E0962-6229-4AE1-8CC9-81FDF11548FB}"/>
    <cellStyle name="20% - Ênfase6 55 4" xfId="26617" xr:uid="{3FF1C76E-CED0-44A5-8AA4-2CB20A2159BB}"/>
    <cellStyle name="20% - Ênfase6 55 5" xfId="26618" xr:uid="{90F1A88F-ACB4-4149-83E2-7C2ED1CF1FDC}"/>
    <cellStyle name="20% - Ênfase6 56" xfId="10456" xr:uid="{CE6B4ED1-E3BE-449C-BC8E-C358BC35391A}"/>
    <cellStyle name="20% - Ênfase6 56 2" xfId="10457" xr:uid="{AA709207-AB83-4CD6-A2C3-5DF916BF40E3}"/>
    <cellStyle name="20% - Ênfase6 56 2 2" xfId="26619" xr:uid="{86BC40C5-9FC6-47BA-B4C1-3E84F0D22BDE}"/>
    <cellStyle name="20% - Ênfase6 56 2 2 2" xfId="26620" xr:uid="{2BFA3B79-51CC-46BC-BD53-85F20FDDD104}"/>
    <cellStyle name="20% - Ênfase6 56 2 2 3" xfId="26621" xr:uid="{9345E57B-7FDE-4C4E-B084-985256914AB2}"/>
    <cellStyle name="20% - Ênfase6 56 2 3" xfId="26622" xr:uid="{5C806524-93EA-4766-B3A2-95DB00F8D4DA}"/>
    <cellStyle name="20% - Ênfase6 56 2 4" xfId="26623" xr:uid="{B4466B8D-F951-49D0-B1C1-96F6074EF63F}"/>
    <cellStyle name="20% - Ênfase6 56 3" xfId="26624" xr:uid="{4BD959B6-A624-4711-962E-6EC0C6B3A496}"/>
    <cellStyle name="20% - Ênfase6 56 3 2" xfId="26625" xr:uid="{4DDFD41F-DC2D-464C-918D-C28BAAA0C2BA}"/>
    <cellStyle name="20% - Ênfase6 56 3 3" xfId="26626" xr:uid="{C1C018EB-B688-4E2A-ADE4-A81E6CD4D32F}"/>
    <cellStyle name="20% - Ênfase6 56 4" xfId="26627" xr:uid="{F19E92C8-8B4A-40B9-AD51-A6519F997BCE}"/>
    <cellStyle name="20% - Ênfase6 56 5" xfId="26628" xr:uid="{48FB7B24-A330-47B9-A8A5-4DC9FC46AB6A}"/>
    <cellStyle name="20% - Ênfase6 57" xfId="10458" xr:uid="{05A76EF9-2B9F-4B79-9066-3DE10B01C8E0}"/>
    <cellStyle name="20% - Ênfase6 57 2" xfId="10459" xr:uid="{996A4FAC-6908-401B-B8F5-641C4640EDC9}"/>
    <cellStyle name="20% - Ênfase6 57 2 2" xfId="26629" xr:uid="{20C62221-8DFE-4350-A852-E86B56FBC9CE}"/>
    <cellStyle name="20% - Ênfase6 57 2 2 2" xfId="26630" xr:uid="{E5F979A6-0561-42AD-8B5B-F4A2C65CDB81}"/>
    <cellStyle name="20% - Ênfase6 57 2 2 3" xfId="26631" xr:uid="{E76AC501-97CC-4394-9400-BCB94F7B07EF}"/>
    <cellStyle name="20% - Ênfase6 57 2 3" xfId="26632" xr:uid="{9AA648CC-E817-4EB6-A1D9-DB6361D01374}"/>
    <cellStyle name="20% - Ênfase6 57 2 4" xfId="26633" xr:uid="{C6975D5B-A20E-438D-8FAC-F4DE52F282D3}"/>
    <cellStyle name="20% - Ênfase6 57 3" xfId="26634" xr:uid="{B4E34F92-9421-4B09-84ED-8C03B45F5A68}"/>
    <cellStyle name="20% - Ênfase6 57 3 2" xfId="26635" xr:uid="{8FEE949B-C7CF-4175-B28F-937F08323C93}"/>
    <cellStyle name="20% - Ênfase6 57 3 3" xfId="26636" xr:uid="{D92B3C1B-24AF-4192-BE79-DAEA5AC27644}"/>
    <cellStyle name="20% - Ênfase6 57 4" xfId="26637" xr:uid="{E3CC36E3-80B7-46B9-8716-C379A34D8A72}"/>
    <cellStyle name="20% - Ênfase6 57 5" xfId="26638" xr:uid="{B120F57C-5EB0-4B85-AAAF-D689B3D8646C}"/>
    <cellStyle name="20% - Ênfase6 58" xfId="10460" xr:uid="{5F888D16-F8D9-43EF-8BF0-F2E17F6546C7}"/>
    <cellStyle name="20% - Ênfase6 58 2" xfId="10461" xr:uid="{E7105607-95D4-40B0-BA47-98C7641030EF}"/>
    <cellStyle name="20% - Ênfase6 58 2 2" xfId="26639" xr:uid="{F7723EDF-32D7-47BF-9685-6877950ABF62}"/>
    <cellStyle name="20% - Ênfase6 58 2 2 2" xfId="26640" xr:uid="{89520E43-B5BB-4B14-B946-DB25456773C6}"/>
    <cellStyle name="20% - Ênfase6 58 2 2 3" xfId="26641" xr:uid="{18EE2661-E78F-433C-90DC-C5EBF42217F8}"/>
    <cellStyle name="20% - Ênfase6 58 2 3" xfId="26642" xr:uid="{C298EA81-3022-4115-9C10-5E7B278AA091}"/>
    <cellStyle name="20% - Ênfase6 58 2 4" xfId="26643" xr:uid="{8C391060-DB98-458B-9D1B-1EA938B63D9E}"/>
    <cellStyle name="20% - Ênfase6 58 3" xfId="26644" xr:uid="{CC2B9E81-248B-4EEF-A1FC-46A8CBD1D610}"/>
    <cellStyle name="20% - Ênfase6 58 3 2" xfId="26645" xr:uid="{FD40CD6E-20EA-4F36-89A6-27CF707C5EBB}"/>
    <cellStyle name="20% - Ênfase6 58 3 3" xfId="26646" xr:uid="{93322F25-DFD5-4C00-9EF3-E23CE0556ED3}"/>
    <cellStyle name="20% - Ênfase6 58 4" xfId="26647" xr:uid="{3B282A18-0AD1-44A1-8F96-8E583BE386DD}"/>
    <cellStyle name="20% - Ênfase6 58 5" xfId="26648" xr:uid="{00787872-B4FC-4A3C-B80B-795880E37B17}"/>
    <cellStyle name="20% - Ênfase6 59" xfId="10462" xr:uid="{91345ABE-3BFD-4CD5-A0F9-4E42F366F6F4}"/>
    <cellStyle name="20% - Ênfase6 59 2" xfId="10463" xr:uid="{299C4FD9-611B-4E1B-AACA-49D0A1879D87}"/>
    <cellStyle name="20% - Ênfase6 59 2 2" xfId="26649" xr:uid="{5E4C3AEF-5869-4E3D-9181-6A01D82B9992}"/>
    <cellStyle name="20% - Ênfase6 59 2 2 2" xfId="26650" xr:uid="{812182D8-8DDA-45C4-BCAA-0B8D15E735E0}"/>
    <cellStyle name="20% - Ênfase6 59 2 2 3" xfId="26651" xr:uid="{6142F2B1-6187-4108-977F-B556BE7488AD}"/>
    <cellStyle name="20% - Ênfase6 59 2 3" xfId="26652" xr:uid="{7EF01FD5-C4D8-407D-AC3B-CD86A8F55ADA}"/>
    <cellStyle name="20% - Ênfase6 59 2 4" xfId="26653" xr:uid="{AEA43A34-A0D5-4E93-B454-961BC1C12C96}"/>
    <cellStyle name="20% - Ênfase6 59 3" xfId="26654" xr:uid="{62251562-363F-4276-B848-06F09303A305}"/>
    <cellStyle name="20% - Ênfase6 59 3 2" xfId="26655" xr:uid="{D9993F8F-D914-4323-B18C-27B6914B8BC9}"/>
    <cellStyle name="20% - Ênfase6 59 3 3" xfId="26656" xr:uid="{429428A4-9092-4C99-B71D-243A2EC0B6BA}"/>
    <cellStyle name="20% - Ênfase6 59 4" xfId="26657" xr:uid="{16497552-1B74-489E-BC0B-DA9B9E447C57}"/>
    <cellStyle name="20% - Ênfase6 59 5" xfId="26658" xr:uid="{C39C6273-9E5F-4B3D-92BF-73D271D04122}"/>
    <cellStyle name="20% - Ênfase6 6" xfId="5055" xr:uid="{58FEE78D-413A-40AA-B9AE-559E98D77505}"/>
    <cellStyle name="20% - Ênfase6 6 10" xfId="10464" xr:uid="{116385E3-3E7B-48E9-A906-5500D8DCD8F6}"/>
    <cellStyle name="20% - Ênfase6 6 10 2" xfId="26659" xr:uid="{F466C0D9-4B5D-4042-9ABB-49698B6F44A8}"/>
    <cellStyle name="20% - Ênfase6 6 10 2 2" xfId="26660" xr:uid="{4412C0A9-8A20-4873-98AE-D5291F567E83}"/>
    <cellStyle name="20% - Ênfase6 6 10 2 3" xfId="26661" xr:uid="{33892E23-79FB-409B-8DDE-841F45ABFB30}"/>
    <cellStyle name="20% - Ênfase6 6 10 3" xfId="26662" xr:uid="{F6A0E0F5-F738-40CD-A375-2A77C3F2F9F1}"/>
    <cellStyle name="20% - Ênfase6 6 10 4" xfId="26663" xr:uid="{F61E030C-2667-49D7-8DC0-957FA0CC0884}"/>
    <cellStyle name="20% - Ênfase6 6 11" xfId="26664" xr:uid="{AB505FC0-CF8D-4DA1-B2BD-7CC6FE50CE82}"/>
    <cellStyle name="20% - Ênfase6 6 11 2" xfId="26665" xr:uid="{322505B6-2127-4596-BC0B-D2CD141FA50E}"/>
    <cellStyle name="20% - Ênfase6 6 11 3" xfId="26666" xr:uid="{88B1CFCE-59D4-4217-B026-C2181AAFD87C}"/>
    <cellStyle name="20% - Ênfase6 6 12" xfId="26667" xr:uid="{42293B58-2EEC-43A6-846D-3A23BD3A5BD2}"/>
    <cellStyle name="20% - Ênfase6 6 13" xfId="26668" xr:uid="{22A6D3AE-5AFD-46D6-9E3F-6785F64725AE}"/>
    <cellStyle name="20% - Ênfase6 6 2" xfId="5056" xr:uid="{0319E6DA-1832-4C35-B6E3-FF6549080116}"/>
    <cellStyle name="20% - Ênfase6 6 2 2" xfId="10465" xr:uid="{000BB5A4-F308-4252-8B56-3A26CB047B27}"/>
    <cellStyle name="20% - Ênfase6 6 2 2 2" xfId="26669" xr:uid="{D026DCD9-4BDA-4FD7-AEE5-B48DC549733E}"/>
    <cellStyle name="20% - Ênfase6 6 2 2 2 2" xfId="26670" xr:uid="{0D0C87E5-159F-497C-9B3B-1A17EFE397EC}"/>
    <cellStyle name="20% - Ênfase6 6 2 2 2 3" xfId="26671" xr:uid="{089D0A0B-ABD9-4C81-A882-E05DA3811B47}"/>
    <cellStyle name="20% - Ênfase6 6 2 2 3" xfId="26672" xr:uid="{00CFA303-1A20-4395-BF0F-6C1B638E9092}"/>
    <cellStyle name="20% - Ênfase6 6 2 2 4" xfId="26673" xr:uid="{44B23F19-38A2-4F55-9FB0-A83EFA7C8DC6}"/>
    <cellStyle name="20% - Ênfase6 6 2 3" xfId="10466" xr:uid="{FA6BE454-FD6A-4C30-A424-077BD92FAC0E}"/>
    <cellStyle name="20% - Ênfase6 6 2 3 2" xfId="26674" xr:uid="{E74BE673-5DED-4982-9A94-98B109032D16}"/>
    <cellStyle name="20% - Ênfase6 6 2 3 2 2" xfId="26675" xr:uid="{18A72E13-DB63-433F-A215-4D940AE62DD9}"/>
    <cellStyle name="20% - Ênfase6 6 2 3 2 3" xfId="26676" xr:uid="{562D3E29-4E9E-46AD-8AE8-D9A49B5099FA}"/>
    <cellStyle name="20% - Ênfase6 6 2 3 3" xfId="26677" xr:uid="{84003E6F-792B-4616-A43C-48F9AECD2301}"/>
    <cellStyle name="20% - Ênfase6 6 2 3 4" xfId="26678" xr:uid="{A16E2F4F-9804-43EB-AE7D-34DDB9885A4C}"/>
    <cellStyle name="20% - Ênfase6 6 2 4" xfId="26679" xr:uid="{6C3CFBE7-027E-404B-9257-9E57171BE703}"/>
    <cellStyle name="20% - Ênfase6 6 2 4 2" xfId="26680" xr:uid="{7F3BD22E-9A85-41B9-9871-9907551B2FAD}"/>
    <cellStyle name="20% - Ênfase6 6 2 4 3" xfId="26681" xr:uid="{CC1CF0FF-BB6F-45F3-AC6A-BBBFDD2BF521}"/>
    <cellStyle name="20% - Ênfase6 6 2 5" xfId="26682" xr:uid="{73DE6A4C-1F44-4B04-A9D9-77D1B19453D2}"/>
    <cellStyle name="20% - Ênfase6 6 2 6" xfId="26683" xr:uid="{607308AE-787F-4247-BFE6-882BA66CA4F3}"/>
    <cellStyle name="20% - Ênfase6 6 3" xfId="5057" xr:uid="{1B08F920-17A0-4B71-866E-DBE74B979E31}"/>
    <cellStyle name="20% - Ênfase6 6 3 2" xfId="10467" xr:uid="{5056937F-1AF7-47C3-A0CC-132926303AE9}"/>
    <cellStyle name="20% - Ênfase6 6 3 2 2" xfId="26684" xr:uid="{3E5826BF-1FB6-4580-BB66-8CDBCFE2CE25}"/>
    <cellStyle name="20% - Ênfase6 6 3 2 2 2" xfId="26685" xr:uid="{7B6E3D62-63BD-4A9E-8068-617581ED4921}"/>
    <cellStyle name="20% - Ênfase6 6 3 2 2 3" xfId="26686" xr:uid="{3D62EE51-F3BB-408E-9874-CA2618603C40}"/>
    <cellStyle name="20% - Ênfase6 6 3 2 3" xfId="26687" xr:uid="{3D5D5073-7D80-4C10-9A8E-6CA52ADBDCFC}"/>
    <cellStyle name="20% - Ênfase6 6 3 2 4" xfId="26688" xr:uid="{8337AB01-428E-457F-8ED8-B3866347C598}"/>
    <cellStyle name="20% - Ênfase6 6 3 3" xfId="10468" xr:uid="{8B863017-9D8C-4D85-BF49-67402AFB107F}"/>
    <cellStyle name="20% - Ênfase6 6 3 3 2" xfId="26689" xr:uid="{F8D05FF3-94DC-48E4-9919-87BE12A67948}"/>
    <cellStyle name="20% - Ênfase6 6 3 3 2 2" xfId="26690" xr:uid="{B5EE4C2C-1E84-48D4-A8F2-59CBCA38008B}"/>
    <cellStyle name="20% - Ênfase6 6 3 3 2 3" xfId="26691" xr:uid="{4D5A4BDB-D342-48EC-810C-39D6D83C12BF}"/>
    <cellStyle name="20% - Ênfase6 6 3 3 3" xfId="26692" xr:uid="{3E5DCEF2-690F-4003-BD19-4734714B5C9B}"/>
    <cellStyle name="20% - Ênfase6 6 3 3 4" xfId="26693" xr:uid="{53F5DBCF-FFEF-4C32-BC76-7FAAF329D21B}"/>
    <cellStyle name="20% - Ênfase6 6 3 4" xfId="26694" xr:uid="{E9A9F198-4C08-4245-8039-CFA5AC501CFC}"/>
    <cellStyle name="20% - Ênfase6 6 3 4 2" xfId="26695" xr:uid="{BD2489FA-D19F-4920-9FC8-966437299F7E}"/>
    <cellStyle name="20% - Ênfase6 6 3 4 3" xfId="26696" xr:uid="{50317F73-C9C2-4082-AF5B-616F0F855579}"/>
    <cellStyle name="20% - Ênfase6 6 3 5" xfId="26697" xr:uid="{EC04920E-F3C2-4BA4-9B5E-9AD047F3702B}"/>
    <cellStyle name="20% - Ênfase6 6 3 6" xfId="26698" xr:uid="{508709D0-8ED9-413C-95FA-0B5739E2F8E0}"/>
    <cellStyle name="20% - Ênfase6 6 4" xfId="10469" xr:uid="{DAFCFFEC-98F6-49FB-B66C-1A19FA63B1F7}"/>
    <cellStyle name="20% - Ênfase6 6 4 2" xfId="10470" xr:uid="{AEA81FDB-C899-4C83-A8BC-C69E02CFB4DE}"/>
    <cellStyle name="20% - Ênfase6 6 4 2 2" xfId="26699" xr:uid="{1B9F01FD-59DD-4C2D-902A-1548480FC691}"/>
    <cellStyle name="20% - Ênfase6 6 4 2 2 2" xfId="26700" xr:uid="{3AAE2700-5799-4E77-9EA5-0D401B1370F0}"/>
    <cellStyle name="20% - Ênfase6 6 4 2 2 3" xfId="26701" xr:uid="{4363DCDD-031F-4EDD-836F-DDB12C9CFF1C}"/>
    <cellStyle name="20% - Ênfase6 6 4 2 3" xfId="26702" xr:uid="{BB6F54CB-536E-4E93-8830-7922C005C5C3}"/>
    <cellStyle name="20% - Ênfase6 6 4 2 4" xfId="26703" xr:uid="{F5BBE03E-E44A-4607-BB7A-DC75AA76E434}"/>
    <cellStyle name="20% - Ênfase6 6 4 3" xfId="10471" xr:uid="{B66E4309-F248-4E61-854F-FA35DAF3821D}"/>
    <cellStyle name="20% - Ênfase6 6 4 3 2" xfId="26704" xr:uid="{9FA9D1E6-6419-4B6D-A68F-7079BBC373F0}"/>
    <cellStyle name="20% - Ênfase6 6 4 3 2 2" xfId="26705" xr:uid="{277BB304-F9A8-4308-9D59-B62054521D2C}"/>
    <cellStyle name="20% - Ênfase6 6 4 3 2 3" xfId="26706" xr:uid="{A1C2D470-C2B0-4961-A92B-9414997767DC}"/>
    <cellStyle name="20% - Ênfase6 6 4 3 3" xfId="26707" xr:uid="{94B66CB0-D664-4256-89A3-2FBA193D37FF}"/>
    <cellStyle name="20% - Ênfase6 6 4 3 4" xfId="26708" xr:uid="{0E67B44E-60C5-492D-A283-FAB3D5440417}"/>
    <cellStyle name="20% - Ênfase6 6 4 4" xfId="26709" xr:uid="{4BA012DF-E038-415D-9095-66717D459FBC}"/>
    <cellStyle name="20% - Ênfase6 6 4 4 2" xfId="26710" xr:uid="{5CCEEE4D-4CAE-4F10-9FB9-1219732223E9}"/>
    <cellStyle name="20% - Ênfase6 6 4 4 3" xfId="26711" xr:uid="{8A781ACB-AA7C-4ACA-8BB7-B93B8003C586}"/>
    <cellStyle name="20% - Ênfase6 6 4 5" xfId="26712" xr:uid="{7F450C46-777A-482C-A53B-C6F94589C071}"/>
    <cellStyle name="20% - Ênfase6 6 4 6" xfId="26713" xr:uid="{ECA69997-D691-4B2A-AA0D-6CB358EE3203}"/>
    <cellStyle name="20% - Ênfase6 6 5" xfId="10472" xr:uid="{CCAEEBA7-1534-462D-8EAA-1D130DF2B261}"/>
    <cellStyle name="20% - Ênfase6 6 5 2" xfId="10473" xr:uid="{62EBB2D9-D62D-4FC8-8E96-2B1283AFED82}"/>
    <cellStyle name="20% - Ênfase6 6 5 2 2" xfId="26714" xr:uid="{A978DE07-3817-46D4-B578-39F405CD30F8}"/>
    <cellStyle name="20% - Ênfase6 6 5 2 2 2" xfId="26715" xr:uid="{18787910-D000-45B0-98C4-DEFEFACD8CDA}"/>
    <cellStyle name="20% - Ênfase6 6 5 2 2 3" xfId="26716" xr:uid="{986D9D87-666A-40A0-9BF5-4237E47AE8D4}"/>
    <cellStyle name="20% - Ênfase6 6 5 2 3" xfId="26717" xr:uid="{D5D38DEF-149E-4B5E-9D6B-497904B141CC}"/>
    <cellStyle name="20% - Ênfase6 6 5 2 4" xfId="26718" xr:uid="{DDCB24F3-DAD6-4B70-B316-B82B1EB3AE43}"/>
    <cellStyle name="20% - Ênfase6 6 5 3" xfId="10474" xr:uid="{A828B4B6-7BA5-4EDE-B435-620D8A291A93}"/>
    <cellStyle name="20% - Ênfase6 6 5 3 2" xfId="26719" xr:uid="{1A18EBA0-31B1-4CC6-A92C-1F9030D344E8}"/>
    <cellStyle name="20% - Ênfase6 6 5 3 2 2" xfId="26720" xr:uid="{22858BE3-DC47-476C-A92F-74F6A4A9ACDA}"/>
    <cellStyle name="20% - Ênfase6 6 5 3 2 3" xfId="26721" xr:uid="{7A2CA548-BADC-4EA1-A670-9F11CFB11D5E}"/>
    <cellStyle name="20% - Ênfase6 6 5 3 3" xfId="26722" xr:uid="{759DA24C-E22D-4448-8798-27940391D32C}"/>
    <cellStyle name="20% - Ênfase6 6 5 3 4" xfId="26723" xr:uid="{BFBCE15A-88CF-4A76-A306-27B96BABF6F0}"/>
    <cellStyle name="20% - Ênfase6 6 5 4" xfId="26724" xr:uid="{C8403AF6-5BC2-453C-93EF-77698A6CF06D}"/>
    <cellStyle name="20% - Ênfase6 6 5 4 2" xfId="26725" xr:uid="{F79DBE82-2D68-4357-8A21-D7531C08A884}"/>
    <cellStyle name="20% - Ênfase6 6 5 4 3" xfId="26726" xr:uid="{6D011533-1CC6-4A76-8795-E8D09A7A28CC}"/>
    <cellStyle name="20% - Ênfase6 6 5 5" xfId="26727" xr:uid="{41BB8F42-9F4E-455C-B9AC-102CF5B7D31E}"/>
    <cellStyle name="20% - Ênfase6 6 5 6" xfId="26728" xr:uid="{E8E48CFA-BD99-4952-B3FF-26A00BE93385}"/>
    <cellStyle name="20% - Ênfase6 6 6" xfId="10475" xr:uid="{E2182892-68AA-44B5-A348-122A65764FB0}"/>
    <cellStyle name="20% - Ênfase6 6 6 2" xfId="10476" xr:uid="{69F76DA3-DAAC-4C1C-BFB5-8103276BE9E1}"/>
    <cellStyle name="20% - Ênfase6 6 6 2 2" xfId="26729" xr:uid="{022B0E73-956B-4FF8-8AC7-0B41C39AD491}"/>
    <cellStyle name="20% - Ênfase6 6 6 2 2 2" xfId="26730" xr:uid="{185721EC-727B-4B78-89FA-BD9AB090DC60}"/>
    <cellStyle name="20% - Ênfase6 6 6 2 2 3" xfId="26731" xr:uid="{8674C7A2-723F-410F-94B5-B366618CCBBC}"/>
    <cellStyle name="20% - Ênfase6 6 6 2 3" xfId="26732" xr:uid="{7CF93385-971C-4B15-A10A-DBF5FE258C31}"/>
    <cellStyle name="20% - Ênfase6 6 6 2 4" xfId="26733" xr:uid="{620F1414-49C4-4D03-B97B-DD618D0C3EA6}"/>
    <cellStyle name="20% - Ênfase6 6 6 3" xfId="10477" xr:uid="{728DB5CC-55E6-4F97-816B-6DA4299793D7}"/>
    <cellStyle name="20% - Ênfase6 6 6 3 2" xfId="26734" xr:uid="{A1B4710A-BF66-4F17-B59E-580037BF4693}"/>
    <cellStyle name="20% - Ênfase6 6 6 3 2 2" xfId="26735" xr:uid="{B48F9D23-53BC-4E47-9F96-0AE1BB34860A}"/>
    <cellStyle name="20% - Ênfase6 6 6 3 2 3" xfId="26736" xr:uid="{CAEFA913-3584-4F4F-9D6E-6AF1C5CC69D2}"/>
    <cellStyle name="20% - Ênfase6 6 6 3 3" xfId="26737" xr:uid="{20311C2B-53E0-4DE1-9971-84B56C8B7067}"/>
    <cellStyle name="20% - Ênfase6 6 6 3 4" xfId="26738" xr:uid="{E6EBC4BF-8748-42AD-9C90-E4529CB0D926}"/>
    <cellStyle name="20% - Ênfase6 6 6 4" xfId="26739" xr:uid="{CE3691CB-5996-41B2-916D-528083ED7A14}"/>
    <cellStyle name="20% - Ênfase6 6 6 4 2" xfId="26740" xr:uid="{0BFA993B-87FB-41BD-9F15-E6B1D4FD8369}"/>
    <cellStyle name="20% - Ênfase6 6 6 4 3" xfId="26741" xr:uid="{00C93EDE-1FB6-4974-8AC4-9238AF6DD386}"/>
    <cellStyle name="20% - Ênfase6 6 6 5" xfId="26742" xr:uid="{FF7DE4D1-70C1-48E8-A745-63A9C22128DB}"/>
    <cellStyle name="20% - Ênfase6 6 6 6" xfId="26743" xr:uid="{1ACBA228-3421-46C0-BE9A-FFC12F92B11A}"/>
    <cellStyle name="20% - Ênfase6 6 7" xfId="10478" xr:uid="{D63D2355-B539-459C-BDBC-991C080787AE}"/>
    <cellStyle name="20% - Ênfase6 6 7 2" xfId="10479" xr:uid="{E6829949-A89C-43CD-9149-4CD613D4F7DD}"/>
    <cellStyle name="20% - Ênfase6 6 7 2 2" xfId="26744" xr:uid="{8AC43603-C590-4A9B-95FC-D6D93D5C9938}"/>
    <cellStyle name="20% - Ênfase6 6 7 2 2 2" xfId="26745" xr:uid="{FE7A615F-EE6D-4A9E-8C20-87BD442A265E}"/>
    <cellStyle name="20% - Ênfase6 6 7 2 2 3" xfId="26746" xr:uid="{06C4A925-6A66-4886-A4A5-91A98C7914A9}"/>
    <cellStyle name="20% - Ênfase6 6 7 2 3" xfId="26747" xr:uid="{0058A911-F93E-49C1-B734-D5FF7F325128}"/>
    <cellStyle name="20% - Ênfase6 6 7 2 4" xfId="26748" xr:uid="{92A6031F-154F-437C-B802-6DD81737B576}"/>
    <cellStyle name="20% - Ênfase6 6 7 3" xfId="10480" xr:uid="{DBA73788-941B-4D7C-A506-DB002C9A5E22}"/>
    <cellStyle name="20% - Ênfase6 6 7 3 2" xfId="26749" xr:uid="{62A6810E-9A46-4F93-9703-052824005F51}"/>
    <cellStyle name="20% - Ênfase6 6 7 3 2 2" xfId="26750" xr:uid="{EB242D97-91C8-48D4-B757-855B91C58065}"/>
    <cellStyle name="20% - Ênfase6 6 7 3 2 3" xfId="26751" xr:uid="{13D2E8AC-6A9C-470C-A11E-BFA722F412B8}"/>
    <cellStyle name="20% - Ênfase6 6 7 3 3" xfId="26752" xr:uid="{DB82B0F5-934D-4401-A1D9-EAC1ADED54ED}"/>
    <cellStyle name="20% - Ênfase6 6 7 3 4" xfId="26753" xr:uid="{89EBF145-6FAD-42E6-A676-B644D8CAC6AB}"/>
    <cellStyle name="20% - Ênfase6 6 7 4" xfId="26754" xr:uid="{E7EBB369-5AE8-4291-AE8C-6D19D21ED5A7}"/>
    <cellStyle name="20% - Ênfase6 6 7 4 2" xfId="26755" xr:uid="{6A6D9C5A-B048-428A-9524-736ACF033711}"/>
    <cellStyle name="20% - Ênfase6 6 7 4 3" xfId="26756" xr:uid="{999BDAB7-C6FE-4468-9391-44047A169155}"/>
    <cellStyle name="20% - Ênfase6 6 7 5" xfId="26757" xr:uid="{3929D4C2-9AE2-43B7-BC9C-D067B8A88A4B}"/>
    <cellStyle name="20% - Ênfase6 6 7 6" xfId="26758" xr:uid="{AFBD4385-D76B-4239-B721-000151467BC6}"/>
    <cellStyle name="20% - Ênfase6 6 8" xfId="10481" xr:uid="{238C35EE-3444-42B8-BFB8-8726D3F9C394}"/>
    <cellStyle name="20% - Ênfase6 6 8 2" xfId="10482" xr:uid="{42FBD590-B9FA-4E4A-9E01-806A3B65800B}"/>
    <cellStyle name="20% - Ênfase6 6 8 2 2" xfId="26759" xr:uid="{24E4A230-1CFF-4CCB-B5F2-3E45253200CA}"/>
    <cellStyle name="20% - Ênfase6 6 8 2 2 2" xfId="26760" xr:uid="{AE1EBAD3-A524-4FEE-B539-B940BF2C8EF9}"/>
    <cellStyle name="20% - Ênfase6 6 8 2 2 3" xfId="26761" xr:uid="{94432046-C67D-4342-BB1C-E8F99659C1F2}"/>
    <cellStyle name="20% - Ênfase6 6 8 2 3" xfId="26762" xr:uid="{E8F43773-FD34-4DB5-83D7-F7850CE01E21}"/>
    <cellStyle name="20% - Ênfase6 6 8 2 4" xfId="26763" xr:uid="{78275E82-7E5E-487A-ACAC-AC629205FF7B}"/>
    <cellStyle name="20% - Ênfase6 6 8 3" xfId="10483" xr:uid="{015FADD8-7B19-4F85-9721-E46CA1FDFE7E}"/>
    <cellStyle name="20% - Ênfase6 6 8 3 2" xfId="26764" xr:uid="{5F9DC77A-716A-4649-AA0B-F7A310F51FFA}"/>
    <cellStyle name="20% - Ênfase6 6 8 3 2 2" xfId="26765" xr:uid="{62D71B21-2372-4793-B6D6-1A1197FC815A}"/>
    <cellStyle name="20% - Ênfase6 6 8 3 2 3" xfId="26766" xr:uid="{097A0585-CB35-44FB-9663-9042994B3084}"/>
    <cellStyle name="20% - Ênfase6 6 8 3 3" xfId="26767" xr:uid="{9CB7199C-DF97-45C0-A5F6-7149C0B7F71C}"/>
    <cellStyle name="20% - Ênfase6 6 8 3 4" xfId="26768" xr:uid="{0C1B1E7E-3FA8-44C0-979E-B1C20DCA34AC}"/>
    <cellStyle name="20% - Ênfase6 6 8 4" xfId="26769" xr:uid="{40605C4E-AF8E-44EA-A226-FC98000E5F1E}"/>
    <cellStyle name="20% - Ênfase6 6 8 4 2" xfId="26770" xr:uid="{F46391CF-92AC-491C-B2D6-8EBD520410C7}"/>
    <cellStyle name="20% - Ênfase6 6 8 4 3" xfId="26771" xr:uid="{E734271C-426C-4E78-A262-EF164C8C3059}"/>
    <cellStyle name="20% - Ênfase6 6 8 5" xfId="26772" xr:uid="{0D5318FD-631D-4836-A253-DF88EED3B778}"/>
    <cellStyle name="20% - Ênfase6 6 8 6" xfId="26773" xr:uid="{7188DF77-81F8-48AE-ABB3-18EE8B9A24DA}"/>
    <cellStyle name="20% - Ênfase6 6 9" xfId="10484" xr:uid="{3FAFFEE5-18C3-47F0-9799-09F6A5F0A18B}"/>
    <cellStyle name="20% - Ênfase6 6 9 2" xfId="26774" xr:uid="{A0402273-D8F9-4AE3-87A4-C1FD1B10F6D2}"/>
    <cellStyle name="20% - Ênfase6 6 9 2 2" xfId="26775" xr:uid="{42AAB9D1-DCEB-4CAD-ADFC-C40018BB556D}"/>
    <cellStyle name="20% - Ênfase6 6 9 2 3" xfId="26776" xr:uid="{0D87E227-C660-421F-B3E2-57FD64853401}"/>
    <cellStyle name="20% - Ênfase6 6 9 3" xfId="26777" xr:uid="{BC433C27-063C-40F6-AB8A-2D2E65712C32}"/>
    <cellStyle name="20% - Ênfase6 6 9 4" xfId="26778" xr:uid="{66707F55-CF34-4DC8-AADE-35B5A99E0E0E}"/>
    <cellStyle name="20% - Ênfase6 60" xfId="10485" xr:uid="{DD64A4AB-D052-457E-97C1-C0F421A4B95F}"/>
    <cellStyle name="20% - Ênfase6 60 2" xfId="10486" xr:uid="{67110106-FAE0-47C3-BF41-52FB1FCA945A}"/>
    <cellStyle name="20% - Ênfase6 60 2 2" xfId="26779" xr:uid="{87DCDA4E-CF90-4FE5-B3D1-15E779DECEF6}"/>
    <cellStyle name="20% - Ênfase6 60 2 2 2" xfId="26780" xr:uid="{F2B5ACEB-F6F0-4D80-A2AD-9FD80346C488}"/>
    <cellStyle name="20% - Ênfase6 60 2 2 3" xfId="26781" xr:uid="{C5DBF001-1437-4AC6-A253-64473BABC230}"/>
    <cellStyle name="20% - Ênfase6 60 2 3" xfId="26782" xr:uid="{84EB543E-1124-41EA-A0B3-4A0EBFB166AC}"/>
    <cellStyle name="20% - Ênfase6 60 2 4" xfId="26783" xr:uid="{00B56F2D-2E38-413F-BFAE-0E17E54F31F0}"/>
    <cellStyle name="20% - Ênfase6 60 3" xfId="26784" xr:uid="{6F30B075-0B65-4E9D-AC2C-5407EFF907A2}"/>
    <cellStyle name="20% - Ênfase6 60 3 2" xfId="26785" xr:uid="{53FF1DF7-2D76-49E8-99DB-D2365C4CE9ED}"/>
    <cellStyle name="20% - Ênfase6 60 3 3" xfId="26786" xr:uid="{8951B9DB-6E06-40F8-992D-34E7B5FA1313}"/>
    <cellStyle name="20% - Ênfase6 60 4" xfId="26787" xr:uid="{44DF83C4-BA2A-4B53-8E5C-77D3A92F7585}"/>
    <cellStyle name="20% - Ênfase6 60 5" xfId="26788" xr:uid="{0313F97C-14F6-4278-BB6E-CB4DE81DF900}"/>
    <cellStyle name="20% - Ênfase6 61" xfId="10487" xr:uid="{2E18FE86-1F83-42DF-94BB-E2E300298998}"/>
    <cellStyle name="20% - Ênfase6 61 2" xfId="10488" xr:uid="{BDF8CD98-A4C3-4757-B779-128F87F92DCE}"/>
    <cellStyle name="20% - Ênfase6 61 2 2" xfId="26789" xr:uid="{5889F6BF-5642-4EC6-AF67-644060E0B44F}"/>
    <cellStyle name="20% - Ênfase6 61 2 2 2" xfId="26790" xr:uid="{C789540E-3229-41AC-80AF-47FCDD621031}"/>
    <cellStyle name="20% - Ênfase6 61 2 2 3" xfId="26791" xr:uid="{1BEF7B7E-9071-46A2-A6EF-5FAFF7943474}"/>
    <cellStyle name="20% - Ênfase6 61 2 3" xfId="26792" xr:uid="{26A2724D-BA6D-4403-99DF-824446405085}"/>
    <cellStyle name="20% - Ênfase6 61 2 4" xfId="26793" xr:uid="{769D2FD8-8609-461A-A632-69771E0EF73C}"/>
    <cellStyle name="20% - Ênfase6 61 3" xfId="26794" xr:uid="{2D281039-4CDB-493D-B50D-739C282E5F59}"/>
    <cellStyle name="20% - Ênfase6 61 3 2" xfId="26795" xr:uid="{6F1054C4-B3D6-4178-A3DB-98F830C66134}"/>
    <cellStyle name="20% - Ênfase6 61 3 3" xfId="26796" xr:uid="{7ABA6423-E380-4469-B3DA-5982E0F7BB18}"/>
    <cellStyle name="20% - Ênfase6 61 4" xfId="26797" xr:uid="{7492CE20-B502-4A78-ACA8-813D511D552C}"/>
    <cellStyle name="20% - Ênfase6 61 5" xfId="26798" xr:uid="{BA5B61CF-1DE5-43AF-AACA-FCF6EBEFCABC}"/>
    <cellStyle name="20% - Ênfase6 62" xfId="10489" xr:uid="{3C518A20-FB7C-43C7-8C6A-D5BC7AF0C070}"/>
    <cellStyle name="20% - Ênfase6 62 2" xfId="10490" xr:uid="{821EFBCB-271C-46E4-952E-3D39DF8688FE}"/>
    <cellStyle name="20% - Ênfase6 62 2 2" xfId="26799" xr:uid="{92D704FF-4F5D-4D7C-9BDC-4F338B09591C}"/>
    <cellStyle name="20% - Ênfase6 62 2 2 2" xfId="26800" xr:uid="{A99F93BD-7EC5-4068-9DC5-E4E6F94BD6D7}"/>
    <cellStyle name="20% - Ênfase6 62 2 2 3" xfId="26801" xr:uid="{B52672E9-36C0-4F3A-90E9-30304CEC64B0}"/>
    <cellStyle name="20% - Ênfase6 62 2 3" xfId="26802" xr:uid="{0A031F1B-84BF-4C7F-A196-1F068805BD48}"/>
    <cellStyle name="20% - Ênfase6 62 2 4" xfId="26803" xr:uid="{6760D0F4-33E3-428A-91EC-62309356C4A6}"/>
    <cellStyle name="20% - Ênfase6 62 3" xfId="26804" xr:uid="{091E76B9-EA16-4944-9726-AB0A3B24377B}"/>
    <cellStyle name="20% - Ênfase6 62 3 2" xfId="26805" xr:uid="{B0F0F3DC-91D2-490B-B7D3-5C55C19322A5}"/>
    <cellStyle name="20% - Ênfase6 62 3 3" xfId="26806" xr:uid="{E43080D6-478E-4BF5-986F-A9A8463E31CD}"/>
    <cellStyle name="20% - Ênfase6 62 4" xfId="26807" xr:uid="{CDF579FC-7001-46A1-BBA8-E88A2C90CDA9}"/>
    <cellStyle name="20% - Ênfase6 62 5" xfId="26808" xr:uid="{F2094756-F41E-4298-A7B9-DD439B619395}"/>
    <cellStyle name="20% - Ênfase6 63" xfId="10491" xr:uid="{E80AAEE8-3EA3-4B94-8305-4DAD90BA7A93}"/>
    <cellStyle name="20% - Ênfase6 63 2" xfId="10492" xr:uid="{410DD749-3D0D-4241-9C9E-03A8B53EB7F8}"/>
    <cellStyle name="20% - Ênfase6 63 2 2" xfId="26809" xr:uid="{1415F1FA-6CAA-4775-8C9D-4D19FD4CF291}"/>
    <cellStyle name="20% - Ênfase6 63 2 2 2" xfId="26810" xr:uid="{A30A8DDB-ACA2-4F44-92EB-9BA9F2A037DA}"/>
    <cellStyle name="20% - Ênfase6 63 2 2 3" xfId="26811" xr:uid="{334BEC0B-14D7-47C4-B636-309ACFDB0AFF}"/>
    <cellStyle name="20% - Ênfase6 63 2 3" xfId="26812" xr:uid="{E0A8D49A-0070-4C20-8D6B-6ACA482DBC84}"/>
    <cellStyle name="20% - Ênfase6 63 2 4" xfId="26813" xr:uid="{5A01F4E6-1FCA-4626-B3D2-C04A27BD9243}"/>
    <cellStyle name="20% - Ênfase6 63 3" xfId="26814" xr:uid="{D3109CA3-40E7-41DB-88E6-716720050B60}"/>
    <cellStyle name="20% - Ênfase6 63 3 2" xfId="26815" xr:uid="{409988FE-0933-48BC-B73B-2E61B375A6C6}"/>
    <cellStyle name="20% - Ênfase6 63 3 3" xfId="26816" xr:uid="{943A4961-C8C3-41E4-A481-61C2A68B010E}"/>
    <cellStyle name="20% - Ênfase6 63 4" xfId="26817" xr:uid="{676D72D4-B344-48E2-A263-470F9DC05A43}"/>
    <cellStyle name="20% - Ênfase6 63 5" xfId="26818" xr:uid="{361B1F47-213B-496C-8950-2C44FA3A2DED}"/>
    <cellStyle name="20% - Ênfase6 64" xfId="10493" xr:uid="{D789010E-D519-4F79-9948-062D303B1E2A}"/>
    <cellStyle name="20% - Ênfase6 64 2" xfId="26819" xr:uid="{D325920C-7D55-462B-BCC2-FF7B863AD92A}"/>
    <cellStyle name="20% - Ênfase6 64 2 2" xfId="26820" xr:uid="{E7C78493-3609-4387-8A10-671A0195D23F}"/>
    <cellStyle name="20% - Ênfase6 64 2 3" xfId="26821" xr:uid="{E818CE17-B8E2-46E6-8235-0B9D46BE2F56}"/>
    <cellStyle name="20% - Ênfase6 64 3" xfId="26822" xr:uid="{957AA0CB-F475-4571-9376-9554E290BDE3}"/>
    <cellStyle name="20% - Ênfase6 64 4" xfId="26823" xr:uid="{1E2841B5-FD29-4F40-913A-B85106ED0C0A}"/>
    <cellStyle name="20% - Ênfase6 65" xfId="10494" xr:uid="{3D51BEEE-AC88-4A88-9A0E-F739A600B85A}"/>
    <cellStyle name="20% - Ênfase6 65 2" xfId="26824" xr:uid="{E22B3A99-080D-4D28-A92E-668E02AE8204}"/>
    <cellStyle name="20% - Ênfase6 65 2 2" xfId="26825" xr:uid="{17C9D40C-A6D1-4481-8B6F-912799E7348A}"/>
    <cellStyle name="20% - Ênfase6 65 2 3" xfId="26826" xr:uid="{277DA2EC-516C-4CBA-BBE2-909062D50682}"/>
    <cellStyle name="20% - Ênfase6 65 3" xfId="26827" xr:uid="{959A94FA-B323-4B1D-8288-0FADDA80CC37}"/>
    <cellStyle name="20% - Ênfase6 65 4" xfId="26828" xr:uid="{AD1AB419-C356-4205-B7B0-1039FA057EB7}"/>
    <cellStyle name="20% - Ênfase6 66" xfId="10495" xr:uid="{5E1E8A80-5956-4334-ADED-0725B78C2098}"/>
    <cellStyle name="20% - Ênfase6 66 2" xfId="26829" xr:uid="{6C847293-D33B-481D-BFDC-47EFC480255F}"/>
    <cellStyle name="20% - Ênfase6 66 2 2" xfId="26830" xr:uid="{B6D62E57-BB1C-4BA7-B099-C2602E117BF7}"/>
    <cellStyle name="20% - Ênfase6 66 2 3" xfId="26831" xr:uid="{87E88D39-A06E-406F-9B86-1BBD24FABA14}"/>
    <cellStyle name="20% - Ênfase6 66 3" xfId="26832" xr:uid="{E862D0AA-6616-4185-AC60-ACB79FE17AA4}"/>
    <cellStyle name="20% - Ênfase6 66 4" xfId="26833" xr:uid="{D226A7B9-7F53-4A98-8B57-E226F005BF57}"/>
    <cellStyle name="20% - Ênfase6 67" xfId="10496" xr:uid="{FAB64B61-2C6D-4F9F-815D-C40936E8ECE4}"/>
    <cellStyle name="20% - Ênfase6 67 2" xfId="26834" xr:uid="{F8A08E0C-0AA1-442B-856F-091114F3764F}"/>
    <cellStyle name="20% - Ênfase6 67 2 2" xfId="26835" xr:uid="{4A663276-C46A-418C-82AD-1B280ED725AD}"/>
    <cellStyle name="20% - Ênfase6 67 2 3" xfId="26836" xr:uid="{F175D135-0324-4FBE-BBC0-3BBB966ED85C}"/>
    <cellStyle name="20% - Ênfase6 67 3" xfId="26837" xr:uid="{088DD20B-D95C-4D50-BF36-A3338FABF759}"/>
    <cellStyle name="20% - Ênfase6 67 4" xfId="26838" xr:uid="{3AAA386E-B28B-4DF9-944D-7DBA04D7E504}"/>
    <cellStyle name="20% - Ênfase6 68" xfId="10497" xr:uid="{83EED0D6-6826-4103-8FDD-D34EBC62AEC7}"/>
    <cellStyle name="20% - Ênfase6 68 2" xfId="26839" xr:uid="{1E7C321D-E975-43FF-B403-CE8024807139}"/>
    <cellStyle name="20% - Ênfase6 68 2 2" xfId="26840" xr:uid="{4DF970D8-DBD5-4669-81CA-BA5E4614AF8D}"/>
    <cellStyle name="20% - Ênfase6 68 2 3" xfId="26841" xr:uid="{08DB5A98-5A2D-46C0-9AEB-5DC5FBF60F30}"/>
    <cellStyle name="20% - Ênfase6 68 3" xfId="26842" xr:uid="{22616F8C-3C47-45A5-AABC-9351BCE16754}"/>
    <cellStyle name="20% - Ênfase6 68 4" xfId="26843" xr:uid="{AE90EB23-ADAE-46F2-B976-A21202C98773}"/>
    <cellStyle name="20% - Ênfase6 69" xfId="10498" xr:uid="{04BC2C96-8379-40D8-A4D1-C3F7C427DAF7}"/>
    <cellStyle name="20% - Ênfase6 69 2" xfId="26844" xr:uid="{885D9E7D-97DB-4DF9-A59D-F2FE2F5B8CF4}"/>
    <cellStyle name="20% - Ênfase6 69 2 2" xfId="26845" xr:uid="{D585266C-A137-46C6-A292-56DD8A3E30E4}"/>
    <cellStyle name="20% - Ênfase6 69 2 3" xfId="26846" xr:uid="{5D4AA193-D613-4FF5-B531-0DE1276C9D55}"/>
    <cellStyle name="20% - Ênfase6 69 3" xfId="26847" xr:uid="{99754E71-54B8-4F34-BD23-60014165E05E}"/>
    <cellStyle name="20% - Ênfase6 69 4" xfId="26848" xr:uid="{3F938979-F67E-422D-8AF3-0E34B0764E11}"/>
    <cellStyle name="20% - Ênfase6 7" xfId="5058" xr:uid="{96A7BAC7-2341-4AAF-B821-A5CC788C2582}"/>
    <cellStyle name="20% - Ênfase6 7 10" xfId="10499" xr:uid="{F522A128-0690-41D7-99B5-2C018F2D2526}"/>
    <cellStyle name="20% - Ênfase6 7 10 2" xfId="26849" xr:uid="{0FCAA170-F99F-4AB8-BB1F-492445E68B2F}"/>
    <cellStyle name="20% - Ênfase6 7 10 2 2" xfId="26850" xr:uid="{FDB267DE-1AEC-4AA2-B930-74EE6BD3A630}"/>
    <cellStyle name="20% - Ênfase6 7 10 2 3" xfId="26851" xr:uid="{9358C197-F048-4681-BACD-C0211153B949}"/>
    <cellStyle name="20% - Ênfase6 7 10 3" xfId="26852" xr:uid="{C32100A2-226A-4024-917D-1E6C670CA66F}"/>
    <cellStyle name="20% - Ênfase6 7 10 4" xfId="26853" xr:uid="{776D8ABF-8498-4743-9084-801DAFBF4204}"/>
    <cellStyle name="20% - Ênfase6 7 11" xfId="26854" xr:uid="{8B196A86-37CC-497C-9A3A-FCC74D5E6F32}"/>
    <cellStyle name="20% - Ênfase6 7 11 2" xfId="26855" xr:uid="{5D67FD9A-A76B-4B6B-9001-417B83C72E53}"/>
    <cellStyle name="20% - Ênfase6 7 11 3" xfId="26856" xr:uid="{06D19D8F-4A40-43FB-9F09-A897C8F1DB2F}"/>
    <cellStyle name="20% - Ênfase6 7 12" xfId="26857" xr:uid="{A47C7BD3-09EF-474F-AB60-65EA144D53A2}"/>
    <cellStyle name="20% - Ênfase6 7 13" xfId="26858" xr:uid="{923A6524-8742-4FBE-B562-57BFEFF738BA}"/>
    <cellStyle name="20% - Ênfase6 7 2" xfId="5059" xr:uid="{A0BE6516-EC4D-43D7-A578-00B8C4294F54}"/>
    <cellStyle name="20% - Ênfase6 7 2 2" xfId="10500" xr:uid="{8ABFC425-2633-4245-ACEE-6B8BD58417A6}"/>
    <cellStyle name="20% - Ênfase6 7 2 2 2" xfId="26859" xr:uid="{49E4B275-BAAB-465E-B074-3F4DE590A3E2}"/>
    <cellStyle name="20% - Ênfase6 7 2 2 2 2" xfId="26860" xr:uid="{C6610DDF-D0A6-4418-8BF4-D2C16100538A}"/>
    <cellStyle name="20% - Ênfase6 7 2 2 2 3" xfId="26861" xr:uid="{73299C16-7358-4EE7-8C7B-28CC49655954}"/>
    <cellStyle name="20% - Ênfase6 7 2 2 3" xfId="26862" xr:uid="{5FC10E20-C2B9-49B8-AE62-816516548AD5}"/>
    <cellStyle name="20% - Ênfase6 7 2 2 4" xfId="26863" xr:uid="{7C0C3E63-1C42-43B5-923B-75F48D922171}"/>
    <cellStyle name="20% - Ênfase6 7 2 3" xfId="10501" xr:uid="{C6C7B7BE-F8A2-4F1C-A16A-64833DB9E320}"/>
    <cellStyle name="20% - Ênfase6 7 2 3 2" xfId="26864" xr:uid="{9F430B0B-8219-40BC-855F-AD4FAC98A0F6}"/>
    <cellStyle name="20% - Ênfase6 7 2 3 2 2" xfId="26865" xr:uid="{4089217C-9AB9-43A1-A182-760F2FBAA7C1}"/>
    <cellStyle name="20% - Ênfase6 7 2 3 2 3" xfId="26866" xr:uid="{9DF52029-6E54-482C-A580-8CE1B6A28C74}"/>
    <cellStyle name="20% - Ênfase6 7 2 3 3" xfId="26867" xr:uid="{34770F4C-C2C4-4804-AB88-D4ED9073CCDF}"/>
    <cellStyle name="20% - Ênfase6 7 2 3 4" xfId="26868" xr:uid="{ED23BB20-B8BF-4658-A608-9418932534AD}"/>
    <cellStyle name="20% - Ênfase6 7 2 4" xfId="26869" xr:uid="{8BD50D98-991E-41E8-A52E-D2EE4C6A80A9}"/>
    <cellStyle name="20% - Ênfase6 7 2 4 2" xfId="26870" xr:uid="{9CC25614-90C3-4C5C-91D2-C6245A79A141}"/>
    <cellStyle name="20% - Ênfase6 7 2 4 3" xfId="26871" xr:uid="{34AB6DDC-8412-4B1E-B477-4CF826D91C27}"/>
    <cellStyle name="20% - Ênfase6 7 2 5" xfId="26872" xr:uid="{C42BE63D-CA40-4868-AE42-6BBA05404E4A}"/>
    <cellStyle name="20% - Ênfase6 7 2 6" xfId="26873" xr:uid="{7883C5AC-8C5E-4CAF-976B-A08F8900A53B}"/>
    <cellStyle name="20% - Ênfase6 7 3" xfId="5060" xr:uid="{AC43A8A7-5838-45E1-A5A1-139DF07D2C6A}"/>
    <cellStyle name="20% - Ênfase6 7 3 2" xfId="10502" xr:uid="{E50683D6-92E8-4017-BFFE-0BDEE01E33CB}"/>
    <cellStyle name="20% - Ênfase6 7 3 2 2" xfId="26874" xr:uid="{E0F8FDF8-6A10-4D89-B820-C4DB7C72D500}"/>
    <cellStyle name="20% - Ênfase6 7 3 2 2 2" xfId="26875" xr:uid="{9CEA0AD0-D189-4483-9F85-38EA138B2950}"/>
    <cellStyle name="20% - Ênfase6 7 3 2 2 3" xfId="26876" xr:uid="{6915390A-6A86-4BE0-9495-6F8F77F8DFDC}"/>
    <cellStyle name="20% - Ênfase6 7 3 2 3" xfId="26877" xr:uid="{BF46826E-DD5F-4DC5-9629-674F70FFAFE2}"/>
    <cellStyle name="20% - Ênfase6 7 3 2 4" xfId="26878" xr:uid="{76267AEC-6984-4DB6-9A67-9AD60D71798F}"/>
    <cellStyle name="20% - Ênfase6 7 3 3" xfId="10503" xr:uid="{3A3B0EBC-AFBA-4FBD-B321-661F900652A6}"/>
    <cellStyle name="20% - Ênfase6 7 3 3 2" xfId="26879" xr:uid="{C1A0EE32-6D3D-439D-9FBC-7950BD563F5A}"/>
    <cellStyle name="20% - Ênfase6 7 3 3 2 2" xfId="26880" xr:uid="{BCF59303-0493-4A93-BBEB-23B5174D05F2}"/>
    <cellStyle name="20% - Ênfase6 7 3 3 2 3" xfId="26881" xr:uid="{1DEA4F46-2A8B-431D-9BE4-38B2C149136B}"/>
    <cellStyle name="20% - Ênfase6 7 3 3 3" xfId="26882" xr:uid="{AA0ED068-F114-411B-9DD2-AC61006A6A2F}"/>
    <cellStyle name="20% - Ênfase6 7 3 3 4" xfId="26883" xr:uid="{FCEB1EF4-7CD3-486C-BDB4-168307F30B3A}"/>
    <cellStyle name="20% - Ênfase6 7 3 4" xfId="26884" xr:uid="{9FEFF2BA-D01E-4244-803F-0E5054D3D301}"/>
    <cellStyle name="20% - Ênfase6 7 3 4 2" xfId="26885" xr:uid="{18520EFE-344D-475D-9995-130F2F4214F6}"/>
    <cellStyle name="20% - Ênfase6 7 3 4 3" xfId="26886" xr:uid="{2DC35B72-A067-41BD-8CD3-6ED8114AEC49}"/>
    <cellStyle name="20% - Ênfase6 7 3 5" xfId="26887" xr:uid="{3CCC9EFA-5F9B-478B-B0F5-923F5F05B6C3}"/>
    <cellStyle name="20% - Ênfase6 7 3 6" xfId="26888" xr:uid="{23D50E1F-DE06-467E-8D6E-CBBF63C03340}"/>
    <cellStyle name="20% - Ênfase6 7 4" xfId="10504" xr:uid="{30B03735-45C4-4B10-BEA5-5FD5FD768B6F}"/>
    <cellStyle name="20% - Ênfase6 7 4 2" xfId="10505" xr:uid="{39F34559-E204-4304-BB9E-A85CB5A2D6C4}"/>
    <cellStyle name="20% - Ênfase6 7 4 2 2" xfId="26889" xr:uid="{73437521-DAA7-4410-91E2-C40B17E6F650}"/>
    <cellStyle name="20% - Ênfase6 7 4 2 2 2" xfId="26890" xr:uid="{455CFBB8-A4A4-422A-9036-6ACDE2EA475A}"/>
    <cellStyle name="20% - Ênfase6 7 4 2 2 3" xfId="26891" xr:uid="{00BB816B-9470-4621-B415-7E86E9C03A9F}"/>
    <cellStyle name="20% - Ênfase6 7 4 2 3" xfId="26892" xr:uid="{BBC61E0F-952E-4D09-B0F5-EFDA5F6FAA62}"/>
    <cellStyle name="20% - Ênfase6 7 4 2 4" xfId="26893" xr:uid="{5B687A77-83FC-404A-B952-38C00F59FE20}"/>
    <cellStyle name="20% - Ênfase6 7 4 3" xfId="10506" xr:uid="{496CD8C2-02B0-431E-BB9A-AC5579E52A85}"/>
    <cellStyle name="20% - Ênfase6 7 4 3 2" xfId="26894" xr:uid="{54960D73-B968-4898-89F0-7D612B6EF501}"/>
    <cellStyle name="20% - Ênfase6 7 4 3 2 2" xfId="26895" xr:uid="{109DF05D-1FFA-4CB1-AB62-5A7C76DCB921}"/>
    <cellStyle name="20% - Ênfase6 7 4 3 2 3" xfId="26896" xr:uid="{2947AB87-E031-43DD-84F8-4838440187F0}"/>
    <cellStyle name="20% - Ênfase6 7 4 3 3" xfId="26897" xr:uid="{2CBEF4C3-22E0-450B-AD0C-591CBBCE6F51}"/>
    <cellStyle name="20% - Ênfase6 7 4 3 4" xfId="26898" xr:uid="{963DFA5E-25B9-490A-BA88-34AB09298786}"/>
    <cellStyle name="20% - Ênfase6 7 4 4" xfId="26899" xr:uid="{C3EC293B-9DCB-49ED-AFA9-920BBE8BD4AA}"/>
    <cellStyle name="20% - Ênfase6 7 4 4 2" xfId="26900" xr:uid="{29976884-8C18-47B1-A0AC-96F8F9C06C1E}"/>
    <cellStyle name="20% - Ênfase6 7 4 4 3" xfId="26901" xr:uid="{41829C51-DDF8-455A-803C-D105EB453C2B}"/>
    <cellStyle name="20% - Ênfase6 7 4 5" xfId="26902" xr:uid="{E166BE42-D249-4CA1-9238-4C1DBCF916D8}"/>
    <cellStyle name="20% - Ênfase6 7 4 6" xfId="26903" xr:uid="{176E10C6-C9EA-4C4D-AFD4-5362F532211D}"/>
    <cellStyle name="20% - Ênfase6 7 5" xfId="10507" xr:uid="{BE1F654C-B72E-403C-B43C-3EBF96DC61DA}"/>
    <cellStyle name="20% - Ênfase6 7 5 2" xfId="10508" xr:uid="{A055A9CA-78A1-41A7-8A46-0953981B18ED}"/>
    <cellStyle name="20% - Ênfase6 7 5 2 2" xfId="26904" xr:uid="{EE6AA7D5-F589-4F9C-AB24-266594C4B7D2}"/>
    <cellStyle name="20% - Ênfase6 7 5 2 2 2" xfId="26905" xr:uid="{DEAEDE70-DD55-4537-8532-C0C423E31DBF}"/>
    <cellStyle name="20% - Ênfase6 7 5 2 2 3" xfId="26906" xr:uid="{E1B2E735-66DC-4150-A622-08208CF04DCC}"/>
    <cellStyle name="20% - Ênfase6 7 5 2 3" xfId="26907" xr:uid="{797549A2-3A9E-413B-AD48-71EABE899F55}"/>
    <cellStyle name="20% - Ênfase6 7 5 2 4" xfId="26908" xr:uid="{1F31D86A-33AB-46BB-B0C3-2E505EF15196}"/>
    <cellStyle name="20% - Ênfase6 7 5 3" xfId="10509" xr:uid="{AA033713-945B-42D3-BA00-919EA9853EBF}"/>
    <cellStyle name="20% - Ênfase6 7 5 3 2" xfId="26909" xr:uid="{244AC84A-36D9-4643-9DDC-89CB2D0E8779}"/>
    <cellStyle name="20% - Ênfase6 7 5 3 2 2" xfId="26910" xr:uid="{19FE4269-7C3E-4F53-86A0-7A665237FA06}"/>
    <cellStyle name="20% - Ênfase6 7 5 3 2 3" xfId="26911" xr:uid="{08AE40E5-B3C1-4C92-AE0A-FE983E3EB551}"/>
    <cellStyle name="20% - Ênfase6 7 5 3 3" xfId="26912" xr:uid="{B0AA01AC-A159-4EC0-AEF8-425B1E95144D}"/>
    <cellStyle name="20% - Ênfase6 7 5 3 4" xfId="26913" xr:uid="{411530BF-EFFD-43AB-8F07-7D530676267F}"/>
    <cellStyle name="20% - Ênfase6 7 5 4" xfId="26914" xr:uid="{DD176465-DEB2-4CE8-8316-9B97736625DC}"/>
    <cellStyle name="20% - Ênfase6 7 5 4 2" xfId="26915" xr:uid="{F3FB83EA-2287-4618-9298-BD1E6FAB7163}"/>
    <cellStyle name="20% - Ênfase6 7 5 4 3" xfId="26916" xr:uid="{816384B1-72E4-41E1-8A3B-01B347B82309}"/>
    <cellStyle name="20% - Ênfase6 7 5 5" xfId="26917" xr:uid="{8C9579F6-3F06-4100-B99B-8096E8900E7F}"/>
    <cellStyle name="20% - Ênfase6 7 5 6" xfId="26918" xr:uid="{8744A2A6-519F-4785-9FA0-DF4917A0C92A}"/>
    <cellStyle name="20% - Ênfase6 7 6" xfId="10510" xr:uid="{5EE89196-E9C4-4D93-AF1C-17C00ECFB94D}"/>
    <cellStyle name="20% - Ênfase6 7 6 2" xfId="10511" xr:uid="{8CE926D8-5EA3-40F8-94AC-4A8EC3E06C1F}"/>
    <cellStyle name="20% - Ênfase6 7 6 2 2" xfId="26919" xr:uid="{73CE58E6-92C8-4573-96B6-1679CB686CE6}"/>
    <cellStyle name="20% - Ênfase6 7 6 2 2 2" xfId="26920" xr:uid="{B5C20451-AED4-4175-AF46-DD2E75270AC6}"/>
    <cellStyle name="20% - Ênfase6 7 6 2 2 3" xfId="26921" xr:uid="{C174CECF-9F6C-4051-AB0B-1933BBA71BA4}"/>
    <cellStyle name="20% - Ênfase6 7 6 2 3" xfId="26922" xr:uid="{52575EBD-3488-4CAA-8B6E-45C85A573627}"/>
    <cellStyle name="20% - Ênfase6 7 6 2 4" xfId="26923" xr:uid="{6772B9F8-0581-43D1-B040-9BC965A9F186}"/>
    <cellStyle name="20% - Ênfase6 7 6 3" xfId="10512" xr:uid="{8683FA82-8AAB-478C-AD7D-FA3C42D47AE4}"/>
    <cellStyle name="20% - Ênfase6 7 6 3 2" xfId="26924" xr:uid="{01C5A26E-8BD5-4F7D-992E-A9E7184E01B7}"/>
    <cellStyle name="20% - Ênfase6 7 6 3 2 2" xfId="26925" xr:uid="{E7798CA8-D5B0-4691-B6A5-650F9C626F75}"/>
    <cellStyle name="20% - Ênfase6 7 6 3 2 3" xfId="26926" xr:uid="{7BA509E8-5AEB-44D1-BB94-EF89C42C92EC}"/>
    <cellStyle name="20% - Ênfase6 7 6 3 3" xfId="26927" xr:uid="{F446A2C0-96C7-4B58-9742-82D27AA85FA2}"/>
    <cellStyle name="20% - Ênfase6 7 6 3 4" xfId="26928" xr:uid="{8AE9B989-81CE-4EAF-9B19-FD2497DDF22C}"/>
    <cellStyle name="20% - Ênfase6 7 6 4" xfId="26929" xr:uid="{5B815F30-7853-4396-9528-EEF3732EB57E}"/>
    <cellStyle name="20% - Ênfase6 7 6 4 2" xfId="26930" xr:uid="{CE32D92D-C477-471B-8099-5CD60251916A}"/>
    <cellStyle name="20% - Ênfase6 7 6 4 3" xfId="26931" xr:uid="{40013B3C-52EE-4FA5-836D-4D95CD0DF80A}"/>
    <cellStyle name="20% - Ênfase6 7 6 5" xfId="26932" xr:uid="{EC169439-4801-4825-873F-5CB59F3CEF07}"/>
    <cellStyle name="20% - Ênfase6 7 6 6" xfId="26933" xr:uid="{9B3A6D23-090F-4268-A507-F80B18B7CD54}"/>
    <cellStyle name="20% - Ênfase6 7 7" xfId="10513" xr:uid="{8936FCE5-F46E-49FE-9EC2-2F60813AD873}"/>
    <cellStyle name="20% - Ênfase6 7 7 2" xfId="10514" xr:uid="{A8077CEE-7F3E-4F17-AD43-666B9AA34413}"/>
    <cellStyle name="20% - Ênfase6 7 7 2 2" xfId="26934" xr:uid="{35E9461E-F9C4-4956-A858-88C4648232EB}"/>
    <cellStyle name="20% - Ênfase6 7 7 2 2 2" xfId="26935" xr:uid="{79964F89-1A60-4862-8F10-62B178411836}"/>
    <cellStyle name="20% - Ênfase6 7 7 2 2 3" xfId="26936" xr:uid="{A49AA357-173E-4C74-89BC-E49CD126AF33}"/>
    <cellStyle name="20% - Ênfase6 7 7 2 3" xfId="26937" xr:uid="{86EC2B85-E198-47B7-B011-A56331253EC3}"/>
    <cellStyle name="20% - Ênfase6 7 7 2 4" xfId="26938" xr:uid="{0A359077-F0CB-46B5-B888-46AAD8DB2B31}"/>
    <cellStyle name="20% - Ênfase6 7 7 3" xfId="10515" xr:uid="{8ACA3BB1-BAD7-4190-B373-7E921463A5E3}"/>
    <cellStyle name="20% - Ênfase6 7 7 3 2" xfId="26939" xr:uid="{E88582E5-B1DC-4C5B-BE3F-3B15917B0CC9}"/>
    <cellStyle name="20% - Ênfase6 7 7 3 2 2" xfId="26940" xr:uid="{85645542-19E5-484F-88D2-D2C765436E54}"/>
    <cellStyle name="20% - Ênfase6 7 7 3 2 3" xfId="26941" xr:uid="{FA973F49-9F96-4C9F-9B82-1D3C0B748D6C}"/>
    <cellStyle name="20% - Ênfase6 7 7 3 3" xfId="26942" xr:uid="{7D152931-D21C-4EA5-A093-53CC5167076A}"/>
    <cellStyle name="20% - Ênfase6 7 7 3 4" xfId="26943" xr:uid="{137B5845-97E8-4C75-9840-A0F5B2223DFB}"/>
    <cellStyle name="20% - Ênfase6 7 7 4" xfId="26944" xr:uid="{8643B080-0E44-458F-A9A2-B2C2084314E2}"/>
    <cellStyle name="20% - Ênfase6 7 7 4 2" xfId="26945" xr:uid="{42DD7E5D-BC7A-4407-896D-B48E50B10EB4}"/>
    <cellStyle name="20% - Ênfase6 7 7 4 3" xfId="26946" xr:uid="{8495DDFB-F85B-47C1-8489-6FCF2CC362C2}"/>
    <cellStyle name="20% - Ênfase6 7 7 5" xfId="26947" xr:uid="{35D466E6-CDDC-4169-A976-6ED5E105736C}"/>
    <cellStyle name="20% - Ênfase6 7 7 6" xfId="26948" xr:uid="{912A5549-A37E-49C8-88AC-FA7BE73DEDDE}"/>
    <cellStyle name="20% - Ênfase6 7 8" xfId="10516" xr:uid="{8DE7D002-522D-46C3-A8ED-B74986617BD7}"/>
    <cellStyle name="20% - Ênfase6 7 8 2" xfId="10517" xr:uid="{8F8D773E-76FA-4A4E-823D-45E9B8E6B290}"/>
    <cellStyle name="20% - Ênfase6 7 8 2 2" xfId="26949" xr:uid="{60082779-9685-42B9-8863-FBC70FDC0634}"/>
    <cellStyle name="20% - Ênfase6 7 8 2 2 2" xfId="26950" xr:uid="{8BB53122-836F-43B9-AB30-394D0DA69C5F}"/>
    <cellStyle name="20% - Ênfase6 7 8 2 2 3" xfId="26951" xr:uid="{611127AC-D7C7-4415-995C-105B0E23CAF0}"/>
    <cellStyle name="20% - Ênfase6 7 8 2 3" xfId="26952" xr:uid="{72D83443-4597-41FA-9B66-BD237B0B3EF2}"/>
    <cellStyle name="20% - Ênfase6 7 8 2 4" xfId="26953" xr:uid="{C9F24480-992C-46DD-A40D-5B01EDFD1D9C}"/>
    <cellStyle name="20% - Ênfase6 7 8 3" xfId="10518" xr:uid="{250FDBAD-0C71-40DC-BFC0-21C218690D99}"/>
    <cellStyle name="20% - Ênfase6 7 8 3 2" xfId="26954" xr:uid="{85E85F5C-EEE6-4F33-B2A0-D2605800504E}"/>
    <cellStyle name="20% - Ênfase6 7 8 3 2 2" xfId="26955" xr:uid="{7F6B788F-F104-4419-8ADC-23DA58251F57}"/>
    <cellStyle name="20% - Ênfase6 7 8 3 2 3" xfId="26956" xr:uid="{355BAF50-5D32-4431-9462-57E973AD2B78}"/>
    <cellStyle name="20% - Ênfase6 7 8 3 3" xfId="26957" xr:uid="{673A961B-73CF-4DB8-824C-DC2F3BB81F2D}"/>
    <cellStyle name="20% - Ênfase6 7 8 3 4" xfId="26958" xr:uid="{2F68E099-4015-4D42-B638-8103FFF6A3BC}"/>
    <cellStyle name="20% - Ênfase6 7 8 4" xfId="26959" xr:uid="{7B97C8DB-A3B3-4D7A-9D97-B29B9373481B}"/>
    <cellStyle name="20% - Ênfase6 7 8 4 2" xfId="26960" xr:uid="{0ECDF030-6F6E-4A16-ABCA-5C9A8AD93715}"/>
    <cellStyle name="20% - Ênfase6 7 8 4 3" xfId="26961" xr:uid="{96294E06-052D-41AE-832C-39A936BFE260}"/>
    <cellStyle name="20% - Ênfase6 7 8 5" xfId="26962" xr:uid="{1B13493B-E561-4A04-AC71-6DA98CE13BDF}"/>
    <cellStyle name="20% - Ênfase6 7 8 6" xfId="26963" xr:uid="{9B66A57E-3373-40C9-A80F-BF39AA324C94}"/>
    <cellStyle name="20% - Ênfase6 7 9" xfId="10519" xr:uid="{B8118578-F9DD-4FCE-8940-8FC6FAC536EA}"/>
    <cellStyle name="20% - Ênfase6 7 9 2" xfId="26964" xr:uid="{D6B18844-9C3F-4CB1-9423-A040284CA71E}"/>
    <cellStyle name="20% - Ênfase6 7 9 2 2" xfId="26965" xr:uid="{B91674D6-47E6-4949-A170-0CB0C95FEC54}"/>
    <cellStyle name="20% - Ênfase6 7 9 2 3" xfId="26966" xr:uid="{15F13FE2-EC34-4920-8FF2-D9E3909E1794}"/>
    <cellStyle name="20% - Ênfase6 7 9 3" xfId="26967" xr:uid="{4A76656D-E1E5-422E-9DB6-ABFAEDF0A1EC}"/>
    <cellStyle name="20% - Ênfase6 7 9 4" xfId="26968" xr:uid="{C1AA7C12-0278-4B9E-ABE8-59992E6E3F1B}"/>
    <cellStyle name="20% - Ênfase6 70" xfId="10520" xr:uid="{23267763-0EF1-460A-B1BD-3681B0A68FF9}"/>
    <cellStyle name="20% - Ênfase6 70 2" xfId="26969" xr:uid="{AC8CCF9C-1017-447E-9AA7-38637E1C9C1E}"/>
    <cellStyle name="20% - Ênfase6 70 2 2" xfId="26970" xr:uid="{4F5AF091-2484-4C2E-9039-5D9926FC8B55}"/>
    <cellStyle name="20% - Ênfase6 70 2 3" xfId="26971" xr:uid="{A476A8DB-5BD0-4D96-8D6E-F3C8E7D52C67}"/>
    <cellStyle name="20% - Ênfase6 70 3" xfId="26972" xr:uid="{D33DB8D7-D645-48D6-A4AC-F34E658C2D1B}"/>
    <cellStyle name="20% - Ênfase6 70 4" xfId="26973" xr:uid="{A33F42D9-9E17-4411-8EAB-3E6D5D882C09}"/>
    <cellStyle name="20% - Ênfase6 71" xfId="10521" xr:uid="{1DB391AB-8AD0-4286-AA2A-FDF6E38BAD03}"/>
    <cellStyle name="20% - Ênfase6 71 2" xfId="26974" xr:uid="{813F8B1C-8400-4040-B61E-ABDF3DD3A57B}"/>
    <cellStyle name="20% - Ênfase6 71 2 2" xfId="26975" xr:uid="{605C5B87-2858-45F6-904C-E5364403EDEA}"/>
    <cellStyle name="20% - Ênfase6 71 2 3" xfId="26976" xr:uid="{7A5C9E92-DDCD-4A34-B6F9-411ED3C3F542}"/>
    <cellStyle name="20% - Ênfase6 71 3" xfId="26977" xr:uid="{C5C02CFF-C898-401F-ADCE-D3EFC921E0D7}"/>
    <cellStyle name="20% - Ênfase6 71 4" xfId="26978" xr:uid="{DA6FD013-7326-4B2B-8EC2-88BF9BCDDD8B}"/>
    <cellStyle name="20% - Ênfase6 72" xfId="10522" xr:uid="{43F8A99F-5046-4E4A-B819-2387CD52D186}"/>
    <cellStyle name="20% - Ênfase6 72 2" xfId="26979" xr:uid="{F2918920-FF38-406A-8117-3CCF3BC712F6}"/>
    <cellStyle name="20% - Ênfase6 72 2 2" xfId="26980" xr:uid="{15561883-F282-45E4-A619-1E4F803AD04C}"/>
    <cellStyle name="20% - Ênfase6 72 2 3" xfId="26981" xr:uid="{4B653933-B247-472E-B01C-136244975EE1}"/>
    <cellStyle name="20% - Ênfase6 72 3" xfId="26982" xr:uid="{DDE5C40C-2FD4-4477-BCEE-0099C7BA3CCB}"/>
    <cellStyle name="20% - Ênfase6 72 4" xfId="26983" xr:uid="{49579F64-5C59-4FFA-B2E9-8805FFEBA90A}"/>
    <cellStyle name="20% - Ênfase6 73" xfId="10523" xr:uid="{99649CF1-DA27-4DC8-BA32-888B33D8CB2B}"/>
    <cellStyle name="20% - Ênfase6 73 2" xfId="26984" xr:uid="{5E48E0BC-2356-4F1A-8AE1-40BFBAA2151A}"/>
    <cellStyle name="20% - Ênfase6 73 2 2" xfId="26985" xr:uid="{505AFA88-A9F8-48B2-A48A-6E0213BE523C}"/>
    <cellStyle name="20% - Ênfase6 73 2 3" xfId="26986" xr:uid="{ACA9F834-54D5-4103-8039-B2E00EACA3D5}"/>
    <cellStyle name="20% - Ênfase6 73 3" xfId="26987" xr:uid="{24145AA9-F9BC-480F-B772-ADD22D0C911E}"/>
    <cellStyle name="20% - Ênfase6 73 4" xfId="26988" xr:uid="{8F978DBB-2981-4E41-936F-07995F08B04B}"/>
    <cellStyle name="20% - Ênfase6 74" xfId="10524" xr:uid="{DF3A07C4-8BC8-4871-9DE6-7E1EB83202CD}"/>
    <cellStyle name="20% - Ênfase6 74 2" xfId="26989" xr:uid="{762391EE-2256-415B-B55E-E9FEFBC2A05B}"/>
    <cellStyle name="20% - Ênfase6 74 2 2" xfId="26990" xr:uid="{C88805F6-FF76-4618-BD42-2D281BCBD518}"/>
    <cellStyle name="20% - Ênfase6 74 2 3" xfId="26991" xr:uid="{DCA85944-3FFC-4943-9E24-A722B21AB074}"/>
    <cellStyle name="20% - Ênfase6 74 3" xfId="26992" xr:uid="{10E6A103-EDB1-4366-A807-C0E15E382BAF}"/>
    <cellStyle name="20% - Ênfase6 74 4" xfId="26993" xr:uid="{17CC9FF6-EFF7-4508-BD75-51367349B10D}"/>
    <cellStyle name="20% - Ênfase6 75" xfId="10525" xr:uid="{21CF52E2-6EDA-4F13-8355-150170F678F8}"/>
    <cellStyle name="20% - Ênfase6 75 2" xfId="26994" xr:uid="{88B9FEEF-41C9-46C3-BBA0-09D5E19E700F}"/>
    <cellStyle name="20% - Ênfase6 75 2 2" xfId="26995" xr:uid="{D503D4AE-1C3A-448E-8C94-AE39C50D3346}"/>
    <cellStyle name="20% - Ênfase6 75 2 3" xfId="26996" xr:uid="{3B8408D0-341A-4D7A-BCDD-636655A02341}"/>
    <cellStyle name="20% - Ênfase6 75 3" xfId="26997" xr:uid="{0CD3F068-9FF9-4E13-A164-8221DC4FB9E2}"/>
    <cellStyle name="20% - Ênfase6 75 4" xfId="26998" xr:uid="{EB9D8148-F590-427E-8B20-C07D9F2E9EF9}"/>
    <cellStyle name="20% - Ênfase6 76" xfId="10526" xr:uid="{3AFCCEE7-98FF-4175-BA8D-27ACC27A9880}"/>
    <cellStyle name="20% - Ênfase6 76 2" xfId="26999" xr:uid="{6B2A8471-8946-4A94-9EA8-413BE1E85D7C}"/>
    <cellStyle name="20% - Ênfase6 76 2 2" xfId="27000" xr:uid="{E26896DA-BBB0-4EC9-AB0D-BA4B342EA6B4}"/>
    <cellStyle name="20% - Ênfase6 76 2 3" xfId="27001" xr:uid="{1E81E275-EB8B-46A9-8206-8AEFCC73C227}"/>
    <cellStyle name="20% - Ênfase6 76 3" xfId="27002" xr:uid="{55B80FC8-99C5-4A75-AC05-D23760624056}"/>
    <cellStyle name="20% - Ênfase6 76 4" xfId="27003" xr:uid="{255AA054-244B-4024-8830-B934C9E397F6}"/>
    <cellStyle name="20% - Ênfase6 77" xfId="27004" xr:uid="{A903B330-6460-4DFF-BF2B-E8D39E7592A0}"/>
    <cellStyle name="20% - Ênfase6 77 2" xfId="27005" xr:uid="{4BE76DE4-AB3B-4581-90D3-FDF1787D8F3D}"/>
    <cellStyle name="20% - Ênfase6 77 2 2" xfId="27006" xr:uid="{8EC76042-CC0E-4E9D-A34D-D2F9B2B4DC21}"/>
    <cellStyle name="20% - Ênfase6 77 2 3" xfId="27007" xr:uid="{1A858E3C-F20F-443F-9907-F27F93082842}"/>
    <cellStyle name="20% - Ênfase6 77 3" xfId="27008" xr:uid="{FA8A5BE8-8C52-46B7-BED9-3B6FC4E34060}"/>
    <cellStyle name="20% - Ênfase6 77 4" xfId="27009" xr:uid="{655C3945-ADA7-4941-9A2B-87F1EE02D2F1}"/>
    <cellStyle name="20% - Ênfase6 78" xfId="27010" xr:uid="{1A0441BF-9819-4FAC-B237-1A03F5464488}"/>
    <cellStyle name="20% - Ênfase6 78 2" xfId="27011" xr:uid="{7895CAE6-92F9-4EB7-9811-14B169E07856}"/>
    <cellStyle name="20% - Ênfase6 78 2 2" xfId="27012" xr:uid="{E3DFC1B4-E580-404D-8151-EE20AC9873CB}"/>
    <cellStyle name="20% - Ênfase6 78 2 3" xfId="27013" xr:uid="{489B46D8-DE22-45F7-95C3-343C79EE94AF}"/>
    <cellStyle name="20% - Ênfase6 78 3" xfId="27014" xr:uid="{F9727501-CC07-4D2A-84DA-F7BC59A550CA}"/>
    <cellStyle name="20% - Ênfase6 78 4" xfId="27015" xr:uid="{FABC69FC-51F3-4A6A-9586-74B5E9782313}"/>
    <cellStyle name="20% - Ênfase6 79" xfId="27016" xr:uid="{8A642979-83C8-4CD6-94A0-1C9528F6CDA6}"/>
    <cellStyle name="20% - Ênfase6 79 2" xfId="27017" xr:uid="{BEE6C4C1-F9CF-4F4F-AF9A-10E1FEBCCF7F}"/>
    <cellStyle name="20% - Ênfase6 8" xfId="5061" xr:uid="{3EC9AD73-D71B-4BF3-936F-DCF5C0CEDB23}"/>
    <cellStyle name="20% - Ênfase6 8 10" xfId="10527" xr:uid="{971282F1-0AC8-4864-A64C-51AFE3C1776D}"/>
    <cellStyle name="20% - Ênfase6 8 10 2" xfId="27018" xr:uid="{C4E05C84-9951-4164-95E2-1BF705504414}"/>
    <cellStyle name="20% - Ênfase6 8 10 2 2" xfId="27019" xr:uid="{E7DA646B-7C9C-48B5-9EAA-92E1887EE851}"/>
    <cellStyle name="20% - Ênfase6 8 10 2 3" xfId="27020" xr:uid="{440460A5-FDD8-4E7B-9307-685104DE0E88}"/>
    <cellStyle name="20% - Ênfase6 8 10 3" xfId="27021" xr:uid="{AEE322B9-7772-4AE2-B61B-44A12E8284F0}"/>
    <cellStyle name="20% - Ênfase6 8 10 4" xfId="27022" xr:uid="{F2F24B45-30F3-4A32-A266-6D29643C101E}"/>
    <cellStyle name="20% - Ênfase6 8 11" xfId="27023" xr:uid="{DBBE29DA-B9F2-4A9D-B42C-0735D02EF0CE}"/>
    <cellStyle name="20% - Ênfase6 8 11 2" xfId="27024" xr:uid="{7C5DB43E-38D1-468C-AFE7-CEC95BD8D40E}"/>
    <cellStyle name="20% - Ênfase6 8 11 3" xfId="27025" xr:uid="{1A543877-5D3F-4B64-BAEC-80DAFDE4AFA7}"/>
    <cellStyle name="20% - Ênfase6 8 12" xfId="27026" xr:uid="{3BF7CB69-6089-4FBD-9969-33F580D4EE7D}"/>
    <cellStyle name="20% - Ênfase6 8 13" xfId="27027" xr:uid="{80F6375A-A9BC-4778-8875-191A8D613C91}"/>
    <cellStyle name="20% - Ênfase6 8 2" xfId="5062" xr:uid="{47C2D530-9E04-4867-A415-6651CC528F99}"/>
    <cellStyle name="20% - Ênfase6 8 2 2" xfId="10528" xr:uid="{8390934B-BDDC-4683-95EE-4478752FED43}"/>
    <cellStyle name="20% - Ênfase6 8 2 2 2" xfId="27028" xr:uid="{7B5C633D-155C-4547-A417-0246C5661A11}"/>
    <cellStyle name="20% - Ênfase6 8 2 2 2 2" xfId="27029" xr:uid="{996833D8-3FC0-45D3-9D0A-8466D30F9E99}"/>
    <cellStyle name="20% - Ênfase6 8 2 2 2 3" xfId="27030" xr:uid="{94DBE731-97A1-4E82-932D-C4D9C662C458}"/>
    <cellStyle name="20% - Ênfase6 8 2 2 3" xfId="27031" xr:uid="{08CF6A92-85D0-4795-88A9-DAA7524061F9}"/>
    <cellStyle name="20% - Ênfase6 8 2 2 4" xfId="27032" xr:uid="{9B9C3990-6784-4CCB-AA9A-27DDC23E7093}"/>
    <cellStyle name="20% - Ênfase6 8 2 3" xfId="10529" xr:uid="{D7901109-33C1-4469-A574-24DAD43C6547}"/>
    <cellStyle name="20% - Ênfase6 8 2 3 2" xfId="27033" xr:uid="{999C5AFB-8516-40C9-A5F5-F10A777EA2DB}"/>
    <cellStyle name="20% - Ênfase6 8 2 3 2 2" xfId="27034" xr:uid="{5596E409-D1B4-4CAC-A1DF-924A41B1945C}"/>
    <cellStyle name="20% - Ênfase6 8 2 3 2 3" xfId="27035" xr:uid="{DD58B2BA-641C-49DF-AA7D-0FEF8D26855F}"/>
    <cellStyle name="20% - Ênfase6 8 2 3 3" xfId="27036" xr:uid="{DD2B3004-7EA8-4397-BEF6-FA87EC2DED5E}"/>
    <cellStyle name="20% - Ênfase6 8 2 3 4" xfId="27037" xr:uid="{258CC7DA-D3C2-40FD-86FC-4B40A30FE63B}"/>
    <cellStyle name="20% - Ênfase6 8 2 4" xfId="27038" xr:uid="{A2DF63D9-E210-4CCF-B796-14D146B80DDA}"/>
    <cellStyle name="20% - Ênfase6 8 2 4 2" xfId="27039" xr:uid="{80B71F55-5944-4203-8C03-D1628782E4E8}"/>
    <cellStyle name="20% - Ênfase6 8 2 4 3" xfId="27040" xr:uid="{2202D680-D098-423B-A4CB-FBFFD5768A60}"/>
    <cellStyle name="20% - Ênfase6 8 2 5" xfId="27041" xr:uid="{012120C3-440D-49B1-88F9-5EF5E35360CC}"/>
    <cellStyle name="20% - Ênfase6 8 2 6" xfId="27042" xr:uid="{DF7B022E-2F1A-4A97-BD5D-7C2F78A4FBF2}"/>
    <cellStyle name="20% - Ênfase6 8 3" xfId="5063" xr:uid="{CD7159A3-9009-4FDD-B812-74A597224E78}"/>
    <cellStyle name="20% - Ênfase6 8 3 2" xfId="10530" xr:uid="{0B0CCF86-CEFD-408D-8523-3331BABBF2D5}"/>
    <cellStyle name="20% - Ênfase6 8 3 2 2" xfId="27043" xr:uid="{2FDB6444-CD68-48F2-8B53-BC4E8D5D39AC}"/>
    <cellStyle name="20% - Ênfase6 8 3 2 2 2" xfId="27044" xr:uid="{B4D63C44-C48C-419D-93A3-6E4327BA6F4E}"/>
    <cellStyle name="20% - Ênfase6 8 3 2 2 3" xfId="27045" xr:uid="{0BCB94B7-A669-4DD2-8871-3BE630979806}"/>
    <cellStyle name="20% - Ênfase6 8 3 2 3" xfId="27046" xr:uid="{257BEE4E-B0EA-4353-8B8C-D98B2DD5750B}"/>
    <cellStyle name="20% - Ênfase6 8 3 2 4" xfId="27047" xr:uid="{58D015B5-4D50-4F06-AA24-5A339921D376}"/>
    <cellStyle name="20% - Ênfase6 8 3 3" xfId="10531" xr:uid="{67F5E5AD-0FF0-4B42-B797-44EBB6FA8CDF}"/>
    <cellStyle name="20% - Ênfase6 8 3 3 2" xfId="27048" xr:uid="{B6E69E6F-F3DA-4B11-8025-1988E2DF12CB}"/>
    <cellStyle name="20% - Ênfase6 8 3 3 2 2" xfId="27049" xr:uid="{6FF3ED0A-D7B3-4DFA-BC6B-E53A59AF60F9}"/>
    <cellStyle name="20% - Ênfase6 8 3 3 2 3" xfId="27050" xr:uid="{14512429-830A-41C9-B365-40BA03FD3644}"/>
    <cellStyle name="20% - Ênfase6 8 3 3 3" xfId="27051" xr:uid="{4A97CB3A-B3DE-4C00-830A-04EA2BE23AA7}"/>
    <cellStyle name="20% - Ênfase6 8 3 3 4" xfId="27052" xr:uid="{1E4F2B8A-AD5E-4B72-867D-E7D3D2ABC5D6}"/>
    <cellStyle name="20% - Ênfase6 8 3 4" xfId="27053" xr:uid="{2D600249-3E27-4BCE-9611-40C401F91231}"/>
    <cellStyle name="20% - Ênfase6 8 3 4 2" xfId="27054" xr:uid="{F7BA8779-1C93-4A18-9EC2-9C6780C972B8}"/>
    <cellStyle name="20% - Ênfase6 8 3 4 3" xfId="27055" xr:uid="{B3D8FA37-7345-433B-ABA1-9ABEF0B47A6F}"/>
    <cellStyle name="20% - Ênfase6 8 3 5" xfId="27056" xr:uid="{F1E713ED-B07A-47C3-BC96-30C4B6AAAF5D}"/>
    <cellStyle name="20% - Ênfase6 8 3 6" xfId="27057" xr:uid="{A0B3C4CF-6331-4B5F-859D-F39B71CFC80B}"/>
    <cellStyle name="20% - Ênfase6 8 4" xfId="10532" xr:uid="{F7B42CED-806B-449D-B6C9-E3C8AA629C32}"/>
    <cellStyle name="20% - Ênfase6 8 4 2" xfId="10533" xr:uid="{CCD4506E-0840-4350-8F0C-9BA5B7D45587}"/>
    <cellStyle name="20% - Ênfase6 8 4 2 2" xfId="27058" xr:uid="{54D45BBB-9428-47DC-93C9-FC2551DE1935}"/>
    <cellStyle name="20% - Ênfase6 8 4 2 2 2" xfId="27059" xr:uid="{83D1C7BA-E26B-4128-A860-29D8D802F97E}"/>
    <cellStyle name="20% - Ênfase6 8 4 2 2 3" xfId="27060" xr:uid="{BC6224F9-19FA-4653-87F3-F910E4464804}"/>
    <cellStyle name="20% - Ênfase6 8 4 2 3" xfId="27061" xr:uid="{BEEEA440-CE52-4DDA-9DF5-D47D877D37D9}"/>
    <cellStyle name="20% - Ênfase6 8 4 2 4" xfId="27062" xr:uid="{3D9A7E7A-0723-425B-9199-BA50F9740A01}"/>
    <cellStyle name="20% - Ênfase6 8 4 3" xfId="10534" xr:uid="{CE9217D5-F5A1-4BC8-84BE-71389B7F6DF1}"/>
    <cellStyle name="20% - Ênfase6 8 4 3 2" xfId="27063" xr:uid="{F14A9429-ECD1-4DA5-9CFE-58F9DCA2F143}"/>
    <cellStyle name="20% - Ênfase6 8 4 3 2 2" xfId="27064" xr:uid="{4FC61DE7-8087-4A22-9A3F-27999F1C664A}"/>
    <cellStyle name="20% - Ênfase6 8 4 3 2 3" xfId="27065" xr:uid="{8C28F11D-74AB-44E9-8A87-386C9E4AF165}"/>
    <cellStyle name="20% - Ênfase6 8 4 3 3" xfId="27066" xr:uid="{33D39DD0-4EEA-481E-8B39-7AB2C0CE71AB}"/>
    <cellStyle name="20% - Ênfase6 8 4 3 4" xfId="27067" xr:uid="{2D9D978B-B6C3-4445-ABB8-B1F8534E0203}"/>
    <cellStyle name="20% - Ênfase6 8 4 4" xfId="27068" xr:uid="{1A1D28EB-5BFA-4DE0-B413-12994EFD412E}"/>
    <cellStyle name="20% - Ênfase6 8 4 4 2" xfId="27069" xr:uid="{FA601612-56B8-42FB-BEF4-EDA5F23EEA2E}"/>
    <cellStyle name="20% - Ênfase6 8 4 4 3" xfId="27070" xr:uid="{96E52E80-E974-4F7F-B718-CE2010FE885F}"/>
    <cellStyle name="20% - Ênfase6 8 4 5" xfId="27071" xr:uid="{4C2C9B4D-DB79-4E60-99F3-6767375AED20}"/>
    <cellStyle name="20% - Ênfase6 8 4 6" xfId="27072" xr:uid="{AB9514E6-798B-4249-9338-36BFBDBF90F4}"/>
    <cellStyle name="20% - Ênfase6 8 5" xfId="10535" xr:uid="{73FFC5C3-68B8-4EC1-B5C1-1FBECA022396}"/>
    <cellStyle name="20% - Ênfase6 8 5 2" xfId="10536" xr:uid="{78608CC0-7CD7-4F8E-9D3F-AF390835BE3D}"/>
    <cellStyle name="20% - Ênfase6 8 5 2 2" xfId="27073" xr:uid="{C5290B0B-C290-47BF-AAE7-5A55CEACA9EF}"/>
    <cellStyle name="20% - Ênfase6 8 5 2 2 2" xfId="27074" xr:uid="{8B36E352-F353-450B-9748-0EC0C9E846B2}"/>
    <cellStyle name="20% - Ênfase6 8 5 2 2 3" xfId="27075" xr:uid="{8A25762A-E908-4A26-B662-F019CB26AACA}"/>
    <cellStyle name="20% - Ênfase6 8 5 2 3" xfId="27076" xr:uid="{56B62B89-C888-47C7-84B0-4D3CC2316FE3}"/>
    <cellStyle name="20% - Ênfase6 8 5 2 4" xfId="27077" xr:uid="{AED7A1F5-56B5-4C49-BFED-B69460C4E1A6}"/>
    <cellStyle name="20% - Ênfase6 8 5 3" xfId="10537" xr:uid="{FBB9C045-92D5-4B2A-B997-0AD7827F0359}"/>
    <cellStyle name="20% - Ênfase6 8 5 3 2" xfId="27078" xr:uid="{C7DC2C63-714F-421E-86C3-A0B5949669D1}"/>
    <cellStyle name="20% - Ênfase6 8 5 3 2 2" xfId="27079" xr:uid="{EDC3CFF5-BDBF-4196-B056-7D85D722F341}"/>
    <cellStyle name="20% - Ênfase6 8 5 3 2 3" xfId="27080" xr:uid="{55EE93F6-23ED-4528-8FCF-14B5B022CF31}"/>
    <cellStyle name="20% - Ênfase6 8 5 3 3" xfId="27081" xr:uid="{084BE0C0-F03B-4E8D-94F1-CBA1C56E9724}"/>
    <cellStyle name="20% - Ênfase6 8 5 3 4" xfId="27082" xr:uid="{EDEFC57F-274B-495D-8D03-4E0B6D3687AF}"/>
    <cellStyle name="20% - Ênfase6 8 5 4" xfId="27083" xr:uid="{D67B9F49-5C6E-4CB9-B0E7-1008941EA02A}"/>
    <cellStyle name="20% - Ênfase6 8 5 4 2" xfId="27084" xr:uid="{65E62FED-B121-430B-B759-B9E5320981CF}"/>
    <cellStyle name="20% - Ênfase6 8 5 4 3" xfId="27085" xr:uid="{56B8D21F-9134-4C8F-8744-5BED50A5CB9B}"/>
    <cellStyle name="20% - Ênfase6 8 5 5" xfId="27086" xr:uid="{F4E095E7-1782-4E68-A4C8-03FB444F6219}"/>
    <cellStyle name="20% - Ênfase6 8 5 6" xfId="27087" xr:uid="{BD813259-6FAD-4A7E-8126-CD512AA4B447}"/>
    <cellStyle name="20% - Ênfase6 8 6" xfId="10538" xr:uid="{47B5764C-4F4E-46ED-BCAC-6BF86D41DAAC}"/>
    <cellStyle name="20% - Ênfase6 8 6 2" xfId="10539" xr:uid="{656F7CF6-3037-496C-9D4B-641C8F9F8883}"/>
    <cellStyle name="20% - Ênfase6 8 6 2 2" xfId="27088" xr:uid="{BA8708FB-4BB2-4866-A591-14E81C02636A}"/>
    <cellStyle name="20% - Ênfase6 8 6 2 2 2" xfId="27089" xr:uid="{31960D53-7889-4007-92F9-A5DCF8739842}"/>
    <cellStyle name="20% - Ênfase6 8 6 2 2 3" xfId="27090" xr:uid="{E67B0383-A2D7-4E13-9D48-BB1AA9D2F341}"/>
    <cellStyle name="20% - Ênfase6 8 6 2 3" xfId="27091" xr:uid="{F5F7308B-0F10-4729-9E8B-B66CA0D29C7A}"/>
    <cellStyle name="20% - Ênfase6 8 6 2 4" xfId="27092" xr:uid="{4EC35033-EE5E-4F77-B02A-4BE9982AC037}"/>
    <cellStyle name="20% - Ênfase6 8 6 3" xfId="10540" xr:uid="{6BEBEB45-E5AB-49F0-85CF-7F1F1D823033}"/>
    <cellStyle name="20% - Ênfase6 8 6 3 2" xfId="27093" xr:uid="{BFD8109C-77F2-41B8-B2DB-BC080D188405}"/>
    <cellStyle name="20% - Ênfase6 8 6 3 2 2" xfId="27094" xr:uid="{9BF5EFCB-92C2-4CC9-BC6E-79181B9FD55D}"/>
    <cellStyle name="20% - Ênfase6 8 6 3 2 3" xfId="27095" xr:uid="{63857711-2908-4EE7-B536-3D32354EB0E4}"/>
    <cellStyle name="20% - Ênfase6 8 6 3 3" xfId="27096" xr:uid="{8A538091-AC34-4B3D-8253-F6912100AA18}"/>
    <cellStyle name="20% - Ênfase6 8 6 3 4" xfId="27097" xr:uid="{98A190C2-28EC-4707-BA7A-8ED0B9B20076}"/>
    <cellStyle name="20% - Ênfase6 8 6 4" xfId="27098" xr:uid="{18B3FC91-3603-4073-8913-099B5912AB9D}"/>
    <cellStyle name="20% - Ênfase6 8 6 4 2" xfId="27099" xr:uid="{14E58227-63FB-4B04-96B7-15C7F38278BB}"/>
    <cellStyle name="20% - Ênfase6 8 6 4 3" xfId="27100" xr:uid="{AB7935CE-65C5-4252-9655-63C5892785D7}"/>
    <cellStyle name="20% - Ênfase6 8 6 5" xfId="27101" xr:uid="{611E36A8-D89F-43AC-9820-5321C70E9651}"/>
    <cellStyle name="20% - Ênfase6 8 6 6" xfId="27102" xr:uid="{A14C1372-AC77-4928-85C1-497A4D5BAA9D}"/>
    <cellStyle name="20% - Ênfase6 8 7" xfId="10541" xr:uid="{4251BC50-D8CB-4A4C-B57A-7B6BA6D8FBBE}"/>
    <cellStyle name="20% - Ênfase6 8 7 2" xfId="10542" xr:uid="{54BB7B24-8593-4015-B17B-80A458B71FEB}"/>
    <cellStyle name="20% - Ênfase6 8 7 2 2" xfId="27103" xr:uid="{4994BDA9-ACF2-49F6-BA72-FFC851CAE389}"/>
    <cellStyle name="20% - Ênfase6 8 7 2 2 2" xfId="27104" xr:uid="{F1C40E82-32F4-4674-93D8-D6BC43CC8C16}"/>
    <cellStyle name="20% - Ênfase6 8 7 2 2 3" xfId="27105" xr:uid="{ECFC75D0-12BC-45A7-A16B-09AADB1CFB4C}"/>
    <cellStyle name="20% - Ênfase6 8 7 2 3" xfId="27106" xr:uid="{06775AE3-305B-4719-819D-11B6F722F655}"/>
    <cellStyle name="20% - Ênfase6 8 7 2 4" xfId="27107" xr:uid="{D9E7F205-214E-43E4-81C6-F93A11890986}"/>
    <cellStyle name="20% - Ênfase6 8 7 3" xfId="10543" xr:uid="{7A32E15D-5D56-45ED-ADC0-8F0AD36AA892}"/>
    <cellStyle name="20% - Ênfase6 8 7 3 2" xfId="27108" xr:uid="{1B2F4E45-F5CE-4D1C-A945-248569A687A2}"/>
    <cellStyle name="20% - Ênfase6 8 7 3 2 2" xfId="27109" xr:uid="{86FAAC00-9099-4D63-A2B3-6153975ABE17}"/>
    <cellStyle name="20% - Ênfase6 8 7 3 2 3" xfId="27110" xr:uid="{DF61DCB0-D046-4933-997C-3E34D8CC557D}"/>
    <cellStyle name="20% - Ênfase6 8 7 3 3" xfId="27111" xr:uid="{A032EDC9-4011-499E-AC50-7CA48C5C6D2B}"/>
    <cellStyle name="20% - Ênfase6 8 7 3 4" xfId="27112" xr:uid="{54779CF7-4105-4186-BE39-A7A5C7A3F4AD}"/>
    <cellStyle name="20% - Ênfase6 8 7 4" xfId="27113" xr:uid="{0A8BBC0D-C570-41EE-94AC-C70ADD5AE565}"/>
    <cellStyle name="20% - Ênfase6 8 7 4 2" xfId="27114" xr:uid="{9DBB864A-3960-44A1-B531-F2AA65E8F929}"/>
    <cellStyle name="20% - Ênfase6 8 7 4 3" xfId="27115" xr:uid="{29D09C45-DDC8-405F-A576-00F3A09567C7}"/>
    <cellStyle name="20% - Ênfase6 8 7 5" xfId="27116" xr:uid="{A6DF26AC-4DDD-41D0-A63E-D7B0DE29F8D4}"/>
    <cellStyle name="20% - Ênfase6 8 7 6" xfId="27117" xr:uid="{48E78AB7-90DF-486F-A28B-E416C40E26DE}"/>
    <cellStyle name="20% - Ênfase6 8 8" xfId="10544" xr:uid="{BCB2BBA4-97A0-4CFD-83A5-3850B170006A}"/>
    <cellStyle name="20% - Ênfase6 8 8 2" xfId="10545" xr:uid="{61FAF472-E388-4680-876B-C6F4B8E1DB70}"/>
    <cellStyle name="20% - Ênfase6 8 8 2 2" xfId="27118" xr:uid="{ADCB2F02-167C-4901-8BD1-5D5CC50FA1B0}"/>
    <cellStyle name="20% - Ênfase6 8 8 2 2 2" xfId="27119" xr:uid="{26DE32E2-E0E5-4D62-BC16-3023AE07B2FA}"/>
    <cellStyle name="20% - Ênfase6 8 8 2 2 3" xfId="27120" xr:uid="{4F2D6CC5-A1AB-4FD0-A1E0-C3AAD0E9F967}"/>
    <cellStyle name="20% - Ênfase6 8 8 2 3" xfId="27121" xr:uid="{68F0879B-8784-4447-A5B9-50EA9FDBED46}"/>
    <cellStyle name="20% - Ênfase6 8 8 2 4" xfId="27122" xr:uid="{A93A81D0-F6C3-470D-ABB4-78EC1D2D8613}"/>
    <cellStyle name="20% - Ênfase6 8 8 3" xfId="10546" xr:uid="{E0A39009-1969-4BE8-B48F-AB9AE7287DC6}"/>
    <cellStyle name="20% - Ênfase6 8 8 3 2" xfId="27123" xr:uid="{D1A879BA-DA21-434B-B935-34371C7E815B}"/>
    <cellStyle name="20% - Ênfase6 8 8 3 2 2" xfId="27124" xr:uid="{47E05C15-4DD4-4F1E-8EEA-2E17A3129B15}"/>
    <cellStyle name="20% - Ênfase6 8 8 3 2 3" xfId="27125" xr:uid="{B5BF71A2-C198-44DA-B40F-F215413F2B10}"/>
    <cellStyle name="20% - Ênfase6 8 8 3 3" xfId="27126" xr:uid="{31FCF93C-0EC7-4FDE-ABCA-A164CC172CEF}"/>
    <cellStyle name="20% - Ênfase6 8 8 3 4" xfId="27127" xr:uid="{D6CCDC14-1343-44E8-B76A-760761B946C1}"/>
    <cellStyle name="20% - Ênfase6 8 8 4" xfId="27128" xr:uid="{7156BB69-FB60-408E-8F54-3986E767BF2A}"/>
    <cellStyle name="20% - Ênfase6 8 8 4 2" xfId="27129" xr:uid="{77E52089-6F65-4932-B29A-957DDA579288}"/>
    <cellStyle name="20% - Ênfase6 8 8 4 3" xfId="27130" xr:uid="{91836059-E6DF-4BA3-9180-7486F38E6533}"/>
    <cellStyle name="20% - Ênfase6 8 8 5" xfId="27131" xr:uid="{62FA9F23-0FF0-4F95-A6AA-1BFFD82809CF}"/>
    <cellStyle name="20% - Ênfase6 8 8 6" xfId="27132" xr:uid="{606178B5-8CDA-4C4E-925C-B3551798E6E1}"/>
    <cellStyle name="20% - Ênfase6 8 9" xfId="10547" xr:uid="{97433A84-D59A-4300-8E5E-8F51B3A465EA}"/>
    <cellStyle name="20% - Ênfase6 8 9 2" xfId="27133" xr:uid="{627B1230-BF12-4E07-AA34-F56DF07546EB}"/>
    <cellStyle name="20% - Ênfase6 8 9 2 2" xfId="27134" xr:uid="{D8319CF0-757B-4656-8544-58132AD69F00}"/>
    <cellStyle name="20% - Ênfase6 8 9 2 3" xfId="27135" xr:uid="{251FA559-95B9-4320-9BA7-929AE5C87A3F}"/>
    <cellStyle name="20% - Ênfase6 8 9 3" xfId="27136" xr:uid="{F681700C-97B5-4503-A047-7BA9EBBD094D}"/>
    <cellStyle name="20% - Ênfase6 8 9 4" xfId="27137" xr:uid="{0392667B-0721-41C3-97B4-63CD9C07E6C7}"/>
    <cellStyle name="20% - Ênfase6 80" xfId="27138" xr:uid="{995A7C70-ACF5-4EFC-9DDD-0B4C642133FB}"/>
    <cellStyle name="20% - Ênfase6 80 2" xfId="27139" xr:uid="{C55968A8-66E1-4234-A1F0-95D730119AE0}"/>
    <cellStyle name="20% - Ênfase6 81" xfId="27140" xr:uid="{A299BEF9-C4B4-4F4A-B5C7-83EB68579BE1}"/>
    <cellStyle name="20% - Ênfase6 81 2" xfId="27141" xr:uid="{C020972C-79AA-4C70-8DE2-A27F7E4FDE16}"/>
    <cellStyle name="20% - Ênfase6 82" xfId="27142" xr:uid="{77622813-C42F-401C-B312-523FAB3979F1}"/>
    <cellStyle name="20% - Ênfase6 82 2" xfId="27143" xr:uid="{264F2979-D2B9-47A9-97E3-F4A88D5EB76C}"/>
    <cellStyle name="20% - Ênfase6 83" xfId="27144" xr:uid="{65BC9F59-AFC8-43B8-9D9C-FD8FE2891694}"/>
    <cellStyle name="20% - Ênfase6 83 2" xfId="27145" xr:uid="{9EFA7D0F-D36F-460F-A8EE-AF8315377C31}"/>
    <cellStyle name="20% - Ênfase6 84" xfId="27146" xr:uid="{FF4CAAF5-DAE6-4CD2-B77B-781922F03B86}"/>
    <cellStyle name="20% - Ênfase6 84 2" xfId="27147" xr:uid="{5CAE48CF-767F-46C2-B30C-08C1AF02110F}"/>
    <cellStyle name="20% - Ênfase6 85" xfId="27148" xr:uid="{23A3A694-28B9-4358-83CB-035495A4F14B}"/>
    <cellStyle name="20% - Ênfase6 85 2" xfId="27149" xr:uid="{438B31A3-907C-4B41-B084-3F3DDE956F39}"/>
    <cellStyle name="20% - Ênfase6 86" xfId="27150" xr:uid="{E8BE31F7-5F04-412C-9BB8-D0297B539901}"/>
    <cellStyle name="20% - Ênfase6 86 2" xfId="27151" xr:uid="{07486960-4CDF-4C6C-A5DD-933C1A2E3C19}"/>
    <cellStyle name="20% - Ênfase6 87" xfId="27152" xr:uid="{A67C655E-5831-42AF-8069-B23E45818B65}"/>
    <cellStyle name="20% - Ênfase6 87 2" xfId="27153" xr:uid="{D14FEA86-AB4E-4081-9AD3-E764AF509179}"/>
    <cellStyle name="20% - Ênfase6 88" xfId="27154" xr:uid="{F0112338-BE07-4551-B173-F8B379BDD04F}"/>
    <cellStyle name="20% - Ênfase6 88 2" xfId="27155" xr:uid="{8AD1FB9B-30FF-4C38-981D-42C9C5F2972A}"/>
    <cellStyle name="20% - Ênfase6 89" xfId="27156" xr:uid="{7AAB994B-0B1F-4258-9483-AA9E5B5E0523}"/>
    <cellStyle name="20% - Ênfase6 89 2" xfId="27157" xr:uid="{E42B11D1-60A8-4387-8EF0-0DB76059250A}"/>
    <cellStyle name="20% - Ênfase6 9" xfId="5064" xr:uid="{82A62BD5-C8FA-4876-98EB-AFA5ED182239}"/>
    <cellStyle name="20% - Ênfase6 9 10" xfId="10548" xr:uid="{A789FB9C-F20F-4138-8D35-D6E72BEACF6D}"/>
    <cellStyle name="20% - Ênfase6 9 10 2" xfId="27158" xr:uid="{CC8CE96B-D817-4C6B-A1D9-53082AEC72A3}"/>
    <cellStyle name="20% - Ênfase6 9 10 2 2" xfId="27159" xr:uid="{BFF0E14E-DCF0-4AB8-BC38-D897BA76F3FE}"/>
    <cellStyle name="20% - Ênfase6 9 10 2 3" xfId="27160" xr:uid="{23EF6C86-9B3A-4445-9165-8072C3A15D18}"/>
    <cellStyle name="20% - Ênfase6 9 10 3" xfId="27161" xr:uid="{39C6760C-E598-4224-9B10-55837150261C}"/>
    <cellStyle name="20% - Ênfase6 9 10 4" xfId="27162" xr:uid="{3588A232-3FC7-4E46-ADFA-2C93BB6D84CE}"/>
    <cellStyle name="20% - Ênfase6 9 11" xfId="27163" xr:uid="{76CD538E-5885-4DF8-8479-E4EC31FEC39B}"/>
    <cellStyle name="20% - Ênfase6 9 11 2" xfId="27164" xr:uid="{AE389A8E-F9E5-45E9-AFD5-DF3D12FE7BA9}"/>
    <cellStyle name="20% - Ênfase6 9 11 3" xfId="27165" xr:uid="{52B584A0-8F86-4EB4-99E0-90B9EB0A1FAC}"/>
    <cellStyle name="20% - Ênfase6 9 12" xfId="27166" xr:uid="{BDC1B8D5-FF4E-4DE9-8575-BC17078BA46C}"/>
    <cellStyle name="20% - Ênfase6 9 13" xfId="27167" xr:uid="{88EA5315-7D76-46CA-8527-AE932E59CD14}"/>
    <cellStyle name="20% - Ênfase6 9 2" xfId="5065" xr:uid="{3DE91837-0EA1-458B-813F-846BEFAB9D0B}"/>
    <cellStyle name="20% - Ênfase6 9 2 2" xfId="10549" xr:uid="{949127AD-8F2A-414E-A3AB-8C100FFE227E}"/>
    <cellStyle name="20% - Ênfase6 9 2 2 2" xfId="27168" xr:uid="{C4718FF6-A35B-4456-B1F7-10E3EA7CEFB0}"/>
    <cellStyle name="20% - Ênfase6 9 2 2 2 2" xfId="27169" xr:uid="{B3FDAEF6-21C6-4623-929A-551E161C7D86}"/>
    <cellStyle name="20% - Ênfase6 9 2 2 2 3" xfId="27170" xr:uid="{84C4F245-AAEA-4E13-9199-1A6E86B5EF4C}"/>
    <cellStyle name="20% - Ênfase6 9 2 2 3" xfId="27171" xr:uid="{5FE4F40C-698B-4193-B9CD-0CCFA83CFFA6}"/>
    <cellStyle name="20% - Ênfase6 9 2 2 4" xfId="27172" xr:uid="{D565FCA2-9A03-4B86-9853-943D9B14B5AF}"/>
    <cellStyle name="20% - Ênfase6 9 2 3" xfId="10550" xr:uid="{B2C04729-8F67-4F53-90A1-429E8981BABB}"/>
    <cellStyle name="20% - Ênfase6 9 2 3 2" xfId="27173" xr:uid="{E7C35E18-959D-49BF-8EA0-FEC632207E46}"/>
    <cellStyle name="20% - Ênfase6 9 2 3 2 2" xfId="27174" xr:uid="{9CB295BA-E79D-47D6-8548-5B9C5EAC0818}"/>
    <cellStyle name="20% - Ênfase6 9 2 3 2 3" xfId="27175" xr:uid="{ACA91FAE-5D99-409F-9D7A-4E47EE2BCC78}"/>
    <cellStyle name="20% - Ênfase6 9 2 3 3" xfId="27176" xr:uid="{E91A7B51-FEF2-446A-919F-A1B46854FD67}"/>
    <cellStyle name="20% - Ênfase6 9 2 3 4" xfId="27177" xr:uid="{194E6EAE-BE94-4E56-838A-A53A8974D2D7}"/>
    <cellStyle name="20% - Ênfase6 9 2 4" xfId="27178" xr:uid="{E21E0FCB-0FE2-4FB8-ACD1-B69AA37358BB}"/>
    <cellStyle name="20% - Ênfase6 9 2 4 2" xfId="27179" xr:uid="{B0A766FE-79B0-4E11-9388-2EEE3261E87D}"/>
    <cellStyle name="20% - Ênfase6 9 2 4 3" xfId="27180" xr:uid="{F7647B77-835C-43FE-B525-DE0485A9BF29}"/>
    <cellStyle name="20% - Ênfase6 9 2 5" xfId="27181" xr:uid="{32943740-67F9-4308-AFB5-A304E2E625FD}"/>
    <cellStyle name="20% - Ênfase6 9 2 6" xfId="27182" xr:uid="{FD963039-206C-46AA-99B1-A91C24861143}"/>
    <cellStyle name="20% - Ênfase6 9 3" xfId="5066" xr:uid="{3DBADE96-D3CB-4638-BDD4-1A60B2B2159A}"/>
    <cellStyle name="20% - Ênfase6 9 3 2" xfId="10551" xr:uid="{F88F052F-6D3A-402B-B311-A192A9FA5738}"/>
    <cellStyle name="20% - Ênfase6 9 3 2 2" xfId="27183" xr:uid="{B6DB5622-F74E-4BD3-9F4F-075214A1015D}"/>
    <cellStyle name="20% - Ênfase6 9 3 2 2 2" xfId="27184" xr:uid="{E1685D4E-94A8-4637-8968-DB26E8CE698F}"/>
    <cellStyle name="20% - Ênfase6 9 3 2 2 3" xfId="27185" xr:uid="{2AE36B93-52CD-44E0-94B3-EECD74E0D458}"/>
    <cellStyle name="20% - Ênfase6 9 3 2 3" xfId="27186" xr:uid="{6BDB343F-99A1-4206-8036-CF25D5370256}"/>
    <cellStyle name="20% - Ênfase6 9 3 2 4" xfId="27187" xr:uid="{2EABABE5-4202-46AC-B0F8-AC53C0862843}"/>
    <cellStyle name="20% - Ênfase6 9 3 3" xfId="10552" xr:uid="{8DB450D3-65A1-443F-86AD-52B410D9C8D8}"/>
    <cellStyle name="20% - Ênfase6 9 3 3 2" xfId="27188" xr:uid="{0CEE608F-1956-4819-83DC-55D92ABDCA74}"/>
    <cellStyle name="20% - Ênfase6 9 3 3 2 2" xfId="27189" xr:uid="{5DBDC84D-EBED-440B-874C-59B4D8F1A377}"/>
    <cellStyle name="20% - Ênfase6 9 3 3 2 3" xfId="27190" xr:uid="{E3E30656-B03F-4D7F-8A20-D967BCA91582}"/>
    <cellStyle name="20% - Ênfase6 9 3 3 3" xfId="27191" xr:uid="{81EB50FD-5F4C-41ED-B642-FB8B5682788C}"/>
    <cellStyle name="20% - Ênfase6 9 3 3 4" xfId="27192" xr:uid="{FCA97159-3382-49CF-AAD4-FA309AE41FF7}"/>
    <cellStyle name="20% - Ênfase6 9 3 4" xfId="27193" xr:uid="{4AA06D67-4D10-4407-B86C-369CFA99FAF2}"/>
    <cellStyle name="20% - Ênfase6 9 3 4 2" xfId="27194" xr:uid="{3C49AA8B-2F87-4344-8048-87C66058CEB3}"/>
    <cellStyle name="20% - Ênfase6 9 3 4 3" xfId="27195" xr:uid="{0C672124-634D-4C94-8451-8DC683C6D885}"/>
    <cellStyle name="20% - Ênfase6 9 3 5" xfId="27196" xr:uid="{DDED126A-9D09-4E95-AEF5-3D88981085CF}"/>
    <cellStyle name="20% - Ênfase6 9 3 6" xfId="27197" xr:uid="{A97698B2-CE61-4FCA-974D-C77CBB1AA48C}"/>
    <cellStyle name="20% - Ênfase6 9 4" xfId="10553" xr:uid="{61B7556F-0A98-4514-9D0B-77C1A46B5E5A}"/>
    <cellStyle name="20% - Ênfase6 9 4 2" xfId="10554" xr:uid="{33C8738C-5E59-4B1A-9DA1-8D326AFCA7C1}"/>
    <cellStyle name="20% - Ênfase6 9 4 2 2" xfId="27198" xr:uid="{AA41327F-D8B1-40D0-B929-64AA83BB0629}"/>
    <cellStyle name="20% - Ênfase6 9 4 2 2 2" xfId="27199" xr:uid="{810BD4C5-6DAF-48AB-AEBB-9AFD83ED1F71}"/>
    <cellStyle name="20% - Ênfase6 9 4 2 2 3" xfId="27200" xr:uid="{BA1981B0-B634-4B40-9917-0D2C2E8B3E9F}"/>
    <cellStyle name="20% - Ênfase6 9 4 2 3" xfId="27201" xr:uid="{7E10D9B9-739E-4504-A2C7-608C00415CCE}"/>
    <cellStyle name="20% - Ênfase6 9 4 2 4" xfId="27202" xr:uid="{B9EF1F76-66A7-4E03-B41A-8B138CF66E98}"/>
    <cellStyle name="20% - Ênfase6 9 4 3" xfId="10555" xr:uid="{1880A747-93D3-4771-A8F3-27E8C7B65370}"/>
    <cellStyle name="20% - Ênfase6 9 4 3 2" xfId="27203" xr:uid="{1CDDA95F-654F-4269-88AD-455F65CFD8DF}"/>
    <cellStyle name="20% - Ênfase6 9 4 3 2 2" xfId="27204" xr:uid="{E04A2434-33BB-40AC-93AB-FCBB86A49634}"/>
    <cellStyle name="20% - Ênfase6 9 4 3 2 3" xfId="27205" xr:uid="{ED0AD675-1BCD-4073-8157-5AD6082D8FBF}"/>
    <cellStyle name="20% - Ênfase6 9 4 3 3" xfId="27206" xr:uid="{058135D4-527E-4595-8633-56D7A1B86E03}"/>
    <cellStyle name="20% - Ênfase6 9 4 3 4" xfId="27207" xr:uid="{10E8721A-679E-494C-9038-A4AF9630EAE9}"/>
    <cellStyle name="20% - Ênfase6 9 4 4" xfId="27208" xr:uid="{7BB9133A-8A6D-4F1B-85DE-6D7B68DAF2F0}"/>
    <cellStyle name="20% - Ênfase6 9 4 4 2" xfId="27209" xr:uid="{CDBD91B6-F4E3-42C9-A1ED-6C3AE29954B2}"/>
    <cellStyle name="20% - Ênfase6 9 4 4 3" xfId="27210" xr:uid="{8465E362-E296-47DA-9BAF-6FB07A963F97}"/>
    <cellStyle name="20% - Ênfase6 9 4 5" xfId="27211" xr:uid="{7223F087-2438-4800-B44C-089991E3517E}"/>
    <cellStyle name="20% - Ênfase6 9 4 6" xfId="27212" xr:uid="{7A7CCD20-87A3-467D-B534-D07F5033A887}"/>
    <cellStyle name="20% - Ênfase6 9 5" xfId="10556" xr:uid="{567563D2-C1B6-4494-8FA5-F8AB4C106ABC}"/>
    <cellStyle name="20% - Ênfase6 9 5 2" xfId="10557" xr:uid="{CD6CF10E-132E-40BF-A0DF-2C4C83DBB64C}"/>
    <cellStyle name="20% - Ênfase6 9 5 2 2" xfId="27213" xr:uid="{1FF83A10-3BC8-4CDE-B4F4-983CABEAB253}"/>
    <cellStyle name="20% - Ênfase6 9 5 2 2 2" xfId="27214" xr:uid="{4271BF30-752F-459C-B7AF-8E4B78812ED3}"/>
    <cellStyle name="20% - Ênfase6 9 5 2 2 3" xfId="27215" xr:uid="{588C7456-3DC3-420E-8A5C-28E952692A7F}"/>
    <cellStyle name="20% - Ênfase6 9 5 2 3" xfId="27216" xr:uid="{D8C6E3C4-EBE7-47D4-A007-833435AC03AC}"/>
    <cellStyle name="20% - Ênfase6 9 5 2 4" xfId="27217" xr:uid="{AD04A839-714A-41C9-BBAD-63D8D71CDE25}"/>
    <cellStyle name="20% - Ênfase6 9 5 3" xfId="10558" xr:uid="{053BC709-323C-4AA5-A1CB-AB48518155E0}"/>
    <cellStyle name="20% - Ênfase6 9 5 3 2" xfId="27218" xr:uid="{0BD89772-428D-4C5E-BCA7-F3A5D13BE6EF}"/>
    <cellStyle name="20% - Ênfase6 9 5 3 2 2" xfId="27219" xr:uid="{DC5DC295-19D7-4D2B-B79A-D06CFA3FD6D5}"/>
    <cellStyle name="20% - Ênfase6 9 5 3 2 3" xfId="27220" xr:uid="{5D7C7B9E-7684-488F-8681-D858ABA8C7A9}"/>
    <cellStyle name="20% - Ênfase6 9 5 3 3" xfId="27221" xr:uid="{7274CF5F-E5A9-40D7-ADAE-1C70403DFD9F}"/>
    <cellStyle name="20% - Ênfase6 9 5 3 4" xfId="27222" xr:uid="{F90BDC65-C0B0-4BD4-9495-D96702A77BF4}"/>
    <cellStyle name="20% - Ênfase6 9 5 4" xfId="27223" xr:uid="{F79E1AB6-DAE1-434C-B54D-D20D94C98505}"/>
    <cellStyle name="20% - Ênfase6 9 5 4 2" xfId="27224" xr:uid="{55E57E25-0BEC-4BF7-8345-09EC94404103}"/>
    <cellStyle name="20% - Ênfase6 9 5 4 3" xfId="27225" xr:uid="{BF4AF781-01D6-4D5B-8BB5-4EB6E0AD32AF}"/>
    <cellStyle name="20% - Ênfase6 9 5 5" xfId="27226" xr:uid="{3F4D9A8B-F2D3-4D1B-AB26-E38B2F110CF0}"/>
    <cellStyle name="20% - Ênfase6 9 5 6" xfId="27227" xr:uid="{5998E83F-8FCF-4F5A-9EC3-57E17C8AA9AB}"/>
    <cellStyle name="20% - Ênfase6 9 6" xfId="10559" xr:uid="{9A45B6E5-119A-45C0-AA0E-AD89E128EEE7}"/>
    <cellStyle name="20% - Ênfase6 9 6 2" xfId="10560" xr:uid="{4F054E2D-A7CD-4B07-A144-76495BBB9A2B}"/>
    <cellStyle name="20% - Ênfase6 9 6 2 2" xfId="27228" xr:uid="{81A75192-C62F-4BFA-B5A1-D942CA9CA39B}"/>
    <cellStyle name="20% - Ênfase6 9 6 2 2 2" xfId="27229" xr:uid="{DF2C8D83-BF4E-4099-A9CA-57B93B8C3487}"/>
    <cellStyle name="20% - Ênfase6 9 6 2 2 3" xfId="27230" xr:uid="{F69B2AD0-BA83-43BC-B86D-7FA508855264}"/>
    <cellStyle name="20% - Ênfase6 9 6 2 3" xfId="27231" xr:uid="{20C4A64D-316C-4AF0-AF78-2B8C1A52C21E}"/>
    <cellStyle name="20% - Ênfase6 9 6 2 4" xfId="27232" xr:uid="{62504CA9-9E46-450A-9FA5-068E983C7D99}"/>
    <cellStyle name="20% - Ênfase6 9 6 3" xfId="10561" xr:uid="{BE5C6E33-801C-42BE-B107-B94F0362C4D6}"/>
    <cellStyle name="20% - Ênfase6 9 6 3 2" xfId="27233" xr:uid="{58123995-01AF-4AA0-B7C0-1BFD48ED0A8B}"/>
    <cellStyle name="20% - Ênfase6 9 6 3 2 2" xfId="27234" xr:uid="{CE8FE9A9-105B-4AB0-9FB1-8F61E1D725E8}"/>
    <cellStyle name="20% - Ênfase6 9 6 3 2 3" xfId="27235" xr:uid="{BE3C431D-2BD7-4D01-99D9-6A855FCC0076}"/>
    <cellStyle name="20% - Ênfase6 9 6 3 3" xfId="27236" xr:uid="{FF0B1F75-7859-44C7-A03B-54B573785B53}"/>
    <cellStyle name="20% - Ênfase6 9 6 3 4" xfId="27237" xr:uid="{6518EEF6-9252-48C0-9BF1-F7EFD3318B29}"/>
    <cellStyle name="20% - Ênfase6 9 6 4" xfId="27238" xr:uid="{4224918B-E2DE-4525-91DD-265EDD4AB7C5}"/>
    <cellStyle name="20% - Ênfase6 9 6 4 2" xfId="27239" xr:uid="{8A2AC397-FEB8-46A5-81CB-87761C777019}"/>
    <cellStyle name="20% - Ênfase6 9 6 4 3" xfId="27240" xr:uid="{46287E7B-7CF3-471C-9C5D-081EF1A77FCD}"/>
    <cellStyle name="20% - Ênfase6 9 6 5" xfId="27241" xr:uid="{B30F39D8-8824-4DC8-94F0-9543E0785B4E}"/>
    <cellStyle name="20% - Ênfase6 9 6 6" xfId="27242" xr:uid="{521F9200-4134-4194-9AFF-4B74D9EAFC58}"/>
    <cellStyle name="20% - Ênfase6 9 7" xfId="10562" xr:uid="{FBFFF594-2E49-4040-98F3-C73774F9C93A}"/>
    <cellStyle name="20% - Ênfase6 9 7 2" xfId="10563" xr:uid="{17E74B18-0C8A-4F68-841A-12C76A34D0EC}"/>
    <cellStyle name="20% - Ênfase6 9 7 2 2" xfId="27243" xr:uid="{099F0EE5-1484-47EF-95F2-945F537032C8}"/>
    <cellStyle name="20% - Ênfase6 9 7 2 2 2" xfId="27244" xr:uid="{C598B3C4-2737-41A1-A224-63F9FED6DDCD}"/>
    <cellStyle name="20% - Ênfase6 9 7 2 2 3" xfId="27245" xr:uid="{9E0C3724-BB99-4C4C-AC07-E8E72E16BC82}"/>
    <cellStyle name="20% - Ênfase6 9 7 2 3" xfId="27246" xr:uid="{7D37FA60-607B-43B7-9AB1-F6329063DC89}"/>
    <cellStyle name="20% - Ênfase6 9 7 2 4" xfId="27247" xr:uid="{71744165-1F44-4B7E-91D8-F41834DF93A6}"/>
    <cellStyle name="20% - Ênfase6 9 7 3" xfId="10564" xr:uid="{AB18BBE2-0CEC-4233-9AAD-0647490CAA45}"/>
    <cellStyle name="20% - Ênfase6 9 7 3 2" xfId="27248" xr:uid="{3BB6B9E4-B224-4898-B2CA-9AA5B199303F}"/>
    <cellStyle name="20% - Ênfase6 9 7 3 2 2" xfId="27249" xr:uid="{C503134E-FF78-40BE-AF38-B3D0DAEBB57D}"/>
    <cellStyle name="20% - Ênfase6 9 7 3 2 3" xfId="27250" xr:uid="{C8EA4A42-B3F7-4F11-BE2A-BCF6CA707093}"/>
    <cellStyle name="20% - Ênfase6 9 7 3 3" xfId="27251" xr:uid="{7242CB87-AE10-47A2-BEE0-43DE8C38ECAB}"/>
    <cellStyle name="20% - Ênfase6 9 7 3 4" xfId="27252" xr:uid="{5B4C9CFA-7569-46EB-A393-067BA321C27D}"/>
    <cellStyle name="20% - Ênfase6 9 7 4" xfId="27253" xr:uid="{07A20D40-8DAB-4987-9D1E-C5B70F79BF21}"/>
    <cellStyle name="20% - Ênfase6 9 7 4 2" xfId="27254" xr:uid="{C458F437-F262-459E-8E86-0236A9541275}"/>
    <cellStyle name="20% - Ênfase6 9 7 4 3" xfId="27255" xr:uid="{1AAA52DF-610A-4E13-BBEA-144E2A537077}"/>
    <cellStyle name="20% - Ênfase6 9 7 5" xfId="27256" xr:uid="{ADFC9C62-25C0-4A57-AFBE-C1F9424390AB}"/>
    <cellStyle name="20% - Ênfase6 9 7 6" xfId="27257" xr:uid="{1FD38F5C-6060-4108-AB47-4FBDFEA2A95E}"/>
    <cellStyle name="20% - Ênfase6 9 8" xfId="10565" xr:uid="{25AA956D-7E51-4CBB-AD2F-87E854E1F70A}"/>
    <cellStyle name="20% - Ênfase6 9 8 2" xfId="10566" xr:uid="{0D6BD5DC-AF70-49FE-BD10-69B7085D0545}"/>
    <cellStyle name="20% - Ênfase6 9 8 2 2" xfId="27258" xr:uid="{14329D1F-5488-4D47-A0A1-9A084A46F017}"/>
    <cellStyle name="20% - Ênfase6 9 8 2 2 2" xfId="27259" xr:uid="{6ACE29AF-432D-4980-AB88-CC872BF3F71A}"/>
    <cellStyle name="20% - Ênfase6 9 8 2 2 3" xfId="27260" xr:uid="{8D49655F-1A76-4BCD-B9F5-443E669140C7}"/>
    <cellStyle name="20% - Ênfase6 9 8 2 3" xfId="27261" xr:uid="{A7D5EE19-8CEC-4CFD-81CA-18DD6C1DC350}"/>
    <cellStyle name="20% - Ênfase6 9 8 2 4" xfId="27262" xr:uid="{42B95685-C345-422A-9A80-577E3FA0BE5C}"/>
    <cellStyle name="20% - Ênfase6 9 8 3" xfId="10567" xr:uid="{FC4D48C5-9B62-46A6-8981-A9AB0D5998DC}"/>
    <cellStyle name="20% - Ênfase6 9 8 3 2" xfId="27263" xr:uid="{7866B503-7407-4DB1-874A-7050FEF126A9}"/>
    <cellStyle name="20% - Ênfase6 9 8 3 2 2" xfId="27264" xr:uid="{18C39B3D-B9EB-4A81-85E2-436201CD26BA}"/>
    <cellStyle name="20% - Ênfase6 9 8 3 2 3" xfId="27265" xr:uid="{76BAB0B3-57D1-44D7-B97A-3C06F8881D92}"/>
    <cellStyle name="20% - Ênfase6 9 8 3 3" xfId="27266" xr:uid="{1175618D-998F-484D-8536-CB0FCA5B0E97}"/>
    <cellStyle name="20% - Ênfase6 9 8 3 4" xfId="27267" xr:uid="{414C0AB4-86AB-4146-ACCA-6F1209E28F9F}"/>
    <cellStyle name="20% - Ênfase6 9 8 4" xfId="27268" xr:uid="{4E08B26C-59D7-4803-8FE1-43963B672E9E}"/>
    <cellStyle name="20% - Ênfase6 9 8 4 2" xfId="27269" xr:uid="{8AB1CF2D-6DC8-4EBD-9F3E-38FF697028AA}"/>
    <cellStyle name="20% - Ênfase6 9 8 4 3" xfId="27270" xr:uid="{749A504C-9A60-4D22-86FE-3B379EF1E556}"/>
    <cellStyle name="20% - Ênfase6 9 8 5" xfId="27271" xr:uid="{851E8C03-BD62-4066-A8B6-6D7364138FDB}"/>
    <cellStyle name="20% - Ênfase6 9 8 6" xfId="27272" xr:uid="{9952F6C5-5247-4FFB-B084-68C3B32D9D55}"/>
    <cellStyle name="20% - Ênfase6 9 9" xfId="10568" xr:uid="{3ACAA1AC-4A40-446B-9270-499462720B63}"/>
    <cellStyle name="20% - Ênfase6 9 9 2" xfId="27273" xr:uid="{93F4705A-C0C6-4463-BBAD-F951F5D940F8}"/>
    <cellStyle name="20% - Ênfase6 9 9 2 2" xfId="27274" xr:uid="{5DB46294-5CF1-453C-BB2E-299898ADFCFA}"/>
    <cellStyle name="20% - Ênfase6 9 9 2 3" xfId="27275" xr:uid="{5224C827-5B55-46A9-95D1-261334953ADF}"/>
    <cellStyle name="20% - Ênfase6 9 9 3" xfId="27276" xr:uid="{F9B66558-AE62-4E4C-BCC0-622F635F077A}"/>
    <cellStyle name="20% - Ênfase6 9 9 4" xfId="27277" xr:uid="{60CCE3D1-477D-43CE-9E8D-1BE859E365C3}"/>
    <cellStyle name="20% - Ênfase6 90" xfId="27278" xr:uid="{5B213750-C4E4-4E0F-85A1-C9487D2D8711}"/>
    <cellStyle name="20% - Ênfase6 90 2" xfId="27279" xr:uid="{9F308790-4851-4ACA-BFC6-CB1409D757D3}"/>
    <cellStyle name="20% - Ênfase6 91" xfId="27280" xr:uid="{B613A48A-0F5E-4739-B782-982BD9EA0F8E}"/>
    <cellStyle name="20% - Ênfase6 91 2" xfId="27281" xr:uid="{1C491C10-BE55-465B-AB92-892747B93898}"/>
    <cellStyle name="20% - Ênfase6 92" xfId="27282" xr:uid="{D4A02C28-9532-45A5-A49E-4C8AB7362D0B}"/>
    <cellStyle name="20% - Ênfase6 92 2" xfId="27283" xr:uid="{7651DB46-FFA7-4000-BB40-571C01153859}"/>
    <cellStyle name="20% - Ênfase6 93" xfId="27284" xr:uid="{1F7E40C9-492A-4070-BA06-5D6743921A74}"/>
    <cellStyle name="20% - Ênfase6 93 2" xfId="27285" xr:uid="{2BB17991-DE11-43AF-8BC9-EEC930EAFFDF}"/>
    <cellStyle name="20% - Ênfase6 94" xfId="27286" xr:uid="{83132EC0-E816-4BFC-A884-F6B2F7070D23}"/>
    <cellStyle name="20% - Ênfase6 94 2" xfId="27287" xr:uid="{6EF34DBF-A472-4129-8B28-8B6A887060FC}"/>
    <cellStyle name="20% - Ênfase6 95" xfId="27288" xr:uid="{B457FA08-CCFC-40EE-A6DE-F0B3DF8C9670}"/>
    <cellStyle name="20% - Ênfase6 95 2" xfId="27289" xr:uid="{50C972B2-E0C4-4269-A846-1C26D5A06CDD}"/>
    <cellStyle name="20% - Ênfase6 96" xfId="27290" xr:uid="{99317A61-C6B9-4B59-9C03-2E95CBA596DC}"/>
    <cellStyle name="20% - Ênfase6 96 2" xfId="27291" xr:uid="{3197D19A-81BC-4C49-9EED-AB0F597D46FD}"/>
    <cellStyle name="20% - Ênfase6 97" xfId="27292" xr:uid="{08895AF8-E0FA-4408-AEEA-F4554811BB24}"/>
    <cellStyle name="20% - Ênfase6 97 2" xfId="27293" xr:uid="{DDE29D9D-4844-4FD7-9313-90294576FBAF}"/>
    <cellStyle name="20% - Ênfase6 98" xfId="27294" xr:uid="{C7A9A035-231C-46B5-841A-C7182DDB11EC}"/>
    <cellStyle name="20% - Ênfase6 98 2" xfId="27295" xr:uid="{A1B945C5-FACD-4674-9E14-C33506D46AA0}"/>
    <cellStyle name="20% - Ênfase6 99" xfId="27296" xr:uid="{2FA8CF9C-7065-4A07-81A2-94F3892958C8}"/>
    <cellStyle name="40% - Accent1 2" xfId="4022" xr:uid="{EF5D737F-4AFA-4B94-9CAE-F2F0DC7362DF}"/>
    <cellStyle name="40% - Accent1 2 10" xfId="5067" xr:uid="{9BBF9C09-F174-45F9-ACCA-5BF0BE0D7B67}"/>
    <cellStyle name="40% - Accent1 2 2" xfId="5068" xr:uid="{539D3856-92C3-40AB-B0CC-87D6EDDF621E}"/>
    <cellStyle name="40% - Accent1 2 3" xfId="5069" xr:uid="{91A0F2AA-1F07-453C-96B8-87E7F92327A7}"/>
    <cellStyle name="40% - Accent1 2 4" xfId="5070" xr:uid="{9A2B589E-C9B7-4C69-9448-8FDE1CAF7E6E}"/>
    <cellStyle name="40% - Accent1 2 5" xfId="5071" xr:uid="{94EEE9C0-4275-4123-9F13-6C92AD1D67C2}"/>
    <cellStyle name="40% - Accent1 2 6" xfId="5072" xr:uid="{81D018BF-646A-4853-AE87-62335138CBCA}"/>
    <cellStyle name="40% - Accent1 2 7" xfId="5073" xr:uid="{13872DA9-24F4-429E-BC4E-9BEDCF7254DB}"/>
    <cellStyle name="40% - Accent1 2 8" xfId="5074" xr:uid="{9E701949-89FC-4CF0-8DAF-3E5328243870}"/>
    <cellStyle name="40% - Accent1 2 9" xfId="5075" xr:uid="{3A3DF186-D0F4-45CC-8A0D-D4A98E875AF3}"/>
    <cellStyle name="40% - Accent1 3" xfId="5076" xr:uid="{D933F61A-C14E-42BE-B649-E94443DC47BD}"/>
    <cellStyle name="40% - Accent1 3 2" xfId="5077" xr:uid="{5BEF8EAE-41EB-4CEB-8893-6897FF40C2C3}"/>
    <cellStyle name="40% - Accent1 3 3" xfId="5078" xr:uid="{9881A813-C1DB-458A-8693-A0B460CDB69B}"/>
    <cellStyle name="40% - Accent1 3 4" xfId="5079" xr:uid="{F0B74B68-6EC6-46BD-91C5-5F1A7098F01D}"/>
    <cellStyle name="40% - Accent1 3 5" xfId="5080" xr:uid="{902347D9-5A9C-4F0C-A8FE-CF3070D0BB33}"/>
    <cellStyle name="40% - Accent1 3 6" xfId="5081" xr:uid="{2D2D3271-E45C-469F-A46F-802B1D5CC5FC}"/>
    <cellStyle name="40% - Accent1 3 7" xfId="5082" xr:uid="{C7D67A86-4D36-411B-9684-E0C08B137A6C}"/>
    <cellStyle name="40% - Accent1 3 8" xfId="5083" xr:uid="{28FA3CD4-50AE-46D3-8F51-F38BB79194C0}"/>
    <cellStyle name="40% - Accent1 3 9" xfId="5084" xr:uid="{49D0904B-C3B6-4D9C-92A7-CFD2304CF0B0}"/>
    <cellStyle name="40% - Accent1 4" xfId="5085" xr:uid="{080D30F1-8D9B-4ED7-852A-51F2573E26B2}"/>
    <cellStyle name="40% - Accent1 4 2" xfId="5086" xr:uid="{8E828802-4987-4670-A537-BAEE42144175}"/>
    <cellStyle name="40% - Accent1 4 3" xfId="5087" xr:uid="{5E5366CD-B7D1-42FB-B4BD-3D2FFAD097EA}"/>
    <cellStyle name="40% - Accent1 4 4" xfId="5088" xr:uid="{E7DC52B9-6120-4C23-9AAE-44250366D3D7}"/>
    <cellStyle name="40% - Accent1 4 5" xfId="5089" xr:uid="{FC54A59F-1D89-413F-A0B9-9369D076BE58}"/>
    <cellStyle name="40% - Accent1 4 6" xfId="5090" xr:uid="{BB89A742-A342-46A9-A551-EDFD4FA47113}"/>
    <cellStyle name="40% - Accent1 4 7" xfId="5091" xr:uid="{63214FCF-9CE4-4483-9BE2-918B2E47BF63}"/>
    <cellStyle name="40% - Accent1 4 8" xfId="5092" xr:uid="{B2E0B551-F97F-4155-862A-8DE56A93BF93}"/>
    <cellStyle name="40% - Accent1 4 9" xfId="5093" xr:uid="{0D982B05-2CC3-4CCF-925A-70DAEE30EBBF}"/>
    <cellStyle name="40% - Accent2 2" xfId="4023" xr:uid="{BBAD7C4B-A18E-4B66-8749-6F5A0B83F364}"/>
    <cellStyle name="40% - Accent2 2 10" xfId="5094" xr:uid="{38A88F5C-0C14-475F-9289-8C9986E3F885}"/>
    <cellStyle name="40% - Accent2 2 2" xfId="5095" xr:uid="{236D0EE3-5A7F-43FD-910A-25466208C30E}"/>
    <cellStyle name="40% - Accent2 2 3" xfId="5096" xr:uid="{00A3AE9F-4EDB-4B06-988F-6A52872C2B4A}"/>
    <cellStyle name="40% - Accent2 2 4" xfId="5097" xr:uid="{28F0F7E0-418E-409D-8391-B90535E9F44C}"/>
    <cellStyle name="40% - Accent2 2 5" xfId="5098" xr:uid="{69372F33-5789-4F42-B140-65A3779BB916}"/>
    <cellStyle name="40% - Accent2 2 6" xfId="5099" xr:uid="{57976099-DDD2-4C94-B28D-B4D071426FF2}"/>
    <cellStyle name="40% - Accent2 2 7" xfId="5100" xr:uid="{DDBB2E42-3FAC-42A5-887B-3AD5331306C9}"/>
    <cellStyle name="40% - Accent2 2 8" xfId="5101" xr:uid="{FEEA6B99-38FB-46D5-9E65-D5718A2349D0}"/>
    <cellStyle name="40% - Accent2 2 9" xfId="5102" xr:uid="{5FC61579-B5DE-4832-AA5C-92A527990003}"/>
    <cellStyle name="40% - Accent2 3" xfId="5103" xr:uid="{29387332-56A3-45BF-8BC6-2A6B055DAEDE}"/>
    <cellStyle name="40% - Accent2 3 2" xfId="5104" xr:uid="{594CB67C-5FFC-4762-B413-268BCCAB9778}"/>
    <cellStyle name="40% - Accent2 3 3" xfId="5105" xr:uid="{F074DC10-C66B-4799-90A3-A0856369B082}"/>
    <cellStyle name="40% - Accent2 3 4" xfId="5106" xr:uid="{F7609C58-81F9-4B79-AAA1-BA3045E8AD12}"/>
    <cellStyle name="40% - Accent2 3 5" xfId="5107" xr:uid="{7BEB3ED3-808A-4532-A55C-C90C897B329F}"/>
    <cellStyle name="40% - Accent2 3 6" xfId="5108" xr:uid="{1B42561E-42ED-450F-B279-C0B1ACF44B95}"/>
    <cellStyle name="40% - Accent2 3 7" xfId="5109" xr:uid="{A9D40D3C-9C72-4395-BA89-EEEE3A698814}"/>
    <cellStyle name="40% - Accent2 3 8" xfId="5110" xr:uid="{D83AE0A3-8C53-45CB-9FFE-0B609F677454}"/>
    <cellStyle name="40% - Accent2 3 9" xfId="5111" xr:uid="{03603AB7-49FB-4482-A17D-AC29184501C6}"/>
    <cellStyle name="40% - Accent2 4" xfId="5112" xr:uid="{D8876C38-1A3E-4DBA-A24F-6201E1CE7FE3}"/>
    <cellStyle name="40% - Accent2 4 2" xfId="5113" xr:uid="{1CC7D205-7164-4967-9C3C-5A7C698A25B3}"/>
    <cellStyle name="40% - Accent2 4 3" xfId="5114" xr:uid="{199431FE-996B-4C7B-8F2C-FEF5E9935D37}"/>
    <cellStyle name="40% - Accent2 4 4" xfId="5115" xr:uid="{28D606D6-F81F-4EBD-A020-977CB9319B45}"/>
    <cellStyle name="40% - Accent2 4 5" xfId="5116" xr:uid="{7BD69CF1-F451-4461-9938-048BEF1301BE}"/>
    <cellStyle name="40% - Accent2 4 6" xfId="5117" xr:uid="{81D86834-64E2-4901-BC2F-95809F039E5D}"/>
    <cellStyle name="40% - Accent2 4 7" xfId="5118" xr:uid="{CBCDE71F-3991-4F7C-9399-CE14DC618318}"/>
    <cellStyle name="40% - Accent2 4 8" xfId="5119" xr:uid="{EE07A082-66AC-4FD0-A2A9-26911A367688}"/>
    <cellStyle name="40% - Accent2 4 9" xfId="5120" xr:uid="{76B4D9E6-E8A4-4E8C-9883-79B528F4015A}"/>
    <cellStyle name="40% - Accent3 2" xfId="4024" xr:uid="{C8C4029D-1D64-45A4-B5FF-991F6BCA4627}"/>
    <cellStyle name="40% - Accent3 2 10" xfId="5121" xr:uid="{3188DEAA-C45B-4326-97C6-CAE27FCA82E8}"/>
    <cellStyle name="40% - Accent3 2 2" xfId="5122" xr:uid="{21C64D16-D3E5-4C08-956A-25CFB66D9553}"/>
    <cellStyle name="40% - Accent3 2 3" xfId="5123" xr:uid="{4FC30D52-164F-44FA-A7BA-0824B60F4208}"/>
    <cellStyle name="40% - Accent3 2 4" xfId="5124" xr:uid="{ED7F9A47-12DA-4977-9665-B0B4E97CC346}"/>
    <cellStyle name="40% - Accent3 2 5" xfId="5125" xr:uid="{0F7AEB04-4E01-4596-A5EE-770CFE43C8E5}"/>
    <cellStyle name="40% - Accent3 2 6" xfId="5126" xr:uid="{86EF40A5-BE0D-4B35-852E-0E03DA98D5C0}"/>
    <cellStyle name="40% - Accent3 2 7" xfId="5127" xr:uid="{3FD593AA-D468-4F68-81C1-6185AD53D011}"/>
    <cellStyle name="40% - Accent3 2 8" xfId="5128" xr:uid="{D4BFB82D-73C5-4B4D-8347-DFC052E2B91B}"/>
    <cellStyle name="40% - Accent3 2 9" xfId="5129" xr:uid="{AF67B49E-C7B2-4163-841D-33D778A4FEE0}"/>
    <cellStyle name="40% - Accent3 3" xfId="5130" xr:uid="{EC9FC968-0DBD-479A-AC75-E7E908ADA4AA}"/>
    <cellStyle name="40% - Accent3 3 2" xfId="5131" xr:uid="{4040B914-9482-46AF-9B22-531F287C6206}"/>
    <cellStyle name="40% - Accent3 3 3" xfId="5132" xr:uid="{3C09E392-FAEB-47CC-A8C1-DE42E6358682}"/>
    <cellStyle name="40% - Accent3 3 4" xfId="5133" xr:uid="{78DCA8FF-AF62-43B7-8F28-E19A7C553A4B}"/>
    <cellStyle name="40% - Accent3 3 5" xfId="5134" xr:uid="{9B6C3DA6-ADF3-4A6C-B4F9-A13346D9261C}"/>
    <cellStyle name="40% - Accent3 3 6" xfId="5135" xr:uid="{7CE423C7-088E-436A-B751-C757FC863BDB}"/>
    <cellStyle name="40% - Accent3 3 7" xfId="5136" xr:uid="{14B33943-52D2-4C71-92F8-935C4C01333E}"/>
    <cellStyle name="40% - Accent3 3 8" xfId="5137" xr:uid="{AE59D72C-02FB-4359-B0DE-2D683D82A98B}"/>
    <cellStyle name="40% - Accent3 3 9" xfId="5138" xr:uid="{46C0F7A9-39E5-4F4B-8F33-319DFCFEF75A}"/>
    <cellStyle name="40% - Accent3 4" xfId="5139" xr:uid="{7D6101D8-C06F-47F4-ADFB-BF6D9E0FA138}"/>
    <cellStyle name="40% - Accent3 4 2" xfId="5140" xr:uid="{22B3719A-B42C-4ED3-A8B1-25D446EC0584}"/>
    <cellStyle name="40% - Accent3 4 3" xfId="5141" xr:uid="{6B661684-C49A-41B1-A6E0-F1BED8812B8C}"/>
    <cellStyle name="40% - Accent3 4 4" xfId="5142" xr:uid="{D2D06CBD-313A-49D4-B50F-1BCB5C313FF5}"/>
    <cellStyle name="40% - Accent3 4 5" xfId="5143" xr:uid="{308C6B4F-4FD9-4DE9-90CD-AAACFA075304}"/>
    <cellStyle name="40% - Accent3 4 6" xfId="5144" xr:uid="{6F7CC9DB-2FBB-47A5-869E-113E0166BA55}"/>
    <cellStyle name="40% - Accent3 4 7" xfId="5145" xr:uid="{3CCDC975-998B-4701-93E0-B80068B23A2D}"/>
    <cellStyle name="40% - Accent3 4 8" xfId="5146" xr:uid="{75DA93D3-60AF-42EF-8920-B97F4AFA8260}"/>
    <cellStyle name="40% - Accent3 4 9" xfId="5147" xr:uid="{081C52C2-55A1-4901-AD33-96AF1D1FBE36}"/>
    <cellStyle name="40% - Accent4 2" xfId="4025" xr:uid="{4A8CBBB6-6456-4B32-8235-E4376346210D}"/>
    <cellStyle name="40% - Accent4 2 10" xfId="5148" xr:uid="{7590AE5F-8EFE-4FFB-BD99-0AF8F89FBEF7}"/>
    <cellStyle name="40% - Accent4 2 2" xfId="5149" xr:uid="{7DB82C0E-08B8-44E8-BD33-AB189B6C8F16}"/>
    <cellStyle name="40% - Accent4 2 3" xfId="5150" xr:uid="{1C58DE06-D5FD-4E13-A889-53AC10F4C943}"/>
    <cellStyle name="40% - Accent4 2 4" xfId="5151" xr:uid="{05DF807D-FC28-4638-866E-2396E98A81AF}"/>
    <cellStyle name="40% - Accent4 2 5" xfId="5152" xr:uid="{9DD2257E-FA4C-4437-8659-CD7A6D72F4C7}"/>
    <cellStyle name="40% - Accent4 2 6" xfId="5153" xr:uid="{40EAE8E7-61EB-4E12-AB03-47A73A50DC08}"/>
    <cellStyle name="40% - Accent4 2 7" xfId="5154" xr:uid="{2CDE8C82-64AD-4BA7-9740-C3EE5263D89A}"/>
    <cellStyle name="40% - Accent4 2 8" xfId="5155" xr:uid="{0A0FEFC6-7BA5-4B44-ACC4-79EC0AE6D20C}"/>
    <cellStyle name="40% - Accent4 2 9" xfId="5156" xr:uid="{B78536A6-07FC-4C4F-A193-D2477BE0FB12}"/>
    <cellStyle name="40% - Accent4 3" xfId="5157" xr:uid="{A6E4BF84-4F5A-4BD2-8661-55B5DCBB4AED}"/>
    <cellStyle name="40% - Accent4 3 2" xfId="5158" xr:uid="{9B1C0E04-B299-4948-BD6F-497374A99550}"/>
    <cellStyle name="40% - Accent4 3 3" xfId="5159" xr:uid="{772ACE79-13B3-4757-85A3-D4315AF72386}"/>
    <cellStyle name="40% - Accent4 3 4" xfId="5160" xr:uid="{063A9AC8-F3C2-46FC-9220-E8C264B3AF84}"/>
    <cellStyle name="40% - Accent4 3 5" xfId="5161" xr:uid="{84F606BB-187E-4BAB-B7FA-726CD676FE07}"/>
    <cellStyle name="40% - Accent4 3 6" xfId="5162" xr:uid="{B051773C-890D-47E2-BDAB-3174365505C6}"/>
    <cellStyle name="40% - Accent4 3 7" xfId="5163" xr:uid="{B515C35A-0EFA-4243-AF87-E0BB8B81BE9C}"/>
    <cellStyle name="40% - Accent4 3 8" xfId="5164" xr:uid="{F61B8DA0-4EFA-4D6C-8997-B5980A9E8447}"/>
    <cellStyle name="40% - Accent4 3 9" xfId="5165" xr:uid="{0B6E72F2-8B04-4F4B-A1FC-5C33A0724347}"/>
    <cellStyle name="40% - Accent4 4" xfId="5166" xr:uid="{73FA9892-E52B-4815-8E69-FDC0E995B05F}"/>
    <cellStyle name="40% - Accent4 4 2" xfId="5167" xr:uid="{7B3A3F81-B4CE-4B6F-9E6B-374B7A45CD2B}"/>
    <cellStyle name="40% - Accent4 4 3" xfId="5168" xr:uid="{E4F86755-AC62-4C92-99F1-B23C54CB68EC}"/>
    <cellStyle name="40% - Accent4 4 4" xfId="5169" xr:uid="{959197B1-76F6-45ED-B079-3C108968714B}"/>
    <cellStyle name="40% - Accent4 4 5" xfId="5170" xr:uid="{8AFCE921-5115-4621-BDDE-C5ABEDFBC5BB}"/>
    <cellStyle name="40% - Accent4 4 6" xfId="5171" xr:uid="{F4899428-B498-47F0-A232-CF6A63ED7F09}"/>
    <cellStyle name="40% - Accent4 4 7" xfId="5172" xr:uid="{EB5741B0-3216-4C61-BD8F-32B03D341FE1}"/>
    <cellStyle name="40% - Accent4 4 8" xfId="5173" xr:uid="{F80E5139-7377-4516-8F7E-CFD6039CE0EE}"/>
    <cellStyle name="40% - Accent4 4 9" xfId="5174" xr:uid="{0EDFC986-C417-4D91-A6B3-74FB541EFB3C}"/>
    <cellStyle name="40% - Accent5 2" xfId="4026" xr:uid="{83F83370-6309-4C99-8639-8577874E54D4}"/>
    <cellStyle name="40% - Accent5 2 10" xfId="5175" xr:uid="{21E144E5-F478-4BF8-BEAF-A64640F22086}"/>
    <cellStyle name="40% - Accent5 2 2" xfId="5176" xr:uid="{70BF865A-136D-42B2-9424-3FA8AD50D6CA}"/>
    <cellStyle name="40% - Accent5 2 3" xfId="5177" xr:uid="{A6962182-51AF-4D1D-8578-1D67D6E3989E}"/>
    <cellStyle name="40% - Accent5 2 4" xfId="5178" xr:uid="{AB116A2E-9FB9-4C98-A760-131D2E9F20F3}"/>
    <cellStyle name="40% - Accent5 2 5" xfId="5179" xr:uid="{D23E30DB-BE13-4D23-AD8E-81A483A51FD2}"/>
    <cellStyle name="40% - Accent5 2 6" xfId="5180" xr:uid="{2B30D8CA-5C59-4EF5-B77F-435A489E2011}"/>
    <cellStyle name="40% - Accent5 2 7" xfId="5181" xr:uid="{825895FF-6D21-4003-8EAA-82D02B925791}"/>
    <cellStyle name="40% - Accent5 2 8" xfId="5182" xr:uid="{0E4DD641-4346-4A89-83BA-42522A21E232}"/>
    <cellStyle name="40% - Accent5 2 9" xfId="5183" xr:uid="{CE0BDB76-8CE7-406A-A10F-D9AECDD3F5B7}"/>
    <cellStyle name="40% - Accent5 3" xfId="5184" xr:uid="{39BBA150-3349-4F3A-860D-917402D2BE05}"/>
    <cellStyle name="40% - Accent5 3 2" xfId="5185" xr:uid="{49C3060A-B086-4283-A3D7-2803DD6E1BAB}"/>
    <cellStyle name="40% - Accent5 3 3" xfId="5186" xr:uid="{B4B265F6-806C-4117-961C-88376CB6FB62}"/>
    <cellStyle name="40% - Accent5 3 4" xfId="5187" xr:uid="{CAFDD12F-A08A-42AB-B57C-9861512BC534}"/>
    <cellStyle name="40% - Accent5 3 5" xfId="5188" xr:uid="{4EF9A09E-C25A-42F7-94E1-A1B53E4E3C44}"/>
    <cellStyle name="40% - Accent5 3 6" xfId="5189" xr:uid="{82453A04-3E00-4C44-AA2D-23DEC242C832}"/>
    <cellStyle name="40% - Accent5 3 7" xfId="5190" xr:uid="{FA7C3340-3D38-4B52-8CC1-79ED11D5C31C}"/>
    <cellStyle name="40% - Accent5 3 8" xfId="5191" xr:uid="{1C483693-D495-48B3-A81D-3E66A1699CB1}"/>
    <cellStyle name="40% - Accent5 3 9" xfId="5192" xr:uid="{2D0F1F35-F8E0-45B7-8440-921A11151A5D}"/>
    <cellStyle name="40% - Accent5 4" xfId="5193" xr:uid="{15C41C10-D496-4290-8E4E-A44B8E859F16}"/>
    <cellStyle name="40% - Accent5 4 2" xfId="5194" xr:uid="{F3AE6C1F-2F6F-42B1-81B6-C00CC02006D2}"/>
    <cellStyle name="40% - Accent5 4 3" xfId="5195" xr:uid="{EB0EDAAB-4679-48DB-B4DA-0A49D8D7063A}"/>
    <cellStyle name="40% - Accent5 4 4" xfId="5196" xr:uid="{CBE877D3-1BF8-47FF-8014-81E7D187627E}"/>
    <cellStyle name="40% - Accent5 4 5" xfId="5197" xr:uid="{80187DFF-F9D5-4C07-B1DD-EF446AE0DC4A}"/>
    <cellStyle name="40% - Accent5 4 6" xfId="5198" xr:uid="{6F47A679-2C73-4037-9453-6D85A356C0CA}"/>
    <cellStyle name="40% - Accent5 4 7" xfId="5199" xr:uid="{51279378-0966-4BEE-B777-C91A4D2461FE}"/>
    <cellStyle name="40% - Accent5 4 8" xfId="5200" xr:uid="{C65677A2-3D5E-438D-8773-42CFBE02272B}"/>
    <cellStyle name="40% - Accent5 4 9" xfId="5201" xr:uid="{410338ED-9D33-43A6-A120-0336EBC86CD4}"/>
    <cellStyle name="40% - Accent6 2" xfId="4027" xr:uid="{2F60FF3D-D20B-422B-93EE-215EC2FB44EC}"/>
    <cellStyle name="40% - Accent6 2 10" xfId="5202" xr:uid="{F0C5CC9A-0DA7-431E-A1A3-A11C8440AE36}"/>
    <cellStyle name="40% - Accent6 2 2" xfId="5203" xr:uid="{655F3CBF-D64E-455F-A329-D9A0071736D8}"/>
    <cellStyle name="40% - Accent6 2 3" xfId="5204" xr:uid="{714E70CA-D64D-4D46-9BDB-0D3BCF44408C}"/>
    <cellStyle name="40% - Accent6 2 4" xfId="5205" xr:uid="{6C4AC7AC-361C-4F8C-906A-D05C6A8453F2}"/>
    <cellStyle name="40% - Accent6 2 5" xfId="5206" xr:uid="{F9369802-633D-4932-BE3A-19BB8786509E}"/>
    <cellStyle name="40% - Accent6 2 6" xfId="5207" xr:uid="{13A2FD19-BBFF-4BF1-BFC1-EDA7177AB4B7}"/>
    <cellStyle name="40% - Accent6 2 7" xfId="5208" xr:uid="{D84B46AE-2C33-4CFD-A90A-CD063E9D34F4}"/>
    <cellStyle name="40% - Accent6 2 8" xfId="5209" xr:uid="{FEA04EEC-A1E2-4DA0-B4F6-67E0CDCF7BC2}"/>
    <cellStyle name="40% - Accent6 2 9" xfId="5210" xr:uid="{461AD1B7-0DC2-4302-AD1F-2E62ABE60D3C}"/>
    <cellStyle name="40% - Accent6 3" xfId="5211" xr:uid="{7EDAD27E-3AA4-4D83-8288-B68955DFBBE5}"/>
    <cellStyle name="40% - Accent6 3 2" xfId="5212" xr:uid="{12C4CCDB-EEFE-4978-BADF-2C051148CD02}"/>
    <cellStyle name="40% - Accent6 3 3" xfId="5213" xr:uid="{8D1D851C-58B3-4ED9-88A0-F47D45C73F4F}"/>
    <cellStyle name="40% - Accent6 3 4" xfId="5214" xr:uid="{FB5AE9DE-D942-48ED-8A1D-C400AB5D797C}"/>
    <cellStyle name="40% - Accent6 3 5" xfId="5215" xr:uid="{1AE84EED-8785-449E-BF4F-1823A930761D}"/>
    <cellStyle name="40% - Accent6 3 6" xfId="5216" xr:uid="{73F6D451-78B8-41A4-B8E9-BD1638298DB3}"/>
    <cellStyle name="40% - Accent6 3 7" xfId="5217" xr:uid="{397C1643-B7FC-4850-99DC-DA8993431A8E}"/>
    <cellStyle name="40% - Accent6 3 8" xfId="5218" xr:uid="{E9620175-983F-49F0-95D5-11A620DE1975}"/>
    <cellStyle name="40% - Accent6 3 9" xfId="5219" xr:uid="{B01A100D-9B98-44CA-91C5-4C1994FEB5BD}"/>
    <cellStyle name="40% - Accent6 4" xfId="5220" xr:uid="{D8B3BC5C-E5A4-4E9B-86FF-D3AA518CD794}"/>
    <cellStyle name="40% - Accent6 4 2" xfId="5221" xr:uid="{18D3F0D8-16D9-4009-91B4-BF768A344ECA}"/>
    <cellStyle name="40% - Accent6 4 3" xfId="5222" xr:uid="{198B5CC0-B132-4ACE-9194-E46E91C7E234}"/>
    <cellStyle name="40% - Accent6 4 4" xfId="5223" xr:uid="{D672FF40-0790-431F-B2D8-5E4C47CFF7F5}"/>
    <cellStyle name="40% - Accent6 4 5" xfId="5224" xr:uid="{D677FF27-6EAD-463A-BD29-0D39ADBE26CC}"/>
    <cellStyle name="40% - Accent6 4 6" xfId="5225" xr:uid="{D0C367DF-0E30-4E4A-BC18-44FF5796E333}"/>
    <cellStyle name="40% - Accent6 4 7" xfId="5226" xr:uid="{15F692B9-0DCE-4AAA-9296-DD3C2DCAAEAB}"/>
    <cellStyle name="40% - Accent6 4 8" xfId="5227" xr:uid="{CDE47866-464A-40F9-946D-6116F28E2F11}"/>
    <cellStyle name="40% - Accent6 4 9" xfId="5228" xr:uid="{F1C772F8-F879-48C6-A97E-A3E8CE2DFFAD}"/>
    <cellStyle name="40% - Ênfase1" xfId="482" builtinId="31" customBuiltin="1"/>
    <cellStyle name="40% - Ênfase1 10" xfId="5229" xr:uid="{C6FD2241-C399-4751-AA98-B9A722B99031}"/>
    <cellStyle name="40% - Ênfase1 10 10" xfId="10569" xr:uid="{6B1FC2B5-A066-4C82-B278-7255229891CD}"/>
    <cellStyle name="40% - Ênfase1 10 10 2" xfId="27297" xr:uid="{9B6BE00D-4C02-4ECF-A9E1-99491419EAF4}"/>
    <cellStyle name="40% - Ênfase1 10 10 2 2" xfId="27298" xr:uid="{110C83EB-426D-41FD-A4F0-58BFEA18E701}"/>
    <cellStyle name="40% - Ênfase1 10 10 2 3" xfId="27299" xr:uid="{3BFB847A-A1F4-4ADC-8AE2-115DA8EC573E}"/>
    <cellStyle name="40% - Ênfase1 10 10 3" xfId="27300" xr:uid="{8CF448F0-438F-43A6-9819-162ED9946FE1}"/>
    <cellStyle name="40% - Ênfase1 10 10 4" xfId="27301" xr:uid="{A903916C-C928-4358-BA06-4F5A282B1A4C}"/>
    <cellStyle name="40% - Ênfase1 10 11" xfId="27302" xr:uid="{4798C664-C19D-4EF3-B809-DFFEFF87DAB8}"/>
    <cellStyle name="40% - Ênfase1 10 11 2" xfId="27303" xr:uid="{FF6B29FB-2EA8-43F2-8AC6-CCC3BCB623DB}"/>
    <cellStyle name="40% - Ênfase1 10 11 3" xfId="27304" xr:uid="{ADF51803-BE18-41C7-BF84-D85C37556E08}"/>
    <cellStyle name="40% - Ênfase1 10 12" xfId="27305" xr:uid="{49952ADD-5A6D-48E9-AA02-AD6C77662F08}"/>
    <cellStyle name="40% - Ênfase1 10 13" xfId="27306" xr:uid="{441FDCEE-6152-4F18-BE79-C99FF409CF35}"/>
    <cellStyle name="40% - Ênfase1 10 2" xfId="5230" xr:uid="{776CBA3B-6419-47AC-B817-FFF85529D573}"/>
    <cellStyle name="40% - Ênfase1 10 2 2" xfId="10570" xr:uid="{0AB76B01-5399-4B50-A962-8608E04E972D}"/>
    <cellStyle name="40% - Ênfase1 10 2 2 2" xfId="27307" xr:uid="{472BAC26-AABD-4A4D-81F6-D15846CADB6D}"/>
    <cellStyle name="40% - Ênfase1 10 2 2 2 2" xfId="27308" xr:uid="{AE2A8582-A1C0-4EB3-8E5E-01CCD7C4B46D}"/>
    <cellStyle name="40% - Ênfase1 10 2 2 2 3" xfId="27309" xr:uid="{D411E801-D2D3-4534-8434-CC1532DB919A}"/>
    <cellStyle name="40% - Ênfase1 10 2 2 3" xfId="27310" xr:uid="{C0C22B56-76C2-4928-AC4E-88678A077712}"/>
    <cellStyle name="40% - Ênfase1 10 2 2 4" xfId="27311" xr:uid="{C440F045-EFAD-4447-A823-EBD305EB969D}"/>
    <cellStyle name="40% - Ênfase1 10 2 3" xfId="10571" xr:uid="{8D28A0BA-C85C-4ADB-9E46-49180E3F3CDC}"/>
    <cellStyle name="40% - Ênfase1 10 2 3 2" xfId="27312" xr:uid="{D40F02D6-A867-4EC8-A1F6-A5026F9E867A}"/>
    <cellStyle name="40% - Ênfase1 10 2 3 2 2" xfId="27313" xr:uid="{6BC8C7DB-0845-4BE5-B00B-B478FFAF2E3B}"/>
    <cellStyle name="40% - Ênfase1 10 2 3 2 3" xfId="27314" xr:uid="{A45A1D5E-017D-48EF-9E5E-A81C1947E0C0}"/>
    <cellStyle name="40% - Ênfase1 10 2 3 3" xfId="27315" xr:uid="{2321561F-FF7C-4BD0-BA73-CE7966C27812}"/>
    <cellStyle name="40% - Ênfase1 10 2 3 4" xfId="27316" xr:uid="{0345F05A-4F8A-42CD-93B9-CFF944E53C09}"/>
    <cellStyle name="40% - Ênfase1 10 3" xfId="5231" xr:uid="{64F2C3C4-C021-4A67-AF6A-F068B7F4D6BB}"/>
    <cellStyle name="40% - Ênfase1 10 3 2" xfId="10572" xr:uid="{46BBAA37-74F5-476D-950A-C6D15F58E634}"/>
    <cellStyle name="40% - Ênfase1 10 3 2 2" xfId="27317" xr:uid="{9E27B8AB-F868-4DBB-9BCE-26BD873EA9AB}"/>
    <cellStyle name="40% - Ênfase1 10 3 2 2 2" xfId="27318" xr:uid="{2FC0BC22-7C6B-49EA-99BD-5EFD55EE2D5F}"/>
    <cellStyle name="40% - Ênfase1 10 3 2 2 3" xfId="27319" xr:uid="{47F75953-54F0-4938-9DB5-71750D8E27CD}"/>
    <cellStyle name="40% - Ênfase1 10 3 2 3" xfId="27320" xr:uid="{84A98704-5F3B-4E5D-A428-3248B1D63C8A}"/>
    <cellStyle name="40% - Ênfase1 10 3 2 4" xfId="27321" xr:uid="{CE0469EF-BA9A-43F0-B9F3-143CCF18A27C}"/>
    <cellStyle name="40% - Ênfase1 10 3 3" xfId="10573" xr:uid="{59134384-2F24-47DF-989B-4B5AFD3642E9}"/>
    <cellStyle name="40% - Ênfase1 10 3 3 2" xfId="27322" xr:uid="{D177E02F-5DFB-4EF6-AA90-7DB01BBD6DD7}"/>
    <cellStyle name="40% - Ênfase1 10 3 3 2 2" xfId="27323" xr:uid="{1C07CA27-FF4F-4B75-9EB6-E6025ABB7A06}"/>
    <cellStyle name="40% - Ênfase1 10 3 3 2 3" xfId="27324" xr:uid="{9A9382C1-5C84-4025-B7A0-21F112A749FB}"/>
    <cellStyle name="40% - Ênfase1 10 3 3 3" xfId="27325" xr:uid="{1597CF08-25B9-4BDB-9B02-3F9D0D7DF51D}"/>
    <cellStyle name="40% - Ênfase1 10 3 3 4" xfId="27326" xr:uid="{C015DC0B-AB0A-4C52-A4B1-B43D1D260F5B}"/>
    <cellStyle name="40% - Ênfase1 10 3 4" xfId="27327" xr:uid="{9D498095-F079-43C9-A8DC-2223B30FF472}"/>
    <cellStyle name="40% - Ênfase1 10 3 4 2" xfId="27328" xr:uid="{E62ED321-3437-4A54-A16F-ACBC720CAB33}"/>
    <cellStyle name="40% - Ênfase1 10 3 4 3" xfId="27329" xr:uid="{1DF1AA8C-3ACE-48F7-A04C-6097117B30EF}"/>
    <cellStyle name="40% - Ênfase1 10 3 5" xfId="27330" xr:uid="{E87CA76F-D12C-4C4B-A70B-BDF88AB2B717}"/>
    <cellStyle name="40% - Ênfase1 10 3 6" xfId="27331" xr:uid="{D4586845-B69A-46F9-9275-732F303984E0}"/>
    <cellStyle name="40% - Ênfase1 10 4" xfId="10574" xr:uid="{89ED5D35-787F-4AE9-AA1D-4E4E392ADA9F}"/>
    <cellStyle name="40% - Ênfase1 10 4 2" xfId="10575" xr:uid="{1801AE7C-521F-4062-AB28-A609123ECFF1}"/>
    <cellStyle name="40% - Ênfase1 10 4 2 2" xfId="27332" xr:uid="{495450C7-2DF8-4BB7-B4BE-3EB64680ABC7}"/>
    <cellStyle name="40% - Ênfase1 10 4 2 2 2" xfId="27333" xr:uid="{8D6A2549-51C1-43B7-9329-6C55866307E7}"/>
    <cellStyle name="40% - Ênfase1 10 4 2 2 3" xfId="27334" xr:uid="{0C6FC32A-D499-43BB-B040-2881098253CC}"/>
    <cellStyle name="40% - Ênfase1 10 4 2 3" xfId="27335" xr:uid="{B4E97E70-A106-4EE7-B25C-86CDA0428490}"/>
    <cellStyle name="40% - Ênfase1 10 4 2 4" xfId="27336" xr:uid="{D671C597-8F83-4D14-A5E9-E0E2354EB874}"/>
    <cellStyle name="40% - Ênfase1 10 4 3" xfId="10576" xr:uid="{8A91D314-BA96-465A-8FE9-B8AB6F1A3600}"/>
    <cellStyle name="40% - Ênfase1 10 4 3 2" xfId="27337" xr:uid="{8E548E40-1C60-4C75-9E3F-265E6AA3D6F6}"/>
    <cellStyle name="40% - Ênfase1 10 4 3 2 2" xfId="27338" xr:uid="{01D08FFC-9BD2-4252-BA44-5D3622F64C34}"/>
    <cellStyle name="40% - Ênfase1 10 4 3 2 3" xfId="27339" xr:uid="{2C3B5190-FC93-484D-BA32-7D0F4CE0713F}"/>
    <cellStyle name="40% - Ênfase1 10 4 3 3" xfId="27340" xr:uid="{A97C0409-6F25-4618-BD9B-AD8F01D8A11D}"/>
    <cellStyle name="40% - Ênfase1 10 4 3 4" xfId="27341" xr:uid="{FCF1FEED-1B1F-4F16-AFFF-5DD4D50E711D}"/>
    <cellStyle name="40% - Ênfase1 10 4 4" xfId="27342" xr:uid="{FBE300FA-6178-484D-9A45-E92B252785F0}"/>
    <cellStyle name="40% - Ênfase1 10 4 4 2" xfId="27343" xr:uid="{71F6A191-BBF3-4A73-802B-65AD35A06911}"/>
    <cellStyle name="40% - Ênfase1 10 4 4 3" xfId="27344" xr:uid="{0F8D1DF0-88C1-4E65-8F12-894B7E55F28D}"/>
    <cellStyle name="40% - Ênfase1 10 4 5" xfId="27345" xr:uid="{52DCB17B-3C98-454B-B098-26822E360938}"/>
    <cellStyle name="40% - Ênfase1 10 4 6" xfId="27346" xr:uid="{4317C2D2-DA27-48D9-AF48-F1C3E1B1418A}"/>
    <cellStyle name="40% - Ênfase1 10 5" xfId="10577" xr:uid="{B3D884DE-A4CC-44FD-A985-178D7CA958C3}"/>
    <cellStyle name="40% - Ênfase1 10 5 2" xfId="10578" xr:uid="{A01EF19A-2F00-44F9-8C93-AC835046CC9E}"/>
    <cellStyle name="40% - Ênfase1 10 5 2 2" xfId="27347" xr:uid="{09545FF8-75D2-4BB6-9856-07CC5ED0D163}"/>
    <cellStyle name="40% - Ênfase1 10 5 2 2 2" xfId="27348" xr:uid="{506ED88B-E119-4E85-8038-F4FBC4556104}"/>
    <cellStyle name="40% - Ênfase1 10 5 2 2 3" xfId="27349" xr:uid="{F1B83E7E-0347-4954-A211-CE0950AA493A}"/>
    <cellStyle name="40% - Ênfase1 10 5 2 3" xfId="27350" xr:uid="{C6029F21-5A47-4671-97BD-BBB403A247E4}"/>
    <cellStyle name="40% - Ênfase1 10 5 2 4" xfId="27351" xr:uid="{D94E1ED6-925E-40B0-A6D3-900CCD23CBBB}"/>
    <cellStyle name="40% - Ênfase1 10 5 3" xfId="10579" xr:uid="{B6546FE6-FD2E-4784-A094-87D6B89554C0}"/>
    <cellStyle name="40% - Ênfase1 10 5 3 2" xfId="27352" xr:uid="{CD080589-5FB8-4D8B-A338-73C1F9BD3BAE}"/>
    <cellStyle name="40% - Ênfase1 10 5 3 2 2" xfId="27353" xr:uid="{F3221223-3A2F-4FDA-8FC1-B1D42D8F49C5}"/>
    <cellStyle name="40% - Ênfase1 10 5 3 2 3" xfId="27354" xr:uid="{D7B4B8AF-9922-448D-B09F-F904C555CDB6}"/>
    <cellStyle name="40% - Ênfase1 10 5 3 3" xfId="27355" xr:uid="{DDF5BFE2-B312-4BFF-B580-65C6E5128030}"/>
    <cellStyle name="40% - Ênfase1 10 5 3 4" xfId="27356" xr:uid="{2E4A5A09-6868-4100-89A6-15B189F1A351}"/>
    <cellStyle name="40% - Ênfase1 10 5 4" xfId="27357" xr:uid="{559B2A9C-E9CE-4785-ABFF-E3477792C3FA}"/>
    <cellStyle name="40% - Ênfase1 10 5 4 2" xfId="27358" xr:uid="{61CDCB87-204F-4E9B-B862-3F210E2934E0}"/>
    <cellStyle name="40% - Ênfase1 10 5 4 3" xfId="27359" xr:uid="{8771B955-8ACD-44DE-942A-61F1C869BA4F}"/>
    <cellStyle name="40% - Ênfase1 10 5 5" xfId="27360" xr:uid="{E49D6E35-F334-4661-8FCA-60FAEE446671}"/>
    <cellStyle name="40% - Ênfase1 10 5 6" xfId="27361" xr:uid="{06DF33CF-F563-4C5A-B849-7BA244128962}"/>
    <cellStyle name="40% - Ênfase1 10 6" xfId="10580" xr:uid="{CA10A5B5-E43A-479A-83CB-5D541B662D8D}"/>
    <cellStyle name="40% - Ênfase1 10 6 2" xfId="10581" xr:uid="{5C582ACE-0090-44BF-AD21-26D8741408AA}"/>
    <cellStyle name="40% - Ênfase1 10 6 2 2" xfId="27362" xr:uid="{905B269A-3758-4220-A650-7413AAC3985D}"/>
    <cellStyle name="40% - Ênfase1 10 6 2 2 2" xfId="27363" xr:uid="{B06A5A03-94D7-485D-A2D7-7A996FCC82D5}"/>
    <cellStyle name="40% - Ênfase1 10 6 2 2 3" xfId="27364" xr:uid="{E2E9C9F1-E8E1-4B0B-8544-D301C7D877A1}"/>
    <cellStyle name="40% - Ênfase1 10 6 2 3" xfId="27365" xr:uid="{70A8C975-B00D-433B-8E6B-B62E58D1CFD5}"/>
    <cellStyle name="40% - Ênfase1 10 6 2 4" xfId="27366" xr:uid="{6698C5E2-87CB-4B6E-95AE-80DB61C2799B}"/>
    <cellStyle name="40% - Ênfase1 10 6 3" xfId="10582" xr:uid="{120B7EA8-F805-47A4-9994-EAB9977A97C9}"/>
    <cellStyle name="40% - Ênfase1 10 6 3 2" xfId="27367" xr:uid="{D49747BE-FDC5-4545-98DD-2635E308B1A1}"/>
    <cellStyle name="40% - Ênfase1 10 6 3 2 2" xfId="27368" xr:uid="{62CC9720-FE2B-4887-B6B0-343A845F51EA}"/>
    <cellStyle name="40% - Ênfase1 10 6 3 2 3" xfId="27369" xr:uid="{02C64721-69E9-4C48-B316-07D09CE66C28}"/>
    <cellStyle name="40% - Ênfase1 10 6 3 3" xfId="27370" xr:uid="{FF497F41-FDB2-4887-8EB0-EDCB33D0914E}"/>
    <cellStyle name="40% - Ênfase1 10 6 3 4" xfId="27371" xr:uid="{85F20A15-E006-4ECC-A891-264A9DAADEB2}"/>
    <cellStyle name="40% - Ênfase1 10 6 4" xfId="27372" xr:uid="{AC08269A-AF01-4368-ABB1-95E3A8CAD069}"/>
    <cellStyle name="40% - Ênfase1 10 6 4 2" xfId="27373" xr:uid="{EEDB9A94-E2C6-4270-97E9-557FC2BF12AC}"/>
    <cellStyle name="40% - Ênfase1 10 6 4 3" xfId="27374" xr:uid="{C37650A1-C684-4005-B08A-D8A6D72D5A41}"/>
    <cellStyle name="40% - Ênfase1 10 6 5" xfId="27375" xr:uid="{7B47E048-1672-4E3D-A84E-DD541DD10ED7}"/>
    <cellStyle name="40% - Ênfase1 10 6 6" xfId="27376" xr:uid="{6358E799-6074-4718-ADB3-A869C0BE0950}"/>
    <cellStyle name="40% - Ênfase1 10 7" xfId="10583" xr:uid="{2EA9019F-7C76-4F31-9430-7698B96AE82B}"/>
    <cellStyle name="40% - Ênfase1 10 7 2" xfId="10584" xr:uid="{60470B4F-6EAD-404D-AB80-A0CB67A3C0C1}"/>
    <cellStyle name="40% - Ênfase1 10 7 2 2" xfId="27377" xr:uid="{6A81E5F2-13C7-4DB4-A662-B0CA8E7F2EA4}"/>
    <cellStyle name="40% - Ênfase1 10 7 2 2 2" xfId="27378" xr:uid="{D9F0DF4B-A7CB-4F1A-ABCF-216D0C4D7BDA}"/>
    <cellStyle name="40% - Ênfase1 10 7 2 2 3" xfId="27379" xr:uid="{ACC1E9CD-71D5-494C-9EB9-160E7893419A}"/>
    <cellStyle name="40% - Ênfase1 10 7 2 3" xfId="27380" xr:uid="{AD69D95D-87E0-4EE6-B17E-2C6FAAA90B54}"/>
    <cellStyle name="40% - Ênfase1 10 7 2 4" xfId="27381" xr:uid="{5F2D38A6-7708-4C06-98F6-12943E4C9048}"/>
    <cellStyle name="40% - Ênfase1 10 7 3" xfId="10585" xr:uid="{841235AC-9DB7-45AA-AB91-53A27A2C4A96}"/>
    <cellStyle name="40% - Ênfase1 10 7 3 2" xfId="27382" xr:uid="{5CC0B4F5-E0A2-4AE2-B8ED-F175A5D41343}"/>
    <cellStyle name="40% - Ênfase1 10 7 3 2 2" xfId="27383" xr:uid="{F79504AF-EBF1-46A3-AD3E-C7FE63324834}"/>
    <cellStyle name="40% - Ênfase1 10 7 3 2 3" xfId="27384" xr:uid="{146F5EE7-53EB-424E-8D88-2D02FB48953B}"/>
    <cellStyle name="40% - Ênfase1 10 7 3 3" xfId="27385" xr:uid="{33A1A099-4161-4D54-9221-6E74712B9AC7}"/>
    <cellStyle name="40% - Ênfase1 10 7 3 4" xfId="27386" xr:uid="{91B74A64-15A7-434D-BE32-FAC069BBD41E}"/>
    <cellStyle name="40% - Ênfase1 10 7 4" xfId="27387" xr:uid="{08B75FBF-8152-48E2-A2FC-DAA5158DF731}"/>
    <cellStyle name="40% - Ênfase1 10 7 4 2" xfId="27388" xr:uid="{62178D0F-DA36-4DD5-BB2C-6997775E5840}"/>
    <cellStyle name="40% - Ênfase1 10 7 4 3" xfId="27389" xr:uid="{A49A18AD-0A63-4CF2-A032-40598C48F32A}"/>
    <cellStyle name="40% - Ênfase1 10 7 5" xfId="27390" xr:uid="{E747711A-4E88-41E8-B0BA-114123CBAA93}"/>
    <cellStyle name="40% - Ênfase1 10 7 6" xfId="27391" xr:uid="{444E4C47-C9A2-4995-B90F-006920F6BD7C}"/>
    <cellStyle name="40% - Ênfase1 10 8" xfId="10586" xr:uid="{64B64B08-ED43-4102-A9B8-8834A27F963C}"/>
    <cellStyle name="40% - Ênfase1 10 8 2" xfId="10587" xr:uid="{F70E687B-2E9F-466D-BA47-21FCC81FAE21}"/>
    <cellStyle name="40% - Ênfase1 10 8 2 2" xfId="27392" xr:uid="{F0A80AFE-7A46-4B94-8A5A-11B4612E3864}"/>
    <cellStyle name="40% - Ênfase1 10 8 2 2 2" xfId="27393" xr:uid="{28EA6036-47C5-49F7-9C77-C38F79F42069}"/>
    <cellStyle name="40% - Ênfase1 10 8 2 2 3" xfId="27394" xr:uid="{0475D35A-0148-4675-831A-553F961ABF3E}"/>
    <cellStyle name="40% - Ênfase1 10 8 2 3" xfId="27395" xr:uid="{DE15A379-982B-41B3-A288-51DAA572C8BB}"/>
    <cellStyle name="40% - Ênfase1 10 8 2 4" xfId="27396" xr:uid="{7D30B799-3A2F-4CDE-BDFE-B03083183E69}"/>
    <cellStyle name="40% - Ênfase1 10 8 3" xfId="10588" xr:uid="{C6C54018-C979-4A9E-A21B-0951A4274D3E}"/>
    <cellStyle name="40% - Ênfase1 10 8 3 2" xfId="27397" xr:uid="{F03572DC-559D-4BFB-8592-9B0E1A88C69E}"/>
    <cellStyle name="40% - Ênfase1 10 8 3 2 2" xfId="27398" xr:uid="{3666A0D3-F620-4ADD-89D9-A2359F485180}"/>
    <cellStyle name="40% - Ênfase1 10 8 3 2 3" xfId="27399" xr:uid="{D8089A74-905D-443B-BC81-9AC019064006}"/>
    <cellStyle name="40% - Ênfase1 10 8 3 3" xfId="27400" xr:uid="{430016AE-7AEE-4DB2-94E4-B44B86EEBF14}"/>
    <cellStyle name="40% - Ênfase1 10 8 3 4" xfId="27401" xr:uid="{DEB98ED6-1026-40F1-A3D9-F2FD97820F8D}"/>
    <cellStyle name="40% - Ênfase1 10 8 4" xfId="27402" xr:uid="{64997C24-31DE-4B4C-91D0-517E135CD543}"/>
    <cellStyle name="40% - Ênfase1 10 8 4 2" xfId="27403" xr:uid="{4A22C067-8F0D-42C8-89EA-58682E03EA22}"/>
    <cellStyle name="40% - Ênfase1 10 8 4 3" xfId="27404" xr:uid="{19A0A879-A8F6-4CED-BF22-67A4594E5C4A}"/>
    <cellStyle name="40% - Ênfase1 10 8 5" xfId="27405" xr:uid="{1E86D639-5E45-4DFB-AB9B-5FF95A56CBD9}"/>
    <cellStyle name="40% - Ênfase1 10 8 6" xfId="27406" xr:uid="{485A49C5-9095-4658-991E-C31B1D3C050A}"/>
    <cellStyle name="40% - Ênfase1 10 9" xfId="10589" xr:uid="{51C01A82-9D04-4450-A571-81E28D229645}"/>
    <cellStyle name="40% - Ênfase1 10 9 2" xfId="27407" xr:uid="{40EBD47C-EA9D-4667-8835-189A2C91A7D3}"/>
    <cellStyle name="40% - Ênfase1 10 9 2 2" xfId="27408" xr:uid="{2876F9C5-1DE9-4B0B-A4FF-8E18F278FDFA}"/>
    <cellStyle name="40% - Ênfase1 10 9 2 3" xfId="27409" xr:uid="{B1C879AC-51BA-4A37-9B7B-ACB1A3E313BF}"/>
    <cellStyle name="40% - Ênfase1 10 9 3" xfId="27410" xr:uid="{1A1107FE-7348-4FAC-A1ED-AB0C9E495480}"/>
    <cellStyle name="40% - Ênfase1 10 9 4" xfId="27411" xr:uid="{E8D9932E-EFF2-41F6-92BE-C6C796A18E6A}"/>
    <cellStyle name="40% - Ênfase1 100" xfId="27412" xr:uid="{6B79E8D9-E5B1-49CF-9F7D-A056D924DA76}"/>
    <cellStyle name="40% - Ênfase1 101" xfId="27413" xr:uid="{E8B9EE68-BD89-4FDB-BB9A-0F9C3732DBB6}"/>
    <cellStyle name="40% - Ênfase1 102" xfId="27414" xr:uid="{8629FA32-FFBF-4637-8D76-6EF2DD0584D7}"/>
    <cellStyle name="40% - Ênfase1 103" xfId="27415" xr:uid="{3F3D2CBF-E745-4C9B-B312-1C97DA87FCB8}"/>
    <cellStyle name="40% - Ênfase1 104" xfId="27416" xr:uid="{B03805E3-4088-4BBA-A28E-C35A83329783}"/>
    <cellStyle name="40% - Ênfase1 105" xfId="27417" xr:uid="{8F6AB68B-790C-4703-ACAA-3A67A18336B8}"/>
    <cellStyle name="40% - Ênfase1 106" xfId="27418" xr:uid="{0461242D-CA75-41F4-A42E-3FB6381512BB}"/>
    <cellStyle name="40% - Ênfase1 107" xfId="27419" xr:uid="{DB936B6B-E3BC-44F1-B844-646A462AD0FB}"/>
    <cellStyle name="40% - Ênfase1 108" xfId="27420" xr:uid="{F950A4DA-7579-4CDC-B9C5-4563C5995B69}"/>
    <cellStyle name="40% - Ênfase1 109" xfId="27421" xr:uid="{0E914847-289C-4B90-AC30-F9DA2FC6F242}"/>
    <cellStyle name="40% - Ênfase1 11" xfId="5232" xr:uid="{5EC76E92-03E0-403A-B5D6-0F08A9C79E92}"/>
    <cellStyle name="40% - Ênfase1 11 2" xfId="5233" xr:uid="{F3F94E77-0816-4000-971A-B29536F31D6F}"/>
    <cellStyle name="40% - Ênfase1 11 2 2" xfId="10590" xr:uid="{AF071021-A41C-4570-9C06-8D93E7565F29}"/>
    <cellStyle name="40% - Ênfase1 11 2 2 2" xfId="27422" xr:uid="{94D2A420-5984-4D39-BA14-AE1E42A7B139}"/>
    <cellStyle name="40% - Ênfase1 11 2 2 2 2" xfId="27423" xr:uid="{3A5D8432-D435-470B-AD76-EFF56EB3CE17}"/>
    <cellStyle name="40% - Ênfase1 11 2 2 2 3" xfId="27424" xr:uid="{0A695901-6623-42BB-8BA1-F8A0A5EEE30C}"/>
    <cellStyle name="40% - Ênfase1 11 2 2 3" xfId="27425" xr:uid="{1F075826-3689-43B4-9DDE-80993A1BDA3F}"/>
    <cellStyle name="40% - Ênfase1 11 2 2 4" xfId="27426" xr:uid="{02B054CA-B7B6-47FC-A576-5A03A33B8983}"/>
    <cellStyle name="40% - Ênfase1 11 2 3" xfId="10591" xr:uid="{7107E139-FED0-4BC3-A539-FFDED3402F72}"/>
    <cellStyle name="40% - Ênfase1 11 2 3 2" xfId="27427" xr:uid="{9629BA09-08A6-4668-80C6-AF980350FE85}"/>
    <cellStyle name="40% - Ênfase1 11 2 3 2 2" xfId="27428" xr:uid="{318F021D-EC41-47B0-8912-CE70B2499AC4}"/>
    <cellStyle name="40% - Ênfase1 11 2 3 2 3" xfId="27429" xr:uid="{F51E7033-B599-422F-9B97-FD7995530AD9}"/>
    <cellStyle name="40% - Ênfase1 11 2 3 3" xfId="27430" xr:uid="{274CC60F-E495-4307-9C95-31566D7F59C0}"/>
    <cellStyle name="40% - Ênfase1 11 2 3 4" xfId="27431" xr:uid="{46B8B78C-0CCF-4DB3-B23D-CD922E856AD1}"/>
    <cellStyle name="40% - Ênfase1 11 2 4" xfId="27432" xr:uid="{78F85A80-D05E-4433-ADF7-429DC894C181}"/>
    <cellStyle name="40% - Ênfase1 11 2 4 2" xfId="27433" xr:uid="{C1DE1E23-A9D5-4492-88C3-A2407E544C29}"/>
    <cellStyle name="40% - Ênfase1 11 2 4 3" xfId="27434" xr:uid="{18D10763-7A18-4BD2-93A1-60AEB6CBE802}"/>
    <cellStyle name="40% - Ênfase1 11 2 5" xfId="27435" xr:uid="{CA1C7FAA-EF4A-42BA-8CB0-519DEC2512AC}"/>
    <cellStyle name="40% - Ênfase1 11 2 6" xfId="27436" xr:uid="{0784B386-28BF-41A6-8431-DE53409369CC}"/>
    <cellStyle name="40% - Ênfase1 11 3" xfId="5234" xr:uid="{007EAD68-D4E8-4C24-AE56-2DDA632CAA11}"/>
    <cellStyle name="40% - Ênfase1 11 3 2" xfId="10592" xr:uid="{BD1F28BD-AFB1-4F2F-B9D8-4126C84D41A8}"/>
    <cellStyle name="40% - Ênfase1 11 3 2 2" xfId="27437" xr:uid="{5DFF95A7-96F2-4FE7-90B2-5020547BA6E8}"/>
    <cellStyle name="40% - Ênfase1 11 3 2 2 2" xfId="27438" xr:uid="{9174DD35-63E6-4E57-A2B2-542327E4A5AA}"/>
    <cellStyle name="40% - Ênfase1 11 3 2 2 3" xfId="27439" xr:uid="{20756733-3728-404F-AE05-A7B4650E4C3F}"/>
    <cellStyle name="40% - Ênfase1 11 3 2 3" xfId="27440" xr:uid="{98519814-7356-492E-88FD-3F69B4B926B9}"/>
    <cellStyle name="40% - Ênfase1 11 3 2 4" xfId="27441" xr:uid="{04381A58-7BED-4A80-A200-8E132F019CA7}"/>
    <cellStyle name="40% - Ênfase1 11 3 3" xfId="10593" xr:uid="{526FF61E-0A5A-4012-83A2-400B4298F011}"/>
    <cellStyle name="40% - Ênfase1 11 3 3 2" xfId="27442" xr:uid="{BDD58360-6B81-4437-8B9C-11CDD8A66CC9}"/>
    <cellStyle name="40% - Ênfase1 11 3 3 2 2" xfId="27443" xr:uid="{43B44FF9-F65A-4F43-BD5D-E1091EF69D39}"/>
    <cellStyle name="40% - Ênfase1 11 3 3 2 3" xfId="27444" xr:uid="{8AFC4B68-669A-45E4-8F08-86C4D4B1038E}"/>
    <cellStyle name="40% - Ênfase1 11 3 3 3" xfId="27445" xr:uid="{BD0E8435-BF16-412F-8534-AAFD4B72679F}"/>
    <cellStyle name="40% - Ênfase1 11 3 3 4" xfId="27446" xr:uid="{41DA5A5F-936A-499E-8841-ABDBEF97AD3F}"/>
    <cellStyle name="40% - Ênfase1 11 3 4" xfId="27447" xr:uid="{89718049-DA94-4B29-A390-D93699FB71ED}"/>
    <cellStyle name="40% - Ênfase1 11 3 4 2" xfId="27448" xr:uid="{1A390379-2601-4143-A571-605A4AD517AC}"/>
    <cellStyle name="40% - Ênfase1 11 3 4 3" xfId="27449" xr:uid="{BC153D2C-D3FB-4ACC-A277-359CACB132B4}"/>
    <cellStyle name="40% - Ênfase1 11 3 5" xfId="27450" xr:uid="{29F4D821-9AC6-4561-ACB2-7792B5356D7A}"/>
    <cellStyle name="40% - Ênfase1 11 3 6" xfId="27451" xr:uid="{63462B8C-8D34-49FE-8CAC-184FB5A44938}"/>
    <cellStyle name="40% - Ênfase1 11 4" xfId="10594" xr:uid="{EB15E127-DA29-4223-A8D1-DF21F348A42B}"/>
    <cellStyle name="40% - Ênfase1 11 4 2" xfId="27452" xr:uid="{1850932C-95D2-4B6A-B2C1-86F6155390AB}"/>
    <cellStyle name="40% - Ênfase1 11 4 2 2" xfId="27453" xr:uid="{DD4FB545-5BD6-44BB-8A61-4E95A7512702}"/>
    <cellStyle name="40% - Ênfase1 11 4 2 3" xfId="27454" xr:uid="{BF89B969-28E4-4FD7-BD93-CB34437139D3}"/>
    <cellStyle name="40% - Ênfase1 11 4 3" xfId="27455" xr:uid="{E0B7228C-FE78-4A61-8DE0-168B90FB81F3}"/>
    <cellStyle name="40% - Ênfase1 11 4 4" xfId="27456" xr:uid="{398F8072-AAB0-4E26-BE56-3D374729EE0E}"/>
    <cellStyle name="40% - Ênfase1 11 5" xfId="10595" xr:uid="{DDB255D0-612B-4723-8E96-1FC48DD78D6F}"/>
    <cellStyle name="40% - Ênfase1 11 5 2" xfId="27457" xr:uid="{42733984-3C1F-4E1C-83A5-C8F5BCF5EE5C}"/>
    <cellStyle name="40% - Ênfase1 11 5 2 2" xfId="27458" xr:uid="{1E945486-A59E-4EDA-A822-40B11AFB3D87}"/>
    <cellStyle name="40% - Ênfase1 11 5 2 3" xfId="27459" xr:uid="{9FDFDC0C-E373-44CD-B601-4A7330A44DA2}"/>
    <cellStyle name="40% - Ênfase1 11 5 3" xfId="27460" xr:uid="{D5B196DA-CDBC-4447-ACB5-7D0A6F4CB071}"/>
    <cellStyle name="40% - Ênfase1 11 5 4" xfId="27461" xr:uid="{C700CA46-9940-4FDC-808C-84CB86B7C0EA}"/>
    <cellStyle name="40% - Ênfase1 11 6" xfId="27462" xr:uid="{A9BD07FF-3308-4B85-8020-897268C3D60C}"/>
    <cellStyle name="40% - Ênfase1 11 6 2" xfId="27463" xr:uid="{CEF30CEE-55E3-419C-ABFF-B422CD67CB55}"/>
    <cellStyle name="40% - Ênfase1 11 6 3" xfId="27464" xr:uid="{703C676A-E804-404C-873A-0672AAFF169A}"/>
    <cellStyle name="40% - Ênfase1 11 7" xfId="27465" xr:uid="{E4FDA36A-FC15-4B22-A876-830DC1187B9C}"/>
    <cellStyle name="40% - Ênfase1 11 8" xfId="27466" xr:uid="{C39A1AB9-4664-4437-A257-033517BD41D0}"/>
    <cellStyle name="40% - Ênfase1 110" xfId="27467" xr:uid="{9E55E709-601A-4880-802D-B3708C667793}"/>
    <cellStyle name="40% - Ênfase1 111" xfId="27468" xr:uid="{FB21B216-E903-49EF-ADD2-03BCA12011EE}"/>
    <cellStyle name="40% - Ênfase1 112" xfId="27469" xr:uid="{886299E0-B7C9-43CB-96FC-F439389AB7F2}"/>
    <cellStyle name="40% - Ênfase1 113" xfId="27470" xr:uid="{882C3845-4EF8-4B57-A42C-9852F25383FD}"/>
    <cellStyle name="40% - Ênfase1 114" xfId="27471" xr:uid="{BB1158F1-FB10-465F-88D2-CEA20DA850A7}"/>
    <cellStyle name="40% - Ênfase1 115" xfId="27472" xr:uid="{19BD024B-B24D-48C3-818D-8CF4CD334DF6}"/>
    <cellStyle name="40% - Ênfase1 116" xfId="27473" xr:uid="{291AE2CE-676A-4EFF-9893-B8D83C1008E2}"/>
    <cellStyle name="40% - Ênfase1 117" xfId="27474" xr:uid="{6BDADD4E-45CC-40BF-9689-2F57601950A8}"/>
    <cellStyle name="40% - Ênfase1 118" xfId="27475" xr:uid="{631F31AC-E2F9-4605-B2B8-88FAC7C7B1AB}"/>
    <cellStyle name="40% - Ênfase1 119" xfId="27476" xr:uid="{BCDEED7E-5214-40BD-8C82-E4D125CAAC02}"/>
    <cellStyle name="40% - Ênfase1 12" xfId="5235" xr:uid="{9B7F5144-1916-454D-B86D-0ABD443C2975}"/>
    <cellStyle name="40% - Ênfase1 12 2" xfId="5236" xr:uid="{45F4D791-856F-4E7C-8719-C1FE0B1352CD}"/>
    <cellStyle name="40% - Ênfase1 12 2 2" xfId="10596" xr:uid="{EFB81F30-02C1-4A1D-A67C-FE1679AB3DD4}"/>
    <cellStyle name="40% - Ênfase1 12 2 2 2" xfId="27477" xr:uid="{7BBBC936-C32B-48E3-9F2B-AF4008424C6E}"/>
    <cellStyle name="40% - Ênfase1 12 2 2 2 2" xfId="27478" xr:uid="{6533D872-5A6D-4334-BA0D-F3D572B3E4FD}"/>
    <cellStyle name="40% - Ênfase1 12 2 2 2 3" xfId="27479" xr:uid="{CBD8CE2E-6688-44CD-82E1-DA9CC75D611A}"/>
    <cellStyle name="40% - Ênfase1 12 2 2 3" xfId="27480" xr:uid="{4202F558-A52C-4C61-AFED-15F6C7802F86}"/>
    <cellStyle name="40% - Ênfase1 12 2 2 4" xfId="27481" xr:uid="{F15F5FDC-4CC1-4CE9-A012-34FCAEF78637}"/>
    <cellStyle name="40% - Ênfase1 12 2 3" xfId="10597" xr:uid="{92305397-B4E2-49F5-9731-5E746762958A}"/>
    <cellStyle name="40% - Ênfase1 12 2 3 2" xfId="27482" xr:uid="{C3361753-E882-48EB-951A-D8758EE79815}"/>
    <cellStyle name="40% - Ênfase1 12 2 3 2 2" xfId="27483" xr:uid="{1993CC82-A13F-47AA-B6D0-F6579F428042}"/>
    <cellStyle name="40% - Ênfase1 12 2 3 2 3" xfId="27484" xr:uid="{3C75B512-E2B7-4B33-8F4A-AAA70548F039}"/>
    <cellStyle name="40% - Ênfase1 12 2 3 3" xfId="27485" xr:uid="{14571269-6AB2-4E88-8DF9-C3315FD96811}"/>
    <cellStyle name="40% - Ênfase1 12 2 3 4" xfId="27486" xr:uid="{A985A0CE-F9B3-4F5C-95A1-C6E117F27FE7}"/>
    <cellStyle name="40% - Ênfase1 12 2 4" xfId="27487" xr:uid="{2E715E29-169B-4492-938D-7FA4D4B47AC4}"/>
    <cellStyle name="40% - Ênfase1 12 2 4 2" xfId="27488" xr:uid="{C3C4188C-52D3-4757-8604-090B9EBD7FF4}"/>
    <cellStyle name="40% - Ênfase1 12 2 4 3" xfId="27489" xr:uid="{85BFB784-6B71-4210-9771-469096214394}"/>
    <cellStyle name="40% - Ênfase1 12 2 5" xfId="27490" xr:uid="{70AF5D6D-3570-44AA-9C56-CEE460020405}"/>
    <cellStyle name="40% - Ênfase1 12 2 6" xfId="27491" xr:uid="{1D63B875-60F7-473F-BD47-7B14305A44D8}"/>
    <cellStyle name="40% - Ênfase1 12 3" xfId="5237" xr:uid="{9B279901-23D3-4F25-ACFE-58B70469F4AD}"/>
    <cellStyle name="40% - Ênfase1 12 3 2" xfId="10598" xr:uid="{AA9CE26B-699E-4E4F-8A60-826805DA6E10}"/>
    <cellStyle name="40% - Ênfase1 12 3 2 2" xfId="27492" xr:uid="{A4212485-90EF-49FD-8E3F-200D0641E9BB}"/>
    <cellStyle name="40% - Ênfase1 12 3 2 2 2" xfId="27493" xr:uid="{84D39E8D-11D8-4D72-868F-A050BB082AB4}"/>
    <cellStyle name="40% - Ênfase1 12 3 2 2 3" xfId="27494" xr:uid="{BD6DD45D-10F0-414A-A18D-B8A09BE9B4F3}"/>
    <cellStyle name="40% - Ênfase1 12 3 2 3" xfId="27495" xr:uid="{8CCE7F03-0490-4ACE-8DEE-2A7C2E6C7C44}"/>
    <cellStyle name="40% - Ênfase1 12 3 2 4" xfId="27496" xr:uid="{57AD4D1B-BB4D-4419-B1E3-5F4ED2E0BCCE}"/>
    <cellStyle name="40% - Ênfase1 12 3 3" xfId="10599" xr:uid="{8B6AA27E-4003-4983-8D23-7354541F3555}"/>
    <cellStyle name="40% - Ênfase1 12 3 3 2" xfId="27497" xr:uid="{CFFCFAED-B039-469D-A0B4-8CF2863AB890}"/>
    <cellStyle name="40% - Ênfase1 12 3 3 2 2" xfId="27498" xr:uid="{F9522206-7D2E-4E02-8B82-ED75EF918449}"/>
    <cellStyle name="40% - Ênfase1 12 3 3 2 3" xfId="27499" xr:uid="{AE38824D-68C8-439F-862E-FCD6737CD646}"/>
    <cellStyle name="40% - Ênfase1 12 3 3 3" xfId="27500" xr:uid="{156BBF28-9BC8-4604-8128-E790037EC1B2}"/>
    <cellStyle name="40% - Ênfase1 12 3 3 4" xfId="27501" xr:uid="{B7743671-F8FA-408B-95ED-4CAC96AD5377}"/>
    <cellStyle name="40% - Ênfase1 12 3 4" xfId="27502" xr:uid="{5DAFADE9-4F03-44B2-8454-5E4C893E234D}"/>
    <cellStyle name="40% - Ênfase1 12 3 4 2" xfId="27503" xr:uid="{C388A671-FDF6-4B6E-A8BB-DE1CD305CDE1}"/>
    <cellStyle name="40% - Ênfase1 12 3 4 3" xfId="27504" xr:uid="{70BC54CC-623C-4CE1-A2AF-CDB12F8A7FB2}"/>
    <cellStyle name="40% - Ênfase1 12 3 5" xfId="27505" xr:uid="{2335596B-CC7E-455A-B14E-E8CA02730BEB}"/>
    <cellStyle name="40% - Ênfase1 12 3 6" xfId="27506" xr:uid="{87E4F3B4-E538-4ED7-AF8B-E2C3E1F47987}"/>
    <cellStyle name="40% - Ênfase1 12 4" xfId="10600" xr:uid="{49893D44-57C9-4BC0-9301-08B129F561DD}"/>
    <cellStyle name="40% - Ênfase1 12 4 2" xfId="27507" xr:uid="{2C2D3D87-5C4A-4377-96E9-D005A8D7E3B9}"/>
    <cellStyle name="40% - Ênfase1 12 4 2 2" xfId="27508" xr:uid="{BF4A8266-7056-4DA1-A992-53B5C78BE1D4}"/>
    <cellStyle name="40% - Ênfase1 12 4 2 3" xfId="27509" xr:uid="{67558F7C-AA7B-41FE-8EE2-6D8D17FB92A9}"/>
    <cellStyle name="40% - Ênfase1 12 4 3" xfId="27510" xr:uid="{7985D3C9-2027-4FEA-A9AF-46C0B68BBCFF}"/>
    <cellStyle name="40% - Ênfase1 12 4 4" xfId="27511" xr:uid="{6D972795-7EE8-4C5F-9FB4-5D7174CF4C0E}"/>
    <cellStyle name="40% - Ênfase1 12 5" xfId="10601" xr:uid="{9E5BC8C8-7394-4AF7-8455-D9CBB2FF0FE2}"/>
    <cellStyle name="40% - Ênfase1 12 5 2" xfId="27512" xr:uid="{F672AFF9-108E-45BE-A464-0B2DCD3E2317}"/>
    <cellStyle name="40% - Ênfase1 12 5 2 2" xfId="27513" xr:uid="{7184F487-02FD-48C4-8A82-FA87A968A641}"/>
    <cellStyle name="40% - Ênfase1 12 5 2 3" xfId="27514" xr:uid="{6C412ED3-A960-438B-9D3F-3C7BDE6CA4F0}"/>
    <cellStyle name="40% - Ênfase1 12 5 3" xfId="27515" xr:uid="{DE3E3D6D-4F3C-4D89-B0D5-0A46A8D210F0}"/>
    <cellStyle name="40% - Ênfase1 12 5 4" xfId="27516" xr:uid="{5C622CC9-7781-4508-8C58-D11460EB8039}"/>
    <cellStyle name="40% - Ênfase1 12 6" xfId="27517" xr:uid="{688B57DB-6FF3-4668-91E5-6F30F607A4D8}"/>
    <cellStyle name="40% - Ênfase1 12 6 2" xfId="27518" xr:uid="{494CCC39-9AAB-482C-8A96-6FB27594E5E0}"/>
    <cellStyle name="40% - Ênfase1 12 6 3" xfId="27519" xr:uid="{A4E76A7A-D0AD-45FC-BE8B-951FB590D12C}"/>
    <cellStyle name="40% - Ênfase1 12 7" xfId="27520" xr:uid="{B522AAE2-A0E3-4897-966A-FD2226A66374}"/>
    <cellStyle name="40% - Ênfase1 12 8" xfId="27521" xr:uid="{53D76DAE-118A-49BD-A4BF-BACD2DEE386B}"/>
    <cellStyle name="40% - Ênfase1 120" xfId="27522" xr:uid="{28CE7570-22FA-47D6-9AFD-E48CCE5A9755}"/>
    <cellStyle name="40% - Ênfase1 121" xfId="27523" xr:uid="{EE1C8E70-65E9-4781-962B-9FBE3A116F3B}"/>
    <cellStyle name="40% - Ênfase1 122" xfId="27524" xr:uid="{2E6D8011-D465-4AFB-A77B-417E7B3B85B1}"/>
    <cellStyle name="40% - Ênfase1 123" xfId="27525" xr:uid="{65693613-F603-4B16-BE85-0F43359067F9}"/>
    <cellStyle name="40% - Ênfase1 124" xfId="27526" xr:uid="{8BC37B17-9FD8-49C7-9199-540E1A433E9A}"/>
    <cellStyle name="40% - Ênfase1 125" xfId="27527" xr:uid="{D5DDA759-786A-4A87-B9CD-4E7C8B554138}"/>
    <cellStyle name="40% - Ênfase1 126" xfId="27528" xr:uid="{1E0E2D6A-1D3C-4599-B860-6286BF2B6C4B}"/>
    <cellStyle name="40% - Ênfase1 127" xfId="27529" xr:uid="{77B270CE-0279-43EB-84F9-F6C25C9980F6}"/>
    <cellStyle name="40% - Ênfase1 128" xfId="27530" xr:uid="{A7010275-A941-4280-A08A-D3840E2892F2}"/>
    <cellStyle name="40% - Ênfase1 129" xfId="27531" xr:uid="{0F7803E9-B3FF-4833-92EF-1BEDA104023A}"/>
    <cellStyle name="40% - Ênfase1 13" xfId="5238" xr:uid="{5EF74B2F-F2E4-4A22-9ECA-2BE84D0E8B24}"/>
    <cellStyle name="40% - Ênfase1 13 2" xfId="10602" xr:uid="{FF324F02-9242-417A-B04E-75CD750F19E6}"/>
    <cellStyle name="40% - Ênfase1 13 2 2" xfId="10603" xr:uid="{2C697D09-784F-4ED1-86E7-3655DF9D9AB9}"/>
    <cellStyle name="40% - Ênfase1 13 2 2 2" xfId="27532" xr:uid="{895969FF-4A6B-4D6D-8573-FBC1194EF972}"/>
    <cellStyle name="40% - Ênfase1 13 2 2 2 2" xfId="27533" xr:uid="{B881AE14-F343-4D19-8939-93DFC1F3BEA0}"/>
    <cellStyle name="40% - Ênfase1 13 2 2 2 3" xfId="27534" xr:uid="{5F11FEFF-314E-4379-A1D1-185F468930A6}"/>
    <cellStyle name="40% - Ênfase1 13 2 2 3" xfId="27535" xr:uid="{9C10127B-251C-4915-9B02-08B2F82FA02F}"/>
    <cellStyle name="40% - Ênfase1 13 2 2 4" xfId="27536" xr:uid="{C4CEB6B7-64A3-48FC-A513-E87CC30C88A1}"/>
    <cellStyle name="40% - Ênfase1 13 2 3" xfId="10604" xr:uid="{AA13BFA6-A719-4097-B786-AA1FEA4B00B3}"/>
    <cellStyle name="40% - Ênfase1 13 2 3 2" xfId="27537" xr:uid="{E01E6C49-4C43-4D8C-94C9-CBB09B9AA16A}"/>
    <cellStyle name="40% - Ênfase1 13 2 3 2 2" xfId="27538" xr:uid="{66AE9570-E5DD-4E02-8C16-4C45E33DE9E3}"/>
    <cellStyle name="40% - Ênfase1 13 2 3 2 3" xfId="27539" xr:uid="{0D7E26E3-25E3-46D6-B1CC-CF1D4735DB9B}"/>
    <cellStyle name="40% - Ênfase1 13 2 3 3" xfId="27540" xr:uid="{2F0F3BFA-EFA9-403E-99C5-491F7AF8C6B3}"/>
    <cellStyle name="40% - Ênfase1 13 2 3 4" xfId="27541" xr:uid="{CA571913-F144-493A-9239-79D309343349}"/>
    <cellStyle name="40% - Ênfase1 13 2 4" xfId="27542" xr:uid="{F1D22601-E19A-4F7B-BD50-359C6BDFC793}"/>
    <cellStyle name="40% - Ênfase1 13 2 4 2" xfId="27543" xr:uid="{341B4653-8A21-40AA-984C-75A4C60CCD56}"/>
    <cellStyle name="40% - Ênfase1 13 2 4 3" xfId="27544" xr:uid="{C40174DB-EF37-4D85-8347-E7DDD5F1F2EE}"/>
    <cellStyle name="40% - Ênfase1 13 2 5" xfId="27545" xr:uid="{7BD13A0F-01E9-4692-84BE-F04A5155ECA9}"/>
    <cellStyle name="40% - Ênfase1 13 2 6" xfId="27546" xr:uid="{7B3C79EB-6849-4B67-A28C-07252025C551}"/>
    <cellStyle name="40% - Ênfase1 13 3" xfId="10605" xr:uid="{0833EDC0-3A48-4650-B305-82FCABC52612}"/>
    <cellStyle name="40% - Ênfase1 13 3 2" xfId="10606" xr:uid="{BFBBAF9D-EBEE-49AF-BE6D-13F2C2F7337F}"/>
    <cellStyle name="40% - Ênfase1 13 3 2 2" xfId="27547" xr:uid="{B116E5D5-62E8-4765-A345-E90075B6DFD5}"/>
    <cellStyle name="40% - Ênfase1 13 3 2 2 2" xfId="27548" xr:uid="{E5458DFE-262C-4B38-A0F3-32C9E03DCE0F}"/>
    <cellStyle name="40% - Ênfase1 13 3 2 2 3" xfId="27549" xr:uid="{37BE1832-A6E3-4A18-9A12-AA48A947443D}"/>
    <cellStyle name="40% - Ênfase1 13 3 2 3" xfId="27550" xr:uid="{D2B598BA-A688-49E7-A8C0-8D8350BFD249}"/>
    <cellStyle name="40% - Ênfase1 13 3 2 4" xfId="27551" xr:uid="{A51E4C8E-838D-4A8C-9E97-F01617BC8311}"/>
    <cellStyle name="40% - Ênfase1 13 3 3" xfId="10607" xr:uid="{AFED5394-E64A-45BC-B6D6-C9BACE105469}"/>
    <cellStyle name="40% - Ênfase1 13 3 3 2" xfId="27552" xr:uid="{458C5C1C-3A48-4DF6-9BFB-2B29414AC984}"/>
    <cellStyle name="40% - Ênfase1 13 3 3 2 2" xfId="27553" xr:uid="{3E05CF6A-A44E-45DF-85FF-122B34BE7331}"/>
    <cellStyle name="40% - Ênfase1 13 3 3 2 3" xfId="27554" xr:uid="{37600121-F681-4EC3-B9B6-06FFAAE1E2AF}"/>
    <cellStyle name="40% - Ênfase1 13 3 3 3" xfId="27555" xr:uid="{7F99841F-22DF-4694-A212-01664CCD87E5}"/>
    <cellStyle name="40% - Ênfase1 13 3 3 4" xfId="27556" xr:uid="{531EE4BE-45BE-464F-9590-C94146FA1DDA}"/>
    <cellStyle name="40% - Ênfase1 13 3 4" xfId="27557" xr:uid="{6621E8E3-7166-41AD-9058-6E904E9ADA50}"/>
    <cellStyle name="40% - Ênfase1 13 3 4 2" xfId="27558" xr:uid="{ACF28BE3-AA55-490C-9E0B-CCC4AA59BE72}"/>
    <cellStyle name="40% - Ênfase1 13 3 4 3" xfId="27559" xr:uid="{D8A9C161-BED8-41C5-9D70-0C5C772C97B3}"/>
    <cellStyle name="40% - Ênfase1 13 3 5" xfId="27560" xr:uid="{5C830B54-77E8-483F-B282-39180115E729}"/>
    <cellStyle name="40% - Ênfase1 13 3 6" xfId="27561" xr:uid="{A756EA1F-92E0-4291-A183-4DA3C1E7DE9D}"/>
    <cellStyle name="40% - Ênfase1 13 4" xfId="10608" xr:uid="{8FDF52EF-FA93-403C-9527-DEBA12C6FF65}"/>
    <cellStyle name="40% - Ênfase1 13 4 2" xfId="27562" xr:uid="{C6E8295F-93EA-4C7B-A555-E4B2DE8FA073}"/>
    <cellStyle name="40% - Ênfase1 13 4 2 2" xfId="27563" xr:uid="{BA94C5A8-BBAD-426D-928A-4BE6EDFC02B4}"/>
    <cellStyle name="40% - Ênfase1 13 4 2 3" xfId="27564" xr:uid="{2497DE75-D302-40C8-AF3A-18845FA1CB0C}"/>
    <cellStyle name="40% - Ênfase1 13 4 3" xfId="27565" xr:uid="{ACD20283-E32C-4CA7-9D6F-C7E821E2BC0D}"/>
    <cellStyle name="40% - Ênfase1 13 4 4" xfId="27566" xr:uid="{3F1E75C4-8C09-4F09-84F8-31E802332322}"/>
    <cellStyle name="40% - Ênfase1 13 5" xfId="10609" xr:uid="{2E91AA42-04C8-4571-975B-12C45B37F0B6}"/>
    <cellStyle name="40% - Ênfase1 13 5 2" xfId="27567" xr:uid="{E77781A3-6FEA-44F3-AFAF-0F4EF736774D}"/>
    <cellStyle name="40% - Ênfase1 13 5 2 2" xfId="27568" xr:uid="{3406627D-5BF7-4E23-9938-AD45028A8401}"/>
    <cellStyle name="40% - Ênfase1 13 5 2 3" xfId="27569" xr:uid="{3A7C1CDB-D826-4E63-B0FE-B7937F7C3C79}"/>
    <cellStyle name="40% - Ênfase1 13 5 3" xfId="27570" xr:uid="{BC4AD84D-AD2C-4ABA-8444-846E4E0627EE}"/>
    <cellStyle name="40% - Ênfase1 13 5 4" xfId="27571" xr:uid="{A25CD610-E25D-4C80-903D-1151992B0CA1}"/>
    <cellStyle name="40% - Ênfase1 130" xfId="27572" xr:uid="{995A1003-C372-426E-8694-4FC58B5F5EE9}"/>
    <cellStyle name="40% - Ênfase1 131" xfId="27573" xr:uid="{4E9F6B50-D738-4DD0-8830-D7CA23C6722E}"/>
    <cellStyle name="40% - Ênfase1 132" xfId="27574" xr:uid="{AB6CA3B3-036B-4414-9F76-60CB8AD9C94C}"/>
    <cellStyle name="40% - Ênfase1 133" xfId="27575" xr:uid="{3008AE3E-83D3-430A-B164-0230C8004C51}"/>
    <cellStyle name="40% - Ênfase1 134" xfId="27576" xr:uid="{EAFD6D39-695F-4533-A5DD-E604FFE52E40}"/>
    <cellStyle name="40% - Ênfase1 135" xfId="27577" xr:uid="{C3AA2A40-45E4-4DC8-A7C0-ADDF37C2C691}"/>
    <cellStyle name="40% - Ênfase1 136" xfId="27578" xr:uid="{E71D89F5-385C-42C8-B4B3-99F27795D042}"/>
    <cellStyle name="40% - Ênfase1 137" xfId="27579" xr:uid="{49B7B727-E2DF-4102-8DE8-C50AA7160310}"/>
    <cellStyle name="40% - Ênfase1 138" xfId="27580" xr:uid="{825BD140-C9F9-4880-88E0-6C42331DAE05}"/>
    <cellStyle name="40% - Ênfase1 139" xfId="27581" xr:uid="{66E79A31-0D64-4304-AF7A-AF28DAE5EB3A}"/>
    <cellStyle name="40% - Ênfase1 14" xfId="5239" xr:uid="{90F6EBCE-701F-4BFE-A3D8-3A09C1A18F47}"/>
    <cellStyle name="40% - Ênfase1 14 2" xfId="10610" xr:uid="{F8707E96-BF99-4C3B-9E6E-01ADA03BB50B}"/>
    <cellStyle name="40% - Ênfase1 14 2 2" xfId="10611" xr:uid="{5A29EEC6-D169-4CF3-96B1-E4288E48D86B}"/>
    <cellStyle name="40% - Ênfase1 14 2 2 2" xfId="27582" xr:uid="{4DEA4413-D5B8-464B-AA51-24A23115447F}"/>
    <cellStyle name="40% - Ênfase1 14 2 2 2 2" xfId="27583" xr:uid="{750990B4-5D87-4978-A366-2139A4B7CBAD}"/>
    <cellStyle name="40% - Ênfase1 14 2 2 2 3" xfId="27584" xr:uid="{C1849883-6B68-4447-8252-8CF2EBEA4178}"/>
    <cellStyle name="40% - Ênfase1 14 2 2 3" xfId="27585" xr:uid="{4F3B63D8-BC70-4C47-9231-C8753A8DEF45}"/>
    <cellStyle name="40% - Ênfase1 14 2 2 4" xfId="27586" xr:uid="{8B9AE157-9315-435B-8D56-8CBD988262D4}"/>
    <cellStyle name="40% - Ênfase1 14 2 3" xfId="10612" xr:uid="{720A2406-0658-44CD-A740-AF640D64AB2E}"/>
    <cellStyle name="40% - Ênfase1 14 2 3 2" xfId="27587" xr:uid="{F5265D95-9643-422A-8315-6151DF34DDE3}"/>
    <cellStyle name="40% - Ênfase1 14 2 3 2 2" xfId="27588" xr:uid="{69F59DF8-18F9-4E2E-89BB-1815097A0DF7}"/>
    <cellStyle name="40% - Ênfase1 14 2 3 2 3" xfId="27589" xr:uid="{D5F6B2CF-E614-4138-A295-A1415786A3CF}"/>
    <cellStyle name="40% - Ênfase1 14 2 3 3" xfId="27590" xr:uid="{E5C7766E-6908-4061-95F2-E0EA4CE22575}"/>
    <cellStyle name="40% - Ênfase1 14 2 3 4" xfId="27591" xr:uid="{0D35D2D7-CE0F-4C24-B9E6-71FDB3275CB1}"/>
    <cellStyle name="40% - Ênfase1 14 2 4" xfId="27592" xr:uid="{988119D2-364B-4C92-A913-38C88F8DF66A}"/>
    <cellStyle name="40% - Ênfase1 14 2 4 2" xfId="27593" xr:uid="{E9128BDB-16BE-4DA1-B728-562041FD9D46}"/>
    <cellStyle name="40% - Ênfase1 14 2 4 3" xfId="27594" xr:uid="{BA7881D5-AA1F-4F98-8831-933DA686054E}"/>
    <cellStyle name="40% - Ênfase1 14 2 5" xfId="27595" xr:uid="{8021845C-B59B-406A-989F-EBD50191C88F}"/>
    <cellStyle name="40% - Ênfase1 14 2 6" xfId="27596" xr:uid="{B6AE3C43-11BC-41E1-A57F-C19941CEA859}"/>
    <cellStyle name="40% - Ênfase1 14 3" xfId="10613" xr:uid="{047D842A-A490-4158-86E9-B0C8FEA5E81F}"/>
    <cellStyle name="40% - Ênfase1 14 3 2" xfId="10614" xr:uid="{D3AAB926-562F-48F3-8EFA-74784242733E}"/>
    <cellStyle name="40% - Ênfase1 14 3 2 2" xfId="27597" xr:uid="{3B6F5438-F3B6-4C15-8EF7-03EAC819C939}"/>
    <cellStyle name="40% - Ênfase1 14 3 2 2 2" xfId="27598" xr:uid="{DA4F7FBE-7B7D-47C4-93F4-B5EAB9DEA42D}"/>
    <cellStyle name="40% - Ênfase1 14 3 2 2 3" xfId="27599" xr:uid="{DB0A63DB-C9B0-4DD8-B089-FFE6B2F65365}"/>
    <cellStyle name="40% - Ênfase1 14 3 2 3" xfId="27600" xr:uid="{8C01AD69-B59D-4789-B773-0006532C0AA1}"/>
    <cellStyle name="40% - Ênfase1 14 3 2 4" xfId="27601" xr:uid="{BAA71ED2-82CE-4130-969E-21A2DEE1522A}"/>
    <cellStyle name="40% - Ênfase1 14 3 3" xfId="10615" xr:uid="{BE998EDE-EB80-4BAD-ABB6-A0334FE0C1A3}"/>
    <cellStyle name="40% - Ênfase1 14 3 3 2" xfId="27602" xr:uid="{C0F7C03D-75AF-4FE0-B922-8DAC825C22B2}"/>
    <cellStyle name="40% - Ênfase1 14 3 3 2 2" xfId="27603" xr:uid="{0FAA6578-5DA7-40C5-A5AD-7A7E89C66528}"/>
    <cellStyle name="40% - Ênfase1 14 3 3 2 3" xfId="27604" xr:uid="{9F8857DD-DE2E-42F5-AB24-A62306695ED9}"/>
    <cellStyle name="40% - Ênfase1 14 3 3 3" xfId="27605" xr:uid="{BA3082A4-73E8-439F-AAD6-AD34A83BE50D}"/>
    <cellStyle name="40% - Ênfase1 14 3 3 4" xfId="27606" xr:uid="{015F9FFE-AE04-4486-BCA5-F7C3C0AF416A}"/>
    <cellStyle name="40% - Ênfase1 14 3 4" xfId="27607" xr:uid="{B6798921-DBF8-4149-A8D3-08677D8187E3}"/>
    <cellStyle name="40% - Ênfase1 14 3 4 2" xfId="27608" xr:uid="{68334576-CDB0-445A-BFE7-CD7DC3E24CBE}"/>
    <cellStyle name="40% - Ênfase1 14 3 4 3" xfId="27609" xr:uid="{7E9A21F8-252B-42BB-8495-A967384F140C}"/>
    <cellStyle name="40% - Ênfase1 14 3 5" xfId="27610" xr:uid="{4EB9FFEC-D80E-4AEF-A417-1F36B0ECADB8}"/>
    <cellStyle name="40% - Ênfase1 14 3 6" xfId="27611" xr:uid="{EB9B0DD8-4226-4CB4-B229-2A0204405DBF}"/>
    <cellStyle name="40% - Ênfase1 14 4" xfId="10616" xr:uid="{FFB740E0-9F38-4E95-A049-5853B58BD07F}"/>
    <cellStyle name="40% - Ênfase1 14 4 2" xfId="27612" xr:uid="{416BE5F2-E8BB-4251-AFFA-63ED51888946}"/>
    <cellStyle name="40% - Ênfase1 14 4 2 2" xfId="27613" xr:uid="{A5A57DF7-F522-40D1-93D1-82C390376B4D}"/>
    <cellStyle name="40% - Ênfase1 14 4 2 3" xfId="27614" xr:uid="{4833DEB3-0874-472B-AE17-4DF805AE5852}"/>
    <cellStyle name="40% - Ênfase1 14 4 3" xfId="27615" xr:uid="{801BAC77-C476-4A38-97E7-5045261AFFFB}"/>
    <cellStyle name="40% - Ênfase1 14 4 4" xfId="27616" xr:uid="{FB3F3683-7EFC-412F-80CB-C9C263D73B6F}"/>
    <cellStyle name="40% - Ênfase1 14 5" xfId="10617" xr:uid="{9B397909-2208-42B8-8B2A-BCD7DC7B827A}"/>
    <cellStyle name="40% - Ênfase1 14 5 2" xfId="27617" xr:uid="{74C487FE-4C96-4AC8-8952-9B9DE6B4F593}"/>
    <cellStyle name="40% - Ênfase1 14 5 2 2" xfId="27618" xr:uid="{F9DFFC1E-5B8A-4857-A978-17D7B84A9F60}"/>
    <cellStyle name="40% - Ênfase1 14 5 2 3" xfId="27619" xr:uid="{92CF93CC-8E34-46FA-AA6F-8855B21DAFEE}"/>
    <cellStyle name="40% - Ênfase1 14 5 3" xfId="27620" xr:uid="{F044CF7D-08EC-48CF-8CBD-ECE248562B40}"/>
    <cellStyle name="40% - Ênfase1 14 5 4" xfId="27621" xr:uid="{47B347B3-E04C-406E-BE6C-F115678B38F0}"/>
    <cellStyle name="40% - Ênfase1 140" xfId="27622" xr:uid="{DA4BA80A-9B05-477A-94D2-B30D2B92871C}"/>
    <cellStyle name="40% - Ênfase1 141" xfId="27623" xr:uid="{536C4094-72F9-408A-8E2D-2042FC16E8C4}"/>
    <cellStyle name="40% - Ênfase1 142" xfId="27624" xr:uid="{68B7100C-BAA8-44D8-AD6A-1E4053415BE0}"/>
    <cellStyle name="40% - Ênfase1 143" xfId="27625" xr:uid="{F0DD6B04-CA8A-45E9-B5BB-7DEB153E2BDD}"/>
    <cellStyle name="40% - Ênfase1 144" xfId="43897" xr:uid="{447703A1-9544-4CEB-9A43-2902C191C65B}"/>
    <cellStyle name="40% - Ênfase1 145" xfId="43898" xr:uid="{3CC7E293-C90C-4792-A8B0-CF31F32EBD12}"/>
    <cellStyle name="40% - Ênfase1 146" xfId="43899" xr:uid="{172F1D34-E027-4C2C-9BF9-0946B689CBA3}"/>
    <cellStyle name="40% - Ênfase1 147" xfId="43900" xr:uid="{ACA42AFB-7C2B-4730-AF8E-54A588A1F812}"/>
    <cellStyle name="40% - Ênfase1 148" xfId="43901" xr:uid="{71752E78-B889-485F-86DC-D2FC45B2F048}"/>
    <cellStyle name="40% - Ênfase1 149" xfId="43902" xr:uid="{7B732E9F-EEE4-4E72-9BF2-3B1A64E23FB5}"/>
    <cellStyle name="40% - Ênfase1 15" xfId="5240" xr:uid="{87BCF98D-3CB8-4DB6-8E41-C09A76CC1B79}"/>
    <cellStyle name="40% - Ênfase1 15 2" xfId="10618" xr:uid="{4819F96C-DFF1-42FB-A776-347CF727FCB7}"/>
    <cellStyle name="40% - Ênfase1 15 2 2" xfId="10619" xr:uid="{F55E971C-36AA-4390-9768-77AEF4436832}"/>
    <cellStyle name="40% - Ênfase1 15 2 2 2" xfId="27626" xr:uid="{B35E75E4-4232-45BD-AE80-A9764085FC9F}"/>
    <cellStyle name="40% - Ênfase1 15 2 2 2 2" xfId="27627" xr:uid="{F7B0489B-D8D9-41A3-926B-FE191AA8FC9B}"/>
    <cellStyle name="40% - Ênfase1 15 2 2 2 3" xfId="27628" xr:uid="{BF80A627-D90F-4776-98BE-88E13C311B60}"/>
    <cellStyle name="40% - Ênfase1 15 2 2 3" xfId="27629" xr:uid="{9F66A843-0689-4746-8B47-F4D83B9D921F}"/>
    <cellStyle name="40% - Ênfase1 15 2 2 4" xfId="27630" xr:uid="{C1CB4EC1-F696-4853-9EB5-4AA1BEAC6388}"/>
    <cellStyle name="40% - Ênfase1 15 2 3" xfId="10620" xr:uid="{AE23058B-3AEA-49F4-AF4D-21A32CCDD021}"/>
    <cellStyle name="40% - Ênfase1 15 2 3 2" xfId="27631" xr:uid="{83808663-3BCF-49F8-A1AE-07DE656B55F9}"/>
    <cellStyle name="40% - Ênfase1 15 2 3 2 2" xfId="27632" xr:uid="{435070CD-63EF-477F-92BE-54687FB8AA2E}"/>
    <cellStyle name="40% - Ênfase1 15 2 3 2 3" xfId="27633" xr:uid="{E23233F6-EBB4-4F52-85BD-1BFFE40A619D}"/>
    <cellStyle name="40% - Ênfase1 15 2 3 3" xfId="27634" xr:uid="{8D2F1B0A-C0AB-49CB-BCA1-0E4A758C2E88}"/>
    <cellStyle name="40% - Ênfase1 15 2 3 4" xfId="27635" xr:uid="{D2F94F97-46AF-43D1-A6FE-A20E02E885DA}"/>
    <cellStyle name="40% - Ênfase1 15 2 4" xfId="27636" xr:uid="{879E04F3-76F2-4087-93BD-5679D1AE411B}"/>
    <cellStyle name="40% - Ênfase1 15 2 4 2" xfId="27637" xr:uid="{D7977A4A-782E-4141-B2E9-E8228B275640}"/>
    <cellStyle name="40% - Ênfase1 15 2 4 3" xfId="27638" xr:uid="{6DB3FE38-AF40-4D63-BC75-EA8787D44A9A}"/>
    <cellStyle name="40% - Ênfase1 15 2 5" xfId="27639" xr:uid="{228DC70E-4491-470F-B23B-B23DC362D9D5}"/>
    <cellStyle name="40% - Ênfase1 15 2 6" xfId="27640" xr:uid="{2ED057F4-C109-4D75-A938-F18CDB670BF5}"/>
    <cellStyle name="40% - Ênfase1 15 3" xfId="10621" xr:uid="{93EE9F7A-58BE-46AA-8EE3-9D827C7E043B}"/>
    <cellStyle name="40% - Ênfase1 15 3 2" xfId="10622" xr:uid="{3B41D067-999A-4F29-BD79-D3C87D7993A1}"/>
    <cellStyle name="40% - Ênfase1 15 3 2 2" xfId="27641" xr:uid="{8ACDFAAC-4E94-4D61-BE4A-C710D0B87570}"/>
    <cellStyle name="40% - Ênfase1 15 3 2 2 2" xfId="27642" xr:uid="{792D17C0-D16F-4F25-B1C8-1253762586A3}"/>
    <cellStyle name="40% - Ênfase1 15 3 2 2 3" xfId="27643" xr:uid="{BA931EA1-5B2D-4388-8BD0-FC1E80B8F589}"/>
    <cellStyle name="40% - Ênfase1 15 3 2 3" xfId="27644" xr:uid="{C2FC99D5-6BF5-40C0-A821-1885DB9E8F96}"/>
    <cellStyle name="40% - Ênfase1 15 3 2 4" xfId="27645" xr:uid="{C449764D-58CC-48A7-93E7-6E7FE288FB99}"/>
    <cellStyle name="40% - Ênfase1 15 3 3" xfId="10623" xr:uid="{BB69F5AA-257F-4830-8A83-7325315E1A04}"/>
    <cellStyle name="40% - Ênfase1 15 3 3 2" xfId="27646" xr:uid="{3AB756F9-CABD-46E9-A441-0BB057E19D04}"/>
    <cellStyle name="40% - Ênfase1 15 3 3 2 2" xfId="27647" xr:uid="{AF7EE5EA-482D-419C-A9FB-5F414D0997B7}"/>
    <cellStyle name="40% - Ênfase1 15 3 3 2 3" xfId="27648" xr:uid="{98B914C1-1608-497A-964B-534FD96581CB}"/>
    <cellStyle name="40% - Ênfase1 15 3 3 3" xfId="27649" xr:uid="{73C40588-CA3C-4EAC-8FF2-C8DBAB4997E3}"/>
    <cellStyle name="40% - Ênfase1 15 3 3 4" xfId="27650" xr:uid="{8EAD5096-9F23-4F5D-BDE5-48EB88E62B60}"/>
    <cellStyle name="40% - Ênfase1 15 3 4" xfId="27651" xr:uid="{34789D6F-A659-4039-83D1-2C6898FB90D8}"/>
    <cellStyle name="40% - Ênfase1 15 3 4 2" xfId="27652" xr:uid="{94839FD8-E84A-4DE0-9FE2-52DBA3D0CA17}"/>
    <cellStyle name="40% - Ênfase1 15 3 4 3" xfId="27653" xr:uid="{40661060-C6FE-4E59-9871-5021C4034998}"/>
    <cellStyle name="40% - Ênfase1 15 3 5" xfId="27654" xr:uid="{0079E7F8-B6E2-49B5-B83D-D52D59A35DE9}"/>
    <cellStyle name="40% - Ênfase1 15 3 6" xfId="27655" xr:uid="{DF50E544-8CBA-44D0-BA12-8EC163767C08}"/>
    <cellStyle name="40% - Ênfase1 15 4" xfId="10624" xr:uid="{52D26723-43E0-46D3-A837-F5AAC5416EA2}"/>
    <cellStyle name="40% - Ênfase1 15 4 2" xfId="27656" xr:uid="{8C67FD8C-4214-40DB-8D2B-04B817B095F2}"/>
    <cellStyle name="40% - Ênfase1 15 4 2 2" xfId="27657" xr:uid="{DBF067E4-5D38-4C1F-8C29-CD8F63F2DB53}"/>
    <cellStyle name="40% - Ênfase1 15 4 2 3" xfId="27658" xr:uid="{ED80B491-4707-4C4F-B7FA-E8264BBAD725}"/>
    <cellStyle name="40% - Ênfase1 15 4 3" xfId="27659" xr:uid="{634AC221-67BA-47FA-BD00-B6E64C1EC9BA}"/>
    <cellStyle name="40% - Ênfase1 15 4 4" xfId="27660" xr:uid="{22572135-425F-48FB-8A31-6F38446B9F9B}"/>
    <cellStyle name="40% - Ênfase1 15 5" xfId="10625" xr:uid="{9ED353D4-DED2-4B53-9F83-1886413622CA}"/>
    <cellStyle name="40% - Ênfase1 15 5 2" xfId="27661" xr:uid="{E704579E-7CE6-4D60-8786-140E8641A343}"/>
    <cellStyle name="40% - Ênfase1 15 5 2 2" xfId="27662" xr:uid="{9AE3F90A-4170-4152-8C0E-4277090D8146}"/>
    <cellStyle name="40% - Ênfase1 15 5 2 3" xfId="27663" xr:uid="{70C07863-BA2A-4045-984E-1500AA86752C}"/>
    <cellStyle name="40% - Ênfase1 15 5 3" xfId="27664" xr:uid="{DF05688E-AA31-4A9C-967D-D0D6C2782072}"/>
    <cellStyle name="40% - Ênfase1 15 5 4" xfId="27665" xr:uid="{85B8E107-CDD8-48C4-807F-F48ADE5EA48C}"/>
    <cellStyle name="40% - Ênfase1 150" xfId="43903" xr:uid="{CD3C3435-1385-4F40-A7F1-1F419B79018E}"/>
    <cellStyle name="40% - Ênfase1 151" xfId="43904" xr:uid="{925D8DA1-B7C6-4D66-A4A8-56B9BF3EBBEE}"/>
    <cellStyle name="40% - Ênfase1 152" xfId="43905" xr:uid="{33707237-FF7F-443C-927F-F68BE5C3D1D5}"/>
    <cellStyle name="40% - Ênfase1 16" xfId="5241" xr:uid="{AF1E8316-07A4-429F-B6F7-4CF4CC1F7471}"/>
    <cellStyle name="40% - Ênfase1 16 2" xfId="10626" xr:uid="{B703645D-41F4-43F3-B0B6-886E11E72741}"/>
    <cellStyle name="40% - Ênfase1 16 2 2" xfId="10627" xr:uid="{43208BAD-DC41-4889-B27A-9631F8E94A7B}"/>
    <cellStyle name="40% - Ênfase1 16 2 2 2" xfId="27666" xr:uid="{5308AAD9-1459-497E-A746-DF7EA50CB10B}"/>
    <cellStyle name="40% - Ênfase1 16 2 2 3" xfId="27667" xr:uid="{98C4AB6B-E21F-41EF-8C7D-33AED6F1D357}"/>
    <cellStyle name="40% - Ênfase1 16 2 3" xfId="27668" xr:uid="{093D191B-8123-401E-BF7F-B7A3FA04AC47}"/>
    <cellStyle name="40% - Ênfase1 16 2 4" xfId="27669" xr:uid="{B3634AE1-AE18-4A9A-8E57-EC4EF5EE0104}"/>
    <cellStyle name="40% - Ênfase1 16 3" xfId="10628" xr:uid="{F0B5932F-3F3E-4053-AA63-57FEC3147BE3}"/>
    <cellStyle name="40% - Ênfase1 16 3 2" xfId="27670" xr:uid="{AC59907D-F2D8-4478-A9A0-A3F7974EE4AB}"/>
    <cellStyle name="40% - Ênfase1 16 3 2 2" xfId="27671" xr:uid="{3968CCC7-668E-46B4-B239-4B97136F6C22}"/>
    <cellStyle name="40% - Ênfase1 16 3 2 3" xfId="27672" xr:uid="{455F61DB-DA58-4458-986A-623772558C62}"/>
    <cellStyle name="40% - Ênfase1 16 3 3" xfId="27673" xr:uid="{98AFEBB9-8A84-493B-A30C-8BEB4A4AEB8A}"/>
    <cellStyle name="40% - Ênfase1 16 3 4" xfId="27674" xr:uid="{B369A024-9C67-42D2-A350-5D175584BDFC}"/>
    <cellStyle name="40% - Ênfase1 17" xfId="5242" xr:uid="{9DBB9371-07B0-4796-99CD-B8EED7E830EB}"/>
    <cellStyle name="40% - Ênfase1 17 2" xfId="10629" xr:uid="{DCC68418-E83E-4B1C-9DA3-3A1B26E5FC21}"/>
    <cellStyle name="40% - Ênfase1 17 2 2" xfId="10630" xr:uid="{3D71A514-74FF-4852-ACC6-506D6B555149}"/>
    <cellStyle name="40% - Ênfase1 17 2 2 2" xfId="27675" xr:uid="{4FBAA438-863A-4B51-9379-4486ABEB5E20}"/>
    <cellStyle name="40% - Ênfase1 17 2 2 3" xfId="27676" xr:uid="{193CDC9A-5351-476E-B76D-18DC74AAF45D}"/>
    <cellStyle name="40% - Ênfase1 17 2 3" xfId="27677" xr:uid="{4AE5C830-0C00-4BEF-AAEE-70CBEEE0A525}"/>
    <cellStyle name="40% - Ênfase1 17 2 4" xfId="27678" xr:uid="{BECF11CE-1D37-4BE5-BB74-D3660505EF26}"/>
    <cellStyle name="40% - Ênfase1 17 3" xfId="10631" xr:uid="{10DBDAF6-2527-4D31-9532-50FA31F06BAA}"/>
    <cellStyle name="40% - Ênfase1 17 3 2" xfId="27679" xr:uid="{EA345E75-66A7-4405-A404-A8AFCA2206B1}"/>
    <cellStyle name="40% - Ênfase1 17 3 2 2" xfId="27680" xr:uid="{4CF46EDA-D871-41A2-BF44-8C9A52E86117}"/>
    <cellStyle name="40% - Ênfase1 17 3 2 3" xfId="27681" xr:uid="{210BF21E-C6C1-4053-8CCC-136DC0048586}"/>
    <cellStyle name="40% - Ênfase1 17 3 3" xfId="27682" xr:uid="{D258CD28-295E-42B3-80D6-661055D9BAB0}"/>
    <cellStyle name="40% - Ênfase1 17 3 4" xfId="27683" xr:uid="{2B83870B-BF65-42DB-90C6-4BB514FF1950}"/>
    <cellStyle name="40% - Ênfase1 18" xfId="5243" xr:uid="{58E2B701-B04B-412D-9E38-8F18BF1FDBAA}"/>
    <cellStyle name="40% - Ênfase1 18 2" xfId="10632" xr:uid="{E97F14D2-A0CF-4812-913B-ED878A578ABD}"/>
    <cellStyle name="40% - Ênfase1 18 2 2" xfId="10633" xr:uid="{4D51373B-002C-4428-A27C-798753CA7A3A}"/>
    <cellStyle name="40% - Ênfase1 18 2 2 2" xfId="27684" xr:uid="{5FF6F938-A85B-4EF4-AB19-46839EEBABF8}"/>
    <cellStyle name="40% - Ênfase1 18 2 2 3" xfId="27685" xr:uid="{7D20D6E6-CDA8-4039-B9D8-9AB4E046823D}"/>
    <cellStyle name="40% - Ênfase1 18 2 3" xfId="27686" xr:uid="{6D9D0E5A-48AE-40C3-BE5D-937003BE29B6}"/>
    <cellStyle name="40% - Ênfase1 18 2 4" xfId="27687" xr:uid="{00B8CBA3-9740-476B-9A4B-3BA2D63B1181}"/>
    <cellStyle name="40% - Ênfase1 18 3" xfId="10634" xr:uid="{144729D6-BD6A-4C82-83A9-9EC6B2D57879}"/>
    <cellStyle name="40% - Ênfase1 18 3 2" xfId="27688" xr:uid="{1E24FC50-D0F0-4C33-ABA6-82AE141AC94E}"/>
    <cellStyle name="40% - Ênfase1 18 3 2 2" xfId="27689" xr:uid="{F52C3A97-B28B-40F5-A31A-EAE111C8E333}"/>
    <cellStyle name="40% - Ênfase1 18 3 2 3" xfId="27690" xr:uid="{D547F896-3A21-4255-84E4-2171C567B783}"/>
    <cellStyle name="40% - Ênfase1 18 3 3" xfId="27691" xr:uid="{DA062CE2-8166-4E04-8554-C72738B5D24C}"/>
    <cellStyle name="40% - Ênfase1 18 3 4" xfId="27692" xr:uid="{35805741-375A-4369-BF6E-6938BC99D373}"/>
    <cellStyle name="40% - Ênfase1 19" xfId="5244" xr:uid="{461B0047-2618-4BB0-A439-7B8693AE9C4C}"/>
    <cellStyle name="40% - Ênfase1 19 2" xfId="10635" xr:uid="{7959F781-DE17-486C-804B-928ECAF00AC7}"/>
    <cellStyle name="40% - Ênfase1 19 2 2" xfId="10636" xr:uid="{2927F24D-5E10-41F4-B684-7B4A0E109EDE}"/>
    <cellStyle name="40% - Ênfase1 19 2 2 2" xfId="27693" xr:uid="{F2B28696-D927-452A-BB06-2E10D65F325E}"/>
    <cellStyle name="40% - Ênfase1 19 2 2 3" xfId="27694" xr:uid="{CA19F9BB-7129-49CF-AB4E-9F13463142E0}"/>
    <cellStyle name="40% - Ênfase1 19 2 3" xfId="27695" xr:uid="{003D7FCB-DE19-4342-AC93-6E014D6CA9DA}"/>
    <cellStyle name="40% - Ênfase1 19 2 4" xfId="27696" xr:uid="{12A64D44-A4CC-4F9B-B813-C2FA90EEB505}"/>
    <cellStyle name="40% - Ênfase1 19 3" xfId="10637" xr:uid="{C4FBFD5A-9803-49F1-94CB-0BE2A3229606}"/>
    <cellStyle name="40% - Ênfase1 19 3 2" xfId="27697" xr:uid="{B4412762-8C71-487D-97DA-D163F938B04C}"/>
    <cellStyle name="40% - Ênfase1 19 3 2 2" xfId="27698" xr:uid="{5CE53B60-042E-4AA2-B604-AFF53E65E1EB}"/>
    <cellStyle name="40% - Ênfase1 19 3 2 3" xfId="27699" xr:uid="{1E0269D9-3FBD-4A65-A64E-FE0D80667E16}"/>
    <cellStyle name="40% - Ênfase1 19 3 3" xfId="27700" xr:uid="{A43055F1-800E-417D-912F-604F9F36D88C}"/>
    <cellStyle name="40% - Ênfase1 19 3 4" xfId="27701" xr:uid="{693CD8E9-B92C-4181-BF93-BD758C18F129}"/>
    <cellStyle name="40% - Ênfase1 2" xfId="5245" xr:uid="{0982FA9E-1245-4478-8255-DA686C893EC9}"/>
    <cellStyle name="40% - Ênfase1 2 10" xfId="5246" xr:uid="{5BFF4937-FE42-4BAC-8250-F121E5194AC3}"/>
    <cellStyle name="40% - Ênfase1 2 10 2" xfId="10638" xr:uid="{E1597D72-B927-4CCF-A2DE-6B21938336D3}"/>
    <cellStyle name="40% - Ênfase1 2 10 2 2" xfId="27702" xr:uid="{840EC8C3-6FC4-47B9-938A-1D589BDDE2E0}"/>
    <cellStyle name="40% - Ênfase1 2 10 2 2 2" xfId="27703" xr:uid="{62F96438-E730-4155-8308-F180C1D6E328}"/>
    <cellStyle name="40% - Ênfase1 2 10 2 2 3" xfId="27704" xr:uid="{CE852082-81F8-4825-B32C-4B5E5BBDF2BE}"/>
    <cellStyle name="40% - Ênfase1 2 10 2 3" xfId="27705" xr:uid="{AEC8A1C4-B8CE-4E50-AAC4-D300EB003DD5}"/>
    <cellStyle name="40% - Ênfase1 2 10 2 4" xfId="27706" xr:uid="{6817B0D2-E433-4941-8F02-CC1F6194683F}"/>
    <cellStyle name="40% - Ênfase1 2 10 3" xfId="27707" xr:uid="{C7A9A213-0FC6-4D35-813B-B4E1DF4F9DAD}"/>
    <cellStyle name="40% - Ênfase1 2 10 3 2" xfId="27708" xr:uid="{43CF5031-56F0-4380-89B0-DC46A00E1063}"/>
    <cellStyle name="40% - Ênfase1 2 10 3 3" xfId="27709" xr:uid="{BEFE144B-287D-43EE-ABD8-5677581F8505}"/>
    <cellStyle name="40% - Ênfase1 2 10 4" xfId="27710" xr:uid="{3C8433C3-0F70-4EE1-ACE9-4DE17B7DFDCF}"/>
    <cellStyle name="40% - Ênfase1 2 10 5" xfId="27711" xr:uid="{D6D65AAC-F700-4761-9A12-FAC546CB8FA7}"/>
    <cellStyle name="40% - Ênfase1 2 11" xfId="10639" xr:uid="{CAC5B47C-C0C0-4830-8E00-A78A74079A61}"/>
    <cellStyle name="40% - Ênfase1 2 11 2" xfId="10640" xr:uid="{0314547E-E1D2-40C4-8CBA-907F8401202A}"/>
    <cellStyle name="40% - Ênfase1 2 11 2 2" xfId="27712" xr:uid="{5CEAE11B-FF12-479B-A07B-0F737C658D5E}"/>
    <cellStyle name="40% - Ênfase1 2 11 2 2 2" xfId="27713" xr:uid="{A1B3F8CC-4276-4575-9022-3D106C5DF5D1}"/>
    <cellStyle name="40% - Ênfase1 2 11 2 2 3" xfId="27714" xr:uid="{63C368D8-6605-4FF9-A265-396EC406DCF8}"/>
    <cellStyle name="40% - Ênfase1 2 11 2 3" xfId="27715" xr:uid="{8350ACB0-9A61-44F3-8ABB-073690FD2675}"/>
    <cellStyle name="40% - Ênfase1 2 11 2 4" xfId="27716" xr:uid="{3B42437B-9919-46CB-BCBC-0767F0F5BA8A}"/>
    <cellStyle name="40% - Ênfase1 2 11 3" xfId="27717" xr:uid="{15DA84A9-DABE-4BD5-B355-C86CD6660958}"/>
    <cellStyle name="40% - Ênfase1 2 11 3 2" xfId="27718" xr:uid="{49C8A1F1-3396-4DED-9817-D34BB1EB34F9}"/>
    <cellStyle name="40% - Ênfase1 2 11 3 3" xfId="27719" xr:uid="{B58FF62E-F7E5-4A07-9DF7-5A9E32A8F1F3}"/>
    <cellStyle name="40% - Ênfase1 2 11 4" xfId="27720" xr:uid="{7858BBB2-E477-4675-BA41-791F9B2BE4D4}"/>
    <cellStyle name="40% - Ênfase1 2 11 5" xfId="27721" xr:uid="{2A60FD06-1586-42C4-9B82-08B1AF9B6791}"/>
    <cellStyle name="40% - Ênfase1 2 12" xfId="10641" xr:uid="{3C697725-5357-43A4-8FCE-CBB8EB8DE718}"/>
    <cellStyle name="40% - Ênfase1 2 12 2" xfId="27722" xr:uid="{896E6AC4-BB19-4C0E-B7A0-9B7937C5CFAF}"/>
    <cellStyle name="40% - Ênfase1 2 12 2 2" xfId="27723" xr:uid="{53EA98CB-FB02-4A36-AD0E-F2BB3A03EE41}"/>
    <cellStyle name="40% - Ênfase1 2 12 2 3" xfId="27724" xr:uid="{FEB76EAE-4877-4046-A933-CC1A0357E290}"/>
    <cellStyle name="40% - Ênfase1 2 12 3" xfId="27725" xr:uid="{BDF95820-8B4B-4A62-B0AA-1B1F081DA2A3}"/>
    <cellStyle name="40% - Ênfase1 2 12 4" xfId="27726" xr:uid="{EFD8779C-F752-47E1-93A1-B7D957E11EE1}"/>
    <cellStyle name="40% - Ênfase1 2 13" xfId="10642" xr:uid="{F272711A-D884-412D-BDC6-7D22A23F3C16}"/>
    <cellStyle name="40% - Ênfase1 2 13 2" xfId="27727" xr:uid="{2822BC87-8C45-4C66-9FD6-85A83367B8E7}"/>
    <cellStyle name="40% - Ênfase1 2 13 2 2" xfId="27728" xr:uid="{86743EC8-A46E-42E7-A25D-3728FD39C671}"/>
    <cellStyle name="40% - Ênfase1 2 13 2 3" xfId="27729" xr:uid="{FB705464-7C0F-4FBB-AEAE-EE11BEFA4347}"/>
    <cellStyle name="40% - Ênfase1 2 13 3" xfId="27730" xr:uid="{721EB6CD-680D-4F60-9516-193453DB2E00}"/>
    <cellStyle name="40% - Ênfase1 2 13 4" xfId="27731" xr:uid="{EC6436B1-A4ED-4AA5-B9AB-C5D1832C62A8}"/>
    <cellStyle name="40% - Ênfase1 2 14" xfId="10643" xr:uid="{9A0CC233-FCD7-495B-A7D9-982BAE8019DE}"/>
    <cellStyle name="40% - Ênfase1 2 14 2" xfId="27732" xr:uid="{5E7FC5FC-0B83-4AB3-AE8B-782E17E88E1B}"/>
    <cellStyle name="40% - Ênfase1 2 14 2 2" xfId="27733" xr:uid="{97782D15-F1AD-462E-907C-994A68CCB783}"/>
    <cellStyle name="40% - Ênfase1 2 14 2 3" xfId="27734" xr:uid="{60E96FC1-71AF-4E9E-91D0-A00AB44DEA3C}"/>
    <cellStyle name="40% - Ênfase1 2 14 3" xfId="27735" xr:uid="{1DBE717A-E318-46F1-A413-097AFDA6FE28}"/>
    <cellStyle name="40% - Ênfase1 2 14 4" xfId="27736" xr:uid="{7D863310-24E9-4568-BAFE-EA4542FCBC6F}"/>
    <cellStyle name="40% - Ênfase1 2 15" xfId="10644" xr:uid="{092AFED2-5EB5-49A0-8C03-9D2696C984E0}"/>
    <cellStyle name="40% - Ênfase1 2 15 2" xfId="27737" xr:uid="{CC80F19F-A898-4D05-8214-CE38D1D065F1}"/>
    <cellStyle name="40% - Ênfase1 2 15 2 2" xfId="27738" xr:uid="{0B81DC8A-447B-4A6A-902B-2BB53D175F35}"/>
    <cellStyle name="40% - Ênfase1 2 15 2 3" xfId="27739" xr:uid="{9DBE2FBD-052D-4A8E-8289-11FDA63CE388}"/>
    <cellStyle name="40% - Ênfase1 2 15 3" xfId="27740" xr:uid="{5061E597-0745-4CBF-8B80-F9EB45D760E1}"/>
    <cellStyle name="40% - Ênfase1 2 15 4" xfId="27741" xr:uid="{07B8FD06-824C-4041-8DE1-A5807612BCFE}"/>
    <cellStyle name="40% - Ênfase1 2 16" xfId="10645" xr:uid="{C9CAD969-B449-4E50-8C4D-9F832F2CF90F}"/>
    <cellStyle name="40% - Ênfase1 2 16 2" xfId="27742" xr:uid="{EE9C742B-B768-4CE8-B370-8F2F733C2F91}"/>
    <cellStyle name="40% - Ênfase1 2 16 2 2" xfId="27743" xr:uid="{F6180A8D-A984-42F2-A6FC-A4C8D2C7AA36}"/>
    <cellStyle name="40% - Ênfase1 2 16 2 3" xfId="27744" xr:uid="{CC73D694-4476-4515-96A2-660BEADF78E6}"/>
    <cellStyle name="40% - Ênfase1 2 16 3" xfId="27745" xr:uid="{EA9EAB18-172B-4FD8-9318-07B275BFB4A8}"/>
    <cellStyle name="40% - Ênfase1 2 16 4" xfId="27746" xr:uid="{845612A6-57FA-4901-BAD1-A3804D6319FD}"/>
    <cellStyle name="40% - Ênfase1 2 17" xfId="10646" xr:uid="{DA9CC864-0202-4D72-8BCD-4EA8E2C53412}"/>
    <cellStyle name="40% - Ênfase1 2 17 2" xfId="27747" xr:uid="{C1CECE9B-A3B6-4782-B640-230D47FB6ADE}"/>
    <cellStyle name="40% - Ênfase1 2 17 2 2" xfId="27748" xr:uid="{3194A7BC-168D-49A4-B6C5-E1CCCDF8B5FE}"/>
    <cellStyle name="40% - Ênfase1 2 17 2 3" xfId="27749" xr:uid="{20DDA0D4-17DB-4DAD-BC92-379170343518}"/>
    <cellStyle name="40% - Ênfase1 2 17 3" xfId="27750" xr:uid="{F430574D-B0D9-40A3-9E25-7D1AAFBBCAAB}"/>
    <cellStyle name="40% - Ênfase1 2 17 4" xfId="27751" xr:uid="{75FE22CE-9DD4-4C97-B85B-5A3EFD55421E}"/>
    <cellStyle name="40% - Ênfase1 2 18" xfId="27752" xr:uid="{29455F0B-0E72-40A0-B08E-9C786F8E0603}"/>
    <cellStyle name="40% - Ênfase1 2 19" xfId="27753" xr:uid="{65AE298A-9D01-4F78-A3AC-4F017A680B29}"/>
    <cellStyle name="40% - Ênfase1 2 2" xfId="5247" xr:uid="{2BC986BB-F81A-4CE7-857E-C19A8A97D4CD}"/>
    <cellStyle name="40% - Ênfase1 2 2 10" xfId="10647" xr:uid="{9FB78EF8-FF49-475E-9326-868037F2C19A}"/>
    <cellStyle name="40% - Ênfase1 2 2 10 2" xfId="10648" xr:uid="{C0CFE218-2610-42E1-8B60-C38CCC364E6E}"/>
    <cellStyle name="40% - Ênfase1 2 2 10 3" xfId="27754" xr:uid="{EB4B9323-B62E-4E77-9F8D-BA453E0DA5D8}"/>
    <cellStyle name="40% - Ênfase1 2 2 10 3 2" xfId="27755" xr:uid="{671ACAEA-6FAA-474E-A58A-3051D380325A}"/>
    <cellStyle name="40% - Ênfase1 2 2 10 3 3" xfId="27756" xr:uid="{1FE4EE2C-9FA7-40E9-8414-1C0053014E69}"/>
    <cellStyle name="40% - Ênfase1 2 2 10 4" xfId="27757" xr:uid="{82EDF76C-917B-408F-9947-41F3739DC5AC}"/>
    <cellStyle name="40% - Ênfase1 2 2 10 5" xfId="27758" xr:uid="{D3E3A711-5E68-4D74-BF9C-7617F7A0ED4F}"/>
    <cellStyle name="40% - Ênfase1 2 2 11" xfId="10649" xr:uid="{69F85D4B-D042-4BB5-B19B-E2A8BDA527F4}"/>
    <cellStyle name="40% - Ênfase1 2 2 12" xfId="10650" xr:uid="{7C5B3D6C-03F1-42A5-873A-8EBE6AAD3189}"/>
    <cellStyle name="40% - Ênfase1 2 2 13" xfId="10651" xr:uid="{DA1796A7-744A-4B26-A03A-A9CFA1D0AEA4}"/>
    <cellStyle name="40% - Ênfase1 2 2 14" xfId="10652" xr:uid="{D041A739-66F1-43EC-9F39-73F428D6FE50}"/>
    <cellStyle name="40% - Ênfase1 2 2 15" xfId="10653" xr:uid="{D33B11CF-3079-4655-AA54-995814670D87}"/>
    <cellStyle name="40% - Ênfase1 2 2 16" xfId="10654" xr:uid="{4634F0AE-8F3C-487E-BD96-EAB4EFA8DE84}"/>
    <cellStyle name="40% - Ênfase1 2 2 17" xfId="27759" xr:uid="{D6B2F39F-53B1-4215-BBA7-1C5CF964174E}"/>
    <cellStyle name="40% - Ênfase1 2 2 17 2" xfId="27760" xr:uid="{B7517E23-2D47-4733-B552-DCE9452CEAD6}"/>
    <cellStyle name="40% - Ênfase1 2 2 17 3" xfId="27761" xr:uid="{2F605F2B-3C63-4251-953A-EB3F8A188F76}"/>
    <cellStyle name="40% - Ênfase1 2 2 18" xfId="27762" xr:uid="{327843A6-27B1-4956-A1B7-25F9DB454765}"/>
    <cellStyle name="40% - Ênfase1 2 2 19" xfId="27763" xr:uid="{94C11A11-AA85-4D32-9D98-45C813FD9E63}"/>
    <cellStyle name="40% - Ênfase1 2 2 2" xfId="5248" xr:uid="{E16DCFCF-4CDB-4CF2-86C7-0E6A2712E1D9}"/>
    <cellStyle name="40% - Ênfase1 2 2 3" xfId="5249" xr:uid="{F82BE88B-834F-4E44-ADDD-7A3EA5881F78}"/>
    <cellStyle name="40% - Ênfase1 2 2 4" xfId="5250" xr:uid="{6F27391B-599B-4D2E-99E9-24310D8506E1}"/>
    <cellStyle name="40% - Ênfase1 2 2 5" xfId="5251" xr:uid="{32B18AEC-4E5C-42B0-B974-FD561BEA951C}"/>
    <cellStyle name="40% - Ênfase1 2 2 6" xfId="5252" xr:uid="{10A0FCC9-4336-4584-A5B0-7EEFA6CF9C40}"/>
    <cellStyle name="40% - Ênfase1 2 2 7" xfId="5253" xr:uid="{593BD9E5-9CBD-4B55-8EFD-619B90C52D1B}"/>
    <cellStyle name="40% - Ênfase1 2 2 8" xfId="5254" xr:uid="{70578916-4F65-4116-9078-13464FDB821C}"/>
    <cellStyle name="40% - Ênfase1 2 2 9" xfId="5255" xr:uid="{CD62A61F-9CFE-43F6-A4A0-D7D3F4E2459B}"/>
    <cellStyle name="40% - Ênfase1 2 20" xfId="27764" xr:uid="{293333D4-DCF4-498F-BEFB-E0A99EFC172F}"/>
    <cellStyle name="40% - Ênfase1 2 3" xfId="5256" xr:uid="{D99537C1-6ABF-481C-A6DE-E0C7F3EB67CE}"/>
    <cellStyle name="40% - Ênfase1 2 3 2" xfId="10655" xr:uid="{9FDA3E80-D62B-4E84-89CF-762453EF40D2}"/>
    <cellStyle name="40% - Ênfase1 2 3 2 2" xfId="27765" xr:uid="{4207D263-BF36-437F-B573-E93FC43C4475}"/>
    <cellStyle name="40% - Ênfase1 2 3 2 2 2" xfId="27766" xr:uid="{B64B6635-0D24-4825-BE89-A7091FED390F}"/>
    <cellStyle name="40% - Ênfase1 2 3 2 2 3" xfId="27767" xr:uid="{4812584C-4CAD-425D-990B-3C5998E4B31A}"/>
    <cellStyle name="40% - Ênfase1 2 3 2 3" xfId="27768" xr:uid="{710F5F67-E09E-4489-B729-A3CDAD60CA72}"/>
    <cellStyle name="40% - Ênfase1 2 3 2 4" xfId="27769" xr:uid="{E1E4CBE5-EA3F-4C87-B19F-C47F276FD2B6}"/>
    <cellStyle name="40% - Ênfase1 2 3 3" xfId="10656" xr:uid="{AFAD575C-C913-4A93-AE84-68E5A9795614}"/>
    <cellStyle name="40% - Ênfase1 2 3 3 2" xfId="27770" xr:uid="{7F135F89-3A59-419C-B143-B959F175C3E6}"/>
    <cellStyle name="40% - Ênfase1 2 3 3 2 2" xfId="27771" xr:uid="{0D4DB6BE-8AF5-4396-89FC-C991BA50913F}"/>
    <cellStyle name="40% - Ênfase1 2 3 3 2 3" xfId="27772" xr:uid="{AF19524B-4334-4CF8-8E58-7447D309C62F}"/>
    <cellStyle name="40% - Ênfase1 2 3 3 3" xfId="27773" xr:uid="{12435DAC-4298-4D5F-A831-C7C4127D091E}"/>
    <cellStyle name="40% - Ênfase1 2 3 3 4" xfId="27774" xr:uid="{378D74FE-6A73-4300-84C2-4642AA6CEA5C}"/>
    <cellStyle name="40% - Ênfase1 2 3 4" xfId="27775" xr:uid="{A775DD12-4E98-4330-8CE9-4C2F2FDB6125}"/>
    <cellStyle name="40% - Ênfase1 2 3 4 2" xfId="27776" xr:uid="{A7858223-F3DE-437C-8638-DB51196C8785}"/>
    <cellStyle name="40% - Ênfase1 2 3 4 3" xfId="27777" xr:uid="{2DC4F9F1-C7AF-4947-86EC-2C0FE4238165}"/>
    <cellStyle name="40% - Ênfase1 2 3 5" xfId="27778" xr:uid="{1F445B27-92E1-4A39-97AE-0F981794AF72}"/>
    <cellStyle name="40% - Ênfase1 2 3 6" xfId="27779" xr:uid="{4A1802D0-1FF7-42DD-8EDC-C550EFB92341}"/>
    <cellStyle name="40% - Ênfase1 2 4" xfId="5257" xr:uid="{172AC4C4-FFAA-4736-A299-FF4728BE961F}"/>
    <cellStyle name="40% - Ênfase1 2 4 2" xfId="10657" xr:uid="{35EDA3D1-BCD2-4005-8F50-A35C614192A7}"/>
    <cellStyle name="40% - Ênfase1 2 4 2 2" xfId="27780" xr:uid="{C4963DC1-D4E3-4472-AF56-7CB1E04056CA}"/>
    <cellStyle name="40% - Ênfase1 2 4 2 2 2" xfId="27781" xr:uid="{3E449B3D-BF2A-4FA0-BC41-BE4BAB9251ED}"/>
    <cellStyle name="40% - Ênfase1 2 4 2 2 3" xfId="27782" xr:uid="{C3D24BD0-0062-40C1-8C15-21B0981A46FF}"/>
    <cellStyle name="40% - Ênfase1 2 4 2 3" xfId="27783" xr:uid="{0DA2F679-392C-4CAD-B35C-48550332F2BC}"/>
    <cellStyle name="40% - Ênfase1 2 4 2 4" xfId="27784" xr:uid="{B264A3AB-E564-4892-8E4F-AB44CA826C18}"/>
    <cellStyle name="40% - Ênfase1 2 4 3" xfId="10658" xr:uid="{39992D86-1432-4B4A-BF9D-4484E7876052}"/>
    <cellStyle name="40% - Ênfase1 2 4 3 2" xfId="27785" xr:uid="{FF52C9E0-5CC4-45F7-AFFF-7082A3BD4BAE}"/>
    <cellStyle name="40% - Ênfase1 2 4 3 2 2" xfId="27786" xr:uid="{B6A4850F-BE09-4318-A117-31BE1B9E69E5}"/>
    <cellStyle name="40% - Ênfase1 2 4 3 2 3" xfId="27787" xr:uid="{159AED62-54DA-426A-88F6-6DBE0078CE10}"/>
    <cellStyle name="40% - Ênfase1 2 4 3 3" xfId="27788" xr:uid="{563CAF55-2C0D-411A-9964-CAC4614EA689}"/>
    <cellStyle name="40% - Ênfase1 2 4 3 4" xfId="27789" xr:uid="{3E813724-FD34-4224-A1BF-2AE15E000EA1}"/>
    <cellStyle name="40% - Ênfase1 2 4 4" xfId="27790" xr:uid="{CCFF9953-6F39-4387-90AB-103C61DCA111}"/>
    <cellStyle name="40% - Ênfase1 2 4 4 2" xfId="27791" xr:uid="{24CA7296-5A6B-4C01-94D0-BBE20FD23332}"/>
    <cellStyle name="40% - Ênfase1 2 4 4 3" xfId="27792" xr:uid="{D7182A40-564F-413F-B055-CCA0A99EFB49}"/>
    <cellStyle name="40% - Ênfase1 2 4 5" xfId="27793" xr:uid="{46FB5663-D242-40AC-9800-06E04BE6C150}"/>
    <cellStyle name="40% - Ênfase1 2 4 6" xfId="27794" xr:uid="{4529343F-29D9-4EBF-A9AB-8F4DACBD94E7}"/>
    <cellStyle name="40% - Ênfase1 2 5" xfId="5258" xr:uid="{14FFFA71-6EE4-48B0-BDF4-2547AB1C6593}"/>
    <cellStyle name="40% - Ênfase1 2 5 2" xfId="10659" xr:uid="{8DD8BED9-9221-4F68-A7E3-DA2804B33B0C}"/>
    <cellStyle name="40% - Ênfase1 2 5 2 2" xfId="27795" xr:uid="{19599EDB-BC6F-49C3-B296-207347AF0849}"/>
    <cellStyle name="40% - Ênfase1 2 5 2 2 2" xfId="27796" xr:uid="{8786EC43-F442-4416-AF94-6E36C48B5D51}"/>
    <cellStyle name="40% - Ênfase1 2 5 2 2 3" xfId="27797" xr:uid="{B4A70E81-926A-4600-B685-7033041DEE52}"/>
    <cellStyle name="40% - Ênfase1 2 5 2 3" xfId="27798" xr:uid="{C824323D-64BE-42F1-99A7-321AB3F8FC1F}"/>
    <cellStyle name="40% - Ênfase1 2 5 2 4" xfId="27799" xr:uid="{B4D9001C-E633-45D0-8262-11433BED8F21}"/>
    <cellStyle name="40% - Ênfase1 2 5 3" xfId="10660" xr:uid="{8EE25429-BFD5-4153-80B7-E6D2C0D04B36}"/>
    <cellStyle name="40% - Ênfase1 2 5 3 2" xfId="27800" xr:uid="{D499BBD2-034B-419D-BA19-7865ACC0D145}"/>
    <cellStyle name="40% - Ênfase1 2 5 3 2 2" xfId="27801" xr:uid="{15C03A7E-6389-4CDC-9662-F4124F78056A}"/>
    <cellStyle name="40% - Ênfase1 2 5 3 2 3" xfId="27802" xr:uid="{C2EB2F2A-543C-40D5-80FE-9B61C09BD607}"/>
    <cellStyle name="40% - Ênfase1 2 5 3 3" xfId="27803" xr:uid="{4AF8B84A-2402-47FE-AF20-2877772AACF6}"/>
    <cellStyle name="40% - Ênfase1 2 5 3 4" xfId="27804" xr:uid="{1C1E2C02-01F6-4A37-9226-C154CDFD51EC}"/>
    <cellStyle name="40% - Ênfase1 2 5 4" xfId="27805" xr:uid="{6B72E90C-D5E3-494B-8826-D6E4A8DB2E9F}"/>
    <cellStyle name="40% - Ênfase1 2 5 4 2" xfId="27806" xr:uid="{7FBCF206-3F2A-4924-8E7A-163762943AF0}"/>
    <cellStyle name="40% - Ênfase1 2 5 4 3" xfId="27807" xr:uid="{69A13852-D737-4169-8744-CFA2E0433433}"/>
    <cellStyle name="40% - Ênfase1 2 5 5" xfId="27808" xr:uid="{78BFB937-9CFD-44B1-BA78-B2F8969E9A6C}"/>
    <cellStyle name="40% - Ênfase1 2 5 6" xfId="27809" xr:uid="{B6C64861-DBA0-4476-BE46-635B70915143}"/>
    <cellStyle name="40% - Ênfase1 2 6" xfId="5259" xr:uid="{BA2DE251-15CD-44B7-95A1-BF6DC097E7D0}"/>
    <cellStyle name="40% - Ênfase1 2 6 2" xfId="10661" xr:uid="{31B54938-6FDD-4E1E-AE83-9F2C4426E25F}"/>
    <cellStyle name="40% - Ênfase1 2 6 2 2" xfId="27810" xr:uid="{E782090E-173E-4B5C-AE82-84C938FC52F7}"/>
    <cellStyle name="40% - Ênfase1 2 6 2 2 2" xfId="27811" xr:uid="{9B605FBD-2CF0-4C91-A6D9-FDFC073B2B44}"/>
    <cellStyle name="40% - Ênfase1 2 6 2 2 3" xfId="27812" xr:uid="{B58C0DC0-A64A-4D74-AEC0-7FD10FEB70A1}"/>
    <cellStyle name="40% - Ênfase1 2 6 2 3" xfId="27813" xr:uid="{B92C4483-5F14-4E2A-88F3-5460F974031C}"/>
    <cellStyle name="40% - Ênfase1 2 6 2 4" xfId="27814" xr:uid="{99AA0F38-2E0C-4B8A-9352-44AF6A9CE088}"/>
    <cellStyle name="40% - Ênfase1 2 6 3" xfId="10662" xr:uid="{D9647BDD-5568-48B7-A701-BAC4E157DBA4}"/>
    <cellStyle name="40% - Ênfase1 2 6 3 2" xfId="27815" xr:uid="{B3C13D61-D56C-4B8B-A8FF-634D1B633D32}"/>
    <cellStyle name="40% - Ênfase1 2 6 3 2 2" xfId="27816" xr:uid="{F9A16D3E-76BB-424D-9093-C0199CF3E484}"/>
    <cellStyle name="40% - Ênfase1 2 6 3 2 3" xfId="27817" xr:uid="{5CF2B1E4-00F1-4075-AA22-20CB68F1A4B0}"/>
    <cellStyle name="40% - Ênfase1 2 6 3 3" xfId="27818" xr:uid="{E0627BB0-3B00-4B3F-8257-AC1FE20EFD66}"/>
    <cellStyle name="40% - Ênfase1 2 6 3 4" xfId="27819" xr:uid="{218CBB3B-37BE-49B0-B188-0F63A42F6757}"/>
    <cellStyle name="40% - Ênfase1 2 6 4" xfId="27820" xr:uid="{EDD7822C-27C7-4523-AA0E-7A2116C86617}"/>
    <cellStyle name="40% - Ênfase1 2 6 4 2" xfId="27821" xr:uid="{F6CA1732-DB6C-4F41-A5DD-7CCCF01EC753}"/>
    <cellStyle name="40% - Ênfase1 2 6 4 3" xfId="27822" xr:uid="{561A1901-6B21-4CE3-9E26-9BF4A3A83808}"/>
    <cellStyle name="40% - Ênfase1 2 6 5" xfId="27823" xr:uid="{28359DCF-AE15-4FDA-8162-9AA0110040C4}"/>
    <cellStyle name="40% - Ênfase1 2 6 6" xfId="27824" xr:uid="{AB577952-BDAF-4C48-B6F6-40E5D643C991}"/>
    <cellStyle name="40% - Ênfase1 2 7" xfId="5260" xr:uid="{A772DB00-FD9C-4EB7-A25B-A9DC645EFF3B}"/>
    <cellStyle name="40% - Ênfase1 2 7 2" xfId="10663" xr:uid="{9FE8DAAA-370E-47AD-97F7-0072A61F4ECD}"/>
    <cellStyle name="40% - Ênfase1 2 7 2 2" xfId="27825" xr:uid="{8087C989-724D-4716-89FA-E2833770AD93}"/>
    <cellStyle name="40% - Ênfase1 2 7 2 2 2" xfId="27826" xr:uid="{E6CB63A8-9855-49A8-B2AA-A7D8F7FFC049}"/>
    <cellStyle name="40% - Ênfase1 2 7 2 2 3" xfId="27827" xr:uid="{3B75E274-3C43-439B-B569-EF35A447EC06}"/>
    <cellStyle name="40% - Ênfase1 2 7 2 3" xfId="27828" xr:uid="{D7EEA1F8-7A15-45D8-814D-30A1B0B1E2F3}"/>
    <cellStyle name="40% - Ênfase1 2 7 2 4" xfId="27829" xr:uid="{2BEDBD18-1CBE-49D6-BE62-D9E1ADD4F8BF}"/>
    <cellStyle name="40% - Ênfase1 2 7 3" xfId="10664" xr:uid="{6C952BA7-2841-4D3C-922C-46E9B704338A}"/>
    <cellStyle name="40% - Ênfase1 2 7 3 2" xfId="27830" xr:uid="{E31E8207-4D9E-47EC-8894-7863E73A3F8D}"/>
    <cellStyle name="40% - Ênfase1 2 7 3 2 2" xfId="27831" xr:uid="{1223A1CA-1DCA-4A0B-8550-A3CF8C2F0230}"/>
    <cellStyle name="40% - Ênfase1 2 7 3 2 3" xfId="27832" xr:uid="{43D4B13A-987A-47EF-A30F-7A662DFE83D8}"/>
    <cellStyle name="40% - Ênfase1 2 7 3 3" xfId="27833" xr:uid="{EBD65A44-F576-4354-A63D-62B827428388}"/>
    <cellStyle name="40% - Ênfase1 2 7 3 4" xfId="27834" xr:uid="{5AE779A8-F220-4712-8EE7-4A9C891D56AE}"/>
    <cellStyle name="40% - Ênfase1 2 7 4" xfId="27835" xr:uid="{A9556BCC-BE3F-43B4-A44C-323683DB4578}"/>
    <cellStyle name="40% - Ênfase1 2 7 4 2" xfId="27836" xr:uid="{AD94E7F4-262C-4CED-9C14-A6D51616DE5B}"/>
    <cellStyle name="40% - Ênfase1 2 7 4 3" xfId="27837" xr:uid="{B5A0D16C-8CF3-4682-93CD-A3541FBE5FBE}"/>
    <cellStyle name="40% - Ênfase1 2 7 5" xfId="27838" xr:uid="{A4C46612-6498-49E2-862C-8944663D7E95}"/>
    <cellStyle name="40% - Ênfase1 2 7 6" xfId="27839" xr:uid="{CFE5968E-F160-4A9D-B595-BBEFFB21341D}"/>
    <cellStyle name="40% - Ênfase1 2 8" xfId="5261" xr:uid="{E4C3A22D-7ADA-4794-A5D3-367600A25F0A}"/>
    <cellStyle name="40% - Ênfase1 2 8 2" xfId="10665" xr:uid="{6841B21E-F6B7-409E-B2BF-2277698889FB}"/>
    <cellStyle name="40% - Ênfase1 2 8 2 2" xfId="27840" xr:uid="{CE7A1BBF-0917-45B3-AC59-22C603FE1FF2}"/>
    <cellStyle name="40% - Ênfase1 2 8 2 2 2" xfId="27841" xr:uid="{C23A8404-2D40-4C67-ADF7-25EC9E50FFF2}"/>
    <cellStyle name="40% - Ênfase1 2 8 2 2 3" xfId="27842" xr:uid="{F2F19BF3-2EFD-49B1-AFD8-3631A578384E}"/>
    <cellStyle name="40% - Ênfase1 2 8 2 3" xfId="27843" xr:uid="{FF99A4D1-7F2F-4D5F-ACD8-9468C5E251AA}"/>
    <cellStyle name="40% - Ênfase1 2 8 2 4" xfId="27844" xr:uid="{56055DE8-636F-4F5D-BE01-D7D1414F2621}"/>
    <cellStyle name="40% - Ênfase1 2 8 3" xfId="10666" xr:uid="{25030A1A-A4A8-4433-AFD6-C9FD796BD64F}"/>
    <cellStyle name="40% - Ênfase1 2 8 3 2" xfId="27845" xr:uid="{742223E5-8D42-4303-980B-0E1B1D1BF131}"/>
    <cellStyle name="40% - Ênfase1 2 8 3 2 2" xfId="27846" xr:uid="{C686E4F8-49AE-4F8F-8B92-018020870A22}"/>
    <cellStyle name="40% - Ênfase1 2 8 3 2 3" xfId="27847" xr:uid="{825A44B9-D473-4749-9CB2-763135E0CBE8}"/>
    <cellStyle name="40% - Ênfase1 2 8 3 3" xfId="27848" xr:uid="{609A22D8-54C1-47DB-9BC2-02C3A5681DB2}"/>
    <cellStyle name="40% - Ênfase1 2 8 3 4" xfId="27849" xr:uid="{46A1B781-F06B-44B3-A1C2-465EC20034E5}"/>
    <cellStyle name="40% - Ênfase1 2 8 4" xfId="27850" xr:uid="{8743AA1D-D025-4935-B241-969BF23B2AEB}"/>
    <cellStyle name="40% - Ênfase1 2 8 4 2" xfId="27851" xr:uid="{23220ED0-0610-4EC8-8334-C36016404A11}"/>
    <cellStyle name="40% - Ênfase1 2 8 4 3" xfId="27852" xr:uid="{CF5B9744-668C-422C-B1B8-0F350DD4E021}"/>
    <cellStyle name="40% - Ênfase1 2 8 5" xfId="27853" xr:uid="{765DC030-3702-4091-B30F-15C5DFAC8778}"/>
    <cellStyle name="40% - Ênfase1 2 8 6" xfId="27854" xr:uid="{A189D699-55B7-4B62-92A3-76D5D34051FA}"/>
    <cellStyle name="40% - Ênfase1 2 9" xfId="5262" xr:uid="{49F6F862-E7FA-4679-A800-CDF896C33B43}"/>
    <cellStyle name="40% - Ênfase1 2 9 2" xfId="10667" xr:uid="{43AA749E-4590-4E37-B67F-7342F84B30D8}"/>
    <cellStyle name="40% - Ênfase1 2 9 2 2" xfId="27855" xr:uid="{F05E3357-B766-4912-875D-0680748A7905}"/>
    <cellStyle name="40% - Ênfase1 2 9 2 2 2" xfId="27856" xr:uid="{FBC65A44-60F7-40D8-ABF2-4A1AD685EEB5}"/>
    <cellStyle name="40% - Ênfase1 2 9 2 2 3" xfId="27857" xr:uid="{52C8D69E-0450-4828-8468-AE530F920DC8}"/>
    <cellStyle name="40% - Ênfase1 2 9 2 3" xfId="27858" xr:uid="{373E72F1-F169-419F-9B89-310243D7C6D9}"/>
    <cellStyle name="40% - Ênfase1 2 9 2 4" xfId="27859" xr:uid="{8325A009-CB16-4F11-90F8-C08F853D556A}"/>
    <cellStyle name="40% - Ênfase1 2 9 3" xfId="27860" xr:uid="{6FB7CB8B-0582-4B9D-85F1-3A9D2257F729}"/>
    <cellStyle name="40% - Ênfase1 2 9 3 2" xfId="27861" xr:uid="{8CDD8BE5-B206-46B8-B9FF-35D00FE7AAD5}"/>
    <cellStyle name="40% - Ênfase1 2 9 3 3" xfId="27862" xr:uid="{FC2679AB-3824-4D3D-968C-517F2F196868}"/>
    <cellStyle name="40% - Ênfase1 2 9 4" xfId="27863" xr:uid="{D42AC794-9B4D-438B-9121-3CFB90CDA87F}"/>
    <cellStyle name="40% - Ênfase1 2 9 5" xfId="27864" xr:uid="{C5E530B4-78C9-4E10-95B9-C51ACF466251}"/>
    <cellStyle name="40% - Ênfase1 2_QGOG DRE Segreg_Serv x EP_DEZ09_multa_50%_V5" xfId="10668" xr:uid="{F946770D-AF24-4D50-84BC-A1371ACD4356}"/>
    <cellStyle name="40% - Ênfase1 20" xfId="5263" xr:uid="{DE63B49A-FE34-4779-AE76-049712952D4D}"/>
    <cellStyle name="40% - Ênfase1 20 2" xfId="10669" xr:uid="{89D8C9AF-8933-4DDE-957A-5B5D9F6C17F8}"/>
    <cellStyle name="40% - Ênfase1 20 2 2" xfId="10670" xr:uid="{75E7E9F5-5660-40C9-AB71-4214EF98AFF2}"/>
    <cellStyle name="40% - Ênfase1 20 2 2 2" xfId="27865" xr:uid="{C7EDA0F5-F030-408F-9563-3E3E46B332B6}"/>
    <cellStyle name="40% - Ênfase1 20 2 2 3" xfId="27866" xr:uid="{7EEB20E7-3C51-430D-BAC3-CDD9186ADE91}"/>
    <cellStyle name="40% - Ênfase1 20 2 3" xfId="27867" xr:uid="{3B5DFCFB-007E-4955-90EE-1AD2F080E1BF}"/>
    <cellStyle name="40% - Ênfase1 20 2 4" xfId="27868" xr:uid="{92491C39-8524-42F8-81AF-E54C3BC4ED31}"/>
    <cellStyle name="40% - Ênfase1 20 3" xfId="10671" xr:uid="{0A94BAC3-AE07-46AC-9E29-C6AD07ED3B2F}"/>
    <cellStyle name="40% - Ênfase1 20 3 2" xfId="27869" xr:uid="{B2664871-F796-4BDE-A2D5-C75A583B5FB2}"/>
    <cellStyle name="40% - Ênfase1 20 3 2 2" xfId="27870" xr:uid="{33C4CC61-D388-4F18-958E-87B1FBF85F6A}"/>
    <cellStyle name="40% - Ênfase1 20 3 2 3" xfId="27871" xr:uid="{F57140B5-80F3-4BB7-982B-A8ED07286501}"/>
    <cellStyle name="40% - Ênfase1 20 3 3" xfId="27872" xr:uid="{796163DB-F398-41EE-AFC7-87C26F6347B8}"/>
    <cellStyle name="40% - Ênfase1 20 3 4" xfId="27873" xr:uid="{522BBA1F-50AB-409C-AF88-7B8BFA82401A}"/>
    <cellStyle name="40% - Ênfase1 20 4" xfId="27874" xr:uid="{4A82103C-C705-484B-AB06-B8A4278294C0}"/>
    <cellStyle name="40% - Ênfase1 20 4 2" xfId="27875" xr:uid="{FB07EA3F-C67B-4D0B-95D0-F773D1EFD8A8}"/>
    <cellStyle name="40% - Ênfase1 20 4 3" xfId="27876" xr:uid="{DE4E05DA-422F-4800-9CCA-321D1852B35C}"/>
    <cellStyle name="40% - Ênfase1 20 5" xfId="27877" xr:uid="{9AFEAA8C-08E6-496E-832D-FEB3628726F9}"/>
    <cellStyle name="40% - Ênfase1 20 6" xfId="27878" xr:uid="{F0358EA9-8E4D-403E-9AF6-181E18407EA1}"/>
    <cellStyle name="40% - Ênfase1 21" xfId="5264" xr:uid="{857FAB35-FE9F-43B5-9887-37DE90CB9C88}"/>
    <cellStyle name="40% - Ênfase1 21 2" xfId="10672" xr:uid="{9EB782DC-0073-43F2-825D-02119F2566DC}"/>
    <cellStyle name="40% - Ênfase1 21 2 2" xfId="10673" xr:uid="{023E8BC7-53F5-40DD-9D23-E90605221315}"/>
    <cellStyle name="40% - Ênfase1 21 2 2 2" xfId="27879" xr:uid="{A75AF17E-9BB4-47E7-B42A-75740D603DE4}"/>
    <cellStyle name="40% - Ênfase1 21 2 2 3" xfId="27880" xr:uid="{5265FAD5-05D2-4638-94F2-A1E036C7AD4B}"/>
    <cellStyle name="40% - Ênfase1 21 2 3" xfId="27881" xr:uid="{5ADB6DB5-F019-4397-9A2A-FDB68F20195E}"/>
    <cellStyle name="40% - Ênfase1 21 2 4" xfId="27882" xr:uid="{25CB693A-675F-4C67-9E19-1E0F0D509E90}"/>
    <cellStyle name="40% - Ênfase1 21 3" xfId="10674" xr:uid="{ABE49E45-B1D6-48A5-8FF3-594A873232D1}"/>
    <cellStyle name="40% - Ênfase1 21 3 2" xfId="27883" xr:uid="{0AC4E027-EC3D-4A07-A46E-8A6B1BBE7089}"/>
    <cellStyle name="40% - Ênfase1 21 3 2 2" xfId="27884" xr:uid="{2CFE2F8B-3CED-4F32-98CE-DDC8C7549EEF}"/>
    <cellStyle name="40% - Ênfase1 21 3 2 3" xfId="27885" xr:uid="{2CA74DEC-3804-4409-8B24-0A1D682910D9}"/>
    <cellStyle name="40% - Ênfase1 21 3 3" xfId="27886" xr:uid="{CECF6DBA-D7C6-40A4-BC8E-0109C5C6195E}"/>
    <cellStyle name="40% - Ênfase1 21 3 4" xfId="27887" xr:uid="{3918524E-42E7-4149-8907-2D1CE1A350AC}"/>
    <cellStyle name="40% - Ênfase1 21 4" xfId="27888" xr:uid="{FCFBFD99-BF21-4291-8192-3C1254DD5D3A}"/>
    <cellStyle name="40% - Ênfase1 21 4 2" xfId="27889" xr:uid="{EE9C7527-F501-4DBF-8923-557CD995D2B7}"/>
    <cellStyle name="40% - Ênfase1 21 4 3" xfId="27890" xr:uid="{AE9DC12D-B04E-4435-8638-5B86697EEFB2}"/>
    <cellStyle name="40% - Ênfase1 21 5" xfId="27891" xr:uid="{4F63E3EB-6094-40B6-8E53-5F05513AE00B}"/>
    <cellStyle name="40% - Ênfase1 21 6" xfId="27892" xr:uid="{E033E762-6399-414A-9468-E87AD75AFC5D}"/>
    <cellStyle name="40% - Ênfase1 22" xfId="5265" xr:uid="{8751646D-5575-455D-B84B-5B19F5E72A92}"/>
    <cellStyle name="40% - Ênfase1 22 2" xfId="10675" xr:uid="{4BE830DC-5922-4F32-82B4-05436416011A}"/>
    <cellStyle name="40% - Ênfase1 22 2 2" xfId="10676" xr:uid="{BEFFB916-2442-4DC2-867E-5292E9BBB527}"/>
    <cellStyle name="40% - Ênfase1 22 2 2 2" xfId="27893" xr:uid="{F64EAF61-2DBF-4475-B568-228EB225D4DD}"/>
    <cellStyle name="40% - Ênfase1 22 2 2 3" xfId="27894" xr:uid="{E44931D8-0E87-4CB2-8160-2B4DF496D56A}"/>
    <cellStyle name="40% - Ênfase1 22 2 3" xfId="27895" xr:uid="{99302E52-44B0-47E4-910F-C68BA1C5D973}"/>
    <cellStyle name="40% - Ênfase1 22 2 4" xfId="27896" xr:uid="{23427875-8E5F-4C83-A1AA-3A3F8CC629ED}"/>
    <cellStyle name="40% - Ênfase1 22 3" xfId="10677" xr:uid="{CF4A0573-4F99-41EE-8E2D-124094011F85}"/>
    <cellStyle name="40% - Ênfase1 22 3 2" xfId="27897" xr:uid="{DFD391C2-73D3-4B92-BFFA-3BF2C9A7FED2}"/>
    <cellStyle name="40% - Ênfase1 22 3 2 2" xfId="27898" xr:uid="{9121AAF4-48B8-48A6-9766-FD7A46F3EC15}"/>
    <cellStyle name="40% - Ênfase1 22 3 2 3" xfId="27899" xr:uid="{C7849D87-35EB-4E8E-AA1D-461CDC5322D6}"/>
    <cellStyle name="40% - Ênfase1 22 3 3" xfId="27900" xr:uid="{A00432EA-DEC6-4E8B-B58F-1BF87D1BC1CE}"/>
    <cellStyle name="40% - Ênfase1 22 3 4" xfId="27901" xr:uid="{31FDFD36-BDA6-4675-BC87-91A16B700BA0}"/>
    <cellStyle name="40% - Ênfase1 22 4" xfId="27902" xr:uid="{C54E2859-5374-421D-9C3F-E7B7C014F305}"/>
    <cellStyle name="40% - Ênfase1 22 4 2" xfId="27903" xr:uid="{5C5F0485-6FEE-4EC3-8E87-5B8AA7576927}"/>
    <cellStyle name="40% - Ênfase1 22 4 3" xfId="27904" xr:uid="{B48B9364-908E-4267-86B8-40114AA39503}"/>
    <cellStyle name="40% - Ênfase1 22 5" xfId="27905" xr:uid="{1C9D2332-E948-431D-ACFB-3D0AA3EE9528}"/>
    <cellStyle name="40% - Ênfase1 22 6" xfId="27906" xr:uid="{974595EB-C66C-435D-AEC8-27DC6D89797B}"/>
    <cellStyle name="40% - Ênfase1 23" xfId="5266" xr:uid="{108353D4-051A-4891-89A4-B3951FFFBBC5}"/>
    <cellStyle name="40% - Ênfase1 23 2" xfId="10678" xr:uid="{EAED9239-2095-4C8B-B3EB-E149F142A1D9}"/>
    <cellStyle name="40% - Ênfase1 23 2 2" xfId="10679" xr:uid="{D62B3C0E-625F-4610-8BB2-BDF738D8D51F}"/>
    <cellStyle name="40% - Ênfase1 23 2 2 2" xfId="27907" xr:uid="{AA16A7EF-5B17-4940-A934-FA0AC5E65FDA}"/>
    <cellStyle name="40% - Ênfase1 23 2 2 3" xfId="27908" xr:uid="{5B782B87-FC22-4C19-905E-1226AF66FE02}"/>
    <cellStyle name="40% - Ênfase1 23 2 3" xfId="27909" xr:uid="{FF1A1488-296F-4E72-BE95-AF43DF095259}"/>
    <cellStyle name="40% - Ênfase1 23 2 4" xfId="27910" xr:uid="{FDBCBBD4-3D9D-47D5-BB7B-59C4387DF3D7}"/>
    <cellStyle name="40% - Ênfase1 23 3" xfId="10680" xr:uid="{E98F975E-AC34-4163-8E98-2BE72019CD88}"/>
    <cellStyle name="40% - Ênfase1 23 3 2" xfId="27911" xr:uid="{839BA6CF-C6C4-4743-B17A-D6DF1792162A}"/>
    <cellStyle name="40% - Ênfase1 23 3 2 2" xfId="27912" xr:uid="{6EE81995-2709-4213-9FC0-0BF8269FC096}"/>
    <cellStyle name="40% - Ênfase1 23 3 2 3" xfId="27913" xr:uid="{4A76BABE-3ACB-461B-9594-CA727F1956B7}"/>
    <cellStyle name="40% - Ênfase1 23 3 3" xfId="27914" xr:uid="{C1465390-81F5-4EE6-BB00-7A40F45394BF}"/>
    <cellStyle name="40% - Ênfase1 23 3 4" xfId="27915" xr:uid="{CCD03383-CEC1-4DAD-86F3-E20B6D29EFF5}"/>
    <cellStyle name="40% - Ênfase1 23 4" xfId="27916" xr:uid="{2AD550B4-30BB-445A-B1E3-4B571BD37C3B}"/>
    <cellStyle name="40% - Ênfase1 23 4 2" xfId="27917" xr:uid="{26EFC8B6-3DC7-4AF3-8E4B-A9C41C15FB6A}"/>
    <cellStyle name="40% - Ênfase1 23 4 3" xfId="27918" xr:uid="{1EA3EBEC-8C2D-408C-AC6F-6F8D36100EA8}"/>
    <cellStyle name="40% - Ênfase1 23 5" xfId="27919" xr:uid="{B65EB964-5C53-465A-9D1F-6B7C79C544A6}"/>
    <cellStyle name="40% - Ênfase1 23 6" xfId="27920" xr:uid="{1FFED39A-1C28-4DE3-922E-FF4E8EB5D7E5}"/>
    <cellStyle name="40% - Ênfase1 24" xfId="5267" xr:uid="{25DC221C-4131-4FAD-9885-ABFB107A926B}"/>
    <cellStyle name="40% - Ênfase1 24 2" xfId="10681" xr:uid="{2C0F822E-5DB6-4AC1-8035-101EE766E18A}"/>
    <cellStyle name="40% - Ênfase1 24 2 2" xfId="10682" xr:uid="{D63A24B4-2C25-47FA-BC42-FB530D9D410A}"/>
    <cellStyle name="40% - Ênfase1 24 2 2 2" xfId="27921" xr:uid="{915DA2FF-368A-45AF-AFB6-D734826E2669}"/>
    <cellStyle name="40% - Ênfase1 24 2 2 3" xfId="27922" xr:uid="{770147F8-5530-4C7A-8B6B-F09ECCC735C4}"/>
    <cellStyle name="40% - Ênfase1 24 2 3" xfId="27923" xr:uid="{9FCC38B5-A830-452E-A04E-11DE7D5DE47B}"/>
    <cellStyle name="40% - Ênfase1 24 2 4" xfId="27924" xr:uid="{51195CE6-036B-4F2D-807C-A566F5E65515}"/>
    <cellStyle name="40% - Ênfase1 24 3" xfId="10683" xr:uid="{8343AE74-4710-419B-8B5D-80E543AC24C6}"/>
    <cellStyle name="40% - Ênfase1 24 3 2" xfId="27925" xr:uid="{5FF71B05-0998-4F7E-9F1E-20FEB71D06A6}"/>
    <cellStyle name="40% - Ênfase1 24 3 2 2" xfId="27926" xr:uid="{4CB1904B-23DF-4B1A-9B5C-32A5EDAD2610}"/>
    <cellStyle name="40% - Ênfase1 24 3 2 3" xfId="27927" xr:uid="{AF46F9CB-D3F3-49B7-9B8E-DE3153989377}"/>
    <cellStyle name="40% - Ênfase1 24 3 3" xfId="27928" xr:uid="{526DF096-9DD0-403E-9FEA-5764784C9983}"/>
    <cellStyle name="40% - Ênfase1 24 3 4" xfId="27929" xr:uid="{57AEA2AB-41B5-4868-8691-D822CF6C4CB7}"/>
    <cellStyle name="40% - Ênfase1 24 4" xfId="27930" xr:uid="{01397ABC-477E-4FD4-ABBB-D26AF0E4CA59}"/>
    <cellStyle name="40% - Ênfase1 24 4 2" xfId="27931" xr:uid="{692CA5F1-D2DE-4625-BCC0-B129286E23C1}"/>
    <cellStyle name="40% - Ênfase1 24 4 3" xfId="27932" xr:uid="{B7F9CFE8-F815-40D2-82AB-C2D1A42E856A}"/>
    <cellStyle name="40% - Ênfase1 24 5" xfId="27933" xr:uid="{5A0EC65D-1C5B-4523-BD74-C7973708C9BE}"/>
    <cellStyle name="40% - Ênfase1 24 6" xfId="27934" xr:uid="{4AD4F3F2-9B21-418B-B4DB-BBFA8F918F10}"/>
    <cellStyle name="40% - Ênfase1 25" xfId="5268" xr:uid="{E02122CF-2DFB-49DE-BEEA-3F0E21C7F0B3}"/>
    <cellStyle name="40% - Ênfase1 25 2" xfId="10684" xr:uid="{80E49243-D90A-488E-8B7D-20B11A3E842D}"/>
    <cellStyle name="40% - Ênfase1 25 2 2" xfId="10685" xr:uid="{2A59BEEC-1B7A-4F72-A2BC-92A1BEE49A54}"/>
    <cellStyle name="40% - Ênfase1 25 2 2 2" xfId="27935" xr:uid="{B5F4A030-6005-4B61-A865-88AC6F4EF724}"/>
    <cellStyle name="40% - Ênfase1 25 2 2 3" xfId="27936" xr:uid="{86710A71-65DA-4CDC-946B-CDF39C21D653}"/>
    <cellStyle name="40% - Ênfase1 25 2 3" xfId="27937" xr:uid="{406D955E-4DAA-4432-8AAE-39E3E3D038A5}"/>
    <cellStyle name="40% - Ênfase1 25 2 4" xfId="27938" xr:uid="{5695C405-91EB-495A-A6FA-04942F7A6FE4}"/>
    <cellStyle name="40% - Ênfase1 25 3" xfId="10686" xr:uid="{EE9BEF47-83BB-440B-B9EC-436E29E9339E}"/>
    <cellStyle name="40% - Ênfase1 25 3 2" xfId="27939" xr:uid="{73406A6D-41F4-42F4-A5FD-2F7316234F83}"/>
    <cellStyle name="40% - Ênfase1 25 3 2 2" xfId="27940" xr:uid="{DB6075B2-E83B-4412-999D-2669E5FF02CE}"/>
    <cellStyle name="40% - Ênfase1 25 3 2 3" xfId="27941" xr:uid="{97AD5607-741B-4C7D-8AAC-770C2E19E05E}"/>
    <cellStyle name="40% - Ênfase1 25 3 3" xfId="27942" xr:uid="{237826AB-2F55-4A8C-A88D-90529A22CE8B}"/>
    <cellStyle name="40% - Ênfase1 25 3 4" xfId="27943" xr:uid="{BA64FEF4-0680-4A7F-B136-F982E89B425E}"/>
    <cellStyle name="40% - Ênfase1 25 4" xfId="27944" xr:uid="{433CC1E6-46DC-4FFD-98E5-474F934ABF4C}"/>
    <cellStyle name="40% - Ênfase1 25 4 2" xfId="27945" xr:uid="{70D99004-D7DF-4B44-B4DA-DD29BA9AA483}"/>
    <cellStyle name="40% - Ênfase1 25 4 3" xfId="27946" xr:uid="{ABEED10B-DF4D-4A3B-93CE-CA9071A0EC0F}"/>
    <cellStyle name="40% - Ênfase1 25 5" xfId="27947" xr:uid="{7907D30B-E4A4-4330-B081-A5FEC8B4A607}"/>
    <cellStyle name="40% - Ênfase1 25 6" xfId="27948" xr:uid="{095B7E1C-2E33-4020-877D-24F35F62B443}"/>
    <cellStyle name="40% - Ênfase1 26" xfId="5269" xr:uid="{F500526D-C820-4A02-99DA-547B8F67675D}"/>
    <cellStyle name="40% - Ênfase1 26 2" xfId="10687" xr:uid="{53E975A7-663B-4256-9A4F-607065A2C9A5}"/>
    <cellStyle name="40% - Ênfase1 26 2 2" xfId="10688" xr:uid="{61B979FC-CF99-4202-BBF9-E47988A8B761}"/>
    <cellStyle name="40% - Ênfase1 26 2 2 2" xfId="27949" xr:uid="{B3C2CD95-A0E1-40CB-9F7C-DDEA445AC509}"/>
    <cellStyle name="40% - Ênfase1 26 2 2 3" xfId="27950" xr:uid="{F61BCA85-6B87-414A-9C8A-871C4598251F}"/>
    <cellStyle name="40% - Ênfase1 26 2 3" xfId="27951" xr:uid="{183AD353-B568-4ED1-AB81-0E66C50337B0}"/>
    <cellStyle name="40% - Ênfase1 26 2 4" xfId="27952" xr:uid="{C146D61C-4E6B-4E14-B834-48B927F6A7A4}"/>
    <cellStyle name="40% - Ênfase1 26 3" xfId="10689" xr:uid="{5DA1818A-A2AE-47E7-8097-53AF3700BD2C}"/>
    <cellStyle name="40% - Ênfase1 26 3 2" xfId="27953" xr:uid="{CB09AFF7-02F1-4820-A860-1389EC9DD721}"/>
    <cellStyle name="40% - Ênfase1 26 3 2 2" xfId="27954" xr:uid="{F1DE07A6-1D62-4C5E-BAF2-D4423A407797}"/>
    <cellStyle name="40% - Ênfase1 26 3 2 3" xfId="27955" xr:uid="{D1D738CE-A4F5-410F-B7EB-AA7A107A7D3E}"/>
    <cellStyle name="40% - Ênfase1 26 3 3" xfId="27956" xr:uid="{15CAC02C-7BCD-416C-A9BD-27DF543BD2DB}"/>
    <cellStyle name="40% - Ênfase1 26 3 4" xfId="27957" xr:uid="{5C1C2514-FEA4-4755-B169-9ABF728B95ED}"/>
    <cellStyle name="40% - Ênfase1 26 4" xfId="27958" xr:uid="{107AA2F7-D492-4624-B9E9-50FBDE363083}"/>
    <cellStyle name="40% - Ênfase1 26 4 2" xfId="27959" xr:uid="{2466BC34-9743-460E-AD3F-0E30FA8DF9C6}"/>
    <cellStyle name="40% - Ênfase1 26 4 3" xfId="27960" xr:uid="{80E78434-1CA4-4EC7-8328-49024BE99B02}"/>
    <cellStyle name="40% - Ênfase1 26 5" xfId="27961" xr:uid="{16B07DD2-E652-49EB-A25B-B3FC22DF79DE}"/>
    <cellStyle name="40% - Ênfase1 26 6" xfId="27962" xr:uid="{0B6A2598-E106-40EF-A9B7-B2727F27ACDB}"/>
    <cellStyle name="40% - Ênfase1 27" xfId="5270" xr:uid="{8837E538-6CED-4EAC-9105-B36CFF6F916F}"/>
    <cellStyle name="40% - Ênfase1 27 2" xfId="10690" xr:uid="{4E5178CB-5485-4A74-B201-09D6C7FB0558}"/>
    <cellStyle name="40% - Ênfase1 27 2 2" xfId="10691" xr:uid="{07277BEB-8A61-43BB-A59B-2225AD9FD153}"/>
    <cellStyle name="40% - Ênfase1 27 2 2 2" xfId="27963" xr:uid="{0D0E11D2-0CA5-45A2-BFDB-2B4DBE4F77B6}"/>
    <cellStyle name="40% - Ênfase1 27 2 2 3" xfId="27964" xr:uid="{F62F60A2-BBFB-49D7-8EB5-F0A151EE7C8F}"/>
    <cellStyle name="40% - Ênfase1 27 2 3" xfId="27965" xr:uid="{57C4DE59-504F-47CC-AF88-854D94E77E31}"/>
    <cellStyle name="40% - Ênfase1 27 2 4" xfId="27966" xr:uid="{F217703E-78DD-463E-9543-1060A127BC70}"/>
    <cellStyle name="40% - Ênfase1 27 3" xfId="10692" xr:uid="{A7333D12-B08C-4A92-AD04-5D522821A9D4}"/>
    <cellStyle name="40% - Ênfase1 27 3 2" xfId="27967" xr:uid="{12D04960-52EB-4270-9DBC-DBA215731007}"/>
    <cellStyle name="40% - Ênfase1 27 3 2 2" xfId="27968" xr:uid="{245D512A-807D-4782-A9D0-E6427811C750}"/>
    <cellStyle name="40% - Ênfase1 27 3 2 3" xfId="27969" xr:uid="{B166FF13-E95A-4317-B271-813A054C720C}"/>
    <cellStyle name="40% - Ênfase1 27 3 3" xfId="27970" xr:uid="{FD78083D-5FB2-4F94-B3E8-ACF8E19ACF1B}"/>
    <cellStyle name="40% - Ênfase1 27 3 4" xfId="27971" xr:uid="{397C6D39-FEFF-4D0F-B161-0B1F5C86B13A}"/>
    <cellStyle name="40% - Ênfase1 27 4" xfId="27972" xr:uid="{EAF53B8B-3FEA-45EA-B3F6-3F272680EAFB}"/>
    <cellStyle name="40% - Ênfase1 27 4 2" xfId="27973" xr:uid="{BD59452A-ABDE-454B-B6C1-232982EC4564}"/>
    <cellStyle name="40% - Ênfase1 27 4 3" xfId="27974" xr:uid="{C78CB86E-63A7-4F7A-8D25-C91F85F5665D}"/>
    <cellStyle name="40% - Ênfase1 27 5" xfId="27975" xr:uid="{4E146EE9-D659-4BC0-95C6-6D02D8470BE1}"/>
    <cellStyle name="40% - Ênfase1 27 6" xfId="27976" xr:uid="{0F962C9C-9707-4754-BDCE-740EC954CEA6}"/>
    <cellStyle name="40% - Ênfase1 28" xfId="5271" xr:uid="{13268F6C-5E0B-4583-9D4D-5E331A02F4FD}"/>
    <cellStyle name="40% - Ênfase1 28 2" xfId="10693" xr:uid="{16C3C20A-0DFB-41B4-8E38-541BFC9F59ED}"/>
    <cellStyle name="40% - Ênfase1 28 2 2" xfId="10694" xr:uid="{13E7C073-A14B-4FAA-84D4-FE57ECDB2F44}"/>
    <cellStyle name="40% - Ênfase1 28 2 2 2" xfId="27977" xr:uid="{8BFC0E06-D147-43F8-A923-A6D7AB8760E9}"/>
    <cellStyle name="40% - Ênfase1 28 2 2 3" xfId="27978" xr:uid="{A91C22D8-DAB0-4066-A4BD-C85060912E1F}"/>
    <cellStyle name="40% - Ênfase1 28 2 3" xfId="27979" xr:uid="{4C552F15-BFC6-4604-B7C9-BE9A1B44C9A0}"/>
    <cellStyle name="40% - Ênfase1 28 2 4" xfId="27980" xr:uid="{FC359224-37B8-42EE-8F38-97607DAAF518}"/>
    <cellStyle name="40% - Ênfase1 28 3" xfId="10695" xr:uid="{9D180C0D-B64C-4C16-ABCC-BC10938D3209}"/>
    <cellStyle name="40% - Ênfase1 28 3 2" xfId="27981" xr:uid="{F3ED065D-5EDD-4F5A-97E0-83D9A15CFF19}"/>
    <cellStyle name="40% - Ênfase1 28 3 2 2" xfId="27982" xr:uid="{86D54531-D72E-4231-895F-5E3BAA1DB23C}"/>
    <cellStyle name="40% - Ênfase1 28 3 2 3" xfId="27983" xr:uid="{343ADD4F-E95D-4856-912F-1623C193D60F}"/>
    <cellStyle name="40% - Ênfase1 28 3 3" xfId="27984" xr:uid="{CDE2FD22-0B71-4E9C-BE7F-371343B51558}"/>
    <cellStyle name="40% - Ênfase1 28 3 4" xfId="27985" xr:uid="{44AF3369-8C0E-4536-8E0A-9ABAFC5351C2}"/>
    <cellStyle name="40% - Ênfase1 28 4" xfId="27986" xr:uid="{C9B0479E-4614-4688-AE20-C698379B3312}"/>
    <cellStyle name="40% - Ênfase1 28 4 2" xfId="27987" xr:uid="{A5106C76-985D-462A-80DB-E8A571D466A1}"/>
    <cellStyle name="40% - Ênfase1 28 4 3" xfId="27988" xr:uid="{5D000232-71BF-468F-9173-A1D90AA3AA8A}"/>
    <cellStyle name="40% - Ênfase1 28 5" xfId="27989" xr:uid="{A4B2E24F-1452-4BB2-AEA0-7B4342EB6B11}"/>
    <cellStyle name="40% - Ênfase1 28 6" xfId="27990" xr:uid="{4ECEDB85-E9A0-4A9F-99AF-DA3AA21CA03A}"/>
    <cellStyle name="40% - Ênfase1 29" xfId="10696" xr:uid="{213B4DEF-9018-4051-B302-30025026EAC9}"/>
    <cellStyle name="40% - Ênfase1 29 2" xfId="10697" xr:uid="{163C9D91-5D0F-4E67-A82E-114CC4C1BFDD}"/>
    <cellStyle name="40% - Ênfase1 29 2 2" xfId="10698" xr:uid="{F00F5A9E-4704-442B-98A3-1D6FB476299A}"/>
    <cellStyle name="40% - Ênfase1 29 2 2 2" xfId="27991" xr:uid="{98BF95DE-0F92-4BDB-A790-99EA38D84E65}"/>
    <cellStyle name="40% - Ênfase1 29 2 2 3" xfId="27992" xr:uid="{F8C851C0-2A92-461D-8E88-86624E10F052}"/>
    <cellStyle name="40% - Ênfase1 29 2 3" xfId="27993" xr:uid="{86E04B47-CDFA-4AE8-BFD3-978028EA878C}"/>
    <cellStyle name="40% - Ênfase1 29 2 4" xfId="27994" xr:uid="{6F9DC785-E053-4B6B-BB2D-0C8612E6E39A}"/>
    <cellStyle name="40% - Ênfase1 29 3" xfId="10699" xr:uid="{CECC73DC-5897-488E-8566-06E846A86759}"/>
    <cellStyle name="40% - Ênfase1 29 3 2" xfId="27995" xr:uid="{9E8DAE94-93AE-46BC-8574-379AB6E62C76}"/>
    <cellStyle name="40% - Ênfase1 29 3 2 2" xfId="27996" xr:uid="{E915D8E4-C7C6-48B9-90BD-9C1D5C016052}"/>
    <cellStyle name="40% - Ênfase1 29 3 2 3" xfId="27997" xr:uid="{777A23B7-1A61-4327-9F0A-A6EAEDBFD78C}"/>
    <cellStyle name="40% - Ênfase1 29 3 3" xfId="27998" xr:uid="{C1246544-1B6D-4720-AAD4-6CC220A87970}"/>
    <cellStyle name="40% - Ênfase1 29 3 4" xfId="27999" xr:uid="{45826232-A6BE-4ACB-BB25-A6B3BD68284A}"/>
    <cellStyle name="40% - Ênfase1 29 4" xfId="28000" xr:uid="{3B892FED-84E5-4EFD-9719-B80FB03FBC79}"/>
    <cellStyle name="40% - Ênfase1 29 4 2" xfId="28001" xr:uid="{AF3776E8-4375-4DFE-8A95-F0692A6A7C29}"/>
    <cellStyle name="40% - Ênfase1 29 4 3" xfId="28002" xr:uid="{640F8D7C-0DDD-4C22-B36A-2874B6824185}"/>
    <cellStyle name="40% - Ênfase1 29 5" xfId="28003" xr:uid="{84EE75E8-C9AC-43A7-B84D-32B814AD9C1C}"/>
    <cellStyle name="40% - Ênfase1 29 6" xfId="28004" xr:uid="{79A58355-A4F5-41CA-8CCF-E994B45803C2}"/>
    <cellStyle name="40% - Ênfase1 3" xfId="5272" xr:uid="{017D412E-EFCA-48FE-BB64-28BB5503F2C1}"/>
    <cellStyle name="40% - Ênfase1 3 10" xfId="10700" xr:uid="{0A824734-FB38-42CA-A0B5-7A2EB032CFD5}"/>
    <cellStyle name="40% - Ênfase1 3 10 2" xfId="28005" xr:uid="{337E789F-2CB6-44FB-B636-84BF3300092D}"/>
    <cellStyle name="40% - Ênfase1 3 10 2 2" xfId="28006" xr:uid="{40858129-04F9-41D6-9427-36CF9BB4C0E1}"/>
    <cellStyle name="40% - Ênfase1 3 10 2 3" xfId="28007" xr:uid="{E8EE8FC5-707F-42BA-BED3-8CC63CA54CC8}"/>
    <cellStyle name="40% - Ênfase1 3 10 3" xfId="28008" xr:uid="{BEDC75D6-67C8-4321-8622-F28507D7B318}"/>
    <cellStyle name="40% - Ênfase1 3 10 4" xfId="28009" xr:uid="{7C9DCD72-2DCD-4AA6-95BF-0F6AEC53848D}"/>
    <cellStyle name="40% - Ênfase1 3 11" xfId="28010" xr:uid="{A2A72D0E-35A8-484B-A5FA-A7E0C8500CFE}"/>
    <cellStyle name="40% - Ênfase1 3 11 2" xfId="28011" xr:uid="{0374CEF1-5198-4BF3-BDEE-5FEBD48222CE}"/>
    <cellStyle name="40% - Ênfase1 3 11 3" xfId="28012" xr:uid="{DFC96A8A-BD86-4182-850C-2CD84B95FF24}"/>
    <cellStyle name="40% - Ênfase1 3 12" xfId="28013" xr:uid="{E2B2D218-0D29-4C28-9D35-769DBE18C29C}"/>
    <cellStyle name="40% - Ênfase1 3 13" xfId="28014" xr:uid="{8FF70B59-6943-472C-8294-0FD7B2D9F17C}"/>
    <cellStyle name="40% - Ênfase1 3 2" xfId="5273" xr:uid="{474A7B72-2D67-4271-99AC-861D6408C667}"/>
    <cellStyle name="40% - Ênfase1 3 2 2" xfId="10701" xr:uid="{A24D5281-98FC-4BB2-9610-3152CD6C4BE8}"/>
    <cellStyle name="40% - Ênfase1 3 2 2 2" xfId="28015" xr:uid="{38CA469A-6F54-4655-BFF6-234520C8E0FC}"/>
    <cellStyle name="40% - Ênfase1 3 2 2 2 2" xfId="28016" xr:uid="{8A95D1F9-ED4A-4825-AA28-7AF98BD48929}"/>
    <cellStyle name="40% - Ênfase1 3 2 2 2 3" xfId="28017" xr:uid="{66C3C88E-5C97-49F3-BFB0-8717F1E74430}"/>
    <cellStyle name="40% - Ênfase1 3 2 2 3" xfId="28018" xr:uid="{5C702337-1B18-48BD-9634-72E13E9D62A8}"/>
    <cellStyle name="40% - Ênfase1 3 2 2 4" xfId="28019" xr:uid="{F1A30A6C-5AC2-4713-9A6D-1F74F9681C57}"/>
    <cellStyle name="40% - Ênfase1 3 2 3" xfId="10702" xr:uid="{F7693A04-C78C-47CA-8359-006C5B790DE4}"/>
    <cellStyle name="40% - Ênfase1 3 2 3 2" xfId="28020" xr:uid="{4A0CAC2B-8294-4269-BC27-A8B4DD9E3426}"/>
    <cellStyle name="40% - Ênfase1 3 2 3 2 2" xfId="28021" xr:uid="{201F606F-FE42-4E1A-83C6-179994A472FA}"/>
    <cellStyle name="40% - Ênfase1 3 2 3 2 3" xfId="28022" xr:uid="{C5F8D3DE-7C69-4A67-85C9-B2A0D9113754}"/>
    <cellStyle name="40% - Ênfase1 3 2 3 3" xfId="28023" xr:uid="{49D725EF-C1FE-4F23-A44E-CE7A347DD1D6}"/>
    <cellStyle name="40% - Ênfase1 3 2 3 4" xfId="28024" xr:uid="{68336D21-4182-471F-8E93-76D51BA1C938}"/>
    <cellStyle name="40% - Ênfase1 3 2 4" xfId="28025" xr:uid="{E1629458-543B-4381-974A-CECCD57CA883}"/>
    <cellStyle name="40% - Ênfase1 3 2 4 2" xfId="28026" xr:uid="{2BDEE42C-D1EA-4169-87A1-E775E6F3EE14}"/>
    <cellStyle name="40% - Ênfase1 3 2 4 3" xfId="28027" xr:uid="{79C727AF-AFE5-4EFC-A0E5-0DAF0B6F3231}"/>
    <cellStyle name="40% - Ênfase1 3 2 5" xfId="28028" xr:uid="{1239AB87-914C-44D6-B421-337FEBADC5E4}"/>
    <cellStyle name="40% - Ênfase1 3 2 6" xfId="28029" xr:uid="{605B1739-D6D2-4437-A334-AF60A181A9C1}"/>
    <cellStyle name="40% - Ênfase1 3 3" xfId="5274" xr:uid="{90F86235-ABCF-4DB3-80BC-2653B3A25590}"/>
    <cellStyle name="40% - Ênfase1 3 3 2" xfId="10703" xr:uid="{E64F5572-6C5D-4CC8-863F-549870C9B05D}"/>
    <cellStyle name="40% - Ênfase1 3 3 2 2" xfId="28030" xr:uid="{E8CCD611-CF79-4F97-A12A-7F00396C769A}"/>
    <cellStyle name="40% - Ênfase1 3 3 2 2 2" xfId="28031" xr:uid="{4AE62E6E-A08A-44A1-B5ED-3BEDECDE186E}"/>
    <cellStyle name="40% - Ênfase1 3 3 2 2 3" xfId="28032" xr:uid="{0455765B-694A-456E-8C3B-26E80F2B2C6A}"/>
    <cellStyle name="40% - Ênfase1 3 3 2 3" xfId="28033" xr:uid="{589CD5A5-3650-4806-A875-1DB30D311E20}"/>
    <cellStyle name="40% - Ênfase1 3 3 2 4" xfId="28034" xr:uid="{83EA1910-328D-4386-B62E-8928C9CEEA80}"/>
    <cellStyle name="40% - Ênfase1 3 3 3" xfId="10704" xr:uid="{30A24BE5-DEFC-4231-BBB2-59E5BC3DE781}"/>
    <cellStyle name="40% - Ênfase1 3 3 3 2" xfId="28035" xr:uid="{1A4A0304-A902-4FA3-A16E-E90AFC9E775D}"/>
    <cellStyle name="40% - Ênfase1 3 3 3 2 2" xfId="28036" xr:uid="{6830FFB7-F56F-413D-85CE-C887926C78C9}"/>
    <cellStyle name="40% - Ênfase1 3 3 3 2 3" xfId="28037" xr:uid="{87B9C8BB-365C-49C7-B69B-AE54478BD220}"/>
    <cellStyle name="40% - Ênfase1 3 3 3 3" xfId="28038" xr:uid="{0A04106E-BE57-41A6-AD57-0B1301C73D7D}"/>
    <cellStyle name="40% - Ênfase1 3 3 3 4" xfId="28039" xr:uid="{E4354BCA-1A48-45D4-8734-0C97607B3E13}"/>
    <cellStyle name="40% - Ênfase1 3 3 4" xfId="28040" xr:uid="{954D083D-50B1-4A11-A35B-293FC7C3B8B7}"/>
    <cellStyle name="40% - Ênfase1 3 3 4 2" xfId="28041" xr:uid="{97FFAB39-E46B-449A-8166-83980E3515B1}"/>
    <cellStyle name="40% - Ênfase1 3 3 4 3" xfId="28042" xr:uid="{F3FBCE82-3DA0-46D3-A0B3-D65B3D16EA30}"/>
    <cellStyle name="40% - Ênfase1 3 3 5" xfId="28043" xr:uid="{8B6A6EE0-378D-4058-9A34-FBBC71FB9AF0}"/>
    <cellStyle name="40% - Ênfase1 3 3 6" xfId="28044" xr:uid="{648BDB55-F478-4F9A-9A87-0DA341941971}"/>
    <cellStyle name="40% - Ênfase1 3 4" xfId="5275" xr:uid="{621239D4-A3DF-43BB-9682-DBCD02C5A25D}"/>
    <cellStyle name="40% - Ênfase1 3 4 2" xfId="10705" xr:uid="{855CDA12-76F8-456C-9723-372F85459415}"/>
    <cellStyle name="40% - Ênfase1 3 4 2 2" xfId="28045" xr:uid="{B46EEB7F-4D16-43B9-B123-26834EDA34E6}"/>
    <cellStyle name="40% - Ênfase1 3 4 2 2 2" xfId="28046" xr:uid="{D73E6740-B796-457C-B950-769217A8B428}"/>
    <cellStyle name="40% - Ênfase1 3 4 2 2 3" xfId="28047" xr:uid="{EFD89ECE-DA9E-4329-BA9F-3EBCEF76F493}"/>
    <cellStyle name="40% - Ênfase1 3 4 2 3" xfId="28048" xr:uid="{BAAEE71C-9847-4C54-8F03-6FC67ACD876C}"/>
    <cellStyle name="40% - Ênfase1 3 4 2 4" xfId="28049" xr:uid="{D8D7FCFF-9DE7-4852-9661-436D6B0CC5E4}"/>
    <cellStyle name="40% - Ênfase1 3 4 3" xfId="10706" xr:uid="{61852541-90E3-437E-94F7-7B4DE80B5DC2}"/>
    <cellStyle name="40% - Ênfase1 3 4 3 2" xfId="28050" xr:uid="{BC5C6C88-DF47-47A3-A232-E0178885FCFE}"/>
    <cellStyle name="40% - Ênfase1 3 4 3 2 2" xfId="28051" xr:uid="{45C0F5F6-2DE6-46AE-BBB9-278588FD0678}"/>
    <cellStyle name="40% - Ênfase1 3 4 3 2 3" xfId="28052" xr:uid="{124BFDB0-EDFC-47CB-8BDD-0DDD3BB19A4E}"/>
    <cellStyle name="40% - Ênfase1 3 4 3 3" xfId="28053" xr:uid="{DC5E5A7C-7E22-4C99-98DA-0B0FEF69F9F2}"/>
    <cellStyle name="40% - Ênfase1 3 4 3 4" xfId="28054" xr:uid="{170D4E70-2E6F-4BAC-85A3-BA37F75AECD9}"/>
    <cellStyle name="40% - Ênfase1 3 4 4" xfId="28055" xr:uid="{0B873D75-2D56-43D0-A2ED-01DFB8D30BC5}"/>
    <cellStyle name="40% - Ênfase1 3 4 4 2" xfId="28056" xr:uid="{7C755BA0-119F-4C16-B4B9-9532DDA5717F}"/>
    <cellStyle name="40% - Ênfase1 3 4 4 3" xfId="28057" xr:uid="{3A117EF1-0375-44EE-AAFB-5E5132275574}"/>
    <cellStyle name="40% - Ênfase1 3 4 5" xfId="28058" xr:uid="{C63876AD-9FA4-484F-B345-DC37045D60D4}"/>
    <cellStyle name="40% - Ênfase1 3 4 6" xfId="28059" xr:uid="{F85A1D51-F1AC-4A84-AD59-0D2059C51EBC}"/>
    <cellStyle name="40% - Ênfase1 3 5" xfId="10707" xr:uid="{65ECD8A3-36FB-45DF-9740-4BD71EF7DA36}"/>
    <cellStyle name="40% - Ênfase1 3 5 2" xfId="10708" xr:uid="{C8318888-24CA-4CE1-B1E2-A0F6F5560BC6}"/>
    <cellStyle name="40% - Ênfase1 3 5 2 2" xfId="28060" xr:uid="{96099400-B8C1-48C7-937D-0ACF157DAC4D}"/>
    <cellStyle name="40% - Ênfase1 3 5 2 2 2" xfId="28061" xr:uid="{07314066-15E2-4FC0-B93F-C1842F03A35B}"/>
    <cellStyle name="40% - Ênfase1 3 5 2 2 3" xfId="28062" xr:uid="{D8FF686C-195F-4EE4-ADC2-6C1B68B8BC62}"/>
    <cellStyle name="40% - Ênfase1 3 5 2 3" xfId="28063" xr:uid="{6A9FA640-81F0-44BF-A8BF-07A7F6A55DF1}"/>
    <cellStyle name="40% - Ênfase1 3 5 2 4" xfId="28064" xr:uid="{67ED2D45-CD8E-49CF-90B3-AFF16890DA2B}"/>
    <cellStyle name="40% - Ênfase1 3 5 3" xfId="10709" xr:uid="{370734B3-8FC8-44F0-9944-ADF46BE35BC1}"/>
    <cellStyle name="40% - Ênfase1 3 5 3 2" xfId="28065" xr:uid="{6E26E15F-799D-44EF-B828-921B8639B92D}"/>
    <cellStyle name="40% - Ênfase1 3 5 3 2 2" xfId="28066" xr:uid="{1F270069-20AC-48FF-8B2A-2A19B0E33329}"/>
    <cellStyle name="40% - Ênfase1 3 5 3 2 3" xfId="28067" xr:uid="{568B1081-A22E-406D-A20E-9E9CA2BAD7A7}"/>
    <cellStyle name="40% - Ênfase1 3 5 3 3" xfId="28068" xr:uid="{3DB1ED0F-BB54-494C-BCBB-F6F4A2B55466}"/>
    <cellStyle name="40% - Ênfase1 3 5 3 4" xfId="28069" xr:uid="{92778D11-C6D6-47DE-ABB3-CB94FF7B0611}"/>
    <cellStyle name="40% - Ênfase1 3 5 4" xfId="28070" xr:uid="{23C930F7-C12E-430A-91C5-40A137A9B61E}"/>
    <cellStyle name="40% - Ênfase1 3 5 4 2" xfId="28071" xr:uid="{35B79BA3-B579-4F2F-9AAA-73B4B1CB9134}"/>
    <cellStyle name="40% - Ênfase1 3 5 4 3" xfId="28072" xr:uid="{C678C3BA-BE8D-479A-BC18-FA1829DDA5CC}"/>
    <cellStyle name="40% - Ênfase1 3 5 5" xfId="28073" xr:uid="{94887AE3-D72B-4756-BFC9-4B86AD1B656D}"/>
    <cellStyle name="40% - Ênfase1 3 5 6" xfId="28074" xr:uid="{F9227F8E-7945-4C2A-9415-FB232101A499}"/>
    <cellStyle name="40% - Ênfase1 3 6" xfId="10710" xr:uid="{E18BAA8A-1C61-4A6C-B2A5-15E7EBA90AFF}"/>
    <cellStyle name="40% - Ênfase1 3 6 2" xfId="10711" xr:uid="{10C34C9A-59A1-48E8-ABE4-D3EC8529F97D}"/>
    <cellStyle name="40% - Ênfase1 3 6 2 2" xfId="28075" xr:uid="{4154EBEB-A7A4-4A30-8A2E-7672DA85E071}"/>
    <cellStyle name="40% - Ênfase1 3 6 2 2 2" xfId="28076" xr:uid="{4B8C9E85-E022-4178-BC34-2339FF55268A}"/>
    <cellStyle name="40% - Ênfase1 3 6 2 2 3" xfId="28077" xr:uid="{37D1080A-9B59-4F5F-9ED9-0EFF4B288C43}"/>
    <cellStyle name="40% - Ênfase1 3 6 2 3" xfId="28078" xr:uid="{AD4AF7D0-0823-4406-B0C2-44872D3699D4}"/>
    <cellStyle name="40% - Ênfase1 3 6 2 4" xfId="28079" xr:uid="{FE64A4D0-DDFC-49A0-BD61-0AD79E14562E}"/>
    <cellStyle name="40% - Ênfase1 3 6 3" xfId="10712" xr:uid="{4865AA62-5098-4A47-BAF6-922E60C202E8}"/>
    <cellStyle name="40% - Ênfase1 3 6 3 2" xfId="28080" xr:uid="{B367F836-7D48-4507-9F3C-EE70D07D6FDD}"/>
    <cellStyle name="40% - Ênfase1 3 6 3 2 2" xfId="28081" xr:uid="{535004B8-8A9D-415A-87E5-87A70C7F86B9}"/>
    <cellStyle name="40% - Ênfase1 3 6 3 2 3" xfId="28082" xr:uid="{1D80404A-50F8-4C31-8445-845315ECB065}"/>
    <cellStyle name="40% - Ênfase1 3 6 3 3" xfId="28083" xr:uid="{93624612-B3FD-435E-BA6E-FAD84A322B30}"/>
    <cellStyle name="40% - Ênfase1 3 6 3 4" xfId="28084" xr:uid="{E1FCA3C4-421A-43AD-AE28-093C010AB665}"/>
    <cellStyle name="40% - Ênfase1 3 6 4" xfId="28085" xr:uid="{ED2D9272-839D-4A15-A6C1-BE73638B5109}"/>
    <cellStyle name="40% - Ênfase1 3 6 4 2" xfId="28086" xr:uid="{65F02083-5A00-4F46-A2E3-C02FCA106B70}"/>
    <cellStyle name="40% - Ênfase1 3 6 4 3" xfId="28087" xr:uid="{EFF3665C-E580-48C6-9B45-46E9B1350716}"/>
    <cellStyle name="40% - Ênfase1 3 6 5" xfId="28088" xr:uid="{9FBFAE88-9CF1-40D9-BCA0-CC76985B1D9C}"/>
    <cellStyle name="40% - Ênfase1 3 6 6" xfId="28089" xr:uid="{553482A9-359A-4117-9A00-5A4BFF7405B3}"/>
    <cellStyle name="40% - Ênfase1 3 7" xfId="10713" xr:uid="{1A41A681-21B9-49F9-A3E5-A2C0BE887A96}"/>
    <cellStyle name="40% - Ênfase1 3 7 2" xfId="10714" xr:uid="{7B6F29B4-1AEC-40E5-B540-B231277E84AE}"/>
    <cellStyle name="40% - Ênfase1 3 7 2 2" xfId="28090" xr:uid="{2A059A07-C89B-431A-B761-9F1EB07CB368}"/>
    <cellStyle name="40% - Ênfase1 3 7 2 2 2" xfId="28091" xr:uid="{BC5A3156-FA95-418D-93C7-573F67A9C7FD}"/>
    <cellStyle name="40% - Ênfase1 3 7 2 2 3" xfId="28092" xr:uid="{09E44B01-65F7-450C-85A3-708535DB8E15}"/>
    <cellStyle name="40% - Ênfase1 3 7 2 3" xfId="28093" xr:uid="{8AA062FF-EBC3-40B4-9A05-5D181619A54A}"/>
    <cellStyle name="40% - Ênfase1 3 7 2 4" xfId="28094" xr:uid="{39FCD2F7-6669-490C-87DA-A28FD2E36DE4}"/>
    <cellStyle name="40% - Ênfase1 3 7 3" xfId="10715" xr:uid="{A0B79767-8900-49A6-B413-8E2DF077952D}"/>
    <cellStyle name="40% - Ênfase1 3 7 3 2" xfId="28095" xr:uid="{B650CD61-6310-40E7-AB9E-6F4AE344D2E8}"/>
    <cellStyle name="40% - Ênfase1 3 7 3 2 2" xfId="28096" xr:uid="{E77DD85A-F249-4A2D-A62B-A53C09340ACB}"/>
    <cellStyle name="40% - Ênfase1 3 7 3 2 3" xfId="28097" xr:uid="{E86A01D1-CBC6-44BB-BCAC-20AEB7D7BCAC}"/>
    <cellStyle name="40% - Ênfase1 3 7 3 3" xfId="28098" xr:uid="{BA767DE1-DFCE-4547-B462-915B5CB0D74D}"/>
    <cellStyle name="40% - Ênfase1 3 7 3 4" xfId="28099" xr:uid="{7B44C486-573F-4CCD-B2C8-6B2F7DFBF0CA}"/>
    <cellStyle name="40% - Ênfase1 3 7 4" xfId="28100" xr:uid="{E30C1B03-C181-496B-AD17-0411A2D5433B}"/>
    <cellStyle name="40% - Ênfase1 3 7 4 2" xfId="28101" xr:uid="{BD09AFB7-3C68-48B9-96C6-4554D4EF58D0}"/>
    <cellStyle name="40% - Ênfase1 3 7 4 3" xfId="28102" xr:uid="{94A9BD8F-47C8-4B94-98E0-9F5FF7F47B42}"/>
    <cellStyle name="40% - Ênfase1 3 7 5" xfId="28103" xr:uid="{914AC77C-578B-460E-A83F-228EB13DDBBA}"/>
    <cellStyle name="40% - Ênfase1 3 7 6" xfId="28104" xr:uid="{8842565A-0CCF-4787-9359-21007D755741}"/>
    <cellStyle name="40% - Ênfase1 3 8" xfId="10716" xr:uid="{58303157-8944-4010-9EE8-C3597D3545C1}"/>
    <cellStyle name="40% - Ênfase1 3 8 2" xfId="10717" xr:uid="{C2B631B9-FC82-4743-902D-B0DB6E7F45B4}"/>
    <cellStyle name="40% - Ênfase1 3 8 2 2" xfId="28105" xr:uid="{A2136565-05E5-4101-A28C-3E53F173750B}"/>
    <cellStyle name="40% - Ênfase1 3 8 2 2 2" xfId="28106" xr:uid="{9C697ABE-D559-4916-8DE2-673B09581B38}"/>
    <cellStyle name="40% - Ênfase1 3 8 2 2 3" xfId="28107" xr:uid="{5999BCAC-3F02-4A06-868E-73E2AF7653DF}"/>
    <cellStyle name="40% - Ênfase1 3 8 2 3" xfId="28108" xr:uid="{3004309A-A71B-4E35-8C1D-3DAC9C8DBA43}"/>
    <cellStyle name="40% - Ênfase1 3 8 2 4" xfId="28109" xr:uid="{FF20A099-0921-4CE2-B338-635018050FCE}"/>
    <cellStyle name="40% - Ênfase1 3 8 3" xfId="10718" xr:uid="{F481CCD7-7454-4C69-8A95-6E90BFE7B5FA}"/>
    <cellStyle name="40% - Ênfase1 3 8 3 2" xfId="28110" xr:uid="{F2E660FD-F71F-456B-93FA-6DFF5B5A869F}"/>
    <cellStyle name="40% - Ênfase1 3 8 3 2 2" xfId="28111" xr:uid="{0EF8C6A4-42D3-4A6F-A1EA-38682727D821}"/>
    <cellStyle name="40% - Ênfase1 3 8 3 2 3" xfId="28112" xr:uid="{6BD8BC05-E8FB-4FC1-AB1F-AF0EC48BA53F}"/>
    <cellStyle name="40% - Ênfase1 3 8 3 3" xfId="28113" xr:uid="{A46E9118-3240-46CD-A55D-C3179DAB2D83}"/>
    <cellStyle name="40% - Ênfase1 3 8 3 4" xfId="28114" xr:uid="{F9F564C1-ADFE-40DE-8B56-5D91B8DEB712}"/>
    <cellStyle name="40% - Ênfase1 3 8 4" xfId="28115" xr:uid="{71124F99-D34A-46B6-8F79-56CA56BA122A}"/>
    <cellStyle name="40% - Ênfase1 3 8 4 2" xfId="28116" xr:uid="{CEA8A2C6-5BBF-4B68-83AF-20BE6E809B17}"/>
    <cellStyle name="40% - Ênfase1 3 8 4 3" xfId="28117" xr:uid="{E33EA34C-E83E-4AE9-923E-AAA89B39BAD6}"/>
    <cellStyle name="40% - Ênfase1 3 8 5" xfId="28118" xr:uid="{BAA5DF51-F509-4A88-8252-4956E490E32E}"/>
    <cellStyle name="40% - Ênfase1 3 8 6" xfId="28119" xr:uid="{9B3D00AC-B354-424A-8C1C-2B5300733A66}"/>
    <cellStyle name="40% - Ênfase1 3 9" xfId="10719" xr:uid="{F4A5246E-FECD-4071-8A01-3FA37E26F764}"/>
    <cellStyle name="40% - Ênfase1 3 9 2" xfId="28120" xr:uid="{23C6D563-A4F5-4937-802C-84E17463A694}"/>
    <cellStyle name="40% - Ênfase1 3 9 2 2" xfId="28121" xr:uid="{2E99B9C0-6F73-4DF1-AE64-25F3C454DC89}"/>
    <cellStyle name="40% - Ênfase1 3 9 2 3" xfId="28122" xr:uid="{CA6556C4-8089-47AD-A231-9B751644681D}"/>
    <cellStyle name="40% - Ênfase1 3 9 3" xfId="28123" xr:uid="{74E79CB5-5BD7-4548-831B-F8CC82AE9211}"/>
    <cellStyle name="40% - Ênfase1 3 9 4" xfId="28124" xr:uid="{D17524A9-EE62-4338-AB1C-2741D164DCAE}"/>
    <cellStyle name="40% - Ênfase1 30" xfId="10720" xr:uid="{84181201-5307-4610-9C0B-1A498169A9DC}"/>
    <cellStyle name="40% - Ênfase1 30 2" xfId="10721" xr:uid="{73F18B14-2BDA-4F37-8400-C0AB560599ED}"/>
    <cellStyle name="40% - Ênfase1 30 2 2" xfId="10722" xr:uid="{DFE0F110-D35F-4504-8294-42AF7FFADB70}"/>
    <cellStyle name="40% - Ênfase1 30 2 2 2" xfId="28125" xr:uid="{B266B038-5B6A-4E18-B523-34670140CFF2}"/>
    <cellStyle name="40% - Ênfase1 30 2 2 3" xfId="28126" xr:uid="{E54D7376-737B-4F78-BFF1-BEB38B068D06}"/>
    <cellStyle name="40% - Ênfase1 30 2 3" xfId="28127" xr:uid="{4EB01F2E-AE19-4A87-842E-9E3300E20F92}"/>
    <cellStyle name="40% - Ênfase1 30 2 4" xfId="28128" xr:uid="{8ED2EA22-7075-45FB-B123-91770FBE8932}"/>
    <cellStyle name="40% - Ênfase1 30 3" xfId="10723" xr:uid="{B6D9D0A9-44D8-4E77-8B8E-4F6D5E5DDFD1}"/>
    <cellStyle name="40% - Ênfase1 30 3 2" xfId="28129" xr:uid="{588AAD05-8FCA-4E50-8213-7DBFC0A3DD33}"/>
    <cellStyle name="40% - Ênfase1 30 3 2 2" xfId="28130" xr:uid="{76AE61BA-CA6C-477E-B526-FCFFD0117948}"/>
    <cellStyle name="40% - Ênfase1 30 3 2 3" xfId="28131" xr:uid="{82789BF7-4AAF-40F1-BFC0-0FF3BD5D29A0}"/>
    <cellStyle name="40% - Ênfase1 30 3 3" xfId="28132" xr:uid="{55638456-4D1E-42BE-8753-ACBD39AC8B56}"/>
    <cellStyle name="40% - Ênfase1 30 3 4" xfId="28133" xr:uid="{954BD629-4E6F-4650-B7B1-417D2548396A}"/>
    <cellStyle name="40% - Ênfase1 30 4" xfId="28134" xr:uid="{7CAF649F-4CF8-40A2-8E87-C79DFB342EB2}"/>
    <cellStyle name="40% - Ênfase1 30 4 2" xfId="28135" xr:uid="{5F59367B-3D8C-4E9A-AC71-A4F90DC9B4EA}"/>
    <cellStyle name="40% - Ênfase1 30 4 3" xfId="28136" xr:uid="{66B394A9-70EF-4763-AEDF-6E892D8FF9A0}"/>
    <cellStyle name="40% - Ênfase1 30 5" xfId="28137" xr:uid="{28D69224-A460-4390-8878-964EA358D345}"/>
    <cellStyle name="40% - Ênfase1 30 6" xfId="28138" xr:uid="{A3822E96-B06D-4C7B-8E56-5B77D68E8228}"/>
    <cellStyle name="40% - Ênfase1 31" xfId="10724" xr:uid="{9A9F8B3C-451E-4B06-B5F5-A5B2C56BD420}"/>
    <cellStyle name="40% - Ênfase1 31 2" xfId="10725" xr:uid="{DA89EB6C-A670-4FCE-9E89-AD494D5BE018}"/>
    <cellStyle name="40% - Ênfase1 31 2 2" xfId="10726" xr:uid="{4ABF79C4-811C-4AB3-B554-576D0005F2DC}"/>
    <cellStyle name="40% - Ênfase1 31 2 2 2" xfId="28139" xr:uid="{DB5FA101-2708-4A2F-BB9F-1FDCB6B9DFAB}"/>
    <cellStyle name="40% - Ênfase1 31 2 2 3" xfId="28140" xr:uid="{613485ED-4560-4CB1-AA14-FC3F0F8B187F}"/>
    <cellStyle name="40% - Ênfase1 31 2 3" xfId="28141" xr:uid="{5B43F1F7-1606-4066-AD78-EFEC206C1990}"/>
    <cellStyle name="40% - Ênfase1 31 2 4" xfId="28142" xr:uid="{FEACF2AD-3B50-4F55-AEF6-0C169752F29E}"/>
    <cellStyle name="40% - Ênfase1 31 3" xfId="10727" xr:uid="{A111281A-85BD-4910-84F5-A30C0495F72B}"/>
    <cellStyle name="40% - Ênfase1 31 3 2" xfId="28143" xr:uid="{BB83610C-7D58-49AD-847B-A5761679A05D}"/>
    <cellStyle name="40% - Ênfase1 31 3 2 2" xfId="28144" xr:uid="{2EC9CCF8-D2F3-4340-AF97-A8A2F4A2B74F}"/>
    <cellStyle name="40% - Ênfase1 31 3 2 3" xfId="28145" xr:uid="{2CF27C07-4C85-431F-9AA8-F14E602D35EE}"/>
    <cellStyle name="40% - Ênfase1 31 3 3" xfId="28146" xr:uid="{04929F2F-F35E-4943-A25D-DCA2244C1356}"/>
    <cellStyle name="40% - Ênfase1 31 3 4" xfId="28147" xr:uid="{D9ABE78E-9F2A-4EED-A036-47A02421CCE0}"/>
    <cellStyle name="40% - Ênfase1 31 4" xfId="28148" xr:uid="{899C89CE-69E5-4D99-99E7-4DD652F1FFAF}"/>
    <cellStyle name="40% - Ênfase1 31 4 2" xfId="28149" xr:uid="{9B902EFF-3E9F-480F-B615-7FDB5B6BF4C9}"/>
    <cellStyle name="40% - Ênfase1 31 4 3" xfId="28150" xr:uid="{829011DE-05B0-4394-974E-7FFE6A1CCEDA}"/>
    <cellStyle name="40% - Ênfase1 31 5" xfId="28151" xr:uid="{F7708467-FE51-421D-9D94-5567F1617DEA}"/>
    <cellStyle name="40% - Ênfase1 31 6" xfId="28152" xr:uid="{63A5E0DC-AC80-45EE-9A6D-ABFEBF994D65}"/>
    <cellStyle name="40% - Ênfase1 32" xfId="10728" xr:uid="{C5D3E3D9-078F-4A70-877D-98D9E20C0B81}"/>
    <cellStyle name="40% - Ênfase1 32 2" xfId="10729" xr:uid="{4BE4D461-5358-4FB3-862C-D061C95E1742}"/>
    <cellStyle name="40% - Ênfase1 32 2 2" xfId="10730" xr:uid="{AA7EECC5-4417-4DB3-A4FA-FEA1954AFF6D}"/>
    <cellStyle name="40% - Ênfase1 32 2 2 2" xfId="28153" xr:uid="{B06DC9CA-307D-4C67-95D2-C5E0EA846791}"/>
    <cellStyle name="40% - Ênfase1 32 2 2 3" xfId="28154" xr:uid="{316C97D9-B738-4314-84FF-6AC354015A29}"/>
    <cellStyle name="40% - Ênfase1 32 2 3" xfId="28155" xr:uid="{E6ED05F6-7579-4C1A-A559-71279B5D1247}"/>
    <cellStyle name="40% - Ênfase1 32 2 4" xfId="28156" xr:uid="{4E16610C-D8D9-48AA-A5B3-7AB56F99EBC5}"/>
    <cellStyle name="40% - Ênfase1 32 3" xfId="10731" xr:uid="{9134E0F8-90B6-46A3-B824-9A01215ABF57}"/>
    <cellStyle name="40% - Ênfase1 32 3 2" xfId="28157" xr:uid="{DD02EE41-1D2C-4384-8A12-2FD9BF3AEF3C}"/>
    <cellStyle name="40% - Ênfase1 32 3 2 2" xfId="28158" xr:uid="{230A79EB-C5CF-4E9A-AFCA-1CE346015089}"/>
    <cellStyle name="40% - Ênfase1 32 3 2 3" xfId="28159" xr:uid="{B3DD6F1D-2940-4AC6-A43A-94B3E37189C5}"/>
    <cellStyle name="40% - Ênfase1 32 3 3" xfId="28160" xr:uid="{89754856-2DB3-4792-A6FA-7AFEB65BB2E4}"/>
    <cellStyle name="40% - Ênfase1 32 3 4" xfId="28161" xr:uid="{28AA33CE-1941-4516-9E8F-B93E41F60189}"/>
    <cellStyle name="40% - Ênfase1 32 4" xfId="28162" xr:uid="{F9496A4D-4506-4E35-A11A-6716B3967AA8}"/>
    <cellStyle name="40% - Ênfase1 32 4 2" xfId="28163" xr:uid="{476E1D15-9A55-461C-A21E-DF0B7CCC05BB}"/>
    <cellStyle name="40% - Ênfase1 32 4 3" xfId="28164" xr:uid="{12674CEE-2C74-4923-9955-0FBACD20F8BA}"/>
    <cellStyle name="40% - Ênfase1 32 5" xfId="28165" xr:uid="{71058403-4BB8-45A3-8965-95A1FAC4FA66}"/>
    <cellStyle name="40% - Ênfase1 32 6" xfId="28166" xr:uid="{CDF9F89A-846A-457F-997B-10F0818350CB}"/>
    <cellStyle name="40% - Ênfase1 33" xfId="10732" xr:uid="{EA0E8C89-0993-42F6-BE66-B7E969D3EE8A}"/>
    <cellStyle name="40% - Ênfase1 33 2" xfId="10733" xr:uid="{838FE305-C742-4006-AFAB-6E53425DDDD4}"/>
    <cellStyle name="40% - Ênfase1 33 2 2" xfId="28167" xr:uid="{BE83BA8E-EF10-406D-8FE8-A8EB2B3CF987}"/>
    <cellStyle name="40% - Ênfase1 33 2 2 2" xfId="28168" xr:uid="{00DE9882-7C98-48EB-B04D-B17FF36CF667}"/>
    <cellStyle name="40% - Ênfase1 33 2 2 3" xfId="28169" xr:uid="{B66A3519-152C-48CC-BAD7-5AC7C141A337}"/>
    <cellStyle name="40% - Ênfase1 33 2 3" xfId="28170" xr:uid="{5B38253D-1785-4C57-A1C6-79A0B89C5BFD}"/>
    <cellStyle name="40% - Ênfase1 33 2 4" xfId="28171" xr:uid="{576A2CDB-5804-4A81-8FD5-D51E22E46B50}"/>
    <cellStyle name="40% - Ênfase1 33 3" xfId="10734" xr:uid="{A1ACAB02-C4E6-4CA2-8532-40CC5CFED613}"/>
    <cellStyle name="40% - Ênfase1 33 3 2" xfId="28172" xr:uid="{F8908D4A-7C3D-447A-9BDA-9AF314CE3462}"/>
    <cellStyle name="40% - Ênfase1 33 3 2 2" xfId="28173" xr:uid="{944F109C-74BA-4D44-A6BA-935E0262C45B}"/>
    <cellStyle name="40% - Ênfase1 33 3 2 3" xfId="28174" xr:uid="{55090D14-08F2-4453-AEC4-B0FA142A33A7}"/>
    <cellStyle name="40% - Ênfase1 33 3 3" xfId="28175" xr:uid="{41A94701-E60B-40E6-8083-F8FFBCA9F8C2}"/>
    <cellStyle name="40% - Ênfase1 33 3 4" xfId="28176" xr:uid="{7A2B8AB4-F629-419A-BDDF-630443878577}"/>
    <cellStyle name="40% - Ênfase1 33 4" xfId="28177" xr:uid="{B6515478-DA66-47C2-9912-63881DE2C345}"/>
    <cellStyle name="40% - Ênfase1 33 4 2" xfId="28178" xr:uid="{6E9D48C9-921D-4DA7-A1C4-F0DDF50B9C88}"/>
    <cellStyle name="40% - Ênfase1 33 4 3" xfId="28179" xr:uid="{CE097BDF-40B5-4A75-8532-0A1DA51318E2}"/>
    <cellStyle name="40% - Ênfase1 33 5" xfId="28180" xr:uid="{700A8252-6BA3-4E3A-BCD7-35C0AD942CBD}"/>
    <cellStyle name="40% - Ênfase1 33 6" xfId="28181" xr:uid="{EEBDBC77-0D9D-4EF2-A44D-E3143853BDCE}"/>
    <cellStyle name="40% - Ênfase1 34" xfId="10735" xr:uid="{B2495EF1-4F28-4145-85A0-47C5733036F2}"/>
    <cellStyle name="40% - Ênfase1 34 2" xfId="10736" xr:uid="{4FAB9070-A909-4E1C-819D-87A6BAE7F520}"/>
    <cellStyle name="40% - Ênfase1 34 2 2" xfId="28182" xr:uid="{989A1676-70E0-4D01-9C3B-696042B0FBC4}"/>
    <cellStyle name="40% - Ênfase1 34 2 2 2" xfId="28183" xr:uid="{01212161-6EFB-4E38-8026-F916F67B6C15}"/>
    <cellStyle name="40% - Ênfase1 34 2 2 3" xfId="28184" xr:uid="{F80F0EBE-F311-4187-8FB4-4E7940F51534}"/>
    <cellStyle name="40% - Ênfase1 34 2 3" xfId="28185" xr:uid="{8DE026F9-2019-41C3-BBA0-AA3EA638EE1C}"/>
    <cellStyle name="40% - Ênfase1 34 2 4" xfId="28186" xr:uid="{B519CCA0-F436-4606-BDD6-AEB703B0F325}"/>
    <cellStyle name="40% - Ênfase1 34 3" xfId="10737" xr:uid="{3D944D1F-9FCF-4597-BDC7-974632B5714C}"/>
    <cellStyle name="40% - Ênfase1 34 3 2" xfId="28187" xr:uid="{1837977F-2555-477F-A6EC-784DD916B4F3}"/>
    <cellStyle name="40% - Ênfase1 34 3 2 2" xfId="28188" xr:uid="{D740AEA9-3D92-4624-999E-408CC5126E8F}"/>
    <cellStyle name="40% - Ênfase1 34 3 2 3" xfId="28189" xr:uid="{E70D37B4-861B-4831-8C31-4C8EB1074E48}"/>
    <cellStyle name="40% - Ênfase1 34 3 3" xfId="28190" xr:uid="{FF98693F-C3A1-4205-BE03-13615F0F249B}"/>
    <cellStyle name="40% - Ênfase1 34 3 4" xfId="28191" xr:uid="{D9B014AF-8DCC-4406-8C17-AFE4336FA7A4}"/>
    <cellStyle name="40% - Ênfase1 34 4" xfId="28192" xr:uid="{A2205239-3235-4DB8-A59F-319609D62907}"/>
    <cellStyle name="40% - Ênfase1 34 4 2" xfId="28193" xr:uid="{C775AF12-5EF8-435F-91F8-BE1FC78ABD73}"/>
    <cellStyle name="40% - Ênfase1 34 4 3" xfId="28194" xr:uid="{D85AC9D6-93A9-4A7D-B261-853597408BBB}"/>
    <cellStyle name="40% - Ênfase1 34 5" xfId="28195" xr:uid="{E1EE0C4C-CC33-4175-AE65-B387D66E572A}"/>
    <cellStyle name="40% - Ênfase1 34 6" xfId="28196" xr:uid="{8869D269-D148-4E60-ACCC-38AB12B54B21}"/>
    <cellStyle name="40% - Ênfase1 35" xfId="10738" xr:uid="{6E701842-95A4-404B-8B76-325AD18E2698}"/>
    <cellStyle name="40% - Ênfase1 35 2" xfId="10739" xr:uid="{4D85E546-8F40-471E-91AF-4586FD89E415}"/>
    <cellStyle name="40% - Ênfase1 35 2 2" xfId="28197" xr:uid="{99F81C6D-A8F0-46F4-A30A-E1C22C375211}"/>
    <cellStyle name="40% - Ênfase1 35 2 2 2" xfId="28198" xr:uid="{144B50C1-7E48-40F0-8359-8EA72AB085E2}"/>
    <cellStyle name="40% - Ênfase1 35 2 2 3" xfId="28199" xr:uid="{C4CECDB7-374D-4CA6-9C17-F05848DFA92A}"/>
    <cellStyle name="40% - Ênfase1 35 2 3" xfId="28200" xr:uid="{ED1B24AB-64AB-4493-8145-D19D67B877E1}"/>
    <cellStyle name="40% - Ênfase1 35 2 4" xfId="28201" xr:uid="{1D5B2E4E-E67C-43B4-8689-C9DE0A3E16EE}"/>
    <cellStyle name="40% - Ênfase1 35 3" xfId="10740" xr:uid="{8DAD24BC-00F7-4C5C-A1C3-D93B309CD144}"/>
    <cellStyle name="40% - Ênfase1 35 3 2" xfId="28202" xr:uid="{2C9DD7D0-E6B7-4967-A639-EFDFBC02E321}"/>
    <cellStyle name="40% - Ênfase1 35 3 2 2" xfId="28203" xr:uid="{EF2BC41D-CC6F-4857-8429-BF8C0787EA83}"/>
    <cellStyle name="40% - Ênfase1 35 3 2 3" xfId="28204" xr:uid="{23A00A40-8A93-4BB3-B643-EE63E9BFC865}"/>
    <cellStyle name="40% - Ênfase1 35 3 3" xfId="28205" xr:uid="{8298523A-2C06-4C71-A828-F2A4024E88ED}"/>
    <cellStyle name="40% - Ênfase1 35 3 4" xfId="28206" xr:uid="{681055DA-2B4B-4F36-9FD0-0E5837B435AC}"/>
    <cellStyle name="40% - Ênfase1 35 4" xfId="28207" xr:uid="{5C165B79-5064-479A-B5A0-14D98A4906CA}"/>
    <cellStyle name="40% - Ênfase1 35 4 2" xfId="28208" xr:uid="{9163FFE7-B07F-473E-A3A5-4E718047AB6A}"/>
    <cellStyle name="40% - Ênfase1 35 4 3" xfId="28209" xr:uid="{C59716D0-A85A-4980-B0F3-B18B20E145DF}"/>
    <cellStyle name="40% - Ênfase1 35 5" xfId="28210" xr:uid="{0B242951-006B-425D-B9EB-13AD70651645}"/>
    <cellStyle name="40% - Ênfase1 35 6" xfId="28211" xr:uid="{5DE4BF79-7B3B-43A4-95D2-E40F919723FD}"/>
    <cellStyle name="40% - Ênfase1 36" xfId="10741" xr:uid="{157D73A7-B01C-4E03-A489-B3227EF81479}"/>
    <cellStyle name="40% - Ênfase1 36 2" xfId="10742" xr:uid="{E37E4D80-FCCE-4EE0-84C8-F13ED39CE7BD}"/>
    <cellStyle name="40% - Ênfase1 36 2 2" xfId="28212" xr:uid="{CE687D3C-C33B-4BBE-A55C-4CDB242C83F2}"/>
    <cellStyle name="40% - Ênfase1 36 2 2 2" xfId="28213" xr:uid="{341B5679-5F00-42D1-A7BF-FF1CE653F5C1}"/>
    <cellStyle name="40% - Ênfase1 36 2 2 3" xfId="28214" xr:uid="{FF39335E-4E43-4FAE-AFA4-E958E7C14A72}"/>
    <cellStyle name="40% - Ênfase1 36 2 3" xfId="28215" xr:uid="{BF7244F4-73EA-4046-AA12-27B340824C09}"/>
    <cellStyle name="40% - Ênfase1 36 2 4" xfId="28216" xr:uid="{ADDD49C2-2015-4893-AD31-88DA8B5F667B}"/>
    <cellStyle name="40% - Ênfase1 36 3" xfId="10743" xr:uid="{21DA7AEA-BA19-499D-AAF5-71D45F81B8B2}"/>
    <cellStyle name="40% - Ênfase1 36 3 2" xfId="28217" xr:uid="{C4CA14C0-16A8-410A-9CF8-EED3CD5FAE22}"/>
    <cellStyle name="40% - Ênfase1 36 3 2 2" xfId="28218" xr:uid="{D4DAA683-5236-4732-B723-0A7FFBFB317B}"/>
    <cellStyle name="40% - Ênfase1 36 3 2 3" xfId="28219" xr:uid="{D9FB3CBE-5BF5-4E0D-8EE8-73D206FC7737}"/>
    <cellStyle name="40% - Ênfase1 36 3 3" xfId="28220" xr:uid="{59AAA20A-7D38-4EAF-94C6-71562097AD0D}"/>
    <cellStyle name="40% - Ênfase1 36 3 4" xfId="28221" xr:uid="{17E4E502-8BC8-48C6-A112-BEE37A335F25}"/>
    <cellStyle name="40% - Ênfase1 36 4" xfId="28222" xr:uid="{479B35A6-EE70-4558-8DC2-674FB931B2D5}"/>
    <cellStyle name="40% - Ênfase1 36 4 2" xfId="28223" xr:uid="{4DBCACFF-7861-43C4-B9D6-824477EC897F}"/>
    <cellStyle name="40% - Ênfase1 36 4 3" xfId="28224" xr:uid="{0253E9AB-6FEE-4FC9-A07E-287E05BA970F}"/>
    <cellStyle name="40% - Ênfase1 36 5" xfId="28225" xr:uid="{4471FD12-F4AF-41DC-9EFE-D236A508C371}"/>
    <cellStyle name="40% - Ênfase1 36 6" xfId="28226" xr:uid="{4F5F89D5-0240-4A70-B4FE-7066F826E5CD}"/>
    <cellStyle name="40% - Ênfase1 37" xfId="10744" xr:uid="{5FE69997-6B30-4895-9C6A-761E8F1EA489}"/>
    <cellStyle name="40% - Ênfase1 37 2" xfId="10745" xr:uid="{195BE19F-3EE2-43CB-A0B7-AE87AB434F3A}"/>
    <cellStyle name="40% - Ênfase1 37 2 2" xfId="28227" xr:uid="{400B39EB-0AB6-482F-93CA-5590FD9DE0B6}"/>
    <cellStyle name="40% - Ênfase1 37 2 2 2" xfId="28228" xr:uid="{6E69A512-2347-4BD3-B6EA-B17DAA598309}"/>
    <cellStyle name="40% - Ênfase1 37 2 2 3" xfId="28229" xr:uid="{9FA72E60-9D74-4754-A57C-C28CE5CB3FDC}"/>
    <cellStyle name="40% - Ênfase1 37 2 3" xfId="28230" xr:uid="{E5587C28-7044-4240-9150-5D1B047EB1EE}"/>
    <cellStyle name="40% - Ênfase1 37 2 4" xfId="28231" xr:uid="{43C9B1A4-91E1-4D4E-9B50-94C8D52CF3DB}"/>
    <cellStyle name="40% - Ênfase1 37 3" xfId="10746" xr:uid="{14451C84-48B5-402A-BAB4-D7B887D41300}"/>
    <cellStyle name="40% - Ênfase1 37 3 2" xfId="28232" xr:uid="{122A9CE1-5F4E-49E5-8AD3-D5BA22EBF1E6}"/>
    <cellStyle name="40% - Ênfase1 37 3 2 2" xfId="28233" xr:uid="{8112EBF9-0EF4-4A2E-91DB-2B8C495F5898}"/>
    <cellStyle name="40% - Ênfase1 37 3 2 3" xfId="28234" xr:uid="{935E232A-1EC6-40D3-A26E-A239C8C52426}"/>
    <cellStyle name="40% - Ênfase1 37 3 3" xfId="28235" xr:uid="{C68B696B-581F-4BAC-B74E-DCE43FDE0D6B}"/>
    <cellStyle name="40% - Ênfase1 37 3 4" xfId="28236" xr:uid="{3ACDF031-C92F-494C-A7CD-BCF71B74DFD6}"/>
    <cellStyle name="40% - Ênfase1 37 4" xfId="28237" xr:uid="{2F3D59C2-2F76-443D-876F-608EC68E631F}"/>
    <cellStyle name="40% - Ênfase1 37 4 2" xfId="28238" xr:uid="{6723C1EA-683F-41AA-B593-759B93101A02}"/>
    <cellStyle name="40% - Ênfase1 37 4 3" xfId="28239" xr:uid="{7C4EF4E6-336D-43D6-99FA-6D783C0EAFD5}"/>
    <cellStyle name="40% - Ênfase1 37 5" xfId="28240" xr:uid="{42211141-4BC7-4CAD-887D-DB5B57B2A0AB}"/>
    <cellStyle name="40% - Ênfase1 37 6" xfId="28241" xr:uid="{7174945A-343E-4A24-862C-900E03CB44BD}"/>
    <cellStyle name="40% - Ênfase1 38" xfId="10747" xr:uid="{3C3B5053-7B65-4B65-A6AA-A3C162A152D4}"/>
    <cellStyle name="40% - Ênfase1 38 2" xfId="10748" xr:uid="{C1550B1F-B697-481A-B4C3-B2CF7385EA34}"/>
    <cellStyle name="40% - Ênfase1 38 2 2" xfId="28242" xr:uid="{E26E453B-80E4-4BF6-8DE3-C2296B6BAD2E}"/>
    <cellStyle name="40% - Ênfase1 38 2 2 2" xfId="28243" xr:uid="{636BD456-F6A9-4DE8-B53E-0B9054EFB78A}"/>
    <cellStyle name="40% - Ênfase1 38 2 2 3" xfId="28244" xr:uid="{E1FBFB90-1A7F-4F0C-8025-D74678E3A446}"/>
    <cellStyle name="40% - Ênfase1 38 2 3" xfId="28245" xr:uid="{7C532209-057D-45BF-8663-7CBCE28F7398}"/>
    <cellStyle name="40% - Ênfase1 38 2 4" xfId="28246" xr:uid="{286AF3D8-F36B-4699-82F6-3DD517C1CC2B}"/>
    <cellStyle name="40% - Ênfase1 38 3" xfId="10749" xr:uid="{3CDA7C26-142D-4BA8-BD56-59407B57CF9F}"/>
    <cellStyle name="40% - Ênfase1 38 3 2" xfId="28247" xr:uid="{D33A3194-246D-4CAA-9F13-B0BDA22C8A56}"/>
    <cellStyle name="40% - Ênfase1 38 3 2 2" xfId="28248" xr:uid="{585DD745-E067-4686-B698-9E366AC3FB67}"/>
    <cellStyle name="40% - Ênfase1 38 3 2 3" xfId="28249" xr:uid="{4F016984-94C8-4084-9847-2D5B8F884200}"/>
    <cellStyle name="40% - Ênfase1 38 3 3" xfId="28250" xr:uid="{8AF010DA-0055-41F9-834B-CE381291B8FF}"/>
    <cellStyle name="40% - Ênfase1 38 3 4" xfId="28251" xr:uid="{872FDC5E-1142-402F-A04E-47640AA3C4B1}"/>
    <cellStyle name="40% - Ênfase1 38 4" xfId="28252" xr:uid="{85858497-29C9-4928-AC8A-AA9491642F47}"/>
    <cellStyle name="40% - Ênfase1 38 4 2" xfId="28253" xr:uid="{6C3B6644-9A26-4072-929E-166C9EFFF8D0}"/>
    <cellStyle name="40% - Ênfase1 38 4 3" xfId="28254" xr:uid="{5C882C84-AFB3-4D99-8BDB-EB391782492B}"/>
    <cellStyle name="40% - Ênfase1 38 5" xfId="28255" xr:uid="{26D7A261-131B-4DA2-8A94-9774A83EE5F5}"/>
    <cellStyle name="40% - Ênfase1 38 6" xfId="28256" xr:uid="{AF338456-6E4D-4CB5-B66F-1E6F2E71988E}"/>
    <cellStyle name="40% - Ênfase1 39" xfId="10750" xr:uid="{0BB8A72A-7009-43BE-ADDB-0FE465B22B58}"/>
    <cellStyle name="40% - Ênfase1 39 2" xfId="10751" xr:uid="{1F00936D-A1CF-4862-BD93-3093548B872D}"/>
    <cellStyle name="40% - Ênfase1 39 2 2" xfId="28257" xr:uid="{8103150E-3EFB-4747-AF55-6C4E8CA211DB}"/>
    <cellStyle name="40% - Ênfase1 39 2 2 2" xfId="28258" xr:uid="{ABF6E4FE-9357-4EBD-A2D6-2D5ECFF15156}"/>
    <cellStyle name="40% - Ênfase1 39 2 2 3" xfId="28259" xr:uid="{6FF45116-552C-42D8-A0AE-0259DEA7993A}"/>
    <cellStyle name="40% - Ênfase1 39 2 3" xfId="28260" xr:uid="{31F5A3EF-3D5F-4982-962D-E2A5B41A60B9}"/>
    <cellStyle name="40% - Ênfase1 39 2 4" xfId="28261" xr:uid="{1D01508F-72DF-455D-B8CF-E8C64D592ED5}"/>
    <cellStyle name="40% - Ênfase1 39 3" xfId="10752" xr:uid="{46DB406C-AC15-4FF8-B444-3E058B9E8E22}"/>
    <cellStyle name="40% - Ênfase1 39 3 2" xfId="28262" xr:uid="{F996F55C-47C6-4D17-BDB0-7626F0187831}"/>
    <cellStyle name="40% - Ênfase1 39 3 2 2" xfId="28263" xr:uid="{8AF37BED-EC9B-4C86-BA33-E4F7127B1F25}"/>
    <cellStyle name="40% - Ênfase1 39 3 2 3" xfId="28264" xr:uid="{676EC845-2C6F-441F-9D42-C30D96C92C29}"/>
    <cellStyle name="40% - Ênfase1 39 3 3" xfId="28265" xr:uid="{F552085B-740E-4B86-9AA4-3D919EE426C7}"/>
    <cellStyle name="40% - Ênfase1 39 3 4" xfId="28266" xr:uid="{A0669211-B09D-4D10-8173-FB597724E382}"/>
    <cellStyle name="40% - Ênfase1 39 4" xfId="28267" xr:uid="{E0FD8C59-BE61-4520-94F6-18AC39D27F75}"/>
    <cellStyle name="40% - Ênfase1 39 4 2" xfId="28268" xr:uid="{BAEADA83-88A1-449B-9060-F32F2FFDF6AE}"/>
    <cellStyle name="40% - Ênfase1 39 4 3" xfId="28269" xr:uid="{C0BAE0EA-F3F1-4C0F-AB9B-39435C759512}"/>
    <cellStyle name="40% - Ênfase1 39 5" xfId="28270" xr:uid="{1B500AB1-E0DC-4181-BA6E-DCA85CEAD96D}"/>
    <cellStyle name="40% - Ênfase1 39 6" xfId="28271" xr:uid="{A6E85080-9FE5-4212-8107-A352935D9129}"/>
    <cellStyle name="40% - Ênfase1 4" xfId="5276" xr:uid="{FF412C7E-A04A-4BE8-AA22-FDEF4D44325E}"/>
    <cellStyle name="40% - Ênfase1 4 10" xfId="10753" xr:uid="{5B05D37F-65D9-4EBA-A2B6-0B65104D98FA}"/>
    <cellStyle name="40% - Ênfase1 4 10 2" xfId="28272" xr:uid="{3DBD19E2-04B8-4B2A-8A86-B9ACDD53E90A}"/>
    <cellStyle name="40% - Ênfase1 4 10 2 2" xfId="28273" xr:uid="{9302266B-DCCF-4800-90FE-777EA4AFED16}"/>
    <cellStyle name="40% - Ênfase1 4 10 2 3" xfId="28274" xr:uid="{F8003FBB-4D82-4D37-AFE2-8E83C51D88D5}"/>
    <cellStyle name="40% - Ênfase1 4 10 3" xfId="28275" xr:uid="{F2048B1C-3823-4604-9CBF-B70ED972B4FA}"/>
    <cellStyle name="40% - Ênfase1 4 10 4" xfId="28276" xr:uid="{3611529D-7AB9-4AF5-9670-46B972B53DB4}"/>
    <cellStyle name="40% - Ênfase1 4 11" xfId="28277" xr:uid="{FB235718-57AA-4FFC-88C8-D436EAFC9458}"/>
    <cellStyle name="40% - Ênfase1 4 11 2" xfId="28278" xr:uid="{03C753E2-2ADC-472B-ACDF-9DCB8125721E}"/>
    <cellStyle name="40% - Ênfase1 4 11 3" xfId="28279" xr:uid="{11BBF183-15BD-479C-A28C-6D7C967799C3}"/>
    <cellStyle name="40% - Ênfase1 4 12" xfId="28280" xr:uid="{48DB35DF-5AF9-48CB-BEEB-BADD342A4251}"/>
    <cellStyle name="40% - Ênfase1 4 13" xfId="28281" xr:uid="{5CBEBEF0-1088-4815-8E7A-D96168EE0B90}"/>
    <cellStyle name="40% - Ênfase1 4 2" xfId="5277" xr:uid="{228FD194-4C39-49E6-B257-F98F3E5A06C7}"/>
    <cellStyle name="40% - Ênfase1 4 2 2" xfId="10754" xr:uid="{CC5A5CE5-1955-4119-BB6B-392D589572FB}"/>
    <cellStyle name="40% - Ênfase1 4 2 2 2" xfId="28282" xr:uid="{FE961370-38A2-4973-AD84-77F8A91CCDC9}"/>
    <cellStyle name="40% - Ênfase1 4 2 2 2 2" xfId="28283" xr:uid="{A0AFF54A-7CE5-419B-8DDC-CA32B130F4B3}"/>
    <cellStyle name="40% - Ênfase1 4 2 2 2 3" xfId="28284" xr:uid="{09AF8003-EB69-4178-B453-FC44B04FA7EE}"/>
    <cellStyle name="40% - Ênfase1 4 2 2 3" xfId="28285" xr:uid="{CF8B4805-B137-42E5-A198-3D8AA0DFC229}"/>
    <cellStyle name="40% - Ênfase1 4 2 2 4" xfId="28286" xr:uid="{AC8149FB-3AA2-4056-9F16-45850CF876A7}"/>
    <cellStyle name="40% - Ênfase1 4 2 3" xfId="10755" xr:uid="{00E2341C-DB59-4E5E-86B6-D056FF99D19C}"/>
    <cellStyle name="40% - Ênfase1 4 2 3 2" xfId="28287" xr:uid="{958447DE-0B62-4E1D-ABB1-979BE0BE52F2}"/>
    <cellStyle name="40% - Ênfase1 4 2 3 2 2" xfId="28288" xr:uid="{FA4B7A24-25BF-49CD-AC27-75612E0BDB02}"/>
    <cellStyle name="40% - Ênfase1 4 2 3 2 3" xfId="28289" xr:uid="{79601D9E-5DB7-4F31-92E5-0C250FA4FCD6}"/>
    <cellStyle name="40% - Ênfase1 4 2 3 3" xfId="28290" xr:uid="{4B732988-C7C1-4583-9ADE-2243E3B0A33A}"/>
    <cellStyle name="40% - Ênfase1 4 2 3 4" xfId="28291" xr:uid="{7B389AA2-BA30-4A26-AE0B-A2D48AE74C27}"/>
    <cellStyle name="40% - Ênfase1 4 2 4" xfId="28292" xr:uid="{2182A4C6-F91E-4313-BC2B-DB2C46A4FCD4}"/>
    <cellStyle name="40% - Ênfase1 4 2 4 2" xfId="28293" xr:uid="{7A44F4B7-40F6-4DDF-B411-E9604E64AD1B}"/>
    <cellStyle name="40% - Ênfase1 4 2 4 3" xfId="28294" xr:uid="{4AE4DBC8-80C1-4B41-B256-0416D389B9B7}"/>
    <cellStyle name="40% - Ênfase1 4 2 5" xfId="28295" xr:uid="{696D6A77-F709-4E8F-B971-FD2BBD4D93D8}"/>
    <cellStyle name="40% - Ênfase1 4 2 6" xfId="28296" xr:uid="{57EBFE0F-E769-4FC1-B75D-6F865B564AA2}"/>
    <cellStyle name="40% - Ênfase1 4 3" xfId="10756" xr:uid="{127DFAC5-B4A5-4527-B71E-E269288361BE}"/>
    <cellStyle name="40% - Ênfase1 4 3 2" xfId="10757" xr:uid="{3F48DEDB-298F-4213-8662-3B61A141C203}"/>
    <cellStyle name="40% - Ênfase1 4 3 2 2" xfId="28297" xr:uid="{05D6FADA-31D0-4F1C-961C-0CDB3BD5C492}"/>
    <cellStyle name="40% - Ênfase1 4 3 2 2 2" xfId="28298" xr:uid="{04D375C0-9B0F-4F19-B8BB-EA394B1CDF59}"/>
    <cellStyle name="40% - Ênfase1 4 3 2 2 3" xfId="28299" xr:uid="{6CB6E2CF-F46F-4C72-925A-80127A622827}"/>
    <cellStyle name="40% - Ênfase1 4 3 2 3" xfId="28300" xr:uid="{EECF3D50-A8D7-477F-ABE7-C5D63E2AFA4C}"/>
    <cellStyle name="40% - Ênfase1 4 3 2 4" xfId="28301" xr:uid="{C52FBAE8-8863-4CFC-B48E-2E8338C6B86A}"/>
    <cellStyle name="40% - Ênfase1 4 3 3" xfId="10758" xr:uid="{2D2896B7-DFCE-4525-9CB3-925D2A5BF8ED}"/>
    <cellStyle name="40% - Ênfase1 4 3 3 2" xfId="28302" xr:uid="{72FF68A4-D964-43C0-878F-B75FCDBBC329}"/>
    <cellStyle name="40% - Ênfase1 4 3 3 2 2" xfId="28303" xr:uid="{84F38ED0-AD49-4DBD-A103-4670EBE6AEA1}"/>
    <cellStyle name="40% - Ênfase1 4 3 3 2 3" xfId="28304" xr:uid="{B1B09A82-9BAA-45AF-A9C2-D1D49080E35D}"/>
    <cellStyle name="40% - Ênfase1 4 3 3 3" xfId="28305" xr:uid="{648BB782-28E2-4132-A25E-DC0BF1E4AF53}"/>
    <cellStyle name="40% - Ênfase1 4 3 3 4" xfId="28306" xr:uid="{A841A1FC-B955-41BA-B755-D35160341DBE}"/>
    <cellStyle name="40% - Ênfase1 4 3 4" xfId="28307" xr:uid="{99B2DC41-1D88-4C00-B0FE-F217E19B9FDB}"/>
    <cellStyle name="40% - Ênfase1 4 3 4 2" xfId="28308" xr:uid="{D575CCEF-37D2-4E94-A2C4-CC4A24406EB9}"/>
    <cellStyle name="40% - Ênfase1 4 3 4 3" xfId="28309" xr:uid="{6B278F85-7CBC-4908-9244-57B02A86C124}"/>
    <cellStyle name="40% - Ênfase1 4 3 5" xfId="28310" xr:uid="{2CB20371-FB00-43F1-B6DE-04D685804FE4}"/>
    <cellStyle name="40% - Ênfase1 4 3 6" xfId="28311" xr:uid="{5735D3D6-C526-46EA-AB40-77E45870858A}"/>
    <cellStyle name="40% - Ênfase1 4 4" xfId="10759" xr:uid="{94D1402A-B2DD-417A-9539-5F4ECE1EA7FD}"/>
    <cellStyle name="40% - Ênfase1 4 4 2" xfId="10760" xr:uid="{2E99F284-564D-4C9C-97F7-D4E262A37487}"/>
    <cellStyle name="40% - Ênfase1 4 4 2 2" xfId="28312" xr:uid="{21535D3F-AF4D-415B-9803-3B7DB5BF3A6B}"/>
    <cellStyle name="40% - Ênfase1 4 4 2 2 2" xfId="28313" xr:uid="{8ED487E2-5C7E-4AA1-B6B9-500A4DC02C93}"/>
    <cellStyle name="40% - Ênfase1 4 4 2 2 3" xfId="28314" xr:uid="{CB5DF4B3-4E05-43A9-90E5-842B15C97255}"/>
    <cellStyle name="40% - Ênfase1 4 4 2 3" xfId="28315" xr:uid="{D40530EC-0CCD-427E-AFEB-89F6CA9C84B5}"/>
    <cellStyle name="40% - Ênfase1 4 4 2 4" xfId="28316" xr:uid="{53BDD0E1-0ACA-4F86-A3D2-7BA981B4D45C}"/>
    <cellStyle name="40% - Ênfase1 4 4 3" xfId="10761" xr:uid="{03E37686-A48D-4AEC-9D7D-5F42F0863CF8}"/>
    <cellStyle name="40% - Ênfase1 4 4 3 2" xfId="28317" xr:uid="{59CFBE67-46F0-4CD7-8021-A9DAE263A192}"/>
    <cellStyle name="40% - Ênfase1 4 4 3 2 2" xfId="28318" xr:uid="{7A0E6B1F-574A-44FD-81B8-BAE0B8010849}"/>
    <cellStyle name="40% - Ênfase1 4 4 3 2 3" xfId="28319" xr:uid="{8280A27B-10F3-481F-AB61-8CFC71DBA1A4}"/>
    <cellStyle name="40% - Ênfase1 4 4 3 3" xfId="28320" xr:uid="{F972B4DF-FA21-46AA-A0AF-A49A17FA07CA}"/>
    <cellStyle name="40% - Ênfase1 4 4 3 4" xfId="28321" xr:uid="{12B237E4-93AA-4E2B-9D76-A0186DF193AA}"/>
    <cellStyle name="40% - Ênfase1 4 4 4" xfId="28322" xr:uid="{77891234-A252-49FC-95F5-0ECBB561BE61}"/>
    <cellStyle name="40% - Ênfase1 4 4 4 2" xfId="28323" xr:uid="{D541BCC7-846C-4243-A404-7F42142E11EB}"/>
    <cellStyle name="40% - Ênfase1 4 4 4 3" xfId="28324" xr:uid="{CEC10369-C40D-43E7-A2D2-FE38B75658DF}"/>
    <cellStyle name="40% - Ênfase1 4 4 5" xfId="28325" xr:uid="{62F83F8F-8CFA-453A-9CED-B801DE884A5F}"/>
    <cellStyle name="40% - Ênfase1 4 4 6" xfId="28326" xr:uid="{3678D8A1-CB32-459E-9BDF-B547E9800B00}"/>
    <cellStyle name="40% - Ênfase1 4 5" xfId="10762" xr:uid="{869F67A2-9B3D-4D71-901E-4D850EB817C3}"/>
    <cellStyle name="40% - Ênfase1 4 5 2" xfId="10763" xr:uid="{34400DED-C4A5-42EE-B97F-C10E8FF80EA1}"/>
    <cellStyle name="40% - Ênfase1 4 5 2 2" xfId="28327" xr:uid="{659D6061-408A-4ECE-93BA-EEB6E53586FB}"/>
    <cellStyle name="40% - Ênfase1 4 5 2 2 2" xfId="28328" xr:uid="{D1EF8850-656F-45F0-81C1-CE1FDB65BA61}"/>
    <cellStyle name="40% - Ênfase1 4 5 2 2 3" xfId="28329" xr:uid="{987FDD82-2D3E-47D9-AA07-3F681F49D58B}"/>
    <cellStyle name="40% - Ênfase1 4 5 2 3" xfId="28330" xr:uid="{9C0D533F-FDA2-476C-86B1-450B36519041}"/>
    <cellStyle name="40% - Ênfase1 4 5 2 4" xfId="28331" xr:uid="{9BA4DBB2-9FF9-4458-A734-3739526E32F8}"/>
    <cellStyle name="40% - Ênfase1 4 5 3" xfId="10764" xr:uid="{8F8CFA7A-A70A-4602-A635-0218F0C39789}"/>
    <cellStyle name="40% - Ênfase1 4 5 3 2" xfId="28332" xr:uid="{D0DFA4F1-B7A6-478B-82DB-F92881F8C93F}"/>
    <cellStyle name="40% - Ênfase1 4 5 3 2 2" xfId="28333" xr:uid="{FC163DC1-1A77-4C09-93BF-0B1332191622}"/>
    <cellStyle name="40% - Ênfase1 4 5 3 2 3" xfId="28334" xr:uid="{C7A7A284-094C-47E3-9D2F-DE8D32632EC0}"/>
    <cellStyle name="40% - Ênfase1 4 5 3 3" xfId="28335" xr:uid="{E3D92E8E-B365-4B3A-B5A0-301AF62E7B05}"/>
    <cellStyle name="40% - Ênfase1 4 5 3 4" xfId="28336" xr:uid="{5546F218-B8E8-4D3F-AC3B-41E1445F3BA9}"/>
    <cellStyle name="40% - Ênfase1 4 5 4" xfId="28337" xr:uid="{CA606E9B-3F85-42A9-A91C-543B99A7C852}"/>
    <cellStyle name="40% - Ênfase1 4 5 4 2" xfId="28338" xr:uid="{7B97D14D-1C4D-46E2-8B62-68F0A18F89A6}"/>
    <cellStyle name="40% - Ênfase1 4 5 4 3" xfId="28339" xr:uid="{E5F26FC5-0DDB-49E0-920D-AC427033EB66}"/>
    <cellStyle name="40% - Ênfase1 4 5 5" xfId="28340" xr:uid="{3C2A3AD5-DBF4-424D-98E5-6A0095E2E422}"/>
    <cellStyle name="40% - Ênfase1 4 5 6" xfId="28341" xr:uid="{EC84AE7D-0E1C-42AE-A375-2D629C6D4E36}"/>
    <cellStyle name="40% - Ênfase1 4 6" xfId="10765" xr:uid="{3227BF48-A772-46D1-BCBD-BEE5E02818AE}"/>
    <cellStyle name="40% - Ênfase1 4 6 2" xfId="10766" xr:uid="{E8EEF236-AD3C-4A7B-A1C0-08A8C2F9C81C}"/>
    <cellStyle name="40% - Ênfase1 4 6 2 2" xfId="28342" xr:uid="{E087BB18-2C47-43D0-9DE5-18DB1FAEC25D}"/>
    <cellStyle name="40% - Ênfase1 4 6 2 2 2" xfId="28343" xr:uid="{F1F9F62D-729F-424B-865A-87A3FBE7AE6A}"/>
    <cellStyle name="40% - Ênfase1 4 6 2 2 3" xfId="28344" xr:uid="{06BC682C-CA62-4442-8B10-7DCE83DD7739}"/>
    <cellStyle name="40% - Ênfase1 4 6 2 3" xfId="28345" xr:uid="{C1826E04-F4B0-4482-9A99-BA6431B80C5F}"/>
    <cellStyle name="40% - Ênfase1 4 6 2 4" xfId="28346" xr:uid="{CCFEDDA9-4FCE-4F04-AB22-37B1AB2901FD}"/>
    <cellStyle name="40% - Ênfase1 4 6 3" xfId="10767" xr:uid="{6A0D52E6-0430-43A9-95ED-90129238BFA8}"/>
    <cellStyle name="40% - Ênfase1 4 6 3 2" xfId="28347" xr:uid="{1AF8309C-5525-4A10-9DB1-0AF379DDF21A}"/>
    <cellStyle name="40% - Ênfase1 4 6 3 2 2" xfId="28348" xr:uid="{F9AD65DD-63A4-4716-BECE-B18B4075B645}"/>
    <cellStyle name="40% - Ênfase1 4 6 3 2 3" xfId="28349" xr:uid="{014E6DCC-3026-49F9-85E0-07DD9772C6D6}"/>
    <cellStyle name="40% - Ênfase1 4 6 3 3" xfId="28350" xr:uid="{D7CE6963-0E72-4A5E-BF69-07ABF250CE7B}"/>
    <cellStyle name="40% - Ênfase1 4 6 3 4" xfId="28351" xr:uid="{326EDD26-2C2F-4368-9EA5-DF4C3C74885F}"/>
    <cellStyle name="40% - Ênfase1 4 6 4" xfId="28352" xr:uid="{FA6A869F-1F57-48C7-AF0E-AC300DE4A152}"/>
    <cellStyle name="40% - Ênfase1 4 6 4 2" xfId="28353" xr:uid="{5701DE7B-492E-4569-985D-757CE6054C72}"/>
    <cellStyle name="40% - Ênfase1 4 6 4 3" xfId="28354" xr:uid="{CF75FFD8-5D26-45EC-B96D-F89181591188}"/>
    <cellStyle name="40% - Ênfase1 4 6 5" xfId="28355" xr:uid="{71031971-526A-4EED-B8FD-B33DFECE959D}"/>
    <cellStyle name="40% - Ênfase1 4 6 6" xfId="28356" xr:uid="{1F8C1EBA-2BC4-4C3A-8C45-1E0A3EB5B12F}"/>
    <cellStyle name="40% - Ênfase1 4 7" xfId="10768" xr:uid="{69DA1E75-4C78-4AF2-802A-0DA502BD372F}"/>
    <cellStyle name="40% - Ênfase1 4 7 2" xfId="10769" xr:uid="{B9D9C269-6237-4FC1-893B-FE9C0678281B}"/>
    <cellStyle name="40% - Ênfase1 4 7 2 2" xfId="28357" xr:uid="{CBC86314-8FBD-4012-A2D2-48590C5DCB44}"/>
    <cellStyle name="40% - Ênfase1 4 7 2 2 2" xfId="28358" xr:uid="{3B1FF4A7-903D-4360-8F7E-A1A2AD32991F}"/>
    <cellStyle name="40% - Ênfase1 4 7 2 2 3" xfId="28359" xr:uid="{C1FF0E48-13AF-4B7A-8F93-6C3C60903D0F}"/>
    <cellStyle name="40% - Ênfase1 4 7 2 3" xfId="28360" xr:uid="{75EC67F1-00FD-41F1-8113-4FAE7F91D9DD}"/>
    <cellStyle name="40% - Ênfase1 4 7 2 4" xfId="28361" xr:uid="{CCDC0A98-D61A-4F8D-8DAF-D99A3E224694}"/>
    <cellStyle name="40% - Ênfase1 4 7 3" xfId="10770" xr:uid="{18CCBFB1-7F9F-4963-BFAF-7AAEAA0E3B4C}"/>
    <cellStyle name="40% - Ênfase1 4 7 3 2" xfId="28362" xr:uid="{943C7EB8-7AE4-4690-AD07-6B78F6F88279}"/>
    <cellStyle name="40% - Ênfase1 4 7 3 2 2" xfId="28363" xr:uid="{6624ECBE-19DE-4AAC-9D78-E96758AE87A1}"/>
    <cellStyle name="40% - Ênfase1 4 7 3 2 3" xfId="28364" xr:uid="{CA3B1C1B-678B-4B4C-9157-C27ACE1A6B59}"/>
    <cellStyle name="40% - Ênfase1 4 7 3 3" xfId="28365" xr:uid="{BCA3D4AB-30FE-468C-8CA8-5841CDD62BCA}"/>
    <cellStyle name="40% - Ênfase1 4 7 3 4" xfId="28366" xr:uid="{E96E4727-F3AA-4269-8F62-CB323E094D3F}"/>
    <cellStyle name="40% - Ênfase1 4 7 4" xfId="28367" xr:uid="{09B3E32B-31D7-4CB6-8240-333660878E84}"/>
    <cellStyle name="40% - Ênfase1 4 7 4 2" xfId="28368" xr:uid="{4B164AEE-CC30-4C6A-88CC-A5D3694C0077}"/>
    <cellStyle name="40% - Ênfase1 4 7 4 3" xfId="28369" xr:uid="{CCE60AF3-1873-49E3-965B-2933210A12DB}"/>
    <cellStyle name="40% - Ênfase1 4 7 5" xfId="28370" xr:uid="{240FADBC-A815-473D-841C-4641B611D316}"/>
    <cellStyle name="40% - Ênfase1 4 7 6" xfId="28371" xr:uid="{335223D3-8B77-4524-BD62-E05AF5DEDA05}"/>
    <cellStyle name="40% - Ênfase1 4 8" xfId="10771" xr:uid="{ABBCA9F9-CCA8-4E8A-A717-366F3CA39A6A}"/>
    <cellStyle name="40% - Ênfase1 4 8 2" xfId="10772" xr:uid="{4F38EEA0-DF31-47BA-885D-A046786445F1}"/>
    <cellStyle name="40% - Ênfase1 4 8 2 2" xfId="28372" xr:uid="{BF407CE6-3C0F-4517-812E-9A77523122DA}"/>
    <cellStyle name="40% - Ênfase1 4 8 2 2 2" xfId="28373" xr:uid="{B92199FB-348A-487A-BF17-377C7EB1D8D2}"/>
    <cellStyle name="40% - Ênfase1 4 8 2 2 3" xfId="28374" xr:uid="{0A39E7DF-D15D-4211-824A-4C9838B1D64D}"/>
    <cellStyle name="40% - Ênfase1 4 8 2 3" xfId="28375" xr:uid="{B9BE536E-A390-42EE-8FAC-6E20E9F1A266}"/>
    <cellStyle name="40% - Ênfase1 4 8 2 4" xfId="28376" xr:uid="{E74046E4-2EA6-4CDF-8F63-7E8B5D63EB52}"/>
    <cellStyle name="40% - Ênfase1 4 8 3" xfId="10773" xr:uid="{2D825A47-30AA-43BD-B76A-E90F1268B30F}"/>
    <cellStyle name="40% - Ênfase1 4 8 3 2" xfId="28377" xr:uid="{6284A18E-B9CC-4EBF-B9BD-E6C7349D266F}"/>
    <cellStyle name="40% - Ênfase1 4 8 3 2 2" xfId="28378" xr:uid="{42C713BF-EB9C-4890-A12F-C618673657E2}"/>
    <cellStyle name="40% - Ênfase1 4 8 3 2 3" xfId="28379" xr:uid="{0B03ACF5-6825-47A3-A2B1-2EFBBBB3D57F}"/>
    <cellStyle name="40% - Ênfase1 4 8 3 3" xfId="28380" xr:uid="{46A8DDEB-1A86-4BBB-A49D-93C8FA83F706}"/>
    <cellStyle name="40% - Ênfase1 4 8 3 4" xfId="28381" xr:uid="{6536EE3E-3314-459E-86F3-A3DD64542E0D}"/>
    <cellStyle name="40% - Ênfase1 4 8 4" xfId="28382" xr:uid="{848540E0-40C0-4B5D-95B9-80E1DEF53990}"/>
    <cellStyle name="40% - Ênfase1 4 8 4 2" xfId="28383" xr:uid="{BC636371-8858-4E36-B003-A073B061182C}"/>
    <cellStyle name="40% - Ênfase1 4 8 4 3" xfId="28384" xr:uid="{E277984F-D1D3-4C6B-9C72-F08E96BBCA02}"/>
    <cellStyle name="40% - Ênfase1 4 8 5" xfId="28385" xr:uid="{DD8C963F-CFDB-4907-966F-04BF043055F0}"/>
    <cellStyle name="40% - Ênfase1 4 8 6" xfId="28386" xr:uid="{D4A7919F-07BD-4E07-A164-C53352ADD28D}"/>
    <cellStyle name="40% - Ênfase1 4 9" xfId="10774" xr:uid="{51761CF2-C2EA-46E0-A9C4-600A95808C6F}"/>
    <cellStyle name="40% - Ênfase1 4 9 2" xfId="28387" xr:uid="{F217B088-D824-4EA9-BD66-EFA39871690C}"/>
    <cellStyle name="40% - Ênfase1 4 9 2 2" xfId="28388" xr:uid="{6795EDD5-6DB6-4546-AB19-5A49BFD605F1}"/>
    <cellStyle name="40% - Ênfase1 4 9 2 3" xfId="28389" xr:uid="{1A431535-3E73-45E8-AD83-612B41C0B6DA}"/>
    <cellStyle name="40% - Ênfase1 4 9 3" xfId="28390" xr:uid="{064EAE4A-F741-4924-B9C5-AE7826AFD4DE}"/>
    <cellStyle name="40% - Ênfase1 4 9 4" xfId="28391" xr:uid="{7B908243-1414-4989-B661-CB8A6B88E9C3}"/>
    <cellStyle name="40% - Ênfase1 40" xfId="10775" xr:uid="{1F1516EA-51EA-4925-8863-763C4E231A75}"/>
    <cellStyle name="40% - Ênfase1 40 2" xfId="10776" xr:uid="{07FF3094-734D-4A38-92F4-5149BDA03FED}"/>
    <cellStyle name="40% - Ênfase1 40 2 2" xfId="28392" xr:uid="{A7B6AB98-DA20-4FA3-B851-448F42565672}"/>
    <cellStyle name="40% - Ênfase1 40 2 2 2" xfId="28393" xr:uid="{65BCFE2D-8D08-482C-AE48-25D5CCABB48B}"/>
    <cellStyle name="40% - Ênfase1 40 2 2 3" xfId="28394" xr:uid="{7AC383BC-6B4B-4C0A-A6CC-E6836B611BD7}"/>
    <cellStyle name="40% - Ênfase1 40 2 3" xfId="28395" xr:uid="{1B3CCABA-FA8E-4F61-B4F6-2FC3F19F7E73}"/>
    <cellStyle name="40% - Ênfase1 40 2 4" xfId="28396" xr:uid="{7F8ECD85-2FE4-4115-86D2-5B943F684C64}"/>
    <cellStyle name="40% - Ênfase1 40 3" xfId="10777" xr:uid="{B1D60666-1585-4389-8B29-E7FDFD825990}"/>
    <cellStyle name="40% - Ênfase1 40 3 2" xfId="28397" xr:uid="{688A3987-FEE2-4C82-9B40-346518335E37}"/>
    <cellStyle name="40% - Ênfase1 40 3 2 2" xfId="28398" xr:uid="{252C0728-B764-475B-9AE7-A4256DC1C5E2}"/>
    <cellStyle name="40% - Ênfase1 40 3 2 3" xfId="28399" xr:uid="{6B9D0EFB-253E-497D-A0FE-86C2D92F9779}"/>
    <cellStyle name="40% - Ênfase1 40 3 3" xfId="28400" xr:uid="{285A77A9-58F7-4865-97C8-BBA6EE3CD193}"/>
    <cellStyle name="40% - Ênfase1 40 3 4" xfId="28401" xr:uid="{97037108-F49B-462C-B6BC-1F8A357A4503}"/>
    <cellStyle name="40% - Ênfase1 40 4" xfId="28402" xr:uid="{9FDF4B75-59C1-419A-9DE9-197BD39F9F28}"/>
    <cellStyle name="40% - Ênfase1 40 4 2" xfId="28403" xr:uid="{BF80B0AC-E853-449E-A0FE-60BD264D183D}"/>
    <cellStyle name="40% - Ênfase1 40 4 3" xfId="28404" xr:uid="{51B6F830-B2BF-4FED-934C-229153398981}"/>
    <cellStyle name="40% - Ênfase1 40 5" xfId="28405" xr:uid="{77CFBD17-E6CE-4C9E-B13B-6A98F2AAFAFF}"/>
    <cellStyle name="40% - Ênfase1 40 6" xfId="28406" xr:uid="{008DCABB-4B01-4E5E-AF21-9A659EF0276C}"/>
    <cellStyle name="40% - Ênfase1 41" xfId="10778" xr:uid="{1B0FE383-8F1E-40B8-A888-606D2ABCBB72}"/>
    <cellStyle name="40% - Ênfase1 41 2" xfId="10779" xr:uid="{C7405098-1CA4-4304-82E3-1A01B813CE39}"/>
    <cellStyle name="40% - Ênfase1 41 2 2" xfId="28407" xr:uid="{B0D41638-C4A7-4D05-8C78-2050A93C25F0}"/>
    <cellStyle name="40% - Ênfase1 41 2 2 2" xfId="28408" xr:uid="{0D23D8B3-B06A-4CE4-BD63-8CD0F1820982}"/>
    <cellStyle name="40% - Ênfase1 41 2 2 3" xfId="28409" xr:uid="{40F05140-814B-42F8-A28D-AC7BE544A12F}"/>
    <cellStyle name="40% - Ênfase1 41 2 3" xfId="28410" xr:uid="{0B9B1F7C-E975-46AF-A1E2-DEBC326939A3}"/>
    <cellStyle name="40% - Ênfase1 41 2 4" xfId="28411" xr:uid="{1937248B-E950-4874-BF1F-1F03958A338E}"/>
    <cellStyle name="40% - Ênfase1 41 3" xfId="10780" xr:uid="{172B8703-8484-46DB-9030-57FA60BE562C}"/>
    <cellStyle name="40% - Ênfase1 41 3 2" xfId="28412" xr:uid="{BAC14151-85A4-4B44-8223-0F8BC56F278F}"/>
    <cellStyle name="40% - Ênfase1 41 3 2 2" xfId="28413" xr:uid="{1BBBF07A-0F8E-461E-8BDB-E6C7D6E943AC}"/>
    <cellStyle name="40% - Ênfase1 41 3 2 3" xfId="28414" xr:uid="{72F54CED-1E8A-465A-9E82-A9880A598A25}"/>
    <cellStyle name="40% - Ênfase1 41 3 3" xfId="28415" xr:uid="{B0AFE431-87CA-489F-94C5-4F7193F2EE68}"/>
    <cellStyle name="40% - Ênfase1 41 3 4" xfId="28416" xr:uid="{47B2C720-CA25-4C9B-9A00-8C9BEA5C439B}"/>
    <cellStyle name="40% - Ênfase1 41 4" xfId="28417" xr:uid="{41F496EB-E9A7-4F17-96EF-4CD981010937}"/>
    <cellStyle name="40% - Ênfase1 41 4 2" xfId="28418" xr:uid="{2FA07C1C-25DA-4793-BB21-40807D3D529B}"/>
    <cellStyle name="40% - Ênfase1 41 4 3" xfId="28419" xr:uid="{95DA5C96-4951-418B-A137-055E3A989F06}"/>
    <cellStyle name="40% - Ênfase1 41 5" xfId="28420" xr:uid="{3ABA6474-860E-4530-B356-2805B255FAB0}"/>
    <cellStyle name="40% - Ênfase1 41 6" xfId="28421" xr:uid="{72823EE6-05EC-4FD4-91A3-2E49E8001426}"/>
    <cellStyle name="40% - Ênfase1 42" xfId="10781" xr:uid="{5BEF1FE7-E311-4AD8-953B-A7CC7ABBA3CB}"/>
    <cellStyle name="40% - Ênfase1 42 2" xfId="10782" xr:uid="{EC0B545A-50BE-4B92-8634-06ED14375373}"/>
    <cellStyle name="40% - Ênfase1 42 2 2" xfId="28422" xr:uid="{555B047B-4173-4873-A05D-664646731BA6}"/>
    <cellStyle name="40% - Ênfase1 42 2 2 2" xfId="28423" xr:uid="{D3756B30-19D4-4620-B5C6-323BFF48335F}"/>
    <cellStyle name="40% - Ênfase1 42 2 2 3" xfId="28424" xr:uid="{F7A7D934-93E5-4073-A6D6-DA02325181B3}"/>
    <cellStyle name="40% - Ênfase1 42 2 3" xfId="28425" xr:uid="{3AD1146C-799D-454F-AF7B-74950B69EB80}"/>
    <cellStyle name="40% - Ênfase1 42 2 4" xfId="28426" xr:uid="{356D29A1-7298-468D-83DF-A12D3BBCEF27}"/>
    <cellStyle name="40% - Ênfase1 42 3" xfId="10783" xr:uid="{90FCFDEE-3258-4B5E-99DB-4FA07E64E292}"/>
    <cellStyle name="40% - Ênfase1 42 3 2" xfId="28427" xr:uid="{3997BA47-C2A4-4A33-91E4-776EAC6175B2}"/>
    <cellStyle name="40% - Ênfase1 42 3 2 2" xfId="28428" xr:uid="{FDB72FC4-6763-4C64-AD48-4A4EBB2ABDD7}"/>
    <cellStyle name="40% - Ênfase1 42 3 2 3" xfId="28429" xr:uid="{7A1FD69F-529D-4597-9C2D-1063B98D218F}"/>
    <cellStyle name="40% - Ênfase1 42 3 3" xfId="28430" xr:uid="{C58CF407-0A9F-4363-94F1-C876DB1E6820}"/>
    <cellStyle name="40% - Ênfase1 42 3 4" xfId="28431" xr:uid="{B239A1E0-DB42-4117-80AF-53ED7B74A593}"/>
    <cellStyle name="40% - Ênfase1 42 4" xfId="28432" xr:uid="{9D9F11D5-AFDC-428A-AD62-3D6FBC13BAFD}"/>
    <cellStyle name="40% - Ênfase1 42 4 2" xfId="28433" xr:uid="{661911DE-6C3E-4805-AC5A-67BB884EA4D4}"/>
    <cellStyle name="40% - Ênfase1 42 4 3" xfId="28434" xr:uid="{2EC43A3D-6D43-4923-9584-7B06EB6B7979}"/>
    <cellStyle name="40% - Ênfase1 42 5" xfId="28435" xr:uid="{AC779174-17B6-4604-A067-34FFFA11759E}"/>
    <cellStyle name="40% - Ênfase1 42 6" xfId="28436" xr:uid="{BCCE9F4F-AFB3-4612-987E-441B91916E3B}"/>
    <cellStyle name="40% - Ênfase1 43" xfId="10784" xr:uid="{6FEECF83-14CB-492D-945E-30FC9A5C490F}"/>
    <cellStyle name="40% - Ênfase1 43 2" xfId="10785" xr:uid="{A2F1872A-71DC-4457-BD5E-FE54A1FE58D0}"/>
    <cellStyle name="40% - Ênfase1 43 2 2" xfId="28437" xr:uid="{963758B5-C588-45FE-93D0-379F67A0EF1C}"/>
    <cellStyle name="40% - Ênfase1 43 2 2 2" xfId="28438" xr:uid="{7E295253-6644-44CF-96FC-D884DAC78A36}"/>
    <cellStyle name="40% - Ênfase1 43 2 2 3" xfId="28439" xr:uid="{27A5A495-0C6D-468A-A6A4-8FCD92EAA5F4}"/>
    <cellStyle name="40% - Ênfase1 43 2 3" xfId="28440" xr:uid="{7D6C90F2-8015-46DE-B487-C2DA1CEC58C5}"/>
    <cellStyle name="40% - Ênfase1 43 2 4" xfId="28441" xr:uid="{EB08D5B7-EF12-4D00-853E-38689CEAD149}"/>
    <cellStyle name="40% - Ênfase1 43 3" xfId="28442" xr:uid="{89B24B94-C330-421D-9BAB-FFAF9E342FA1}"/>
    <cellStyle name="40% - Ênfase1 43 3 2" xfId="28443" xr:uid="{D62CBB05-7272-496F-9399-0C8B51B323D1}"/>
    <cellStyle name="40% - Ênfase1 43 3 3" xfId="28444" xr:uid="{FEB55911-C12E-439C-B1DB-98874FDA6625}"/>
    <cellStyle name="40% - Ênfase1 43 4" xfId="28445" xr:uid="{8C717444-D2BC-4C89-8FB8-D07F3B938FCE}"/>
    <cellStyle name="40% - Ênfase1 43 5" xfId="28446" xr:uid="{E8A759B0-30D0-4F12-BF50-75EBC00447B6}"/>
    <cellStyle name="40% - Ênfase1 44" xfId="10786" xr:uid="{8B311608-CC38-472E-A54C-C070B17D4DF3}"/>
    <cellStyle name="40% - Ênfase1 44 2" xfId="10787" xr:uid="{74BA0C85-9153-49A2-8C45-1C9873C820F6}"/>
    <cellStyle name="40% - Ênfase1 44 2 2" xfId="28447" xr:uid="{AD40D022-17C2-4F9E-8950-6299ACF76C40}"/>
    <cellStyle name="40% - Ênfase1 44 2 2 2" xfId="28448" xr:uid="{A3F2C667-DC95-4D37-80B1-B0844EC9B3DD}"/>
    <cellStyle name="40% - Ênfase1 44 2 2 3" xfId="28449" xr:uid="{3A39FF5F-E22F-44B3-9749-FB5FB7321D7F}"/>
    <cellStyle name="40% - Ênfase1 44 2 3" xfId="28450" xr:uid="{827E6F7F-4BBC-42FC-BEEC-8F774A24FBEA}"/>
    <cellStyle name="40% - Ênfase1 44 2 4" xfId="28451" xr:uid="{ADEC61DF-B61E-4E4C-ADB1-A3A75B82511A}"/>
    <cellStyle name="40% - Ênfase1 44 3" xfId="28452" xr:uid="{F3C8E99F-6E3D-4006-813F-536AE4930CD5}"/>
    <cellStyle name="40% - Ênfase1 44 3 2" xfId="28453" xr:uid="{3D7F1D4B-2499-4F24-ABAD-3D84549772E7}"/>
    <cellStyle name="40% - Ênfase1 44 3 3" xfId="28454" xr:uid="{4C887B32-483B-4635-BFD1-FBB959F28080}"/>
    <cellStyle name="40% - Ênfase1 44 4" xfId="28455" xr:uid="{7DDE4305-A65D-42C4-B4F2-5D74A5DBBC13}"/>
    <cellStyle name="40% - Ênfase1 44 5" xfId="28456" xr:uid="{7853AD06-0E92-41E4-952A-66C4AE9291F4}"/>
    <cellStyle name="40% - Ênfase1 45" xfId="10788" xr:uid="{8B6ACA2C-6C61-4E2D-B439-FBAEBE6739A2}"/>
    <cellStyle name="40% - Ênfase1 45 2" xfId="10789" xr:uid="{F0955F87-238C-4E4D-92FB-3D5040ED2C0B}"/>
    <cellStyle name="40% - Ênfase1 45 2 2" xfId="28457" xr:uid="{26135AE6-21C0-45FC-9111-639C679F594E}"/>
    <cellStyle name="40% - Ênfase1 45 2 2 2" xfId="28458" xr:uid="{A50AE2F9-1699-47D6-8B71-5961C58DD047}"/>
    <cellStyle name="40% - Ênfase1 45 2 2 3" xfId="28459" xr:uid="{BD5B5276-E91C-4A87-B502-DACCAE03C126}"/>
    <cellStyle name="40% - Ênfase1 45 2 3" xfId="28460" xr:uid="{23EEBDB8-6BD3-40B5-B42E-F0A19494DA39}"/>
    <cellStyle name="40% - Ênfase1 45 2 4" xfId="28461" xr:uid="{21FA79E1-9FDA-49A6-9E5E-4094BFCF7CB6}"/>
    <cellStyle name="40% - Ênfase1 45 3" xfId="28462" xr:uid="{BA693F04-2106-4C5A-AC75-65CD7E40C3F7}"/>
    <cellStyle name="40% - Ênfase1 45 3 2" xfId="28463" xr:uid="{F032D7BA-2133-4931-8432-6EC9F87B10EB}"/>
    <cellStyle name="40% - Ênfase1 45 3 3" xfId="28464" xr:uid="{941887F4-2670-475B-821D-1273F17576EC}"/>
    <cellStyle name="40% - Ênfase1 45 4" xfId="28465" xr:uid="{C18B7F46-3CDC-40D1-B3B6-1FEEE433C10C}"/>
    <cellStyle name="40% - Ênfase1 45 5" xfId="28466" xr:uid="{0F6938D5-3805-419D-87C0-41E7530DDCDF}"/>
    <cellStyle name="40% - Ênfase1 46" xfId="10790" xr:uid="{7613E39B-B40D-4925-91AC-A9F93B2698EF}"/>
    <cellStyle name="40% - Ênfase1 46 2" xfId="10791" xr:uid="{082E9CBB-8380-42FB-BCED-34E78134FA66}"/>
    <cellStyle name="40% - Ênfase1 46 2 2" xfId="28467" xr:uid="{62E89C00-4978-4472-AC03-066F8B5E8322}"/>
    <cellStyle name="40% - Ênfase1 46 2 2 2" xfId="28468" xr:uid="{0F86956B-44BA-4533-B34D-2A0C4C7931F7}"/>
    <cellStyle name="40% - Ênfase1 46 2 2 3" xfId="28469" xr:uid="{CB7F478E-D5C5-4662-BC4F-2E1817058B4C}"/>
    <cellStyle name="40% - Ênfase1 46 2 3" xfId="28470" xr:uid="{44BC4B65-6B21-4036-BDC0-ABB6051D0A94}"/>
    <cellStyle name="40% - Ênfase1 46 2 4" xfId="28471" xr:uid="{DE437D4E-06AE-42C6-BD85-718ABA68201C}"/>
    <cellStyle name="40% - Ênfase1 46 3" xfId="28472" xr:uid="{32A33741-8FBF-4999-A19E-1F443805EB56}"/>
    <cellStyle name="40% - Ênfase1 46 3 2" xfId="28473" xr:uid="{0A8095BA-4333-4AC3-A104-BBBF60DCEF57}"/>
    <cellStyle name="40% - Ênfase1 46 3 3" xfId="28474" xr:uid="{B0FF4F77-442C-4A8F-876E-206795C4C76A}"/>
    <cellStyle name="40% - Ênfase1 46 4" xfId="28475" xr:uid="{B41AA176-23EA-4A73-86B0-F9B68E77DC3E}"/>
    <cellStyle name="40% - Ênfase1 46 5" xfId="28476" xr:uid="{A411E401-AF70-400C-B0C5-31C468A2DA09}"/>
    <cellStyle name="40% - Ênfase1 47" xfId="10792" xr:uid="{3FD1A23E-A2F6-4EEF-98AA-C16FA10B97CB}"/>
    <cellStyle name="40% - Ênfase1 47 2" xfId="10793" xr:uid="{9687E846-4F6A-4C56-84F4-9B1793891E5E}"/>
    <cellStyle name="40% - Ênfase1 47 2 2" xfId="28477" xr:uid="{0ABC25A4-97D5-42F0-8790-ECFB58AFEFDE}"/>
    <cellStyle name="40% - Ênfase1 47 2 2 2" xfId="28478" xr:uid="{775FC7B3-4BCB-4DE7-A60E-990314EB6A28}"/>
    <cellStyle name="40% - Ênfase1 47 2 2 3" xfId="28479" xr:uid="{04BCAB48-8652-4E25-A630-260264167EA1}"/>
    <cellStyle name="40% - Ênfase1 47 2 3" xfId="28480" xr:uid="{D0FBEA4B-127B-4C5D-9B4E-38749C462A83}"/>
    <cellStyle name="40% - Ênfase1 47 2 4" xfId="28481" xr:uid="{399B2705-1073-41C9-96BE-9CCE426CDD72}"/>
    <cellStyle name="40% - Ênfase1 47 3" xfId="28482" xr:uid="{A7F2B1D3-6A5D-444C-BEF4-3F0F39FA2199}"/>
    <cellStyle name="40% - Ênfase1 47 3 2" xfId="28483" xr:uid="{08FAF64F-AE43-4B4D-855E-ECE8A86545C0}"/>
    <cellStyle name="40% - Ênfase1 47 3 3" xfId="28484" xr:uid="{DA94D61D-385D-48D3-BBD1-2708EFC35583}"/>
    <cellStyle name="40% - Ênfase1 47 4" xfId="28485" xr:uid="{7E5E20A3-1F9D-4D48-9878-76DA4A82E21F}"/>
    <cellStyle name="40% - Ênfase1 47 5" xfId="28486" xr:uid="{72A3426B-1581-409C-B671-2513585DA187}"/>
    <cellStyle name="40% - Ênfase1 48" xfId="10794" xr:uid="{C498EA84-9BD0-4094-93AD-BDCC6F7595B4}"/>
    <cellStyle name="40% - Ênfase1 48 2" xfId="10795" xr:uid="{3D0EC4ED-3171-449F-84D9-4CDBE711AE30}"/>
    <cellStyle name="40% - Ênfase1 48 2 2" xfId="28487" xr:uid="{E5035116-B95D-4B15-AA81-84DB3BA1CE0B}"/>
    <cellStyle name="40% - Ênfase1 48 2 2 2" xfId="28488" xr:uid="{D78B2B8A-76F7-43E6-9F58-F633FF4F8EA1}"/>
    <cellStyle name="40% - Ênfase1 48 2 2 3" xfId="28489" xr:uid="{83863F62-95D9-4309-BB55-AFE67D390C57}"/>
    <cellStyle name="40% - Ênfase1 48 2 3" xfId="28490" xr:uid="{8215986E-AEB5-4452-984A-893B271705A7}"/>
    <cellStyle name="40% - Ênfase1 48 2 4" xfId="28491" xr:uid="{CC760583-0A35-4D6C-A017-2B9C99303DEB}"/>
    <cellStyle name="40% - Ênfase1 48 3" xfId="28492" xr:uid="{ED0C8994-9C0E-472D-84CA-2AC741AC1397}"/>
    <cellStyle name="40% - Ênfase1 48 3 2" xfId="28493" xr:uid="{A0A7FABF-F1B5-4D29-8C5B-8E59021E68B3}"/>
    <cellStyle name="40% - Ênfase1 48 3 3" xfId="28494" xr:uid="{2205A31E-3120-4EF5-94B0-FBDB4A553445}"/>
    <cellStyle name="40% - Ênfase1 48 4" xfId="28495" xr:uid="{482E1F81-EDFA-4C94-BE36-1FEA94867570}"/>
    <cellStyle name="40% - Ênfase1 48 5" xfId="28496" xr:uid="{F2EA8697-B79F-4AEF-B602-6D1FEDDF39D8}"/>
    <cellStyle name="40% - Ênfase1 49" xfId="10796" xr:uid="{515BC910-8A02-4F5C-A066-BB43B9EB406A}"/>
    <cellStyle name="40% - Ênfase1 49 2" xfId="10797" xr:uid="{620674AC-1E05-42FC-BFC8-D3E6A66F29BB}"/>
    <cellStyle name="40% - Ênfase1 49 2 2" xfId="28497" xr:uid="{F2A9C086-D2DB-41E4-B50C-E5C296A5A3A6}"/>
    <cellStyle name="40% - Ênfase1 49 2 2 2" xfId="28498" xr:uid="{8A647936-84C2-47A7-87B7-54221BBCB40C}"/>
    <cellStyle name="40% - Ênfase1 49 2 2 3" xfId="28499" xr:uid="{9633C1E5-E1B9-4D1D-8C88-0F0ECE969BCE}"/>
    <cellStyle name="40% - Ênfase1 49 2 3" xfId="28500" xr:uid="{490BFF9A-26A6-4E92-BB5A-08AF7CA88CE0}"/>
    <cellStyle name="40% - Ênfase1 49 2 4" xfId="28501" xr:uid="{70829DEA-EF5E-4C55-9DD0-E7D36BB9F16D}"/>
    <cellStyle name="40% - Ênfase1 49 3" xfId="28502" xr:uid="{EC358594-D4F0-4137-818E-748A3E01F8AC}"/>
    <cellStyle name="40% - Ênfase1 49 3 2" xfId="28503" xr:uid="{14033B1E-8E20-49AA-866A-72DC346B8CA7}"/>
    <cellStyle name="40% - Ênfase1 49 3 3" xfId="28504" xr:uid="{1AE05006-1D7A-4620-A0DE-8AAEAC95E37D}"/>
    <cellStyle name="40% - Ênfase1 49 4" xfId="28505" xr:uid="{09C6488C-21BA-4E22-B05E-63B76C2B0E45}"/>
    <cellStyle name="40% - Ênfase1 49 5" xfId="28506" xr:uid="{47BC6094-07A8-4A5F-8C48-AEC38297D3E1}"/>
    <cellStyle name="40% - Ênfase1 5" xfId="5278" xr:uid="{A2621DAD-8C35-4C1A-9200-480F23B951FA}"/>
    <cellStyle name="40% - Ênfase1 5 10" xfId="10798" xr:uid="{9BA68197-3C33-44A2-9D4D-B57C71C4E76B}"/>
    <cellStyle name="40% - Ênfase1 5 10 2" xfId="28507" xr:uid="{EFA25550-1B85-4240-BC8D-A007C06C460F}"/>
    <cellStyle name="40% - Ênfase1 5 10 2 2" xfId="28508" xr:uid="{3634481A-62ED-4669-ACE3-3C7B2C98F01F}"/>
    <cellStyle name="40% - Ênfase1 5 10 2 3" xfId="28509" xr:uid="{323A0109-049A-4CA1-8466-B36BD24F8D31}"/>
    <cellStyle name="40% - Ênfase1 5 10 3" xfId="28510" xr:uid="{C238E995-9534-452F-9C6B-94C3B557006B}"/>
    <cellStyle name="40% - Ênfase1 5 10 4" xfId="28511" xr:uid="{0CDC827C-B663-46A3-B7B0-C5F5B2DD5621}"/>
    <cellStyle name="40% - Ênfase1 5 11" xfId="28512" xr:uid="{C52BD4C6-8DA3-43EF-AC3F-09252C120AB8}"/>
    <cellStyle name="40% - Ênfase1 5 11 2" xfId="28513" xr:uid="{AFDE2B05-3EB8-497E-902C-74DDD8199F7D}"/>
    <cellStyle name="40% - Ênfase1 5 11 3" xfId="28514" xr:uid="{3C70BB8B-6535-4AD0-8244-FBC22FD04D65}"/>
    <cellStyle name="40% - Ênfase1 5 12" xfId="28515" xr:uid="{BD09965C-CA19-4BA8-BD6D-D74541C51317}"/>
    <cellStyle name="40% - Ênfase1 5 13" xfId="28516" xr:uid="{B168C60D-2375-40B8-A3E1-5FDA5598BA62}"/>
    <cellStyle name="40% - Ênfase1 5 2" xfId="5279" xr:uid="{42579502-636A-4CC7-ABC3-E90D6205AC91}"/>
    <cellStyle name="40% - Ênfase1 5 2 2" xfId="10799" xr:uid="{2F8BCE75-0A25-49C4-80CF-9ED7FA1548E1}"/>
    <cellStyle name="40% - Ênfase1 5 2 2 2" xfId="28517" xr:uid="{DDF2F411-1226-4795-AE80-E87C59E60341}"/>
    <cellStyle name="40% - Ênfase1 5 2 2 2 2" xfId="28518" xr:uid="{BE980B7D-3935-4A00-80CC-FD54A15B2093}"/>
    <cellStyle name="40% - Ênfase1 5 2 2 2 3" xfId="28519" xr:uid="{2DC7DF91-532C-45F8-93B5-25D416FECB2D}"/>
    <cellStyle name="40% - Ênfase1 5 2 2 3" xfId="28520" xr:uid="{0ABD052A-C9D0-4B79-94D9-7CF101F35E51}"/>
    <cellStyle name="40% - Ênfase1 5 2 2 4" xfId="28521" xr:uid="{BFA189B9-5A29-4731-9E86-B4017585FF9D}"/>
    <cellStyle name="40% - Ênfase1 5 2 3" xfId="10800" xr:uid="{710C26A6-30F4-4132-89A2-F291D9B37841}"/>
    <cellStyle name="40% - Ênfase1 5 2 3 2" xfId="28522" xr:uid="{1C476984-066B-49DB-9DBC-48E7FFC08BFE}"/>
    <cellStyle name="40% - Ênfase1 5 2 3 2 2" xfId="28523" xr:uid="{454B640F-8E64-4A44-8630-E0E65D7650C8}"/>
    <cellStyle name="40% - Ênfase1 5 2 3 2 3" xfId="28524" xr:uid="{6A5892B3-DA3B-4011-9C72-C54780FC6F51}"/>
    <cellStyle name="40% - Ênfase1 5 2 3 3" xfId="28525" xr:uid="{79D879BA-7294-45E0-8146-C95681A9A00C}"/>
    <cellStyle name="40% - Ênfase1 5 2 3 4" xfId="28526" xr:uid="{5C4E4D41-9843-4C38-B360-3AE88936FC30}"/>
    <cellStyle name="40% - Ênfase1 5 2 4" xfId="28527" xr:uid="{94BB9B8A-2164-4EB3-89A7-6E358C90D3B3}"/>
    <cellStyle name="40% - Ênfase1 5 2 4 2" xfId="28528" xr:uid="{11E6066E-6CD7-45F6-9DEC-4025F5A89112}"/>
    <cellStyle name="40% - Ênfase1 5 2 4 3" xfId="28529" xr:uid="{C198E3DB-B853-449F-BED6-3265B161F871}"/>
    <cellStyle name="40% - Ênfase1 5 2 5" xfId="28530" xr:uid="{4765EB12-EBCE-40DE-BE8B-00C85D55C937}"/>
    <cellStyle name="40% - Ênfase1 5 2 6" xfId="28531" xr:uid="{EB311DC0-EC84-4760-85CB-7E2BA85B9D6A}"/>
    <cellStyle name="40% - Ênfase1 5 3" xfId="5280" xr:uid="{60E0D651-8D6B-407A-9FF1-E1C14DC5E87D}"/>
    <cellStyle name="40% - Ênfase1 5 3 2" xfId="10801" xr:uid="{996CA057-0B48-499E-A1E8-F5B17FDDC018}"/>
    <cellStyle name="40% - Ênfase1 5 3 2 2" xfId="28532" xr:uid="{02B74D30-FD1E-4A7E-A7B8-9F9EF4A13888}"/>
    <cellStyle name="40% - Ênfase1 5 3 2 2 2" xfId="28533" xr:uid="{636CADCE-8A8E-4159-BB67-4C41949EFD41}"/>
    <cellStyle name="40% - Ênfase1 5 3 2 2 3" xfId="28534" xr:uid="{5E49718E-032C-4BAF-8E97-9407939176FB}"/>
    <cellStyle name="40% - Ênfase1 5 3 2 3" xfId="28535" xr:uid="{7C253385-6412-4A85-9A1B-1D3FA149DA46}"/>
    <cellStyle name="40% - Ênfase1 5 3 2 4" xfId="28536" xr:uid="{0C7FE20B-85CB-461B-9E58-26F0063CF59D}"/>
    <cellStyle name="40% - Ênfase1 5 3 3" xfId="10802" xr:uid="{07859229-6593-4D2B-8038-B0D5E52D517B}"/>
    <cellStyle name="40% - Ênfase1 5 3 3 2" xfId="28537" xr:uid="{801C8DCE-F9DF-4B76-8314-C14716B94ACB}"/>
    <cellStyle name="40% - Ênfase1 5 3 3 2 2" xfId="28538" xr:uid="{5AB13384-E627-42D7-B865-4421CC1C7F5B}"/>
    <cellStyle name="40% - Ênfase1 5 3 3 2 3" xfId="28539" xr:uid="{54D7010C-64AD-4A57-BCD0-F8E58C636DCA}"/>
    <cellStyle name="40% - Ênfase1 5 3 3 3" xfId="28540" xr:uid="{C9C73F17-208C-44B0-A268-B04358F7D372}"/>
    <cellStyle name="40% - Ênfase1 5 3 3 4" xfId="28541" xr:uid="{471D6C56-589F-4B81-B5F3-A7CAE40C292C}"/>
    <cellStyle name="40% - Ênfase1 5 3 4" xfId="28542" xr:uid="{4DA6FBF2-4070-4EBB-9656-55888C3F1E5A}"/>
    <cellStyle name="40% - Ênfase1 5 3 4 2" xfId="28543" xr:uid="{442B8578-148D-415C-BA5D-C1FB54CC6607}"/>
    <cellStyle name="40% - Ênfase1 5 3 4 3" xfId="28544" xr:uid="{BFBDC4FD-71FC-4720-B2CC-91800258884E}"/>
    <cellStyle name="40% - Ênfase1 5 3 5" xfId="28545" xr:uid="{4A78B2AA-C3B7-40BB-A592-9EDD49899108}"/>
    <cellStyle name="40% - Ênfase1 5 3 6" xfId="28546" xr:uid="{6F7EFA1C-B70C-47CF-BFF0-77AC9B122B10}"/>
    <cellStyle name="40% - Ênfase1 5 4" xfId="10803" xr:uid="{A7159E85-5EFA-40F1-B276-1401BE3DA90A}"/>
    <cellStyle name="40% - Ênfase1 5 4 2" xfId="10804" xr:uid="{CBD05917-84C7-4CA0-8616-68C047DBD22A}"/>
    <cellStyle name="40% - Ênfase1 5 4 2 2" xfId="28547" xr:uid="{A70D19F1-4758-4AE4-B583-424DDAAF2F29}"/>
    <cellStyle name="40% - Ênfase1 5 4 2 2 2" xfId="28548" xr:uid="{C39F3D59-31C1-458E-8F74-AC32C1175285}"/>
    <cellStyle name="40% - Ênfase1 5 4 2 2 3" xfId="28549" xr:uid="{7909282D-27AC-471F-8990-0BC68A7F6795}"/>
    <cellStyle name="40% - Ênfase1 5 4 2 3" xfId="28550" xr:uid="{0B24C548-2B1B-4B9B-AC34-2715F5940A34}"/>
    <cellStyle name="40% - Ênfase1 5 4 2 4" xfId="28551" xr:uid="{90738540-3A5A-4B91-8D6B-5B0F83419531}"/>
    <cellStyle name="40% - Ênfase1 5 4 3" xfId="10805" xr:uid="{77215C3C-3B7D-4AFB-92CA-ADA6363239C2}"/>
    <cellStyle name="40% - Ênfase1 5 4 3 2" xfId="28552" xr:uid="{299D2900-F415-4974-8706-443171F0EEE6}"/>
    <cellStyle name="40% - Ênfase1 5 4 3 2 2" xfId="28553" xr:uid="{91CC7F09-4E1E-45D5-833B-0266252EAB31}"/>
    <cellStyle name="40% - Ênfase1 5 4 3 2 3" xfId="28554" xr:uid="{B873DD9C-05D9-4958-B579-2EC0C131064B}"/>
    <cellStyle name="40% - Ênfase1 5 4 3 3" xfId="28555" xr:uid="{51B8CA0E-EDB7-455C-B6B2-5A85FFFBC757}"/>
    <cellStyle name="40% - Ênfase1 5 4 3 4" xfId="28556" xr:uid="{049A6A6F-BD1B-46FC-94C4-D3A3C0BA2F30}"/>
    <cellStyle name="40% - Ênfase1 5 4 4" xfId="28557" xr:uid="{9D4CB69C-F5D2-45A4-9582-6DAE23C57919}"/>
    <cellStyle name="40% - Ênfase1 5 4 4 2" xfId="28558" xr:uid="{06C22CCC-147A-442F-AB25-D188CAA19B56}"/>
    <cellStyle name="40% - Ênfase1 5 4 4 3" xfId="28559" xr:uid="{FB6387E0-C052-4573-8A7B-954E8554D552}"/>
    <cellStyle name="40% - Ênfase1 5 4 5" xfId="28560" xr:uid="{25F06B9D-7B5D-48A7-ADDA-EC58C62EB034}"/>
    <cellStyle name="40% - Ênfase1 5 4 6" xfId="28561" xr:uid="{FA8368F3-99EF-4039-891C-5BEBF4574F6B}"/>
    <cellStyle name="40% - Ênfase1 5 5" xfId="10806" xr:uid="{48A9F423-138D-4DAE-89D1-C8D18368D3FD}"/>
    <cellStyle name="40% - Ênfase1 5 5 2" xfId="10807" xr:uid="{18D34E8B-F415-4088-8230-5AEE5E4D83D9}"/>
    <cellStyle name="40% - Ênfase1 5 5 2 2" xfId="28562" xr:uid="{6D82B267-3DC1-4B44-9ECD-49D70C132B7A}"/>
    <cellStyle name="40% - Ênfase1 5 5 2 2 2" xfId="28563" xr:uid="{163ACC7E-025D-4137-8F46-7AB556458F86}"/>
    <cellStyle name="40% - Ênfase1 5 5 2 2 3" xfId="28564" xr:uid="{9DEE54A7-5D75-4A6A-99BC-35CCA23DEA9F}"/>
    <cellStyle name="40% - Ênfase1 5 5 2 3" xfId="28565" xr:uid="{72F6CC38-9B91-486B-8C3C-DF15B7AF71AF}"/>
    <cellStyle name="40% - Ênfase1 5 5 2 4" xfId="28566" xr:uid="{38E1D11F-4ABE-4660-A4CF-21F624816ABB}"/>
    <cellStyle name="40% - Ênfase1 5 5 3" xfId="10808" xr:uid="{C2A33B13-4FD6-4D5C-A3C2-ACC7EAC7FCF9}"/>
    <cellStyle name="40% - Ênfase1 5 5 3 2" xfId="28567" xr:uid="{DF29EEB7-5C46-4E4A-A1B9-85072EA4793D}"/>
    <cellStyle name="40% - Ênfase1 5 5 3 2 2" xfId="28568" xr:uid="{30F42DB1-3BC0-4959-9079-3B6101B76C53}"/>
    <cellStyle name="40% - Ênfase1 5 5 3 2 3" xfId="28569" xr:uid="{479839A5-9C48-45C4-8992-B9F37636B8D6}"/>
    <cellStyle name="40% - Ênfase1 5 5 3 3" xfId="28570" xr:uid="{7E9E1869-8159-4B8A-9CC1-725818CACC72}"/>
    <cellStyle name="40% - Ênfase1 5 5 3 4" xfId="28571" xr:uid="{38FC0C3F-33B0-4228-AAAD-83A12F9EF4B4}"/>
    <cellStyle name="40% - Ênfase1 5 5 4" xfId="28572" xr:uid="{33FCCD92-2F4D-4357-A92C-58427F2C4AEC}"/>
    <cellStyle name="40% - Ênfase1 5 5 4 2" xfId="28573" xr:uid="{27C56110-98E6-4094-A6E1-1D81C65B2824}"/>
    <cellStyle name="40% - Ênfase1 5 5 4 3" xfId="28574" xr:uid="{7AE12365-29FB-44D6-B98F-95D8AB93F05C}"/>
    <cellStyle name="40% - Ênfase1 5 5 5" xfId="28575" xr:uid="{10866317-AB1E-4C06-8E39-6119F238AA72}"/>
    <cellStyle name="40% - Ênfase1 5 5 6" xfId="28576" xr:uid="{A6D6A82D-3873-47BB-8B23-AE7C3AD16A43}"/>
    <cellStyle name="40% - Ênfase1 5 6" xfId="10809" xr:uid="{8E8C0D39-3261-4255-9B86-9F4710D4F3B9}"/>
    <cellStyle name="40% - Ênfase1 5 6 2" xfId="10810" xr:uid="{2A1AE5B1-C652-4CDC-83F3-DDAEB2761524}"/>
    <cellStyle name="40% - Ênfase1 5 6 2 2" xfId="28577" xr:uid="{2AB1C9FF-8418-439A-A6F2-1B855E26879C}"/>
    <cellStyle name="40% - Ênfase1 5 6 2 2 2" xfId="28578" xr:uid="{5D112127-0356-4DF8-BA2C-1D8E54D58BFF}"/>
    <cellStyle name="40% - Ênfase1 5 6 2 2 3" xfId="28579" xr:uid="{AF96C1CB-625C-41DA-B7E5-33D04234918D}"/>
    <cellStyle name="40% - Ênfase1 5 6 2 3" xfId="28580" xr:uid="{2FA9A4AC-7FEF-4299-ACD8-F4B7C7F66F0B}"/>
    <cellStyle name="40% - Ênfase1 5 6 2 4" xfId="28581" xr:uid="{5381CF59-0CB6-43E4-A84A-036F32A6177B}"/>
    <cellStyle name="40% - Ênfase1 5 6 3" xfId="10811" xr:uid="{2B178AE1-80E7-4911-957B-A79F4A747158}"/>
    <cellStyle name="40% - Ênfase1 5 6 3 2" xfId="28582" xr:uid="{CEB8217D-ABB1-4BB9-9719-70C1D5ACFAAB}"/>
    <cellStyle name="40% - Ênfase1 5 6 3 2 2" xfId="28583" xr:uid="{844FDF27-9282-458D-98AA-B6178BB79873}"/>
    <cellStyle name="40% - Ênfase1 5 6 3 2 3" xfId="28584" xr:uid="{B9D0F7DE-3987-4B01-B643-01B6BBE700F4}"/>
    <cellStyle name="40% - Ênfase1 5 6 3 3" xfId="28585" xr:uid="{92B1664C-9E27-4307-84C4-553907437FFD}"/>
    <cellStyle name="40% - Ênfase1 5 6 3 4" xfId="28586" xr:uid="{677E5C0D-EC96-45A2-81D0-315EAB9B8735}"/>
    <cellStyle name="40% - Ênfase1 5 6 4" xfId="28587" xr:uid="{AD353D0A-439F-4BD3-AAC7-1E018ABF1E31}"/>
    <cellStyle name="40% - Ênfase1 5 6 4 2" xfId="28588" xr:uid="{46976630-3083-4A85-80AF-3E3DC352981D}"/>
    <cellStyle name="40% - Ênfase1 5 6 4 3" xfId="28589" xr:uid="{7331EC7C-89FD-43EA-8B37-0B0168A80089}"/>
    <cellStyle name="40% - Ênfase1 5 6 5" xfId="28590" xr:uid="{0BE11A88-22D5-43E0-8BA9-E42C563ED4EA}"/>
    <cellStyle name="40% - Ênfase1 5 6 6" xfId="28591" xr:uid="{9F1E6209-06DA-482D-8775-32DA0A98812D}"/>
    <cellStyle name="40% - Ênfase1 5 7" xfId="10812" xr:uid="{D4AB78DB-397D-4E47-8509-F193379985B1}"/>
    <cellStyle name="40% - Ênfase1 5 7 2" xfId="10813" xr:uid="{95E39AAF-0999-48CE-A3EB-7472105F01C0}"/>
    <cellStyle name="40% - Ênfase1 5 7 2 2" xfId="28592" xr:uid="{BA50BDAD-3980-46D2-9FF8-098875DBEE65}"/>
    <cellStyle name="40% - Ênfase1 5 7 2 2 2" xfId="28593" xr:uid="{9079E30B-85F5-4895-9821-FCE7FE1A91AE}"/>
    <cellStyle name="40% - Ênfase1 5 7 2 2 3" xfId="28594" xr:uid="{0AEA22EA-73BB-4577-BFAA-F99902CE972B}"/>
    <cellStyle name="40% - Ênfase1 5 7 2 3" xfId="28595" xr:uid="{114C5A36-3D69-4BD0-BEA2-2EB1F7598446}"/>
    <cellStyle name="40% - Ênfase1 5 7 2 4" xfId="28596" xr:uid="{2453F541-EE44-4033-83C2-933889C8A6D2}"/>
    <cellStyle name="40% - Ênfase1 5 7 3" xfId="10814" xr:uid="{E0D57CF1-1200-46C5-B759-6D08F510F6D7}"/>
    <cellStyle name="40% - Ênfase1 5 7 3 2" xfId="28597" xr:uid="{BAE02670-4324-4575-AD21-02E2AAFD27EE}"/>
    <cellStyle name="40% - Ênfase1 5 7 3 2 2" xfId="28598" xr:uid="{055BE10B-8DF2-4908-AB19-E9CA7B3AA875}"/>
    <cellStyle name="40% - Ênfase1 5 7 3 2 3" xfId="28599" xr:uid="{7A869992-3FB9-492B-9313-D85341A99EE4}"/>
    <cellStyle name="40% - Ênfase1 5 7 3 3" xfId="28600" xr:uid="{E6FAE4CE-202F-4E7D-91BA-08A3D0565AA9}"/>
    <cellStyle name="40% - Ênfase1 5 7 3 4" xfId="28601" xr:uid="{961BF956-0C8A-43CA-918F-B6F44243E07F}"/>
    <cellStyle name="40% - Ênfase1 5 7 4" xfId="28602" xr:uid="{3B98B551-9595-412A-9D68-05959037FBE1}"/>
    <cellStyle name="40% - Ênfase1 5 7 4 2" xfId="28603" xr:uid="{04453838-E08B-41BC-9012-1CA1368F6F0B}"/>
    <cellStyle name="40% - Ênfase1 5 7 4 3" xfId="28604" xr:uid="{85CA5C07-0499-4641-A4BE-4EB8F96BCA27}"/>
    <cellStyle name="40% - Ênfase1 5 7 5" xfId="28605" xr:uid="{B45DBBD7-167A-426C-B067-9A4EE77A7830}"/>
    <cellStyle name="40% - Ênfase1 5 7 6" xfId="28606" xr:uid="{738E87F6-0093-4A7D-B83F-12E4F411FA19}"/>
    <cellStyle name="40% - Ênfase1 5 8" xfId="10815" xr:uid="{D7AF45C5-DF42-40E4-8DE2-C1BB0F3EC15D}"/>
    <cellStyle name="40% - Ênfase1 5 8 2" xfId="10816" xr:uid="{D994647A-6B7E-4D83-A7DB-926584A5560D}"/>
    <cellStyle name="40% - Ênfase1 5 8 2 2" xfId="28607" xr:uid="{CCC524CF-F9A8-484F-953E-AE680C16A25A}"/>
    <cellStyle name="40% - Ênfase1 5 8 2 2 2" xfId="28608" xr:uid="{72C323A1-4DE0-4A81-AC80-6773CFCC0EB6}"/>
    <cellStyle name="40% - Ênfase1 5 8 2 2 3" xfId="28609" xr:uid="{08A7D352-8C7A-44B4-B4BA-BDBD7A3831C9}"/>
    <cellStyle name="40% - Ênfase1 5 8 2 3" xfId="28610" xr:uid="{F6198B82-CB7C-486E-A48F-9FBCB4B976E1}"/>
    <cellStyle name="40% - Ênfase1 5 8 2 4" xfId="28611" xr:uid="{5AA6E34F-721E-464A-92EE-5B78B6CA8E8C}"/>
    <cellStyle name="40% - Ênfase1 5 8 3" xfId="10817" xr:uid="{60D822AE-DE82-40F6-B224-458BB3A70F16}"/>
    <cellStyle name="40% - Ênfase1 5 8 3 2" xfId="28612" xr:uid="{F88AC64E-D2F6-4F64-8408-0A8087B9B8D5}"/>
    <cellStyle name="40% - Ênfase1 5 8 3 2 2" xfId="28613" xr:uid="{A42171E0-E7F3-4614-9566-71167C1B8645}"/>
    <cellStyle name="40% - Ênfase1 5 8 3 2 3" xfId="28614" xr:uid="{C02BA500-AD50-42C9-A18B-EAE7BD03E78E}"/>
    <cellStyle name="40% - Ênfase1 5 8 3 3" xfId="28615" xr:uid="{A435ACB4-B60C-4721-8D49-DAC449EAB95A}"/>
    <cellStyle name="40% - Ênfase1 5 8 3 4" xfId="28616" xr:uid="{FD623533-E486-4A26-B34E-C76D4869A039}"/>
    <cellStyle name="40% - Ênfase1 5 8 4" xfId="28617" xr:uid="{FDC4173A-18F1-4AD1-8EEE-82E06E630E75}"/>
    <cellStyle name="40% - Ênfase1 5 8 4 2" xfId="28618" xr:uid="{E0194B81-352C-4D71-AC12-E3013A6E64D2}"/>
    <cellStyle name="40% - Ênfase1 5 8 4 3" xfId="28619" xr:uid="{688E0A1E-A610-4EA5-8D1B-E29A1CCDEF06}"/>
    <cellStyle name="40% - Ênfase1 5 8 5" xfId="28620" xr:uid="{699C1416-826C-4C5F-BEDD-24277043AAA0}"/>
    <cellStyle name="40% - Ênfase1 5 8 6" xfId="28621" xr:uid="{215D72C7-DC73-4E2F-8BF5-936238E7E14B}"/>
    <cellStyle name="40% - Ênfase1 5 9" xfId="10818" xr:uid="{A10840F6-88E8-4152-BD5D-D262DB08640E}"/>
    <cellStyle name="40% - Ênfase1 5 9 2" xfId="28622" xr:uid="{10DE3738-D76E-4F74-A51B-D2544493E913}"/>
    <cellStyle name="40% - Ênfase1 5 9 2 2" xfId="28623" xr:uid="{546DEB45-21C0-4198-8550-A4AEEB44ABCA}"/>
    <cellStyle name="40% - Ênfase1 5 9 2 3" xfId="28624" xr:uid="{0B695E88-14BD-4030-BE68-8DC61D33036C}"/>
    <cellStyle name="40% - Ênfase1 5 9 3" xfId="28625" xr:uid="{2297AB9E-7BDF-48A0-8697-D2DF80F2DC64}"/>
    <cellStyle name="40% - Ênfase1 5 9 4" xfId="28626" xr:uid="{5D101EC2-F45B-45EE-9BF4-6E3D254C693D}"/>
    <cellStyle name="40% - Ênfase1 50" xfId="10819" xr:uid="{6255F455-74E9-45EA-9B4F-EA44FF3C838A}"/>
    <cellStyle name="40% - Ênfase1 50 2" xfId="10820" xr:uid="{60EEB212-73A1-4F08-8EFD-F9057E7722A0}"/>
    <cellStyle name="40% - Ênfase1 50 2 2" xfId="28627" xr:uid="{3CC233E6-F989-4120-975B-E47A1776A4BF}"/>
    <cellStyle name="40% - Ênfase1 50 2 2 2" xfId="28628" xr:uid="{3F22FD17-5C85-49CE-A062-94A674760434}"/>
    <cellStyle name="40% - Ênfase1 50 2 2 3" xfId="28629" xr:uid="{CCAC0A16-1A80-4D25-961A-1C405380B220}"/>
    <cellStyle name="40% - Ênfase1 50 2 3" xfId="28630" xr:uid="{D47D402F-C543-4969-9472-CBB266D993DB}"/>
    <cellStyle name="40% - Ênfase1 50 2 4" xfId="28631" xr:uid="{F466633D-D9E7-48AC-9770-B9902AB73306}"/>
    <cellStyle name="40% - Ênfase1 50 3" xfId="28632" xr:uid="{DC266FE0-5A5B-4103-9748-58BE1EC6C50D}"/>
    <cellStyle name="40% - Ênfase1 50 3 2" xfId="28633" xr:uid="{57F73931-256B-4BDE-A398-91EE461A069D}"/>
    <cellStyle name="40% - Ênfase1 50 3 3" xfId="28634" xr:uid="{5F86C4CB-EAFA-4ED7-8FB8-1DB4418796AA}"/>
    <cellStyle name="40% - Ênfase1 50 4" xfId="28635" xr:uid="{DA7EF699-9039-4B74-AB1B-EC85A4DCA04B}"/>
    <cellStyle name="40% - Ênfase1 50 5" xfId="28636" xr:uid="{83FC217D-A0A6-48FB-B6E1-9EE7AC850075}"/>
    <cellStyle name="40% - Ênfase1 51" xfId="10821" xr:uid="{265E217D-AA2F-43E1-B549-A2EE6A478EF7}"/>
    <cellStyle name="40% - Ênfase1 51 2" xfId="10822" xr:uid="{3B4F37AE-8E89-4040-9E1F-919D23D951D3}"/>
    <cellStyle name="40% - Ênfase1 51 2 2" xfId="28637" xr:uid="{DE3CD1DA-C3D5-4367-9238-5D8AFDE5751D}"/>
    <cellStyle name="40% - Ênfase1 51 2 2 2" xfId="28638" xr:uid="{6A271174-E564-4EBF-B945-97D51F2743CE}"/>
    <cellStyle name="40% - Ênfase1 51 2 2 3" xfId="28639" xr:uid="{8FC65543-89EC-4476-AE1B-304BFC63B3EF}"/>
    <cellStyle name="40% - Ênfase1 51 2 3" xfId="28640" xr:uid="{92CFF05B-0AF7-48C5-9D76-294A276BC47E}"/>
    <cellStyle name="40% - Ênfase1 51 2 4" xfId="28641" xr:uid="{4B4BF7FA-6ED6-498B-8C0B-3579B2A63C6A}"/>
    <cellStyle name="40% - Ênfase1 51 3" xfId="28642" xr:uid="{745C33E9-075D-4E66-B566-3E7DAA020D59}"/>
    <cellStyle name="40% - Ênfase1 51 3 2" xfId="28643" xr:uid="{ADE01117-D7C9-45F3-A81E-D76F6671DB89}"/>
    <cellStyle name="40% - Ênfase1 51 3 3" xfId="28644" xr:uid="{B08CD5A3-6955-45CF-9C98-606BA3C7F1DD}"/>
    <cellStyle name="40% - Ênfase1 51 4" xfId="28645" xr:uid="{BF8CBE09-6316-4940-A79E-B8FED22A3FCD}"/>
    <cellStyle name="40% - Ênfase1 51 5" xfId="28646" xr:uid="{2FC59C17-02B2-4AAF-B300-FC080D5A66C5}"/>
    <cellStyle name="40% - Ênfase1 52" xfId="10823" xr:uid="{6F2643FC-96DC-4E28-B93D-B2CCF8B813C5}"/>
    <cellStyle name="40% - Ênfase1 52 2" xfId="10824" xr:uid="{2AF65AAD-A1F8-4A95-B3F8-F5804594BDC6}"/>
    <cellStyle name="40% - Ênfase1 52 2 2" xfId="28647" xr:uid="{855FC79A-DF39-4D0A-B10A-4BFFA2AEA84C}"/>
    <cellStyle name="40% - Ênfase1 52 2 2 2" xfId="28648" xr:uid="{70BC0E2C-7500-40DC-BDFA-570B7A2FFDEA}"/>
    <cellStyle name="40% - Ênfase1 52 2 2 3" xfId="28649" xr:uid="{FC3F2911-BA62-41A0-A09F-1C724FED0351}"/>
    <cellStyle name="40% - Ênfase1 52 2 3" xfId="28650" xr:uid="{296DED26-6E70-4D41-B83B-96407302E8FA}"/>
    <cellStyle name="40% - Ênfase1 52 2 4" xfId="28651" xr:uid="{6A4FD0F0-16F3-4285-A43B-57CFBE75A055}"/>
    <cellStyle name="40% - Ênfase1 52 3" xfId="28652" xr:uid="{7AAD43E2-0D19-4BA7-A419-2AF440464D32}"/>
    <cellStyle name="40% - Ênfase1 52 3 2" xfId="28653" xr:uid="{156F40F2-E937-486F-949C-77EBF608CBB0}"/>
    <cellStyle name="40% - Ênfase1 52 3 3" xfId="28654" xr:uid="{EA4D8B97-D457-4AAC-B006-9F263B8A23FF}"/>
    <cellStyle name="40% - Ênfase1 52 4" xfId="28655" xr:uid="{DBFBEBFA-AE62-489E-B42D-CD7DA6F78AC6}"/>
    <cellStyle name="40% - Ênfase1 52 5" xfId="28656" xr:uid="{7CDB174C-68A4-4535-AA44-4EFDF5F3D50E}"/>
    <cellStyle name="40% - Ênfase1 53" xfId="10825" xr:uid="{6AE8B6E9-B886-452A-845C-AC2763FDDF96}"/>
    <cellStyle name="40% - Ênfase1 53 2" xfId="10826" xr:uid="{4D14A37B-8377-4FA7-A029-8521E453B560}"/>
    <cellStyle name="40% - Ênfase1 53 2 2" xfId="28657" xr:uid="{5BD35EE1-8270-4393-AEBC-23E2B477039A}"/>
    <cellStyle name="40% - Ênfase1 53 2 2 2" xfId="28658" xr:uid="{3374A0AB-25B3-46BD-AFC0-81B1F06B8CD8}"/>
    <cellStyle name="40% - Ênfase1 53 2 2 3" xfId="28659" xr:uid="{967FD1F1-4154-4A4D-AF1C-79AA362667F4}"/>
    <cellStyle name="40% - Ênfase1 53 2 3" xfId="28660" xr:uid="{2ACEABE9-63F8-4B47-8312-FA19FA7A0825}"/>
    <cellStyle name="40% - Ênfase1 53 2 4" xfId="28661" xr:uid="{A0C82A0D-8279-443E-AF2F-C8F022A80F4B}"/>
    <cellStyle name="40% - Ênfase1 53 3" xfId="28662" xr:uid="{4B659D6A-3DBB-4570-AF27-96E6BBC5C305}"/>
    <cellStyle name="40% - Ênfase1 53 3 2" xfId="28663" xr:uid="{63DAA934-128E-4EF5-A885-50FCEBCC9093}"/>
    <cellStyle name="40% - Ênfase1 53 3 3" xfId="28664" xr:uid="{C1B83F32-C32A-4128-9596-075782A1E89A}"/>
    <cellStyle name="40% - Ênfase1 53 4" xfId="28665" xr:uid="{3F5B63B0-8B4A-4F4F-A2D7-0D7E3A0A6355}"/>
    <cellStyle name="40% - Ênfase1 53 5" xfId="28666" xr:uid="{5123E6B8-C73C-4C62-B9D8-162EBF4A0339}"/>
    <cellStyle name="40% - Ênfase1 54" xfId="10827" xr:uid="{9ADAEA26-3EB7-4709-9399-511C8832A57D}"/>
    <cellStyle name="40% - Ênfase1 54 2" xfId="10828" xr:uid="{52733BC5-2D31-4337-9252-70BDD3DAB54D}"/>
    <cellStyle name="40% - Ênfase1 54 2 2" xfId="28667" xr:uid="{3DE8943A-C536-44CF-9253-BEA37DF2DC14}"/>
    <cellStyle name="40% - Ênfase1 54 2 2 2" xfId="28668" xr:uid="{106491C9-98C6-4ACF-AD56-887841B6FCFE}"/>
    <cellStyle name="40% - Ênfase1 54 2 2 3" xfId="28669" xr:uid="{E42CB097-0272-4BD1-BA92-6D2EB905FA08}"/>
    <cellStyle name="40% - Ênfase1 54 2 3" xfId="28670" xr:uid="{E37B9D09-A502-462B-BF99-CF616FA56D4B}"/>
    <cellStyle name="40% - Ênfase1 54 2 4" xfId="28671" xr:uid="{8B169CD4-624B-4BE2-AA72-0D27E6317B09}"/>
    <cellStyle name="40% - Ênfase1 54 3" xfId="28672" xr:uid="{DF712FF4-420D-418A-A95F-3B3A84498EDC}"/>
    <cellStyle name="40% - Ênfase1 54 3 2" xfId="28673" xr:uid="{AD3B8701-0F28-43CB-8A86-400D11121FBA}"/>
    <cellStyle name="40% - Ênfase1 54 3 3" xfId="28674" xr:uid="{8655846F-D762-4108-8145-C8F45ABCA8F0}"/>
    <cellStyle name="40% - Ênfase1 54 4" xfId="28675" xr:uid="{4EBE27B5-00D9-4932-9AAB-DF176A5724F5}"/>
    <cellStyle name="40% - Ênfase1 54 5" xfId="28676" xr:uid="{571F6908-E91B-4B27-AA87-C5C8FD9572E5}"/>
    <cellStyle name="40% - Ênfase1 55" xfId="10829" xr:uid="{E6273FDA-31FB-440E-9580-9F896EE99100}"/>
    <cellStyle name="40% - Ênfase1 55 2" xfId="10830" xr:uid="{A8217449-C44D-4403-B05C-B44E508B5C1E}"/>
    <cellStyle name="40% - Ênfase1 55 2 2" xfId="28677" xr:uid="{6CFC1F0C-AA2C-45E5-98D6-2D7E84208B26}"/>
    <cellStyle name="40% - Ênfase1 55 2 2 2" xfId="28678" xr:uid="{FD1EDDD4-57DF-4027-BD5C-4878A7AE2B71}"/>
    <cellStyle name="40% - Ênfase1 55 2 2 3" xfId="28679" xr:uid="{31BC2E54-E65A-4C76-BEB1-98668D2B197D}"/>
    <cellStyle name="40% - Ênfase1 55 2 3" xfId="28680" xr:uid="{C1B698E4-732F-435F-A88F-65B91827FAEA}"/>
    <cellStyle name="40% - Ênfase1 55 2 4" xfId="28681" xr:uid="{9768BB32-EA82-4EF8-806D-A759E9A35D50}"/>
    <cellStyle name="40% - Ênfase1 55 3" xfId="28682" xr:uid="{D77AD413-B3A7-419B-8AD0-ADFA1098170C}"/>
    <cellStyle name="40% - Ênfase1 55 3 2" xfId="28683" xr:uid="{4710727E-1C8B-4BDB-B483-B760685D8B16}"/>
    <cellStyle name="40% - Ênfase1 55 3 3" xfId="28684" xr:uid="{607A6B19-F2E0-4EB9-B29D-510513C5F72E}"/>
    <cellStyle name="40% - Ênfase1 55 4" xfId="28685" xr:uid="{E77D71D5-80D1-428A-8A3A-6E7FA5994512}"/>
    <cellStyle name="40% - Ênfase1 55 5" xfId="28686" xr:uid="{6FC1B942-65EB-4ECB-897C-E7678FCCCA9E}"/>
    <cellStyle name="40% - Ênfase1 56" xfId="10831" xr:uid="{1433CD86-B8FF-40F0-8E79-A773E4F5F643}"/>
    <cellStyle name="40% - Ênfase1 56 2" xfId="10832" xr:uid="{29EF8AE1-0ECA-4F77-B3E4-64D12BE6EA69}"/>
    <cellStyle name="40% - Ênfase1 56 2 2" xfId="28687" xr:uid="{119D653E-19A0-4CDF-BB6F-0877221081A7}"/>
    <cellStyle name="40% - Ênfase1 56 2 2 2" xfId="28688" xr:uid="{4269CB13-18D5-447B-A01B-5EFBECD68C91}"/>
    <cellStyle name="40% - Ênfase1 56 2 2 3" xfId="28689" xr:uid="{2706A7CE-C8B6-48E6-B3F9-DE922B715312}"/>
    <cellStyle name="40% - Ênfase1 56 2 3" xfId="28690" xr:uid="{2289BBBC-DEA9-4487-B3C6-FCE551DCA7C1}"/>
    <cellStyle name="40% - Ênfase1 56 2 4" xfId="28691" xr:uid="{E291292C-43C6-430B-847F-F5F54EE9DBF0}"/>
    <cellStyle name="40% - Ênfase1 56 3" xfId="28692" xr:uid="{D62743ED-3BDD-4C0B-B357-7E4811D356DB}"/>
    <cellStyle name="40% - Ênfase1 56 3 2" xfId="28693" xr:uid="{00CE7CF9-4E87-483D-ABD1-3BF7E00C4BC1}"/>
    <cellStyle name="40% - Ênfase1 56 3 3" xfId="28694" xr:uid="{B98F95D2-A21E-481B-8369-06491AD89150}"/>
    <cellStyle name="40% - Ênfase1 56 4" xfId="28695" xr:uid="{95904B84-FAFB-48E4-BA0E-65D04837871D}"/>
    <cellStyle name="40% - Ênfase1 56 5" xfId="28696" xr:uid="{B95D720D-82E9-40EB-91E8-96E0990775F1}"/>
    <cellStyle name="40% - Ênfase1 57" xfId="10833" xr:uid="{6F50D131-408D-4817-9777-6BAA18388100}"/>
    <cellStyle name="40% - Ênfase1 57 2" xfId="10834" xr:uid="{B7EC249A-82B7-4B00-8BED-B6DEF17A110D}"/>
    <cellStyle name="40% - Ênfase1 57 2 2" xfId="28697" xr:uid="{E102564C-75B5-4D90-976A-7A03228FAC14}"/>
    <cellStyle name="40% - Ênfase1 57 2 2 2" xfId="28698" xr:uid="{6BD1DEDF-0592-41BB-BD5E-4E9BD0710D1F}"/>
    <cellStyle name="40% - Ênfase1 57 2 2 3" xfId="28699" xr:uid="{BD253A86-23F4-48CC-88FD-3D5DBCFB2CA5}"/>
    <cellStyle name="40% - Ênfase1 57 2 3" xfId="28700" xr:uid="{AD28F4B9-C15F-4230-A7C5-F858DBC65C90}"/>
    <cellStyle name="40% - Ênfase1 57 2 4" xfId="28701" xr:uid="{2E5F2265-10EB-4ECA-9B53-D27ED8E3EEBE}"/>
    <cellStyle name="40% - Ênfase1 57 3" xfId="28702" xr:uid="{E0D5F0A6-4CB9-4323-92C6-559599CBED2A}"/>
    <cellStyle name="40% - Ênfase1 57 3 2" xfId="28703" xr:uid="{12BD0AED-73B1-40FF-B93D-57FEF7728147}"/>
    <cellStyle name="40% - Ênfase1 57 3 3" xfId="28704" xr:uid="{BADF79CF-4E4F-45BE-9F1F-9BEA23DCB220}"/>
    <cellStyle name="40% - Ênfase1 57 4" xfId="28705" xr:uid="{82875AFF-5592-4951-A173-89EE8686A6B4}"/>
    <cellStyle name="40% - Ênfase1 57 5" xfId="28706" xr:uid="{5B321A4C-0949-4C4D-92F0-6C730BF3D062}"/>
    <cellStyle name="40% - Ênfase1 58" xfId="10835" xr:uid="{FFFB8A7A-83D7-400D-BC39-38AA222544DF}"/>
    <cellStyle name="40% - Ênfase1 58 2" xfId="10836" xr:uid="{2345F1EA-3677-4FB0-BB8B-52614C8FF078}"/>
    <cellStyle name="40% - Ênfase1 58 2 2" xfId="28707" xr:uid="{67627856-89A4-4259-B149-B0EB309AC326}"/>
    <cellStyle name="40% - Ênfase1 58 2 2 2" xfId="28708" xr:uid="{911DFCAF-B5D8-45CC-B78D-43A556B69682}"/>
    <cellStyle name="40% - Ênfase1 58 2 2 3" xfId="28709" xr:uid="{15C168C2-02F4-40F8-8728-58028B1ED143}"/>
    <cellStyle name="40% - Ênfase1 58 2 3" xfId="28710" xr:uid="{C454A402-7C51-476E-BBB5-3B72EBC7CBEB}"/>
    <cellStyle name="40% - Ênfase1 58 2 4" xfId="28711" xr:uid="{BFE8E5B5-42AC-4374-9480-49FDF5FCEB59}"/>
    <cellStyle name="40% - Ênfase1 58 3" xfId="28712" xr:uid="{3A34573B-4919-4776-ABDD-940294FFD9BC}"/>
    <cellStyle name="40% - Ênfase1 58 3 2" xfId="28713" xr:uid="{F1AA5DAB-CFBE-440A-9FD5-1B4A86858338}"/>
    <cellStyle name="40% - Ênfase1 58 3 3" xfId="28714" xr:uid="{0FEC5396-5713-4829-9541-13CFEAE3D9C9}"/>
    <cellStyle name="40% - Ênfase1 58 4" xfId="28715" xr:uid="{6BE92A9D-CE58-4C1A-A235-CDA569234EC3}"/>
    <cellStyle name="40% - Ênfase1 58 5" xfId="28716" xr:uid="{2319FF0D-FDED-43F7-8D2E-F31AF721E93D}"/>
    <cellStyle name="40% - Ênfase1 59" xfId="10837" xr:uid="{391A4E2A-6D92-4095-83AE-4FF86A7474FD}"/>
    <cellStyle name="40% - Ênfase1 59 2" xfId="10838" xr:uid="{95C6CC7A-0A92-4EC2-BC99-754F1FEC1252}"/>
    <cellStyle name="40% - Ênfase1 59 2 2" xfId="28717" xr:uid="{6FF768AE-F7E9-44AF-90A5-69226DBDD106}"/>
    <cellStyle name="40% - Ênfase1 59 2 2 2" xfId="28718" xr:uid="{73CAEABC-2394-4D95-B616-8B1FC369C7CD}"/>
    <cellStyle name="40% - Ênfase1 59 2 2 3" xfId="28719" xr:uid="{0707D448-66CC-4E80-84D0-D5512A2001B7}"/>
    <cellStyle name="40% - Ênfase1 59 2 3" xfId="28720" xr:uid="{2A61C0FC-6DDA-4A66-BDD8-9B27EDECA4ED}"/>
    <cellStyle name="40% - Ênfase1 59 2 4" xfId="28721" xr:uid="{9DAC3420-0478-4DF5-8467-080F4509A4AD}"/>
    <cellStyle name="40% - Ênfase1 59 3" xfId="28722" xr:uid="{80110793-042E-482F-9A3F-3F6AC8191A58}"/>
    <cellStyle name="40% - Ênfase1 59 3 2" xfId="28723" xr:uid="{6C44464A-2CA1-4BC1-BC80-96F54C76A821}"/>
    <cellStyle name="40% - Ênfase1 59 3 3" xfId="28724" xr:uid="{56259F18-98B4-4319-8AE4-E00167BC2714}"/>
    <cellStyle name="40% - Ênfase1 59 4" xfId="28725" xr:uid="{379B2B34-B649-4234-A254-E6B103E44FEB}"/>
    <cellStyle name="40% - Ênfase1 59 5" xfId="28726" xr:uid="{015E0D3E-F857-4E4D-8D65-356F01C4398F}"/>
    <cellStyle name="40% - Ênfase1 6" xfId="5281" xr:uid="{8E0E6E0B-3ADF-4EB1-946F-606F0AF52BD6}"/>
    <cellStyle name="40% - Ênfase1 6 10" xfId="10839" xr:uid="{694B5CD4-6D15-45B8-B18E-A945CD92D960}"/>
    <cellStyle name="40% - Ênfase1 6 10 2" xfId="28727" xr:uid="{61327E30-AF42-4BB9-A026-E05CDCF70628}"/>
    <cellStyle name="40% - Ênfase1 6 10 2 2" xfId="28728" xr:uid="{E1A87E00-11D3-4CC7-925C-312B41F37CCB}"/>
    <cellStyle name="40% - Ênfase1 6 10 2 3" xfId="28729" xr:uid="{BAA0DC2C-FE97-495D-BE49-8829B2275186}"/>
    <cellStyle name="40% - Ênfase1 6 10 3" xfId="28730" xr:uid="{568E19CD-6715-4700-A567-A9F3A5F3083E}"/>
    <cellStyle name="40% - Ênfase1 6 10 4" xfId="28731" xr:uid="{8D543BA2-2F53-45B2-A00B-080CD6C48ACD}"/>
    <cellStyle name="40% - Ênfase1 6 11" xfId="28732" xr:uid="{D01418C9-B423-4579-82C9-48F87EFF9443}"/>
    <cellStyle name="40% - Ênfase1 6 11 2" xfId="28733" xr:uid="{595F2CE7-C979-4550-83AC-AADDC2382A6D}"/>
    <cellStyle name="40% - Ênfase1 6 11 3" xfId="28734" xr:uid="{6A33FD50-91F4-42A2-9B20-397AEC6585DA}"/>
    <cellStyle name="40% - Ênfase1 6 12" xfId="28735" xr:uid="{C07FE72A-5367-4758-9501-1F21AAEE0FFA}"/>
    <cellStyle name="40% - Ênfase1 6 13" xfId="28736" xr:uid="{D539C17F-0807-4AA7-A290-58AF75D38603}"/>
    <cellStyle name="40% - Ênfase1 6 2" xfId="5282" xr:uid="{C17E614A-3900-4630-AC0D-8EA7714A1C6F}"/>
    <cellStyle name="40% - Ênfase1 6 2 2" xfId="10840" xr:uid="{78482CB7-3A09-4412-B124-45C648F44598}"/>
    <cellStyle name="40% - Ênfase1 6 2 2 2" xfId="28737" xr:uid="{B636B6BD-B62E-404E-8225-71FC54F7EE52}"/>
    <cellStyle name="40% - Ênfase1 6 2 2 2 2" xfId="28738" xr:uid="{1826D360-7FD3-46F8-92F0-7C4383ED622C}"/>
    <cellStyle name="40% - Ênfase1 6 2 2 2 3" xfId="28739" xr:uid="{3CFACA0A-7E2F-4F83-9EDC-F83B109DE63A}"/>
    <cellStyle name="40% - Ênfase1 6 2 2 3" xfId="28740" xr:uid="{FC75B9EF-B176-4019-AD24-B94D0E02062A}"/>
    <cellStyle name="40% - Ênfase1 6 2 2 4" xfId="28741" xr:uid="{09F569E0-85E2-4158-AFA2-A78BACE3A068}"/>
    <cellStyle name="40% - Ênfase1 6 2 3" xfId="10841" xr:uid="{D2872ABF-9A2D-4329-9C91-B84FA1B48EA5}"/>
    <cellStyle name="40% - Ênfase1 6 2 3 2" xfId="28742" xr:uid="{4C8A2912-24B7-46EB-BCB7-9265E1CD1702}"/>
    <cellStyle name="40% - Ênfase1 6 2 3 2 2" xfId="28743" xr:uid="{4B78D695-FE63-470C-868E-8ACC40FDD736}"/>
    <cellStyle name="40% - Ênfase1 6 2 3 2 3" xfId="28744" xr:uid="{6F0017B7-42E1-4894-9AE1-21389D129D0F}"/>
    <cellStyle name="40% - Ênfase1 6 2 3 3" xfId="28745" xr:uid="{350E0F88-A00B-46DC-B343-D4897824526E}"/>
    <cellStyle name="40% - Ênfase1 6 2 3 4" xfId="28746" xr:uid="{69B67900-FFD1-4FDF-A24C-8DBF1AF40DDD}"/>
    <cellStyle name="40% - Ênfase1 6 2 4" xfId="28747" xr:uid="{CD2F6B17-7EC6-4122-A1C9-3E26A10484A2}"/>
    <cellStyle name="40% - Ênfase1 6 2 4 2" xfId="28748" xr:uid="{A7704769-7B4F-4256-8377-5C83BDE93912}"/>
    <cellStyle name="40% - Ênfase1 6 2 4 3" xfId="28749" xr:uid="{19FC37AF-8096-4F59-90C9-9356E2040ECA}"/>
    <cellStyle name="40% - Ênfase1 6 2 5" xfId="28750" xr:uid="{AB932E05-0DAB-43B0-906A-5356F5D9559B}"/>
    <cellStyle name="40% - Ênfase1 6 2 6" xfId="28751" xr:uid="{A2531778-436B-4823-99C5-8CFB1B09413E}"/>
    <cellStyle name="40% - Ênfase1 6 3" xfId="5283" xr:uid="{E4C62796-30E5-4E0D-A9AC-3446CA67CD57}"/>
    <cellStyle name="40% - Ênfase1 6 3 2" xfId="10842" xr:uid="{59AF260C-A1F9-4391-BE46-E1AA69B3A216}"/>
    <cellStyle name="40% - Ênfase1 6 3 2 2" xfId="28752" xr:uid="{D8D89744-4313-4EBA-87D5-D107A6C03457}"/>
    <cellStyle name="40% - Ênfase1 6 3 2 2 2" xfId="28753" xr:uid="{409FDCFD-4965-44CD-90D7-A8E8E762BD07}"/>
    <cellStyle name="40% - Ênfase1 6 3 2 2 3" xfId="28754" xr:uid="{138FFFD3-B245-4903-8E3F-1D5A677775E2}"/>
    <cellStyle name="40% - Ênfase1 6 3 2 3" xfId="28755" xr:uid="{5091B14E-EB10-4111-AE0B-F6C542EF47D5}"/>
    <cellStyle name="40% - Ênfase1 6 3 2 4" xfId="28756" xr:uid="{D9ED13AE-4100-40A5-A912-D832B1B433D8}"/>
    <cellStyle name="40% - Ênfase1 6 3 3" xfId="10843" xr:uid="{6A7AFDD1-32F3-4039-9265-295DDAC46915}"/>
    <cellStyle name="40% - Ênfase1 6 3 3 2" xfId="28757" xr:uid="{0690E508-559E-4624-B4FB-F18EFB3D5843}"/>
    <cellStyle name="40% - Ênfase1 6 3 3 2 2" xfId="28758" xr:uid="{FE6F6449-5165-4DFE-A9F8-9F00E81BBABA}"/>
    <cellStyle name="40% - Ênfase1 6 3 3 2 3" xfId="28759" xr:uid="{94B225D6-8CA8-4255-A605-3756C68462BC}"/>
    <cellStyle name="40% - Ênfase1 6 3 3 3" xfId="28760" xr:uid="{A9DFC98E-45BA-49D5-AF9D-BA63C171491B}"/>
    <cellStyle name="40% - Ênfase1 6 3 3 4" xfId="28761" xr:uid="{CCE228F8-87A3-4C27-8C5D-E528582DA247}"/>
    <cellStyle name="40% - Ênfase1 6 3 4" xfId="28762" xr:uid="{3D91A356-A35D-4EDB-9B8F-1454DBC05578}"/>
    <cellStyle name="40% - Ênfase1 6 3 4 2" xfId="28763" xr:uid="{0D05E825-DC4B-4C98-BE40-ACFB680F2D40}"/>
    <cellStyle name="40% - Ênfase1 6 3 4 3" xfId="28764" xr:uid="{F6CADB17-0116-4344-9EB7-AD6EBEF533C1}"/>
    <cellStyle name="40% - Ênfase1 6 3 5" xfId="28765" xr:uid="{8F67E979-3075-4EE0-B323-46492967BE51}"/>
    <cellStyle name="40% - Ênfase1 6 3 6" xfId="28766" xr:uid="{933EFCD8-F200-4B7C-9724-5A294BA36C33}"/>
    <cellStyle name="40% - Ênfase1 6 4" xfId="10844" xr:uid="{2E652722-66B8-4852-A09B-C8C0761A4AA6}"/>
    <cellStyle name="40% - Ênfase1 6 4 2" xfId="10845" xr:uid="{CBD309AE-625A-4998-8B94-DD30D417F10A}"/>
    <cellStyle name="40% - Ênfase1 6 4 2 2" xfId="28767" xr:uid="{E6BF50B0-EA06-4FEF-B71C-EEAC535AD349}"/>
    <cellStyle name="40% - Ênfase1 6 4 2 2 2" xfId="28768" xr:uid="{906FBEFD-868C-493F-9B14-C3780C807598}"/>
    <cellStyle name="40% - Ênfase1 6 4 2 2 3" xfId="28769" xr:uid="{24DE54D6-ECFE-4D07-A9B0-1AED34A2B73B}"/>
    <cellStyle name="40% - Ênfase1 6 4 2 3" xfId="28770" xr:uid="{5DC06839-DD22-4174-B50E-25FD9F52484D}"/>
    <cellStyle name="40% - Ênfase1 6 4 2 4" xfId="28771" xr:uid="{220C6EBA-2FEB-4EA0-A779-4DE059219837}"/>
    <cellStyle name="40% - Ênfase1 6 4 3" xfId="10846" xr:uid="{61322F72-7EED-4DA5-857F-15957CE050F2}"/>
    <cellStyle name="40% - Ênfase1 6 4 3 2" xfId="28772" xr:uid="{9DF285B9-018A-4B93-85AE-3DE999009942}"/>
    <cellStyle name="40% - Ênfase1 6 4 3 2 2" xfId="28773" xr:uid="{67C08A95-7A6B-45FC-A4B3-9D9559ED738B}"/>
    <cellStyle name="40% - Ênfase1 6 4 3 2 3" xfId="28774" xr:uid="{4B4C0CF3-B8F0-4D32-B3A1-84E287084B26}"/>
    <cellStyle name="40% - Ênfase1 6 4 3 3" xfId="28775" xr:uid="{176D7453-68B6-4C08-B11B-1A745F374F89}"/>
    <cellStyle name="40% - Ênfase1 6 4 3 4" xfId="28776" xr:uid="{5EEDD01B-241D-4901-8226-4C92885AA42E}"/>
    <cellStyle name="40% - Ênfase1 6 4 4" xfId="28777" xr:uid="{F1B199C2-F865-4623-B8FD-DB7FB4A5E445}"/>
    <cellStyle name="40% - Ênfase1 6 4 4 2" xfId="28778" xr:uid="{84F0BC69-4CFA-4E48-BDE9-C0EC423BE2CD}"/>
    <cellStyle name="40% - Ênfase1 6 4 4 3" xfId="28779" xr:uid="{DCD30AFC-6905-49CE-AC79-07A883C30D17}"/>
    <cellStyle name="40% - Ênfase1 6 4 5" xfId="28780" xr:uid="{E2B80531-D263-482E-A239-15568E1189D4}"/>
    <cellStyle name="40% - Ênfase1 6 4 6" xfId="28781" xr:uid="{09A2960F-D8A0-4611-BFCE-3A414BDFEDA5}"/>
    <cellStyle name="40% - Ênfase1 6 5" xfId="10847" xr:uid="{A90F3E8F-A19B-4C9C-AA8B-AA1B20567371}"/>
    <cellStyle name="40% - Ênfase1 6 5 2" xfId="10848" xr:uid="{3E5E54A2-E08F-4043-81D1-67266550464D}"/>
    <cellStyle name="40% - Ênfase1 6 5 2 2" xfId="28782" xr:uid="{78997051-C254-41BD-871F-64E47E7AAA65}"/>
    <cellStyle name="40% - Ênfase1 6 5 2 2 2" xfId="28783" xr:uid="{A2A52176-9184-4711-978A-4564BFBC7D4F}"/>
    <cellStyle name="40% - Ênfase1 6 5 2 2 3" xfId="28784" xr:uid="{5C5BA4EC-E8DA-4963-9F4E-D464E934E29C}"/>
    <cellStyle name="40% - Ênfase1 6 5 2 3" xfId="28785" xr:uid="{C4382CC4-8572-44A3-84E6-1D2C16332EDE}"/>
    <cellStyle name="40% - Ênfase1 6 5 2 4" xfId="28786" xr:uid="{C16740E1-51DE-4FB6-A025-C966443163C5}"/>
    <cellStyle name="40% - Ênfase1 6 5 3" xfId="10849" xr:uid="{AC20BB90-AB5E-404F-9B0A-9E9A8813D0E2}"/>
    <cellStyle name="40% - Ênfase1 6 5 3 2" xfId="28787" xr:uid="{27F75F18-6EED-4EB0-98EB-8638DF141068}"/>
    <cellStyle name="40% - Ênfase1 6 5 3 2 2" xfId="28788" xr:uid="{768C64B7-A17B-4149-BBE4-65ED78AE2613}"/>
    <cellStyle name="40% - Ênfase1 6 5 3 2 3" xfId="28789" xr:uid="{3A2FFB7C-689E-48A5-9EFF-F15E5A9804A1}"/>
    <cellStyle name="40% - Ênfase1 6 5 3 3" xfId="28790" xr:uid="{17166679-E61C-4554-B013-60FD9EE94C76}"/>
    <cellStyle name="40% - Ênfase1 6 5 3 4" xfId="28791" xr:uid="{D00C9890-5732-4682-9A97-0E093896FEE0}"/>
    <cellStyle name="40% - Ênfase1 6 5 4" xfId="28792" xr:uid="{A53139AB-488A-4AFF-8D31-0C8B6F45F722}"/>
    <cellStyle name="40% - Ênfase1 6 5 4 2" xfId="28793" xr:uid="{BC2D94C2-681D-46E9-9E1A-DD6E002393FB}"/>
    <cellStyle name="40% - Ênfase1 6 5 4 3" xfId="28794" xr:uid="{7558CD9F-31FE-4FEA-935B-85D6D2AD0F70}"/>
    <cellStyle name="40% - Ênfase1 6 5 5" xfId="28795" xr:uid="{3F0D6FA4-7F26-494E-A04D-200ED876D51F}"/>
    <cellStyle name="40% - Ênfase1 6 5 6" xfId="28796" xr:uid="{9295C87C-E561-46A3-96E5-E0ECD33AA4FD}"/>
    <cellStyle name="40% - Ênfase1 6 6" xfId="10850" xr:uid="{9274F96F-6A18-4FB9-AB08-EFE37B9E875D}"/>
    <cellStyle name="40% - Ênfase1 6 6 2" xfId="10851" xr:uid="{1000DAD9-24AB-4B13-96A7-A80E9D0FFB24}"/>
    <cellStyle name="40% - Ênfase1 6 6 2 2" xfId="28797" xr:uid="{4C1BB222-0ADC-4963-8EA3-8791C3A8D0AA}"/>
    <cellStyle name="40% - Ênfase1 6 6 2 2 2" xfId="28798" xr:uid="{21997817-89EF-416F-A3CF-F7C507ADD529}"/>
    <cellStyle name="40% - Ênfase1 6 6 2 2 3" xfId="28799" xr:uid="{3027DF58-943B-4FFC-9108-D7A32E621B84}"/>
    <cellStyle name="40% - Ênfase1 6 6 2 3" xfId="28800" xr:uid="{4772D4B6-05E8-477C-9945-7980AD5C56EE}"/>
    <cellStyle name="40% - Ênfase1 6 6 2 4" xfId="28801" xr:uid="{4905558A-1CEA-4700-8703-37BD5908E86E}"/>
    <cellStyle name="40% - Ênfase1 6 6 3" xfId="10852" xr:uid="{BE80A3DA-84CD-4BD7-BE8D-CC8A93E51AAF}"/>
    <cellStyle name="40% - Ênfase1 6 6 3 2" xfId="28802" xr:uid="{0E8B54F1-2CDD-4B5B-B58F-A6B093B5E8C9}"/>
    <cellStyle name="40% - Ênfase1 6 6 3 2 2" xfId="28803" xr:uid="{9005DF10-7E43-4CED-846C-0B59E919A5EA}"/>
    <cellStyle name="40% - Ênfase1 6 6 3 2 3" xfId="28804" xr:uid="{B52083A0-C1EF-4CA9-9A4D-FF9CEE2C4697}"/>
    <cellStyle name="40% - Ênfase1 6 6 3 3" xfId="28805" xr:uid="{FCD8CA68-104B-4EA3-809C-B793F538A7E0}"/>
    <cellStyle name="40% - Ênfase1 6 6 3 4" xfId="28806" xr:uid="{F48961F8-F52A-4CEF-90BD-D5BCF0369854}"/>
    <cellStyle name="40% - Ênfase1 6 6 4" xfId="28807" xr:uid="{1F610238-8823-41DC-BAB5-808B145B0A1E}"/>
    <cellStyle name="40% - Ênfase1 6 6 4 2" xfId="28808" xr:uid="{7964BDC9-5B03-4A27-A9AA-CC9C1E8D9AE8}"/>
    <cellStyle name="40% - Ênfase1 6 6 4 3" xfId="28809" xr:uid="{F5BF9CDA-C583-4835-B3C7-B43FE3F8EDC0}"/>
    <cellStyle name="40% - Ênfase1 6 6 5" xfId="28810" xr:uid="{D056A837-43F4-40B8-8343-5C3DCDCFE04E}"/>
    <cellStyle name="40% - Ênfase1 6 6 6" xfId="28811" xr:uid="{ED11C6C2-8710-456C-86EA-565066F632CE}"/>
    <cellStyle name="40% - Ênfase1 6 7" xfId="10853" xr:uid="{7D78148C-BD4B-48FD-AE63-E06A70DFE23B}"/>
    <cellStyle name="40% - Ênfase1 6 7 2" xfId="10854" xr:uid="{F709DED4-ABAD-4C84-97CF-F50F92D8607C}"/>
    <cellStyle name="40% - Ênfase1 6 7 2 2" xfId="28812" xr:uid="{C8F42639-1EDF-405A-A586-04AE67C135A3}"/>
    <cellStyle name="40% - Ênfase1 6 7 2 2 2" xfId="28813" xr:uid="{BFDDE5CB-1BED-461F-98AC-90BB7006C374}"/>
    <cellStyle name="40% - Ênfase1 6 7 2 2 3" xfId="28814" xr:uid="{BFFB0136-3D23-44DD-B2BD-A2DD5A23865F}"/>
    <cellStyle name="40% - Ênfase1 6 7 2 3" xfId="28815" xr:uid="{EABFAC74-398A-4BF5-BDDA-D461B7CAD1AB}"/>
    <cellStyle name="40% - Ênfase1 6 7 2 4" xfId="28816" xr:uid="{B89BD14F-EA4A-4C83-AD39-8D27793357E8}"/>
    <cellStyle name="40% - Ênfase1 6 7 3" xfId="10855" xr:uid="{30458C52-8412-4FF6-BF73-9336704D9809}"/>
    <cellStyle name="40% - Ênfase1 6 7 3 2" xfId="28817" xr:uid="{A879ED84-D72F-44AF-A1FB-6A3864FF52D7}"/>
    <cellStyle name="40% - Ênfase1 6 7 3 2 2" xfId="28818" xr:uid="{504E5456-CF97-4CE2-B908-3037F3DE4A56}"/>
    <cellStyle name="40% - Ênfase1 6 7 3 2 3" xfId="28819" xr:uid="{26A0A496-A3B5-46CB-A21E-63AF0B7C0E5A}"/>
    <cellStyle name="40% - Ênfase1 6 7 3 3" xfId="28820" xr:uid="{A17EC4C2-33C3-4026-A0B2-C0A0741A9CEE}"/>
    <cellStyle name="40% - Ênfase1 6 7 3 4" xfId="28821" xr:uid="{BEDF0A8F-5C21-4FDE-9E1A-0EE03CAAE74F}"/>
    <cellStyle name="40% - Ênfase1 6 7 4" xfId="28822" xr:uid="{9EFEC59E-0C30-488F-B191-5D94055B5BFC}"/>
    <cellStyle name="40% - Ênfase1 6 7 4 2" xfId="28823" xr:uid="{C3C5BFCF-ECC6-429C-970E-C364A1C55746}"/>
    <cellStyle name="40% - Ênfase1 6 7 4 3" xfId="28824" xr:uid="{74507399-8185-4712-9293-EDD60BCB5E27}"/>
    <cellStyle name="40% - Ênfase1 6 7 5" xfId="28825" xr:uid="{FBBC89DC-ED73-468A-92C5-CD627B141D99}"/>
    <cellStyle name="40% - Ênfase1 6 7 6" xfId="28826" xr:uid="{AA229C63-A08A-4733-A6C5-9D859268EAB3}"/>
    <cellStyle name="40% - Ênfase1 6 8" xfId="10856" xr:uid="{DABAFBD0-7B6B-48B9-B362-4F18205A7C8C}"/>
    <cellStyle name="40% - Ênfase1 6 8 2" xfId="10857" xr:uid="{7FA4CCF5-7745-496A-B0CB-17181031DC17}"/>
    <cellStyle name="40% - Ênfase1 6 8 2 2" xfId="28827" xr:uid="{507D2332-1ED1-4FBD-877C-CAA2C123054C}"/>
    <cellStyle name="40% - Ênfase1 6 8 2 2 2" xfId="28828" xr:uid="{46ABB502-93E1-4F41-A53A-EA5E38F7ED26}"/>
    <cellStyle name="40% - Ênfase1 6 8 2 2 3" xfId="28829" xr:uid="{02960E93-6E8C-41CC-B45B-0C4262FF88FF}"/>
    <cellStyle name="40% - Ênfase1 6 8 2 3" xfId="28830" xr:uid="{34923A37-983A-4825-B4DC-2C0BCA3B3764}"/>
    <cellStyle name="40% - Ênfase1 6 8 2 4" xfId="28831" xr:uid="{EC2A10C5-4036-4F29-8540-EEE11B8F27B9}"/>
    <cellStyle name="40% - Ênfase1 6 8 3" xfId="10858" xr:uid="{8D1445B4-AE1A-44CD-B7A2-BF7B4D492D93}"/>
    <cellStyle name="40% - Ênfase1 6 8 3 2" xfId="28832" xr:uid="{53343C78-43C0-456E-A016-4EE7E4FFABAF}"/>
    <cellStyle name="40% - Ênfase1 6 8 3 2 2" xfId="28833" xr:uid="{1916E1D2-C4C2-40E8-BB5C-BEA5E558886C}"/>
    <cellStyle name="40% - Ênfase1 6 8 3 2 3" xfId="28834" xr:uid="{80FBAC6A-CA7B-4993-8D10-0C480587F04F}"/>
    <cellStyle name="40% - Ênfase1 6 8 3 3" xfId="28835" xr:uid="{DDBAED37-9BC0-4170-B936-D7D6C1E6BDA5}"/>
    <cellStyle name="40% - Ênfase1 6 8 3 4" xfId="28836" xr:uid="{7DC9D517-EAC7-4B05-B6A1-1B10A6DE4E4F}"/>
    <cellStyle name="40% - Ênfase1 6 8 4" xfId="28837" xr:uid="{FE39D5A0-F89A-4EB2-A48D-259683854815}"/>
    <cellStyle name="40% - Ênfase1 6 8 4 2" xfId="28838" xr:uid="{89DDA204-B010-47D2-BBD8-5D608D1CBE41}"/>
    <cellStyle name="40% - Ênfase1 6 8 4 3" xfId="28839" xr:uid="{C5423DF4-AA29-4A53-9C79-08F1E9BE51C6}"/>
    <cellStyle name="40% - Ênfase1 6 8 5" xfId="28840" xr:uid="{8F1ED932-0C1F-48E7-A888-18784A6448BB}"/>
    <cellStyle name="40% - Ênfase1 6 8 6" xfId="28841" xr:uid="{1A897FE6-EF67-4DFF-BDFB-7A91A48021F1}"/>
    <cellStyle name="40% - Ênfase1 6 9" xfId="10859" xr:uid="{1FC97E8A-655C-4B49-B129-7A4BCE383649}"/>
    <cellStyle name="40% - Ênfase1 6 9 2" xfId="28842" xr:uid="{21F3AC04-EE0A-4B16-B213-52B178DF779D}"/>
    <cellStyle name="40% - Ênfase1 6 9 2 2" xfId="28843" xr:uid="{5396A7BB-0CA7-456B-8C5D-D6A29DCC9960}"/>
    <cellStyle name="40% - Ênfase1 6 9 2 3" xfId="28844" xr:uid="{B4084A4F-BC11-48D8-A2D9-56F5ABBA2A2C}"/>
    <cellStyle name="40% - Ênfase1 6 9 3" xfId="28845" xr:uid="{69B78A01-1126-4DAC-A51B-DE067D6EC528}"/>
    <cellStyle name="40% - Ênfase1 6 9 4" xfId="28846" xr:uid="{430422D0-A6C2-4B12-9B4C-A2E04AD03393}"/>
    <cellStyle name="40% - Ênfase1 60" xfId="10860" xr:uid="{B70332F7-5595-49DD-9EFA-31DB20920EDC}"/>
    <cellStyle name="40% - Ênfase1 60 2" xfId="10861" xr:uid="{AA57039B-D34C-4E14-A11E-05164ABAD25B}"/>
    <cellStyle name="40% - Ênfase1 60 2 2" xfId="28847" xr:uid="{D55A238B-D43D-4575-9221-52C7D065E3F7}"/>
    <cellStyle name="40% - Ênfase1 60 2 2 2" xfId="28848" xr:uid="{E1690226-7863-4FF4-B96D-13CCDBD7CF4B}"/>
    <cellStyle name="40% - Ênfase1 60 2 2 3" xfId="28849" xr:uid="{172134DC-3475-48BC-B4D3-678497BF192E}"/>
    <cellStyle name="40% - Ênfase1 60 2 3" xfId="28850" xr:uid="{BF026E24-E45A-4002-B562-BEC4874F2C6D}"/>
    <cellStyle name="40% - Ênfase1 60 2 4" xfId="28851" xr:uid="{0B76328A-6402-46AA-98BA-DD74D0B788E3}"/>
    <cellStyle name="40% - Ênfase1 60 3" xfId="28852" xr:uid="{E233D175-089C-445C-A1F2-4D25B1FE34CE}"/>
    <cellStyle name="40% - Ênfase1 60 3 2" xfId="28853" xr:uid="{9BBD1602-1CEC-4A80-A8F7-A45875AA4DA2}"/>
    <cellStyle name="40% - Ênfase1 60 3 3" xfId="28854" xr:uid="{A571817B-0B08-4C8E-80E5-BE0FD343029B}"/>
    <cellStyle name="40% - Ênfase1 60 4" xfId="28855" xr:uid="{DBFCEAA3-3744-43D4-8C34-A0E8A7FACB51}"/>
    <cellStyle name="40% - Ênfase1 60 5" xfId="28856" xr:uid="{981E8281-90FE-47B7-B1B5-34AEB4762970}"/>
    <cellStyle name="40% - Ênfase1 61" xfId="10862" xr:uid="{916C0B8E-9190-484C-9642-C8AA2FAA8E6A}"/>
    <cellStyle name="40% - Ênfase1 61 2" xfId="10863" xr:uid="{5016ABE2-0104-4F3E-823A-7DC5707E8786}"/>
    <cellStyle name="40% - Ênfase1 61 2 2" xfId="28857" xr:uid="{249030E9-7B43-498C-B736-1EB2009D7A7D}"/>
    <cellStyle name="40% - Ênfase1 61 2 2 2" xfId="28858" xr:uid="{07F6299B-7935-424E-A750-738A20881C24}"/>
    <cellStyle name="40% - Ênfase1 61 2 2 3" xfId="28859" xr:uid="{99EAFDAD-6C4E-4273-8120-9339641A84BF}"/>
    <cellStyle name="40% - Ênfase1 61 2 3" xfId="28860" xr:uid="{F7E26ED0-4454-492C-B096-0AB1A88D8900}"/>
    <cellStyle name="40% - Ênfase1 61 2 4" xfId="28861" xr:uid="{E447B49C-5783-4FD0-A7CA-091641D7D5F9}"/>
    <cellStyle name="40% - Ênfase1 61 3" xfId="28862" xr:uid="{562A9F5C-2A7E-43E6-8074-4C7489C1C712}"/>
    <cellStyle name="40% - Ênfase1 61 3 2" xfId="28863" xr:uid="{E1D8E51C-9149-422E-B4D9-73459634EDF9}"/>
    <cellStyle name="40% - Ênfase1 61 3 3" xfId="28864" xr:uid="{CBA23C29-5E5D-4621-B650-6121FE9BD9F1}"/>
    <cellStyle name="40% - Ênfase1 61 4" xfId="28865" xr:uid="{F69A158B-3254-4D38-9227-5AFB32AD33BB}"/>
    <cellStyle name="40% - Ênfase1 61 5" xfId="28866" xr:uid="{B8205089-A4D1-4534-B588-63E3FEB5F62C}"/>
    <cellStyle name="40% - Ênfase1 62" xfId="10864" xr:uid="{36949230-3326-4DCD-8B34-A3F58EC06BCC}"/>
    <cellStyle name="40% - Ênfase1 62 2" xfId="10865" xr:uid="{B03500E7-0D6D-4D57-B1E9-2F753D6966B6}"/>
    <cellStyle name="40% - Ênfase1 62 2 2" xfId="28867" xr:uid="{B6500A0F-3317-4905-B124-B1E5A84D6A5E}"/>
    <cellStyle name="40% - Ênfase1 62 2 2 2" xfId="28868" xr:uid="{D64C9A50-55FC-4555-AFA5-DF9179456A1F}"/>
    <cellStyle name="40% - Ênfase1 62 2 2 3" xfId="28869" xr:uid="{A1F9299F-9E00-4F55-885B-7053E1A7BDFC}"/>
    <cellStyle name="40% - Ênfase1 62 2 3" xfId="28870" xr:uid="{BDAE35E9-157B-418A-B39F-0C3C15A869DB}"/>
    <cellStyle name="40% - Ênfase1 62 2 4" xfId="28871" xr:uid="{36180AEB-D278-4CA5-959F-66BE092789DB}"/>
    <cellStyle name="40% - Ênfase1 62 3" xfId="28872" xr:uid="{65718397-0585-4928-84F6-34F8FAF2F0AC}"/>
    <cellStyle name="40% - Ênfase1 62 3 2" xfId="28873" xr:uid="{CEDA963C-B27A-41B4-8194-D38F0AA98486}"/>
    <cellStyle name="40% - Ênfase1 62 3 3" xfId="28874" xr:uid="{940C9D9C-B758-4C63-B836-78ECEEC22BAF}"/>
    <cellStyle name="40% - Ênfase1 62 4" xfId="28875" xr:uid="{309240E4-0DCA-4501-8A0F-F08FF6BB4E14}"/>
    <cellStyle name="40% - Ênfase1 62 5" xfId="28876" xr:uid="{3A1B8E93-8B8C-4D25-A028-F33836E99B1D}"/>
    <cellStyle name="40% - Ênfase1 63" xfId="10866" xr:uid="{38908605-1A15-4727-9392-FDBE4299B070}"/>
    <cellStyle name="40% - Ênfase1 63 2" xfId="10867" xr:uid="{770841C2-423E-4C7D-BC1A-817B9B81D067}"/>
    <cellStyle name="40% - Ênfase1 63 2 2" xfId="28877" xr:uid="{ADDFCCCA-489B-4935-9A6E-B44CB167D9C7}"/>
    <cellStyle name="40% - Ênfase1 63 2 2 2" xfId="28878" xr:uid="{686C2E20-1D6C-43CE-A93E-B192440797AF}"/>
    <cellStyle name="40% - Ênfase1 63 2 2 3" xfId="28879" xr:uid="{1BDFBC9D-1422-4449-80A0-0A8C49352C19}"/>
    <cellStyle name="40% - Ênfase1 63 2 3" xfId="28880" xr:uid="{582D45C0-F388-46F6-A110-5AEFCDA21059}"/>
    <cellStyle name="40% - Ênfase1 63 2 4" xfId="28881" xr:uid="{53D6A81F-DD22-4469-9B3D-AAE618599299}"/>
    <cellStyle name="40% - Ênfase1 63 3" xfId="28882" xr:uid="{3108C14B-F3EC-4CE5-9FCE-755C567E20DF}"/>
    <cellStyle name="40% - Ênfase1 63 3 2" xfId="28883" xr:uid="{B12E475D-24F0-4E80-986B-1AF6AC480F84}"/>
    <cellStyle name="40% - Ênfase1 63 3 3" xfId="28884" xr:uid="{FBCBD0D5-B875-4E19-9D61-D79733600EF1}"/>
    <cellStyle name="40% - Ênfase1 63 4" xfId="28885" xr:uid="{B22A9AA0-7982-43F4-A232-97D3CD22AF10}"/>
    <cellStyle name="40% - Ênfase1 63 5" xfId="28886" xr:uid="{EE9907A4-A83B-4364-A9C2-CA1888E593B6}"/>
    <cellStyle name="40% - Ênfase1 64" xfId="10868" xr:uid="{7BF630D4-2977-4DD8-B92B-33E9D099D4BC}"/>
    <cellStyle name="40% - Ênfase1 64 2" xfId="28887" xr:uid="{0635B9A1-11E0-421D-B47D-1E2D9747A601}"/>
    <cellStyle name="40% - Ênfase1 64 2 2" xfId="28888" xr:uid="{3E8457C2-F2A3-43A5-BB05-5807F91F863E}"/>
    <cellStyle name="40% - Ênfase1 64 2 3" xfId="28889" xr:uid="{56BDBD01-2A15-4344-BAB8-461483D72A09}"/>
    <cellStyle name="40% - Ênfase1 64 3" xfId="28890" xr:uid="{158203E9-5411-4E70-BB67-531EE156A9F6}"/>
    <cellStyle name="40% - Ênfase1 64 4" xfId="28891" xr:uid="{823D77B8-911D-4ED4-BFE3-7FF5472212B6}"/>
    <cellStyle name="40% - Ênfase1 65" xfId="10869" xr:uid="{8DBA4C8F-C4A0-4AAC-8858-EFAF1AF2BF6C}"/>
    <cellStyle name="40% - Ênfase1 65 2" xfId="28892" xr:uid="{41253E41-2E47-4ED4-AC91-A66CF11C99EC}"/>
    <cellStyle name="40% - Ênfase1 65 2 2" xfId="28893" xr:uid="{EB77C3B8-AEEE-4371-A4CB-61C84ACEB7F3}"/>
    <cellStyle name="40% - Ênfase1 65 2 3" xfId="28894" xr:uid="{F5A344CB-8FF8-4A64-BA48-8B7C049BDF5D}"/>
    <cellStyle name="40% - Ênfase1 65 3" xfId="28895" xr:uid="{ACCDC89C-9E5D-49C8-BC28-151F85D99CDD}"/>
    <cellStyle name="40% - Ênfase1 65 4" xfId="28896" xr:uid="{5249BECC-3692-47DD-9439-E6A5E98FEB5B}"/>
    <cellStyle name="40% - Ênfase1 66" xfId="10870" xr:uid="{9970D702-01C5-4B0B-9F3F-A4CE131F6EFB}"/>
    <cellStyle name="40% - Ênfase1 66 2" xfId="28897" xr:uid="{68E34A12-FF8E-4A88-99CD-8ADBDB21C23D}"/>
    <cellStyle name="40% - Ênfase1 66 2 2" xfId="28898" xr:uid="{196E20F1-4F58-4773-BF03-616016358B95}"/>
    <cellStyle name="40% - Ênfase1 66 2 3" xfId="28899" xr:uid="{420BF16B-8244-4CF7-9A3F-CFE35C3CA415}"/>
    <cellStyle name="40% - Ênfase1 66 3" xfId="28900" xr:uid="{C6F44AA8-25DB-4D74-A5B0-BC1BD1911252}"/>
    <cellStyle name="40% - Ênfase1 66 4" xfId="28901" xr:uid="{0996AE11-2B8C-43B3-8B19-B34E136599BB}"/>
    <cellStyle name="40% - Ênfase1 67" xfId="10871" xr:uid="{E83515F6-3AAD-41D7-B557-303AC8C99FB2}"/>
    <cellStyle name="40% - Ênfase1 67 2" xfId="28902" xr:uid="{5538CBEC-D10C-4AF5-8A4A-183FFAAF13AD}"/>
    <cellStyle name="40% - Ênfase1 67 2 2" xfId="28903" xr:uid="{AFEDBF98-F8F9-490B-A5C4-4D7DBA43F403}"/>
    <cellStyle name="40% - Ênfase1 67 2 3" xfId="28904" xr:uid="{115D5BFB-62F0-4C0A-84FA-B81B708AA50D}"/>
    <cellStyle name="40% - Ênfase1 67 3" xfId="28905" xr:uid="{2E01FBBC-EFAA-4E67-8FA9-453762F89565}"/>
    <cellStyle name="40% - Ênfase1 67 4" xfId="28906" xr:uid="{6B0DB5F0-7450-4EA6-B5ED-4DA87C2B269C}"/>
    <cellStyle name="40% - Ênfase1 68" xfId="10872" xr:uid="{3896E490-51BA-4D4B-AECE-025EEF866529}"/>
    <cellStyle name="40% - Ênfase1 68 2" xfId="28907" xr:uid="{AEA63931-CF93-47B2-81D7-C235B18ED549}"/>
    <cellStyle name="40% - Ênfase1 68 2 2" xfId="28908" xr:uid="{B634D021-1D50-498D-9E67-042D38BF2B03}"/>
    <cellStyle name="40% - Ênfase1 68 2 3" xfId="28909" xr:uid="{805FFC1D-5310-41A4-B583-47B6E5E05BB1}"/>
    <cellStyle name="40% - Ênfase1 68 3" xfId="28910" xr:uid="{2C47DD57-67F5-4144-8F6A-8DE4BAA210BE}"/>
    <cellStyle name="40% - Ênfase1 68 4" xfId="28911" xr:uid="{7C16D044-771F-4CBD-9D9E-88E78CDC6FCB}"/>
    <cellStyle name="40% - Ênfase1 69" xfId="10873" xr:uid="{AE73F5D1-0310-4183-AC6A-148194B3791E}"/>
    <cellStyle name="40% - Ênfase1 69 2" xfId="28912" xr:uid="{D7CF5B63-6CAD-48A0-9836-46780C28249E}"/>
    <cellStyle name="40% - Ênfase1 69 2 2" xfId="28913" xr:uid="{FEA79AEC-395B-4294-824A-7F14E492B01B}"/>
    <cellStyle name="40% - Ênfase1 69 2 3" xfId="28914" xr:uid="{FF61DA1D-F03B-4C83-A162-410B37D1176A}"/>
    <cellStyle name="40% - Ênfase1 69 3" xfId="28915" xr:uid="{23AA28F5-699C-4080-A50B-25EAE88559A3}"/>
    <cellStyle name="40% - Ênfase1 69 4" xfId="28916" xr:uid="{3F740A9B-C3A6-44E9-A9EC-6262D1F6DE53}"/>
    <cellStyle name="40% - Ênfase1 7" xfId="5284" xr:uid="{9A55F48C-4D96-4472-9F22-F93A1100AD5B}"/>
    <cellStyle name="40% - Ênfase1 7 10" xfId="10874" xr:uid="{63ECA382-65C2-4834-B822-5D204A53C8ED}"/>
    <cellStyle name="40% - Ênfase1 7 10 2" xfId="28917" xr:uid="{27A4B608-5731-4F90-8798-06C4FA98F7A0}"/>
    <cellStyle name="40% - Ênfase1 7 10 2 2" xfId="28918" xr:uid="{0FB10C25-CF6E-4A5A-B37A-44800CFDB733}"/>
    <cellStyle name="40% - Ênfase1 7 10 2 3" xfId="28919" xr:uid="{386DF8BA-0325-46EF-A653-5F8607ED4D6A}"/>
    <cellStyle name="40% - Ênfase1 7 10 3" xfId="28920" xr:uid="{DCA989DF-6E2C-47B8-BEFD-D38E256D560F}"/>
    <cellStyle name="40% - Ênfase1 7 10 4" xfId="28921" xr:uid="{EAB3BE9C-2EF6-437E-9661-BD1E90DB670B}"/>
    <cellStyle name="40% - Ênfase1 7 11" xfId="28922" xr:uid="{CE190EB6-25E8-4BAD-BF2A-AC60874D6A7E}"/>
    <cellStyle name="40% - Ênfase1 7 11 2" xfId="28923" xr:uid="{A50EF37C-C369-41DE-A05E-D8ED5102665A}"/>
    <cellStyle name="40% - Ênfase1 7 11 3" xfId="28924" xr:uid="{3B03B269-FCFB-4ECC-AB09-8831CBAB0C30}"/>
    <cellStyle name="40% - Ênfase1 7 12" xfId="28925" xr:uid="{917D95C0-173D-40C7-8AAD-5FB385059BB8}"/>
    <cellStyle name="40% - Ênfase1 7 13" xfId="28926" xr:uid="{1769362F-9020-4583-96AA-9CAD384D98BC}"/>
    <cellStyle name="40% - Ênfase1 7 2" xfId="5285" xr:uid="{2B52D4DF-9F9E-4741-BC95-4A7A75F2E768}"/>
    <cellStyle name="40% - Ênfase1 7 2 2" xfId="10875" xr:uid="{5B24410F-D14B-41DE-BF30-E1D080E67F3C}"/>
    <cellStyle name="40% - Ênfase1 7 2 2 2" xfId="28927" xr:uid="{49384F1C-517C-4924-B725-2F01D9A66CCB}"/>
    <cellStyle name="40% - Ênfase1 7 2 2 2 2" xfId="28928" xr:uid="{E2093E4B-9619-4F97-81DA-65F2A72761FD}"/>
    <cellStyle name="40% - Ênfase1 7 2 2 2 3" xfId="28929" xr:uid="{45C02DA9-5E6F-412C-B10D-FCF0C2A068FF}"/>
    <cellStyle name="40% - Ênfase1 7 2 2 3" xfId="28930" xr:uid="{DBE17BB6-47C9-427C-B55E-76FF8FB1177B}"/>
    <cellStyle name="40% - Ênfase1 7 2 2 4" xfId="28931" xr:uid="{5362FABA-E62E-45B1-8CCB-45CF06CCAE6C}"/>
    <cellStyle name="40% - Ênfase1 7 2 3" xfId="10876" xr:uid="{17D48373-FAA9-46EA-9168-4A16723AC383}"/>
    <cellStyle name="40% - Ênfase1 7 2 3 2" xfId="28932" xr:uid="{92C97E02-D83A-46EE-9553-B267C3991CE3}"/>
    <cellStyle name="40% - Ênfase1 7 2 3 2 2" xfId="28933" xr:uid="{B8B0344D-D06B-42CA-96F8-4FAC4D3D1353}"/>
    <cellStyle name="40% - Ênfase1 7 2 3 2 3" xfId="28934" xr:uid="{F9FF4F6F-0269-40C7-8F10-3A2C0CD05663}"/>
    <cellStyle name="40% - Ênfase1 7 2 3 3" xfId="28935" xr:uid="{C98D77FE-0387-43B6-89FA-74B49601297D}"/>
    <cellStyle name="40% - Ênfase1 7 2 3 4" xfId="28936" xr:uid="{89417A84-9784-4998-BA2C-DAB5B6A8DAD1}"/>
    <cellStyle name="40% - Ênfase1 7 2 4" xfId="28937" xr:uid="{D21F2B39-4648-4054-9D7F-763C7B9BF476}"/>
    <cellStyle name="40% - Ênfase1 7 2 4 2" xfId="28938" xr:uid="{CA11C5A9-96F8-47E0-9EE1-F10159B97762}"/>
    <cellStyle name="40% - Ênfase1 7 2 4 3" xfId="28939" xr:uid="{C40B21D3-A7A3-47E5-9613-C33F23F4CDF1}"/>
    <cellStyle name="40% - Ênfase1 7 2 5" xfId="28940" xr:uid="{CCFECF3B-42E3-4ACA-AEB5-EDF0FCCC32A3}"/>
    <cellStyle name="40% - Ênfase1 7 2 6" xfId="28941" xr:uid="{9F4F5492-E535-42FC-9C40-3F9A6E35154B}"/>
    <cellStyle name="40% - Ênfase1 7 3" xfId="5286" xr:uid="{0D3049DD-89ED-4BC2-B5EE-E18C113E7B10}"/>
    <cellStyle name="40% - Ênfase1 7 3 2" xfId="10877" xr:uid="{6706D194-F028-4858-8BD9-B209D71DD355}"/>
    <cellStyle name="40% - Ênfase1 7 3 2 2" xfId="28942" xr:uid="{F94B1DEC-08FB-42C6-9EE6-F5B023F32DAC}"/>
    <cellStyle name="40% - Ênfase1 7 3 2 2 2" xfId="28943" xr:uid="{B8B04F1A-E3D3-47E5-9EE5-751C6971D23B}"/>
    <cellStyle name="40% - Ênfase1 7 3 2 2 3" xfId="28944" xr:uid="{13248549-5184-4CE2-8507-43A997407A4E}"/>
    <cellStyle name="40% - Ênfase1 7 3 2 3" xfId="28945" xr:uid="{ECDBB0EA-7D02-4958-B8A4-6D7D19051BDE}"/>
    <cellStyle name="40% - Ênfase1 7 3 2 4" xfId="28946" xr:uid="{1F6BF764-8BB7-4E69-801D-085F461AC12C}"/>
    <cellStyle name="40% - Ênfase1 7 3 3" xfId="10878" xr:uid="{50CF45A2-899A-49C2-B854-C2FD8376BEA3}"/>
    <cellStyle name="40% - Ênfase1 7 3 3 2" xfId="28947" xr:uid="{784C1FB0-0419-471B-B226-3DCCB4968415}"/>
    <cellStyle name="40% - Ênfase1 7 3 3 2 2" xfId="28948" xr:uid="{6EC2E223-48D3-463B-9168-C38426F729EA}"/>
    <cellStyle name="40% - Ênfase1 7 3 3 2 3" xfId="28949" xr:uid="{7EB4CA45-228F-4090-B30A-24D2CE419502}"/>
    <cellStyle name="40% - Ênfase1 7 3 3 3" xfId="28950" xr:uid="{6CBB0CA0-844B-4EFB-899E-460B55E06261}"/>
    <cellStyle name="40% - Ênfase1 7 3 3 4" xfId="28951" xr:uid="{40EEB15F-20B8-4CCA-BD56-D8D6058292AA}"/>
    <cellStyle name="40% - Ênfase1 7 3 4" xfId="28952" xr:uid="{CDBB8964-B7F6-4414-9EF5-3A24AA1639B5}"/>
    <cellStyle name="40% - Ênfase1 7 3 4 2" xfId="28953" xr:uid="{8E263938-30E2-4C4E-8AA0-78B6A8662C9F}"/>
    <cellStyle name="40% - Ênfase1 7 3 4 3" xfId="28954" xr:uid="{1B3C5481-B976-4AAA-8CFD-AA3EA4099DE8}"/>
    <cellStyle name="40% - Ênfase1 7 3 5" xfId="28955" xr:uid="{E4B1B221-92D2-4847-B8C0-1C4A15453479}"/>
    <cellStyle name="40% - Ênfase1 7 3 6" xfId="28956" xr:uid="{5B4563F8-89B5-4074-B11B-924F449CB027}"/>
    <cellStyle name="40% - Ênfase1 7 4" xfId="10879" xr:uid="{6FD05CF3-FB95-44DA-8C1C-389EAE5029B9}"/>
    <cellStyle name="40% - Ênfase1 7 4 2" xfId="10880" xr:uid="{5E43737B-B857-4C11-B7CB-5695171292C1}"/>
    <cellStyle name="40% - Ênfase1 7 4 2 2" xfId="28957" xr:uid="{7B2C1B1C-4314-4C54-93D5-EA67246F2892}"/>
    <cellStyle name="40% - Ênfase1 7 4 2 2 2" xfId="28958" xr:uid="{F3462138-E8F4-424A-80A2-DF37188CCD52}"/>
    <cellStyle name="40% - Ênfase1 7 4 2 2 3" xfId="28959" xr:uid="{D10CF1A1-6139-4454-93B4-74A311A0CA40}"/>
    <cellStyle name="40% - Ênfase1 7 4 2 3" xfId="28960" xr:uid="{6A07FD46-110F-4FE5-8CFB-E2EAEDCE27D0}"/>
    <cellStyle name="40% - Ênfase1 7 4 2 4" xfId="28961" xr:uid="{CFE2F9F9-CBE4-4D1C-A03A-C92F78405CD2}"/>
    <cellStyle name="40% - Ênfase1 7 4 3" xfId="10881" xr:uid="{291D494C-6699-4F42-A95C-32F0F2F82914}"/>
    <cellStyle name="40% - Ênfase1 7 4 3 2" xfId="28962" xr:uid="{FCBC5746-B500-4224-8970-1547608BAB27}"/>
    <cellStyle name="40% - Ênfase1 7 4 3 2 2" xfId="28963" xr:uid="{EB3475FF-96CC-4F4E-97E5-0A244407C091}"/>
    <cellStyle name="40% - Ênfase1 7 4 3 2 3" xfId="28964" xr:uid="{576B3975-68AA-4641-A359-246E9836AFCF}"/>
    <cellStyle name="40% - Ênfase1 7 4 3 3" xfId="28965" xr:uid="{7A420EA3-9548-4C78-860B-9ADBC705EB43}"/>
    <cellStyle name="40% - Ênfase1 7 4 3 4" xfId="28966" xr:uid="{ADBDF164-D57B-4AE6-80AB-BF04E1A2FBC7}"/>
    <cellStyle name="40% - Ênfase1 7 4 4" xfId="28967" xr:uid="{C16EDF24-38DA-459E-8E40-65DCB7D2CC7F}"/>
    <cellStyle name="40% - Ênfase1 7 4 4 2" xfId="28968" xr:uid="{7292FEEB-4350-4697-9DAB-F5E379BA2C83}"/>
    <cellStyle name="40% - Ênfase1 7 4 4 3" xfId="28969" xr:uid="{3336F1E7-5305-4C82-9C79-6CACD7BA9F88}"/>
    <cellStyle name="40% - Ênfase1 7 4 5" xfId="28970" xr:uid="{B731EE96-E870-4DF0-8AE4-33CBA19CD684}"/>
    <cellStyle name="40% - Ênfase1 7 4 6" xfId="28971" xr:uid="{3B69BA81-252F-42A8-831E-1C99F651CAE3}"/>
    <cellStyle name="40% - Ênfase1 7 5" xfId="10882" xr:uid="{8389C198-5720-4A0E-BDAF-9A810D14E546}"/>
    <cellStyle name="40% - Ênfase1 7 5 2" xfId="10883" xr:uid="{14B49204-99DF-44A9-AC14-046CF8E17483}"/>
    <cellStyle name="40% - Ênfase1 7 5 2 2" xfId="28972" xr:uid="{652AB144-4CC5-4A0B-BAC7-4B901B2EFFB7}"/>
    <cellStyle name="40% - Ênfase1 7 5 2 2 2" xfId="28973" xr:uid="{93895C68-43F1-47A1-BC32-5B0FC6E4D31D}"/>
    <cellStyle name="40% - Ênfase1 7 5 2 2 3" xfId="28974" xr:uid="{89122328-9F95-45C3-8934-855C64364708}"/>
    <cellStyle name="40% - Ênfase1 7 5 2 3" xfId="28975" xr:uid="{16C6B93C-5473-42C6-A9F9-765A34992C94}"/>
    <cellStyle name="40% - Ênfase1 7 5 2 4" xfId="28976" xr:uid="{A01DDE57-5018-4A09-9972-AA1AAB785D6A}"/>
    <cellStyle name="40% - Ênfase1 7 5 3" xfId="10884" xr:uid="{7A1E4C8B-563B-452D-8F47-FE0786B633FD}"/>
    <cellStyle name="40% - Ênfase1 7 5 3 2" xfId="28977" xr:uid="{A5B8F729-A550-4F1A-9BE8-F31C86C4CD14}"/>
    <cellStyle name="40% - Ênfase1 7 5 3 2 2" xfId="28978" xr:uid="{E4BD8907-50DA-4B8E-806F-DD417C7A6634}"/>
    <cellStyle name="40% - Ênfase1 7 5 3 2 3" xfId="28979" xr:uid="{19445772-1D33-4A90-BDA5-60DEBF7FC4AE}"/>
    <cellStyle name="40% - Ênfase1 7 5 3 3" xfId="28980" xr:uid="{B4E4B07C-0CFB-4A1C-A3F1-62BA1DA40D2F}"/>
    <cellStyle name="40% - Ênfase1 7 5 3 4" xfId="28981" xr:uid="{EB1F87C9-EDF2-41E0-89DB-03F518A24E48}"/>
    <cellStyle name="40% - Ênfase1 7 5 4" xfId="28982" xr:uid="{FEA6D289-E21B-48D3-BB5E-F0B501D1B375}"/>
    <cellStyle name="40% - Ênfase1 7 5 4 2" xfId="28983" xr:uid="{1457E5D7-46C6-437B-892E-BB97AA1CEF49}"/>
    <cellStyle name="40% - Ênfase1 7 5 4 3" xfId="28984" xr:uid="{4D76385B-A3AD-446C-A902-06C6BAF59C71}"/>
    <cellStyle name="40% - Ênfase1 7 5 5" xfId="28985" xr:uid="{39559824-A77E-4CF2-9DD6-0F8B5ED65C6E}"/>
    <cellStyle name="40% - Ênfase1 7 5 6" xfId="28986" xr:uid="{87D0E5B7-8228-49B6-A6A5-DF9626DBED5B}"/>
    <cellStyle name="40% - Ênfase1 7 6" xfId="10885" xr:uid="{286EA25D-F854-40B1-B3E2-6A278F1F116D}"/>
    <cellStyle name="40% - Ênfase1 7 6 2" xfId="10886" xr:uid="{8D9891B7-F31A-4F66-89C2-D950DA3D2F2F}"/>
    <cellStyle name="40% - Ênfase1 7 6 2 2" xfId="28987" xr:uid="{C0303AD4-8411-4274-B65B-75C6D579D9F8}"/>
    <cellStyle name="40% - Ênfase1 7 6 2 2 2" xfId="28988" xr:uid="{C11BF2E1-251F-4B73-9004-C51B0977EA44}"/>
    <cellStyle name="40% - Ênfase1 7 6 2 2 3" xfId="28989" xr:uid="{919940AB-79D6-49BD-9290-C0F6479D755D}"/>
    <cellStyle name="40% - Ênfase1 7 6 2 3" xfId="28990" xr:uid="{302D7B73-2645-40A9-BF6A-35DBB805F1E6}"/>
    <cellStyle name="40% - Ênfase1 7 6 2 4" xfId="28991" xr:uid="{C6C99EBD-737C-4D37-B463-57510F760BDF}"/>
    <cellStyle name="40% - Ênfase1 7 6 3" xfId="10887" xr:uid="{896B7E39-64E0-4B6C-8866-9BA43DD085A2}"/>
    <cellStyle name="40% - Ênfase1 7 6 3 2" xfId="28992" xr:uid="{2E150FE7-062B-4E1A-B0F4-19B207E83C58}"/>
    <cellStyle name="40% - Ênfase1 7 6 3 2 2" xfId="28993" xr:uid="{8CEC2C6F-5304-4AEA-8538-88A97EE585F7}"/>
    <cellStyle name="40% - Ênfase1 7 6 3 2 3" xfId="28994" xr:uid="{19AFC8B5-8EA4-458F-BF30-66C062052881}"/>
    <cellStyle name="40% - Ênfase1 7 6 3 3" xfId="28995" xr:uid="{7B409105-C8C3-4BD2-A6E4-DEA76E4E36D7}"/>
    <cellStyle name="40% - Ênfase1 7 6 3 4" xfId="28996" xr:uid="{91A8A673-32AF-4CCD-A1A8-3A14BDD7B58C}"/>
    <cellStyle name="40% - Ênfase1 7 6 4" xfId="28997" xr:uid="{FE681661-75EA-447D-8B4A-27535417B11E}"/>
    <cellStyle name="40% - Ênfase1 7 6 4 2" xfId="28998" xr:uid="{2677A22A-863B-4895-94D0-C1565D12EA18}"/>
    <cellStyle name="40% - Ênfase1 7 6 4 3" xfId="28999" xr:uid="{AEA8D965-CA27-4AC4-B09F-6EEAAE1D2F55}"/>
    <cellStyle name="40% - Ênfase1 7 6 5" xfId="29000" xr:uid="{1ABDC723-A77A-452B-8D3D-E1163E10D1B6}"/>
    <cellStyle name="40% - Ênfase1 7 6 6" xfId="29001" xr:uid="{48EC40A7-43F3-467F-94AC-522136611E68}"/>
    <cellStyle name="40% - Ênfase1 7 7" xfId="10888" xr:uid="{66A2A4B5-7F37-48AC-8F97-75081224E198}"/>
    <cellStyle name="40% - Ênfase1 7 7 2" xfId="10889" xr:uid="{DFD8F57A-3080-4C98-81A7-4B6FC7035FB3}"/>
    <cellStyle name="40% - Ênfase1 7 7 2 2" xfId="29002" xr:uid="{99994D8C-0267-4462-907E-98CE66D3C281}"/>
    <cellStyle name="40% - Ênfase1 7 7 2 2 2" xfId="29003" xr:uid="{255F24C4-FC99-4983-96DD-6E3BC647ACC1}"/>
    <cellStyle name="40% - Ênfase1 7 7 2 2 3" xfId="29004" xr:uid="{D227EE37-A212-49D6-A3FE-784653C89089}"/>
    <cellStyle name="40% - Ênfase1 7 7 2 3" xfId="29005" xr:uid="{4E04DCEC-8D02-4718-B294-48637BDD4D50}"/>
    <cellStyle name="40% - Ênfase1 7 7 2 4" xfId="29006" xr:uid="{E1B52810-6B2B-49BE-BB2A-32D6DF6B837B}"/>
    <cellStyle name="40% - Ênfase1 7 7 3" xfId="10890" xr:uid="{AEF4BD2F-0271-4772-906D-29AC0160E0F6}"/>
    <cellStyle name="40% - Ênfase1 7 7 3 2" xfId="29007" xr:uid="{84F74C4C-2D2C-453A-A723-31D31720F6F7}"/>
    <cellStyle name="40% - Ênfase1 7 7 3 2 2" xfId="29008" xr:uid="{21DDDDE4-E9F5-48E3-A555-EB7B9C98D672}"/>
    <cellStyle name="40% - Ênfase1 7 7 3 2 3" xfId="29009" xr:uid="{391DD6BB-9479-4391-9947-21697130B606}"/>
    <cellStyle name="40% - Ênfase1 7 7 3 3" xfId="29010" xr:uid="{B9CAF52E-962C-4162-BCC0-ED0F625EF0B7}"/>
    <cellStyle name="40% - Ênfase1 7 7 3 4" xfId="29011" xr:uid="{3A36C29C-4845-4EEF-B5BD-ECDD68B51429}"/>
    <cellStyle name="40% - Ênfase1 7 7 4" xfId="29012" xr:uid="{33D2A90F-0A6C-44DC-BF18-1AE950EA0D5A}"/>
    <cellStyle name="40% - Ênfase1 7 7 4 2" xfId="29013" xr:uid="{E85FB070-BF1B-4B22-A857-95A57AB56B53}"/>
    <cellStyle name="40% - Ênfase1 7 7 4 3" xfId="29014" xr:uid="{C611E2F8-6796-46CC-99E5-E9BDBD173919}"/>
    <cellStyle name="40% - Ênfase1 7 7 5" xfId="29015" xr:uid="{794B13C2-3C50-44B2-B6C1-DD3FE10CFD98}"/>
    <cellStyle name="40% - Ênfase1 7 7 6" xfId="29016" xr:uid="{7AEF7CA0-D6D6-4A86-9F51-72A97E393807}"/>
    <cellStyle name="40% - Ênfase1 7 8" xfId="10891" xr:uid="{0F81EF69-51A1-4239-A150-5B08F7271DE3}"/>
    <cellStyle name="40% - Ênfase1 7 8 2" xfId="10892" xr:uid="{DED945FB-D321-4F52-9404-347BF8182A02}"/>
    <cellStyle name="40% - Ênfase1 7 8 2 2" xfId="29017" xr:uid="{668EB07A-561A-4FDD-B03E-EECC241A06CE}"/>
    <cellStyle name="40% - Ênfase1 7 8 2 2 2" xfId="29018" xr:uid="{6F4E3259-6F82-4A28-8D7D-70EF694DFFC6}"/>
    <cellStyle name="40% - Ênfase1 7 8 2 2 3" xfId="29019" xr:uid="{4A5826DE-2949-488C-A197-49C6A5BBFBB1}"/>
    <cellStyle name="40% - Ênfase1 7 8 2 3" xfId="29020" xr:uid="{D54CE35E-5889-4C0F-86F0-1568231477A0}"/>
    <cellStyle name="40% - Ênfase1 7 8 2 4" xfId="29021" xr:uid="{E5C43CAD-556F-4A83-8F76-6F3C85BBDBE5}"/>
    <cellStyle name="40% - Ênfase1 7 8 3" xfId="10893" xr:uid="{9FFEF133-1A96-4316-9B85-F510593F283A}"/>
    <cellStyle name="40% - Ênfase1 7 8 3 2" xfId="29022" xr:uid="{158EF738-65F0-46CA-9B86-48391946D7F4}"/>
    <cellStyle name="40% - Ênfase1 7 8 3 2 2" xfId="29023" xr:uid="{2230BCAF-F6F0-4E41-8BB3-62C6FAF58951}"/>
    <cellStyle name="40% - Ênfase1 7 8 3 2 3" xfId="29024" xr:uid="{DAC2A88C-8823-408B-9352-090033C59713}"/>
    <cellStyle name="40% - Ênfase1 7 8 3 3" xfId="29025" xr:uid="{B715D936-1C1F-4B46-BC41-5DE1DE7062EF}"/>
    <cellStyle name="40% - Ênfase1 7 8 3 4" xfId="29026" xr:uid="{AF4158D4-9BC1-4277-B7B4-F4704AD2A008}"/>
    <cellStyle name="40% - Ênfase1 7 8 4" xfId="29027" xr:uid="{B61E84E2-5B10-4A69-9111-BCDC84295F78}"/>
    <cellStyle name="40% - Ênfase1 7 8 4 2" xfId="29028" xr:uid="{02F5BA5B-412B-4995-92A3-F77F8CCFDD7A}"/>
    <cellStyle name="40% - Ênfase1 7 8 4 3" xfId="29029" xr:uid="{4E3424B6-D132-4DF1-9CFE-5C0C7E2C1F7C}"/>
    <cellStyle name="40% - Ênfase1 7 8 5" xfId="29030" xr:uid="{D003CB49-F982-4E80-B870-EDECACF8DBC1}"/>
    <cellStyle name="40% - Ênfase1 7 8 6" xfId="29031" xr:uid="{74060EFD-05BD-4E3C-BCC3-0A6E8350E9EF}"/>
    <cellStyle name="40% - Ênfase1 7 9" xfId="10894" xr:uid="{D5F9E209-31F9-4B92-BCBD-E3813FD652CE}"/>
    <cellStyle name="40% - Ênfase1 7 9 2" xfId="29032" xr:uid="{E501054B-25C8-431E-A1B0-AE0EA7D2AD60}"/>
    <cellStyle name="40% - Ênfase1 7 9 2 2" xfId="29033" xr:uid="{E0069D7C-CA30-45F4-AF55-8891EB3CE39A}"/>
    <cellStyle name="40% - Ênfase1 7 9 2 3" xfId="29034" xr:uid="{8DBAA0C2-0EFC-4184-B1EB-30AB7D9A93B2}"/>
    <cellStyle name="40% - Ênfase1 7 9 3" xfId="29035" xr:uid="{57F152DB-66FD-463F-A016-8D1D94AF677D}"/>
    <cellStyle name="40% - Ênfase1 7 9 4" xfId="29036" xr:uid="{03A1AA12-4938-4325-82ED-6E953FC672DB}"/>
    <cellStyle name="40% - Ênfase1 70" xfId="10895" xr:uid="{84E3C21F-C88C-492C-9F05-B5673338E4FD}"/>
    <cellStyle name="40% - Ênfase1 70 2" xfId="29037" xr:uid="{30777A79-EDD3-4A72-B4F8-801C9EFDFCEF}"/>
    <cellStyle name="40% - Ênfase1 70 2 2" xfId="29038" xr:uid="{6BE81040-DA36-4088-B5A0-91A787599E6C}"/>
    <cellStyle name="40% - Ênfase1 70 2 3" xfId="29039" xr:uid="{FAA7730B-EFA0-4242-95D8-B849648A85A4}"/>
    <cellStyle name="40% - Ênfase1 70 3" xfId="29040" xr:uid="{CE6A65F5-CA5A-4387-9137-5F5175A25167}"/>
    <cellStyle name="40% - Ênfase1 70 4" xfId="29041" xr:uid="{7D159B65-B9F4-4A78-8C5D-BBA7FA07D993}"/>
    <cellStyle name="40% - Ênfase1 71" xfId="10896" xr:uid="{930B18E4-9D03-4A4F-8335-DCB6B449C978}"/>
    <cellStyle name="40% - Ênfase1 71 2" xfId="29042" xr:uid="{C3377B36-D636-4004-B734-B10672576DC5}"/>
    <cellStyle name="40% - Ênfase1 71 2 2" xfId="29043" xr:uid="{7052B770-9865-4040-BC1F-6F7A6BF8ACC9}"/>
    <cellStyle name="40% - Ênfase1 71 2 3" xfId="29044" xr:uid="{56DB84C0-57C3-43C1-930B-E3505FA81260}"/>
    <cellStyle name="40% - Ênfase1 71 3" xfId="29045" xr:uid="{CE3702DB-6E96-4DD2-A975-14EAE2B30E2E}"/>
    <cellStyle name="40% - Ênfase1 71 4" xfId="29046" xr:uid="{A0ECA88A-F617-43CD-BCFC-6A5C68B49DA6}"/>
    <cellStyle name="40% - Ênfase1 72" xfId="10897" xr:uid="{B1ABFC3E-EC82-49BD-8C45-C080E872D97B}"/>
    <cellStyle name="40% - Ênfase1 72 2" xfId="29047" xr:uid="{EDF96B5C-E3C0-40A4-987E-A8B24724D75F}"/>
    <cellStyle name="40% - Ênfase1 72 2 2" xfId="29048" xr:uid="{BA39DE17-EA72-4B59-8636-75266AA70528}"/>
    <cellStyle name="40% - Ênfase1 72 2 3" xfId="29049" xr:uid="{E7CFE611-B982-455A-986C-CBDE2CA0497B}"/>
    <cellStyle name="40% - Ênfase1 72 3" xfId="29050" xr:uid="{E1BE312F-65BA-47CC-8A26-8F142C500415}"/>
    <cellStyle name="40% - Ênfase1 72 4" xfId="29051" xr:uid="{83DD3ED0-E9FD-477E-966D-68962E71D49E}"/>
    <cellStyle name="40% - Ênfase1 73" xfId="10898" xr:uid="{758C268E-FB20-476E-9243-E5083D325D9D}"/>
    <cellStyle name="40% - Ênfase1 73 2" xfId="29052" xr:uid="{3964651D-D3B4-45D2-9EEE-D6A05F9C881A}"/>
    <cellStyle name="40% - Ênfase1 73 2 2" xfId="29053" xr:uid="{96CB6F04-F867-4F1C-BA05-79D0CDED3D51}"/>
    <cellStyle name="40% - Ênfase1 73 2 3" xfId="29054" xr:uid="{E2DB3A18-2FED-4483-B35F-750380BD6EC1}"/>
    <cellStyle name="40% - Ênfase1 73 3" xfId="29055" xr:uid="{707788F9-B1AA-455A-8E62-EAAD6F2CCFD9}"/>
    <cellStyle name="40% - Ênfase1 73 4" xfId="29056" xr:uid="{FED8EFAD-C240-45BF-886F-2D773CBE41A9}"/>
    <cellStyle name="40% - Ênfase1 74" xfId="10899" xr:uid="{D762C719-0EBF-458D-B527-6876F10D54E5}"/>
    <cellStyle name="40% - Ênfase1 74 2" xfId="29057" xr:uid="{C94D71EB-05F5-44A8-B524-45C8383376E3}"/>
    <cellStyle name="40% - Ênfase1 74 2 2" xfId="29058" xr:uid="{C38EBEEC-4B00-4C4D-97E2-EA68E86C2008}"/>
    <cellStyle name="40% - Ênfase1 74 2 3" xfId="29059" xr:uid="{F6AC0BBE-D074-4F40-A4AC-1256561C1108}"/>
    <cellStyle name="40% - Ênfase1 74 3" xfId="29060" xr:uid="{1166707E-167D-4224-A81E-5FF62089B67A}"/>
    <cellStyle name="40% - Ênfase1 74 4" xfId="29061" xr:uid="{3FA554A1-9EDB-4243-901F-6A3CA67619B5}"/>
    <cellStyle name="40% - Ênfase1 75" xfId="10900" xr:uid="{4B435FDC-2995-4F8F-AEA7-C026B555A55D}"/>
    <cellStyle name="40% - Ênfase1 75 2" xfId="29062" xr:uid="{8B532828-E6DF-45CB-B88F-66AE4A71743E}"/>
    <cellStyle name="40% - Ênfase1 75 2 2" xfId="29063" xr:uid="{71FC1335-C192-4338-9183-69E29731DD75}"/>
    <cellStyle name="40% - Ênfase1 75 2 3" xfId="29064" xr:uid="{5EB0B00D-05C8-4CD6-9610-24BB68450CA4}"/>
    <cellStyle name="40% - Ênfase1 75 3" xfId="29065" xr:uid="{3ED0F66C-F38D-476A-B327-CC073833B553}"/>
    <cellStyle name="40% - Ênfase1 75 4" xfId="29066" xr:uid="{CA71DCAF-3179-42D9-9E84-64F28391C458}"/>
    <cellStyle name="40% - Ênfase1 76" xfId="10901" xr:uid="{89ED989F-FDB1-495B-BEA7-6F66F1B34531}"/>
    <cellStyle name="40% - Ênfase1 76 2" xfId="29067" xr:uid="{B7FB5F65-AC60-46A0-B1B6-83F3B1CE8C1B}"/>
    <cellStyle name="40% - Ênfase1 76 2 2" xfId="29068" xr:uid="{41029D18-B730-402C-9498-9033AF712167}"/>
    <cellStyle name="40% - Ênfase1 76 2 3" xfId="29069" xr:uid="{1F9EBE0C-2091-4B72-9048-AC8BBADDCBCB}"/>
    <cellStyle name="40% - Ênfase1 76 3" xfId="29070" xr:uid="{A835A2E1-9416-48CE-A3B8-34AA0EBE63BF}"/>
    <cellStyle name="40% - Ênfase1 76 4" xfId="29071" xr:uid="{F409EDE3-33BB-4F47-900D-34EE31860028}"/>
    <cellStyle name="40% - Ênfase1 77" xfId="29072" xr:uid="{F34F7A74-2E44-4F63-8DE8-A2A24BBD6EEC}"/>
    <cellStyle name="40% - Ênfase1 77 2" xfId="29073" xr:uid="{F8DB143F-876F-430B-AC62-524EE9C7726B}"/>
    <cellStyle name="40% - Ênfase1 77 2 2" xfId="29074" xr:uid="{A4BF73B7-33C2-4E40-A7C4-630C3E1FB159}"/>
    <cellStyle name="40% - Ênfase1 77 2 3" xfId="29075" xr:uid="{12A3A363-B36F-4B59-8E1A-812F3FED4E26}"/>
    <cellStyle name="40% - Ênfase1 77 3" xfId="29076" xr:uid="{DD280E83-D586-4290-B881-0FD441606E3F}"/>
    <cellStyle name="40% - Ênfase1 77 4" xfId="29077" xr:uid="{31E74BCA-4DBF-445C-BD6A-A5F000DA5B4E}"/>
    <cellStyle name="40% - Ênfase1 78" xfId="29078" xr:uid="{12F3724A-BF37-46C4-BE3A-6E0F0A4A5691}"/>
    <cellStyle name="40% - Ênfase1 78 2" xfId="29079" xr:uid="{70620140-251F-472F-B919-6FD2D5A90FF0}"/>
    <cellStyle name="40% - Ênfase1 78 2 2" xfId="29080" xr:uid="{1DC40A92-EA02-4856-891F-D793F6905A8E}"/>
    <cellStyle name="40% - Ênfase1 78 2 3" xfId="29081" xr:uid="{0AA6DAD2-85C2-4EE7-9A22-0CE3A2B0DF0B}"/>
    <cellStyle name="40% - Ênfase1 78 3" xfId="29082" xr:uid="{CA050CF6-3DA8-4998-9BCE-D6CC13158F37}"/>
    <cellStyle name="40% - Ênfase1 78 4" xfId="29083" xr:uid="{31A6B2EC-E72D-4A4A-A77C-F18FAA69B3CE}"/>
    <cellStyle name="40% - Ênfase1 79" xfId="29084" xr:uid="{97FF5AEB-CC46-4857-89B5-95E62FD292A9}"/>
    <cellStyle name="40% - Ênfase1 79 2" xfId="29085" xr:uid="{D5E842F9-86C5-4B8D-9746-F3CFCBA36171}"/>
    <cellStyle name="40% - Ênfase1 8" xfId="5287" xr:uid="{7261B6F7-CBEA-47BB-BDBB-DB84F54D1767}"/>
    <cellStyle name="40% - Ênfase1 8 10" xfId="10902" xr:uid="{454B3D53-01E2-4819-8673-2AF7C14DD0A1}"/>
    <cellStyle name="40% - Ênfase1 8 10 2" xfId="29086" xr:uid="{A9060539-E35E-4762-95EC-DD40CA32CBAC}"/>
    <cellStyle name="40% - Ênfase1 8 10 2 2" xfId="29087" xr:uid="{FA3A0880-9837-4FE8-A3BF-C46F1BFAD07A}"/>
    <cellStyle name="40% - Ênfase1 8 10 2 3" xfId="29088" xr:uid="{A210FB23-8772-40E6-8FA2-0CCA9FDAC6B1}"/>
    <cellStyle name="40% - Ênfase1 8 10 3" xfId="29089" xr:uid="{FECFC5BE-4FAB-4163-AD95-37E8F7217AD8}"/>
    <cellStyle name="40% - Ênfase1 8 10 4" xfId="29090" xr:uid="{A0BADE68-03EA-4D1D-8B36-E7F5A6E27AC3}"/>
    <cellStyle name="40% - Ênfase1 8 11" xfId="29091" xr:uid="{70F617CC-03BD-4AE7-B608-2339A83E7F61}"/>
    <cellStyle name="40% - Ênfase1 8 11 2" xfId="29092" xr:uid="{0E2C08B7-13F9-4D0B-8754-CAA76D770D8A}"/>
    <cellStyle name="40% - Ênfase1 8 11 3" xfId="29093" xr:uid="{C21258B8-3187-4964-AD38-5B98351B9247}"/>
    <cellStyle name="40% - Ênfase1 8 12" xfId="29094" xr:uid="{40F492EE-A2F0-4CFA-BBC3-94D0E34601B6}"/>
    <cellStyle name="40% - Ênfase1 8 13" xfId="29095" xr:uid="{57DCF37B-0108-49ED-813B-843518444E1F}"/>
    <cellStyle name="40% - Ênfase1 8 2" xfId="5288" xr:uid="{F6345461-EA40-4BF7-985E-038CC0148745}"/>
    <cellStyle name="40% - Ênfase1 8 2 2" xfId="10903" xr:uid="{E585EB04-0C5E-49D2-845B-797A35D23798}"/>
    <cellStyle name="40% - Ênfase1 8 2 2 2" xfId="29096" xr:uid="{7D6DA798-BB5E-495D-9E7A-700DEBB909C4}"/>
    <cellStyle name="40% - Ênfase1 8 2 2 2 2" xfId="29097" xr:uid="{0029B03B-7ECE-427E-9593-F4796968DFEF}"/>
    <cellStyle name="40% - Ênfase1 8 2 2 2 3" xfId="29098" xr:uid="{938B0F55-57B5-4F4D-9321-0577F7EBC6F9}"/>
    <cellStyle name="40% - Ênfase1 8 2 2 3" xfId="29099" xr:uid="{1FFF5D7D-7E8A-48F8-ADC2-0BA9F880B0DD}"/>
    <cellStyle name="40% - Ênfase1 8 2 2 4" xfId="29100" xr:uid="{25BF30C1-CD71-4830-B782-94C7919C7270}"/>
    <cellStyle name="40% - Ênfase1 8 2 3" xfId="10904" xr:uid="{77C8034C-5BC0-4AFE-8BDE-C88AA3772A81}"/>
    <cellStyle name="40% - Ênfase1 8 2 3 2" xfId="29101" xr:uid="{A5873EE2-8824-4063-9369-385E24878AA6}"/>
    <cellStyle name="40% - Ênfase1 8 2 3 2 2" xfId="29102" xr:uid="{923FA64B-F0DA-4238-B385-48F309D1A9D1}"/>
    <cellStyle name="40% - Ênfase1 8 2 3 2 3" xfId="29103" xr:uid="{256EA9D7-29FE-4DA7-BAEF-57408D67D83A}"/>
    <cellStyle name="40% - Ênfase1 8 2 3 3" xfId="29104" xr:uid="{CFF7968D-8CF8-4029-AEC7-DC11BA4DE7BB}"/>
    <cellStyle name="40% - Ênfase1 8 2 3 4" xfId="29105" xr:uid="{2D64C18B-7A8C-435B-B440-D32293175A62}"/>
    <cellStyle name="40% - Ênfase1 8 2 4" xfId="29106" xr:uid="{3220A775-DEA7-4681-8964-630AD474D26B}"/>
    <cellStyle name="40% - Ênfase1 8 2 4 2" xfId="29107" xr:uid="{C7D1C012-6208-400D-8C2B-063EBCC45CA6}"/>
    <cellStyle name="40% - Ênfase1 8 2 4 3" xfId="29108" xr:uid="{19728529-97E4-4B3D-B36A-D98F0E2D0D59}"/>
    <cellStyle name="40% - Ênfase1 8 2 5" xfId="29109" xr:uid="{AA90BEFF-F3FB-47FF-AD53-D0E3176BB2EF}"/>
    <cellStyle name="40% - Ênfase1 8 2 6" xfId="29110" xr:uid="{BA4C02E2-4DF3-4AE6-8FD1-C6D0CC2EB038}"/>
    <cellStyle name="40% - Ênfase1 8 3" xfId="5289" xr:uid="{89529BEF-ADAE-4E8D-A7BB-C7B3375E13F8}"/>
    <cellStyle name="40% - Ênfase1 8 3 2" xfId="10905" xr:uid="{81BF05F4-7A25-47F8-85F3-B87167E2E00F}"/>
    <cellStyle name="40% - Ênfase1 8 3 2 2" xfId="29111" xr:uid="{D49F7E66-0C09-433B-BAC1-1BFD64EBC563}"/>
    <cellStyle name="40% - Ênfase1 8 3 2 2 2" xfId="29112" xr:uid="{C1C6B29F-86F8-4374-94FB-585DB8834E78}"/>
    <cellStyle name="40% - Ênfase1 8 3 2 2 3" xfId="29113" xr:uid="{9280D462-4D08-4D76-B840-14D1C4F7B0FD}"/>
    <cellStyle name="40% - Ênfase1 8 3 2 3" xfId="29114" xr:uid="{97186AD7-24E4-43EA-A1EB-CF631864E4FD}"/>
    <cellStyle name="40% - Ênfase1 8 3 2 4" xfId="29115" xr:uid="{E447D71C-9EE4-431F-A8F2-720B857083B3}"/>
    <cellStyle name="40% - Ênfase1 8 3 3" xfId="10906" xr:uid="{DBC22DF5-DFD7-4004-8BAC-672696B57EB5}"/>
    <cellStyle name="40% - Ênfase1 8 3 3 2" xfId="29116" xr:uid="{6BB49C31-1A11-43BA-A330-0798C9341140}"/>
    <cellStyle name="40% - Ênfase1 8 3 3 2 2" xfId="29117" xr:uid="{472A155D-51E1-446A-B253-462824CB2354}"/>
    <cellStyle name="40% - Ênfase1 8 3 3 2 3" xfId="29118" xr:uid="{15877389-499E-48B7-AD64-6F2648DC67C5}"/>
    <cellStyle name="40% - Ênfase1 8 3 3 3" xfId="29119" xr:uid="{B299C3F8-7B98-4714-8F62-0C80D3B43C8A}"/>
    <cellStyle name="40% - Ênfase1 8 3 3 4" xfId="29120" xr:uid="{1B2CC920-5793-4809-AB09-7C17CC29C1D2}"/>
    <cellStyle name="40% - Ênfase1 8 3 4" xfId="29121" xr:uid="{2765A5F2-6882-4982-BD17-F4D97C716DDC}"/>
    <cellStyle name="40% - Ênfase1 8 3 4 2" xfId="29122" xr:uid="{92F0DE5D-2955-4A02-BC59-0FD2C422AEEB}"/>
    <cellStyle name="40% - Ênfase1 8 3 4 3" xfId="29123" xr:uid="{FCB84A92-708F-40D4-B53D-7E47EED33A75}"/>
    <cellStyle name="40% - Ênfase1 8 3 5" xfId="29124" xr:uid="{29E67CF2-779A-46B7-84E3-B09DD1BBD842}"/>
    <cellStyle name="40% - Ênfase1 8 3 6" xfId="29125" xr:uid="{D017B9EB-F418-4414-8A0E-34EFF19104DE}"/>
    <cellStyle name="40% - Ênfase1 8 4" xfId="10907" xr:uid="{BA32E718-C639-46A5-A9F7-107252C34C98}"/>
    <cellStyle name="40% - Ênfase1 8 4 2" xfId="10908" xr:uid="{61948911-B49F-45EF-B6BE-7B6B4337479C}"/>
    <cellStyle name="40% - Ênfase1 8 4 2 2" xfId="29126" xr:uid="{003DA4C9-BD72-40E8-B5F3-96D20E598264}"/>
    <cellStyle name="40% - Ênfase1 8 4 2 2 2" xfId="29127" xr:uid="{C4BBF473-98EC-479D-975E-FCB35E4A526F}"/>
    <cellStyle name="40% - Ênfase1 8 4 2 2 3" xfId="29128" xr:uid="{F4EED474-4EF9-445D-9E99-720D21DA7972}"/>
    <cellStyle name="40% - Ênfase1 8 4 2 3" xfId="29129" xr:uid="{8989E3A2-4BBA-4ADD-BED3-CFB8D0C3FB2F}"/>
    <cellStyle name="40% - Ênfase1 8 4 2 4" xfId="29130" xr:uid="{E6EF1160-5FB2-4C79-A7BF-9D361A235EE9}"/>
    <cellStyle name="40% - Ênfase1 8 4 3" xfId="10909" xr:uid="{6C146F7B-4265-4D39-92A9-6E45E97891AF}"/>
    <cellStyle name="40% - Ênfase1 8 4 3 2" xfId="29131" xr:uid="{CFB84840-F192-4827-BBC2-2DA0ED430418}"/>
    <cellStyle name="40% - Ênfase1 8 4 3 2 2" xfId="29132" xr:uid="{66CEC197-6386-4051-B241-7ECBEAA9F7CB}"/>
    <cellStyle name="40% - Ênfase1 8 4 3 2 3" xfId="29133" xr:uid="{C81F646D-1838-4A2C-8DF9-1B1A3981D6D1}"/>
    <cellStyle name="40% - Ênfase1 8 4 3 3" xfId="29134" xr:uid="{D77F9036-505F-491A-A4ED-F9EC916D3016}"/>
    <cellStyle name="40% - Ênfase1 8 4 3 4" xfId="29135" xr:uid="{64EE0B1F-9F29-41EA-8492-EA828102DA14}"/>
    <cellStyle name="40% - Ênfase1 8 4 4" xfId="29136" xr:uid="{1F37DCB6-6DC1-4280-80F6-A8305E03FBBE}"/>
    <cellStyle name="40% - Ênfase1 8 4 4 2" xfId="29137" xr:uid="{F75FC3A7-7AC6-4D16-8516-64E6719461DB}"/>
    <cellStyle name="40% - Ênfase1 8 4 4 3" xfId="29138" xr:uid="{DC4FA041-40F3-4DDF-8484-4122EA925642}"/>
    <cellStyle name="40% - Ênfase1 8 4 5" xfId="29139" xr:uid="{332A98CF-D190-4794-93E9-8F9810215743}"/>
    <cellStyle name="40% - Ênfase1 8 4 6" xfId="29140" xr:uid="{752EBA73-BD88-4482-9F5B-3DF11A1A659A}"/>
    <cellStyle name="40% - Ênfase1 8 5" xfId="10910" xr:uid="{F4DA6E79-06FD-41D5-9551-7458F11F7223}"/>
    <cellStyle name="40% - Ênfase1 8 5 2" xfId="10911" xr:uid="{356163C0-F7D6-45EF-B741-1893B0BD8D28}"/>
    <cellStyle name="40% - Ênfase1 8 5 2 2" xfId="29141" xr:uid="{3A6F466A-A3E2-496F-B70D-6C62A5AFFCB6}"/>
    <cellStyle name="40% - Ênfase1 8 5 2 2 2" xfId="29142" xr:uid="{FF7E09C5-2A11-4FE7-9770-A60DD9778901}"/>
    <cellStyle name="40% - Ênfase1 8 5 2 2 3" xfId="29143" xr:uid="{C396DE9B-C923-4505-A896-623337851245}"/>
    <cellStyle name="40% - Ênfase1 8 5 2 3" xfId="29144" xr:uid="{B90AE49B-9AF6-456A-B65A-FE15FA45857E}"/>
    <cellStyle name="40% - Ênfase1 8 5 2 4" xfId="29145" xr:uid="{F7F47DAC-61BC-4152-A664-61D944A55727}"/>
    <cellStyle name="40% - Ênfase1 8 5 3" xfId="10912" xr:uid="{BEABC46F-55F9-4617-B48C-0F3931A41F5E}"/>
    <cellStyle name="40% - Ênfase1 8 5 3 2" xfId="29146" xr:uid="{94124F27-F3B2-4A58-B67F-A22BE3FC4077}"/>
    <cellStyle name="40% - Ênfase1 8 5 3 2 2" xfId="29147" xr:uid="{3A5356D8-28DE-49C2-9BD6-CB8A8A5EE00C}"/>
    <cellStyle name="40% - Ênfase1 8 5 3 2 3" xfId="29148" xr:uid="{77D01A4E-6CF9-47B4-A7ED-89CF1250220A}"/>
    <cellStyle name="40% - Ênfase1 8 5 3 3" xfId="29149" xr:uid="{7C2B7E09-0EBA-4880-9CE2-B0EAA1D1A41A}"/>
    <cellStyle name="40% - Ênfase1 8 5 3 4" xfId="29150" xr:uid="{659B0B14-8082-4A90-8653-391AF8180A31}"/>
    <cellStyle name="40% - Ênfase1 8 5 4" xfId="29151" xr:uid="{C61628D7-2FF2-4CAA-9EFF-974CEA1DDB77}"/>
    <cellStyle name="40% - Ênfase1 8 5 4 2" xfId="29152" xr:uid="{82CC84E1-8BBF-4B21-A8E1-8F7A3D255497}"/>
    <cellStyle name="40% - Ênfase1 8 5 4 3" xfId="29153" xr:uid="{72403924-F0D3-4A28-B862-D3142827B59D}"/>
    <cellStyle name="40% - Ênfase1 8 5 5" xfId="29154" xr:uid="{8FD52595-BEA3-41B7-BF73-4C3B7ED39095}"/>
    <cellStyle name="40% - Ênfase1 8 5 6" xfId="29155" xr:uid="{4819216D-4F65-4D74-9EA9-CD0483B70EBD}"/>
    <cellStyle name="40% - Ênfase1 8 6" xfId="10913" xr:uid="{36987198-4836-4021-9859-BF496C85D5C8}"/>
    <cellStyle name="40% - Ênfase1 8 6 2" xfId="10914" xr:uid="{9BA23DBD-364D-486E-976F-05DA19C39029}"/>
    <cellStyle name="40% - Ênfase1 8 6 2 2" xfId="29156" xr:uid="{22BCDD84-1E0E-41F5-8E20-7F3BD57D4BEA}"/>
    <cellStyle name="40% - Ênfase1 8 6 2 2 2" xfId="29157" xr:uid="{F25C27E8-B852-4CFB-807E-57EA30194395}"/>
    <cellStyle name="40% - Ênfase1 8 6 2 2 3" xfId="29158" xr:uid="{1114C595-23F7-4325-ABCA-DA54D9CF5B89}"/>
    <cellStyle name="40% - Ênfase1 8 6 2 3" xfId="29159" xr:uid="{8BEC6376-00AC-406C-BCE7-33C36E1E3F63}"/>
    <cellStyle name="40% - Ênfase1 8 6 2 4" xfId="29160" xr:uid="{94884E51-63D4-4F1E-89F9-6AEE761894A1}"/>
    <cellStyle name="40% - Ênfase1 8 6 3" xfId="10915" xr:uid="{28E06540-6935-4B41-B06E-52589979275A}"/>
    <cellStyle name="40% - Ênfase1 8 6 3 2" xfId="29161" xr:uid="{843FDC43-D5B0-415B-8370-D095E40843AE}"/>
    <cellStyle name="40% - Ênfase1 8 6 3 2 2" xfId="29162" xr:uid="{0CB4471A-4C37-478D-B904-34AEDF8D3FC6}"/>
    <cellStyle name="40% - Ênfase1 8 6 3 2 3" xfId="29163" xr:uid="{D2E0016B-8433-4C97-9366-BE46AB0DECCB}"/>
    <cellStyle name="40% - Ênfase1 8 6 3 3" xfId="29164" xr:uid="{A1BCF5A8-13F6-48B5-AB1B-D9CD1922EA24}"/>
    <cellStyle name="40% - Ênfase1 8 6 3 4" xfId="29165" xr:uid="{D7418822-A31B-4364-AD14-421F9DE02FE3}"/>
    <cellStyle name="40% - Ênfase1 8 6 4" xfId="29166" xr:uid="{6CB58734-35CD-4F3E-87F4-871B8A26D8C8}"/>
    <cellStyle name="40% - Ênfase1 8 6 4 2" xfId="29167" xr:uid="{E3D207AA-FFC4-469E-BAE9-D06EFBD6998C}"/>
    <cellStyle name="40% - Ênfase1 8 6 4 3" xfId="29168" xr:uid="{ECC6F920-2E82-4DB6-A631-A0E7BD5E789E}"/>
    <cellStyle name="40% - Ênfase1 8 6 5" xfId="29169" xr:uid="{A63B343F-1F8A-4F2A-8C16-9E48E66C8FBD}"/>
    <cellStyle name="40% - Ênfase1 8 6 6" xfId="29170" xr:uid="{FA6687B6-1AA5-49B1-8AAB-0977594FCB75}"/>
    <cellStyle name="40% - Ênfase1 8 7" xfId="10916" xr:uid="{6BAAA4C7-58EB-403A-967B-67683346322E}"/>
    <cellStyle name="40% - Ênfase1 8 7 2" xfId="10917" xr:uid="{5B0EE669-7F07-43B2-A553-5FF28D5F9731}"/>
    <cellStyle name="40% - Ênfase1 8 7 2 2" xfId="29171" xr:uid="{4E7471AD-794B-4088-8B3B-4A4F1A4000D5}"/>
    <cellStyle name="40% - Ênfase1 8 7 2 2 2" xfId="29172" xr:uid="{002A5030-B99C-40DD-B765-8FC1301A3D19}"/>
    <cellStyle name="40% - Ênfase1 8 7 2 2 3" xfId="29173" xr:uid="{C74EAD43-008C-4E1D-B1F6-CE7BB2930C31}"/>
    <cellStyle name="40% - Ênfase1 8 7 2 3" xfId="29174" xr:uid="{C993E74D-7A4A-459F-A10D-25FB3E7BC77C}"/>
    <cellStyle name="40% - Ênfase1 8 7 2 4" xfId="29175" xr:uid="{0DC788E1-44CD-45F1-B766-E807FCE3FA78}"/>
    <cellStyle name="40% - Ênfase1 8 7 3" xfId="10918" xr:uid="{EAC71B50-0A89-4D02-8A68-15C6E9D8E47A}"/>
    <cellStyle name="40% - Ênfase1 8 7 3 2" xfId="29176" xr:uid="{5B7AAFBF-EB9E-400A-BD08-1CE7951E08A5}"/>
    <cellStyle name="40% - Ênfase1 8 7 3 2 2" xfId="29177" xr:uid="{4C7166C4-EDA9-4425-906A-401C2EC9F87B}"/>
    <cellStyle name="40% - Ênfase1 8 7 3 2 3" xfId="29178" xr:uid="{915B5739-5D7F-4B62-B5E0-70B067231B42}"/>
    <cellStyle name="40% - Ênfase1 8 7 3 3" xfId="29179" xr:uid="{B498097B-F4B6-4CE3-AC1E-6C1C72E34ECC}"/>
    <cellStyle name="40% - Ênfase1 8 7 3 4" xfId="29180" xr:uid="{0CC9B5CE-4F50-41D4-A1E4-197DA0FBF491}"/>
    <cellStyle name="40% - Ênfase1 8 7 4" xfId="29181" xr:uid="{42D7BB7F-DE04-4272-AE83-F5ED2ACC419C}"/>
    <cellStyle name="40% - Ênfase1 8 7 4 2" xfId="29182" xr:uid="{2EE0383B-0362-4948-ACA6-840F84300832}"/>
    <cellStyle name="40% - Ênfase1 8 7 4 3" xfId="29183" xr:uid="{06024B7E-FFE8-4005-8F87-319C3D422CE7}"/>
    <cellStyle name="40% - Ênfase1 8 7 5" xfId="29184" xr:uid="{35BE4156-4373-4214-AE7B-A4714D0FA06B}"/>
    <cellStyle name="40% - Ênfase1 8 7 6" xfId="29185" xr:uid="{E79315E1-F78E-45D9-BA66-3B3A3739775D}"/>
    <cellStyle name="40% - Ênfase1 8 8" xfId="10919" xr:uid="{139CAB11-14A7-4FD7-A7DF-19865B3E1DD8}"/>
    <cellStyle name="40% - Ênfase1 8 8 2" xfId="10920" xr:uid="{6EFF01F6-9059-49FB-A118-FED49F2F6B8F}"/>
    <cellStyle name="40% - Ênfase1 8 8 2 2" xfId="29186" xr:uid="{3788107E-3EF4-48F8-9C18-EC63111750E0}"/>
    <cellStyle name="40% - Ênfase1 8 8 2 2 2" xfId="29187" xr:uid="{817ED657-6B29-4910-A08E-E270013DBA97}"/>
    <cellStyle name="40% - Ênfase1 8 8 2 2 3" xfId="29188" xr:uid="{5AA00D97-B129-466A-8880-8FBEB7EEF254}"/>
    <cellStyle name="40% - Ênfase1 8 8 2 3" xfId="29189" xr:uid="{115BB538-F4A4-4192-BCEF-DDBCB720C4A3}"/>
    <cellStyle name="40% - Ênfase1 8 8 2 4" xfId="29190" xr:uid="{7B2C9E37-4D48-4945-930F-40F69FEF2E9B}"/>
    <cellStyle name="40% - Ênfase1 8 8 3" xfId="10921" xr:uid="{48E8DF26-6E04-4E88-B246-3958320EDD1F}"/>
    <cellStyle name="40% - Ênfase1 8 8 3 2" xfId="29191" xr:uid="{82299F4C-7EFA-4983-B437-F28729B4A1C9}"/>
    <cellStyle name="40% - Ênfase1 8 8 3 2 2" xfId="29192" xr:uid="{0B0EFF1E-7771-4A10-992E-7125C8D8B2AD}"/>
    <cellStyle name="40% - Ênfase1 8 8 3 2 3" xfId="29193" xr:uid="{F2AF6741-DBA9-4BF3-8761-DF5E667E38BB}"/>
    <cellStyle name="40% - Ênfase1 8 8 3 3" xfId="29194" xr:uid="{77E37CE2-5C52-480F-A501-6628C9362B9D}"/>
    <cellStyle name="40% - Ênfase1 8 8 3 4" xfId="29195" xr:uid="{8B485B68-05F3-4848-8F25-29AE43361E98}"/>
    <cellStyle name="40% - Ênfase1 8 8 4" xfId="29196" xr:uid="{A3F8F73F-FE00-4770-AB1D-EF1C98BC5E40}"/>
    <cellStyle name="40% - Ênfase1 8 8 4 2" xfId="29197" xr:uid="{4DF1FB62-9605-41E6-9281-0149034A5303}"/>
    <cellStyle name="40% - Ênfase1 8 8 4 3" xfId="29198" xr:uid="{17FE1B74-7B1C-44B8-BA36-305958511E1B}"/>
    <cellStyle name="40% - Ênfase1 8 8 5" xfId="29199" xr:uid="{7973D2BA-A3C0-46C0-A2BC-271BAC0886EA}"/>
    <cellStyle name="40% - Ênfase1 8 8 6" xfId="29200" xr:uid="{BC8FB1C8-5F20-4CE7-B60D-DB7DBE469236}"/>
    <cellStyle name="40% - Ênfase1 8 9" xfId="10922" xr:uid="{9871C165-2B59-48D0-9BA0-41AB908E46A7}"/>
    <cellStyle name="40% - Ênfase1 8 9 2" xfId="29201" xr:uid="{7D280C8A-022D-47DE-A3A2-7DD1CAE411A5}"/>
    <cellStyle name="40% - Ênfase1 8 9 2 2" xfId="29202" xr:uid="{0252DB3A-57F4-4532-B479-D2E718EB49B2}"/>
    <cellStyle name="40% - Ênfase1 8 9 2 3" xfId="29203" xr:uid="{DC7A8376-799C-479F-B7BC-F1B502A2089D}"/>
    <cellStyle name="40% - Ênfase1 8 9 3" xfId="29204" xr:uid="{E03237F6-F4F4-4559-8EE4-985F9476C9C7}"/>
    <cellStyle name="40% - Ênfase1 8 9 4" xfId="29205" xr:uid="{713C1F0E-96A9-47B1-B666-558646091A67}"/>
    <cellStyle name="40% - Ênfase1 80" xfId="29206" xr:uid="{77B6695D-9E4D-4B23-B87B-E1955B06CDB9}"/>
    <cellStyle name="40% - Ênfase1 80 2" xfId="29207" xr:uid="{7540D0A1-9B96-49E2-9274-D731217FF24A}"/>
    <cellStyle name="40% - Ênfase1 81" xfId="29208" xr:uid="{A7BA5977-2991-4C19-A193-22E8A18CB6A9}"/>
    <cellStyle name="40% - Ênfase1 81 2" xfId="29209" xr:uid="{E5828630-98BF-418A-AAEF-9BE74632B0EC}"/>
    <cellStyle name="40% - Ênfase1 82" xfId="29210" xr:uid="{54665396-97B7-4E7B-A963-8D4DE6ADC6D1}"/>
    <cellStyle name="40% - Ênfase1 82 2" xfId="29211" xr:uid="{5AE0DE09-E94E-438D-AB05-196079640668}"/>
    <cellStyle name="40% - Ênfase1 83" xfId="29212" xr:uid="{99DFFC61-3581-47CF-9D6C-570DFADABB50}"/>
    <cellStyle name="40% - Ênfase1 83 2" xfId="29213" xr:uid="{9FA7DA2A-8CB1-40B3-A032-726F44D0F7AC}"/>
    <cellStyle name="40% - Ênfase1 84" xfId="29214" xr:uid="{E36AA4AB-1C7D-49D6-AC40-8654FCF63B90}"/>
    <cellStyle name="40% - Ênfase1 84 2" xfId="29215" xr:uid="{B2FAA8AF-E4C1-4356-B32D-B6B2EFAF7EAF}"/>
    <cellStyle name="40% - Ênfase1 85" xfId="29216" xr:uid="{ECD850A3-D014-48B0-B61D-179C1D333F94}"/>
    <cellStyle name="40% - Ênfase1 85 2" xfId="29217" xr:uid="{28F20546-5F22-4363-9CA3-A6770A7550A1}"/>
    <cellStyle name="40% - Ênfase1 86" xfId="29218" xr:uid="{2CC1774B-22BB-47B2-9249-FF4864332642}"/>
    <cellStyle name="40% - Ênfase1 86 2" xfId="29219" xr:uid="{F8EA5857-8640-4D67-9049-869ED51E5C82}"/>
    <cellStyle name="40% - Ênfase1 87" xfId="29220" xr:uid="{B0C1AADF-94D9-41E0-BE20-0C1CA227DFFA}"/>
    <cellStyle name="40% - Ênfase1 87 2" xfId="29221" xr:uid="{6B037044-4826-4C59-B21E-5E9F4EE57CAE}"/>
    <cellStyle name="40% - Ênfase1 88" xfId="29222" xr:uid="{2174C220-385E-4BC7-8ED2-D5023EA979A7}"/>
    <cellStyle name="40% - Ênfase1 88 2" xfId="29223" xr:uid="{3ED692D0-373D-42FC-A285-A3FE64F2EE59}"/>
    <cellStyle name="40% - Ênfase1 89" xfId="29224" xr:uid="{74844BB9-5C9D-4751-9D34-7F5131312B1F}"/>
    <cellStyle name="40% - Ênfase1 89 2" xfId="29225" xr:uid="{64935A71-C733-4363-91D6-683B2608E7AC}"/>
    <cellStyle name="40% - Ênfase1 9" xfId="5290" xr:uid="{78A82CB3-010D-42E5-9E0F-9A1BC6D38F0C}"/>
    <cellStyle name="40% - Ênfase1 9 10" xfId="10923" xr:uid="{69545306-5F84-42C8-BD74-25B9BA70418A}"/>
    <cellStyle name="40% - Ênfase1 9 10 2" xfId="29226" xr:uid="{7BA4DA82-2DE1-4387-BAF4-327A02A822E3}"/>
    <cellStyle name="40% - Ênfase1 9 10 2 2" xfId="29227" xr:uid="{A318BF98-CEF4-4364-BC7A-A32C9C08F8B0}"/>
    <cellStyle name="40% - Ênfase1 9 10 2 3" xfId="29228" xr:uid="{71176084-BE10-467E-BB6A-8FE5CB3CAD99}"/>
    <cellStyle name="40% - Ênfase1 9 10 3" xfId="29229" xr:uid="{AC0B5208-96FF-4C33-A58B-1CF77E74BD34}"/>
    <cellStyle name="40% - Ênfase1 9 10 4" xfId="29230" xr:uid="{C92AACF6-DD93-4270-A898-49E20DD377C7}"/>
    <cellStyle name="40% - Ênfase1 9 11" xfId="29231" xr:uid="{F3F21295-E897-418A-BF71-4828C957505F}"/>
    <cellStyle name="40% - Ênfase1 9 11 2" xfId="29232" xr:uid="{41B761F5-762A-48AD-9C60-940C8D3B2B80}"/>
    <cellStyle name="40% - Ênfase1 9 11 3" xfId="29233" xr:uid="{663AC618-6A96-467E-88FA-8D18DE266877}"/>
    <cellStyle name="40% - Ênfase1 9 12" xfId="29234" xr:uid="{4B7D88F1-9FF8-4DDF-BEC3-578AE06756DA}"/>
    <cellStyle name="40% - Ênfase1 9 13" xfId="29235" xr:uid="{8EE4C9AD-94A3-4CFF-B7C2-499CAC5F686E}"/>
    <cellStyle name="40% - Ênfase1 9 2" xfId="5291" xr:uid="{3697BDC0-915B-4126-B4BA-D8341D790DA9}"/>
    <cellStyle name="40% - Ênfase1 9 2 2" xfId="10924" xr:uid="{3CD0772D-EBC2-4B13-8FEE-51A4E86367AD}"/>
    <cellStyle name="40% - Ênfase1 9 2 2 2" xfId="29236" xr:uid="{5010E6F8-0EED-41D8-BFFB-A4D869F45A1B}"/>
    <cellStyle name="40% - Ênfase1 9 2 2 2 2" xfId="29237" xr:uid="{8441E440-C79C-4906-8C78-4333C2568865}"/>
    <cellStyle name="40% - Ênfase1 9 2 2 2 3" xfId="29238" xr:uid="{23F63909-61DD-4632-998A-6D5AA7611D39}"/>
    <cellStyle name="40% - Ênfase1 9 2 2 3" xfId="29239" xr:uid="{3E9539B5-BEBB-4EA2-BD22-900D87BB5D5A}"/>
    <cellStyle name="40% - Ênfase1 9 2 2 4" xfId="29240" xr:uid="{D0239E52-2465-4845-BEC5-715263C5AFC3}"/>
    <cellStyle name="40% - Ênfase1 9 2 3" xfId="10925" xr:uid="{D45BCC0C-CB26-42BC-BDE4-68C28A043D00}"/>
    <cellStyle name="40% - Ênfase1 9 2 3 2" xfId="29241" xr:uid="{BB5E7C74-3721-4078-8105-EC10C78EB145}"/>
    <cellStyle name="40% - Ênfase1 9 2 3 2 2" xfId="29242" xr:uid="{97BF905C-8686-4B9D-8AA5-FD80B9ABAD44}"/>
    <cellStyle name="40% - Ênfase1 9 2 3 2 3" xfId="29243" xr:uid="{C0AA71BA-43BD-4513-ACDC-032539875C60}"/>
    <cellStyle name="40% - Ênfase1 9 2 3 3" xfId="29244" xr:uid="{50C258B1-F79E-4C2B-A584-391194590D30}"/>
    <cellStyle name="40% - Ênfase1 9 2 3 4" xfId="29245" xr:uid="{1C967162-CBF9-45F5-88DE-F17A113FB254}"/>
    <cellStyle name="40% - Ênfase1 9 2 4" xfId="29246" xr:uid="{033A4A0E-07A9-463F-82FE-30A135F9C9BF}"/>
    <cellStyle name="40% - Ênfase1 9 2 4 2" xfId="29247" xr:uid="{872B60B2-B1FA-47CD-8BCE-8E9760AF5BF3}"/>
    <cellStyle name="40% - Ênfase1 9 2 4 3" xfId="29248" xr:uid="{83283DA8-5A2D-4A04-A367-A4193EC4A4A8}"/>
    <cellStyle name="40% - Ênfase1 9 2 5" xfId="29249" xr:uid="{3F5A4EB4-9D9F-4A52-9EDE-04BBC4A377D2}"/>
    <cellStyle name="40% - Ênfase1 9 2 6" xfId="29250" xr:uid="{9D1398DB-A585-442B-A364-3DC4B1B504BF}"/>
    <cellStyle name="40% - Ênfase1 9 3" xfId="5292" xr:uid="{31A6E6FA-A1B4-4963-ACD0-7C53D22DF515}"/>
    <cellStyle name="40% - Ênfase1 9 3 2" xfId="10926" xr:uid="{44EFFBC2-A7A0-4E55-9A75-61893076B7EA}"/>
    <cellStyle name="40% - Ênfase1 9 3 2 2" xfId="29251" xr:uid="{6D019AF0-419C-440F-9F9C-559C5AA551B7}"/>
    <cellStyle name="40% - Ênfase1 9 3 2 2 2" xfId="29252" xr:uid="{11010BA1-DD8D-4B97-9A3A-379FB9B99DD4}"/>
    <cellStyle name="40% - Ênfase1 9 3 2 2 3" xfId="29253" xr:uid="{3A9EB170-8BFF-4793-9A58-FE8E7BD691A2}"/>
    <cellStyle name="40% - Ênfase1 9 3 2 3" xfId="29254" xr:uid="{C0B7000D-4C56-46E4-A6BC-B98A37272AB3}"/>
    <cellStyle name="40% - Ênfase1 9 3 2 4" xfId="29255" xr:uid="{F960FE71-3DB1-48DC-BF0E-7C51ADC33F1C}"/>
    <cellStyle name="40% - Ênfase1 9 3 3" xfId="10927" xr:uid="{6BCBEF85-AE0E-4D7A-B795-533D699447AF}"/>
    <cellStyle name="40% - Ênfase1 9 3 3 2" xfId="29256" xr:uid="{D278DAC7-9FD2-44DA-9784-F189932CE1C7}"/>
    <cellStyle name="40% - Ênfase1 9 3 3 2 2" xfId="29257" xr:uid="{DD5BF2B2-A368-464C-BBD8-BFD065715710}"/>
    <cellStyle name="40% - Ênfase1 9 3 3 2 3" xfId="29258" xr:uid="{B930AB4D-0756-441E-88B2-0BDA5A8238EF}"/>
    <cellStyle name="40% - Ênfase1 9 3 3 3" xfId="29259" xr:uid="{EF9A2B0B-D0C4-4C73-9BE5-94C9A20BB398}"/>
    <cellStyle name="40% - Ênfase1 9 3 3 4" xfId="29260" xr:uid="{BEC7A640-9A44-46B2-9C4B-F7A8003B7F0E}"/>
    <cellStyle name="40% - Ênfase1 9 3 4" xfId="29261" xr:uid="{21AE8646-A3AF-4C53-890F-3D2B22284E6C}"/>
    <cellStyle name="40% - Ênfase1 9 3 4 2" xfId="29262" xr:uid="{A55F9811-39BE-4531-9052-D35E1AA81C81}"/>
    <cellStyle name="40% - Ênfase1 9 3 4 3" xfId="29263" xr:uid="{0C711869-D66D-4709-B7A6-843B9439E540}"/>
    <cellStyle name="40% - Ênfase1 9 3 5" xfId="29264" xr:uid="{F9F21EE5-A581-4653-99C7-2D7C4A018E01}"/>
    <cellStyle name="40% - Ênfase1 9 3 6" xfId="29265" xr:uid="{05454EB9-1968-4EEB-AE96-5431F00E8475}"/>
    <cellStyle name="40% - Ênfase1 9 4" xfId="10928" xr:uid="{BB1E777F-C061-40CE-A91F-74691FB25976}"/>
    <cellStyle name="40% - Ênfase1 9 4 2" xfId="10929" xr:uid="{85EF7877-48BE-4AD6-8211-0013D5561FAC}"/>
    <cellStyle name="40% - Ênfase1 9 4 2 2" xfId="29266" xr:uid="{A05D13DC-D714-4E54-A0FD-FFAEA73A5CFB}"/>
    <cellStyle name="40% - Ênfase1 9 4 2 2 2" xfId="29267" xr:uid="{EB523427-21BB-4F87-A236-E0768B1F1388}"/>
    <cellStyle name="40% - Ênfase1 9 4 2 2 3" xfId="29268" xr:uid="{8DAB108E-9FC5-4FD0-8AD2-3A169CEB3B8B}"/>
    <cellStyle name="40% - Ênfase1 9 4 2 3" xfId="29269" xr:uid="{8A32484C-4FD4-4E8E-9CFE-059E790AEECF}"/>
    <cellStyle name="40% - Ênfase1 9 4 2 4" xfId="29270" xr:uid="{3F19C30C-D15F-4D98-A08D-C606F25BC3C2}"/>
    <cellStyle name="40% - Ênfase1 9 4 3" xfId="10930" xr:uid="{CA270A63-CC80-45FE-BE37-9BFF3436E3D4}"/>
    <cellStyle name="40% - Ênfase1 9 4 3 2" xfId="29271" xr:uid="{A6FD2098-54C9-4A1A-8FAC-F0EB7CD28775}"/>
    <cellStyle name="40% - Ênfase1 9 4 3 2 2" xfId="29272" xr:uid="{685242CA-FE65-4254-BCD0-949354F4DFDA}"/>
    <cellStyle name="40% - Ênfase1 9 4 3 2 3" xfId="29273" xr:uid="{8B73C49D-2B99-4F7A-9089-C96F439EF4B3}"/>
    <cellStyle name="40% - Ênfase1 9 4 3 3" xfId="29274" xr:uid="{1CAA31A1-4592-4027-B4D2-BD793D1A55C5}"/>
    <cellStyle name="40% - Ênfase1 9 4 3 4" xfId="29275" xr:uid="{755C4B96-5751-4A30-992E-C3CE9512BB4F}"/>
    <cellStyle name="40% - Ênfase1 9 4 4" xfId="29276" xr:uid="{18D1C990-E1A7-4362-9D7D-C37A52C1F61E}"/>
    <cellStyle name="40% - Ênfase1 9 4 4 2" xfId="29277" xr:uid="{34DEDC14-5044-4F33-8729-F96CAA00783E}"/>
    <cellStyle name="40% - Ênfase1 9 4 4 3" xfId="29278" xr:uid="{01C14F82-99E0-406E-85F3-5FC55D891B08}"/>
    <cellStyle name="40% - Ênfase1 9 4 5" xfId="29279" xr:uid="{1E051C0B-A573-477F-ACA4-C777BC0BCA05}"/>
    <cellStyle name="40% - Ênfase1 9 4 6" xfId="29280" xr:uid="{A6AC9428-6E28-47AD-BAF1-10F3CEAF8998}"/>
    <cellStyle name="40% - Ênfase1 9 5" xfId="10931" xr:uid="{5EED28E9-1033-43B3-A583-17EE81A94151}"/>
    <cellStyle name="40% - Ênfase1 9 5 2" xfId="10932" xr:uid="{51CA7AEF-01B8-472D-BEDD-6485524B530E}"/>
    <cellStyle name="40% - Ênfase1 9 5 2 2" xfId="29281" xr:uid="{AC746340-59AE-4F6A-B1FF-FB9F322F0F9D}"/>
    <cellStyle name="40% - Ênfase1 9 5 2 2 2" xfId="29282" xr:uid="{C4E4BC7A-7785-48CA-94D7-3B16A8FF6E5A}"/>
    <cellStyle name="40% - Ênfase1 9 5 2 2 3" xfId="29283" xr:uid="{66647311-0743-4396-815C-217A199ECD00}"/>
    <cellStyle name="40% - Ênfase1 9 5 2 3" xfId="29284" xr:uid="{C042B47B-6430-4B1C-ABD9-34015086FD26}"/>
    <cellStyle name="40% - Ênfase1 9 5 2 4" xfId="29285" xr:uid="{C674DB71-AA4A-403A-BFAD-A08FB27CF46B}"/>
    <cellStyle name="40% - Ênfase1 9 5 3" xfId="10933" xr:uid="{B3BD93A9-5450-485D-A3AB-2F6E9F6C358A}"/>
    <cellStyle name="40% - Ênfase1 9 5 3 2" xfId="29286" xr:uid="{67D20A53-F32C-4633-B03D-39821307C6A4}"/>
    <cellStyle name="40% - Ênfase1 9 5 3 2 2" xfId="29287" xr:uid="{F8658F9C-D37A-48D0-B958-CE8065AA82DE}"/>
    <cellStyle name="40% - Ênfase1 9 5 3 2 3" xfId="29288" xr:uid="{D015B0AF-D6A2-4700-8729-8B650D9F1839}"/>
    <cellStyle name="40% - Ênfase1 9 5 3 3" xfId="29289" xr:uid="{3645E795-DF5A-4908-95A2-F1EEB1BDBEFA}"/>
    <cellStyle name="40% - Ênfase1 9 5 3 4" xfId="29290" xr:uid="{6E0C7814-002A-4700-A848-CDA49E6D9357}"/>
    <cellStyle name="40% - Ênfase1 9 5 4" xfId="29291" xr:uid="{92ADAA50-EDF8-4EAF-B672-405882832F99}"/>
    <cellStyle name="40% - Ênfase1 9 5 4 2" xfId="29292" xr:uid="{FD2E965D-2470-4C51-8569-98B802695E2C}"/>
    <cellStyle name="40% - Ênfase1 9 5 4 3" xfId="29293" xr:uid="{4C09A03F-A91A-4D12-9847-DD9005C0DD29}"/>
    <cellStyle name="40% - Ênfase1 9 5 5" xfId="29294" xr:uid="{AAB2A077-960E-4C7F-88D4-7BEA40B2526C}"/>
    <cellStyle name="40% - Ênfase1 9 5 6" xfId="29295" xr:uid="{474D5EA4-1E08-48BD-943E-ACE95C5A79C1}"/>
    <cellStyle name="40% - Ênfase1 9 6" xfId="10934" xr:uid="{682992C3-78DF-4A1F-987D-27A4A7B538F7}"/>
    <cellStyle name="40% - Ênfase1 9 6 2" xfId="10935" xr:uid="{31440B95-89A2-493B-9090-C425D9C8D48B}"/>
    <cellStyle name="40% - Ênfase1 9 6 2 2" xfId="29296" xr:uid="{287AB703-E997-486D-AC38-C4C4BD48B91D}"/>
    <cellStyle name="40% - Ênfase1 9 6 2 2 2" xfId="29297" xr:uid="{4466870A-349B-4BAC-B593-8FF524A098AF}"/>
    <cellStyle name="40% - Ênfase1 9 6 2 2 3" xfId="29298" xr:uid="{43FB685F-9034-4EFA-8486-C03CF24F9A52}"/>
    <cellStyle name="40% - Ênfase1 9 6 2 3" xfId="29299" xr:uid="{22ED9779-74E0-4645-B711-E0634630397A}"/>
    <cellStyle name="40% - Ênfase1 9 6 2 4" xfId="29300" xr:uid="{8F8FCCD8-A4B2-4703-9075-2B9094F54572}"/>
    <cellStyle name="40% - Ênfase1 9 6 3" xfId="10936" xr:uid="{53D95D7D-3DB0-42D6-AAAD-677121961DFE}"/>
    <cellStyle name="40% - Ênfase1 9 6 3 2" xfId="29301" xr:uid="{4C4361C3-508B-41C0-9B40-BB3817BF127C}"/>
    <cellStyle name="40% - Ênfase1 9 6 3 2 2" xfId="29302" xr:uid="{F7CEFF10-9635-42DA-9649-2AD8DF583676}"/>
    <cellStyle name="40% - Ênfase1 9 6 3 2 3" xfId="29303" xr:uid="{D9FF589A-F9E3-4FCD-9ABA-796882BF034A}"/>
    <cellStyle name="40% - Ênfase1 9 6 3 3" xfId="29304" xr:uid="{BE381A86-E7C3-41C1-89CF-3C1301831869}"/>
    <cellStyle name="40% - Ênfase1 9 6 3 4" xfId="29305" xr:uid="{17C1FC05-53E5-4628-901F-686637B9A9D0}"/>
    <cellStyle name="40% - Ênfase1 9 6 4" xfId="29306" xr:uid="{B04F7549-67B7-4A8C-AA82-86B4F75ABECF}"/>
    <cellStyle name="40% - Ênfase1 9 6 4 2" xfId="29307" xr:uid="{4BF22941-2D91-41D7-B9F5-7859CDF92377}"/>
    <cellStyle name="40% - Ênfase1 9 6 4 3" xfId="29308" xr:uid="{066A0FCC-D64C-4BC7-8120-A301A1F7E8D5}"/>
    <cellStyle name="40% - Ênfase1 9 6 5" xfId="29309" xr:uid="{CED92965-B16F-405B-9C25-88B12FD854FB}"/>
    <cellStyle name="40% - Ênfase1 9 6 6" xfId="29310" xr:uid="{C3D70EE8-77C7-48F1-AC70-A9DBD7AFC93C}"/>
    <cellStyle name="40% - Ênfase1 9 7" xfId="10937" xr:uid="{8F97B161-8B2F-4246-97A7-3C4C57DB859B}"/>
    <cellStyle name="40% - Ênfase1 9 7 2" xfId="10938" xr:uid="{1D5860A1-FD6F-4350-A1BC-31DF2242B070}"/>
    <cellStyle name="40% - Ênfase1 9 7 2 2" xfId="29311" xr:uid="{05411B4F-7E51-4AEC-A87C-9AD428B16E04}"/>
    <cellStyle name="40% - Ênfase1 9 7 2 2 2" xfId="29312" xr:uid="{781F477C-B4E8-448E-9AE1-76257749193E}"/>
    <cellStyle name="40% - Ênfase1 9 7 2 2 3" xfId="29313" xr:uid="{ABCA1F25-1670-4878-9C54-E6B6C451CF9B}"/>
    <cellStyle name="40% - Ênfase1 9 7 2 3" xfId="29314" xr:uid="{EFEE7554-AB70-4392-AFFF-47B91D4735A4}"/>
    <cellStyle name="40% - Ênfase1 9 7 2 4" xfId="29315" xr:uid="{9397847D-F204-48DB-BA55-A5DEDDD052F5}"/>
    <cellStyle name="40% - Ênfase1 9 7 3" xfId="10939" xr:uid="{1FB554D1-2FEC-4180-A82B-001420070FF3}"/>
    <cellStyle name="40% - Ênfase1 9 7 3 2" xfId="29316" xr:uid="{59A56469-A110-40AA-A62F-8807FFE00F3C}"/>
    <cellStyle name="40% - Ênfase1 9 7 3 2 2" xfId="29317" xr:uid="{3BADAD66-990A-4355-BD32-CDB1650CB8D3}"/>
    <cellStyle name="40% - Ênfase1 9 7 3 2 3" xfId="29318" xr:uid="{9C7C0F36-667A-44E4-BBCD-CB59FA26AE97}"/>
    <cellStyle name="40% - Ênfase1 9 7 3 3" xfId="29319" xr:uid="{69D5EA89-B5C5-40A1-A119-7DC4455DA4EA}"/>
    <cellStyle name="40% - Ênfase1 9 7 3 4" xfId="29320" xr:uid="{A6A26B6B-AD63-49C5-A4EA-0CA993DD391C}"/>
    <cellStyle name="40% - Ênfase1 9 7 4" xfId="29321" xr:uid="{177A719C-3F79-47E7-8CF6-A37D17CFBF77}"/>
    <cellStyle name="40% - Ênfase1 9 7 4 2" xfId="29322" xr:uid="{4F9C73BA-A8DA-449A-8909-DECEA8D6DA9C}"/>
    <cellStyle name="40% - Ênfase1 9 7 4 3" xfId="29323" xr:uid="{A1BA8560-BC64-4CE1-8B5C-24D709B61136}"/>
    <cellStyle name="40% - Ênfase1 9 7 5" xfId="29324" xr:uid="{9BF99573-1135-4DF6-AD43-3BEAE6D8958C}"/>
    <cellStyle name="40% - Ênfase1 9 7 6" xfId="29325" xr:uid="{98C91B43-DBF8-4DA3-BCE6-D9D138D99A8D}"/>
    <cellStyle name="40% - Ênfase1 9 8" xfId="10940" xr:uid="{63B9ABB0-5803-4EF1-980F-673F1008F7CB}"/>
    <cellStyle name="40% - Ênfase1 9 8 2" xfId="10941" xr:uid="{C66B2BE5-2757-4B9E-98D0-2860BC369224}"/>
    <cellStyle name="40% - Ênfase1 9 8 2 2" xfId="29326" xr:uid="{555ECF98-B279-4E17-B556-7FB320B74EA5}"/>
    <cellStyle name="40% - Ênfase1 9 8 2 2 2" xfId="29327" xr:uid="{53886B96-7EAB-48B5-A270-0882B0618918}"/>
    <cellStyle name="40% - Ênfase1 9 8 2 2 3" xfId="29328" xr:uid="{106DE0D4-B684-40F3-BBDA-F49E9761D4B3}"/>
    <cellStyle name="40% - Ênfase1 9 8 2 3" xfId="29329" xr:uid="{3FBA5BC5-CE7D-49A9-AED9-35E57E4584A2}"/>
    <cellStyle name="40% - Ênfase1 9 8 2 4" xfId="29330" xr:uid="{CA0D26A1-B6BB-40D3-89BF-8FBAC7E7B42F}"/>
    <cellStyle name="40% - Ênfase1 9 8 3" xfId="10942" xr:uid="{0CB1E364-65AC-492B-96A1-AF172B3F61E2}"/>
    <cellStyle name="40% - Ênfase1 9 8 3 2" xfId="29331" xr:uid="{008225D5-B73C-4EB1-8E7E-7B5DF49784F8}"/>
    <cellStyle name="40% - Ênfase1 9 8 3 2 2" xfId="29332" xr:uid="{B1E2E4BD-72A9-4044-8455-C34CB4C027A8}"/>
    <cellStyle name="40% - Ênfase1 9 8 3 2 3" xfId="29333" xr:uid="{015CBDB2-785A-48C9-AE80-EFB9CE3DDBC5}"/>
    <cellStyle name="40% - Ênfase1 9 8 3 3" xfId="29334" xr:uid="{2086AD02-DF3F-424C-8B7A-E0C7BC17E397}"/>
    <cellStyle name="40% - Ênfase1 9 8 3 4" xfId="29335" xr:uid="{33283E65-EC6B-477C-B91C-48CD8683BF41}"/>
    <cellStyle name="40% - Ênfase1 9 8 4" xfId="29336" xr:uid="{6D8B6EF9-D054-45D4-85B1-5DA932EBCEB2}"/>
    <cellStyle name="40% - Ênfase1 9 8 4 2" xfId="29337" xr:uid="{59BC02CF-CA0E-47E1-85E2-2CE39BB9D5E0}"/>
    <cellStyle name="40% - Ênfase1 9 8 4 3" xfId="29338" xr:uid="{3B6AF49C-20ED-486E-93C4-568173D20601}"/>
    <cellStyle name="40% - Ênfase1 9 8 5" xfId="29339" xr:uid="{CDBE6318-57CB-45BD-BD75-514D7A7AB8D0}"/>
    <cellStyle name="40% - Ênfase1 9 8 6" xfId="29340" xr:uid="{6C096580-FE41-4AB3-95BD-7BD58A8EBE76}"/>
    <cellStyle name="40% - Ênfase1 9 9" xfId="10943" xr:uid="{46750C90-7D71-48CF-BF03-F90097DAF253}"/>
    <cellStyle name="40% - Ênfase1 9 9 2" xfId="29341" xr:uid="{EC844D85-FE1A-48B3-A21B-966FD8281A73}"/>
    <cellStyle name="40% - Ênfase1 9 9 2 2" xfId="29342" xr:uid="{2D437C5A-77CA-485E-A9C2-EE62709F19A6}"/>
    <cellStyle name="40% - Ênfase1 9 9 2 3" xfId="29343" xr:uid="{15984D81-774E-4B71-8A05-CF1E06A63F1F}"/>
    <cellStyle name="40% - Ênfase1 9 9 3" xfId="29344" xr:uid="{99072AC8-FEB7-49C5-9A33-533F99AB3D11}"/>
    <cellStyle name="40% - Ênfase1 9 9 4" xfId="29345" xr:uid="{37FC2025-F29F-4993-9E84-615DBAEED1C6}"/>
    <cellStyle name="40% - Ênfase1 90" xfId="29346" xr:uid="{995BE14F-8395-488A-AD6D-BC4CA895B7EC}"/>
    <cellStyle name="40% - Ênfase1 90 2" xfId="29347" xr:uid="{2D2B9618-32C2-442F-B597-9DCED8DFF819}"/>
    <cellStyle name="40% - Ênfase1 91" xfId="29348" xr:uid="{474478D9-64F6-4067-9909-8498D91EBC15}"/>
    <cellStyle name="40% - Ênfase1 91 2" xfId="29349" xr:uid="{993ECF9E-9C95-4246-B8EC-1AD8C6B13C64}"/>
    <cellStyle name="40% - Ênfase1 92" xfId="29350" xr:uid="{EA23EC6B-A304-4BCA-BCFA-5E5CCDE35CD0}"/>
    <cellStyle name="40% - Ênfase1 92 2" xfId="29351" xr:uid="{C076A228-7782-4B6F-A5FE-84E9C8340A40}"/>
    <cellStyle name="40% - Ênfase1 93" xfId="29352" xr:uid="{7F9E23D4-493B-4CC5-9C1F-220EB61F6A9C}"/>
    <cellStyle name="40% - Ênfase1 93 2" xfId="29353" xr:uid="{15D6EB7E-59CF-4ED5-AE33-1423FEAA9FD5}"/>
    <cellStyle name="40% - Ênfase1 94" xfId="29354" xr:uid="{312F3E1D-C0E8-4B15-835F-ED1BA5F32FA8}"/>
    <cellStyle name="40% - Ênfase1 94 2" xfId="29355" xr:uid="{E8016BBB-1BDF-4BB2-9923-B0EA6B6849B5}"/>
    <cellStyle name="40% - Ênfase1 95" xfId="29356" xr:uid="{128D6693-EF45-4503-8681-95AAB8429F4D}"/>
    <cellStyle name="40% - Ênfase1 95 2" xfId="29357" xr:uid="{15C631E5-EE3E-4508-8CAF-B7131A45BDFE}"/>
    <cellStyle name="40% - Ênfase1 96" xfId="29358" xr:uid="{7A181B49-AAE5-42D4-8F78-0DD5D799254E}"/>
    <cellStyle name="40% - Ênfase1 96 2" xfId="29359" xr:uid="{39A83275-14D6-4FD1-A4F6-754F64B7886D}"/>
    <cellStyle name="40% - Ênfase1 97" xfId="29360" xr:uid="{98900A14-40B3-423B-9410-3AA68D769072}"/>
    <cellStyle name="40% - Ênfase1 97 2" xfId="29361" xr:uid="{2F056C4D-E6A1-4FBF-9904-757D82902BB7}"/>
    <cellStyle name="40% - Ênfase1 98" xfId="29362" xr:uid="{EE17CD10-4510-49AD-A362-605B9E0D258C}"/>
    <cellStyle name="40% - Ênfase1 98 2" xfId="29363" xr:uid="{67A0F33A-2543-4909-9F75-ACE8E69798E8}"/>
    <cellStyle name="40% - Ênfase1 99" xfId="29364" xr:uid="{0C122B67-4752-48B8-BB8C-12D6D2DA87F1}"/>
    <cellStyle name="40% - Ênfase2" xfId="485" builtinId="35" customBuiltin="1"/>
    <cellStyle name="40% - Ênfase2 10" xfId="5293" xr:uid="{8AFF5B6B-1CE4-4A5A-8831-FC37DD87897C}"/>
    <cellStyle name="40% - Ênfase2 10 10" xfId="10944" xr:uid="{3F5636D9-507C-43FB-8BD7-D174A8E0A128}"/>
    <cellStyle name="40% - Ênfase2 10 10 2" xfId="29365" xr:uid="{4E0B415E-99AD-4C2D-B850-2B3FA55C46CB}"/>
    <cellStyle name="40% - Ênfase2 10 10 2 2" xfId="29366" xr:uid="{6BFBFCD1-C302-4DED-B63C-8EE0C6E79C35}"/>
    <cellStyle name="40% - Ênfase2 10 10 2 3" xfId="29367" xr:uid="{744DE9B8-3814-49CF-BB1F-FF4640081817}"/>
    <cellStyle name="40% - Ênfase2 10 10 3" xfId="29368" xr:uid="{7F1984D2-2649-4321-86AA-9DA3421C64F1}"/>
    <cellStyle name="40% - Ênfase2 10 10 4" xfId="29369" xr:uid="{4ACCB156-6ECD-4F8B-A965-B0A77CFD35DA}"/>
    <cellStyle name="40% - Ênfase2 10 11" xfId="29370" xr:uid="{BFA23589-C516-429E-9738-62D2D80F61B0}"/>
    <cellStyle name="40% - Ênfase2 10 11 2" xfId="29371" xr:uid="{D28F125F-281F-4AC9-B45F-49340757C413}"/>
    <cellStyle name="40% - Ênfase2 10 11 3" xfId="29372" xr:uid="{150613B1-0435-4567-85D1-21EF1F25C2B9}"/>
    <cellStyle name="40% - Ênfase2 10 12" xfId="29373" xr:uid="{8CD3131B-45FF-4CB5-9BC2-33D05C9EECF8}"/>
    <cellStyle name="40% - Ênfase2 10 13" xfId="29374" xr:uid="{BCD1FD54-2F13-4D9A-B46B-91145CF01C1E}"/>
    <cellStyle name="40% - Ênfase2 10 2" xfId="5294" xr:uid="{2A2C2CB4-EDEE-4E62-B0E5-DA69BCC5278C}"/>
    <cellStyle name="40% - Ênfase2 10 2 2" xfId="10945" xr:uid="{2D6DACEC-3347-4EAD-A950-EDD66ACDE6F7}"/>
    <cellStyle name="40% - Ênfase2 10 2 2 2" xfId="29375" xr:uid="{4564F045-5957-48B9-830B-7E591049B545}"/>
    <cellStyle name="40% - Ênfase2 10 2 2 2 2" xfId="29376" xr:uid="{F59E13E3-4345-4D43-9F72-BFBA89D9982C}"/>
    <cellStyle name="40% - Ênfase2 10 2 2 2 3" xfId="29377" xr:uid="{C48D1FDA-E1E4-4435-8349-CB7DB458CD62}"/>
    <cellStyle name="40% - Ênfase2 10 2 2 3" xfId="29378" xr:uid="{0660BC90-DE62-46C4-BDDF-26A17E65C53F}"/>
    <cellStyle name="40% - Ênfase2 10 2 2 4" xfId="29379" xr:uid="{F47CC9CE-273A-4E7F-A782-17A63D5695DA}"/>
    <cellStyle name="40% - Ênfase2 10 2 3" xfId="10946" xr:uid="{5C7D4865-E070-482C-A103-85478D41EF26}"/>
    <cellStyle name="40% - Ênfase2 10 2 3 2" xfId="29380" xr:uid="{1F5DDB71-F3E1-47C2-95EA-42ACDB7EA5AC}"/>
    <cellStyle name="40% - Ênfase2 10 2 3 2 2" xfId="29381" xr:uid="{70D3003C-7A3D-4AA9-8E6B-B4131F173820}"/>
    <cellStyle name="40% - Ênfase2 10 2 3 2 3" xfId="29382" xr:uid="{2EDB799C-B5C0-436D-BC7E-9D4874D01D0D}"/>
    <cellStyle name="40% - Ênfase2 10 2 3 3" xfId="29383" xr:uid="{645469DB-3C5C-4DBB-8813-8E41DDDC3944}"/>
    <cellStyle name="40% - Ênfase2 10 2 3 4" xfId="29384" xr:uid="{7F938A15-08EC-4385-B363-3DC46C93CFB9}"/>
    <cellStyle name="40% - Ênfase2 10 3" xfId="5295" xr:uid="{B2B72D25-15CA-431A-BA97-BBB52B072A3E}"/>
    <cellStyle name="40% - Ênfase2 10 3 2" xfId="10947" xr:uid="{0757004F-5B7F-4909-94C1-D63221783D70}"/>
    <cellStyle name="40% - Ênfase2 10 3 2 2" xfId="29385" xr:uid="{BADB2467-D074-438D-8669-9FF89D7CF9EE}"/>
    <cellStyle name="40% - Ênfase2 10 3 2 2 2" xfId="29386" xr:uid="{FC677261-6EDB-499E-B341-BF6F49CD2596}"/>
    <cellStyle name="40% - Ênfase2 10 3 2 2 3" xfId="29387" xr:uid="{51076611-BD78-426E-99FE-CB558C5C2D2E}"/>
    <cellStyle name="40% - Ênfase2 10 3 2 3" xfId="29388" xr:uid="{EDB5FBD4-C7A6-47C0-B4CE-AA7E1FF21823}"/>
    <cellStyle name="40% - Ênfase2 10 3 2 4" xfId="29389" xr:uid="{6E79B578-19D1-48D7-9BEC-225C9571BB85}"/>
    <cellStyle name="40% - Ênfase2 10 3 3" xfId="10948" xr:uid="{304AF2E3-A42F-49DF-BA45-434FD1F051F0}"/>
    <cellStyle name="40% - Ênfase2 10 3 3 2" xfId="29390" xr:uid="{8E4AD7BF-057B-46ED-9520-DDC5724D8B94}"/>
    <cellStyle name="40% - Ênfase2 10 3 3 2 2" xfId="29391" xr:uid="{1279645C-5A57-4E14-8073-B0951E463B99}"/>
    <cellStyle name="40% - Ênfase2 10 3 3 2 3" xfId="29392" xr:uid="{0B28C6A1-61C3-47C9-9404-954FCAA10CAB}"/>
    <cellStyle name="40% - Ênfase2 10 3 3 3" xfId="29393" xr:uid="{7E5EFE3A-241E-40FA-BB41-134FA85E1C52}"/>
    <cellStyle name="40% - Ênfase2 10 3 3 4" xfId="29394" xr:uid="{3FA66A69-7054-470C-9215-E067A07E16AC}"/>
    <cellStyle name="40% - Ênfase2 10 3 4" xfId="29395" xr:uid="{12162A44-2813-4B4F-B620-F312F587D999}"/>
    <cellStyle name="40% - Ênfase2 10 3 4 2" xfId="29396" xr:uid="{7371D0F8-FE87-457B-A7F3-49D05D197DB9}"/>
    <cellStyle name="40% - Ênfase2 10 3 4 3" xfId="29397" xr:uid="{6FDBBF29-C448-4CD4-B838-0E4DCC5EF01B}"/>
    <cellStyle name="40% - Ênfase2 10 3 5" xfId="29398" xr:uid="{B638C61F-6552-4CED-9D61-E8D5BB2A555B}"/>
    <cellStyle name="40% - Ênfase2 10 3 6" xfId="29399" xr:uid="{412AFC14-5A72-4CEE-8FB9-FBC94CF9CB3E}"/>
    <cellStyle name="40% - Ênfase2 10 4" xfId="10949" xr:uid="{15D00491-62A3-482E-B691-2E1B5A34E1D4}"/>
    <cellStyle name="40% - Ênfase2 10 4 2" xfId="10950" xr:uid="{AA1BB276-26FC-4C78-A5BA-2FF389EB027A}"/>
    <cellStyle name="40% - Ênfase2 10 4 2 2" xfId="29400" xr:uid="{CDDDC815-0119-4F3B-9741-56F3D8BC6872}"/>
    <cellStyle name="40% - Ênfase2 10 4 2 2 2" xfId="29401" xr:uid="{DE8DED8D-938F-45B6-9ADA-201371CB93CD}"/>
    <cellStyle name="40% - Ênfase2 10 4 2 2 3" xfId="29402" xr:uid="{61CB7B2B-2042-4E31-959E-49DC14D88657}"/>
    <cellStyle name="40% - Ênfase2 10 4 2 3" xfId="29403" xr:uid="{885E81A4-931B-461F-BAD2-FA26F3317AC9}"/>
    <cellStyle name="40% - Ênfase2 10 4 2 4" xfId="29404" xr:uid="{68989BFA-74E5-4B0F-B9BC-A5ADAE02EC70}"/>
    <cellStyle name="40% - Ênfase2 10 4 3" xfId="10951" xr:uid="{28FEF2FD-7DB4-4481-9452-5CB9CA600757}"/>
    <cellStyle name="40% - Ênfase2 10 4 3 2" xfId="29405" xr:uid="{148CF0F0-B1AB-4F5E-8815-5744E02B74B0}"/>
    <cellStyle name="40% - Ênfase2 10 4 3 2 2" xfId="29406" xr:uid="{E32AFA04-3C1E-4CF3-A28E-3D6245C30F72}"/>
    <cellStyle name="40% - Ênfase2 10 4 3 2 3" xfId="29407" xr:uid="{BC811D70-2DE1-40CC-823D-059B00F15C69}"/>
    <cellStyle name="40% - Ênfase2 10 4 3 3" xfId="29408" xr:uid="{133CA8AA-1976-41F6-AF02-495769A5B2DE}"/>
    <cellStyle name="40% - Ênfase2 10 4 3 4" xfId="29409" xr:uid="{617DE17E-BD78-4B3F-9270-4217607546A5}"/>
    <cellStyle name="40% - Ênfase2 10 4 4" xfId="29410" xr:uid="{11F4E977-05D4-4A70-A25B-31F8B991D0F8}"/>
    <cellStyle name="40% - Ênfase2 10 4 4 2" xfId="29411" xr:uid="{5E09D9AD-D612-4872-B97A-577A83872A10}"/>
    <cellStyle name="40% - Ênfase2 10 4 4 3" xfId="29412" xr:uid="{566EE633-24B5-4FD1-B5A7-958659DC90CB}"/>
    <cellStyle name="40% - Ênfase2 10 4 5" xfId="29413" xr:uid="{ABE53CAF-6ED9-4E75-9F23-775010F88FF7}"/>
    <cellStyle name="40% - Ênfase2 10 4 6" xfId="29414" xr:uid="{322722CA-E6CA-4ADD-8BAE-B1D557A1B187}"/>
    <cellStyle name="40% - Ênfase2 10 5" xfId="10952" xr:uid="{0408916C-7F51-4E0A-9A58-658F7BE67F28}"/>
    <cellStyle name="40% - Ênfase2 10 5 2" xfId="10953" xr:uid="{CF4DCC68-7ED7-430F-8795-2F7DC0F33679}"/>
    <cellStyle name="40% - Ênfase2 10 5 2 2" xfId="29415" xr:uid="{16607F69-CB59-473B-B30F-9CAFF9452819}"/>
    <cellStyle name="40% - Ênfase2 10 5 2 2 2" xfId="29416" xr:uid="{FB579FDA-E8A5-4346-8CE0-5390D9E27812}"/>
    <cellStyle name="40% - Ênfase2 10 5 2 2 3" xfId="29417" xr:uid="{357DFAA0-30C3-4C21-A683-A2A8D6C94D52}"/>
    <cellStyle name="40% - Ênfase2 10 5 2 3" xfId="29418" xr:uid="{945CAC8B-79F3-4158-853B-6A6DF8F00098}"/>
    <cellStyle name="40% - Ênfase2 10 5 2 4" xfId="29419" xr:uid="{2CC66B42-51D8-4A2D-AFEF-D1C94D1FAB85}"/>
    <cellStyle name="40% - Ênfase2 10 5 3" xfId="10954" xr:uid="{C9A2708E-0E9A-4297-BA78-F5933018BEC5}"/>
    <cellStyle name="40% - Ênfase2 10 5 3 2" xfId="29420" xr:uid="{89A0D4D4-229C-4F7D-A1D5-436EE88DC344}"/>
    <cellStyle name="40% - Ênfase2 10 5 3 2 2" xfId="29421" xr:uid="{1C3BB367-617E-48E4-9BB2-349F14D3EEC1}"/>
    <cellStyle name="40% - Ênfase2 10 5 3 2 3" xfId="29422" xr:uid="{BD334C74-A321-4A30-9CF7-65BC92047609}"/>
    <cellStyle name="40% - Ênfase2 10 5 3 3" xfId="29423" xr:uid="{C9F363D0-377B-4122-8AE9-EAD90B8BE48C}"/>
    <cellStyle name="40% - Ênfase2 10 5 3 4" xfId="29424" xr:uid="{93B8AF98-E06F-42F8-B0BD-687E455E0EB5}"/>
    <cellStyle name="40% - Ênfase2 10 5 4" xfId="29425" xr:uid="{18488AE5-074A-492E-AD82-33FE7F26881C}"/>
    <cellStyle name="40% - Ênfase2 10 5 4 2" xfId="29426" xr:uid="{AB4A97CA-BDE8-4A66-936C-388683884DA2}"/>
    <cellStyle name="40% - Ênfase2 10 5 4 3" xfId="29427" xr:uid="{82FF08E9-E75D-4A15-A8EA-29641A3EB114}"/>
    <cellStyle name="40% - Ênfase2 10 5 5" xfId="29428" xr:uid="{A44A43A7-3D42-49CA-9E6B-5577C63D5590}"/>
    <cellStyle name="40% - Ênfase2 10 5 6" xfId="29429" xr:uid="{DD7DDD91-C225-4D68-8A31-D3661D45F7FF}"/>
    <cellStyle name="40% - Ênfase2 10 6" xfId="10955" xr:uid="{AA15FB7B-13D2-4CBA-9AD2-2B0464DF2D6A}"/>
    <cellStyle name="40% - Ênfase2 10 6 2" xfId="10956" xr:uid="{ED98DFBD-7A84-45CA-B9E6-C56929E94BFA}"/>
    <cellStyle name="40% - Ênfase2 10 6 2 2" xfId="29430" xr:uid="{4EDC6F4D-6779-40C7-8943-A76983D5E02A}"/>
    <cellStyle name="40% - Ênfase2 10 6 2 2 2" xfId="29431" xr:uid="{B277CEB3-B99C-47B7-8BB7-87DFB76D673A}"/>
    <cellStyle name="40% - Ênfase2 10 6 2 2 3" xfId="29432" xr:uid="{3DBA6018-F845-44D2-9BF8-AE6681DD7742}"/>
    <cellStyle name="40% - Ênfase2 10 6 2 3" xfId="29433" xr:uid="{61254837-59E3-46F2-AF9B-A984A50B4942}"/>
    <cellStyle name="40% - Ênfase2 10 6 2 4" xfId="29434" xr:uid="{992DBB3B-E275-4DE6-8D68-2036490165EA}"/>
    <cellStyle name="40% - Ênfase2 10 6 3" xfId="10957" xr:uid="{87BD50CE-A28F-49A1-BCDE-7FA8ACBAC926}"/>
    <cellStyle name="40% - Ênfase2 10 6 3 2" xfId="29435" xr:uid="{B612EAF5-507A-43B3-890D-6581B1802F71}"/>
    <cellStyle name="40% - Ênfase2 10 6 3 2 2" xfId="29436" xr:uid="{7CFB2F43-FD9F-412D-AF00-5BE88A8C289B}"/>
    <cellStyle name="40% - Ênfase2 10 6 3 2 3" xfId="29437" xr:uid="{49022323-9F87-4EDF-8CE5-91935112CE29}"/>
    <cellStyle name="40% - Ênfase2 10 6 3 3" xfId="29438" xr:uid="{864DC648-9BDC-4E7D-81C0-CB4A91A02313}"/>
    <cellStyle name="40% - Ênfase2 10 6 3 4" xfId="29439" xr:uid="{E164FEC7-315C-4BC4-A2C5-24F94396C808}"/>
    <cellStyle name="40% - Ênfase2 10 6 4" xfId="29440" xr:uid="{5CD98D91-7B47-4F25-A220-90D287FA8A4B}"/>
    <cellStyle name="40% - Ênfase2 10 6 4 2" xfId="29441" xr:uid="{0F6CC5F1-C8FC-4CC1-807D-70BC99B6CDDF}"/>
    <cellStyle name="40% - Ênfase2 10 6 4 3" xfId="29442" xr:uid="{7932C0F8-8C6F-4F26-B2AD-0CA1F34328BB}"/>
    <cellStyle name="40% - Ênfase2 10 6 5" xfId="29443" xr:uid="{79960D8B-A95F-4181-9D07-709612E4A708}"/>
    <cellStyle name="40% - Ênfase2 10 6 6" xfId="29444" xr:uid="{F9E60D75-6D8E-4394-898F-3FD774DD214D}"/>
    <cellStyle name="40% - Ênfase2 10 7" xfId="10958" xr:uid="{3700EB74-24C6-4DBA-B1F0-90C6FD9B8BC3}"/>
    <cellStyle name="40% - Ênfase2 10 7 2" xfId="10959" xr:uid="{98B05BF9-C7B1-4D39-8028-9A7E329F63E9}"/>
    <cellStyle name="40% - Ênfase2 10 7 2 2" xfId="29445" xr:uid="{DCEFC97D-B999-45F4-9E9D-8EA11F466BEA}"/>
    <cellStyle name="40% - Ênfase2 10 7 2 2 2" xfId="29446" xr:uid="{1E7E109D-41A5-4FF9-AFE7-11CC7048BD61}"/>
    <cellStyle name="40% - Ênfase2 10 7 2 2 3" xfId="29447" xr:uid="{F6DFFA53-9D48-4F5D-A99A-0DA7FA4D25F6}"/>
    <cellStyle name="40% - Ênfase2 10 7 2 3" xfId="29448" xr:uid="{0E97F74A-F832-47FE-80A9-00D7F03DE5BF}"/>
    <cellStyle name="40% - Ênfase2 10 7 2 4" xfId="29449" xr:uid="{5C216680-CB0E-45ED-AB8E-D2F9FE33D6C9}"/>
    <cellStyle name="40% - Ênfase2 10 7 3" xfId="10960" xr:uid="{40E6F893-964F-48FA-BD53-5CF4174076BE}"/>
    <cellStyle name="40% - Ênfase2 10 7 3 2" xfId="29450" xr:uid="{9589102B-241D-4364-8AFD-003843317E43}"/>
    <cellStyle name="40% - Ênfase2 10 7 3 2 2" xfId="29451" xr:uid="{9BC37926-61F3-43EB-9ECB-54E17E4057E5}"/>
    <cellStyle name="40% - Ênfase2 10 7 3 2 3" xfId="29452" xr:uid="{8C1CFB18-78CE-4249-94CC-E85E64393316}"/>
    <cellStyle name="40% - Ênfase2 10 7 3 3" xfId="29453" xr:uid="{11510071-5C17-4B5E-ABD7-667A1003A0E9}"/>
    <cellStyle name="40% - Ênfase2 10 7 3 4" xfId="29454" xr:uid="{C092A842-F173-4BCB-8BBF-2567F36CD407}"/>
    <cellStyle name="40% - Ênfase2 10 7 4" xfId="29455" xr:uid="{7C9AC441-D602-4775-81D5-542C94947A11}"/>
    <cellStyle name="40% - Ênfase2 10 7 4 2" xfId="29456" xr:uid="{AEDC9841-1E44-4C5E-9761-D01BA779CFB9}"/>
    <cellStyle name="40% - Ênfase2 10 7 4 3" xfId="29457" xr:uid="{4D77953A-9FF1-4346-B756-E6063C7AC2B0}"/>
    <cellStyle name="40% - Ênfase2 10 7 5" xfId="29458" xr:uid="{E76CE21A-891D-4CDD-8052-5FBFA296C9DD}"/>
    <cellStyle name="40% - Ênfase2 10 7 6" xfId="29459" xr:uid="{BEAE210A-CFD2-4C27-AEBF-BAFEF39557AC}"/>
    <cellStyle name="40% - Ênfase2 10 8" xfId="10961" xr:uid="{4C4E04E2-4857-43EB-B59A-D32C0A65EFEA}"/>
    <cellStyle name="40% - Ênfase2 10 8 2" xfId="10962" xr:uid="{B2DD0008-2DCC-4EDD-9E97-B578ACC8AF43}"/>
    <cellStyle name="40% - Ênfase2 10 8 2 2" xfId="29460" xr:uid="{C35DD7AC-7B5F-4190-9180-1ADA9B4CADD5}"/>
    <cellStyle name="40% - Ênfase2 10 8 2 2 2" xfId="29461" xr:uid="{3487B470-4FB7-4216-A823-31C2B7EE0927}"/>
    <cellStyle name="40% - Ênfase2 10 8 2 2 3" xfId="29462" xr:uid="{79FDC9DA-61B1-463B-B8E7-323932DF89A4}"/>
    <cellStyle name="40% - Ênfase2 10 8 2 3" xfId="29463" xr:uid="{8C04173F-4F42-475E-9912-E9AA7328D2AD}"/>
    <cellStyle name="40% - Ênfase2 10 8 2 4" xfId="29464" xr:uid="{3A04D806-5D43-4509-A4E2-3B2E0815170F}"/>
    <cellStyle name="40% - Ênfase2 10 8 3" xfId="10963" xr:uid="{27471D35-20D6-426A-B91A-C8E6F5DF7502}"/>
    <cellStyle name="40% - Ênfase2 10 8 3 2" xfId="29465" xr:uid="{FBB65FBB-70C9-4AB2-8DF6-142BF22BFE2B}"/>
    <cellStyle name="40% - Ênfase2 10 8 3 2 2" xfId="29466" xr:uid="{98F86BE2-5B9F-4678-BAAC-7AAB1C64D3AE}"/>
    <cellStyle name="40% - Ênfase2 10 8 3 2 3" xfId="29467" xr:uid="{FFFDE36E-0269-4B5F-82D1-E695F93BC76D}"/>
    <cellStyle name="40% - Ênfase2 10 8 3 3" xfId="29468" xr:uid="{874814B4-56F7-4023-8E15-FDA7EF01DDC5}"/>
    <cellStyle name="40% - Ênfase2 10 8 3 4" xfId="29469" xr:uid="{7295B341-35E3-4EB5-AE36-A2FDD7A9E019}"/>
    <cellStyle name="40% - Ênfase2 10 8 4" xfId="29470" xr:uid="{42044F2E-AD9A-4B49-BCE1-8DBDF3C3336F}"/>
    <cellStyle name="40% - Ênfase2 10 8 4 2" xfId="29471" xr:uid="{F9977A68-A2B2-4838-A8C9-E65B0410F328}"/>
    <cellStyle name="40% - Ênfase2 10 8 4 3" xfId="29472" xr:uid="{57C734EB-E47C-42E6-A26A-10B56C36188E}"/>
    <cellStyle name="40% - Ênfase2 10 8 5" xfId="29473" xr:uid="{F1A011C5-FC4A-4DB5-9A35-C1FD3A1494D5}"/>
    <cellStyle name="40% - Ênfase2 10 8 6" xfId="29474" xr:uid="{C226A65F-AD74-499D-8D6E-41907ABEC3F8}"/>
    <cellStyle name="40% - Ênfase2 10 9" xfId="10964" xr:uid="{EEAB2DF6-B676-4F8D-B732-3755CC0A15C2}"/>
    <cellStyle name="40% - Ênfase2 10 9 2" xfId="29475" xr:uid="{BFC45093-8BC9-4607-AB18-283FB940A22D}"/>
    <cellStyle name="40% - Ênfase2 10 9 2 2" xfId="29476" xr:uid="{353739D2-75E4-440D-9C9B-3ABE6368B2EB}"/>
    <cellStyle name="40% - Ênfase2 10 9 2 3" xfId="29477" xr:uid="{1FCE82A9-98E0-46A4-95F3-2D1054BB5384}"/>
    <cellStyle name="40% - Ênfase2 10 9 3" xfId="29478" xr:uid="{FFE8941F-F0FF-4985-BBCF-2D5579C195B6}"/>
    <cellStyle name="40% - Ênfase2 10 9 4" xfId="29479" xr:uid="{F5E2FA01-3A25-4C84-8F1B-BB63EF431152}"/>
    <cellStyle name="40% - Ênfase2 100" xfId="29480" xr:uid="{763B4C7A-8CA4-4EF9-BF89-E766D5197A30}"/>
    <cellStyle name="40% - Ênfase2 101" xfId="29481" xr:uid="{165CCDE6-0A13-4DBF-B7DD-412A99F36E31}"/>
    <cellStyle name="40% - Ênfase2 102" xfId="29482" xr:uid="{4918D38B-13ED-4F89-83EA-8203FF2C2B45}"/>
    <cellStyle name="40% - Ênfase2 103" xfId="29483" xr:uid="{2D169FE3-D6A9-4D33-9F5C-2D7B476A3D26}"/>
    <cellStyle name="40% - Ênfase2 104" xfId="29484" xr:uid="{16006492-A3AF-4E91-A20C-7E39DA6723AB}"/>
    <cellStyle name="40% - Ênfase2 105" xfId="29485" xr:uid="{7E509EB6-68F5-4621-B7DE-D39295B9FF1C}"/>
    <cellStyle name="40% - Ênfase2 106" xfId="29486" xr:uid="{C764E483-7498-4D68-84F3-0AFE25F0D11C}"/>
    <cellStyle name="40% - Ênfase2 107" xfId="29487" xr:uid="{72CED75B-DB45-432A-907B-8EEABD9F8914}"/>
    <cellStyle name="40% - Ênfase2 108" xfId="29488" xr:uid="{D8460F5B-8CCC-4146-B08F-677202124D7B}"/>
    <cellStyle name="40% - Ênfase2 109" xfId="29489" xr:uid="{1F4B4FF0-4E79-4C30-AE5E-5818654B9F35}"/>
    <cellStyle name="40% - Ênfase2 11" xfId="5296" xr:uid="{8C6663AE-4AD8-473B-AEA3-793ADDFFEB8C}"/>
    <cellStyle name="40% - Ênfase2 11 2" xfId="5297" xr:uid="{DF0A0079-2B28-4D3C-A822-CF17F0B447F1}"/>
    <cellStyle name="40% - Ênfase2 11 2 2" xfId="10965" xr:uid="{FFBD4A1A-DE0C-45B0-9152-BA9B7E9D2B6C}"/>
    <cellStyle name="40% - Ênfase2 11 2 2 2" xfId="29490" xr:uid="{A51DD5D1-A767-48EE-BF8A-D3531BCEA30E}"/>
    <cellStyle name="40% - Ênfase2 11 2 2 2 2" xfId="29491" xr:uid="{6F807B05-1C2B-4E24-A00D-B522D9F7CF66}"/>
    <cellStyle name="40% - Ênfase2 11 2 2 2 3" xfId="29492" xr:uid="{10E0DDD5-917F-4ECB-A129-6F8A2060569E}"/>
    <cellStyle name="40% - Ênfase2 11 2 2 3" xfId="29493" xr:uid="{25BE27B5-B7A7-4A98-AE8F-96E2E67CF237}"/>
    <cellStyle name="40% - Ênfase2 11 2 2 4" xfId="29494" xr:uid="{1BF6D8DA-7A33-435F-AC05-419C5127E778}"/>
    <cellStyle name="40% - Ênfase2 11 2 3" xfId="10966" xr:uid="{850C1FB6-2557-4CAB-90AE-82ED1A4998A4}"/>
    <cellStyle name="40% - Ênfase2 11 2 3 2" xfId="29495" xr:uid="{9E91D668-7E38-4AD6-A5C4-EE73B5D6360E}"/>
    <cellStyle name="40% - Ênfase2 11 2 3 2 2" xfId="29496" xr:uid="{80FE71CA-2A4D-421A-B8D2-752A9FD5CB7A}"/>
    <cellStyle name="40% - Ênfase2 11 2 3 2 3" xfId="29497" xr:uid="{F79A1B15-0E9B-4B36-8C33-6E9B37846A09}"/>
    <cellStyle name="40% - Ênfase2 11 2 3 3" xfId="29498" xr:uid="{1A66B275-CCF7-48B9-A545-E394EF25C44B}"/>
    <cellStyle name="40% - Ênfase2 11 2 3 4" xfId="29499" xr:uid="{11673B89-924D-4DB1-8891-8F324A7F21EF}"/>
    <cellStyle name="40% - Ênfase2 11 2 4" xfId="29500" xr:uid="{0FF11D82-2D20-4162-8AE8-7F3111F3CF8A}"/>
    <cellStyle name="40% - Ênfase2 11 2 4 2" xfId="29501" xr:uid="{DC8C2664-0410-46C4-BC78-67EE7AACD15B}"/>
    <cellStyle name="40% - Ênfase2 11 2 4 3" xfId="29502" xr:uid="{B6442425-CD00-4CE9-AA51-59F40B99A6AD}"/>
    <cellStyle name="40% - Ênfase2 11 2 5" xfId="29503" xr:uid="{DFCDAD66-DFAC-43C2-B609-F38D1FD4440D}"/>
    <cellStyle name="40% - Ênfase2 11 2 6" xfId="29504" xr:uid="{57CBF365-574E-46E5-85A8-2C38A4729CB5}"/>
    <cellStyle name="40% - Ênfase2 11 3" xfId="5298" xr:uid="{9FED842F-35A9-4719-9E76-E6B481EF19A2}"/>
    <cellStyle name="40% - Ênfase2 11 3 2" xfId="10967" xr:uid="{DAE3E4C2-ABFE-4BD1-905A-74CCA85BB8BB}"/>
    <cellStyle name="40% - Ênfase2 11 3 2 2" xfId="29505" xr:uid="{5749BFBE-9A82-4131-8D88-925F9885C4A9}"/>
    <cellStyle name="40% - Ênfase2 11 3 2 2 2" xfId="29506" xr:uid="{D99B4B00-8512-4D80-8614-2CAECA35B0C2}"/>
    <cellStyle name="40% - Ênfase2 11 3 2 2 3" xfId="29507" xr:uid="{4D5646C5-B90A-4CD0-9808-7B4BEF2C7B54}"/>
    <cellStyle name="40% - Ênfase2 11 3 2 3" xfId="29508" xr:uid="{C7AD6411-26A6-483E-809F-6E262C971170}"/>
    <cellStyle name="40% - Ênfase2 11 3 2 4" xfId="29509" xr:uid="{303F60F5-356C-4AFA-A697-3B5C99FF0D6E}"/>
    <cellStyle name="40% - Ênfase2 11 3 3" xfId="10968" xr:uid="{4F11786D-FD1B-401D-9FB2-BEB67B06A028}"/>
    <cellStyle name="40% - Ênfase2 11 3 3 2" xfId="29510" xr:uid="{569A2CA3-BCF2-4645-816E-438FF77D9750}"/>
    <cellStyle name="40% - Ênfase2 11 3 3 2 2" xfId="29511" xr:uid="{BC781DAA-AD81-4A61-8662-0979F85D2FF1}"/>
    <cellStyle name="40% - Ênfase2 11 3 3 2 3" xfId="29512" xr:uid="{E8177F82-A632-42E3-9319-77120A31CE15}"/>
    <cellStyle name="40% - Ênfase2 11 3 3 3" xfId="29513" xr:uid="{9812668B-C709-4745-84B4-3C521CF9B9DF}"/>
    <cellStyle name="40% - Ênfase2 11 3 3 4" xfId="29514" xr:uid="{C707B51A-19F5-4B1A-98AE-62BD7147D8DA}"/>
    <cellStyle name="40% - Ênfase2 11 3 4" xfId="29515" xr:uid="{B7686CC2-3907-40EA-91FE-DF2FB98D7FE4}"/>
    <cellStyle name="40% - Ênfase2 11 3 4 2" xfId="29516" xr:uid="{215A6692-3CE1-4791-84A9-DF1246ABCBB9}"/>
    <cellStyle name="40% - Ênfase2 11 3 4 3" xfId="29517" xr:uid="{91D79EEE-5EAF-40E9-9A55-386867437B25}"/>
    <cellStyle name="40% - Ênfase2 11 3 5" xfId="29518" xr:uid="{6511D200-33BC-4234-8AC3-7230F81103D9}"/>
    <cellStyle name="40% - Ênfase2 11 3 6" xfId="29519" xr:uid="{9DE3129E-B3B7-4190-8F70-C5905B268663}"/>
    <cellStyle name="40% - Ênfase2 11 4" xfId="10969" xr:uid="{F48998BA-5B45-4EA2-AE2E-862E06FAB04A}"/>
    <cellStyle name="40% - Ênfase2 11 4 2" xfId="29520" xr:uid="{0CFD7E27-CEFA-44C9-96E8-4612C016CFFF}"/>
    <cellStyle name="40% - Ênfase2 11 4 2 2" xfId="29521" xr:uid="{176CDAE4-E0C3-4022-BFEB-6FA80E1E190B}"/>
    <cellStyle name="40% - Ênfase2 11 4 2 3" xfId="29522" xr:uid="{E24B194B-6984-4C0D-92D4-1DC78FA866A6}"/>
    <cellStyle name="40% - Ênfase2 11 4 3" xfId="29523" xr:uid="{32FEA89B-8F2E-4DB1-9C86-B2BFB90BA952}"/>
    <cellStyle name="40% - Ênfase2 11 4 4" xfId="29524" xr:uid="{29C1423F-40ED-44E8-B2D9-75EAC0B9B688}"/>
    <cellStyle name="40% - Ênfase2 11 5" xfId="10970" xr:uid="{6CFE3D6F-C012-4506-9EC3-83ADAAD2FEE6}"/>
    <cellStyle name="40% - Ênfase2 11 5 2" xfId="29525" xr:uid="{CCE53DC9-5E5B-4D9F-8AD5-706FB5B33381}"/>
    <cellStyle name="40% - Ênfase2 11 5 2 2" xfId="29526" xr:uid="{964F3F74-5F99-43E7-BB6A-0A0DC2564973}"/>
    <cellStyle name="40% - Ênfase2 11 5 2 3" xfId="29527" xr:uid="{F24E99D3-3C28-4647-BAE0-F0500D4EBA03}"/>
    <cellStyle name="40% - Ênfase2 11 5 3" xfId="29528" xr:uid="{7831569C-7A42-48B5-8E28-774E2DD8A326}"/>
    <cellStyle name="40% - Ênfase2 11 5 4" xfId="29529" xr:uid="{CDEF3907-854B-44D2-A0C2-784171FA8036}"/>
    <cellStyle name="40% - Ênfase2 11 6" xfId="29530" xr:uid="{8AC4C3A7-67E6-4577-8EC0-D543B33A3EBE}"/>
    <cellStyle name="40% - Ênfase2 11 6 2" xfId="29531" xr:uid="{09D13310-EC78-47A0-8FD9-8A57BF72BE01}"/>
    <cellStyle name="40% - Ênfase2 11 6 3" xfId="29532" xr:uid="{E1765A65-BADF-411B-A80D-44E028102020}"/>
    <cellStyle name="40% - Ênfase2 11 7" xfId="29533" xr:uid="{387EB395-2FA9-4751-AFB3-16D9E51226C2}"/>
    <cellStyle name="40% - Ênfase2 11 8" xfId="29534" xr:uid="{9756B6D8-E9ED-48C8-8424-458BD1E07462}"/>
    <cellStyle name="40% - Ênfase2 110" xfId="29535" xr:uid="{FE4CA757-25A7-4A64-81B3-05472346159E}"/>
    <cellStyle name="40% - Ênfase2 111" xfId="29536" xr:uid="{D0C7774E-4A42-4E0C-8550-F451DB2B6B7F}"/>
    <cellStyle name="40% - Ênfase2 112" xfId="29537" xr:uid="{FEB79617-843C-4842-9A96-0682D7488F71}"/>
    <cellStyle name="40% - Ênfase2 113" xfId="29538" xr:uid="{7034516C-00AB-4EEA-B327-FD505307367D}"/>
    <cellStyle name="40% - Ênfase2 114" xfId="29539" xr:uid="{C192F7AD-091F-4E58-8CB6-98089264E83B}"/>
    <cellStyle name="40% - Ênfase2 115" xfId="29540" xr:uid="{ABF8C8B7-CFAB-4805-8A65-2BFD44CB2D99}"/>
    <cellStyle name="40% - Ênfase2 116" xfId="29541" xr:uid="{23B221D0-A3D3-45C6-B0B3-20C2AE6A5D2F}"/>
    <cellStyle name="40% - Ênfase2 117" xfId="29542" xr:uid="{A4E41E19-119D-4A29-B600-CF295F4AF7A0}"/>
    <cellStyle name="40% - Ênfase2 118" xfId="29543" xr:uid="{F9C20760-7F40-4AF2-95E2-96C752DFF95C}"/>
    <cellStyle name="40% - Ênfase2 119" xfId="29544" xr:uid="{AFE3AC76-A836-4607-984E-BE1E5D54EC61}"/>
    <cellStyle name="40% - Ênfase2 12" xfId="5299" xr:uid="{03A7328E-AE24-429F-B625-D45484BC3420}"/>
    <cellStyle name="40% - Ênfase2 12 2" xfId="5300" xr:uid="{C07F07CA-1A04-4A97-81B8-D31D49E77F96}"/>
    <cellStyle name="40% - Ênfase2 12 2 2" xfId="10971" xr:uid="{61DD2018-7092-454D-B18F-46DCC54B51DA}"/>
    <cellStyle name="40% - Ênfase2 12 2 2 2" xfId="29545" xr:uid="{0192CFE5-F564-419B-8F75-09BD3BC43B7F}"/>
    <cellStyle name="40% - Ênfase2 12 2 2 2 2" xfId="29546" xr:uid="{EB144BB1-61CF-4F56-933D-46F5E15FA13E}"/>
    <cellStyle name="40% - Ênfase2 12 2 2 2 3" xfId="29547" xr:uid="{AB665318-61EA-4B60-9F3F-59DD96DA6BE0}"/>
    <cellStyle name="40% - Ênfase2 12 2 2 3" xfId="29548" xr:uid="{641E7B9F-1EEB-449F-87E2-B0EC21833C83}"/>
    <cellStyle name="40% - Ênfase2 12 2 2 4" xfId="29549" xr:uid="{5304547F-8886-4354-B4A1-C41BA1415730}"/>
    <cellStyle name="40% - Ênfase2 12 2 3" xfId="10972" xr:uid="{B49CC609-9EE1-407E-9CF7-2B791EDE7E57}"/>
    <cellStyle name="40% - Ênfase2 12 2 3 2" xfId="29550" xr:uid="{DC3AFBEB-D654-4A29-82E8-B544F0791831}"/>
    <cellStyle name="40% - Ênfase2 12 2 3 2 2" xfId="29551" xr:uid="{68CE0923-07A5-439B-A25E-E8ACA8B663EA}"/>
    <cellStyle name="40% - Ênfase2 12 2 3 2 3" xfId="29552" xr:uid="{A8BD8923-94E3-4D28-9E52-656A97278BF7}"/>
    <cellStyle name="40% - Ênfase2 12 2 3 3" xfId="29553" xr:uid="{601F1EEC-24C2-4AAE-B3E2-5533FED9C3CD}"/>
    <cellStyle name="40% - Ênfase2 12 2 3 4" xfId="29554" xr:uid="{79091B8B-5F38-4DD2-916A-5C3C9A952087}"/>
    <cellStyle name="40% - Ênfase2 12 2 4" xfId="29555" xr:uid="{0096ED30-F04F-448A-B3DF-E5752C268BD6}"/>
    <cellStyle name="40% - Ênfase2 12 2 4 2" xfId="29556" xr:uid="{53ADA552-204A-4C95-9B1A-06DABF757CEC}"/>
    <cellStyle name="40% - Ênfase2 12 2 4 3" xfId="29557" xr:uid="{221FAC9B-B94F-4B96-8D48-5D5DA2053AA3}"/>
    <cellStyle name="40% - Ênfase2 12 2 5" xfId="29558" xr:uid="{6512814D-EEC3-49C7-83A1-F7D0D6C0C054}"/>
    <cellStyle name="40% - Ênfase2 12 2 6" xfId="29559" xr:uid="{06B8F2CD-5BDE-4C7E-ADC2-F08763067D17}"/>
    <cellStyle name="40% - Ênfase2 12 3" xfId="5301" xr:uid="{CA28465F-9DCD-4903-A89B-20E39BA4E330}"/>
    <cellStyle name="40% - Ênfase2 12 3 2" xfId="10973" xr:uid="{F87BBBCE-4A60-4D2F-93C0-09E50FDBDE68}"/>
    <cellStyle name="40% - Ênfase2 12 3 2 2" xfId="29560" xr:uid="{0C7DCCAE-056E-483E-92C3-7861BDD514BB}"/>
    <cellStyle name="40% - Ênfase2 12 3 2 2 2" xfId="29561" xr:uid="{39D2882A-7BB2-4434-8DA4-87A96434076C}"/>
    <cellStyle name="40% - Ênfase2 12 3 2 2 3" xfId="29562" xr:uid="{4E2D4092-B06B-4D08-88B2-DEB5222903DC}"/>
    <cellStyle name="40% - Ênfase2 12 3 2 3" xfId="29563" xr:uid="{F3CD9D89-116B-4CAA-A003-51D96ED5F873}"/>
    <cellStyle name="40% - Ênfase2 12 3 2 4" xfId="29564" xr:uid="{FF21E0DC-CB4D-45D0-AC45-FDDCB8DC331D}"/>
    <cellStyle name="40% - Ênfase2 12 3 3" xfId="10974" xr:uid="{01FA562D-0FDF-4E09-8C35-413A5C4B3219}"/>
    <cellStyle name="40% - Ênfase2 12 3 3 2" xfId="29565" xr:uid="{7AE1EB46-4647-4FA5-BCC6-26598CB01A36}"/>
    <cellStyle name="40% - Ênfase2 12 3 3 2 2" xfId="29566" xr:uid="{FFF1CB37-C7E1-41CA-983B-76DB3C5E8531}"/>
    <cellStyle name="40% - Ênfase2 12 3 3 2 3" xfId="29567" xr:uid="{DFDBC21B-1CBA-40C7-AECF-597931DFBB21}"/>
    <cellStyle name="40% - Ênfase2 12 3 3 3" xfId="29568" xr:uid="{3EB1880B-C485-4C1A-AF9B-9986D62EF75B}"/>
    <cellStyle name="40% - Ênfase2 12 3 3 4" xfId="29569" xr:uid="{7A0B3E34-CE97-4BE9-BCD3-C4B28F977CAD}"/>
    <cellStyle name="40% - Ênfase2 12 3 4" xfId="29570" xr:uid="{691CB414-F2DB-4A58-8047-BAB1F76840F3}"/>
    <cellStyle name="40% - Ênfase2 12 3 4 2" xfId="29571" xr:uid="{BEF00541-8B7C-48C0-9958-476419846DE5}"/>
    <cellStyle name="40% - Ênfase2 12 3 4 3" xfId="29572" xr:uid="{10E81FD6-9BB9-4835-B1A9-CD2F7FAB8054}"/>
    <cellStyle name="40% - Ênfase2 12 3 5" xfId="29573" xr:uid="{47CAF2F4-5EAD-450A-9040-2FA5A5969AE7}"/>
    <cellStyle name="40% - Ênfase2 12 3 6" xfId="29574" xr:uid="{99C1EC1E-0A83-4B77-B0DC-AE8B3BFD70F3}"/>
    <cellStyle name="40% - Ênfase2 12 4" xfId="10975" xr:uid="{045170FD-417A-4DF8-889E-B5438BBD45A3}"/>
    <cellStyle name="40% - Ênfase2 12 4 2" xfId="29575" xr:uid="{A0050479-6C4F-4370-AFA5-AD4B663BACC0}"/>
    <cellStyle name="40% - Ênfase2 12 4 2 2" xfId="29576" xr:uid="{A0FF4CB1-1A72-4E28-A087-B97D4966ECE1}"/>
    <cellStyle name="40% - Ênfase2 12 4 2 3" xfId="29577" xr:uid="{E1EA0692-A1A8-4548-9628-B8774991350F}"/>
    <cellStyle name="40% - Ênfase2 12 4 3" xfId="29578" xr:uid="{D3484F3F-4B5C-40E6-A009-8C50730EDD83}"/>
    <cellStyle name="40% - Ênfase2 12 4 4" xfId="29579" xr:uid="{035D837F-D17F-4579-A08E-CCA855E4E65B}"/>
    <cellStyle name="40% - Ênfase2 12 5" xfId="10976" xr:uid="{3C99DA13-FD1F-4727-AB1B-911271A0E088}"/>
    <cellStyle name="40% - Ênfase2 12 5 2" xfId="29580" xr:uid="{7D53ED1F-3047-43F6-A2BB-12F6BFC463AA}"/>
    <cellStyle name="40% - Ênfase2 12 5 2 2" xfId="29581" xr:uid="{5F9548D5-5C61-476D-A1BF-A9E52F58CC73}"/>
    <cellStyle name="40% - Ênfase2 12 5 2 3" xfId="29582" xr:uid="{C650EAC8-F6C8-4722-9A6C-8919C87D80C9}"/>
    <cellStyle name="40% - Ênfase2 12 5 3" xfId="29583" xr:uid="{0BDA65B6-39B9-4C4D-8706-DD139D0A5EC7}"/>
    <cellStyle name="40% - Ênfase2 12 5 4" xfId="29584" xr:uid="{40BB4AD3-3F05-4741-81E0-4C7682D3372D}"/>
    <cellStyle name="40% - Ênfase2 12 6" xfId="29585" xr:uid="{5E63140C-5D5C-4F77-9506-ACA5C994CA15}"/>
    <cellStyle name="40% - Ênfase2 12 6 2" xfId="29586" xr:uid="{B87F8F0D-C60B-4F4F-B737-C9C6F9C853F5}"/>
    <cellStyle name="40% - Ênfase2 12 6 3" xfId="29587" xr:uid="{64164D5B-C82B-47D3-A5B7-3FC0C8D38770}"/>
    <cellStyle name="40% - Ênfase2 12 7" xfId="29588" xr:uid="{A1901F57-23FF-4FCD-A861-0942E3B3BF06}"/>
    <cellStyle name="40% - Ênfase2 12 8" xfId="29589" xr:uid="{024C8742-8B6B-4DBC-90E8-3B6379143690}"/>
    <cellStyle name="40% - Ênfase2 120" xfId="29590" xr:uid="{A19AD64E-2825-4D95-A544-396093818C9B}"/>
    <cellStyle name="40% - Ênfase2 121" xfId="29591" xr:uid="{F44CE9F4-A383-4F53-81C9-BB548D05085E}"/>
    <cellStyle name="40% - Ênfase2 122" xfId="29592" xr:uid="{3F9AB98E-053C-47A4-A825-65AB45AE1354}"/>
    <cellStyle name="40% - Ênfase2 123" xfId="29593" xr:uid="{ECF77F5C-78A8-49EE-BAAA-4749C911B75E}"/>
    <cellStyle name="40% - Ênfase2 124" xfId="29594" xr:uid="{100E1A60-AD1B-40E1-AA0E-92B1AD8E7240}"/>
    <cellStyle name="40% - Ênfase2 125" xfId="29595" xr:uid="{0B426645-B2EF-4A1A-9742-D2B6DDB6303B}"/>
    <cellStyle name="40% - Ênfase2 126" xfId="29596" xr:uid="{81600976-D9CC-4D5B-B9E7-54B88215D0A4}"/>
    <cellStyle name="40% - Ênfase2 127" xfId="29597" xr:uid="{BBAE41B4-5A12-4BBD-A5BC-C4EA657D5154}"/>
    <cellStyle name="40% - Ênfase2 128" xfId="29598" xr:uid="{6F1A2CF4-DD13-4952-ADBA-98F23B4C058D}"/>
    <cellStyle name="40% - Ênfase2 129" xfId="29599" xr:uid="{00B77FBB-0C11-4904-A84F-048234DD7A83}"/>
    <cellStyle name="40% - Ênfase2 13" xfId="5302" xr:uid="{0F04EB2F-25A8-4F3D-B2F0-A7CCF82B4B3B}"/>
    <cellStyle name="40% - Ênfase2 13 2" xfId="10977" xr:uid="{F65F0D30-72D5-4F64-8634-318738DDEA2F}"/>
    <cellStyle name="40% - Ênfase2 13 2 2" xfId="10978" xr:uid="{9DFDB547-39A4-42CD-A8D2-69E8E8705D98}"/>
    <cellStyle name="40% - Ênfase2 13 2 2 2" xfId="29600" xr:uid="{1ECA0226-6072-4D0A-B6BA-5D4F4B1CD76E}"/>
    <cellStyle name="40% - Ênfase2 13 2 2 2 2" xfId="29601" xr:uid="{F5054BFD-A0E5-4E1B-A992-EA9CD76CEEFF}"/>
    <cellStyle name="40% - Ênfase2 13 2 2 2 3" xfId="29602" xr:uid="{F7C18946-446E-4C71-ACD0-1403998B1057}"/>
    <cellStyle name="40% - Ênfase2 13 2 2 3" xfId="29603" xr:uid="{E5489DD8-E981-4537-AA27-F8EBF2953562}"/>
    <cellStyle name="40% - Ênfase2 13 2 2 4" xfId="29604" xr:uid="{F4EEE4B0-56A0-419E-9D59-A49CB746C1E6}"/>
    <cellStyle name="40% - Ênfase2 13 2 3" xfId="10979" xr:uid="{6DD68FD4-23C9-493A-BB9E-FA027C52E739}"/>
    <cellStyle name="40% - Ênfase2 13 2 3 2" xfId="29605" xr:uid="{04DEC736-AC64-4716-A92C-6DF06CBB5A76}"/>
    <cellStyle name="40% - Ênfase2 13 2 3 2 2" xfId="29606" xr:uid="{1DC84BFF-8093-47F0-9844-81780A483661}"/>
    <cellStyle name="40% - Ênfase2 13 2 3 2 3" xfId="29607" xr:uid="{F2B180C6-E79A-43D9-B635-85C08918BE29}"/>
    <cellStyle name="40% - Ênfase2 13 2 3 3" xfId="29608" xr:uid="{20FFF7AB-5A88-4F62-9047-DEF6EE669467}"/>
    <cellStyle name="40% - Ênfase2 13 2 3 4" xfId="29609" xr:uid="{47C7A18F-8BC0-4C61-A23F-D9A1553BB0A7}"/>
    <cellStyle name="40% - Ênfase2 13 2 4" xfId="29610" xr:uid="{2E542A74-7EA5-41BA-8AF2-5D8F5FB626D8}"/>
    <cellStyle name="40% - Ênfase2 13 2 4 2" xfId="29611" xr:uid="{694C57C2-6C3E-4954-A849-0DFCDA4EFCA6}"/>
    <cellStyle name="40% - Ênfase2 13 2 4 3" xfId="29612" xr:uid="{5552825D-DAE8-426A-BC3B-53CBE68E269B}"/>
    <cellStyle name="40% - Ênfase2 13 2 5" xfId="29613" xr:uid="{4001D7F3-BA86-4332-A9DA-C06C7FF7A136}"/>
    <cellStyle name="40% - Ênfase2 13 2 6" xfId="29614" xr:uid="{62723764-5329-4A2C-9CD7-0196204BFF3A}"/>
    <cellStyle name="40% - Ênfase2 13 3" xfId="10980" xr:uid="{33AD5A32-C49D-4998-8AA1-3A32DD863E85}"/>
    <cellStyle name="40% - Ênfase2 13 3 2" xfId="10981" xr:uid="{21C10C6C-7DC0-4D99-9F19-63356987F326}"/>
    <cellStyle name="40% - Ênfase2 13 3 2 2" xfId="29615" xr:uid="{B1197639-D802-4089-BA13-BCACF357E05E}"/>
    <cellStyle name="40% - Ênfase2 13 3 2 2 2" xfId="29616" xr:uid="{9C5D5B7F-CC7C-4F72-A9A7-A0411AA593B2}"/>
    <cellStyle name="40% - Ênfase2 13 3 2 2 3" xfId="29617" xr:uid="{0EC2EC82-FB7D-4E78-9EBE-714B78DBE66A}"/>
    <cellStyle name="40% - Ênfase2 13 3 2 3" xfId="29618" xr:uid="{E68C27E4-3572-464E-85EB-170BD1027991}"/>
    <cellStyle name="40% - Ênfase2 13 3 2 4" xfId="29619" xr:uid="{AF5C9217-292F-4E64-856B-4AE713084D56}"/>
    <cellStyle name="40% - Ênfase2 13 3 3" xfId="10982" xr:uid="{FBD8FC8B-49B7-49F4-981F-E3F19CECCA58}"/>
    <cellStyle name="40% - Ênfase2 13 3 3 2" xfId="29620" xr:uid="{B28A9EC9-62AA-454F-B8B4-21A862366A40}"/>
    <cellStyle name="40% - Ênfase2 13 3 3 2 2" xfId="29621" xr:uid="{84E41801-41A4-4E81-A1DC-791712D8F9E9}"/>
    <cellStyle name="40% - Ênfase2 13 3 3 2 3" xfId="29622" xr:uid="{96B69AB0-5E49-47CB-BD08-8F6CF7712583}"/>
    <cellStyle name="40% - Ênfase2 13 3 3 3" xfId="29623" xr:uid="{D4372741-EF64-4A48-A7E2-C3013AFF668B}"/>
    <cellStyle name="40% - Ênfase2 13 3 3 4" xfId="29624" xr:uid="{EAF69345-F494-4446-9D76-391D22045163}"/>
    <cellStyle name="40% - Ênfase2 13 3 4" xfId="29625" xr:uid="{E0678678-0A4A-4FED-A9A4-9EE80954D184}"/>
    <cellStyle name="40% - Ênfase2 13 3 4 2" xfId="29626" xr:uid="{013D31FD-9752-443A-A174-D32FFB8E60AB}"/>
    <cellStyle name="40% - Ênfase2 13 3 4 3" xfId="29627" xr:uid="{B1CBF3C4-0A59-4C26-B641-52335E5E09AB}"/>
    <cellStyle name="40% - Ênfase2 13 3 5" xfId="29628" xr:uid="{C2A2F156-889E-4B35-B1F7-48F86BEB5DA0}"/>
    <cellStyle name="40% - Ênfase2 13 3 6" xfId="29629" xr:uid="{9A743730-5A52-434B-94B9-A962ADB3407A}"/>
    <cellStyle name="40% - Ênfase2 13 4" xfId="10983" xr:uid="{EAA36185-2BE1-4A29-96AD-56DACFBEB74F}"/>
    <cellStyle name="40% - Ênfase2 13 4 2" xfId="29630" xr:uid="{5F62FD7F-9D3A-4894-8B98-883A489BBEB0}"/>
    <cellStyle name="40% - Ênfase2 13 4 2 2" xfId="29631" xr:uid="{6F43570A-AFAB-4C87-BA38-0ECC1129251E}"/>
    <cellStyle name="40% - Ênfase2 13 4 2 3" xfId="29632" xr:uid="{08162810-D2CB-4032-B8A5-A1E7537541BD}"/>
    <cellStyle name="40% - Ênfase2 13 4 3" xfId="29633" xr:uid="{911852A4-E63E-4688-BA14-6F188B215E45}"/>
    <cellStyle name="40% - Ênfase2 13 4 4" xfId="29634" xr:uid="{550B97C8-C2AD-4788-9B13-36D7A204AB35}"/>
    <cellStyle name="40% - Ênfase2 13 5" xfId="10984" xr:uid="{6D77F28C-BC8E-45A2-A32D-58CD45DC80F1}"/>
    <cellStyle name="40% - Ênfase2 13 5 2" xfId="29635" xr:uid="{8D92147D-A0AC-487B-A220-752DC1BFC921}"/>
    <cellStyle name="40% - Ênfase2 13 5 2 2" xfId="29636" xr:uid="{0FAB22DC-32A9-401A-BC11-4472ECC007E2}"/>
    <cellStyle name="40% - Ênfase2 13 5 2 3" xfId="29637" xr:uid="{835AA653-D5D3-40DC-8966-0CD097E9EC74}"/>
    <cellStyle name="40% - Ênfase2 13 5 3" xfId="29638" xr:uid="{91D2AE48-11BF-4D63-93B9-DC641701C06B}"/>
    <cellStyle name="40% - Ênfase2 13 5 4" xfId="29639" xr:uid="{D4408D89-1A01-463C-A934-68EBB3CFA8A0}"/>
    <cellStyle name="40% - Ênfase2 130" xfId="29640" xr:uid="{BCFAD2B9-935B-40CC-9C5E-FE3ACD75CCBC}"/>
    <cellStyle name="40% - Ênfase2 131" xfId="29641" xr:uid="{085FB7EF-2B5A-4C66-8E98-AB824AEF4C67}"/>
    <cellStyle name="40% - Ênfase2 132" xfId="29642" xr:uid="{16235782-F29A-470C-B1FA-1DA2DF2E7C5C}"/>
    <cellStyle name="40% - Ênfase2 133" xfId="29643" xr:uid="{37B86982-A1B2-4FFD-B770-C941D4A11995}"/>
    <cellStyle name="40% - Ênfase2 134" xfId="29644" xr:uid="{46E675E0-BCBD-460A-BAC0-1DDE75073EF3}"/>
    <cellStyle name="40% - Ênfase2 135" xfId="29645" xr:uid="{1B5B86AC-405B-445F-AB5D-E7E1CBD57C64}"/>
    <cellStyle name="40% - Ênfase2 136" xfId="29646" xr:uid="{8767ABE8-5F08-42D6-B4D0-F55294252B99}"/>
    <cellStyle name="40% - Ênfase2 137" xfId="29647" xr:uid="{B8866B94-EACF-4DCC-937C-FEFA73C4CC40}"/>
    <cellStyle name="40% - Ênfase2 138" xfId="29648" xr:uid="{E4423461-EDFB-412E-BC81-9198D84611DA}"/>
    <cellStyle name="40% - Ênfase2 139" xfId="29649" xr:uid="{A443E8CC-19D9-4E9C-BB64-6D757C300504}"/>
    <cellStyle name="40% - Ênfase2 14" xfId="5303" xr:uid="{2EA486B3-CF2E-4795-92CF-B0AC50687BD0}"/>
    <cellStyle name="40% - Ênfase2 14 2" xfId="10985" xr:uid="{AAD28A8B-D685-4DBE-9864-89779DBE6C23}"/>
    <cellStyle name="40% - Ênfase2 14 2 2" xfId="10986" xr:uid="{7866AE25-B9EF-4625-A08E-CCD446E6E7A6}"/>
    <cellStyle name="40% - Ênfase2 14 2 2 2" xfId="29650" xr:uid="{7AFF68EC-656A-491F-B49F-66E70C9C9AAD}"/>
    <cellStyle name="40% - Ênfase2 14 2 2 2 2" xfId="29651" xr:uid="{AE5F9FD4-EE93-4D21-9AFB-27CB065BFF7E}"/>
    <cellStyle name="40% - Ênfase2 14 2 2 2 3" xfId="29652" xr:uid="{FF6C00E3-02F7-4FE1-A069-5E8C074D64A4}"/>
    <cellStyle name="40% - Ênfase2 14 2 2 3" xfId="29653" xr:uid="{58EB7CF5-D5A8-47F0-AD40-909D5119DC5D}"/>
    <cellStyle name="40% - Ênfase2 14 2 2 4" xfId="29654" xr:uid="{A79770F6-B651-4D76-B7FD-3E7B5A68DE27}"/>
    <cellStyle name="40% - Ênfase2 14 2 3" xfId="10987" xr:uid="{2108E12F-1F50-48B9-8034-26461AD0F76F}"/>
    <cellStyle name="40% - Ênfase2 14 2 3 2" xfId="29655" xr:uid="{28222797-32FB-4196-B825-F13D204E827A}"/>
    <cellStyle name="40% - Ênfase2 14 2 3 2 2" xfId="29656" xr:uid="{A89C0A21-A7AC-4C98-9A4A-F23D596A7ABB}"/>
    <cellStyle name="40% - Ênfase2 14 2 3 2 3" xfId="29657" xr:uid="{DECEED05-2915-42AB-87E8-100D3A65E0F5}"/>
    <cellStyle name="40% - Ênfase2 14 2 3 3" xfId="29658" xr:uid="{7BFF770E-580C-4486-9493-F903F5E850D8}"/>
    <cellStyle name="40% - Ênfase2 14 2 3 4" xfId="29659" xr:uid="{BB949625-BABA-46BB-9878-199474DE152A}"/>
    <cellStyle name="40% - Ênfase2 14 2 4" xfId="29660" xr:uid="{4608F4C3-F1E7-4540-9A31-6BC92E4028A9}"/>
    <cellStyle name="40% - Ênfase2 14 2 4 2" xfId="29661" xr:uid="{18794F21-E832-40A8-A927-61E0741D833A}"/>
    <cellStyle name="40% - Ênfase2 14 2 4 3" xfId="29662" xr:uid="{AFF1FA64-02FB-499B-BE9F-9F1623ED36D4}"/>
    <cellStyle name="40% - Ênfase2 14 2 5" xfId="29663" xr:uid="{E8E9C5D1-015B-47F0-A710-92F8139B515C}"/>
    <cellStyle name="40% - Ênfase2 14 2 6" xfId="29664" xr:uid="{B6991B50-D945-4568-9207-228F3786D9C7}"/>
    <cellStyle name="40% - Ênfase2 14 3" xfId="10988" xr:uid="{14627AEA-E19E-49FC-B346-79F288F494E4}"/>
    <cellStyle name="40% - Ênfase2 14 3 2" xfId="10989" xr:uid="{569D7B82-33F8-4FA1-B079-4657379AEDCE}"/>
    <cellStyle name="40% - Ênfase2 14 3 2 2" xfId="29665" xr:uid="{26658872-CD65-4962-ADDB-2E76E453E165}"/>
    <cellStyle name="40% - Ênfase2 14 3 2 2 2" xfId="29666" xr:uid="{5A4BBD6D-D226-41D9-BE77-68F1F8A65787}"/>
    <cellStyle name="40% - Ênfase2 14 3 2 2 3" xfId="29667" xr:uid="{884074A2-F219-4934-821C-848CF83EE63F}"/>
    <cellStyle name="40% - Ênfase2 14 3 2 3" xfId="29668" xr:uid="{65019CB0-6F4B-4D0D-994C-4839E977260A}"/>
    <cellStyle name="40% - Ênfase2 14 3 2 4" xfId="29669" xr:uid="{E3049DDC-E761-49DF-8E16-E6FC738EF1BA}"/>
    <cellStyle name="40% - Ênfase2 14 3 3" xfId="10990" xr:uid="{0E36B35A-29EC-4D29-80C3-EAC8FAFB69D2}"/>
    <cellStyle name="40% - Ênfase2 14 3 3 2" xfId="29670" xr:uid="{28BA3CA4-8BF6-4CF8-96C0-59E8E982ABCD}"/>
    <cellStyle name="40% - Ênfase2 14 3 3 2 2" xfId="29671" xr:uid="{6E96A81C-9A79-45DB-9004-7A18BF4121D4}"/>
    <cellStyle name="40% - Ênfase2 14 3 3 2 3" xfId="29672" xr:uid="{CDEF18DD-BBDD-4499-B606-5981253216FE}"/>
    <cellStyle name="40% - Ênfase2 14 3 3 3" xfId="29673" xr:uid="{2FB45284-4EDA-4ACD-9594-3264531C7D58}"/>
    <cellStyle name="40% - Ênfase2 14 3 3 4" xfId="29674" xr:uid="{71763E95-7EB1-418A-827D-D3BA0844D18F}"/>
    <cellStyle name="40% - Ênfase2 14 3 4" xfId="29675" xr:uid="{82BB7C3A-1BD3-4AAB-A409-51E6CAE15464}"/>
    <cellStyle name="40% - Ênfase2 14 3 4 2" xfId="29676" xr:uid="{70B109A8-5A79-4AE9-987F-5037A4EAC008}"/>
    <cellStyle name="40% - Ênfase2 14 3 4 3" xfId="29677" xr:uid="{B8A2376A-2B21-4C5D-BEFC-19E1A6EDE3A8}"/>
    <cellStyle name="40% - Ênfase2 14 3 5" xfId="29678" xr:uid="{39B972E3-39DF-45DB-82E4-CDF9F44E11F6}"/>
    <cellStyle name="40% - Ênfase2 14 3 6" xfId="29679" xr:uid="{7732FECF-DD29-4B29-8DFA-46E6BB848D67}"/>
    <cellStyle name="40% - Ênfase2 14 4" xfId="10991" xr:uid="{7174B21F-D5F4-4A03-9E29-B11EA8C8B1FA}"/>
    <cellStyle name="40% - Ênfase2 14 4 2" xfId="29680" xr:uid="{DCC6D039-62C1-459B-86FA-E8040B00E0AA}"/>
    <cellStyle name="40% - Ênfase2 14 4 2 2" xfId="29681" xr:uid="{66E95B4C-7B85-46B4-BB3C-0EA5A8704767}"/>
    <cellStyle name="40% - Ênfase2 14 4 2 3" xfId="29682" xr:uid="{BA46F814-5C4C-4401-BE13-F0188028C86C}"/>
    <cellStyle name="40% - Ênfase2 14 4 3" xfId="29683" xr:uid="{F71D8402-B272-487D-9FFF-D765DD573901}"/>
    <cellStyle name="40% - Ênfase2 14 4 4" xfId="29684" xr:uid="{38E8EDB1-1893-4395-9746-64C1283B0E31}"/>
    <cellStyle name="40% - Ênfase2 14 5" xfId="10992" xr:uid="{23774F3E-CBAA-4B50-AD44-5B9B5605A85F}"/>
    <cellStyle name="40% - Ênfase2 14 5 2" xfId="29685" xr:uid="{9CB7FEED-8984-4C02-88CD-6FF17EEA7CD1}"/>
    <cellStyle name="40% - Ênfase2 14 5 2 2" xfId="29686" xr:uid="{B58ABB0A-78CD-4D25-9B8A-9BFDC226B9B3}"/>
    <cellStyle name="40% - Ênfase2 14 5 2 3" xfId="29687" xr:uid="{ACAE5503-F1CA-4450-9AA5-6F7ACF63B98C}"/>
    <cellStyle name="40% - Ênfase2 14 5 3" xfId="29688" xr:uid="{637FE894-0754-43D2-9BCC-23BDC79CBF52}"/>
    <cellStyle name="40% - Ênfase2 14 5 4" xfId="29689" xr:uid="{2661D0D6-9A73-4383-9EBD-8736D7D25452}"/>
    <cellStyle name="40% - Ênfase2 140" xfId="29690" xr:uid="{D4302322-EE69-4504-AAA5-1339A6981CA4}"/>
    <cellStyle name="40% - Ênfase2 141" xfId="29691" xr:uid="{9F497A91-7EB5-459C-AF10-DCD21A0D224A}"/>
    <cellStyle name="40% - Ênfase2 142" xfId="29692" xr:uid="{1C3067C2-1FF4-439F-A3D5-78CF5EBEBD21}"/>
    <cellStyle name="40% - Ênfase2 143" xfId="29693" xr:uid="{AB4291D1-D4B0-48D6-9313-C7D57D28BB12}"/>
    <cellStyle name="40% - Ênfase2 144" xfId="43906" xr:uid="{A16859F2-9D7F-4BFE-B850-40C67CED223A}"/>
    <cellStyle name="40% - Ênfase2 145" xfId="43907" xr:uid="{2399F134-140F-4E51-8C4A-5CED0B871C04}"/>
    <cellStyle name="40% - Ênfase2 146" xfId="43908" xr:uid="{367A3513-E56B-47D3-A1D3-D496120D31A4}"/>
    <cellStyle name="40% - Ênfase2 147" xfId="43909" xr:uid="{D555F393-233B-4612-9AD1-835AC890A217}"/>
    <cellStyle name="40% - Ênfase2 148" xfId="43910" xr:uid="{9266E86A-9DC1-44D3-AA5F-C3685BDF44AD}"/>
    <cellStyle name="40% - Ênfase2 149" xfId="43911" xr:uid="{1C9B76CC-0C62-4CEC-960B-64C3495A26AD}"/>
    <cellStyle name="40% - Ênfase2 15" xfId="5304" xr:uid="{850F1C7F-D5F0-4131-A336-547636313CFE}"/>
    <cellStyle name="40% - Ênfase2 15 2" xfId="10993" xr:uid="{FAFD5294-6D4A-4A65-8324-D691786D0F7F}"/>
    <cellStyle name="40% - Ênfase2 15 2 2" xfId="10994" xr:uid="{F39E442E-774C-4196-9B93-719AB4661E7D}"/>
    <cellStyle name="40% - Ênfase2 15 2 2 2" xfId="29694" xr:uid="{8B023A1D-4CED-4530-AC3D-B5908EC18C52}"/>
    <cellStyle name="40% - Ênfase2 15 2 2 2 2" xfId="29695" xr:uid="{0EBC4D80-35F9-489C-8052-85E9A6FB571F}"/>
    <cellStyle name="40% - Ênfase2 15 2 2 2 3" xfId="29696" xr:uid="{54A21195-C34D-469A-9394-0E670E95BDDE}"/>
    <cellStyle name="40% - Ênfase2 15 2 2 3" xfId="29697" xr:uid="{54CB6472-E156-4396-8977-51D9348CF4B1}"/>
    <cellStyle name="40% - Ênfase2 15 2 2 4" xfId="29698" xr:uid="{360C1A51-09A5-45C3-819E-B743BA7DD1F6}"/>
    <cellStyle name="40% - Ênfase2 15 2 3" xfId="10995" xr:uid="{461EC381-BB35-4C5F-8CB3-D500AFAA785E}"/>
    <cellStyle name="40% - Ênfase2 15 2 3 2" xfId="29699" xr:uid="{995C0A44-AB35-40FE-8E55-67153DDC5704}"/>
    <cellStyle name="40% - Ênfase2 15 2 3 2 2" xfId="29700" xr:uid="{A622CB4D-4148-46CE-95AC-B1D05D1C9896}"/>
    <cellStyle name="40% - Ênfase2 15 2 3 2 3" xfId="29701" xr:uid="{34A53AF4-E501-4062-B6AE-EAE53B53D099}"/>
    <cellStyle name="40% - Ênfase2 15 2 3 3" xfId="29702" xr:uid="{116961AB-6C11-4B01-85DA-73D5A7FA3C6B}"/>
    <cellStyle name="40% - Ênfase2 15 2 3 4" xfId="29703" xr:uid="{043DBC31-7EE3-45EA-BC2D-2A6D0092153C}"/>
    <cellStyle name="40% - Ênfase2 15 2 4" xfId="29704" xr:uid="{131B7DF8-B1D6-4DDF-B818-FE0E1A605013}"/>
    <cellStyle name="40% - Ênfase2 15 2 4 2" xfId="29705" xr:uid="{92C9A9D9-E92D-4C06-B17D-A246AB1D92DE}"/>
    <cellStyle name="40% - Ênfase2 15 2 4 3" xfId="29706" xr:uid="{3563A60D-0095-408A-A4DA-489EA716394F}"/>
    <cellStyle name="40% - Ênfase2 15 2 5" xfId="29707" xr:uid="{AFA8DA0F-6BBF-4780-9936-785C81592213}"/>
    <cellStyle name="40% - Ênfase2 15 2 6" xfId="29708" xr:uid="{71382714-7ECE-43C4-94DE-9ADAEBE95E7F}"/>
    <cellStyle name="40% - Ênfase2 15 3" xfId="10996" xr:uid="{A2AB7792-3726-4F3D-ACD0-3E56BDD01B4D}"/>
    <cellStyle name="40% - Ênfase2 15 3 2" xfId="10997" xr:uid="{32303CA2-E8EC-4FB7-8339-9CBBC7BBB60B}"/>
    <cellStyle name="40% - Ênfase2 15 3 2 2" xfId="29709" xr:uid="{12F97F6A-29EA-4878-BE96-086F72334958}"/>
    <cellStyle name="40% - Ênfase2 15 3 2 2 2" xfId="29710" xr:uid="{0FF5E311-A5B3-453E-87CA-8B3C06DE9B17}"/>
    <cellStyle name="40% - Ênfase2 15 3 2 2 3" xfId="29711" xr:uid="{CFAEF102-AA89-4144-9A19-E66E02B2EA08}"/>
    <cellStyle name="40% - Ênfase2 15 3 2 3" xfId="29712" xr:uid="{F7F52410-1B6E-4EE3-8295-5A6A6F3F472A}"/>
    <cellStyle name="40% - Ênfase2 15 3 2 4" xfId="29713" xr:uid="{4E221CBC-B6DC-45DD-BCC3-74C8C548FB23}"/>
    <cellStyle name="40% - Ênfase2 15 3 3" xfId="10998" xr:uid="{F4E57CF2-2BC5-425B-ADF0-F5997937A661}"/>
    <cellStyle name="40% - Ênfase2 15 3 3 2" xfId="29714" xr:uid="{71E94D23-5840-4D11-A082-B4536E83B16F}"/>
    <cellStyle name="40% - Ênfase2 15 3 3 2 2" xfId="29715" xr:uid="{FDCAAD2A-E98C-4714-BE0A-DD91DCE6451E}"/>
    <cellStyle name="40% - Ênfase2 15 3 3 2 3" xfId="29716" xr:uid="{1241B187-0338-4243-8B17-942385B8CC3B}"/>
    <cellStyle name="40% - Ênfase2 15 3 3 3" xfId="29717" xr:uid="{55BEE2B2-753E-4D8D-A65C-B1EAE28FBDC1}"/>
    <cellStyle name="40% - Ênfase2 15 3 3 4" xfId="29718" xr:uid="{9F635C51-5A11-4702-A25D-5171392CC316}"/>
    <cellStyle name="40% - Ênfase2 15 3 4" xfId="29719" xr:uid="{2D976CF7-D1A3-4755-904E-06AF0235318B}"/>
    <cellStyle name="40% - Ênfase2 15 3 4 2" xfId="29720" xr:uid="{6A7AA203-6681-4A5F-BEAF-442CC09D532D}"/>
    <cellStyle name="40% - Ênfase2 15 3 4 3" xfId="29721" xr:uid="{BF090841-D1C6-451A-9AA2-561A1CD92C49}"/>
    <cellStyle name="40% - Ênfase2 15 3 5" xfId="29722" xr:uid="{9605FF95-C7C9-4CF8-95F8-4AA25E326DAF}"/>
    <cellStyle name="40% - Ênfase2 15 3 6" xfId="29723" xr:uid="{1C09C44A-0BC6-42C6-BC62-4F4BFE7A718B}"/>
    <cellStyle name="40% - Ênfase2 15 4" xfId="10999" xr:uid="{0BB7904D-A802-4C96-BDDB-9F680C4766E9}"/>
    <cellStyle name="40% - Ênfase2 15 4 2" xfId="29724" xr:uid="{794094B4-8642-4A66-B67F-25997ECD496E}"/>
    <cellStyle name="40% - Ênfase2 15 4 2 2" xfId="29725" xr:uid="{B37080C0-8D20-4A07-A6B0-1F30D69A49E4}"/>
    <cellStyle name="40% - Ênfase2 15 4 2 3" xfId="29726" xr:uid="{90FFB95B-F707-4C62-A9FE-69F0D272078E}"/>
    <cellStyle name="40% - Ênfase2 15 4 3" xfId="29727" xr:uid="{E1E37AB5-BD4E-4CEA-A9AF-823319D7BD46}"/>
    <cellStyle name="40% - Ênfase2 15 4 4" xfId="29728" xr:uid="{20A331A0-183C-4F9C-8BCD-7532AB80EE44}"/>
    <cellStyle name="40% - Ênfase2 15 5" xfId="11000" xr:uid="{CBECEB62-FF7C-4831-BB15-898E65CF0C0A}"/>
    <cellStyle name="40% - Ênfase2 15 5 2" xfId="29729" xr:uid="{FFC78F3E-CADF-4499-A8E4-4ED814D976CD}"/>
    <cellStyle name="40% - Ênfase2 15 5 2 2" xfId="29730" xr:uid="{41033B20-202A-42E4-86A8-4F0CF7CA2BFE}"/>
    <cellStyle name="40% - Ênfase2 15 5 2 3" xfId="29731" xr:uid="{282BDAD5-D276-47E8-AC75-6FBF135A9712}"/>
    <cellStyle name="40% - Ênfase2 15 5 3" xfId="29732" xr:uid="{A954E168-EC90-4ED7-8D73-A990B33B94DF}"/>
    <cellStyle name="40% - Ênfase2 15 5 4" xfId="29733" xr:uid="{2382F66B-3BFA-460C-89FD-A7F2EB101C96}"/>
    <cellStyle name="40% - Ênfase2 150" xfId="43912" xr:uid="{0789A1F8-2425-404B-B834-D1A60065CDB9}"/>
    <cellStyle name="40% - Ênfase2 151" xfId="43913" xr:uid="{CDACFCD8-C0A9-44E2-9DB5-7F475D75FBAB}"/>
    <cellStyle name="40% - Ênfase2 152" xfId="43914" xr:uid="{1AD6734F-3D9D-46B1-8D03-9D955A77AC97}"/>
    <cellStyle name="40% - Ênfase2 16" xfId="5305" xr:uid="{50A8439D-C540-478A-835B-BD1A1F1AD591}"/>
    <cellStyle name="40% - Ênfase2 16 2" xfId="11001" xr:uid="{6EAECEB1-0F71-4D3A-A094-A33615287B69}"/>
    <cellStyle name="40% - Ênfase2 16 2 2" xfId="11002" xr:uid="{0FA2379A-34DF-4746-9610-AC2BF42AFFC6}"/>
    <cellStyle name="40% - Ênfase2 16 2 2 2" xfId="29734" xr:uid="{87E15F42-2B63-4FD3-BC60-F4DBA9197CEA}"/>
    <cellStyle name="40% - Ênfase2 16 2 2 3" xfId="29735" xr:uid="{D6A27976-74D9-46C6-A00A-9EDEE2ADEAA6}"/>
    <cellStyle name="40% - Ênfase2 16 2 3" xfId="29736" xr:uid="{42515884-536C-47BB-8B9C-F297B8FB591F}"/>
    <cellStyle name="40% - Ênfase2 16 2 4" xfId="29737" xr:uid="{C8BD835B-52E8-4F72-B015-450892B4B876}"/>
    <cellStyle name="40% - Ênfase2 16 3" xfId="11003" xr:uid="{F80EDCE0-A96E-43D0-BE42-DA0D8F0474AA}"/>
    <cellStyle name="40% - Ênfase2 16 3 2" xfId="29738" xr:uid="{BB3F4A60-12CF-41CA-B865-F9B80810F28E}"/>
    <cellStyle name="40% - Ênfase2 16 3 2 2" xfId="29739" xr:uid="{ABA44670-1C82-4082-921D-AD79343BB9AC}"/>
    <cellStyle name="40% - Ênfase2 16 3 2 3" xfId="29740" xr:uid="{B4C66F8D-11FC-45AC-B4F6-698E066BAB79}"/>
    <cellStyle name="40% - Ênfase2 16 3 3" xfId="29741" xr:uid="{EB4F61DE-F62B-4DA9-B307-AA54D292B4AD}"/>
    <cellStyle name="40% - Ênfase2 16 3 4" xfId="29742" xr:uid="{928E6DE4-3EF4-4E0F-90BF-F49C118E2EEF}"/>
    <cellStyle name="40% - Ênfase2 17" xfId="5306" xr:uid="{17BCCC2A-F6EE-4738-85C8-49B593DF3978}"/>
    <cellStyle name="40% - Ênfase2 17 2" xfId="11004" xr:uid="{F77DB3EE-E7E3-4372-A49E-348C4C9E378B}"/>
    <cellStyle name="40% - Ênfase2 17 2 2" xfId="11005" xr:uid="{3CA44C10-194E-42F9-B375-CABF16C0F70C}"/>
    <cellStyle name="40% - Ênfase2 17 2 2 2" xfId="29743" xr:uid="{574BB1B9-B861-40B2-8744-40B41D2CFA4C}"/>
    <cellStyle name="40% - Ênfase2 17 2 2 3" xfId="29744" xr:uid="{0E8E7C02-23FF-44C8-B967-089A6739B7E4}"/>
    <cellStyle name="40% - Ênfase2 17 2 3" xfId="29745" xr:uid="{4CA0ED48-62D2-40CD-823D-024696F45B83}"/>
    <cellStyle name="40% - Ênfase2 17 2 4" xfId="29746" xr:uid="{B9BA747A-E219-4BBB-9E39-243DE957DB93}"/>
    <cellStyle name="40% - Ênfase2 17 3" xfId="11006" xr:uid="{C87E0CA0-2D22-42A5-A260-938779DA2ED7}"/>
    <cellStyle name="40% - Ênfase2 17 3 2" xfId="29747" xr:uid="{85DA9EAB-3EE2-49AA-85E3-EA8BC1A85944}"/>
    <cellStyle name="40% - Ênfase2 17 3 2 2" xfId="29748" xr:uid="{C1C3660D-A865-4793-9154-974A4D9DABC8}"/>
    <cellStyle name="40% - Ênfase2 17 3 2 3" xfId="29749" xr:uid="{A41C4408-5A7B-4A81-81D3-7A6A2D63D4F9}"/>
    <cellStyle name="40% - Ênfase2 17 3 3" xfId="29750" xr:uid="{A82B938A-769F-4CD1-8662-1DA2B6660247}"/>
    <cellStyle name="40% - Ênfase2 17 3 4" xfId="29751" xr:uid="{31664AA3-1DDB-43F9-AF6A-C06A08D7970E}"/>
    <cellStyle name="40% - Ênfase2 18" xfId="5307" xr:uid="{4D682D3F-CBC4-46FD-A4CE-BA60AB904983}"/>
    <cellStyle name="40% - Ênfase2 18 2" xfId="11007" xr:uid="{A097ED48-AB5F-4D79-A986-AA4D90044812}"/>
    <cellStyle name="40% - Ênfase2 18 2 2" xfId="11008" xr:uid="{B3586D3C-9972-456F-A077-DC799EB73031}"/>
    <cellStyle name="40% - Ênfase2 18 2 2 2" xfId="29752" xr:uid="{09651561-2828-46FD-8CCB-72D164CCECA1}"/>
    <cellStyle name="40% - Ênfase2 18 2 2 3" xfId="29753" xr:uid="{B0E419F9-0F13-41D3-B1FC-77111D2B424A}"/>
    <cellStyle name="40% - Ênfase2 18 2 3" xfId="29754" xr:uid="{1F906EA0-2896-429F-BD5E-C002AC20D85A}"/>
    <cellStyle name="40% - Ênfase2 18 2 4" xfId="29755" xr:uid="{78A1D4D9-EFE0-4DDA-8BB4-1EF2D619F02C}"/>
    <cellStyle name="40% - Ênfase2 18 3" xfId="11009" xr:uid="{A5AAEE80-314A-46C0-8817-9D1A0D0EFE53}"/>
    <cellStyle name="40% - Ênfase2 18 3 2" xfId="29756" xr:uid="{539593BE-C3C1-4A6D-9BAB-C8CCEFB4176C}"/>
    <cellStyle name="40% - Ênfase2 18 3 2 2" xfId="29757" xr:uid="{D8117D40-58A2-4803-A5C9-37B03EECA84E}"/>
    <cellStyle name="40% - Ênfase2 18 3 2 3" xfId="29758" xr:uid="{04259D50-5CEB-4C25-BCE3-4EF4037CF5F7}"/>
    <cellStyle name="40% - Ênfase2 18 3 3" xfId="29759" xr:uid="{3BC71801-B36F-4D62-953A-98B501858E0F}"/>
    <cellStyle name="40% - Ênfase2 18 3 4" xfId="29760" xr:uid="{98A94C7B-C651-4E7A-9E4A-F0CB285F1C77}"/>
    <cellStyle name="40% - Ênfase2 19" xfId="5308" xr:uid="{8FF85D7A-1AED-454D-B232-02973274A771}"/>
    <cellStyle name="40% - Ênfase2 19 2" xfId="11010" xr:uid="{5C325F4F-061E-4F84-A233-FC12DA843258}"/>
    <cellStyle name="40% - Ênfase2 19 2 2" xfId="11011" xr:uid="{D16A793F-E14B-4C58-870F-C4D7FA3325DD}"/>
    <cellStyle name="40% - Ênfase2 19 2 2 2" xfId="29761" xr:uid="{138F8855-8D72-4F93-BCC4-D54B900DDE96}"/>
    <cellStyle name="40% - Ênfase2 19 2 2 3" xfId="29762" xr:uid="{2DC5D863-08A1-456C-B7F5-FC20868B3EE7}"/>
    <cellStyle name="40% - Ênfase2 19 2 3" xfId="29763" xr:uid="{EA76805B-14AB-42E0-A9C6-ED5F6A6F0C22}"/>
    <cellStyle name="40% - Ênfase2 19 2 4" xfId="29764" xr:uid="{EAA72C55-ECCF-4430-A7B0-06A3EBDCBB7D}"/>
    <cellStyle name="40% - Ênfase2 19 3" xfId="11012" xr:uid="{8DE4EDA6-EE34-43A4-BC09-D08050E646FB}"/>
    <cellStyle name="40% - Ênfase2 19 3 2" xfId="29765" xr:uid="{308D7F44-C31C-43D1-885C-7F83B60884C4}"/>
    <cellStyle name="40% - Ênfase2 19 3 2 2" xfId="29766" xr:uid="{0EF6ECBD-4E6D-4280-8B6D-6D0EBC48AA5A}"/>
    <cellStyle name="40% - Ênfase2 19 3 2 3" xfId="29767" xr:uid="{E968EB37-6BF0-4085-B4F4-DD910217583C}"/>
    <cellStyle name="40% - Ênfase2 19 3 3" xfId="29768" xr:uid="{07936D33-9B06-49C2-AB9B-EA6F74EFC57C}"/>
    <cellStyle name="40% - Ênfase2 19 3 4" xfId="29769" xr:uid="{674FC3A2-1019-4D32-87ED-1905207966B6}"/>
    <cellStyle name="40% - Ênfase2 2" xfId="5309" xr:uid="{5BA418BB-2E75-43B2-8C74-9ADF21E2548C}"/>
    <cellStyle name="40% - Ênfase2 2 10" xfId="5310" xr:uid="{508AFF9C-B615-482E-A3AB-B31A34E0C770}"/>
    <cellStyle name="40% - Ênfase2 2 10 2" xfId="11013" xr:uid="{27CE1351-BAF6-4C45-807C-F7B420051757}"/>
    <cellStyle name="40% - Ênfase2 2 10 2 2" xfId="29770" xr:uid="{4887B8EC-D767-4E4D-BC4D-CCEE6E8B3068}"/>
    <cellStyle name="40% - Ênfase2 2 10 2 2 2" xfId="29771" xr:uid="{86F7E700-1F68-4101-BF99-39A95AD0B4C2}"/>
    <cellStyle name="40% - Ênfase2 2 10 2 2 3" xfId="29772" xr:uid="{B57CCB70-CD6E-4ED1-8D9D-825249BC50BF}"/>
    <cellStyle name="40% - Ênfase2 2 10 2 3" xfId="29773" xr:uid="{1F169E4C-0BCF-4BA3-A80D-EED4385EC6F3}"/>
    <cellStyle name="40% - Ênfase2 2 10 2 4" xfId="29774" xr:uid="{DA1DE9A9-FDE9-42FB-90C3-C49433A17DCE}"/>
    <cellStyle name="40% - Ênfase2 2 10 3" xfId="29775" xr:uid="{8E917138-7BAD-483A-BAD6-A131C59FD110}"/>
    <cellStyle name="40% - Ênfase2 2 10 3 2" xfId="29776" xr:uid="{A01BAFBA-7835-4D75-87FB-51AD86952A8D}"/>
    <cellStyle name="40% - Ênfase2 2 10 3 3" xfId="29777" xr:uid="{367CE14D-A653-4BAD-AC13-254BA1242622}"/>
    <cellStyle name="40% - Ênfase2 2 10 4" xfId="29778" xr:uid="{E84D40BE-BFE3-465F-BD4C-D5E5028B1F17}"/>
    <cellStyle name="40% - Ênfase2 2 10 5" xfId="29779" xr:uid="{E0A525DE-1857-4C4E-82FE-F5F125FB46DB}"/>
    <cellStyle name="40% - Ênfase2 2 11" xfId="11014" xr:uid="{1B22FE94-6C8A-4180-9CC6-2572B668CE92}"/>
    <cellStyle name="40% - Ênfase2 2 11 2" xfId="29780" xr:uid="{8D50D903-C8EF-40D7-BA74-363ED88B9A52}"/>
    <cellStyle name="40% - Ênfase2 2 11 2 2" xfId="29781" xr:uid="{E0829484-562D-4392-9621-49C18F8CD66F}"/>
    <cellStyle name="40% - Ênfase2 2 11 2 3" xfId="29782" xr:uid="{ADE11427-B99E-4F2C-AE6F-18F13F3CD5D8}"/>
    <cellStyle name="40% - Ênfase2 2 11 3" xfId="29783" xr:uid="{FAB0136A-BAFA-4F24-A7ED-4878A77FB80F}"/>
    <cellStyle name="40% - Ênfase2 2 11 4" xfId="29784" xr:uid="{BEFF2722-E7EC-4456-8D7D-A2BED77F6810}"/>
    <cellStyle name="40% - Ênfase2 2 12" xfId="11015" xr:uid="{5A0D784D-0CC1-4CE1-A6B5-CA9BF47960E0}"/>
    <cellStyle name="40% - Ênfase2 2 12 2" xfId="29785" xr:uid="{AE5FF672-5E73-4989-A94D-3AA70FCBFD2F}"/>
    <cellStyle name="40% - Ênfase2 2 12 2 2" xfId="29786" xr:uid="{4644D44B-7059-4917-BF57-A2431E8B0EAA}"/>
    <cellStyle name="40% - Ênfase2 2 12 2 3" xfId="29787" xr:uid="{1FFC1CE4-39DC-43C1-95B5-C5A01EC59A8D}"/>
    <cellStyle name="40% - Ênfase2 2 12 3" xfId="29788" xr:uid="{94C92726-E00F-41DC-AC2A-AAEAB4D0E725}"/>
    <cellStyle name="40% - Ênfase2 2 12 4" xfId="29789" xr:uid="{B3D2C09D-AF18-4660-A44F-5F97612F70AE}"/>
    <cellStyle name="40% - Ênfase2 2 13" xfId="11016" xr:uid="{E7F2AE18-A51F-4E62-A9F5-D0527844AA76}"/>
    <cellStyle name="40% - Ênfase2 2 13 2" xfId="29790" xr:uid="{0B181F5B-59FF-4457-B8D0-A622C1BDED78}"/>
    <cellStyle name="40% - Ênfase2 2 13 2 2" xfId="29791" xr:uid="{CE769437-0FCC-4267-A77F-D58D52CF28FE}"/>
    <cellStyle name="40% - Ênfase2 2 13 2 3" xfId="29792" xr:uid="{EC682F5C-1802-4F85-BCB3-5ABF325B76D4}"/>
    <cellStyle name="40% - Ênfase2 2 13 3" xfId="29793" xr:uid="{B205203B-13DF-44EB-9D0D-03D3347507A0}"/>
    <cellStyle name="40% - Ênfase2 2 13 4" xfId="29794" xr:uid="{F491FA28-1F35-4D8A-A45E-AB4224FD8112}"/>
    <cellStyle name="40% - Ênfase2 2 14" xfId="11017" xr:uid="{0A943BFD-A3B5-471B-9957-717C0041A160}"/>
    <cellStyle name="40% - Ênfase2 2 14 2" xfId="29795" xr:uid="{6818AD8B-917E-4594-9D27-6D6E21AA0999}"/>
    <cellStyle name="40% - Ênfase2 2 14 2 2" xfId="29796" xr:uid="{3F9D69A3-4CA5-4ADE-95BB-AF03D9DCD066}"/>
    <cellStyle name="40% - Ênfase2 2 14 2 3" xfId="29797" xr:uid="{D2D55D30-CADA-4F49-8689-559862CEB660}"/>
    <cellStyle name="40% - Ênfase2 2 14 3" xfId="29798" xr:uid="{8429E596-0CA9-4DD8-9E8D-5AF2154013EE}"/>
    <cellStyle name="40% - Ênfase2 2 14 4" xfId="29799" xr:uid="{534E2329-EC21-472B-A9E9-3FC584E93460}"/>
    <cellStyle name="40% - Ênfase2 2 15" xfId="11018" xr:uid="{215687CD-5B5D-483C-9BB2-56AFECE55496}"/>
    <cellStyle name="40% - Ênfase2 2 15 2" xfId="29800" xr:uid="{6ADC64D5-3648-4CF0-9A1A-01296BA26054}"/>
    <cellStyle name="40% - Ênfase2 2 15 2 2" xfId="29801" xr:uid="{F1A31502-319A-4250-9BA5-F4D7D18D0477}"/>
    <cellStyle name="40% - Ênfase2 2 15 2 3" xfId="29802" xr:uid="{8DF2CA17-DDA6-4A48-B644-6C8EB41F12B4}"/>
    <cellStyle name="40% - Ênfase2 2 15 3" xfId="29803" xr:uid="{62546E1C-EF4D-47F9-ACAC-694CB3100BF8}"/>
    <cellStyle name="40% - Ênfase2 2 15 4" xfId="29804" xr:uid="{66166133-2629-4001-B6C2-A40DD3497E0B}"/>
    <cellStyle name="40% - Ênfase2 2 16" xfId="11019" xr:uid="{DFB9F347-0FC1-49A4-A527-1E1C4D63F933}"/>
    <cellStyle name="40% - Ênfase2 2 16 2" xfId="29805" xr:uid="{B197C63D-1316-4F86-B6CD-52F58093000B}"/>
    <cellStyle name="40% - Ênfase2 2 16 2 2" xfId="29806" xr:uid="{14CDA3C5-E40A-4DE4-BF86-9B18FCE4344A}"/>
    <cellStyle name="40% - Ênfase2 2 16 2 3" xfId="29807" xr:uid="{3E962266-3BFA-4635-9110-3552BD31DCAB}"/>
    <cellStyle name="40% - Ênfase2 2 16 3" xfId="29808" xr:uid="{064AD40B-41F5-4F42-81CC-BA77B1B391BE}"/>
    <cellStyle name="40% - Ênfase2 2 16 4" xfId="29809" xr:uid="{DDF6A9A6-1847-41A4-9ADB-3A8CA01D317C}"/>
    <cellStyle name="40% - Ênfase2 2 17" xfId="11020" xr:uid="{9BDB9510-51FB-4E6D-BC7C-E68286A75388}"/>
    <cellStyle name="40% - Ênfase2 2 17 2" xfId="29810" xr:uid="{5B979539-7457-4FD7-B86C-DD41EC2CF1C8}"/>
    <cellStyle name="40% - Ênfase2 2 17 2 2" xfId="29811" xr:uid="{2A0C5A7F-3A91-405F-9103-EEDB11F582BC}"/>
    <cellStyle name="40% - Ênfase2 2 17 2 3" xfId="29812" xr:uid="{371D16AA-E45A-4AB0-BDC5-A25F94601D83}"/>
    <cellStyle name="40% - Ênfase2 2 17 3" xfId="29813" xr:uid="{50932597-03C6-4006-A25D-31CF6FBA13EA}"/>
    <cellStyle name="40% - Ênfase2 2 17 4" xfId="29814" xr:uid="{94A569E0-023A-4D7D-8290-AAF4EC7B06FA}"/>
    <cellStyle name="40% - Ênfase2 2 18" xfId="29815" xr:uid="{BE55188F-2597-427B-9BE6-09C26BFF6A33}"/>
    <cellStyle name="40% - Ênfase2 2 19" xfId="29816" xr:uid="{C4C96107-5898-4991-856B-36A9B79CC72B}"/>
    <cellStyle name="40% - Ênfase2 2 2" xfId="5311" xr:uid="{854DBC3B-931C-4027-9E3F-CF56C07A9639}"/>
    <cellStyle name="40% - Ênfase2 2 2 10" xfId="11021" xr:uid="{835D1139-2202-43E9-863F-29025C54DD72}"/>
    <cellStyle name="40% - Ênfase2 2 2 10 2" xfId="11022" xr:uid="{7BD4F099-13B9-4CFE-A38F-EAD515ABA366}"/>
    <cellStyle name="40% - Ênfase2 2 2 10 3" xfId="29817" xr:uid="{BDBAF0B2-4267-4B0B-9AC5-AE3C0903F3C1}"/>
    <cellStyle name="40% - Ênfase2 2 2 10 3 2" xfId="29818" xr:uid="{1F1B8D23-8AF3-43C7-B9B3-677FF3A4B15F}"/>
    <cellStyle name="40% - Ênfase2 2 2 10 3 3" xfId="29819" xr:uid="{47D82AAF-B7F4-4B6C-A323-6535C70B61F3}"/>
    <cellStyle name="40% - Ênfase2 2 2 10 4" xfId="29820" xr:uid="{AA9BCEFE-B9BF-4954-B06C-F46A93024C36}"/>
    <cellStyle name="40% - Ênfase2 2 2 10 5" xfId="29821" xr:uid="{A9975855-E3F2-4416-87A4-6C7B7B55F790}"/>
    <cellStyle name="40% - Ênfase2 2 2 11" xfId="11023" xr:uid="{3D04A202-9928-43F9-8F4F-5FACDCA81671}"/>
    <cellStyle name="40% - Ênfase2 2 2 12" xfId="11024" xr:uid="{0BD7759C-3B2A-49D8-90FC-609B7E3F0873}"/>
    <cellStyle name="40% - Ênfase2 2 2 13" xfId="11025" xr:uid="{155A6AA9-B0FA-48B1-80C2-9745A6526C3D}"/>
    <cellStyle name="40% - Ênfase2 2 2 14" xfId="11026" xr:uid="{146C305B-C884-4F2B-A65D-DC9A1644FF6D}"/>
    <cellStyle name="40% - Ênfase2 2 2 15" xfId="11027" xr:uid="{0551AD7A-2AD0-47F3-841A-FB565A174FC4}"/>
    <cellStyle name="40% - Ênfase2 2 2 16" xfId="11028" xr:uid="{93F38610-3AA0-46DC-A87D-5174FC7DB221}"/>
    <cellStyle name="40% - Ênfase2 2 2 17" xfId="29822" xr:uid="{0C2BAEA8-D985-4BF9-B28B-44EA0E9C5A43}"/>
    <cellStyle name="40% - Ênfase2 2 2 17 2" xfId="29823" xr:uid="{55162933-214E-473E-9A56-5A14BD7D476B}"/>
    <cellStyle name="40% - Ênfase2 2 2 17 3" xfId="29824" xr:uid="{64D2EDF7-F8BB-47DB-AE24-070EC2F45AAA}"/>
    <cellStyle name="40% - Ênfase2 2 2 18" xfId="29825" xr:uid="{294532E1-BFB3-4E5B-92EC-5DD01A1DFC04}"/>
    <cellStyle name="40% - Ênfase2 2 2 19" xfId="29826" xr:uid="{D677C851-1CA1-4FEA-B2A5-324EF33B6CBE}"/>
    <cellStyle name="40% - Ênfase2 2 2 2" xfId="5312" xr:uid="{AC842F85-01BB-4F4E-A05D-CC8DEA08575A}"/>
    <cellStyle name="40% - Ênfase2 2 2 3" xfId="5313" xr:uid="{FD398F34-FD08-431C-B42E-A96696A9D97C}"/>
    <cellStyle name="40% - Ênfase2 2 2 4" xfId="5314" xr:uid="{5F8BD636-5C60-40B0-9594-70B6EC52FE26}"/>
    <cellStyle name="40% - Ênfase2 2 2 5" xfId="5315" xr:uid="{B32EBC89-8BD6-4942-9867-06AC9E352041}"/>
    <cellStyle name="40% - Ênfase2 2 2 6" xfId="5316" xr:uid="{BB06B116-CD53-4991-94EF-D7C64D87B1B8}"/>
    <cellStyle name="40% - Ênfase2 2 2 7" xfId="5317" xr:uid="{F07D987D-F6FB-4D10-BD56-7D6A35724BDB}"/>
    <cellStyle name="40% - Ênfase2 2 2 8" xfId="5318" xr:uid="{33FFBA6F-3F34-47FC-9BBB-36D48FDB636E}"/>
    <cellStyle name="40% - Ênfase2 2 2 9" xfId="5319" xr:uid="{8B65D7FC-34EF-40EB-A596-ED7022B4C7F4}"/>
    <cellStyle name="40% - Ênfase2 2 20" xfId="29827" xr:uid="{566CFFF5-BDA4-42BF-801E-101EFE4ED127}"/>
    <cellStyle name="40% - Ênfase2 2 3" xfId="5320" xr:uid="{B13D9A6A-88D0-4D43-B1BD-B87CB14730FE}"/>
    <cellStyle name="40% - Ênfase2 2 3 2" xfId="11029" xr:uid="{5B28EBE1-D8F4-42FE-97D1-A8A305649AE8}"/>
    <cellStyle name="40% - Ênfase2 2 3 2 2" xfId="29828" xr:uid="{9962358E-CDFD-424D-B759-A7150778091D}"/>
    <cellStyle name="40% - Ênfase2 2 3 2 2 2" xfId="29829" xr:uid="{4FA69157-EE35-46E0-8824-B623A7FB2607}"/>
    <cellStyle name="40% - Ênfase2 2 3 2 2 3" xfId="29830" xr:uid="{EBEB2F7D-4CB0-434A-90BF-92F06174A5A3}"/>
    <cellStyle name="40% - Ênfase2 2 3 2 3" xfId="29831" xr:uid="{914AA175-196F-4B7D-9E19-DAD9389488B1}"/>
    <cellStyle name="40% - Ênfase2 2 3 2 4" xfId="29832" xr:uid="{B0C0B84E-CCCA-4F4B-B810-2FCDED901479}"/>
    <cellStyle name="40% - Ênfase2 2 3 3" xfId="11030" xr:uid="{2CFDAA4C-2565-4E72-A3DA-137FCB5CD0A2}"/>
    <cellStyle name="40% - Ênfase2 2 3 3 2" xfId="29833" xr:uid="{71A615F8-EA32-458C-93E0-D2AB0DC57713}"/>
    <cellStyle name="40% - Ênfase2 2 3 3 2 2" xfId="29834" xr:uid="{C1EC76D5-7390-4248-A0A6-918F3C9C9259}"/>
    <cellStyle name="40% - Ênfase2 2 3 3 2 3" xfId="29835" xr:uid="{7933C145-9C4B-44A5-8EB6-C713885D8FB4}"/>
    <cellStyle name="40% - Ênfase2 2 3 3 3" xfId="29836" xr:uid="{A36CC45F-0974-4415-89E8-556AAA900FFF}"/>
    <cellStyle name="40% - Ênfase2 2 3 3 4" xfId="29837" xr:uid="{51D2570E-A1EA-4156-9AAA-71153443D893}"/>
    <cellStyle name="40% - Ênfase2 2 3 4" xfId="29838" xr:uid="{30F5F8B9-4ED7-4D49-AB53-E79E4829FBB8}"/>
    <cellStyle name="40% - Ênfase2 2 3 4 2" xfId="29839" xr:uid="{304BF033-BA54-4C37-859D-6B4D5D42D259}"/>
    <cellStyle name="40% - Ênfase2 2 3 4 3" xfId="29840" xr:uid="{4C212ABE-7E33-40C3-81A0-F1658345F29E}"/>
    <cellStyle name="40% - Ênfase2 2 3 5" xfId="29841" xr:uid="{576AD3FA-2F6D-478D-96C2-AAB5B306EF41}"/>
    <cellStyle name="40% - Ênfase2 2 3 6" xfId="29842" xr:uid="{051E3F37-1B63-4B0F-893E-49AB6D720B7D}"/>
    <cellStyle name="40% - Ênfase2 2 4" xfId="5321" xr:uid="{2472300B-6F19-42C8-AEFA-F37852CAFF70}"/>
    <cellStyle name="40% - Ênfase2 2 4 2" xfId="11031" xr:uid="{58D22968-2530-4FAA-8F22-2C05DBC622A3}"/>
    <cellStyle name="40% - Ênfase2 2 4 2 2" xfId="29843" xr:uid="{C0AEBAC0-276B-4B59-8131-F1D70BED8E94}"/>
    <cellStyle name="40% - Ênfase2 2 4 2 2 2" xfId="29844" xr:uid="{61F34956-86B3-43A3-A42A-8A4B580253A9}"/>
    <cellStyle name="40% - Ênfase2 2 4 2 2 3" xfId="29845" xr:uid="{5E5CF2DD-1B18-4664-9C48-DA32772773C8}"/>
    <cellStyle name="40% - Ênfase2 2 4 2 3" xfId="29846" xr:uid="{D43ABD12-95B5-4F25-A0BB-D2B35797450C}"/>
    <cellStyle name="40% - Ênfase2 2 4 2 4" xfId="29847" xr:uid="{3CDA6BD2-B967-48E0-BC6A-DCAEDA145B9A}"/>
    <cellStyle name="40% - Ênfase2 2 4 3" xfId="11032" xr:uid="{7C373B7D-0D1A-46D4-95EC-0BFD30B29C32}"/>
    <cellStyle name="40% - Ênfase2 2 4 3 2" xfId="29848" xr:uid="{15C83083-3D69-4FF3-88AD-BE3F6705F971}"/>
    <cellStyle name="40% - Ênfase2 2 4 3 2 2" xfId="29849" xr:uid="{F03CAA89-7AEA-451E-A1A4-A783F93FA268}"/>
    <cellStyle name="40% - Ênfase2 2 4 3 2 3" xfId="29850" xr:uid="{DB2287F2-2F63-4351-920E-73BC04C6EA5C}"/>
    <cellStyle name="40% - Ênfase2 2 4 3 3" xfId="29851" xr:uid="{8C17B524-30D3-4076-8444-8C22E4343AC2}"/>
    <cellStyle name="40% - Ênfase2 2 4 3 4" xfId="29852" xr:uid="{46AEF258-9E67-4F16-9D05-B22E2B75E5F3}"/>
    <cellStyle name="40% - Ênfase2 2 4 4" xfId="29853" xr:uid="{0B9E1231-E6B8-4F10-9401-53D251A9DB44}"/>
    <cellStyle name="40% - Ênfase2 2 4 4 2" xfId="29854" xr:uid="{5FD3FEB7-ADC3-4E97-9D0F-203CE3508716}"/>
    <cellStyle name="40% - Ênfase2 2 4 4 3" xfId="29855" xr:uid="{860109C7-1466-4090-8973-FFD3018626D6}"/>
    <cellStyle name="40% - Ênfase2 2 4 5" xfId="29856" xr:uid="{DA545A19-E25A-4608-9FA8-74071D88C1C2}"/>
    <cellStyle name="40% - Ênfase2 2 4 6" xfId="29857" xr:uid="{E1CB730F-C2E2-4CDC-91A3-84731B45D588}"/>
    <cellStyle name="40% - Ênfase2 2 5" xfId="5322" xr:uid="{27BF2DA5-41AA-4468-82AC-D417A978F4E2}"/>
    <cellStyle name="40% - Ênfase2 2 5 2" xfId="11033" xr:uid="{076A913B-FB7B-40FC-B6B4-B8EBBE4F6CF6}"/>
    <cellStyle name="40% - Ênfase2 2 5 2 2" xfId="29858" xr:uid="{B68D49CC-A691-4D77-953B-7C8D66E63298}"/>
    <cellStyle name="40% - Ênfase2 2 5 2 2 2" xfId="29859" xr:uid="{F80E59B9-8B05-419F-A3ED-9D76EC7563EC}"/>
    <cellStyle name="40% - Ênfase2 2 5 2 2 3" xfId="29860" xr:uid="{881F349C-0D87-44C0-A71B-B63404DC3284}"/>
    <cellStyle name="40% - Ênfase2 2 5 2 3" xfId="29861" xr:uid="{123DF507-2DA1-4C6D-80C6-D3EA5E4592EC}"/>
    <cellStyle name="40% - Ênfase2 2 5 2 4" xfId="29862" xr:uid="{0261AF98-A79B-4E6F-A1DC-5F9A41334420}"/>
    <cellStyle name="40% - Ênfase2 2 5 3" xfId="11034" xr:uid="{3FA7D006-5DA3-4F22-BD71-AC9CC9D01CC2}"/>
    <cellStyle name="40% - Ênfase2 2 5 3 2" xfId="29863" xr:uid="{8E55ED9D-B3A5-47ED-B3C9-27F6ABF05D3B}"/>
    <cellStyle name="40% - Ênfase2 2 5 3 2 2" xfId="29864" xr:uid="{37A166A8-9A55-4824-9783-0CA4E0FCF4EB}"/>
    <cellStyle name="40% - Ênfase2 2 5 3 2 3" xfId="29865" xr:uid="{9E27B863-91A5-46E3-BC09-E27F991E4140}"/>
    <cellStyle name="40% - Ênfase2 2 5 3 3" xfId="29866" xr:uid="{F7777A9B-0627-49DC-8797-AC4499F6B8CA}"/>
    <cellStyle name="40% - Ênfase2 2 5 3 4" xfId="29867" xr:uid="{F346D9B1-FBAC-40A2-9FD3-926E1FFF3469}"/>
    <cellStyle name="40% - Ênfase2 2 5 4" xfId="29868" xr:uid="{4A1B0D32-8297-4E92-B4D3-50D1FB948AAF}"/>
    <cellStyle name="40% - Ênfase2 2 5 4 2" xfId="29869" xr:uid="{9675BA6E-14CF-4A82-8FD2-E226246C8DB7}"/>
    <cellStyle name="40% - Ênfase2 2 5 4 3" xfId="29870" xr:uid="{BC7B6B0A-010A-40D8-A97F-BF19980091D7}"/>
    <cellStyle name="40% - Ênfase2 2 5 5" xfId="29871" xr:uid="{2BAD7E23-29E8-48EE-8C75-338DE0BFDE4D}"/>
    <cellStyle name="40% - Ênfase2 2 5 6" xfId="29872" xr:uid="{7F4825F5-1117-4DA9-A4D0-8707B5798F59}"/>
    <cellStyle name="40% - Ênfase2 2 6" xfId="5323" xr:uid="{AFEE2721-A683-476D-861E-0A1FCDB54F83}"/>
    <cellStyle name="40% - Ênfase2 2 6 2" xfId="11035" xr:uid="{D97BF484-BB62-48E2-B89B-3DBABA7FD3FD}"/>
    <cellStyle name="40% - Ênfase2 2 6 2 2" xfId="29873" xr:uid="{B95F4D35-E873-4D48-9BAE-3275B5A98AFD}"/>
    <cellStyle name="40% - Ênfase2 2 6 2 2 2" xfId="29874" xr:uid="{5E236D77-1CD1-47DB-BDE0-9D618E253C5A}"/>
    <cellStyle name="40% - Ênfase2 2 6 2 2 3" xfId="29875" xr:uid="{53140656-3E8A-4A44-8067-7A3DD9D2A3C9}"/>
    <cellStyle name="40% - Ênfase2 2 6 2 3" xfId="29876" xr:uid="{322CB1C8-CEA7-4257-A714-ED9F06F8E088}"/>
    <cellStyle name="40% - Ênfase2 2 6 2 4" xfId="29877" xr:uid="{93D8801C-C45A-40FB-A450-76D6DC40360C}"/>
    <cellStyle name="40% - Ênfase2 2 6 3" xfId="11036" xr:uid="{036478B5-AC63-4CD4-BFCA-0622E65A79B9}"/>
    <cellStyle name="40% - Ênfase2 2 6 3 2" xfId="29878" xr:uid="{A05974A8-D42D-4EBC-B3CA-9DC35DB089D5}"/>
    <cellStyle name="40% - Ênfase2 2 6 3 2 2" xfId="29879" xr:uid="{10F34627-C52B-4B47-A593-B980A3893E7C}"/>
    <cellStyle name="40% - Ênfase2 2 6 3 2 3" xfId="29880" xr:uid="{2B66520E-A1A3-4DB4-BD77-081C7DC9AE1D}"/>
    <cellStyle name="40% - Ênfase2 2 6 3 3" xfId="29881" xr:uid="{76CCF979-AC24-4A01-86A5-8FC9F60640F4}"/>
    <cellStyle name="40% - Ênfase2 2 6 3 4" xfId="29882" xr:uid="{FD81652E-956A-433C-974A-654358D77A3E}"/>
    <cellStyle name="40% - Ênfase2 2 6 4" xfId="29883" xr:uid="{0EB6F5B0-D19D-45D4-8D4A-DFFB7356592F}"/>
    <cellStyle name="40% - Ênfase2 2 6 4 2" xfId="29884" xr:uid="{4F454976-1F74-458C-B1D1-CA8BE5D4C29D}"/>
    <cellStyle name="40% - Ênfase2 2 6 4 3" xfId="29885" xr:uid="{933E6081-F3AE-45BA-8DFB-AB6F684ECA36}"/>
    <cellStyle name="40% - Ênfase2 2 6 5" xfId="29886" xr:uid="{1AB36F26-1CAC-4258-9367-29C02E464866}"/>
    <cellStyle name="40% - Ênfase2 2 6 6" xfId="29887" xr:uid="{D993492E-29EB-43A6-937A-B341DE5F12A8}"/>
    <cellStyle name="40% - Ênfase2 2 7" xfId="5324" xr:uid="{0ED27B02-3BCE-4292-BCA7-BC81EA5FEA62}"/>
    <cellStyle name="40% - Ênfase2 2 7 2" xfId="11037" xr:uid="{48441095-A617-44C0-9A18-4C73DD640415}"/>
    <cellStyle name="40% - Ênfase2 2 7 2 2" xfId="29888" xr:uid="{4811599C-D480-4F34-A465-90F090791E32}"/>
    <cellStyle name="40% - Ênfase2 2 7 2 2 2" xfId="29889" xr:uid="{1A3FB08D-4547-4D6A-818B-B7010275238B}"/>
    <cellStyle name="40% - Ênfase2 2 7 2 2 3" xfId="29890" xr:uid="{5E9FABA8-BF5A-4334-8516-99D82F80F42F}"/>
    <cellStyle name="40% - Ênfase2 2 7 2 3" xfId="29891" xr:uid="{AAD91C5B-2D3E-460E-AFF1-6A8D67F1B36E}"/>
    <cellStyle name="40% - Ênfase2 2 7 2 4" xfId="29892" xr:uid="{BE1AF486-7D5D-4739-8288-949EF856874F}"/>
    <cellStyle name="40% - Ênfase2 2 7 3" xfId="11038" xr:uid="{435622C4-4374-43F7-BDA7-F72E5CFD2AE8}"/>
    <cellStyle name="40% - Ênfase2 2 7 3 2" xfId="29893" xr:uid="{7CC3785E-625A-47B6-8172-15D451311198}"/>
    <cellStyle name="40% - Ênfase2 2 7 3 2 2" xfId="29894" xr:uid="{179E2905-2407-4E4B-9282-9D986AF4538B}"/>
    <cellStyle name="40% - Ênfase2 2 7 3 2 3" xfId="29895" xr:uid="{AF08DC75-C399-4DA4-B7A1-7C95844133FA}"/>
    <cellStyle name="40% - Ênfase2 2 7 3 3" xfId="29896" xr:uid="{D14A9073-8F2C-4765-90B9-B0C9E1F6AF55}"/>
    <cellStyle name="40% - Ênfase2 2 7 3 4" xfId="29897" xr:uid="{BFB5EC31-9C7D-4865-86D3-756690BD01F6}"/>
    <cellStyle name="40% - Ênfase2 2 7 4" xfId="29898" xr:uid="{CA2CA2F6-810B-431E-8DDB-2664AE142988}"/>
    <cellStyle name="40% - Ênfase2 2 7 4 2" xfId="29899" xr:uid="{95DA39D9-72E3-4BB2-9A6D-62B84FC60DFD}"/>
    <cellStyle name="40% - Ênfase2 2 7 4 3" xfId="29900" xr:uid="{3EB82B81-3C20-4CCC-90DA-6EE290A8BE99}"/>
    <cellStyle name="40% - Ênfase2 2 7 5" xfId="29901" xr:uid="{26DE65B2-A282-4AD1-9CA2-508D81F01E9B}"/>
    <cellStyle name="40% - Ênfase2 2 7 6" xfId="29902" xr:uid="{67836981-A22E-449A-9AF6-DEC7028972DB}"/>
    <cellStyle name="40% - Ênfase2 2 8" xfId="5325" xr:uid="{BA3C3016-A81B-4185-9716-F7DDE5FD52AF}"/>
    <cellStyle name="40% - Ênfase2 2 8 2" xfId="11039" xr:uid="{E84A056B-3991-44EA-833F-9E8F2D25F6CF}"/>
    <cellStyle name="40% - Ênfase2 2 8 2 2" xfId="29903" xr:uid="{10145B77-F845-4E54-92F8-998ED8569FCE}"/>
    <cellStyle name="40% - Ênfase2 2 8 2 2 2" xfId="29904" xr:uid="{08DB35B7-8F7D-40B0-BFAE-63BDAA621431}"/>
    <cellStyle name="40% - Ênfase2 2 8 2 2 3" xfId="29905" xr:uid="{FBE345F1-D7CF-480F-AB6A-CD148F6D8AC8}"/>
    <cellStyle name="40% - Ênfase2 2 8 2 3" xfId="29906" xr:uid="{9F8A8B2A-AD08-4966-A1D1-03B13E4313AB}"/>
    <cellStyle name="40% - Ênfase2 2 8 2 4" xfId="29907" xr:uid="{BAD81CB4-2FDB-489F-9E08-D51E0FC847AA}"/>
    <cellStyle name="40% - Ênfase2 2 8 3" xfId="11040" xr:uid="{A61DDFF3-53B0-4502-A343-C25252D16FD1}"/>
    <cellStyle name="40% - Ênfase2 2 8 3 2" xfId="29908" xr:uid="{12086B13-9155-45C8-BD2F-5C7D446F5685}"/>
    <cellStyle name="40% - Ênfase2 2 8 3 2 2" xfId="29909" xr:uid="{DF0D8D18-2A9F-4C44-9DAC-CC29538C7BC4}"/>
    <cellStyle name="40% - Ênfase2 2 8 3 2 3" xfId="29910" xr:uid="{3CDCE163-B8B0-40DA-BD53-F63775504E78}"/>
    <cellStyle name="40% - Ênfase2 2 8 3 3" xfId="29911" xr:uid="{E44C66FA-A30B-4B19-99B9-16B7D715CDF1}"/>
    <cellStyle name="40% - Ênfase2 2 8 3 4" xfId="29912" xr:uid="{A79FE3D8-4305-4461-B2A9-0140F8A57327}"/>
    <cellStyle name="40% - Ênfase2 2 8 4" xfId="29913" xr:uid="{8E289D9B-1580-4D0D-A207-E8E64F50E855}"/>
    <cellStyle name="40% - Ênfase2 2 8 4 2" xfId="29914" xr:uid="{C2E10A72-46C8-4764-AF83-398B46D98C68}"/>
    <cellStyle name="40% - Ênfase2 2 8 4 3" xfId="29915" xr:uid="{94B53DFA-43A2-4F4F-A6E4-8B77E0D94016}"/>
    <cellStyle name="40% - Ênfase2 2 8 5" xfId="29916" xr:uid="{02020B84-D516-4C8D-AC28-91903BAE6CF6}"/>
    <cellStyle name="40% - Ênfase2 2 8 6" xfId="29917" xr:uid="{F94DFAE9-C446-4E2F-B62D-6D775EB24AA8}"/>
    <cellStyle name="40% - Ênfase2 2 9" xfId="5326" xr:uid="{11B55ADF-7918-4EEB-9880-38DFC351A800}"/>
    <cellStyle name="40% - Ênfase2 2 9 2" xfId="11041" xr:uid="{1CB7B143-D378-4267-BCAD-1131014861DE}"/>
    <cellStyle name="40% - Ênfase2 2 9 2 2" xfId="29918" xr:uid="{C36FF1A6-ADC1-40FF-A954-DE740624FC22}"/>
    <cellStyle name="40% - Ênfase2 2 9 2 2 2" xfId="29919" xr:uid="{0024B57D-23DD-4FD7-9B49-78A32DBA0071}"/>
    <cellStyle name="40% - Ênfase2 2 9 2 2 3" xfId="29920" xr:uid="{F64BAA93-A581-4117-995B-82FD2B2D33DA}"/>
    <cellStyle name="40% - Ênfase2 2 9 2 3" xfId="29921" xr:uid="{078A819D-726D-415D-8C8D-3E98ABF8A8D7}"/>
    <cellStyle name="40% - Ênfase2 2 9 2 4" xfId="29922" xr:uid="{79578EF0-B299-4F67-9272-24737D2D057C}"/>
    <cellStyle name="40% - Ênfase2 2 9 3" xfId="29923" xr:uid="{BEB8805E-60A6-4FA2-BBAB-E155A2BBBA3B}"/>
    <cellStyle name="40% - Ênfase2 2 9 3 2" xfId="29924" xr:uid="{5E1BB8B8-AD37-4CE6-984B-11F3731D1C40}"/>
    <cellStyle name="40% - Ênfase2 2 9 3 3" xfId="29925" xr:uid="{252D2E7B-A21B-4932-BC79-00D6113AC06F}"/>
    <cellStyle name="40% - Ênfase2 2 9 4" xfId="29926" xr:uid="{23E1FB45-7C50-4FE0-B7D3-47134690E00E}"/>
    <cellStyle name="40% - Ênfase2 2 9 5" xfId="29927" xr:uid="{AA6F2104-A95A-4037-A6BB-7FF6BCBB918D}"/>
    <cellStyle name="40% - Ênfase2 2_QGOG DRE Segreg_Serv x EP_DEZ09_multa_50%_V5" xfId="11042" xr:uid="{F4148ED3-2C47-41F3-97D3-52E2F5EFC28C}"/>
    <cellStyle name="40% - Ênfase2 20" xfId="5327" xr:uid="{7BCE433F-8CFC-4012-AAD3-D407CA4C6E99}"/>
    <cellStyle name="40% - Ênfase2 20 2" xfId="11043" xr:uid="{D6A54F08-EB56-4364-B784-CEDA66B82C20}"/>
    <cellStyle name="40% - Ênfase2 20 2 2" xfId="11044" xr:uid="{05B3411E-6747-4665-9225-162AB33BDDA8}"/>
    <cellStyle name="40% - Ênfase2 20 2 2 2" xfId="29928" xr:uid="{636F7271-DA83-4EC1-BEA0-1FD34064228B}"/>
    <cellStyle name="40% - Ênfase2 20 2 2 3" xfId="29929" xr:uid="{B6554062-B8AD-4867-B7B6-9CE227018745}"/>
    <cellStyle name="40% - Ênfase2 20 2 3" xfId="29930" xr:uid="{D8D790A5-6C76-4790-AB5D-E1C5D5C80884}"/>
    <cellStyle name="40% - Ênfase2 20 2 4" xfId="29931" xr:uid="{D9F80863-D91E-4C38-8C2D-9DB7136C0383}"/>
    <cellStyle name="40% - Ênfase2 20 3" xfId="11045" xr:uid="{5673CC02-DA0E-4C26-8E81-82CA0CA8AB2F}"/>
    <cellStyle name="40% - Ênfase2 20 3 2" xfId="29932" xr:uid="{3B0D3506-F836-4FFB-A83D-FB2432259E6F}"/>
    <cellStyle name="40% - Ênfase2 20 3 2 2" xfId="29933" xr:uid="{B94B7879-DFD1-49CF-8C5C-F20C36405767}"/>
    <cellStyle name="40% - Ênfase2 20 3 2 3" xfId="29934" xr:uid="{8FE7F147-F331-450E-88AC-FE1F2869A408}"/>
    <cellStyle name="40% - Ênfase2 20 3 3" xfId="29935" xr:uid="{99B97FD8-E14B-4B14-A0F8-7E9675A39597}"/>
    <cellStyle name="40% - Ênfase2 20 3 4" xfId="29936" xr:uid="{9EB51ACD-1D1F-463C-87B4-8F5053DF3BBC}"/>
    <cellStyle name="40% - Ênfase2 20 4" xfId="29937" xr:uid="{169A9160-B5C1-4817-8263-07E41B0EB948}"/>
    <cellStyle name="40% - Ênfase2 20 4 2" xfId="29938" xr:uid="{25B11207-C4B7-45E4-BE67-F3FB682BBC5A}"/>
    <cellStyle name="40% - Ênfase2 20 4 3" xfId="29939" xr:uid="{1DF727C7-33AA-438C-9883-D608E7E9764C}"/>
    <cellStyle name="40% - Ênfase2 20 5" xfId="29940" xr:uid="{C67C252A-4EBA-4949-BA92-0E5F0ED15487}"/>
    <cellStyle name="40% - Ênfase2 20 6" xfId="29941" xr:uid="{EE2FC4E7-D45E-414B-9280-17AE5754B8A7}"/>
    <cellStyle name="40% - Ênfase2 21" xfId="5328" xr:uid="{A312A07A-7B74-43FE-80B5-006DF2241C33}"/>
    <cellStyle name="40% - Ênfase2 21 2" xfId="11046" xr:uid="{C419CF8D-5E14-49DA-9F49-C9BEBEBFC10B}"/>
    <cellStyle name="40% - Ênfase2 21 2 2" xfId="11047" xr:uid="{D2F90690-1AC5-4104-890C-0DCB26C5BA63}"/>
    <cellStyle name="40% - Ênfase2 21 2 2 2" xfId="29942" xr:uid="{5BE3D92E-5181-41AE-AD36-8ADF408B1D68}"/>
    <cellStyle name="40% - Ênfase2 21 2 2 3" xfId="29943" xr:uid="{8FB9C117-1A12-4BE8-94EE-8704A839EB52}"/>
    <cellStyle name="40% - Ênfase2 21 2 3" xfId="29944" xr:uid="{99E0CF46-09D9-41A0-9FE3-7917FF57D933}"/>
    <cellStyle name="40% - Ênfase2 21 2 4" xfId="29945" xr:uid="{353EA39F-F27B-4173-B103-99D730992D95}"/>
    <cellStyle name="40% - Ênfase2 21 3" xfId="11048" xr:uid="{DD636340-05AB-466B-9B3D-65518D045F47}"/>
    <cellStyle name="40% - Ênfase2 21 3 2" xfId="29946" xr:uid="{22B9EA40-D77A-4E44-8260-944737A55963}"/>
    <cellStyle name="40% - Ênfase2 21 3 2 2" xfId="29947" xr:uid="{F0492469-F144-495A-A188-0D69E13030AD}"/>
    <cellStyle name="40% - Ênfase2 21 3 2 3" xfId="29948" xr:uid="{087A1E87-EF35-4618-8B54-B4CBE6117B8D}"/>
    <cellStyle name="40% - Ênfase2 21 3 3" xfId="29949" xr:uid="{7DE9B700-7E2D-4848-9819-FFF26EB5AA6E}"/>
    <cellStyle name="40% - Ênfase2 21 3 4" xfId="29950" xr:uid="{7BB4AC61-3FB7-4F7A-951E-438B4017F817}"/>
    <cellStyle name="40% - Ênfase2 21 4" xfId="29951" xr:uid="{8A17CB32-4C95-4D45-B133-EFE32EEF1C53}"/>
    <cellStyle name="40% - Ênfase2 21 4 2" xfId="29952" xr:uid="{3AB90DC7-6072-4753-96DB-B382791B14FE}"/>
    <cellStyle name="40% - Ênfase2 21 4 3" xfId="29953" xr:uid="{BF697E05-3EE5-490F-848E-4ABC82B93ADC}"/>
    <cellStyle name="40% - Ênfase2 21 5" xfId="29954" xr:uid="{8393C9A7-9ECD-40D6-9978-01C89645E089}"/>
    <cellStyle name="40% - Ênfase2 21 6" xfId="29955" xr:uid="{164D244A-DCA3-4CFB-A452-A295E0EF2D5B}"/>
    <cellStyle name="40% - Ênfase2 22" xfId="5329" xr:uid="{D1586521-9667-4970-B5BB-54B4767E478E}"/>
    <cellStyle name="40% - Ênfase2 22 2" xfId="11049" xr:uid="{C32D93AA-8BC6-4518-9A02-3EE1620DECD6}"/>
    <cellStyle name="40% - Ênfase2 22 2 2" xfId="11050" xr:uid="{9951F192-D89F-4E0B-B0B7-6680E5C7C34A}"/>
    <cellStyle name="40% - Ênfase2 22 2 2 2" xfId="29956" xr:uid="{7404605A-CD67-4B8C-AE2D-0C998F4D5630}"/>
    <cellStyle name="40% - Ênfase2 22 2 2 3" xfId="29957" xr:uid="{165638B0-E04C-43FD-A6DE-84FAE83ECEC1}"/>
    <cellStyle name="40% - Ênfase2 22 2 3" xfId="29958" xr:uid="{EAC84278-59F9-4785-BEA0-7F1B5210AFCB}"/>
    <cellStyle name="40% - Ênfase2 22 2 4" xfId="29959" xr:uid="{2DE7B348-38E4-4D60-A85B-13E57B3636D3}"/>
    <cellStyle name="40% - Ênfase2 22 3" xfId="11051" xr:uid="{08DBBF57-ADC5-4794-BD34-13661010BB3F}"/>
    <cellStyle name="40% - Ênfase2 22 3 2" xfId="29960" xr:uid="{4292955E-7743-41E9-A863-257913B97A87}"/>
    <cellStyle name="40% - Ênfase2 22 3 2 2" xfId="29961" xr:uid="{3B7FFC12-8DF8-470B-A167-EA9F9C6285B3}"/>
    <cellStyle name="40% - Ênfase2 22 3 2 3" xfId="29962" xr:uid="{E8DF5E6D-9EAF-473D-8245-1027378B06F0}"/>
    <cellStyle name="40% - Ênfase2 22 3 3" xfId="29963" xr:uid="{DCA7D9EE-FD23-4EBB-8664-23948CC9B35B}"/>
    <cellStyle name="40% - Ênfase2 22 3 4" xfId="29964" xr:uid="{F8788B51-C0C2-4791-A5E4-49DAC9FC5EE3}"/>
    <cellStyle name="40% - Ênfase2 22 4" xfId="29965" xr:uid="{B210EEFF-05AA-4D8E-823E-DB8B5969E6D0}"/>
    <cellStyle name="40% - Ênfase2 22 4 2" xfId="29966" xr:uid="{BF9D277F-CB30-48E8-A802-ED21644D43A7}"/>
    <cellStyle name="40% - Ênfase2 22 4 3" xfId="29967" xr:uid="{65862964-42C4-4942-8808-27CBF4616303}"/>
    <cellStyle name="40% - Ênfase2 22 5" xfId="29968" xr:uid="{F7CD05E6-638A-4EF7-A3F4-DF1E338B7DFD}"/>
    <cellStyle name="40% - Ênfase2 22 6" xfId="29969" xr:uid="{DF64DD88-D638-4002-A1F4-3974F6E0D175}"/>
    <cellStyle name="40% - Ênfase2 23" xfId="5330" xr:uid="{3719C5CD-027B-49CB-80C3-87CF793EC11A}"/>
    <cellStyle name="40% - Ênfase2 23 2" xfId="11052" xr:uid="{452E8244-1DB4-4B81-B1B4-CCB3BBB42743}"/>
    <cellStyle name="40% - Ênfase2 23 2 2" xfId="11053" xr:uid="{6FE7609A-43E1-4C87-BAC7-7B9EADB038E3}"/>
    <cellStyle name="40% - Ênfase2 23 2 2 2" xfId="29970" xr:uid="{1CD64B0E-EFC6-4594-A7D6-2327743536AC}"/>
    <cellStyle name="40% - Ênfase2 23 2 2 3" xfId="29971" xr:uid="{786C29AF-3E6E-4A12-9EC7-DF2D47334669}"/>
    <cellStyle name="40% - Ênfase2 23 2 3" xfId="29972" xr:uid="{A68FDB3F-EE35-4DFC-9F5B-38A350D78D94}"/>
    <cellStyle name="40% - Ênfase2 23 2 4" xfId="29973" xr:uid="{B8086B01-88B5-40A8-80D8-FF4DBF30B618}"/>
    <cellStyle name="40% - Ênfase2 23 3" xfId="11054" xr:uid="{7E71E4DE-B558-4D43-95BA-895C6F92C2FB}"/>
    <cellStyle name="40% - Ênfase2 23 3 2" xfId="29974" xr:uid="{77C3C9FF-121D-4DB2-9E9F-E946BA06A807}"/>
    <cellStyle name="40% - Ênfase2 23 3 2 2" xfId="29975" xr:uid="{1F25335C-9471-42C5-B6FB-736A56F06C83}"/>
    <cellStyle name="40% - Ênfase2 23 3 2 3" xfId="29976" xr:uid="{6F508482-ADA7-4849-971D-7E0E035D74C1}"/>
    <cellStyle name="40% - Ênfase2 23 3 3" xfId="29977" xr:uid="{4773E07E-157B-4B46-A464-718C2E5977A5}"/>
    <cellStyle name="40% - Ênfase2 23 3 4" xfId="29978" xr:uid="{D6F69D8C-FB9B-4F28-9451-BBAFEC2A6EF9}"/>
    <cellStyle name="40% - Ênfase2 23 4" xfId="29979" xr:uid="{CBD7668D-C752-4063-B12A-3490024145E1}"/>
    <cellStyle name="40% - Ênfase2 23 4 2" xfId="29980" xr:uid="{BCF5D968-2832-45C0-A893-3301FD1D399D}"/>
    <cellStyle name="40% - Ênfase2 23 4 3" xfId="29981" xr:uid="{24B330E0-64F8-4696-B221-A91CE42FC6A0}"/>
    <cellStyle name="40% - Ênfase2 23 5" xfId="29982" xr:uid="{2D7FBDD4-9EC1-4F09-A62A-D440F177915B}"/>
    <cellStyle name="40% - Ênfase2 23 6" xfId="29983" xr:uid="{7FF4C13A-737F-4829-B63E-34BED047FD0B}"/>
    <cellStyle name="40% - Ênfase2 24" xfId="5331" xr:uid="{0704CB29-337D-4CD4-AB12-FBDA50682DBD}"/>
    <cellStyle name="40% - Ênfase2 24 2" xfId="11055" xr:uid="{1FA76EE9-ABB4-4233-BE9A-8241888F3C6D}"/>
    <cellStyle name="40% - Ênfase2 24 2 2" xfId="11056" xr:uid="{8690F256-3D37-4DBF-B8DF-E05E429FBA73}"/>
    <cellStyle name="40% - Ênfase2 24 2 2 2" xfId="29984" xr:uid="{4538AF87-D7AC-450C-86CE-AE0CCA030CEB}"/>
    <cellStyle name="40% - Ênfase2 24 2 2 3" xfId="29985" xr:uid="{66916502-7550-404B-B35E-0D2DEB931E83}"/>
    <cellStyle name="40% - Ênfase2 24 2 3" xfId="29986" xr:uid="{EB4D3A03-170A-4114-8A5D-CB8A0D0A0B26}"/>
    <cellStyle name="40% - Ênfase2 24 2 4" xfId="29987" xr:uid="{1F096C7E-4DD6-4083-BED4-E51DF623C1E6}"/>
    <cellStyle name="40% - Ênfase2 24 3" xfId="11057" xr:uid="{3A5BD3A6-6A1B-46AC-A069-CD3F1828D30E}"/>
    <cellStyle name="40% - Ênfase2 24 3 2" xfId="29988" xr:uid="{F868EC49-6725-4CB5-80D0-45E78F6A3C15}"/>
    <cellStyle name="40% - Ênfase2 24 3 2 2" xfId="29989" xr:uid="{1C267ACF-98DD-49D3-8BC3-732DD536D252}"/>
    <cellStyle name="40% - Ênfase2 24 3 2 3" xfId="29990" xr:uid="{B1D4945E-F583-4833-9449-2DA794DD2B98}"/>
    <cellStyle name="40% - Ênfase2 24 3 3" xfId="29991" xr:uid="{71ECF082-D99D-4B56-9E57-EEC85F7327B4}"/>
    <cellStyle name="40% - Ênfase2 24 3 4" xfId="29992" xr:uid="{93187A44-B0D6-471E-8FE1-A2C30F407BEB}"/>
    <cellStyle name="40% - Ênfase2 24 4" xfId="29993" xr:uid="{C5D9B67F-834F-40C5-BF9E-F2968C840892}"/>
    <cellStyle name="40% - Ênfase2 24 4 2" xfId="29994" xr:uid="{8B7AC64E-8EE5-42B1-AB0B-DDFC8654522D}"/>
    <cellStyle name="40% - Ênfase2 24 4 3" xfId="29995" xr:uid="{266DBB65-9018-4E48-AA78-4958E307E292}"/>
    <cellStyle name="40% - Ênfase2 24 5" xfId="29996" xr:uid="{11575243-859D-47A8-BD49-D90831023E02}"/>
    <cellStyle name="40% - Ênfase2 24 6" xfId="29997" xr:uid="{E4C0A27F-415A-4A2D-B66C-C0B5CDE1C5E3}"/>
    <cellStyle name="40% - Ênfase2 25" xfId="5332" xr:uid="{3F209958-111F-4610-8CD4-802B602126AE}"/>
    <cellStyle name="40% - Ênfase2 25 2" xfId="11058" xr:uid="{9C33D3E5-92C3-440E-AE36-F8BC140D8654}"/>
    <cellStyle name="40% - Ênfase2 25 2 2" xfId="11059" xr:uid="{5270C476-AE18-4E98-9599-F34801A02BB0}"/>
    <cellStyle name="40% - Ênfase2 25 2 2 2" xfId="29998" xr:uid="{33DEC29C-B77D-4102-B6FB-85CC194E0013}"/>
    <cellStyle name="40% - Ênfase2 25 2 2 3" xfId="29999" xr:uid="{1236C389-CF24-4E40-8269-C4399E9E1BE9}"/>
    <cellStyle name="40% - Ênfase2 25 2 3" xfId="30000" xr:uid="{1622814D-B416-403D-8CAC-4F29AAD33492}"/>
    <cellStyle name="40% - Ênfase2 25 2 4" xfId="30001" xr:uid="{D13A1D86-036E-4BC8-9645-4655B0341663}"/>
    <cellStyle name="40% - Ênfase2 25 3" xfId="11060" xr:uid="{3C3BB804-E184-4FD5-BF79-3EFA8E658EE8}"/>
    <cellStyle name="40% - Ênfase2 25 3 2" xfId="30002" xr:uid="{C5A42F04-6A53-4DBF-B6CE-B557281D7059}"/>
    <cellStyle name="40% - Ênfase2 25 3 2 2" xfId="30003" xr:uid="{D0EBF6C4-5E47-4CEC-969F-073E1512BB3C}"/>
    <cellStyle name="40% - Ênfase2 25 3 2 3" xfId="30004" xr:uid="{5E547486-3D43-42FB-9E0D-C47B7C0B3B4D}"/>
    <cellStyle name="40% - Ênfase2 25 3 3" xfId="30005" xr:uid="{5C2ABF7A-D42B-47DA-9A3A-285B93226C7B}"/>
    <cellStyle name="40% - Ênfase2 25 3 4" xfId="30006" xr:uid="{9648B82A-B3A5-4104-86E1-D98EB4DC83B2}"/>
    <cellStyle name="40% - Ênfase2 25 4" xfId="30007" xr:uid="{37B5547F-A13A-4048-BFA3-69C7AF83FD8B}"/>
    <cellStyle name="40% - Ênfase2 25 4 2" xfId="30008" xr:uid="{0106CE43-4858-42E2-B561-7B8952C8E335}"/>
    <cellStyle name="40% - Ênfase2 25 4 3" xfId="30009" xr:uid="{28B8FC8A-D250-4B3B-B35B-677755D393F5}"/>
    <cellStyle name="40% - Ênfase2 25 5" xfId="30010" xr:uid="{C12F255E-9C3E-40C6-8249-29CFEE959B52}"/>
    <cellStyle name="40% - Ênfase2 25 6" xfId="30011" xr:uid="{00E0C02B-87B6-4DAE-B701-4B670C6C1B28}"/>
    <cellStyle name="40% - Ênfase2 26" xfId="5333" xr:uid="{8184362B-FF4A-4347-AF5A-A7A233724B9B}"/>
    <cellStyle name="40% - Ênfase2 26 2" xfId="11061" xr:uid="{4FE8C9ED-D5F3-4775-B151-4803FB59655D}"/>
    <cellStyle name="40% - Ênfase2 26 2 2" xfId="11062" xr:uid="{6BA583B5-A075-42DF-85EB-EBBD1E1A901B}"/>
    <cellStyle name="40% - Ênfase2 26 2 2 2" xfId="30012" xr:uid="{C9D2D83E-3381-4832-B61F-CDD4484725F0}"/>
    <cellStyle name="40% - Ênfase2 26 2 2 3" xfId="30013" xr:uid="{16D5417C-DCB5-4BE6-88F1-A61533178BAA}"/>
    <cellStyle name="40% - Ênfase2 26 2 3" xfId="30014" xr:uid="{B31B6156-3EA8-4F0D-817D-785AB1AA97CF}"/>
    <cellStyle name="40% - Ênfase2 26 2 4" xfId="30015" xr:uid="{6C587EFA-2FFF-483B-8ABA-3FB739D11B2C}"/>
    <cellStyle name="40% - Ênfase2 26 3" xfId="11063" xr:uid="{CBE78E3A-0140-4DAC-BB6E-56C6DB53676E}"/>
    <cellStyle name="40% - Ênfase2 26 3 2" xfId="30016" xr:uid="{26DB0F63-4909-44CB-BFE7-423B7DC5AA50}"/>
    <cellStyle name="40% - Ênfase2 26 3 2 2" xfId="30017" xr:uid="{8AC86064-8CD5-46C5-A988-DD2B1F7CC297}"/>
    <cellStyle name="40% - Ênfase2 26 3 2 3" xfId="30018" xr:uid="{2FB992CA-E4D6-4DB5-A714-E1C3C622A45A}"/>
    <cellStyle name="40% - Ênfase2 26 3 3" xfId="30019" xr:uid="{3EBBA1A4-38A7-4106-ADE6-A48288ECADE3}"/>
    <cellStyle name="40% - Ênfase2 26 3 4" xfId="30020" xr:uid="{D20F54C6-BF20-41D7-A130-9F08F234C4DF}"/>
    <cellStyle name="40% - Ênfase2 26 4" xfId="30021" xr:uid="{DB73DAA7-57E5-4494-9097-A62D45EBB173}"/>
    <cellStyle name="40% - Ênfase2 26 4 2" xfId="30022" xr:uid="{768815BF-ACD9-4B74-8778-70519F4968F1}"/>
    <cellStyle name="40% - Ênfase2 26 4 3" xfId="30023" xr:uid="{9549E7FB-4363-4504-8773-F693D6944AC0}"/>
    <cellStyle name="40% - Ênfase2 26 5" xfId="30024" xr:uid="{203DEC28-FFC7-4E12-9137-EA7FA05AC8A3}"/>
    <cellStyle name="40% - Ênfase2 26 6" xfId="30025" xr:uid="{C9ED8526-0F0F-499E-A699-64FCFCACA529}"/>
    <cellStyle name="40% - Ênfase2 27" xfId="5334" xr:uid="{F0D92E18-CFAC-4560-AC83-2A98175CA651}"/>
    <cellStyle name="40% - Ênfase2 27 2" xfId="11064" xr:uid="{F8EA5A81-BFB8-4F9E-BBAA-2E11CCA9333A}"/>
    <cellStyle name="40% - Ênfase2 27 2 2" xfId="11065" xr:uid="{D406C7D3-1B2C-476C-8956-7C7976923AD5}"/>
    <cellStyle name="40% - Ênfase2 27 2 2 2" xfId="30026" xr:uid="{345511C3-FDD8-4DC2-B30B-FB4705842BB3}"/>
    <cellStyle name="40% - Ênfase2 27 2 2 3" xfId="30027" xr:uid="{46E70325-5170-45D8-A485-95F338AC1A28}"/>
    <cellStyle name="40% - Ênfase2 27 2 3" xfId="30028" xr:uid="{AE2D3D41-3278-4F34-BF50-85CF414268C9}"/>
    <cellStyle name="40% - Ênfase2 27 2 4" xfId="30029" xr:uid="{F22F442B-4ABA-4377-8367-5F70EBFADD88}"/>
    <cellStyle name="40% - Ênfase2 27 3" xfId="11066" xr:uid="{D4497511-E014-4922-B702-E3C223EFE358}"/>
    <cellStyle name="40% - Ênfase2 27 3 2" xfId="30030" xr:uid="{00E3782F-069A-4350-87D6-C6F272927E03}"/>
    <cellStyle name="40% - Ênfase2 27 3 2 2" xfId="30031" xr:uid="{8C1108A2-6F49-4C56-872C-278BBDF852B0}"/>
    <cellStyle name="40% - Ênfase2 27 3 2 3" xfId="30032" xr:uid="{63D084DD-2275-4CA9-931E-221C095EA462}"/>
    <cellStyle name="40% - Ênfase2 27 3 3" xfId="30033" xr:uid="{118BFA30-A06B-46DC-803C-810DF50D9707}"/>
    <cellStyle name="40% - Ênfase2 27 3 4" xfId="30034" xr:uid="{717CDE81-E69F-46AB-B565-05ABB08723AB}"/>
    <cellStyle name="40% - Ênfase2 27 4" xfId="30035" xr:uid="{986E8AA7-3143-4986-AE37-177E4B41EBE3}"/>
    <cellStyle name="40% - Ênfase2 27 4 2" xfId="30036" xr:uid="{16053160-EFCE-49A4-9EC2-18FC9EE67795}"/>
    <cellStyle name="40% - Ênfase2 27 4 3" xfId="30037" xr:uid="{AC07A7AA-CE25-44DC-BA1C-9948969AFBAD}"/>
    <cellStyle name="40% - Ênfase2 27 5" xfId="30038" xr:uid="{40518240-3ACD-4354-BC69-628FC748D5A9}"/>
    <cellStyle name="40% - Ênfase2 27 6" xfId="30039" xr:uid="{DF957AF9-6500-4C3D-B4B2-F39BAA6EB02C}"/>
    <cellStyle name="40% - Ênfase2 28" xfId="5335" xr:uid="{7011F883-3D03-47D1-8780-CEF05052F58A}"/>
    <cellStyle name="40% - Ênfase2 28 2" xfId="11067" xr:uid="{45E05F04-4ECB-4D48-86A3-53FDC48E020C}"/>
    <cellStyle name="40% - Ênfase2 28 2 2" xfId="11068" xr:uid="{12945A65-C86A-457E-A1C0-5D5B9257E5C3}"/>
    <cellStyle name="40% - Ênfase2 28 2 2 2" xfId="30040" xr:uid="{E0DF9466-432C-441F-9E38-821B53B69FAA}"/>
    <cellStyle name="40% - Ênfase2 28 2 2 3" xfId="30041" xr:uid="{02F5CEAE-20B5-4875-AAA7-518A175E525F}"/>
    <cellStyle name="40% - Ênfase2 28 2 3" xfId="30042" xr:uid="{C04870B1-A3D0-4862-AFCB-4A57089691B0}"/>
    <cellStyle name="40% - Ênfase2 28 2 4" xfId="30043" xr:uid="{332DE3F5-77E5-4948-A8E8-2761D2AA4C8E}"/>
    <cellStyle name="40% - Ênfase2 28 3" xfId="11069" xr:uid="{2B8A4020-6A61-4177-8FCD-DDCE83FC5E32}"/>
    <cellStyle name="40% - Ênfase2 28 3 2" xfId="30044" xr:uid="{AA46BCFE-5FE4-4F3A-BC17-34BE14A2D483}"/>
    <cellStyle name="40% - Ênfase2 28 3 2 2" xfId="30045" xr:uid="{ACAD09F8-69B2-4F30-969C-D5C703063FF5}"/>
    <cellStyle name="40% - Ênfase2 28 3 2 3" xfId="30046" xr:uid="{5E402724-BF6D-49BF-9E1F-D948F606C8DC}"/>
    <cellStyle name="40% - Ênfase2 28 3 3" xfId="30047" xr:uid="{51F98A7C-2378-4A01-ABEF-A0C047FAC723}"/>
    <cellStyle name="40% - Ênfase2 28 3 4" xfId="30048" xr:uid="{C06CB594-9044-46EC-A088-DB3E6D7CE812}"/>
    <cellStyle name="40% - Ênfase2 28 4" xfId="30049" xr:uid="{0C25AE07-8AC2-461F-B342-0C783CC57C4E}"/>
    <cellStyle name="40% - Ênfase2 28 4 2" xfId="30050" xr:uid="{969C7E67-F6A6-4C61-B98B-8CAAEB33EB3D}"/>
    <cellStyle name="40% - Ênfase2 28 4 3" xfId="30051" xr:uid="{B6AA8DBB-FC8D-4B9E-858D-3A7167196154}"/>
    <cellStyle name="40% - Ênfase2 28 5" xfId="30052" xr:uid="{6FC74846-FF46-4947-BFE4-D666C0550686}"/>
    <cellStyle name="40% - Ênfase2 28 6" xfId="30053" xr:uid="{232CE0C3-65B4-4FC4-9F32-FB3B51448360}"/>
    <cellStyle name="40% - Ênfase2 29" xfId="11070" xr:uid="{9C86FAEE-46BD-4DE2-A1F6-F7AD89BCBDC1}"/>
    <cellStyle name="40% - Ênfase2 29 2" xfId="11071" xr:uid="{C018E4ED-7BED-4BC4-8FCC-633540E48BA1}"/>
    <cellStyle name="40% - Ênfase2 29 2 2" xfId="11072" xr:uid="{C665EB1D-8562-45F2-A3AE-086829CE7249}"/>
    <cellStyle name="40% - Ênfase2 29 2 2 2" xfId="30054" xr:uid="{3CE14289-EA96-49C9-999D-EF0C8A498613}"/>
    <cellStyle name="40% - Ênfase2 29 2 2 3" xfId="30055" xr:uid="{9CA96683-B0C2-4C2B-BC7B-CCB4AEA8591F}"/>
    <cellStyle name="40% - Ênfase2 29 2 3" xfId="30056" xr:uid="{B1AB657D-9C56-4614-99AA-F337C5180733}"/>
    <cellStyle name="40% - Ênfase2 29 2 4" xfId="30057" xr:uid="{11DD702B-1840-4EF1-BEEF-162E2C014231}"/>
    <cellStyle name="40% - Ênfase2 29 3" xfId="11073" xr:uid="{C1C9D8A4-E7C0-4675-A2C3-E7F29CDCC6F3}"/>
    <cellStyle name="40% - Ênfase2 29 3 2" xfId="30058" xr:uid="{F372FB37-714D-485F-AA68-75D83D1E37B6}"/>
    <cellStyle name="40% - Ênfase2 29 3 2 2" xfId="30059" xr:uid="{CBFAEAFF-7468-42FA-9B2F-C2B9816B0831}"/>
    <cellStyle name="40% - Ênfase2 29 3 2 3" xfId="30060" xr:uid="{82B3B1AA-956A-44AE-B709-9B04704A0AC9}"/>
    <cellStyle name="40% - Ênfase2 29 3 3" xfId="30061" xr:uid="{0CCA08FA-B39F-41E2-8FFB-482B14D78010}"/>
    <cellStyle name="40% - Ênfase2 29 3 4" xfId="30062" xr:uid="{87C33472-6EF5-42AC-9AF8-89E5881B0038}"/>
    <cellStyle name="40% - Ênfase2 29 4" xfId="30063" xr:uid="{52C13555-9E61-4EC4-AF72-9F75F40BD069}"/>
    <cellStyle name="40% - Ênfase2 29 4 2" xfId="30064" xr:uid="{84B78C78-5726-4918-AF84-2AA813F658DB}"/>
    <cellStyle name="40% - Ênfase2 29 4 3" xfId="30065" xr:uid="{BD61FFB1-B13F-4835-A172-F45433CA408D}"/>
    <cellStyle name="40% - Ênfase2 29 5" xfId="30066" xr:uid="{7756A333-DCF5-42FD-A057-CCA37760B1F6}"/>
    <cellStyle name="40% - Ênfase2 29 6" xfId="30067" xr:uid="{6927581D-579C-439F-A0FF-78F4A12E2221}"/>
    <cellStyle name="40% - Ênfase2 3" xfId="5336" xr:uid="{8D799C83-8F4C-4B86-9FF9-98D61CE3E62E}"/>
    <cellStyle name="40% - Ênfase2 3 10" xfId="11074" xr:uid="{D1520202-CFC7-46CC-87D3-A315B40C4A3F}"/>
    <cellStyle name="40% - Ênfase2 3 10 2" xfId="30068" xr:uid="{57420E8A-4016-4AE6-89B3-687B6EBA4727}"/>
    <cellStyle name="40% - Ênfase2 3 10 2 2" xfId="30069" xr:uid="{D3A020B8-7A31-48F3-91AF-26D091FB3BF8}"/>
    <cellStyle name="40% - Ênfase2 3 10 2 3" xfId="30070" xr:uid="{B2CCBC3D-5E9F-4867-9465-4D3ECABED2F9}"/>
    <cellStyle name="40% - Ênfase2 3 10 3" xfId="30071" xr:uid="{88E4B194-7B65-4B1C-8241-206DB156E2F3}"/>
    <cellStyle name="40% - Ênfase2 3 10 4" xfId="30072" xr:uid="{C5A783E4-845B-4DD4-B3B3-DF40CEEFDA75}"/>
    <cellStyle name="40% - Ênfase2 3 11" xfId="30073" xr:uid="{03A89506-27F8-443A-9426-3D9BFE55804D}"/>
    <cellStyle name="40% - Ênfase2 3 11 2" xfId="30074" xr:uid="{DF4BB41F-D64D-4D0A-84EF-5E2082AB41C3}"/>
    <cellStyle name="40% - Ênfase2 3 11 3" xfId="30075" xr:uid="{79AE7FBD-CAEE-4F1C-90D7-F89A950038E3}"/>
    <cellStyle name="40% - Ênfase2 3 12" xfId="30076" xr:uid="{933F6F64-F029-47F7-8B63-242BED39E437}"/>
    <cellStyle name="40% - Ênfase2 3 13" xfId="30077" xr:uid="{E6D451E7-5BF0-42EA-B495-2699104ACDEF}"/>
    <cellStyle name="40% - Ênfase2 3 2" xfId="5337" xr:uid="{31CD0B7F-5239-4FEF-A4D6-7981F664BF4A}"/>
    <cellStyle name="40% - Ênfase2 3 2 2" xfId="11075" xr:uid="{BC883BC3-FC0F-4229-8438-5B34BDB21475}"/>
    <cellStyle name="40% - Ênfase2 3 2 2 2" xfId="30078" xr:uid="{336E45D1-8411-4D63-909D-2565CBDEE035}"/>
    <cellStyle name="40% - Ênfase2 3 2 2 2 2" xfId="30079" xr:uid="{06435C1A-8105-4B52-9AE2-AECB29AA9F30}"/>
    <cellStyle name="40% - Ênfase2 3 2 2 2 3" xfId="30080" xr:uid="{941F5D8F-8F70-40B5-B9AD-52CE84869F3C}"/>
    <cellStyle name="40% - Ênfase2 3 2 2 3" xfId="30081" xr:uid="{D20D2ABC-6680-4E09-93CB-0D1CEE6CDCF8}"/>
    <cellStyle name="40% - Ênfase2 3 2 2 4" xfId="30082" xr:uid="{739823C5-C49A-4C2D-B18A-B9349D3B8A73}"/>
    <cellStyle name="40% - Ênfase2 3 2 3" xfId="11076" xr:uid="{F26402EC-A116-4399-BB11-B67689989212}"/>
    <cellStyle name="40% - Ênfase2 3 2 3 2" xfId="30083" xr:uid="{F9B21A47-E786-4DAF-80A8-BB272786FA3F}"/>
    <cellStyle name="40% - Ênfase2 3 2 3 2 2" xfId="30084" xr:uid="{E68CB521-5C11-422B-BFB4-7254CF48CF28}"/>
    <cellStyle name="40% - Ênfase2 3 2 3 2 3" xfId="30085" xr:uid="{C07D7CDA-B806-4462-AE50-8B322DFF20B1}"/>
    <cellStyle name="40% - Ênfase2 3 2 3 3" xfId="30086" xr:uid="{782CA9EC-F085-435B-84B6-1EAE21DC1129}"/>
    <cellStyle name="40% - Ênfase2 3 2 3 4" xfId="30087" xr:uid="{6759F837-BA3B-4790-AFC8-76DEB9435B71}"/>
    <cellStyle name="40% - Ênfase2 3 2 4" xfId="30088" xr:uid="{ED4550C1-ECA0-415C-8B40-06AA935D21A1}"/>
    <cellStyle name="40% - Ênfase2 3 2 4 2" xfId="30089" xr:uid="{8AF1DC1E-A458-4F59-AAC0-AA2B9EE00CC6}"/>
    <cellStyle name="40% - Ênfase2 3 2 4 3" xfId="30090" xr:uid="{4E26FBAD-B9B8-4B82-94BD-D070DB14E23C}"/>
    <cellStyle name="40% - Ênfase2 3 2 5" xfId="30091" xr:uid="{3B43AD40-6096-47F1-8BB3-1C591136A24E}"/>
    <cellStyle name="40% - Ênfase2 3 2 6" xfId="30092" xr:uid="{BD78AB6E-996F-4701-BC85-312C507B9C42}"/>
    <cellStyle name="40% - Ênfase2 3 3" xfId="5338" xr:uid="{074F93E3-454E-4A6B-B697-9C843A33375F}"/>
    <cellStyle name="40% - Ênfase2 3 3 2" xfId="11077" xr:uid="{487E697B-3B31-421E-A522-222A16D112D4}"/>
    <cellStyle name="40% - Ênfase2 3 3 2 2" xfId="30093" xr:uid="{F7DAE6D7-8B7D-41C7-92BD-C87BD6DF095B}"/>
    <cellStyle name="40% - Ênfase2 3 3 2 2 2" xfId="30094" xr:uid="{7888743F-4A66-47E4-8B63-DB95BEE721AC}"/>
    <cellStyle name="40% - Ênfase2 3 3 2 2 3" xfId="30095" xr:uid="{55F4D4A4-5A7D-4EF7-B932-B3DD694ADE2F}"/>
    <cellStyle name="40% - Ênfase2 3 3 2 3" xfId="30096" xr:uid="{0E7394D8-6D40-4512-A36A-55E87AD16184}"/>
    <cellStyle name="40% - Ênfase2 3 3 2 4" xfId="30097" xr:uid="{AB44A60C-0016-41B6-8B24-FCC37DA9044C}"/>
    <cellStyle name="40% - Ênfase2 3 3 3" xfId="11078" xr:uid="{5B6C6623-0A61-431D-B113-21D0D266F302}"/>
    <cellStyle name="40% - Ênfase2 3 3 3 2" xfId="30098" xr:uid="{386D74B0-F559-4BA2-83F4-7A7E48653C0D}"/>
    <cellStyle name="40% - Ênfase2 3 3 3 2 2" xfId="30099" xr:uid="{394D4FE7-5820-471B-A724-9B13ED9DFCE3}"/>
    <cellStyle name="40% - Ênfase2 3 3 3 2 3" xfId="30100" xr:uid="{ED2C54C9-72F1-49E9-A8C9-F90755213C07}"/>
    <cellStyle name="40% - Ênfase2 3 3 3 3" xfId="30101" xr:uid="{88E7C796-CB14-480D-ACA3-0292CB0C14F1}"/>
    <cellStyle name="40% - Ênfase2 3 3 3 4" xfId="30102" xr:uid="{F92F4D58-681F-48B8-9F51-552165EBBF00}"/>
    <cellStyle name="40% - Ênfase2 3 3 4" xfId="30103" xr:uid="{B5BE3F5F-E146-4FF7-9DEF-10B05EEE35DD}"/>
    <cellStyle name="40% - Ênfase2 3 3 4 2" xfId="30104" xr:uid="{A0BA9C78-7165-4AF9-B179-FAD6E9FA788E}"/>
    <cellStyle name="40% - Ênfase2 3 3 4 3" xfId="30105" xr:uid="{0FAF8CB8-7331-4F44-A460-3841E7A43362}"/>
    <cellStyle name="40% - Ênfase2 3 3 5" xfId="30106" xr:uid="{4E5FBCAF-AB64-4086-8750-A26DB3497F38}"/>
    <cellStyle name="40% - Ênfase2 3 3 6" xfId="30107" xr:uid="{7F1736AC-85AA-4F07-AFCF-3C6958A6A1B6}"/>
    <cellStyle name="40% - Ênfase2 3 4" xfId="5339" xr:uid="{9F9873E3-C4A2-4A4B-8B8B-6D49BBAFE469}"/>
    <cellStyle name="40% - Ênfase2 3 4 2" xfId="11079" xr:uid="{800515E3-BACC-407F-A1BE-CAC2196F4EE6}"/>
    <cellStyle name="40% - Ênfase2 3 4 2 2" xfId="30108" xr:uid="{F64A8FB0-0B7C-4F2F-8749-D2EF2C23F655}"/>
    <cellStyle name="40% - Ênfase2 3 4 2 2 2" xfId="30109" xr:uid="{4143F945-2FF6-4C98-BB34-2883DE367D47}"/>
    <cellStyle name="40% - Ênfase2 3 4 2 2 3" xfId="30110" xr:uid="{0629D64E-76F0-48F4-B12A-5E1A213703B9}"/>
    <cellStyle name="40% - Ênfase2 3 4 2 3" xfId="30111" xr:uid="{993B3950-6AEB-4149-B80D-03643E702B1F}"/>
    <cellStyle name="40% - Ênfase2 3 4 2 4" xfId="30112" xr:uid="{41B4614D-2B6D-4E4B-8EFB-A4273D6BF613}"/>
    <cellStyle name="40% - Ênfase2 3 4 3" xfId="11080" xr:uid="{44BDEE34-1528-457C-9227-343F4BCAD0FE}"/>
    <cellStyle name="40% - Ênfase2 3 4 3 2" xfId="30113" xr:uid="{6BBB9FB8-868F-4279-932E-FAEF0A18EE6C}"/>
    <cellStyle name="40% - Ênfase2 3 4 3 2 2" xfId="30114" xr:uid="{4F614EE5-459C-422E-B95B-4964BBCB1938}"/>
    <cellStyle name="40% - Ênfase2 3 4 3 2 3" xfId="30115" xr:uid="{22476C54-9016-40E4-9C94-E17D752A93FF}"/>
    <cellStyle name="40% - Ênfase2 3 4 3 3" xfId="30116" xr:uid="{37F1BBAB-03C2-4CD5-A78F-5F1C81FCA401}"/>
    <cellStyle name="40% - Ênfase2 3 4 3 4" xfId="30117" xr:uid="{6C4A1E9C-F4AC-43E7-8D22-E60DE3D490E0}"/>
    <cellStyle name="40% - Ênfase2 3 4 4" xfId="30118" xr:uid="{8A4A999F-BCC2-495B-B772-647C768D180F}"/>
    <cellStyle name="40% - Ênfase2 3 4 4 2" xfId="30119" xr:uid="{22CF07F5-5F09-4163-8E2D-676DCA6506F4}"/>
    <cellStyle name="40% - Ênfase2 3 4 4 3" xfId="30120" xr:uid="{4E2B0B1F-B119-450B-8F3F-11E5BA39CDCA}"/>
    <cellStyle name="40% - Ênfase2 3 4 5" xfId="30121" xr:uid="{9D64496B-37D6-451D-8385-0F5F8B590442}"/>
    <cellStyle name="40% - Ênfase2 3 4 6" xfId="30122" xr:uid="{5EF19C5E-00B3-4586-860E-71EFD62BFB8F}"/>
    <cellStyle name="40% - Ênfase2 3 5" xfId="11081" xr:uid="{B339B6AC-BFCE-4FCD-95F1-FA62A4B63988}"/>
    <cellStyle name="40% - Ênfase2 3 5 2" xfId="11082" xr:uid="{266BE670-BD04-4C51-94FE-702B4593109A}"/>
    <cellStyle name="40% - Ênfase2 3 5 2 2" xfId="30123" xr:uid="{CA20069A-7B07-405D-83CD-C49D96905841}"/>
    <cellStyle name="40% - Ênfase2 3 5 2 2 2" xfId="30124" xr:uid="{A3C088F2-91A2-45BE-8689-98D88D5B86FA}"/>
    <cellStyle name="40% - Ênfase2 3 5 2 2 3" xfId="30125" xr:uid="{5A02F5C1-17ED-4FE3-B8AC-858160D6F825}"/>
    <cellStyle name="40% - Ênfase2 3 5 2 3" xfId="30126" xr:uid="{F03EA335-7432-40C6-AFA0-CBC5FF721952}"/>
    <cellStyle name="40% - Ênfase2 3 5 2 4" xfId="30127" xr:uid="{250A32CF-9D27-4C9F-8EF5-2B0681AFBD81}"/>
    <cellStyle name="40% - Ênfase2 3 5 3" xfId="11083" xr:uid="{7269C29D-F553-47AE-9980-C28423391BC2}"/>
    <cellStyle name="40% - Ênfase2 3 5 3 2" xfId="30128" xr:uid="{9C2C4E25-3665-45FF-BD1E-243CE860F844}"/>
    <cellStyle name="40% - Ênfase2 3 5 3 2 2" xfId="30129" xr:uid="{AB36238B-90CD-48C0-BCC2-1FB932219E17}"/>
    <cellStyle name="40% - Ênfase2 3 5 3 2 3" xfId="30130" xr:uid="{7CB67B66-3A69-4FE0-8E84-7E0B899F6D4D}"/>
    <cellStyle name="40% - Ênfase2 3 5 3 3" xfId="30131" xr:uid="{90ACE129-9A0C-4338-80AC-6E1B073DB6FD}"/>
    <cellStyle name="40% - Ênfase2 3 5 3 4" xfId="30132" xr:uid="{F1C5C84B-4177-491D-B7C8-16E9BEC55C7D}"/>
    <cellStyle name="40% - Ênfase2 3 5 4" xfId="30133" xr:uid="{A261ADCD-531D-4D07-9F2F-26CAA0B35BA5}"/>
    <cellStyle name="40% - Ênfase2 3 5 4 2" xfId="30134" xr:uid="{336DA619-D60C-4A41-AB74-CF89E6B2839F}"/>
    <cellStyle name="40% - Ênfase2 3 5 4 3" xfId="30135" xr:uid="{9EE0FC11-5DC7-4547-AB43-74A3D927F24C}"/>
    <cellStyle name="40% - Ênfase2 3 5 5" xfId="30136" xr:uid="{F20B127C-B635-4BFF-8B3D-87C58809C17C}"/>
    <cellStyle name="40% - Ênfase2 3 5 6" xfId="30137" xr:uid="{796CF1F8-7B10-4006-8DCF-7E6A8939602E}"/>
    <cellStyle name="40% - Ênfase2 3 6" xfId="11084" xr:uid="{D7936D76-9228-4DA3-8EFE-6357728DE4C3}"/>
    <cellStyle name="40% - Ênfase2 3 6 2" xfId="11085" xr:uid="{9185E4C6-5953-4822-9FA5-05A902D9666E}"/>
    <cellStyle name="40% - Ênfase2 3 6 2 2" xfId="30138" xr:uid="{153F8E8B-5B50-45C0-BB07-823A2F906270}"/>
    <cellStyle name="40% - Ênfase2 3 6 2 2 2" xfId="30139" xr:uid="{9B86E9FE-189A-40D0-A0B9-E7EA9E96E897}"/>
    <cellStyle name="40% - Ênfase2 3 6 2 2 3" xfId="30140" xr:uid="{56A8DCBE-D515-4C6C-AE09-E20A336F3CC9}"/>
    <cellStyle name="40% - Ênfase2 3 6 2 3" xfId="30141" xr:uid="{C076D9EA-53E6-4D0A-8EA6-C2CF5BBE3CAA}"/>
    <cellStyle name="40% - Ênfase2 3 6 2 4" xfId="30142" xr:uid="{322839D1-3D79-4B75-98DB-D654195A8EFA}"/>
    <cellStyle name="40% - Ênfase2 3 6 3" xfId="11086" xr:uid="{58CDE574-3A95-44A7-BB62-672DB122FEF1}"/>
    <cellStyle name="40% - Ênfase2 3 6 3 2" xfId="30143" xr:uid="{6DA2C261-8AD9-4263-B22A-F257C1C18A9C}"/>
    <cellStyle name="40% - Ênfase2 3 6 3 2 2" xfId="30144" xr:uid="{1841B730-F475-497F-9669-2C303D1E5C99}"/>
    <cellStyle name="40% - Ênfase2 3 6 3 2 3" xfId="30145" xr:uid="{E070BD11-52BF-437F-9C75-70514B197AEC}"/>
    <cellStyle name="40% - Ênfase2 3 6 3 3" xfId="30146" xr:uid="{129D3A2C-1C46-4404-B1C8-37B0CEB3A624}"/>
    <cellStyle name="40% - Ênfase2 3 6 3 4" xfId="30147" xr:uid="{C9E975DB-6713-486D-AE41-E403F61F2B8D}"/>
    <cellStyle name="40% - Ênfase2 3 6 4" xfId="30148" xr:uid="{F2AE2EFD-E513-4596-B520-B1049708EA50}"/>
    <cellStyle name="40% - Ênfase2 3 6 4 2" xfId="30149" xr:uid="{3FFD66C2-16A2-47F7-9485-24D340A7CC11}"/>
    <cellStyle name="40% - Ênfase2 3 6 4 3" xfId="30150" xr:uid="{46A35FB9-4744-4757-8B4A-30341F2ADBEF}"/>
    <cellStyle name="40% - Ênfase2 3 6 5" xfId="30151" xr:uid="{E7B1BDB8-D06B-4575-A336-B2A88E46B0CC}"/>
    <cellStyle name="40% - Ênfase2 3 6 6" xfId="30152" xr:uid="{B738202B-9E4E-4EA4-8267-94E1EE3AF4B6}"/>
    <cellStyle name="40% - Ênfase2 3 7" xfId="11087" xr:uid="{50813E52-0A1A-4DED-99A6-4B2DE1C3F66D}"/>
    <cellStyle name="40% - Ênfase2 3 7 2" xfId="11088" xr:uid="{7B03A94B-B3DE-4AED-83B7-5FDAFD47FB03}"/>
    <cellStyle name="40% - Ênfase2 3 7 2 2" xfId="30153" xr:uid="{07B562D8-06C5-4015-B2CF-19516C4CDDC3}"/>
    <cellStyle name="40% - Ênfase2 3 7 2 2 2" xfId="30154" xr:uid="{E9A3CE95-91C8-4553-B6A0-B23C098CA5AF}"/>
    <cellStyle name="40% - Ênfase2 3 7 2 2 3" xfId="30155" xr:uid="{B24F6AC7-3ECF-42F8-9FFA-7DBF82A8E094}"/>
    <cellStyle name="40% - Ênfase2 3 7 2 3" xfId="30156" xr:uid="{921604BE-AB97-4924-8083-BB38219DD852}"/>
    <cellStyle name="40% - Ênfase2 3 7 2 4" xfId="30157" xr:uid="{69B11FAA-39D1-4C22-A5C1-EB57347DD644}"/>
    <cellStyle name="40% - Ênfase2 3 7 3" xfId="11089" xr:uid="{A0CE7CD1-C882-4C03-85DD-231504C87D19}"/>
    <cellStyle name="40% - Ênfase2 3 7 3 2" xfId="30158" xr:uid="{4DF3D9F8-A27F-4625-9FF5-2C9F0F5A5A7B}"/>
    <cellStyle name="40% - Ênfase2 3 7 3 2 2" xfId="30159" xr:uid="{230A6F76-0173-4DFE-963F-40110740D483}"/>
    <cellStyle name="40% - Ênfase2 3 7 3 2 3" xfId="30160" xr:uid="{729C6C0A-8D32-4F40-8069-D42D931E6E4D}"/>
    <cellStyle name="40% - Ênfase2 3 7 3 3" xfId="30161" xr:uid="{59B888AB-7DDC-48F6-B5E4-D23C90069553}"/>
    <cellStyle name="40% - Ênfase2 3 7 3 4" xfId="30162" xr:uid="{F1B3EFC1-5245-4C9B-934C-5B20CA1AE1EF}"/>
    <cellStyle name="40% - Ênfase2 3 7 4" xfId="30163" xr:uid="{26CEEE9C-C4CA-41CF-9AB6-B06E1039E64F}"/>
    <cellStyle name="40% - Ênfase2 3 7 4 2" xfId="30164" xr:uid="{F6108E1D-80AE-4742-98CE-A94920510ED9}"/>
    <cellStyle name="40% - Ênfase2 3 7 4 3" xfId="30165" xr:uid="{1FC1006F-675D-4476-9330-CE3DF441F4DF}"/>
    <cellStyle name="40% - Ênfase2 3 7 5" xfId="30166" xr:uid="{EABDE24E-56D7-4B3F-8490-CE66F3746EB9}"/>
    <cellStyle name="40% - Ênfase2 3 7 6" xfId="30167" xr:uid="{B64999F2-9D72-4B1F-BE35-8CF5A92E8498}"/>
    <cellStyle name="40% - Ênfase2 3 8" xfId="11090" xr:uid="{6EE71EC4-7154-4864-BAAA-8C5120752A2C}"/>
    <cellStyle name="40% - Ênfase2 3 8 2" xfId="11091" xr:uid="{867C207A-1C6D-4C5F-98F7-21C1F4AD6EB9}"/>
    <cellStyle name="40% - Ênfase2 3 8 2 2" xfId="30168" xr:uid="{695DD42F-CB6C-4EB2-BBAB-0E76A7BF1174}"/>
    <cellStyle name="40% - Ênfase2 3 8 2 2 2" xfId="30169" xr:uid="{D9B00D9E-4EA4-4B65-BF79-34982163DF8D}"/>
    <cellStyle name="40% - Ênfase2 3 8 2 2 3" xfId="30170" xr:uid="{6CBA6269-E285-4D47-8B10-7918F7D27474}"/>
    <cellStyle name="40% - Ênfase2 3 8 2 3" xfId="30171" xr:uid="{989FEACD-BD55-4694-AE65-03DC43955033}"/>
    <cellStyle name="40% - Ênfase2 3 8 2 4" xfId="30172" xr:uid="{6E26F4D2-8084-4821-ACFD-97788C533D29}"/>
    <cellStyle name="40% - Ênfase2 3 8 3" xfId="11092" xr:uid="{17E230DF-B610-4643-863F-EABADDF1AD8F}"/>
    <cellStyle name="40% - Ênfase2 3 8 3 2" xfId="30173" xr:uid="{422DB438-5490-4A2E-876A-95E5061357E2}"/>
    <cellStyle name="40% - Ênfase2 3 8 3 2 2" xfId="30174" xr:uid="{93E176D3-84F7-4449-A606-59ED27D15FE4}"/>
    <cellStyle name="40% - Ênfase2 3 8 3 2 3" xfId="30175" xr:uid="{84E826FF-DB4C-4A63-B3DA-38102D3DD54B}"/>
    <cellStyle name="40% - Ênfase2 3 8 3 3" xfId="30176" xr:uid="{6A81ADCE-B385-4AD8-98CC-397DB7B2B57D}"/>
    <cellStyle name="40% - Ênfase2 3 8 3 4" xfId="30177" xr:uid="{95DA311B-C3FB-4726-982F-A21ED4F7D6CF}"/>
    <cellStyle name="40% - Ênfase2 3 8 4" xfId="30178" xr:uid="{6A1735C6-3810-4D75-B7AF-9011A4C3C816}"/>
    <cellStyle name="40% - Ênfase2 3 8 4 2" xfId="30179" xr:uid="{94FB5FBA-AB02-48B4-AA7C-870B771FA8A1}"/>
    <cellStyle name="40% - Ênfase2 3 8 4 3" xfId="30180" xr:uid="{C57D3EA6-F217-453C-BADD-4712D17A61E8}"/>
    <cellStyle name="40% - Ênfase2 3 8 5" xfId="30181" xr:uid="{5CCD4AEA-536E-43D1-AA62-03E1EFE7D4BD}"/>
    <cellStyle name="40% - Ênfase2 3 8 6" xfId="30182" xr:uid="{92860341-E510-4321-9864-E171AEEA2A51}"/>
    <cellStyle name="40% - Ênfase2 3 9" xfId="11093" xr:uid="{FA0CCBBC-62A4-4CC6-9625-B07DC77BF1D9}"/>
    <cellStyle name="40% - Ênfase2 3 9 2" xfId="30183" xr:uid="{39D0BA3A-6926-488A-8B51-30191C89C226}"/>
    <cellStyle name="40% - Ênfase2 3 9 2 2" xfId="30184" xr:uid="{68C6A71A-7CA9-4E3E-B92C-48CD4853C358}"/>
    <cellStyle name="40% - Ênfase2 3 9 2 3" xfId="30185" xr:uid="{06FC7620-EFF5-40DB-9B71-11B15557D4AA}"/>
    <cellStyle name="40% - Ênfase2 3 9 3" xfId="30186" xr:uid="{DA1B7E9F-DA90-4181-8196-3854604C41D6}"/>
    <cellStyle name="40% - Ênfase2 3 9 4" xfId="30187" xr:uid="{16346931-FD95-4048-A02D-41B20FAAF899}"/>
    <cellStyle name="40% - Ênfase2 30" xfId="11094" xr:uid="{23045491-3822-4BB3-883A-B83BCD228477}"/>
    <cellStyle name="40% - Ênfase2 30 2" xfId="11095" xr:uid="{9F6F721C-4B1B-4E59-A351-B4DE9B57BF89}"/>
    <cellStyle name="40% - Ênfase2 30 2 2" xfId="11096" xr:uid="{770CA6A5-6BF9-41CE-BDA9-79444F2F0B47}"/>
    <cellStyle name="40% - Ênfase2 30 2 2 2" xfId="30188" xr:uid="{BBE14F57-F61C-4BB3-AFEB-1668905B47E4}"/>
    <cellStyle name="40% - Ênfase2 30 2 2 3" xfId="30189" xr:uid="{BE62364C-0518-4281-B63A-9C59B6083E24}"/>
    <cellStyle name="40% - Ênfase2 30 2 3" xfId="30190" xr:uid="{84EFBAA2-D16E-46E7-9C29-C51A483A5DB8}"/>
    <cellStyle name="40% - Ênfase2 30 2 4" xfId="30191" xr:uid="{7AA366A3-C983-4677-ACA5-CDC1FCBF116A}"/>
    <cellStyle name="40% - Ênfase2 30 3" xfId="11097" xr:uid="{25C1D715-2D85-4424-949B-B4EF2E21B784}"/>
    <cellStyle name="40% - Ênfase2 30 3 2" xfId="30192" xr:uid="{590E5C7A-937C-45DC-8598-7376DD027E5F}"/>
    <cellStyle name="40% - Ênfase2 30 3 2 2" xfId="30193" xr:uid="{109D0CBC-BF5B-4AEC-84B6-D7A933588955}"/>
    <cellStyle name="40% - Ênfase2 30 3 2 3" xfId="30194" xr:uid="{452740E7-10C0-4A07-BB3B-84DA929D2C87}"/>
    <cellStyle name="40% - Ênfase2 30 3 3" xfId="30195" xr:uid="{70640520-08FC-4310-972F-37D1DF71C8BF}"/>
    <cellStyle name="40% - Ênfase2 30 3 4" xfId="30196" xr:uid="{01108B35-EEF4-43DE-B2DF-B74FC02934EE}"/>
    <cellStyle name="40% - Ênfase2 30 4" xfId="30197" xr:uid="{5BAFB44F-5312-4CF9-9036-2BCF6DDC5397}"/>
    <cellStyle name="40% - Ênfase2 30 4 2" xfId="30198" xr:uid="{BE562781-C2B0-4692-8164-2B16DC886432}"/>
    <cellStyle name="40% - Ênfase2 30 4 3" xfId="30199" xr:uid="{999384C2-F3A5-4E00-B92E-AB7347529107}"/>
    <cellStyle name="40% - Ênfase2 30 5" xfId="30200" xr:uid="{7835929C-C657-48CD-9C25-B0F4D001FB5E}"/>
    <cellStyle name="40% - Ênfase2 30 6" xfId="30201" xr:uid="{E1AA1175-47B5-4E8D-90AD-03556A789F48}"/>
    <cellStyle name="40% - Ênfase2 31" xfId="11098" xr:uid="{E194FD65-5E47-4225-AF85-B8AC4A4E6AD0}"/>
    <cellStyle name="40% - Ênfase2 31 2" xfId="11099" xr:uid="{A986C6BE-4ADB-4FEA-AD1E-831D3FE71782}"/>
    <cellStyle name="40% - Ênfase2 31 2 2" xfId="11100" xr:uid="{533A880B-3C60-4C56-AAFF-249FD1312E3A}"/>
    <cellStyle name="40% - Ênfase2 31 2 2 2" xfId="30202" xr:uid="{C07286E5-087C-400F-9506-3E699ACE0A54}"/>
    <cellStyle name="40% - Ênfase2 31 2 2 3" xfId="30203" xr:uid="{A574C471-C243-431C-AC75-24170F65AE7A}"/>
    <cellStyle name="40% - Ênfase2 31 2 3" xfId="30204" xr:uid="{93A470F5-E446-4883-A570-B5286EBDE9D0}"/>
    <cellStyle name="40% - Ênfase2 31 2 4" xfId="30205" xr:uid="{4B4CC5AB-4E96-4862-8B61-08E813695A10}"/>
    <cellStyle name="40% - Ênfase2 31 3" xfId="11101" xr:uid="{43665BA6-CEB6-4792-B634-D0B582F70DFB}"/>
    <cellStyle name="40% - Ênfase2 31 3 2" xfId="30206" xr:uid="{0BC9F685-D923-4D40-9408-9785DD8105AD}"/>
    <cellStyle name="40% - Ênfase2 31 3 2 2" xfId="30207" xr:uid="{4A954BA8-BAD6-40B4-8A5B-0D1DA3E822F0}"/>
    <cellStyle name="40% - Ênfase2 31 3 2 3" xfId="30208" xr:uid="{6D120A31-0553-44D8-9B0C-419F312DEDCF}"/>
    <cellStyle name="40% - Ênfase2 31 3 3" xfId="30209" xr:uid="{D176124D-9682-43CE-A51B-757E7A3EE6ED}"/>
    <cellStyle name="40% - Ênfase2 31 3 4" xfId="30210" xr:uid="{F65A9D9A-9D0C-4AAB-8099-927A73DE97FF}"/>
    <cellStyle name="40% - Ênfase2 31 4" xfId="30211" xr:uid="{AD7ACF98-FCA7-4E8F-A361-14D8C1D67C25}"/>
    <cellStyle name="40% - Ênfase2 31 4 2" xfId="30212" xr:uid="{B5A7DFA3-EF98-4BBF-BF5B-F8AACEDD587D}"/>
    <cellStyle name="40% - Ênfase2 31 4 3" xfId="30213" xr:uid="{56228EAE-A5C1-4D38-84F0-5BCFF5475C59}"/>
    <cellStyle name="40% - Ênfase2 31 5" xfId="30214" xr:uid="{B230BB7B-E736-4F26-9EA2-E3306C771079}"/>
    <cellStyle name="40% - Ênfase2 31 6" xfId="30215" xr:uid="{0131FED7-D9FC-4B76-81FF-DAA02EA5CD23}"/>
    <cellStyle name="40% - Ênfase2 32" xfId="11102" xr:uid="{7C81B9AF-D468-4E62-B2DE-FFA1A5F23BB5}"/>
    <cellStyle name="40% - Ênfase2 32 2" xfId="11103" xr:uid="{97A4AF36-AD65-4D02-91C8-23794C60E7AF}"/>
    <cellStyle name="40% - Ênfase2 32 2 2" xfId="11104" xr:uid="{CD0109A2-1391-4E94-AC01-C031730EFD10}"/>
    <cellStyle name="40% - Ênfase2 32 2 2 2" xfId="30216" xr:uid="{C580BA24-70CD-4797-BDCB-0C710711A0E9}"/>
    <cellStyle name="40% - Ênfase2 32 2 2 3" xfId="30217" xr:uid="{6350E2C3-131F-4C8C-B77B-9E99F88C748D}"/>
    <cellStyle name="40% - Ênfase2 32 2 3" xfId="30218" xr:uid="{CD3E2BE1-7F1A-4769-87C2-F93945FD0D91}"/>
    <cellStyle name="40% - Ênfase2 32 2 4" xfId="30219" xr:uid="{FA184E7D-74F3-42EB-9217-23F5C8387D96}"/>
    <cellStyle name="40% - Ênfase2 32 3" xfId="11105" xr:uid="{E5CB02A8-9432-441C-9934-0BF79A20A3F8}"/>
    <cellStyle name="40% - Ênfase2 32 3 2" xfId="30220" xr:uid="{6A8FBECE-4536-4D9A-A4AC-B9CCB0694A3D}"/>
    <cellStyle name="40% - Ênfase2 32 3 2 2" xfId="30221" xr:uid="{B1EA915E-456E-497D-91BD-2B857C34C6A3}"/>
    <cellStyle name="40% - Ênfase2 32 3 2 3" xfId="30222" xr:uid="{14AB79EF-3766-4451-9BBD-07682B6609D0}"/>
    <cellStyle name="40% - Ênfase2 32 3 3" xfId="30223" xr:uid="{6EC0956F-90BD-48C9-9ECF-CB04C874FFD3}"/>
    <cellStyle name="40% - Ênfase2 32 3 4" xfId="30224" xr:uid="{C3367911-4BEF-4256-A774-2FE9F9DED714}"/>
    <cellStyle name="40% - Ênfase2 32 4" xfId="30225" xr:uid="{B8622916-097B-42FD-96C5-B097B149721D}"/>
    <cellStyle name="40% - Ênfase2 32 4 2" xfId="30226" xr:uid="{850B0F66-FB8C-43C2-9AD0-31612141D483}"/>
    <cellStyle name="40% - Ênfase2 32 4 3" xfId="30227" xr:uid="{2DB8660A-CBD9-4FBB-8CAF-F9797237CE9D}"/>
    <cellStyle name="40% - Ênfase2 32 5" xfId="30228" xr:uid="{78563325-81C1-44A0-B999-2692B7918A16}"/>
    <cellStyle name="40% - Ênfase2 32 6" xfId="30229" xr:uid="{CE9F513C-664D-46EF-AC58-B4E4AEDC0CC5}"/>
    <cellStyle name="40% - Ênfase2 33" xfId="11106" xr:uid="{F2BB4528-B810-4513-B411-EC7C065124E2}"/>
    <cellStyle name="40% - Ênfase2 33 2" xfId="11107" xr:uid="{8776AFF8-1757-4790-96E7-4F75654A7B71}"/>
    <cellStyle name="40% - Ênfase2 33 2 2" xfId="30230" xr:uid="{E70BE57B-6720-4426-8BBA-CB07ECB2A60C}"/>
    <cellStyle name="40% - Ênfase2 33 2 2 2" xfId="30231" xr:uid="{31BF6763-8137-4C58-B572-E997AE76310D}"/>
    <cellStyle name="40% - Ênfase2 33 2 2 3" xfId="30232" xr:uid="{87A9FE97-04D0-4200-B67C-DB44271381FE}"/>
    <cellStyle name="40% - Ênfase2 33 2 3" xfId="30233" xr:uid="{56A17901-4524-474B-A06F-9CD7DCA359C0}"/>
    <cellStyle name="40% - Ênfase2 33 2 4" xfId="30234" xr:uid="{DE00A184-6BAF-4057-944E-89A09BC172BB}"/>
    <cellStyle name="40% - Ênfase2 33 3" xfId="11108" xr:uid="{867C8B19-67CA-4D27-B532-42F38440F8D2}"/>
    <cellStyle name="40% - Ênfase2 33 3 2" xfId="30235" xr:uid="{496CE2F8-1998-4B9B-AEA2-627381B6646F}"/>
    <cellStyle name="40% - Ênfase2 33 3 2 2" xfId="30236" xr:uid="{F36F9C8E-1368-4B2B-8065-573C11EA7F5E}"/>
    <cellStyle name="40% - Ênfase2 33 3 2 3" xfId="30237" xr:uid="{25C50939-338A-4F02-8658-73F52A114E68}"/>
    <cellStyle name="40% - Ênfase2 33 3 3" xfId="30238" xr:uid="{7159C6F1-6115-44CD-95DD-927C2FFEC2EF}"/>
    <cellStyle name="40% - Ênfase2 33 3 4" xfId="30239" xr:uid="{A378E7F1-25D7-4144-B1CE-A09196BF03B3}"/>
    <cellStyle name="40% - Ênfase2 33 4" xfId="30240" xr:uid="{E68F7B29-41C3-4A1E-8833-CF26970671FF}"/>
    <cellStyle name="40% - Ênfase2 33 4 2" xfId="30241" xr:uid="{5E8C0A33-7700-46C6-9E87-5060D69C0ECA}"/>
    <cellStyle name="40% - Ênfase2 33 4 3" xfId="30242" xr:uid="{E82DC24D-4382-4332-BB7D-E2980B9F030A}"/>
    <cellStyle name="40% - Ênfase2 33 5" xfId="30243" xr:uid="{04699FE2-6A22-4887-B5B9-0D5F3294D975}"/>
    <cellStyle name="40% - Ênfase2 33 6" xfId="30244" xr:uid="{9F0CB9D5-DA0F-4A18-BA9E-479D86266B90}"/>
    <cellStyle name="40% - Ênfase2 34" xfId="11109" xr:uid="{B457E7F4-E51B-43BD-82DC-3D45E498BC29}"/>
    <cellStyle name="40% - Ênfase2 34 2" xfId="11110" xr:uid="{A80E944D-0F0D-4DE1-ABC9-10FAE3AA4681}"/>
    <cellStyle name="40% - Ênfase2 34 2 2" xfId="30245" xr:uid="{4DBB4041-3D50-4631-AB0C-6C08BC8581FC}"/>
    <cellStyle name="40% - Ênfase2 34 2 2 2" xfId="30246" xr:uid="{538EC9C3-AD3F-48BC-BCB0-A560A34E00D1}"/>
    <cellStyle name="40% - Ênfase2 34 2 2 3" xfId="30247" xr:uid="{D4789A43-C620-4348-BF1C-EAE9FFC40114}"/>
    <cellStyle name="40% - Ênfase2 34 2 3" xfId="30248" xr:uid="{AC1F8F97-BC00-4667-99CA-0364CD4FD6F0}"/>
    <cellStyle name="40% - Ênfase2 34 2 4" xfId="30249" xr:uid="{2AF62F3F-CBFA-4586-99E9-0BED2CE911D9}"/>
    <cellStyle name="40% - Ênfase2 34 3" xfId="11111" xr:uid="{3E8A73B8-439B-4E35-912F-F67A60ACA307}"/>
    <cellStyle name="40% - Ênfase2 34 3 2" xfId="30250" xr:uid="{2E4DC3D7-FECF-4D77-8CC7-47EEF79D3231}"/>
    <cellStyle name="40% - Ênfase2 34 3 2 2" xfId="30251" xr:uid="{AF3F60E0-DCE7-4E0C-A116-998E4145606C}"/>
    <cellStyle name="40% - Ênfase2 34 3 2 3" xfId="30252" xr:uid="{9460D790-EC22-46DE-AE1C-95AAB487BF63}"/>
    <cellStyle name="40% - Ênfase2 34 3 3" xfId="30253" xr:uid="{E3E865E1-C9F8-4602-B31D-BF65E812ECC1}"/>
    <cellStyle name="40% - Ênfase2 34 3 4" xfId="30254" xr:uid="{B2883EEB-0F3E-4E98-8F82-2214E4A3F939}"/>
    <cellStyle name="40% - Ênfase2 34 4" xfId="30255" xr:uid="{F5BC91ED-BF33-44C6-845A-86746522D353}"/>
    <cellStyle name="40% - Ênfase2 34 4 2" xfId="30256" xr:uid="{69EEEE7D-0AB2-473E-82DC-DB2668ED9C2E}"/>
    <cellStyle name="40% - Ênfase2 34 4 3" xfId="30257" xr:uid="{28351FD7-1EAF-44CA-9A74-3D5ED54FDE4B}"/>
    <cellStyle name="40% - Ênfase2 34 5" xfId="30258" xr:uid="{6F9A7CE4-650F-462A-8B01-BA42D65E9D6A}"/>
    <cellStyle name="40% - Ênfase2 34 6" xfId="30259" xr:uid="{16AF6B09-052D-4D3B-A839-CD0E1E5DA3C4}"/>
    <cellStyle name="40% - Ênfase2 35" xfId="11112" xr:uid="{5ADC3120-3C33-4CC1-9CEA-0FEA1F58BDC9}"/>
    <cellStyle name="40% - Ênfase2 35 2" xfId="11113" xr:uid="{455E1113-B866-4316-97E1-C5120F255769}"/>
    <cellStyle name="40% - Ênfase2 35 2 2" xfId="30260" xr:uid="{11CB0D26-F07C-464C-BDFC-BC58181FB97D}"/>
    <cellStyle name="40% - Ênfase2 35 2 2 2" xfId="30261" xr:uid="{0B5A59F5-7B2D-4AE6-A260-D8919163171B}"/>
    <cellStyle name="40% - Ênfase2 35 2 2 3" xfId="30262" xr:uid="{00227F3B-8C1C-4F15-89B1-58389F7FE11F}"/>
    <cellStyle name="40% - Ênfase2 35 2 3" xfId="30263" xr:uid="{68E4A164-EFF5-4723-A403-F927134BFA96}"/>
    <cellStyle name="40% - Ênfase2 35 2 4" xfId="30264" xr:uid="{C6D7D7D7-84BE-4775-A756-FFFF5B32130F}"/>
    <cellStyle name="40% - Ênfase2 35 3" xfId="11114" xr:uid="{89B326A3-304D-4150-B398-A4C32A108D51}"/>
    <cellStyle name="40% - Ênfase2 35 3 2" xfId="30265" xr:uid="{96A645DF-3114-4DE3-A088-47DB8E19A5C5}"/>
    <cellStyle name="40% - Ênfase2 35 3 2 2" xfId="30266" xr:uid="{57D4193F-0955-47A5-B971-C4D16DCC0613}"/>
    <cellStyle name="40% - Ênfase2 35 3 2 3" xfId="30267" xr:uid="{F51362D7-8288-4BAD-B270-484835EE27CB}"/>
    <cellStyle name="40% - Ênfase2 35 3 3" xfId="30268" xr:uid="{0C2073C4-FF8F-4467-B147-56F915249724}"/>
    <cellStyle name="40% - Ênfase2 35 3 4" xfId="30269" xr:uid="{7105E916-283A-4B64-B5EB-FA7CCD64BD46}"/>
    <cellStyle name="40% - Ênfase2 35 4" xfId="30270" xr:uid="{075876D5-FB44-4A5C-BDF7-D9D1AE67AD2D}"/>
    <cellStyle name="40% - Ênfase2 35 4 2" xfId="30271" xr:uid="{FEBB6C64-BB82-402B-85D0-365AAAD58ADD}"/>
    <cellStyle name="40% - Ênfase2 35 4 3" xfId="30272" xr:uid="{D1E89281-1E5C-45EC-9451-FA650F24175B}"/>
    <cellStyle name="40% - Ênfase2 35 5" xfId="30273" xr:uid="{2E1FB10E-9B53-4611-BBFD-FA198EA1EAF8}"/>
    <cellStyle name="40% - Ênfase2 35 6" xfId="30274" xr:uid="{2CEA60FE-6ADA-4972-AF4A-207513203C5C}"/>
    <cellStyle name="40% - Ênfase2 36" xfId="11115" xr:uid="{0727F2AB-8733-4515-84AB-8E0ED9BBA058}"/>
    <cellStyle name="40% - Ênfase2 36 2" xfId="11116" xr:uid="{CE9C7206-99B1-4764-83A2-7AE66837CA78}"/>
    <cellStyle name="40% - Ênfase2 36 2 2" xfId="30275" xr:uid="{D879B0CF-7BC7-4D72-9B8B-EC0D3552C946}"/>
    <cellStyle name="40% - Ênfase2 36 2 2 2" xfId="30276" xr:uid="{5A44193E-4CE6-4430-A4C7-E4FFF4F833ED}"/>
    <cellStyle name="40% - Ênfase2 36 2 2 3" xfId="30277" xr:uid="{7277B0F0-87E5-4B24-91DB-659AE6178D06}"/>
    <cellStyle name="40% - Ênfase2 36 2 3" xfId="30278" xr:uid="{3B161536-0AC8-4135-B23C-9FFE249F09A9}"/>
    <cellStyle name="40% - Ênfase2 36 2 4" xfId="30279" xr:uid="{7989C639-BBE0-428D-ACF3-A7672BBF39B7}"/>
    <cellStyle name="40% - Ênfase2 36 3" xfId="11117" xr:uid="{92A7FB88-17D3-4B70-B5FC-5BCFE12074F6}"/>
    <cellStyle name="40% - Ênfase2 36 3 2" xfId="30280" xr:uid="{2E87E072-0F12-4E57-B189-3BE3832270E5}"/>
    <cellStyle name="40% - Ênfase2 36 3 2 2" xfId="30281" xr:uid="{FDCD7DEA-F8AE-41EC-A14B-592B5F7DDAAF}"/>
    <cellStyle name="40% - Ênfase2 36 3 2 3" xfId="30282" xr:uid="{5BBAECFE-17F5-47D7-B9DA-2D91FE9540E1}"/>
    <cellStyle name="40% - Ênfase2 36 3 3" xfId="30283" xr:uid="{9B7E5DD4-2565-4D49-A74C-844BA1A2411F}"/>
    <cellStyle name="40% - Ênfase2 36 3 4" xfId="30284" xr:uid="{A13E10C8-B422-48DD-AE9F-EDBF68F3006D}"/>
    <cellStyle name="40% - Ênfase2 36 4" xfId="30285" xr:uid="{FB76EF06-7285-4273-BD3D-A65E91CE5FBE}"/>
    <cellStyle name="40% - Ênfase2 36 4 2" xfId="30286" xr:uid="{D13E037D-3F7D-4109-9B9C-8127EB04AEE9}"/>
    <cellStyle name="40% - Ênfase2 36 4 3" xfId="30287" xr:uid="{B89EA77B-4E73-4C49-8239-AD7AC3D0FF03}"/>
    <cellStyle name="40% - Ênfase2 36 5" xfId="30288" xr:uid="{A02522B5-B96B-4B84-AEA9-89630EACC209}"/>
    <cellStyle name="40% - Ênfase2 36 6" xfId="30289" xr:uid="{C7A5E310-9F58-435B-8E02-BA75B61E71AC}"/>
    <cellStyle name="40% - Ênfase2 37" xfId="11118" xr:uid="{0C9E90CE-1795-4114-85BC-AD9F37CDCBDB}"/>
    <cellStyle name="40% - Ênfase2 37 2" xfId="11119" xr:uid="{34626963-1BB4-42C4-BCA8-D133D9D33BFD}"/>
    <cellStyle name="40% - Ênfase2 37 2 2" xfId="30290" xr:uid="{70F01970-FBCF-4E0F-B101-A371FB191FE8}"/>
    <cellStyle name="40% - Ênfase2 37 2 2 2" xfId="30291" xr:uid="{23C47D6B-07AD-4C06-B1A3-A1B79D86E06B}"/>
    <cellStyle name="40% - Ênfase2 37 2 2 3" xfId="30292" xr:uid="{A2BF22E3-E4B4-44AF-AD3D-6A6166D240E9}"/>
    <cellStyle name="40% - Ênfase2 37 2 3" xfId="30293" xr:uid="{02333E3B-C474-49AC-827B-DE62525DDD00}"/>
    <cellStyle name="40% - Ênfase2 37 2 4" xfId="30294" xr:uid="{8AA16FDB-1DAE-4BB8-9C4C-A87D0DDC240A}"/>
    <cellStyle name="40% - Ênfase2 37 3" xfId="11120" xr:uid="{C43EB16B-403B-4500-8809-E8A0BF0F860A}"/>
    <cellStyle name="40% - Ênfase2 37 3 2" xfId="30295" xr:uid="{A61322DF-480D-4CEB-B5FC-2232773A71CA}"/>
    <cellStyle name="40% - Ênfase2 37 3 2 2" xfId="30296" xr:uid="{5C27CF57-8196-4B40-9596-C6D5FEE0FBCA}"/>
    <cellStyle name="40% - Ênfase2 37 3 2 3" xfId="30297" xr:uid="{A9CA5FC6-3B30-42AB-BC89-3D0AC7FC82CC}"/>
    <cellStyle name="40% - Ênfase2 37 3 3" xfId="30298" xr:uid="{896BEA7B-1BE5-427F-A205-51D044DBDB39}"/>
    <cellStyle name="40% - Ênfase2 37 3 4" xfId="30299" xr:uid="{0D8A1DCB-7393-44CE-9EE8-A92A2F70B612}"/>
    <cellStyle name="40% - Ênfase2 37 4" xfId="30300" xr:uid="{5DDACB50-816D-47FB-86BA-58D50D21B20C}"/>
    <cellStyle name="40% - Ênfase2 37 4 2" xfId="30301" xr:uid="{989D7A90-14E9-4BCD-BF00-936408131357}"/>
    <cellStyle name="40% - Ênfase2 37 4 3" xfId="30302" xr:uid="{B69C426C-61EF-41B7-BE41-A8568EEE17DD}"/>
    <cellStyle name="40% - Ênfase2 37 5" xfId="30303" xr:uid="{B82E4895-6505-479B-9CBE-11A07F668E6A}"/>
    <cellStyle name="40% - Ênfase2 37 6" xfId="30304" xr:uid="{1EBA10E0-9C77-4613-8873-BDF496A7D877}"/>
    <cellStyle name="40% - Ênfase2 38" xfId="11121" xr:uid="{2BCE8118-DE9A-4A1A-92A9-18139312FF60}"/>
    <cellStyle name="40% - Ênfase2 38 2" xfId="11122" xr:uid="{8555D3E7-11C7-453C-BA70-AC1D55FE0C0D}"/>
    <cellStyle name="40% - Ênfase2 38 2 2" xfId="30305" xr:uid="{DF1A587C-E730-4FB7-A458-3A19FEB4BFB1}"/>
    <cellStyle name="40% - Ênfase2 38 2 2 2" xfId="30306" xr:uid="{63516F8B-7AC8-4079-9B87-DA04288F1F75}"/>
    <cellStyle name="40% - Ênfase2 38 2 2 3" xfId="30307" xr:uid="{0B1227F3-7554-4C62-8456-1C9C8BAEAA0C}"/>
    <cellStyle name="40% - Ênfase2 38 2 3" xfId="30308" xr:uid="{41FFA0C4-F86D-4532-9443-177504869EF1}"/>
    <cellStyle name="40% - Ênfase2 38 2 4" xfId="30309" xr:uid="{67CE143B-E1BC-4146-AA9F-0C4678585CC1}"/>
    <cellStyle name="40% - Ênfase2 38 3" xfId="11123" xr:uid="{97E5A268-FF9C-4991-BDB3-46412AE30E70}"/>
    <cellStyle name="40% - Ênfase2 38 3 2" xfId="30310" xr:uid="{73DE40E4-45C0-44F0-B452-1D8133697BCD}"/>
    <cellStyle name="40% - Ênfase2 38 3 2 2" xfId="30311" xr:uid="{872A6122-863B-4AE7-8717-72D42CB4FCCD}"/>
    <cellStyle name="40% - Ênfase2 38 3 2 3" xfId="30312" xr:uid="{AF0806C0-4060-4EC2-8155-0A84B369C8CF}"/>
    <cellStyle name="40% - Ênfase2 38 3 3" xfId="30313" xr:uid="{7C264EF2-9EDA-4C7B-AB72-5EAF45F332DB}"/>
    <cellStyle name="40% - Ênfase2 38 3 4" xfId="30314" xr:uid="{FA70670B-3BDF-4D62-AEDC-028E11FCAAAC}"/>
    <cellStyle name="40% - Ênfase2 38 4" xfId="30315" xr:uid="{D7556933-E4EA-4B7E-8A92-C796B536A47B}"/>
    <cellStyle name="40% - Ênfase2 38 4 2" xfId="30316" xr:uid="{3C5CD82D-8ADD-42F5-883E-E4AE3A61FB49}"/>
    <cellStyle name="40% - Ênfase2 38 4 3" xfId="30317" xr:uid="{628982D2-2F75-402A-9022-A1BB8CD1C00B}"/>
    <cellStyle name="40% - Ênfase2 38 5" xfId="30318" xr:uid="{BEE0B461-FEFF-4884-8736-5940B4AE802F}"/>
    <cellStyle name="40% - Ênfase2 38 6" xfId="30319" xr:uid="{721A98DF-3775-487D-86FE-E5940B0F612E}"/>
    <cellStyle name="40% - Ênfase2 39" xfId="11124" xr:uid="{27593377-CF3D-49F3-A44F-8CFD6F4F2FED}"/>
    <cellStyle name="40% - Ênfase2 39 2" xfId="11125" xr:uid="{98619244-6F0E-4455-B56C-03F761A32F35}"/>
    <cellStyle name="40% - Ênfase2 39 2 2" xfId="30320" xr:uid="{AFAA922C-6673-4D4B-8C13-A3818D9354DF}"/>
    <cellStyle name="40% - Ênfase2 39 2 2 2" xfId="30321" xr:uid="{0FA2C256-9A4D-4A86-9BE8-A55EE5A25DC2}"/>
    <cellStyle name="40% - Ênfase2 39 2 2 3" xfId="30322" xr:uid="{25BED788-5FB0-4D9D-B8F5-3F2FAD9005D5}"/>
    <cellStyle name="40% - Ênfase2 39 2 3" xfId="30323" xr:uid="{C134EC55-E87D-4F35-925F-6139AB150768}"/>
    <cellStyle name="40% - Ênfase2 39 2 4" xfId="30324" xr:uid="{2089EEBF-FB2C-449B-A003-A8A209F37786}"/>
    <cellStyle name="40% - Ênfase2 39 3" xfId="11126" xr:uid="{DA4BF453-894D-415E-81A1-6E6CAFC125AD}"/>
    <cellStyle name="40% - Ênfase2 39 3 2" xfId="30325" xr:uid="{9B09A95D-9EB7-4AB1-A19B-8E9C84867C4B}"/>
    <cellStyle name="40% - Ênfase2 39 3 2 2" xfId="30326" xr:uid="{DB34B10D-52F7-439F-8B90-FACD60C8E1AD}"/>
    <cellStyle name="40% - Ênfase2 39 3 2 3" xfId="30327" xr:uid="{D34115E9-AA7F-4AD5-AFAF-F43D9B359716}"/>
    <cellStyle name="40% - Ênfase2 39 3 3" xfId="30328" xr:uid="{80B48C2D-0ED6-412C-B521-34F05D9903DB}"/>
    <cellStyle name="40% - Ênfase2 39 3 4" xfId="30329" xr:uid="{E58297C5-31BE-442B-B86C-CF3644D9485F}"/>
    <cellStyle name="40% - Ênfase2 39 4" xfId="30330" xr:uid="{74CDEB71-8E29-41E7-BA46-E72F11712291}"/>
    <cellStyle name="40% - Ênfase2 39 4 2" xfId="30331" xr:uid="{87CC80CB-220D-4629-B8CB-BA95AE1ACB0E}"/>
    <cellStyle name="40% - Ênfase2 39 4 3" xfId="30332" xr:uid="{7C17228B-746C-404D-96C2-DA8642EFBC51}"/>
    <cellStyle name="40% - Ênfase2 39 5" xfId="30333" xr:uid="{97AC79DF-17C3-4068-9EFD-FFCB5AEDBA59}"/>
    <cellStyle name="40% - Ênfase2 39 6" xfId="30334" xr:uid="{5C0ED5AC-416E-4AFB-B54A-5BD1D6192B06}"/>
    <cellStyle name="40% - Ênfase2 4" xfId="5340" xr:uid="{766D1684-A8B4-40FD-9DA0-1E007C8B6FE7}"/>
    <cellStyle name="40% - Ênfase2 4 10" xfId="11127" xr:uid="{DF032844-A819-4EED-A360-593A6A3D3026}"/>
    <cellStyle name="40% - Ênfase2 4 10 2" xfId="30335" xr:uid="{736001BE-9356-493A-89CD-E387B3E74928}"/>
    <cellStyle name="40% - Ênfase2 4 10 2 2" xfId="30336" xr:uid="{FC69B976-8872-4617-BCEA-96AFBC8457C4}"/>
    <cellStyle name="40% - Ênfase2 4 10 2 3" xfId="30337" xr:uid="{403395F2-D9C7-4554-8B92-9E8439E2DF02}"/>
    <cellStyle name="40% - Ênfase2 4 10 3" xfId="30338" xr:uid="{C5E90AA7-660F-4315-BC4D-315269AD7462}"/>
    <cellStyle name="40% - Ênfase2 4 10 4" xfId="30339" xr:uid="{4CF71705-AA93-4ABE-9EC4-1AAE17FD4B24}"/>
    <cellStyle name="40% - Ênfase2 4 11" xfId="30340" xr:uid="{A8199031-3C30-4CBF-BAD6-BB822458BB77}"/>
    <cellStyle name="40% - Ênfase2 4 11 2" xfId="30341" xr:uid="{F5742C05-E1C5-427D-AE25-E51B9A08E9F0}"/>
    <cellStyle name="40% - Ênfase2 4 11 3" xfId="30342" xr:uid="{A6A6487B-8B15-42D6-8300-5965DF1BC108}"/>
    <cellStyle name="40% - Ênfase2 4 12" xfId="30343" xr:uid="{FD325FF2-07D3-41E7-AC0A-821F8FABA4DA}"/>
    <cellStyle name="40% - Ênfase2 4 13" xfId="30344" xr:uid="{84C898F7-0C77-4147-833B-0825B24DC752}"/>
    <cellStyle name="40% - Ênfase2 4 2" xfId="5341" xr:uid="{0C0945AE-9540-4235-8F20-5DA23FA8376C}"/>
    <cellStyle name="40% - Ênfase2 4 2 2" xfId="11128" xr:uid="{7DE746E6-3FA6-45CD-A09B-B240256F1A50}"/>
    <cellStyle name="40% - Ênfase2 4 2 2 2" xfId="30345" xr:uid="{590E35DB-AC0C-4E27-9F5A-769FDE6305CD}"/>
    <cellStyle name="40% - Ênfase2 4 2 2 2 2" xfId="30346" xr:uid="{92032FDE-D517-4E82-8D00-972B697C1B98}"/>
    <cellStyle name="40% - Ênfase2 4 2 2 2 3" xfId="30347" xr:uid="{F76714F4-EB93-4AB3-888A-98B071F3A02C}"/>
    <cellStyle name="40% - Ênfase2 4 2 2 3" xfId="30348" xr:uid="{696EB061-8395-411C-A54D-BC15CEEB2032}"/>
    <cellStyle name="40% - Ênfase2 4 2 2 4" xfId="30349" xr:uid="{578E71E9-1E75-43BE-913C-ADB8FA5B52E6}"/>
    <cellStyle name="40% - Ênfase2 4 2 3" xfId="11129" xr:uid="{10B8437D-613E-4407-BB99-2EF3B2541350}"/>
    <cellStyle name="40% - Ênfase2 4 2 3 2" xfId="30350" xr:uid="{D07DB293-347D-467D-A910-BD7371C773A9}"/>
    <cellStyle name="40% - Ênfase2 4 2 3 2 2" xfId="30351" xr:uid="{04EE7BFF-C917-4774-8E9A-8B4093C7231B}"/>
    <cellStyle name="40% - Ênfase2 4 2 3 2 3" xfId="30352" xr:uid="{D27C8392-DB33-47FA-84DD-487CB9BC6CA5}"/>
    <cellStyle name="40% - Ênfase2 4 2 3 3" xfId="30353" xr:uid="{03177B9D-2387-434C-A4BF-B5E40E20587E}"/>
    <cellStyle name="40% - Ênfase2 4 2 3 4" xfId="30354" xr:uid="{C4FF088D-C7F5-489B-9D38-075BE9E2F23C}"/>
    <cellStyle name="40% - Ênfase2 4 2 4" xfId="30355" xr:uid="{205954ED-32F7-4BFD-A5B5-814C2A24C336}"/>
    <cellStyle name="40% - Ênfase2 4 2 4 2" xfId="30356" xr:uid="{F2074889-9733-471A-8E4F-6924D0017B85}"/>
    <cellStyle name="40% - Ênfase2 4 2 4 3" xfId="30357" xr:uid="{6509D489-10B6-4FD9-9486-5C6065A1C090}"/>
    <cellStyle name="40% - Ênfase2 4 2 5" xfId="30358" xr:uid="{C3E35D10-FDF3-4B81-8A7E-006F02BFB24E}"/>
    <cellStyle name="40% - Ênfase2 4 2 6" xfId="30359" xr:uid="{0800D0CA-BD03-4855-8DCA-CBA379B7CBD7}"/>
    <cellStyle name="40% - Ênfase2 4 3" xfId="11130" xr:uid="{A72EEC8B-B931-4EDF-A6C7-56A0ABDA02F8}"/>
    <cellStyle name="40% - Ênfase2 4 3 2" xfId="11131" xr:uid="{A8133712-6B2F-45FF-87DA-9728E7ABE4ED}"/>
    <cellStyle name="40% - Ênfase2 4 3 2 2" xfId="30360" xr:uid="{8E634214-4DB0-4613-B7C6-657DD2AE43FF}"/>
    <cellStyle name="40% - Ênfase2 4 3 2 2 2" xfId="30361" xr:uid="{6ABB38D0-51A0-4E4E-B323-4820D3A762A4}"/>
    <cellStyle name="40% - Ênfase2 4 3 2 2 3" xfId="30362" xr:uid="{0E0A373C-7AB2-4C68-8842-6922C8CB42B1}"/>
    <cellStyle name="40% - Ênfase2 4 3 2 3" xfId="30363" xr:uid="{A96730BD-62C7-4407-8598-FDCFED7B37C2}"/>
    <cellStyle name="40% - Ênfase2 4 3 2 4" xfId="30364" xr:uid="{C5D7F047-C09D-4000-9097-181550A67248}"/>
    <cellStyle name="40% - Ênfase2 4 3 3" xfId="11132" xr:uid="{0B64C5B0-6435-42CB-A04D-E076F92E8593}"/>
    <cellStyle name="40% - Ênfase2 4 3 3 2" xfId="30365" xr:uid="{F456C164-90DA-47FF-8515-BB8FB59A33C8}"/>
    <cellStyle name="40% - Ênfase2 4 3 3 2 2" xfId="30366" xr:uid="{A3A70B82-02C8-44E7-88D3-7ED1D37DFEDC}"/>
    <cellStyle name="40% - Ênfase2 4 3 3 2 3" xfId="30367" xr:uid="{A96DB3F9-D9DE-479D-A96C-7B03E98ED3A1}"/>
    <cellStyle name="40% - Ênfase2 4 3 3 3" xfId="30368" xr:uid="{23199693-8C9D-4257-8483-129A6BBEE254}"/>
    <cellStyle name="40% - Ênfase2 4 3 3 4" xfId="30369" xr:uid="{23B01343-BA32-4C42-9F11-C5CF734F50FA}"/>
    <cellStyle name="40% - Ênfase2 4 3 4" xfId="30370" xr:uid="{2FC1B6D9-6927-4B29-9C69-13F21821139A}"/>
    <cellStyle name="40% - Ênfase2 4 3 4 2" xfId="30371" xr:uid="{462F996C-A8FC-4B06-B97D-CF2AE512FC82}"/>
    <cellStyle name="40% - Ênfase2 4 3 4 3" xfId="30372" xr:uid="{EC56E09B-1B4F-40A5-A410-AE234255399D}"/>
    <cellStyle name="40% - Ênfase2 4 3 5" xfId="30373" xr:uid="{6F9F637F-2084-4B71-BB64-1376E8A50771}"/>
    <cellStyle name="40% - Ênfase2 4 3 6" xfId="30374" xr:uid="{27DA1774-50F5-43D7-BEEF-104ACD53E51B}"/>
    <cellStyle name="40% - Ênfase2 4 4" xfId="11133" xr:uid="{FFF6985E-9514-45B6-A651-7A1501B93FE6}"/>
    <cellStyle name="40% - Ênfase2 4 4 2" xfId="11134" xr:uid="{22F95D5F-FFD9-41C7-9D6D-04ABB33DABD7}"/>
    <cellStyle name="40% - Ênfase2 4 4 2 2" xfId="30375" xr:uid="{B115AE85-D412-43A0-9F0C-DC0C44A8B0C4}"/>
    <cellStyle name="40% - Ênfase2 4 4 2 2 2" xfId="30376" xr:uid="{DE68E482-3A5F-487C-A13E-014400188173}"/>
    <cellStyle name="40% - Ênfase2 4 4 2 2 3" xfId="30377" xr:uid="{9C266127-14F0-4D05-AF10-A4AAAA2D522B}"/>
    <cellStyle name="40% - Ênfase2 4 4 2 3" xfId="30378" xr:uid="{AB49D76A-0043-4A5B-B46D-F9D456488025}"/>
    <cellStyle name="40% - Ênfase2 4 4 2 4" xfId="30379" xr:uid="{AECDE9B2-D50C-43E9-9B24-FD62F29FDFEE}"/>
    <cellStyle name="40% - Ênfase2 4 4 3" xfId="11135" xr:uid="{1FB6B738-4A3D-442B-9758-1C8033C41913}"/>
    <cellStyle name="40% - Ênfase2 4 4 3 2" xfId="30380" xr:uid="{B8D1D505-6F19-449B-9035-D1E5C3E4233B}"/>
    <cellStyle name="40% - Ênfase2 4 4 3 2 2" xfId="30381" xr:uid="{4967C2D3-5E32-44FF-BCBB-EAFD495C0C13}"/>
    <cellStyle name="40% - Ênfase2 4 4 3 2 3" xfId="30382" xr:uid="{46B364DB-7AD8-4B5F-8B3E-2B4DF6F97F96}"/>
    <cellStyle name="40% - Ênfase2 4 4 3 3" xfId="30383" xr:uid="{448B5624-EFD1-4401-AFDC-CA4B0D207FD3}"/>
    <cellStyle name="40% - Ênfase2 4 4 3 4" xfId="30384" xr:uid="{E2B6951A-B320-424E-AB14-C64321802797}"/>
    <cellStyle name="40% - Ênfase2 4 4 4" xfId="30385" xr:uid="{AF6E3782-15F7-4388-9286-9EB20D452C04}"/>
    <cellStyle name="40% - Ênfase2 4 4 4 2" xfId="30386" xr:uid="{4E559F5E-807B-453B-8BB8-4B52AA619E62}"/>
    <cellStyle name="40% - Ênfase2 4 4 4 3" xfId="30387" xr:uid="{8ADC48BE-9F08-4681-A113-B41E762EE60A}"/>
    <cellStyle name="40% - Ênfase2 4 4 5" xfId="30388" xr:uid="{951751D5-464C-4A9A-9B67-B187CA892259}"/>
    <cellStyle name="40% - Ênfase2 4 4 6" xfId="30389" xr:uid="{7C156D90-10A7-4EC4-945C-6D4EA3FF9245}"/>
    <cellStyle name="40% - Ênfase2 4 5" xfId="11136" xr:uid="{BA63524C-7DA6-43B4-974D-B5E4659C134D}"/>
    <cellStyle name="40% - Ênfase2 4 5 2" xfId="11137" xr:uid="{110D5829-8EAE-4326-BCA5-46A8A8E36647}"/>
    <cellStyle name="40% - Ênfase2 4 5 2 2" xfId="30390" xr:uid="{CF87E67D-818A-454A-A27E-7FB975E94B18}"/>
    <cellStyle name="40% - Ênfase2 4 5 2 2 2" xfId="30391" xr:uid="{2C5E95B8-2FC6-42C3-9728-52FA80C5B351}"/>
    <cellStyle name="40% - Ênfase2 4 5 2 2 3" xfId="30392" xr:uid="{FED22CB2-F359-483C-80E7-C9BC186C5576}"/>
    <cellStyle name="40% - Ênfase2 4 5 2 3" xfId="30393" xr:uid="{9C70D37C-E4EB-4315-81F9-3B0887C89B5A}"/>
    <cellStyle name="40% - Ênfase2 4 5 2 4" xfId="30394" xr:uid="{0442A76C-EB2F-4FC9-8F48-8380C82BA0D4}"/>
    <cellStyle name="40% - Ênfase2 4 5 3" xfId="11138" xr:uid="{680D34D4-C5DD-47A8-931B-A5196652B637}"/>
    <cellStyle name="40% - Ênfase2 4 5 3 2" xfId="30395" xr:uid="{1F74C7FC-C2B3-4289-A339-15C645392AFB}"/>
    <cellStyle name="40% - Ênfase2 4 5 3 2 2" xfId="30396" xr:uid="{4C980B28-8BDF-4383-9937-FE1B496CEFA4}"/>
    <cellStyle name="40% - Ênfase2 4 5 3 2 3" xfId="30397" xr:uid="{D905E942-B02F-4899-85F7-7C5897D31B16}"/>
    <cellStyle name="40% - Ênfase2 4 5 3 3" xfId="30398" xr:uid="{2FFFE115-8DC7-44D0-9E4E-30263B18FD6D}"/>
    <cellStyle name="40% - Ênfase2 4 5 3 4" xfId="30399" xr:uid="{CBC3204E-B6D5-428F-B03F-E0A4F919F194}"/>
    <cellStyle name="40% - Ênfase2 4 5 4" xfId="30400" xr:uid="{8C012493-20AB-4BB4-BECC-2736011F290D}"/>
    <cellStyle name="40% - Ênfase2 4 5 4 2" xfId="30401" xr:uid="{4AF9B895-1119-4AD8-81C3-4327FED41BE9}"/>
    <cellStyle name="40% - Ênfase2 4 5 4 3" xfId="30402" xr:uid="{9D101830-BC71-4BF2-9E6B-839EA6DBF4A5}"/>
    <cellStyle name="40% - Ênfase2 4 5 5" xfId="30403" xr:uid="{A05289EB-EC70-4FF6-8F51-19B4FC5F9957}"/>
    <cellStyle name="40% - Ênfase2 4 5 6" xfId="30404" xr:uid="{5E72F2E7-647E-4E36-9476-338BD7B6592E}"/>
    <cellStyle name="40% - Ênfase2 4 6" xfId="11139" xr:uid="{205249D4-EDF7-4A23-996E-401297F3C554}"/>
    <cellStyle name="40% - Ênfase2 4 6 2" xfId="11140" xr:uid="{1419D307-AD89-4475-837B-0F700C9E01FF}"/>
    <cellStyle name="40% - Ênfase2 4 6 2 2" xfId="30405" xr:uid="{D1CE4FBD-5A3A-4E9C-8DB5-D2D13EBB6F15}"/>
    <cellStyle name="40% - Ênfase2 4 6 2 2 2" xfId="30406" xr:uid="{8062716D-20D3-4E7B-A4C8-C3A96046323A}"/>
    <cellStyle name="40% - Ênfase2 4 6 2 2 3" xfId="30407" xr:uid="{9C619DEE-EB59-4EC8-B115-38EDE9C87F8A}"/>
    <cellStyle name="40% - Ênfase2 4 6 2 3" xfId="30408" xr:uid="{E20CE92B-455A-4551-A89C-8E8BC5C2326A}"/>
    <cellStyle name="40% - Ênfase2 4 6 2 4" xfId="30409" xr:uid="{4FDFD293-3A1E-4BAB-A758-449E8BC9B348}"/>
    <cellStyle name="40% - Ênfase2 4 6 3" xfId="11141" xr:uid="{749E9339-CD44-4FFB-B0DC-4343142B1031}"/>
    <cellStyle name="40% - Ênfase2 4 6 3 2" xfId="30410" xr:uid="{D7C29676-D920-44B5-97FE-81B2A3D6512E}"/>
    <cellStyle name="40% - Ênfase2 4 6 3 2 2" xfId="30411" xr:uid="{DBBE4A56-040F-489E-A1AA-42E1D6EC259D}"/>
    <cellStyle name="40% - Ênfase2 4 6 3 2 3" xfId="30412" xr:uid="{A14B814A-915C-46B3-9C13-D0D661849815}"/>
    <cellStyle name="40% - Ênfase2 4 6 3 3" xfId="30413" xr:uid="{608085B1-743C-488C-8585-E271371B26D7}"/>
    <cellStyle name="40% - Ênfase2 4 6 3 4" xfId="30414" xr:uid="{53CE9918-4A33-4611-8E8A-D0B11FBFC756}"/>
    <cellStyle name="40% - Ênfase2 4 6 4" xfId="30415" xr:uid="{05234416-B97A-480B-8A15-1BEA393AB50C}"/>
    <cellStyle name="40% - Ênfase2 4 6 4 2" xfId="30416" xr:uid="{2FF1C257-1D65-42D9-864A-2ED3BDEECFE1}"/>
    <cellStyle name="40% - Ênfase2 4 6 4 3" xfId="30417" xr:uid="{7CEE874F-BA5B-48DE-B255-3E55D0F035FD}"/>
    <cellStyle name="40% - Ênfase2 4 6 5" xfId="30418" xr:uid="{DAC42109-30CD-4B84-8A4B-69397151BCBE}"/>
    <cellStyle name="40% - Ênfase2 4 6 6" xfId="30419" xr:uid="{D730B8F5-0211-4D3F-9C32-7269328F11C2}"/>
    <cellStyle name="40% - Ênfase2 4 7" xfId="11142" xr:uid="{237B03DE-1EA4-4730-9243-F86BE03FA2A3}"/>
    <cellStyle name="40% - Ênfase2 4 7 2" xfId="11143" xr:uid="{BD19FE63-850B-4932-AE96-52EAB643A672}"/>
    <cellStyle name="40% - Ênfase2 4 7 2 2" xfId="30420" xr:uid="{0E8838B3-324F-4CA9-A553-4F0876D9F966}"/>
    <cellStyle name="40% - Ênfase2 4 7 2 2 2" xfId="30421" xr:uid="{B33D8F8B-7E0E-4B94-AFA1-C6D1E87AE0AF}"/>
    <cellStyle name="40% - Ênfase2 4 7 2 2 3" xfId="30422" xr:uid="{BED93A65-1EC1-4948-BCA5-76617DE81F3E}"/>
    <cellStyle name="40% - Ênfase2 4 7 2 3" xfId="30423" xr:uid="{0D3C8A1F-38A3-4259-A859-F35C3D9B402B}"/>
    <cellStyle name="40% - Ênfase2 4 7 2 4" xfId="30424" xr:uid="{B7C9CDBB-45F6-4C01-A33B-D5A6AC1BA1DE}"/>
    <cellStyle name="40% - Ênfase2 4 7 3" xfId="11144" xr:uid="{7EE0FCFD-8E22-4AF0-80CC-51743B712C85}"/>
    <cellStyle name="40% - Ênfase2 4 7 3 2" xfId="30425" xr:uid="{5829590F-0DCF-4AEA-B052-312D8860A5C5}"/>
    <cellStyle name="40% - Ênfase2 4 7 3 2 2" xfId="30426" xr:uid="{0667F4C5-9865-4210-BB0D-1D8E5E9E9808}"/>
    <cellStyle name="40% - Ênfase2 4 7 3 2 3" xfId="30427" xr:uid="{F47B5247-85B7-41C2-A5F3-252CE69158EC}"/>
    <cellStyle name="40% - Ênfase2 4 7 3 3" xfId="30428" xr:uid="{9026D604-0DA8-44B6-BF95-A6AB110939E5}"/>
    <cellStyle name="40% - Ênfase2 4 7 3 4" xfId="30429" xr:uid="{905267F4-2DF6-410F-87E9-6ED6B442E7DD}"/>
    <cellStyle name="40% - Ênfase2 4 7 4" xfId="30430" xr:uid="{7391EC11-401E-4FEE-8387-24B6B4C4D00F}"/>
    <cellStyle name="40% - Ênfase2 4 7 4 2" xfId="30431" xr:uid="{3CB58513-52F3-4BA6-8E9A-401F5A3CAEB0}"/>
    <cellStyle name="40% - Ênfase2 4 7 4 3" xfId="30432" xr:uid="{E13BEEFA-AD7D-4377-96E8-1BDB3E380F88}"/>
    <cellStyle name="40% - Ênfase2 4 7 5" xfId="30433" xr:uid="{6CEA752C-7665-46C4-A2BB-DA9F85198921}"/>
    <cellStyle name="40% - Ênfase2 4 7 6" xfId="30434" xr:uid="{ED2C4B9A-BF78-45AB-AED1-63D028C7C044}"/>
    <cellStyle name="40% - Ênfase2 4 8" xfId="11145" xr:uid="{6E1E7450-926E-4B5C-A1BF-6746882EAD9D}"/>
    <cellStyle name="40% - Ênfase2 4 8 2" xfId="11146" xr:uid="{8F3624EF-3E31-4705-9824-A11E1EAC5FA2}"/>
    <cellStyle name="40% - Ênfase2 4 8 2 2" xfId="30435" xr:uid="{DDAD45F6-CECA-4B8C-9DE0-6E220EEE83FD}"/>
    <cellStyle name="40% - Ênfase2 4 8 2 2 2" xfId="30436" xr:uid="{5709CB16-6F93-43F6-B2C9-62A758DEE9F3}"/>
    <cellStyle name="40% - Ênfase2 4 8 2 2 3" xfId="30437" xr:uid="{AB86B8AF-5AE7-42F1-89C7-D5BCD458683D}"/>
    <cellStyle name="40% - Ênfase2 4 8 2 3" xfId="30438" xr:uid="{5EB14EE5-81CF-47D9-893D-CB89F08A2869}"/>
    <cellStyle name="40% - Ênfase2 4 8 2 4" xfId="30439" xr:uid="{A0AF3FAC-99D1-4185-9B99-954FBAAD098B}"/>
    <cellStyle name="40% - Ênfase2 4 8 3" xfId="11147" xr:uid="{67393D2A-AEDA-4856-AD16-DE74DD242A78}"/>
    <cellStyle name="40% - Ênfase2 4 8 3 2" xfId="30440" xr:uid="{7516A1FA-33BA-4A75-B5A4-C3A699C092DC}"/>
    <cellStyle name="40% - Ênfase2 4 8 3 2 2" xfId="30441" xr:uid="{2261A1D0-43EF-42C5-9FB5-D85F7AE7107E}"/>
    <cellStyle name="40% - Ênfase2 4 8 3 2 3" xfId="30442" xr:uid="{7D6243CA-4E0E-46C4-97F6-F2AEAFD37DA9}"/>
    <cellStyle name="40% - Ênfase2 4 8 3 3" xfId="30443" xr:uid="{E969BBB7-8688-4769-ABC3-4C7DF0ACF20E}"/>
    <cellStyle name="40% - Ênfase2 4 8 3 4" xfId="30444" xr:uid="{3B87F099-2388-4A6B-B174-1C0AD3B26D81}"/>
    <cellStyle name="40% - Ênfase2 4 8 4" xfId="30445" xr:uid="{B080720C-CEAA-45CC-B8C2-4273606DAA45}"/>
    <cellStyle name="40% - Ênfase2 4 8 4 2" xfId="30446" xr:uid="{573F41D6-1872-40DE-847A-1FBCCB8F06C9}"/>
    <cellStyle name="40% - Ênfase2 4 8 4 3" xfId="30447" xr:uid="{7DA285F6-46F3-4651-AEF9-3BB1AF41C44E}"/>
    <cellStyle name="40% - Ênfase2 4 8 5" xfId="30448" xr:uid="{FA46635E-37C5-4B54-8067-9BFA6280CEB1}"/>
    <cellStyle name="40% - Ênfase2 4 8 6" xfId="30449" xr:uid="{990497DE-8EA7-4C23-9A12-8938369394F8}"/>
    <cellStyle name="40% - Ênfase2 4 9" xfId="11148" xr:uid="{1309E144-8B92-4970-A8C2-14F82B68AE92}"/>
    <cellStyle name="40% - Ênfase2 4 9 2" xfId="30450" xr:uid="{A8FA6E54-F1A4-4E87-AA3C-C042EC38F23D}"/>
    <cellStyle name="40% - Ênfase2 4 9 2 2" xfId="30451" xr:uid="{722CB10D-6B44-4459-8E40-348BF9ABE71B}"/>
    <cellStyle name="40% - Ênfase2 4 9 2 3" xfId="30452" xr:uid="{8A064A2C-E574-4B40-8BD3-5933414E7716}"/>
    <cellStyle name="40% - Ênfase2 4 9 3" xfId="30453" xr:uid="{E506274E-E348-43A4-A23B-809AEFFEA2DC}"/>
    <cellStyle name="40% - Ênfase2 4 9 4" xfId="30454" xr:uid="{84C5ED6F-4C1F-4B60-86D6-C9EAC2FA5841}"/>
    <cellStyle name="40% - Ênfase2 40" xfId="11149" xr:uid="{E886DF75-44E4-47DB-A002-F24F3291958F}"/>
    <cellStyle name="40% - Ênfase2 40 2" xfId="11150" xr:uid="{F1591D8E-08F5-4DF3-B6E4-3E19A08AE1C9}"/>
    <cellStyle name="40% - Ênfase2 40 2 2" xfId="30455" xr:uid="{246D5C95-A03D-4326-9476-9F1AB4F4A0D1}"/>
    <cellStyle name="40% - Ênfase2 40 2 2 2" xfId="30456" xr:uid="{37737E9E-F55B-4050-8E86-8A5BA36E9382}"/>
    <cellStyle name="40% - Ênfase2 40 2 2 3" xfId="30457" xr:uid="{3B7E95D5-877F-4019-8067-DEE67842E046}"/>
    <cellStyle name="40% - Ênfase2 40 2 3" xfId="30458" xr:uid="{223C7CD6-82C6-4379-9102-01AD2DC68A49}"/>
    <cellStyle name="40% - Ênfase2 40 2 4" xfId="30459" xr:uid="{65A50C4C-9264-4E4D-82CE-69A1492AC237}"/>
    <cellStyle name="40% - Ênfase2 40 3" xfId="11151" xr:uid="{47046082-17C9-4B4C-949F-D3E4132BCB75}"/>
    <cellStyle name="40% - Ênfase2 40 3 2" xfId="30460" xr:uid="{6CBB9A75-C88E-4B4A-A8DE-2C3F69282DEB}"/>
    <cellStyle name="40% - Ênfase2 40 3 2 2" xfId="30461" xr:uid="{43F4E38D-121C-4425-8A0D-A162BF743983}"/>
    <cellStyle name="40% - Ênfase2 40 3 2 3" xfId="30462" xr:uid="{E02BE3AE-8357-4F90-8AAD-05BEFD464D1F}"/>
    <cellStyle name="40% - Ênfase2 40 3 3" xfId="30463" xr:uid="{FDF2003D-1360-4B17-BE61-C5193FBCA1AD}"/>
    <cellStyle name="40% - Ênfase2 40 3 4" xfId="30464" xr:uid="{3B38FA20-507C-46A4-BCBA-2C3D8EA131B7}"/>
    <cellStyle name="40% - Ênfase2 40 4" xfId="30465" xr:uid="{3EE23AF0-EF2A-4945-9790-5AEAE8BEAF3C}"/>
    <cellStyle name="40% - Ênfase2 40 4 2" xfId="30466" xr:uid="{90C4BDF9-157D-4D78-971A-EC0683BC8C64}"/>
    <cellStyle name="40% - Ênfase2 40 4 3" xfId="30467" xr:uid="{88A53469-CF19-43C9-8A0F-CC122C94BDE5}"/>
    <cellStyle name="40% - Ênfase2 40 5" xfId="30468" xr:uid="{80189729-DD79-4DFA-A4E8-18C01965B812}"/>
    <cellStyle name="40% - Ênfase2 40 6" xfId="30469" xr:uid="{20AE2FE0-797F-4437-A1AA-E99BC4720120}"/>
    <cellStyle name="40% - Ênfase2 41" xfId="11152" xr:uid="{1EAB3DB3-EF72-4B70-9AE5-14B0F45A8290}"/>
    <cellStyle name="40% - Ênfase2 41 2" xfId="11153" xr:uid="{93143DF0-18D0-4552-9930-DD54ED026F24}"/>
    <cellStyle name="40% - Ênfase2 41 2 2" xfId="30470" xr:uid="{D1D8C333-B2E9-44C3-959C-53BE802A6514}"/>
    <cellStyle name="40% - Ênfase2 41 2 2 2" xfId="30471" xr:uid="{6B829262-B40E-4914-B598-BF0B420978D7}"/>
    <cellStyle name="40% - Ênfase2 41 2 2 3" xfId="30472" xr:uid="{7E478347-82C7-47DD-84DD-DCED2A17C1A7}"/>
    <cellStyle name="40% - Ênfase2 41 2 3" xfId="30473" xr:uid="{75E09C2C-F5BE-4A51-98FE-20EB782B1E3D}"/>
    <cellStyle name="40% - Ênfase2 41 2 4" xfId="30474" xr:uid="{5A433EAD-6360-4B27-A737-B8ADFFD43815}"/>
    <cellStyle name="40% - Ênfase2 41 3" xfId="11154" xr:uid="{38C24FD0-C522-499F-8127-CFB4E926ED14}"/>
    <cellStyle name="40% - Ênfase2 41 3 2" xfId="30475" xr:uid="{6C878985-EA54-4675-9F87-9C870284A2FA}"/>
    <cellStyle name="40% - Ênfase2 41 3 2 2" xfId="30476" xr:uid="{4CDDCFD7-1F24-4864-813E-F01AD0CC9380}"/>
    <cellStyle name="40% - Ênfase2 41 3 2 3" xfId="30477" xr:uid="{EA7FD130-0D0D-4332-85F5-8D62434D8373}"/>
    <cellStyle name="40% - Ênfase2 41 3 3" xfId="30478" xr:uid="{AE508B0D-B399-4072-B25D-16EDC7C51005}"/>
    <cellStyle name="40% - Ênfase2 41 3 4" xfId="30479" xr:uid="{A5A9F490-2A54-44FB-B5DA-4A9A0BA3FAAC}"/>
    <cellStyle name="40% - Ênfase2 41 4" xfId="30480" xr:uid="{E0517A9C-FA55-4003-8819-F9045BA25F2A}"/>
    <cellStyle name="40% - Ênfase2 41 4 2" xfId="30481" xr:uid="{DEEAFA53-87A1-4C31-BD6C-EC623A95EC35}"/>
    <cellStyle name="40% - Ênfase2 41 4 3" xfId="30482" xr:uid="{3F2108EA-2EE3-4725-A12C-8DB7F7595EDC}"/>
    <cellStyle name="40% - Ênfase2 41 5" xfId="30483" xr:uid="{521EC7C6-4E7D-4ABA-9CAE-52904B4A382A}"/>
    <cellStyle name="40% - Ênfase2 41 6" xfId="30484" xr:uid="{F66FA9A0-823B-43A0-99C9-AF09C3E13010}"/>
    <cellStyle name="40% - Ênfase2 42" xfId="11155" xr:uid="{6218CC71-2C3D-4785-95BA-432A3F972F31}"/>
    <cellStyle name="40% - Ênfase2 42 2" xfId="11156" xr:uid="{AFC678F6-1E8E-4D75-B471-C2B2A9E69E4A}"/>
    <cellStyle name="40% - Ênfase2 42 2 2" xfId="30485" xr:uid="{27AD99B9-629A-4EEF-B067-C282219EF96A}"/>
    <cellStyle name="40% - Ênfase2 42 2 2 2" xfId="30486" xr:uid="{191C29AE-131D-4744-B480-70D589C9C486}"/>
    <cellStyle name="40% - Ênfase2 42 2 2 3" xfId="30487" xr:uid="{DD9BE820-4D7F-49D0-89E4-EE0CEB4269D4}"/>
    <cellStyle name="40% - Ênfase2 42 2 3" xfId="30488" xr:uid="{28470F5C-E87B-4578-BE68-EE3754606739}"/>
    <cellStyle name="40% - Ênfase2 42 2 4" xfId="30489" xr:uid="{A9118210-0D6F-428A-9339-489FBFFFCE7E}"/>
    <cellStyle name="40% - Ênfase2 42 3" xfId="11157" xr:uid="{B8A2917C-9FF7-4247-B17E-DDFDF616E08F}"/>
    <cellStyle name="40% - Ênfase2 42 3 2" xfId="30490" xr:uid="{1F261720-226F-4E8D-A79B-F144AEEA4A11}"/>
    <cellStyle name="40% - Ênfase2 42 3 2 2" xfId="30491" xr:uid="{8D8D815E-53A5-42AE-A59C-0AD4140DD8E3}"/>
    <cellStyle name="40% - Ênfase2 42 3 2 3" xfId="30492" xr:uid="{D86B17A7-3D56-415A-A28B-E13A63681A2B}"/>
    <cellStyle name="40% - Ênfase2 42 3 3" xfId="30493" xr:uid="{41FEB233-607C-4438-A132-9C14CEA7D6F0}"/>
    <cellStyle name="40% - Ênfase2 42 3 4" xfId="30494" xr:uid="{3A65F28D-3EFB-4C25-9715-8CE3E8C3F5BC}"/>
    <cellStyle name="40% - Ênfase2 42 4" xfId="30495" xr:uid="{9E8887BC-3C9F-40C2-9199-05D47DDA1077}"/>
    <cellStyle name="40% - Ênfase2 42 4 2" xfId="30496" xr:uid="{882EE2C6-EC00-417C-B3C4-A53930E072F5}"/>
    <cellStyle name="40% - Ênfase2 42 4 3" xfId="30497" xr:uid="{D709D4A2-70BC-462A-8CA6-E8079A8F76BB}"/>
    <cellStyle name="40% - Ênfase2 42 5" xfId="30498" xr:uid="{B2A57937-793C-4219-A71F-955E6C19875F}"/>
    <cellStyle name="40% - Ênfase2 42 6" xfId="30499" xr:uid="{40E4B350-E714-434C-94A4-F002CE1FA1F0}"/>
    <cellStyle name="40% - Ênfase2 43" xfId="11158" xr:uid="{7D9586BA-BA80-4B8E-9466-1E8F3A386B7F}"/>
    <cellStyle name="40% - Ênfase2 43 2" xfId="11159" xr:uid="{993EFA85-4717-4304-923A-0E23142E06F0}"/>
    <cellStyle name="40% - Ênfase2 43 2 2" xfId="30500" xr:uid="{CFE9FC80-23B7-4E34-9A40-5632B88669D1}"/>
    <cellStyle name="40% - Ênfase2 43 2 2 2" xfId="30501" xr:uid="{51301A53-308A-401F-967B-200EE473CA5D}"/>
    <cellStyle name="40% - Ênfase2 43 2 2 3" xfId="30502" xr:uid="{9D70E70D-158E-4A22-9B96-E40ED9E18B9B}"/>
    <cellStyle name="40% - Ênfase2 43 2 3" xfId="30503" xr:uid="{47923847-0610-49C6-83A7-D29096055AB3}"/>
    <cellStyle name="40% - Ênfase2 43 2 4" xfId="30504" xr:uid="{89E1C28F-1576-4AF1-A602-322E134732B8}"/>
    <cellStyle name="40% - Ênfase2 43 3" xfId="30505" xr:uid="{BACF73C2-06C2-49FB-BCCC-AB0831598E4C}"/>
    <cellStyle name="40% - Ênfase2 43 3 2" xfId="30506" xr:uid="{51DC307E-6578-4365-85E8-00D9051929F7}"/>
    <cellStyle name="40% - Ênfase2 43 3 3" xfId="30507" xr:uid="{B4643416-473F-4226-A914-7B6B5727C841}"/>
    <cellStyle name="40% - Ênfase2 43 4" xfId="30508" xr:uid="{2296605D-0E59-4168-9AC1-59598C176EBD}"/>
    <cellStyle name="40% - Ênfase2 43 5" xfId="30509" xr:uid="{E7F7CD9E-D845-4419-A130-6C5E19A7A606}"/>
    <cellStyle name="40% - Ênfase2 44" xfId="11160" xr:uid="{880EEF46-9E37-4D3A-8D01-E7BED846A679}"/>
    <cellStyle name="40% - Ênfase2 44 2" xfId="11161" xr:uid="{E36E557B-B0CF-43B2-BC0A-5DF6B12EBB41}"/>
    <cellStyle name="40% - Ênfase2 44 2 2" xfId="30510" xr:uid="{5702BDBE-3A6B-4699-94BF-B4CDA8860FD2}"/>
    <cellStyle name="40% - Ênfase2 44 2 2 2" xfId="30511" xr:uid="{E8FB39B2-4036-44D8-A616-8C144F2D96AA}"/>
    <cellStyle name="40% - Ênfase2 44 2 2 3" xfId="30512" xr:uid="{3075BBAA-95BE-4F8F-810F-6DB8867A3012}"/>
    <cellStyle name="40% - Ênfase2 44 2 3" xfId="30513" xr:uid="{D573C91D-D6B3-4EA1-8F10-29D91DC1EEC7}"/>
    <cellStyle name="40% - Ênfase2 44 2 4" xfId="30514" xr:uid="{0A21BBC9-5847-4CF9-8D61-22FE6B606B07}"/>
    <cellStyle name="40% - Ênfase2 44 3" xfId="30515" xr:uid="{C3B528EE-A96B-44C3-B962-5DA05337DAA2}"/>
    <cellStyle name="40% - Ênfase2 44 3 2" xfId="30516" xr:uid="{467111E6-DFAC-4C11-A58D-EC0A44BECC22}"/>
    <cellStyle name="40% - Ênfase2 44 3 3" xfId="30517" xr:uid="{592923A7-C3A1-4144-AE57-0E4333B59A9C}"/>
    <cellStyle name="40% - Ênfase2 44 4" xfId="30518" xr:uid="{A4771AD9-F24B-49AB-8BC1-6843179557B4}"/>
    <cellStyle name="40% - Ênfase2 44 5" xfId="30519" xr:uid="{56919ACE-849E-4DBC-99D2-6AB5DB220AB9}"/>
    <cellStyle name="40% - Ênfase2 45" xfId="11162" xr:uid="{214532DD-FD5A-4513-8030-80125B5166DE}"/>
    <cellStyle name="40% - Ênfase2 45 2" xfId="11163" xr:uid="{5D3116BC-0E67-44ED-A691-6230BB2AC2EE}"/>
    <cellStyle name="40% - Ênfase2 45 2 2" xfId="30520" xr:uid="{5C02E0E9-45A1-4A2E-B71C-7F11BB1C339B}"/>
    <cellStyle name="40% - Ênfase2 45 2 2 2" xfId="30521" xr:uid="{9FCB50BF-9FDE-4DE1-84B3-1C828CDD12E9}"/>
    <cellStyle name="40% - Ênfase2 45 2 2 3" xfId="30522" xr:uid="{BB8CC980-22A1-4B68-9F18-F50CA5ADBA75}"/>
    <cellStyle name="40% - Ênfase2 45 2 3" xfId="30523" xr:uid="{99D68FDF-0F27-4ADD-AABA-BF85DC3CB980}"/>
    <cellStyle name="40% - Ênfase2 45 2 4" xfId="30524" xr:uid="{FE75E0E2-A14B-455D-8E31-FC96530E8EEE}"/>
    <cellStyle name="40% - Ênfase2 45 3" xfId="30525" xr:uid="{557B8AAB-5267-4EC9-97BA-1CA5D7CBC8E8}"/>
    <cellStyle name="40% - Ênfase2 45 3 2" xfId="30526" xr:uid="{3584882A-853F-4715-B035-12597840902A}"/>
    <cellStyle name="40% - Ênfase2 45 3 3" xfId="30527" xr:uid="{2746F179-EFF4-4494-90D9-93342657CE19}"/>
    <cellStyle name="40% - Ênfase2 45 4" xfId="30528" xr:uid="{B87EA9F4-75CB-4457-8397-21B9FE96660E}"/>
    <cellStyle name="40% - Ênfase2 45 5" xfId="30529" xr:uid="{357B4DF1-59FB-4055-A15B-06ACDBE6C702}"/>
    <cellStyle name="40% - Ênfase2 46" xfId="11164" xr:uid="{207034CB-4422-4028-92E6-95AA7B5C4BC8}"/>
    <cellStyle name="40% - Ênfase2 46 2" xfId="11165" xr:uid="{B455AB91-F47B-4028-9439-A03E2C2CACEA}"/>
    <cellStyle name="40% - Ênfase2 46 2 2" xfId="30530" xr:uid="{B5CED9FB-961B-4A02-9999-18A235F4DC71}"/>
    <cellStyle name="40% - Ênfase2 46 2 2 2" xfId="30531" xr:uid="{E7B1A628-4EE2-4A23-BBC1-3CC7062A473F}"/>
    <cellStyle name="40% - Ênfase2 46 2 2 3" xfId="30532" xr:uid="{32B89F39-5084-47FE-8613-BB3ED52BD8BD}"/>
    <cellStyle name="40% - Ênfase2 46 2 3" xfId="30533" xr:uid="{10A6EF0C-3C17-4F0D-A847-E2622813DBAE}"/>
    <cellStyle name="40% - Ênfase2 46 2 4" xfId="30534" xr:uid="{34AB161E-6ED0-4C09-B7FD-96943826A6EB}"/>
    <cellStyle name="40% - Ênfase2 46 3" xfId="30535" xr:uid="{8163FDDF-C494-4E2E-9EE1-76038F9448B5}"/>
    <cellStyle name="40% - Ênfase2 46 3 2" xfId="30536" xr:uid="{A30215F2-EB44-4920-A491-A2DDAAD27109}"/>
    <cellStyle name="40% - Ênfase2 46 3 3" xfId="30537" xr:uid="{63AE25DA-5CBA-4E6E-874D-3AA339A1296D}"/>
    <cellStyle name="40% - Ênfase2 46 4" xfId="30538" xr:uid="{F63F3A24-C079-4A33-9766-49FA5F423B45}"/>
    <cellStyle name="40% - Ênfase2 46 5" xfId="30539" xr:uid="{1AA55D2E-8901-46F9-88A3-750203F49B76}"/>
    <cellStyle name="40% - Ênfase2 47" xfId="11166" xr:uid="{69ED88D9-05BC-4465-AE5A-EB5774F18174}"/>
    <cellStyle name="40% - Ênfase2 47 2" xfId="11167" xr:uid="{194025EA-B946-4D8C-B713-81AE9A2A1A74}"/>
    <cellStyle name="40% - Ênfase2 47 2 2" xfId="30540" xr:uid="{8173A5E7-E4A2-4FB0-9FFC-6260F9B77885}"/>
    <cellStyle name="40% - Ênfase2 47 2 2 2" xfId="30541" xr:uid="{93262633-0FBA-4EE7-BB3D-38BD03C4305F}"/>
    <cellStyle name="40% - Ênfase2 47 2 2 3" xfId="30542" xr:uid="{1F346FDE-3BC9-4A85-877E-5C687C565EB8}"/>
    <cellStyle name="40% - Ênfase2 47 2 3" xfId="30543" xr:uid="{562B09BD-E721-4DD9-81FE-F2323CD7B7F5}"/>
    <cellStyle name="40% - Ênfase2 47 2 4" xfId="30544" xr:uid="{12921439-2CB0-4802-ABB8-C3F50A2F1CBC}"/>
    <cellStyle name="40% - Ênfase2 47 3" xfId="30545" xr:uid="{F2E17602-C2D2-47AE-BA15-2B65651F31EF}"/>
    <cellStyle name="40% - Ênfase2 47 3 2" xfId="30546" xr:uid="{4102BFFF-443E-4A1E-9D5B-699F16D30996}"/>
    <cellStyle name="40% - Ênfase2 47 3 3" xfId="30547" xr:uid="{DECE8CAB-A39E-4D23-8527-E9CF1EA99B11}"/>
    <cellStyle name="40% - Ênfase2 47 4" xfId="30548" xr:uid="{342EACD6-6909-4B6C-A1A8-113F83FDC3C9}"/>
    <cellStyle name="40% - Ênfase2 47 5" xfId="30549" xr:uid="{AD7861E7-0053-4BFB-8291-16290B62840C}"/>
    <cellStyle name="40% - Ênfase2 48" xfId="11168" xr:uid="{CE094CF2-235D-42EE-AEF4-0EEF6E94DFBE}"/>
    <cellStyle name="40% - Ênfase2 48 2" xfId="11169" xr:uid="{336C322D-9DCD-4904-A678-FEB82E5EB3E4}"/>
    <cellStyle name="40% - Ênfase2 48 2 2" xfId="30550" xr:uid="{B82546A6-1369-4A43-9301-43401291A9E7}"/>
    <cellStyle name="40% - Ênfase2 48 2 2 2" xfId="30551" xr:uid="{2EF32B28-DAF2-4A19-97F9-FED544F451B7}"/>
    <cellStyle name="40% - Ênfase2 48 2 2 3" xfId="30552" xr:uid="{B2E9CA18-7C31-4434-AD1A-77E0B117F6C6}"/>
    <cellStyle name="40% - Ênfase2 48 2 3" xfId="30553" xr:uid="{E11633F6-D3F1-40D6-BFFC-D361A2ECC0DE}"/>
    <cellStyle name="40% - Ênfase2 48 2 4" xfId="30554" xr:uid="{2AC59B7D-E6BF-4032-83B1-582BABEFA2AB}"/>
    <cellStyle name="40% - Ênfase2 48 3" xfId="30555" xr:uid="{8164475D-A9A4-40CB-859A-9969F94F0AD0}"/>
    <cellStyle name="40% - Ênfase2 48 3 2" xfId="30556" xr:uid="{E732644D-F885-4D67-85FE-459135F0183C}"/>
    <cellStyle name="40% - Ênfase2 48 3 3" xfId="30557" xr:uid="{983ADF13-C414-4910-AAC0-9A09216080BD}"/>
    <cellStyle name="40% - Ênfase2 48 4" xfId="30558" xr:uid="{A0B30985-5F19-47AB-8956-7E29AD5A9CE5}"/>
    <cellStyle name="40% - Ênfase2 48 5" xfId="30559" xr:uid="{A948E5DF-226D-47DF-9114-809E4016F225}"/>
    <cellStyle name="40% - Ênfase2 49" xfId="11170" xr:uid="{26D68D49-80C0-42A9-A198-99F7CC2C4A92}"/>
    <cellStyle name="40% - Ênfase2 49 2" xfId="11171" xr:uid="{DED226AB-73E8-4E7C-A312-E623538DA425}"/>
    <cellStyle name="40% - Ênfase2 49 2 2" xfId="30560" xr:uid="{99E46796-651D-4BB1-91F0-E149C71CF18F}"/>
    <cellStyle name="40% - Ênfase2 49 2 2 2" xfId="30561" xr:uid="{E0587609-1B00-42AC-85F4-D18E8C5EBC32}"/>
    <cellStyle name="40% - Ênfase2 49 2 2 3" xfId="30562" xr:uid="{75EE2682-0D8D-4C50-B8C5-8E43A7C97A77}"/>
    <cellStyle name="40% - Ênfase2 49 2 3" xfId="30563" xr:uid="{6BB7F640-74AB-4209-900D-8C1CD21CC461}"/>
    <cellStyle name="40% - Ênfase2 49 2 4" xfId="30564" xr:uid="{5B5CCA0B-BA92-4764-93B3-8A7B5109416D}"/>
    <cellStyle name="40% - Ênfase2 49 3" xfId="30565" xr:uid="{05493363-F807-4390-B0F7-F0D04FBD62E6}"/>
    <cellStyle name="40% - Ênfase2 49 3 2" xfId="30566" xr:uid="{6A5F40AA-1687-4CB3-8489-781B42EB1043}"/>
    <cellStyle name="40% - Ênfase2 49 3 3" xfId="30567" xr:uid="{A2C89EEA-66DA-4FC9-B641-A5A7CD3D447B}"/>
    <cellStyle name="40% - Ênfase2 49 4" xfId="30568" xr:uid="{0810C565-3ACB-44D5-8B28-C870CEE31C47}"/>
    <cellStyle name="40% - Ênfase2 49 5" xfId="30569" xr:uid="{F2F237C1-1C89-4723-9677-8460B5745E98}"/>
    <cellStyle name="40% - Ênfase2 5" xfId="5342" xr:uid="{DFCCFF95-BB6E-4FC0-BAA6-8C5C5F2A4C0B}"/>
    <cellStyle name="40% - Ênfase2 5 10" xfId="11172" xr:uid="{74AE56A8-BB5E-45BB-B6FF-681844A75CF2}"/>
    <cellStyle name="40% - Ênfase2 5 10 2" xfId="30570" xr:uid="{DBAAEF9E-C580-4E12-B68D-519429C8B634}"/>
    <cellStyle name="40% - Ênfase2 5 10 2 2" xfId="30571" xr:uid="{884F46F6-DDD4-4964-B798-F556332C9095}"/>
    <cellStyle name="40% - Ênfase2 5 10 2 3" xfId="30572" xr:uid="{83A4027A-6FB1-4523-8AB1-E29CC38823BD}"/>
    <cellStyle name="40% - Ênfase2 5 10 3" xfId="30573" xr:uid="{61B9407F-A969-4C02-A7E9-51FB0E7F840E}"/>
    <cellStyle name="40% - Ênfase2 5 10 4" xfId="30574" xr:uid="{75618108-7D39-4FE5-81ED-D6EEF571060F}"/>
    <cellStyle name="40% - Ênfase2 5 11" xfId="30575" xr:uid="{57C0F505-0198-4907-84E2-8D60A5821432}"/>
    <cellStyle name="40% - Ênfase2 5 11 2" xfId="30576" xr:uid="{804AA5B1-27E7-4DB0-98A2-C7D136C1A163}"/>
    <cellStyle name="40% - Ênfase2 5 11 3" xfId="30577" xr:uid="{8C3C06B5-A599-436C-8BFF-984BF7F9ED95}"/>
    <cellStyle name="40% - Ênfase2 5 12" xfId="30578" xr:uid="{F9521BCE-DFE8-4FC6-9EB8-4D1DF2712E49}"/>
    <cellStyle name="40% - Ênfase2 5 13" xfId="30579" xr:uid="{E92CD1B6-8F33-4D80-AE84-6DC1C110D5FF}"/>
    <cellStyle name="40% - Ênfase2 5 2" xfId="5343" xr:uid="{EDB73B77-1444-4271-BDC9-1945A7847ED8}"/>
    <cellStyle name="40% - Ênfase2 5 2 2" xfId="11173" xr:uid="{CA21B13D-ECF4-442E-9A43-5326EFFA708E}"/>
    <cellStyle name="40% - Ênfase2 5 2 2 2" xfId="30580" xr:uid="{70E6E968-7C60-4CE0-96E0-505FEC00D1D4}"/>
    <cellStyle name="40% - Ênfase2 5 2 2 2 2" xfId="30581" xr:uid="{9276D580-C675-449B-A3B0-144A1936FA8B}"/>
    <cellStyle name="40% - Ênfase2 5 2 2 2 3" xfId="30582" xr:uid="{7EF6884F-9CCA-4EC7-876A-2A7F04AC847C}"/>
    <cellStyle name="40% - Ênfase2 5 2 2 3" xfId="30583" xr:uid="{EAA3283E-41A3-415F-BD14-685CD16E8144}"/>
    <cellStyle name="40% - Ênfase2 5 2 2 4" xfId="30584" xr:uid="{C1101336-1118-4E7E-9D94-E49CB53D2B2A}"/>
    <cellStyle name="40% - Ênfase2 5 2 3" xfId="11174" xr:uid="{E9F38BBD-CBB4-4745-819A-798B3359C297}"/>
    <cellStyle name="40% - Ênfase2 5 2 3 2" xfId="30585" xr:uid="{481C6C0E-9D7D-426E-B07F-59DB4A291B09}"/>
    <cellStyle name="40% - Ênfase2 5 2 3 2 2" xfId="30586" xr:uid="{9E0A9171-A096-42EF-BCC1-AFD1F9C60F0C}"/>
    <cellStyle name="40% - Ênfase2 5 2 3 2 3" xfId="30587" xr:uid="{E16E52AF-FA24-4811-87E1-753566182C86}"/>
    <cellStyle name="40% - Ênfase2 5 2 3 3" xfId="30588" xr:uid="{B529B0E5-B9F7-4E29-8489-814AD9C72F8D}"/>
    <cellStyle name="40% - Ênfase2 5 2 3 4" xfId="30589" xr:uid="{4C8150B7-1AC6-488C-8B7D-EDD938B4F720}"/>
    <cellStyle name="40% - Ênfase2 5 2 4" xfId="30590" xr:uid="{88DFF645-494F-49F1-BB0A-D813DDFC3838}"/>
    <cellStyle name="40% - Ênfase2 5 2 4 2" xfId="30591" xr:uid="{042D57A1-C001-4233-B475-23331CB29287}"/>
    <cellStyle name="40% - Ênfase2 5 2 4 3" xfId="30592" xr:uid="{0549B451-3244-4DA4-BE60-579717DC6DE7}"/>
    <cellStyle name="40% - Ênfase2 5 2 5" xfId="30593" xr:uid="{BC963186-B3B3-4251-AC0B-B61067B91DAA}"/>
    <cellStyle name="40% - Ênfase2 5 2 6" xfId="30594" xr:uid="{E24F6B01-B280-4C71-A15A-5E20C774B854}"/>
    <cellStyle name="40% - Ênfase2 5 3" xfId="5344" xr:uid="{942E98C9-5C64-4DAE-A4D5-8A40DDA77124}"/>
    <cellStyle name="40% - Ênfase2 5 3 2" xfId="11175" xr:uid="{9B9A0938-A39D-4B38-A2A6-05365691B5E3}"/>
    <cellStyle name="40% - Ênfase2 5 3 2 2" xfId="30595" xr:uid="{B670EE68-0736-446F-A787-DFAECEE13CD3}"/>
    <cellStyle name="40% - Ênfase2 5 3 2 2 2" xfId="30596" xr:uid="{9AEE314F-1863-430E-B4F3-B9DE99EF68BE}"/>
    <cellStyle name="40% - Ênfase2 5 3 2 2 3" xfId="30597" xr:uid="{439094C6-BD74-4C2B-857D-8DACDEC2DF4D}"/>
    <cellStyle name="40% - Ênfase2 5 3 2 3" xfId="30598" xr:uid="{9DB42380-F16F-4F70-8B09-59A83D5818D1}"/>
    <cellStyle name="40% - Ênfase2 5 3 2 4" xfId="30599" xr:uid="{20368183-8A94-47BF-BE1F-0AF2BAA0F1B9}"/>
    <cellStyle name="40% - Ênfase2 5 3 3" xfId="11176" xr:uid="{B8F48862-67B9-45E7-9A7F-C0F67C81B63A}"/>
    <cellStyle name="40% - Ênfase2 5 3 3 2" xfId="30600" xr:uid="{C832022D-A0EA-43C2-90CE-4C68D79B9C81}"/>
    <cellStyle name="40% - Ênfase2 5 3 3 2 2" xfId="30601" xr:uid="{09E2D114-12A7-4CDC-AD7C-3EB710A6BE3F}"/>
    <cellStyle name="40% - Ênfase2 5 3 3 2 3" xfId="30602" xr:uid="{E1A8AF02-1C53-4CB5-9118-28229999BE99}"/>
    <cellStyle name="40% - Ênfase2 5 3 3 3" xfId="30603" xr:uid="{FCF450FC-C22E-45D1-B8B5-5822EBB8E304}"/>
    <cellStyle name="40% - Ênfase2 5 3 3 4" xfId="30604" xr:uid="{EEC0CAB2-C182-444C-90D4-D8D40C07C444}"/>
    <cellStyle name="40% - Ênfase2 5 3 4" xfId="30605" xr:uid="{E3ECBB06-2CF5-4454-BBD2-C12F50AE4F7A}"/>
    <cellStyle name="40% - Ênfase2 5 3 4 2" xfId="30606" xr:uid="{F4571273-64B0-4BCE-A712-23CF80A3272F}"/>
    <cellStyle name="40% - Ênfase2 5 3 4 3" xfId="30607" xr:uid="{049EDA31-470A-4892-803C-721CA4B6D6BC}"/>
    <cellStyle name="40% - Ênfase2 5 3 5" xfId="30608" xr:uid="{36D4D152-3EC2-47D7-A23A-4DA473E1B513}"/>
    <cellStyle name="40% - Ênfase2 5 3 6" xfId="30609" xr:uid="{08A762FE-6A4B-48E4-BEEF-BE318C052B1C}"/>
    <cellStyle name="40% - Ênfase2 5 4" xfId="11177" xr:uid="{0DA3B691-5328-4151-9004-BC5E1367C948}"/>
    <cellStyle name="40% - Ênfase2 5 4 2" xfId="11178" xr:uid="{D6A55F28-9C63-40C9-97CE-8248FC127375}"/>
    <cellStyle name="40% - Ênfase2 5 4 2 2" xfId="30610" xr:uid="{4A5A4FB6-00A3-4A78-93B0-ED4E6DD039C6}"/>
    <cellStyle name="40% - Ênfase2 5 4 2 2 2" xfId="30611" xr:uid="{988E8FF8-C5FB-45C6-B7DA-409534A90139}"/>
    <cellStyle name="40% - Ênfase2 5 4 2 2 3" xfId="30612" xr:uid="{E13A514D-A575-4FC3-B472-CDDE232AEFA1}"/>
    <cellStyle name="40% - Ênfase2 5 4 2 3" xfId="30613" xr:uid="{DC97D959-E010-440C-84C4-5318B9674221}"/>
    <cellStyle name="40% - Ênfase2 5 4 2 4" xfId="30614" xr:uid="{72406B58-F1A7-4937-AD29-15491B2F5F33}"/>
    <cellStyle name="40% - Ênfase2 5 4 3" xfId="11179" xr:uid="{3507A0B9-4F69-4C7C-AC7E-EFA9C6D62075}"/>
    <cellStyle name="40% - Ênfase2 5 4 3 2" xfId="30615" xr:uid="{AF4067EA-BB87-4119-95EB-36AFC2702B9F}"/>
    <cellStyle name="40% - Ênfase2 5 4 3 2 2" xfId="30616" xr:uid="{B1DDE901-0330-4609-AFE1-29983CB0AD24}"/>
    <cellStyle name="40% - Ênfase2 5 4 3 2 3" xfId="30617" xr:uid="{67E78910-564A-477D-B081-6E71051CCF52}"/>
    <cellStyle name="40% - Ênfase2 5 4 3 3" xfId="30618" xr:uid="{7957185A-77AC-413A-AB9B-CA3C04505931}"/>
    <cellStyle name="40% - Ênfase2 5 4 3 4" xfId="30619" xr:uid="{CC63739A-FAE0-4964-A7CD-A02A7FB884B7}"/>
    <cellStyle name="40% - Ênfase2 5 4 4" xfId="30620" xr:uid="{22F37AE0-D13E-4EE6-8AA2-46C8CE18F884}"/>
    <cellStyle name="40% - Ênfase2 5 4 4 2" xfId="30621" xr:uid="{EFB9F1BF-20F8-408F-BD5B-138FD662F28F}"/>
    <cellStyle name="40% - Ênfase2 5 4 4 3" xfId="30622" xr:uid="{2B957535-57B6-4C53-88DB-121B7D1542A9}"/>
    <cellStyle name="40% - Ênfase2 5 4 5" xfId="30623" xr:uid="{2F108826-0B61-40EA-89DB-EA59397911C9}"/>
    <cellStyle name="40% - Ênfase2 5 4 6" xfId="30624" xr:uid="{5A64A258-6EBA-4C37-82D0-79C9A374FC80}"/>
    <cellStyle name="40% - Ênfase2 5 5" xfId="11180" xr:uid="{D447862C-BE3E-4094-B9B4-5F9C72B9A79E}"/>
    <cellStyle name="40% - Ênfase2 5 5 2" xfId="11181" xr:uid="{D02D88A6-D028-4E75-84BA-6D5DCFAD96BD}"/>
    <cellStyle name="40% - Ênfase2 5 5 2 2" xfId="30625" xr:uid="{6560029D-1096-48AB-8303-F93FD12433C1}"/>
    <cellStyle name="40% - Ênfase2 5 5 2 2 2" xfId="30626" xr:uid="{342BA187-0AE1-4BC0-95D8-FB251B1B3C00}"/>
    <cellStyle name="40% - Ênfase2 5 5 2 2 3" xfId="30627" xr:uid="{BA63C3A2-380E-416E-ABEF-794F08B1A35C}"/>
    <cellStyle name="40% - Ênfase2 5 5 2 3" xfId="30628" xr:uid="{E46A0329-DE38-4E9C-9C27-7AD44BBECCD7}"/>
    <cellStyle name="40% - Ênfase2 5 5 2 4" xfId="30629" xr:uid="{9A22249F-E4FA-4DA9-B13B-016E0DC46BDA}"/>
    <cellStyle name="40% - Ênfase2 5 5 3" xfId="11182" xr:uid="{DD3C3ECB-2FB2-4EE7-AE9E-10CAF6A368D9}"/>
    <cellStyle name="40% - Ênfase2 5 5 3 2" xfId="30630" xr:uid="{2F001920-51AE-41E3-A94A-3A2FDDB5B3BA}"/>
    <cellStyle name="40% - Ênfase2 5 5 3 2 2" xfId="30631" xr:uid="{6656D4A9-941D-4EC8-B439-D4247F040C92}"/>
    <cellStyle name="40% - Ênfase2 5 5 3 2 3" xfId="30632" xr:uid="{D9E0A12E-0EF4-45CC-8613-86EAB8F42D4E}"/>
    <cellStyle name="40% - Ênfase2 5 5 3 3" xfId="30633" xr:uid="{E3B3A89F-3CF3-49C6-9F96-6D438454988D}"/>
    <cellStyle name="40% - Ênfase2 5 5 3 4" xfId="30634" xr:uid="{31008B59-150C-4F80-A214-BD8504452741}"/>
    <cellStyle name="40% - Ênfase2 5 5 4" xfId="30635" xr:uid="{649B173B-30A0-413C-B3E6-2868A19AC981}"/>
    <cellStyle name="40% - Ênfase2 5 5 4 2" xfId="30636" xr:uid="{D7AFE72A-FE5C-45B1-A773-02A31FD430EE}"/>
    <cellStyle name="40% - Ênfase2 5 5 4 3" xfId="30637" xr:uid="{43B5834B-6DEE-4762-9E99-74B11F3C0E55}"/>
    <cellStyle name="40% - Ênfase2 5 5 5" xfId="30638" xr:uid="{F8CB4FDA-3030-4330-B5B8-FE0A435AE259}"/>
    <cellStyle name="40% - Ênfase2 5 5 6" xfId="30639" xr:uid="{BCE56EDF-C618-4470-9464-98BDC23E77AD}"/>
    <cellStyle name="40% - Ênfase2 5 6" xfId="11183" xr:uid="{B3D4A5E2-4707-4B0F-BDE3-201D0372644D}"/>
    <cellStyle name="40% - Ênfase2 5 6 2" xfId="11184" xr:uid="{45E35B29-4CD7-41AC-98F4-88A7C0C5DF7E}"/>
    <cellStyle name="40% - Ênfase2 5 6 2 2" xfId="30640" xr:uid="{01A41247-66D2-45C8-857A-696322B205E5}"/>
    <cellStyle name="40% - Ênfase2 5 6 2 2 2" xfId="30641" xr:uid="{33541348-274C-4FB6-9498-334AEC0E3EF6}"/>
    <cellStyle name="40% - Ênfase2 5 6 2 2 3" xfId="30642" xr:uid="{B4D34045-5A6E-4AC2-8870-EAF6588AAC8B}"/>
    <cellStyle name="40% - Ênfase2 5 6 2 3" xfId="30643" xr:uid="{32EA02D6-73AB-42A9-8DDB-012649191783}"/>
    <cellStyle name="40% - Ênfase2 5 6 2 4" xfId="30644" xr:uid="{C4D99454-EA44-4094-BD92-BC86360CE835}"/>
    <cellStyle name="40% - Ênfase2 5 6 3" xfId="11185" xr:uid="{08ABBCEA-4F60-43D7-8FB7-AE5463633A51}"/>
    <cellStyle name="40% - Ênfase2 5 6 3 2" xfId="30645" xr:uid="{89029D8E-FAD4-4B60-A29D-178D59F74D44}"/>
    <cellStyle name="40% - Ênfase2 5 6 3 2 2" xfId="30646" xr:uid="{3CCD1660-D2C9-411F-ADF6-DE36A1B50162}"/>
    <cellStyle name="40% - Ênfase2 5 6 3 2 3" xfId="30647" xr:uid="{4E5DA9D4-4816-4792-A778-224036B4ACB5}"/>
    <cellStyle name="40% - Ênfase2 5 6 3 3" xfId="30648" xr:uid="{4DE6D36E-0EF9-4B0E-ACFB-E2133BCBBC56}"/>
    <cellStyle name="40% - Ênfase2 5 6 3 4" xfId="30649" xr:uid="{056519C7-4717-48F2-9FE2-A9B86CBE4888}"/>
    <cellStyle name="40% - Ênfase2 5 6 4" xfId="30650" xr:uid="{B5C3E26F-7548-403D-86D4-B1EDD16A4685}"/>
    <cellStyle name="40% - Ênfase2 5 6 4 2" xfId="30651" xr:uid="{7805E64C-78B7-4DCB-8A1E-D09CEC57668B}"/>
    <cellStyle name="40% - Ênfase2 5 6 4 3" xfId="30652" xr:uid="{70D6E8A1-5677-4B9C-8A4F-A74932067C6A}"/>
    <cellStyle name="40% - Ênfase2 5 6 5" xfId="30653" xr:uid="{A67AC713-0F19-414A-950A-3510DBCB4A9F}"/>
    <cellStyle name="40% - Ênfase2 5 6 6" xfId="30654" xr:uid="{42BAB5CF-2C41-4F9D-93A0-68E94DFA11A2}"/>
    <cellStyle name="40% - Ênfase2 5 7" xfId="11186" xr:uid="{FDC9396F-2179-43C8-A31A-6DCD597D3F27}"/>
    <cellStyle name="40% - Ênfase2 5 7 2" xfId="11187" xr:uid="{B41F94C0-80E8-4DA8-9A5E-7C8E85EA489E}"/>
    <cellStyle name="40% - Ênfase2 5 7 2 2" xfId="30655" xr:uid="{657B06C8-FD69-409C-8C9F-EA2BCE5DEDDB}"/>
    <cellStyle name="40% - Ênfase2 5 7 2 2 2" xfId="30656" xr:uid="{8A4F7DD7-E682-4A98-8BAF-AB0321DE6F5C}"/>
    <cellStyle name="40% - Ênfase2 5 7 2 2 3" xfId="30657" xr:uid="{D91FDCA1-293E-4C7A-8209-6D7B28F2BA14}"/>
    <cellStyle name="40% - Ênfase2 5 7 2 3" xfId="30658" xr:uid="{A9ABE74A-A345-4E55-90EA-75299A3054D2}"/>
    <cellStyle name="40% - Ênfase2 5 7 2 4" xfId="30659" xr:uid="{BC01E28A-5A81-4C19-AAC0-4B86E523885E}"/>
    <cellStyle name="40% - Ênfase2 5 7 3" xfId="11188" xr:uid="{109462B3-D231-443A-8EB9-C4DAF34E34D7}"/>
    <cellStyle name="40% - Ênfase2 5 7 3 2" xfId="30660" xr:uid="{28D1F131-AA8D-4747-94FE-9CDE88E385DC}"/>
    <cellStyle name="40% - Ênfase2 5 7 3 2 2" xfId="30661" xr:uid="{C68AC53E-0E46-4CBC-AD63-A418C55E43ED}"/>
    <cellStyle name="40% - Ênfase2 5 7 3 2 3" xfId="30662" xr:uid="{966DE7AA-55C1-4C37-8668-7817B986A20F}"/>
    <cellStyle name="40% - Ênfase2 5 7 3 3" xfId="30663" xr:uid="{BC671B1F-B4EB-4B99-A4D8-1C7EF65DB111}"/>
    <cellStyle name="40% - Ênfase2 5 7 3 4" xfId="30664" xr:uid="{DE589ECA-306D-4B95-942C-48C0517E9368}"/>
    <cellStyle name="40% - Ênfase2 5 7 4" xfId="30665" xr:uid="{1138D554-CEE3-4016-B38F-1D6B8330A151}"/>
    <cellStyle name="40% - Ênfase2 5 7 4 2" xfId="30666" xr:uid="{ADCD7A0A-AEB6-4F40-94D5-2E44D5E8C2E7}"/>
    <cellStyle name="40% - Ênfase2 5 7 4 3" xfId="30667" xr:uid="{3C90D531-D813-46BC-AC94-BCE9B2341D4B}"/>
    <cellStyle name="40% - Ênfase2 5 7 5" xfId="30668" xr:uid="{ED926AA9-6D5B-49B8-B03E-8AA11EDF5E48}"/>
    <cellStyle name="40% - Ênfase2 5 7 6" xfId="30669" xr:uid="{2BF17EBA-DEA1-461E-B6BB-88BCE27B4A64}"/>
    <cellStyle name="40% - Ênfase2 5 8" xfId="11189" xr:uid="{A49EAD04-2E63-4FEF-89E5-83C8CA91201F}"/>
    <cellStyle name="40% - Ênfase2 5 8 2" xfId="11190" xr:uid="{78472D1A-FAC5-4766-9FCA-3C048EF99F73}"/>
    <cellStyle name="40% - Ênfase2 5 8 2 2" xfId="30670" xr:uid="{5F1A68DB-9F1C-4401-B585-F27A404D08BF}"/>
    <cellStyle name="40% - Ênfase2 5 8 2 2 2" xfId="30671" xr:uid="{AAC1AF92-E230-419C-AE12-232CDA8BDB8D}"/>
    <cellStyle name="40% - Ênfase2 5 8 2 2 3" xfId="30672" xr:uid="{D31F0B39-7945-481E-9F18-8792B0FCA4FB}"/>
    <cellStyle name="40% - Ênfase2 5 8 2 3" xfId="30673" xr:uid="{00404729-4B9E-4431-A939-DEEB32A320AA}"/>
    <cellStyle name="40% - Ênfase2 5 8 2 4" xfId="30674" xr:uid="{B13CFE15-1BDC-4254-AF2E-CB8E5ACFC314}"/>
    <cellStyle name="40% - Ênfase2 5 8 3" xfId="11191" xr:uid="{FB11C120-282F-4317-89F1-872E11F5D236}"/>
    <cellStyle name="40% - Ênfase2 5 8 3 2" xfId="30675" xr:uid="{69C1ED28-1D1B-41D5-A86C-FC3D845A98AB}"/>
    <cellStyle name="40% - Ênfase2 5 8 3 2 2" xfId="30676" xr:uid="{3E12BDB8-0A91-4823-8D63-4406043F62F4}"/>
    <cellStyle name="40% - Ênfase2 5 8 3 2 3" xfId="30677" xr:uid="{86A56FF0-FF9F-4C61-80A3-7443A3226530}"/>
    <cellStyle name="40% - Ênfase2 5 8 3 3" xfId="30678" xr:uid="{68DC0428-4454-4E08-88D8-FC3DF72DCB77}"/>
    <cellStyle name="40% - Ênfase2 5 8 3 4" xfId="30679" xr:uid="{60824155-7A03-4C05-B2CA-604F9884A474}"/>
    <cellStyle name="40% - Ênfase2 5 8 4" xfId="30680" xr:uid="{BBE24087-0385-4742-B379-DEC838A0A07C}"/>
    <cellStyle name="40% - Ênfase2 5 8 4 2" xfId="30681" xr:uid="{5D3857F0-B893-477C-A7DF-0248A1563B59}"/>
    <cellStyle name="40% - Ênfase2 5 8 4 3" xfId="30682" xr:uid="{6A450E5C-E936-41C6-A556-5993AF58B085}"/>
    <cellStyle name="40% - Ênfase2 5 8 5" xfId="30683" xr:uid="{A20B527B-A4E6-40B1-8DD9-7542950CA446}"/>
    <cellStyle name="40% - Ênfase2 5 8 6" xfId="30684" xr:uid="{B34A6BA6-F28B-4073-AB0E-29CA29B1D559}"/>
    <cellStyle name="40% - Ênfase2 5 9" xfId="11192" xr:uid="{589AA530-A03E-48C3-9D47-FDAD3E79DCED}"/>
    <cellStyle name="40% - Ênfase2 5 9 2" xfId="30685" xr:uid="{6B900D4A-29FC-482B-9396-E7EC1D3F5E4A}"/>
    <cellStyle name="40% - Ênfase2 5 9 2 2" xfId="30686" xr:uid="{77D2A257-1F8B-40F2-A2D1-EAD9E4B5C914}"/>
    <cellStyle name="40% - Ênfase2 5 9 2 3" xfId="30687" xr:uid="{B748AE98-6748-4C00-8D4C-DF9BD3F765FE}"/>
    <cellStyle name="40% - Ênfase2 5 9 3" xfId="30688" xr:uid="{3E309134-59AF-495B-B8C8-DD4D358E8F0E}"/>
    <cellStyle name="40% - Ênfase2 5 9 4" xfId="30689" xr:uid="{70FE8980-9134-428C-8EF7-3F6FE760CB24}"/>
    <cellStyle name="40% - Ênfase2 50" xfId="11193" xr:uid="{8CB62DC8-A023-47D3-98E1-9843CE41533A}"/>
    <cellStyle name="40% - Ênfase2 50 2" xfId="11194" xr:uid="{14D1FD3E-05AF-430F-9639-58E1D305AE89}"/>
    <cellStyle name="40% - Ênfase2 50 2 2" xfId="30690" xr:uid="{B9A95034-AA07-49AF-8037-BA61FDD76381}"/>
    <cellStyle name="40% - Ênfase2 50 2 2 2" xfId="30691" xr:uid="{8AD3BDF9-A6F5-4A91-85B6-EB273E59FBA7}"/>
    <cellStyle name="40% - Ênfase2 50 2 2 3" xfId="30692" xr:uid="{F9A00056-650B-49AD-955A-B6A4A671EC35}"/>
    <cellStyle name="40% - Ênfase2 50 2 3" xfId="30693" xr:uid="{A17978B9-ED19-48CE-8034-6B140764177F}"/>
    <cellStyle name="40% - Ênfase2 50 2 4" xfId="30694" xr:uid="{A1FBFDE7-502B-41EC-A498-A1C9C1A52803}"/>
    <cellStyle name="40% - Ênfase2 50 3" xfId="30695" xr:uid="{F9FF187F-8833-4251-B6C4-EB26203EF8B0}"/>
    <cellStyle name="40% - Ênfase2 50 3 2" xfId="30696" xr:uid="{B05FA09C-5092-42B7-8683-953A56BD45B3}"/>
    <cellStyle name="40% - Ênfase2 50 3 3" xfId="30697" xr:uid="{8E2883E9-F860-45E0-81F4-1AD8FB633720}"/>
    <cellStyle name="40% - Ênfase2 50 4" xfId="30698" xr:uid="{C80D7101-C8FE-442D-974F-AB9BAD07C211}"/>
    <cellStyle name="40% - Ênfase2 50 5" xfId="30699" xr:uid="{2DEC8CAF-C16A-476D-BF75-033A99E495D9}"/>
    <cellStyle name="40% - Ênfase2 51" xfId="11195" xr:uid="{3F3EC56A-F00A-426C-B195-39AB6A8334F5}"/>
    <cellStyle name="40% - Ênfase2 51 2" xfId="11196" xr:uid="{7339E3B1-934C-4891-92ED-9987287FF15A}"/>
    <cellStyle name="40% - Ênfase2 51 2 2" xfId="30700" xr:uid="{3984138D-45B2-4A4E-8DD1-E04EEDDDD9AE}"/>
    <cellStyle name="40% - Ênfase2 51 2 2 2" xfId="30701" xr:uid="{15B88938-A53A-483C-8A6B-E685A978C54B}"/>
    <cellStyle name="40% - Ênfase2 51 2 2 3" xfId="30702" xr:uid="{4DC0B1D4-B48C-4057-9497-BA610B9C55A4}"/>
    <cellStyle name="40% - Ênfase2 51 2 3" xfId="30703" xr:uid="{08E62946-EEE5-4947-BBFA-C8E80C56C7B8}"/>
    <cellStyle name="40% - Ênfase2 51 2 4" xfId="30704" xr:uid="{E48A1789-037B-45E6-AF26-843FE9845D61}"/>
    <cellStyle name="40% - Ênfase2 51 3" xfId="30705" xr:uid="{6B181F08-4373-4039-B931-1D9C14DB189C}"/>
    <cellStyle name="40% - Ênfase2 51 3 2" xfId="30706" xr:uid="{42418A28-E8CE-4CC7-8599-B3D5F3CF1029}"/>
    <cellStyle name="40% - Ênfase2 51 3 3" xfId="30707" xr:uid="{44E9545D-CBD6-4219-9B69-736F92972554}"/>
    <cellStyle name="40% - Ênfase2 51 4" xfId="30708" xr:uid="{53A4665B-324E-4C96-9138-3386D287FAA2}"/>
    <cellStyle name="40% - Ênfase2 51 5" xfId="30709" xr:uid="{263696E7-4A64-4085-9A2B-0E10E2CE57E0}"/>
    <cellStyle name="40% - Ênfase2 52" xfId="11197" xr:uid="{DCECB2F4-E865-451A-9393-68643CC8EC75}"/>
    <cellStyle name="40% - Ênfase2 52 2" xfId="11198" xr:uid="{92C76C1F-6AEE-4834-8585-94EF298854A5}"/>
    <cellStyle name="40% - Ênfase2 52 2 2" xfId="30710" xr:uid="{A2436B8E-62D3-4951-BDCB-CF61694B97F5}"/>
    <cellStyle name="40% - Ênfase2 52 2 2 2" xfId="30711" xr:uid="{FF7E500A-3348-4041-9B02-F19496B7B19F}"/>
    <cellStyle name="40% - Ênfase2 52 2 2 3" xfId="30712" xr:uid="{1D4DD2B1-7566-4EB6-927F-83A569E32421}"/>
    <cellStyle name="40% - Ênfase2 52 2 3" xfId="30713" xr:uid="{CAC02A68-1ADA-407D-ABF1-D7F43BD9B808}"/>
    <cellStyle name="40% - Ênfase2 52 2 4" xfId="30714" xr:uid="{EB98BA6B-544A-404C-B788-A34E86477565}"/>
    <cellStyle name="40% - Ênfase2 52 3" xfId="30715" xr:uid="{652B4044-B645-4FA0-98B9-36C9125BFAE4}"/>
    <cellStyle name="40% - Ênfase2 52 3 2" xfId="30716" xr:uid="{0E13D3FE-8F2D-40DD-B2B7-C1A6B20EB46C}"/>
    <cellStyle name="40% - Ênfase2 52 3 3" xfId="30717" xr:uid="{179D9ECB-5417-46CE-BE9B-D8DCC1DE7E0B}"/>
    <cellStyle name="40% - Ênfase2 52 4" xfId="30718" xr:uid="{4F5D4E1A-1C2F-4FC1-920C-312CA2053D7F}"/>
    <cellStyle name="40% - Ênfase2 52 5" xfId="30719" xr:uid="{069734F6-26C5-4316-BFEF-36BB6F7FFADB}"/>
    <cellStyle name="40% - Ênfase2 53" xfId="11199" xr:uid="{220A3E5D-7196-45DA-9DAF-47B7FC25D33A}"/>
    <cellStyle name="40% - Ênfase2 53 2" xfId="11200" xr:uid="{C6AC3A59-42B2-4AF4-BA6F-82B1682C6B9A}"/>
    <cellStyle name="40% - Ênfase2 53 2 2" xfId="30720" xr:uid="{19E1221D-5100-4AA5-B799-00D766EAAF4F}"/>
    <cellStyle name="40% - Ênfase2 53 2 2 2" xfId="30721" xr:uid="{B8EF5037-10F3-42CA-B61E-CCF4DBFF2DD3}"/>
    <cellStyle name="40% - Ênfase2 53 2 2 3" xfId="30722" xr:uid="{EA080E35-04AA-4033-9596-D9CD5EC7D552}"/>
    <cellStyle name="40% - Ênfase2 53 2 3" xfId="30723" xr:uid="{79DD22E1-72A9-4425-BB37-196AFEA1FEC6}"/>
    <cellStyle name="40% - Ênfase2 53 2 4" xfId="30724" xr:uid="{655EC69D-978E-4125-8347-8F1E8AA11F4D}"/>
    <cellStyle name="40% - Ênfase2 53 3" xfId="30725" xr:uid="{90B6C5FC-3E91-44F2-9B24-81151E66CA05}"/>
    <cellStyle name="40% - Ênfase2 53 3 2" xfId="30726" xr:uid="{C6027C8E-9286-48EB-A3F4-BC903CE32D89}"/>
    <cellStyle name="40% - Ênfase2 53 3 3" xfId="30727" xr:uid="{30EC1D74-0EE4-40B9-96FA-E7A9B0AB7AA3}"/>
    <cellStyle name="40% - Ênfase2 53 4" xfId="30728" xr:uid="{76D3BE92-EE9A-4D0B-96CC-57CFA484507B}"/>
    <cellStyle name="40% - Ênfase2 53 5" xfId="30729" xr:uid="{0D5D3484-58C8-43A0-A985-9C803BF620E4}"/>
    <cellStyle name="40% - Ênfase2 54" xfId="11201" xr:uid="{78E262AE-7844-4B29-9C6B-631D304D83B7}"/>
    <cellStyle name="40% - Ênfase2 54 2" xfId="11202" xr:uid="{1C93DC3E-AF92-4CDB-B642-C13CBDE26FCF}"/>
    <cellStyle name="40% - Ênfase2 54 2 2" xfId="30730" xr:uid="{53F2B322-9AAC-4F32-BC59-938A10BB8373}"/>
    <cellStyle name="40% - Ênfase2 54 2 2 2" xfId="30731" xr:uid="{B5104E31-5DE0-40BD-A55E-E010D88DCE9F}"/>
    <cellStyle name="40% - Ênfase2 54 2 2 3" xfId="30732" xr:uid="{2E9CD7D7-51E6-4A2F-B198-17397320E2FD}"/>
    <cellStyle name="40% - Ênfase2 54 2 3" xfId="30733" xr:uid="{918ADC7F-3EE9-4DF8-BC43-0441A3475746}"/>
    <cellStyle name="40% - Ênfase2 54 2 4" xfId="30734" xr:uid="{DEB3E04E-195C-4E20-86FA-344867599E27}"/>
    <cellStyle name="40% - Ênfase2 54 3" xfId="30735" xr:uid="{0B52AE58-E799-4D74-964F-1C1BACE89957}"/>
    <cellStyle name="40% - Ênfase2 54 3 2" xfId="30736" xr:uid="{20180ED9-3BEC-40BE-82DB-D0316F95F247}"/>
    <cellStyle name="40% - Ênfase2 54 3 3" xfId="30737" xr:uid="{38A11EF2-9778-4BFE-85C8-E6870F9FEC59}"/>
    <cellStyle name="40% - Ênfase2 54 4" xfId="30738" xr:uid="{DAD7704D-DC58-4B1A-ABE6-716945C3B3BB}"/>
    <cellStyle name="40% - Ênfase2 54 5" xfId="30739" xr:uid="{B32D2AAD-D383-4E2C-A299-97CD36DE235E}"/>
    <cellStyle name="40% - Ênfase2 55" xfId="11203" xr:uid="{59F80388-3265-44E6-8156-C63F8EBE2704}"/>
    <cellStyle name="40% - Ênfase2 55 2" xfId="11204" xr:uid="{13559D8A-E827-402B-84E0-1E7872F22A69}"/>
    <cellStyle name="40% - Ênfase2 55 2 2" xfId="30740" xr:uid="{029511EB-043F-497B-A9E9-104B22E48104}"/>
    <cellStyle name="40% - Ênfase2 55 2 2 2" xfId="30741" xr:uid="{0E6C4EAC-4E77-4776-8595-F5DC17009AC2}"/>
    <cellStyle name="40% - Ênfase2 55 2 2 3" xfId="30742" xr:uid="{AE7D1B3D-C645-46CE-B662-EE840B2B0E42}"/>
    <cellStyle name="40% - Ênfase2 55 2 3" xfId="30743" xr:uid="{269DE414-AB33-4B39-9BC8-834EFC590A09}"/>
    <cellStyle name="40% - Ênfase2 55 2 4" xfId="30744" xr:uid="{C9EDCD3D-B0D2-41D7-85A7-1B9988E998B8}"/>
    <cellStyle name="40% - Ênfase2 55 3" xfId="30745" xr:uid="{64321276-06C1-46A8-9966-028D804CB8B3}"/>
    <cellStyle name="40% - Ênfase2 55 3 2" xfId="30746" xr:uid="{46C60761-B0B1-488F-9DA2-E15D7970812A}"/>
    <cellStyle name="40% - Ênfase2 55 3 3" xfId="30747" xr:uid="{FE9742BA-33B5-4642-892A-203B1055EB3D}"/>
    <cellStyle name="40% - Ênfase2 55 4" xfId="30748" xr:uid="{DEF7D81B-AA74-4FEF-B526-9B5677215DCF}"/>
    <cellStyle name="40% - Ênfase2 55 5" xfId="30749" xr:uid="{935BAF94-DF92-44D8-9BA1-AEE135A9F4B9}"/>
    <cellStyle name="40% - Ênfase2 56" xfId="11205" xr:uid="{53F929A2-2480-452D-B2F7-4989887EB4C5}"/>
    <cellStyle name="40% - Ênfase2 56 2" xfId="11206" xr:uid="{4566DA98-91EC-4731-ADA1-B457768F4958}"/>
    <cellStyle name="40% - Ênfase2 56 2 2" xfId="30750" xr:uid="{C919E323-09DD-4C6E-A1DB-3CA6B87C14A7}"/>
    <cellStyle name="40% - Ênfase2 56 2 2 2" xfId="30751" xr:uid="{2036FEC5-9898-413D-959A-77FABE5FA110}"/>
    <cellStyle name="40% - Ênfase2 56 2 2 3" xfId="30752" xr:uid="{7DF7745A-9600-4408-AD74-5C1559FCBBFE}"/>
    <cellStyle name="40% - Ênfase2 56 2 3" xfId="30753" xr:uid="{390FE788-E871-4AAA-8E10-67963CB6F693}"/>
    <cellStyle name="40% - Ênfase2 56 2 4" xfId="30754" xr:uid="{AD9A4F09-5C19-4DD2-B78C-5A258945C3B8}"/>
    <cellStyle name="40% - Ênfase2 56 3" xfId="30755" xr:uid="{9973F2C9-CA86-4FF3-AB71-79E0711032E6}"/>
    <cellStyle name="40% - Ênfase2 56 3 2" xfId="30756" xr:uid="{E70C52A5-8080-469F-B5B1-6BC7497032A5}"/>
    <cellStyle name="40% - Ênfase2 56 3 3" xfId="30757" xr:uid="{BC945826-7743-4159-BFB3-45A00FBB73F5}"/>
    <cellStyle name="40% - Ênfase2 56 4" xfId="30758" xr:uid="{1CC8697A-E08B-4A5C-B435-64B748265D7E}"/>
    <cellStyle name="40% - Ênfase2 56 5" xfId="30759" xr:uid="{7E7B91F0-D74F-443F-92EE-D7F40D8807AD}"/>
    <cellStyle name="40% - Ênfase2 57" xfId="11207" xr:uid="{DC721EC9-567D-4BF1-B2A2-0DE67295E404}"/>
    <cellStyle name="40% - Ênfase2 57 2" xfId="11208" xr:uid="{E77D1350-66FA-4B22-9B5C-7ECB78ED8BB4}"/>
    <cellStyle name="40% - Ênfase2 57 2 2" xfId="30760" xr:uid="{117B5B25-413E-42B4-898C-315DB985B8E8}"/>
    <cellStyle name="40% - Ênfase2 57 2 2 2" xfId="30761" xr:uid="{EB881182-B106-4967-A2CC-584A83841D88}"/>
    <cellStyle name="40% - Ênfase2 57 2 2 3" xfId="30762" xr:uid="{5E4F9012-BCFD-4F83-A351-C967002C4877}"/>
    <cellStyle name="40% - Ênfase2 57 2 3" xfId="30763" xr:uid="{23379AFE-9F3C-46C5-BF43-DCF7D3F62910}"/>
    <cellStyle name="40% - Ênfase2 57 2 4" xfId="30764" xr:uid="{723D77AA-859F-4614-AA71-3883E85B10F8}"/>
    <cellStyle name="40% - Ênfase2 57 3" xfId="30765" xr:uid="{CECEDB2B-B6B9-4D65-91A4-9F79FC220997}"/>
    <cellStyle name="40% - Ênfase2 57 3 2" xfId="30766" xr:uid="{53BE51DC-805C-49CC-8668-1D3BAB28D0F3}"/>
    <cellStyle name="40% - Ênfase2 57 3 3" xfId="30767" xr:uid="{99BADC84-CC56-4CE4-97D9-051CF0BF5D95}"/>
    <cellStyle name="40% - Ênfase2 57 4" xfId="30768" xr:uid="{A0BFA2DD-64E2-4B74-85A5-7CA6D0ED1F2E}"/>
    <cellStyle name="40% - Ênfase2 57 5" xfId="30769" xr:uid="{FDC8FF2F-3308-4FE1-B823-6E4F5AAEB812}"/>
    <cellStyle name="40% - Ênfase2 58" xfId="11209" xr:uid="{CF823EF5-8054-44F1-8E63-E65884959241}"/>
    <cellStyle name="40% - Ênfase2 58 2" xfId="11210" xr:uid="{946C24DB-5F57-4285-8407-26538B1C6B34}"/>
    <cellStyle name="40% - Ênfase2 58 2 2" xfId="30770" xr:uid="{1A399EC0-1B7A-42CF-8241-4E132493F2D0}"/>
    <cellStyle name="40% - Ênfase2 58 2 2 2" xfId="30771" xr:uid="{369230C7-460B-41EE-9EA4-C6A783262735}"/>
    <cellStyle name="40% - Ênfase2 58 2 2 3" xfId="30772" xr:uid="{C6DF0394-A436-4E2A-BE6C-911B8D89E2FA}"/>
    <cellStyle name="40% - Ênfase2 58 2 3" xfId="30773" xr:uid="{1F6960B5-A0CE-4321-8EE6-9A94747B9DC0}"/>
    <cellStyle name="40% - Ênfase2 58 2 4" xfId="30774" xr:uid="{1AFB19A7-E2AD-4D9B-8B7B-2BC2170C1A0F}"/>
    <cellStyle name="40% - Ênfase2 58 3" xfId="30775" xr:uid="{3C03AFC8-85F9-4E94-A149-E4D0C3915412}"/>
    <cellStyle name="40% - Ênfase2 58 3 2" xfId="30776" xr:uid="{9AD19B81-E35A-43EF-8A06-BACE6F364E04}"/>
    <cellStyle name="40% - Ênfase2 58 3 3" xfId="30777" xr:uid="{D69D01C3-E032-414D-B51F-1F9750174436}"/>
    <cellStyle name="40% - Ênfase2 58 4" xfId="30778" xr:uid="{D980C7A4-4027-47DD-B44E-47ECBB068645}"/>
    <cellStyle name="40% - Ênfase2 58 5" xfId="30779" xr:uid="{CA8FDBDA-349C-4160-9A61-64127DF67AB9}"/>
    <cellStyle name="40% - Ênfase2 59" xfId="11211" xr:uid="{2386E779-87E7-4B10-8E69-3D8B20470917}"/>
    <cellStyle name="40% - Ênfase2 59 2" xfId="11212" xr:uid="{6FEF1C7A-54D1-4F7B-9112-E2C482F0E2E8}"/>
    <cellStyle name="40% - Ênfase2 59 2 2" xfId="30780" xr:uid="{0B7FC9EA-AD0D-447D-A0C0-CB7D01769A63}"/>
    <cellStyle name="40% - Ênfase2 59 2 2 2" xfId="30781" xr:uid="{FD8F1475-AF3C-4DCD-A621-ABE74116DE48}"/>
    <cellStyle name="40% - Ênfase2 59 2 2 3" xfId="30782" xr:uid="{F9497A83-CF2A-46D3-9AD9-77DBA75D9FAB}"/>
    <cellStyle name="40% - Ênfase2 59 2 3" xfId="30783" xr:uid="{5F652D0C-34EB-4CB9-801A-0544512BBAA2}"/>
    <cellStyle name="40% - Ênfase2 59 2 4" xfId="30784" xr:uid="{74536742-A3AF-4938-95FC-A7A971B1F2DD}"/>
    <cellStyle name="40% - Ênfase2 59 3" xfId="30785" xr:uid="{72CEC0B6-0DC4-4053-8405-A26DF2E08106}"/>
    <cellStyle name="40% - Ênfase2 59 3 2" xfId="30786" xr:uid="{F6C233CE-8E29-4733-A582-F818CBD5C7D8}"/>
    <cellStyle name="40% - Ênfase2 59 3 3" xfId="30787" xr:uid="{EEF978F4-5E6D-421C-953E-E2B9E3622938}"/>
    <cellStyle name="40% - Ênfase2 59 4" xfId="30788" xr:uid="{AE5DD5B2-C9EF-48DD-869A-613E9A0C1C62}"/>
    <cellStyle name="40% - Ênfase2 59 5" xfId="30789" xr:uid="{DAB6B8D2-8317-4BBA-AC02-DF4E8445852E}"/>
    <cellStyle name="40% - Ênfase2 6" xfId="5345" xr:uid="{A66B880A-722E-4093-97E1-B71E6A028046}"/>
    <cellStyle name="40% - Ênfase2 6 10" xfId="11213" xr:uid="{A52DD595-7D4F-47B2-9C49-08364C756476}"/>
    <cellStyle name="40% - Ênfase2 6 10 2" xfId="30790" xr:uid="{EDBFD76C-BEB2-48ED-9B02-7ABCAEFAFBF8}"/>
    <cellStyle name="40% - Ênfase2 6 10 2 2" xfId="30791" xr:uid="{846A5253-A79C-4D02-AAAB-89981E03E425}"/>
    <cellStyle name="40% - Ênfase2 6 10 2 3" xfId="30792" xr:uid="{B0939E19-1175-4326-926F-F428C65FCFDD}"/>
    <cellStyle name="40% - Ênfase2 6 10 3" xfId="30793" xr:uid="{C61D8448-2874-4983-B1C9-8ED6EC6864BF}"/>
    <cellStyle name="40% - Ênfase2 6 10 4" xfId="30794" xr:uid="{FD734BC9-A3B3-4BD4-8DD8-1DBA5DB50B9D}"/>
    <cellStyle name="40% - Ênfase2 6 11" xfId="30795" xr:uid="{B125E449-9CB4-418F-AFBC-0782B5CECB9A}"/>
    <cellStyle name="40% - Ênfase2 6 11 2" xfId="30796" xr:uid="{A5F76349-A86A-4E2D-9D04-005EDA1B811A}"/>
    <cellStyle name="40% - Ênfase2 6 11 3" xfId="30797" xr:uid="{8D4B9EB5-ED9F-4A82-9682-37F50C657C0A}"/>
    <cellStyle name="40% - Ênfase2 6 12" xfId="30798" xr:uid="{65D09196-8C8E-4F39-88A2-A74DC2B38D70}"/>
    <cellStyle name="40% - Ênfase2 6 13" xfId="30799" xr:uid="{98B28025-4AFE-4CA4-A2FA-55F9DEAA2697}"/>
    <cellStyle name="40% - Ênfase2 6 2" xfId="5346" xr:uid="{85164583-1D18-4E05-A043-6E3F5A66C38D}"/>
    <cellStyle name="40% - Ênfase2 6 2 2" xfId="11214" xr:uid="{BD982D7E-BFB6-4226-ACC2-2F2CBDB68E63}"/>
    <cellStyle name="40% - Ênfase2 6 2 2 2" xfId="30800" xr:uid="{B330A5BC-22BE-499A-BD61-881DCC87E7E7}"/>
    <cellStyle name="40% - Ênfase2 6 2 2 2 2" xfId="30801" xr:uid="{78535E19-2218-40F9-92F2-4754CBBF9CD7}"/>
    <cellStyle name="40% - Ênfase2 6 2 2 2 3" xfId="30802" xr:uid="{C2CF0F47-F245-4676-8252-16E945A2FB1F}"/>
    <cellStyle name="40% - Ênfase2 6 2 2 3" xfId="30803" xr:uid="{98654EA0-3975-409B-9F3F-DF073AD3912A}"/>
    <cellStyle name="40% - Ênfase2 6 2 2 4" xfId="30804" xr:uid="{BD5AE30A-7A0F-4B50-833E-7846AA6D2222}"/>
    <cellStyle name="40% - Ênfase2 6 2 3" xfId="11215" xr:uid="{994EFC1B-A36B-4A5F-8A8B-D20CE5C94FE6}"/>
    <cellStyle name="40% - Ênfase2 6 2 3 2" xfId="30805" xr:uid="{7441635A-20DD-4BC1-8A48-A54C5623A0BE}"/>
    <cellStyle name="40% - Ênfase2 6 2 3 2 2" xfId="30806" xr:uid="{510965E0-AA54-4577-8AD1-165F60C2CA47}"/>
    <cellStyle name="40% - Ênfase2 6 2 3 2 3" xfId="30807" xr:uid="{0B9B58E0-3FAF-42EB-949B-37002A4FBA8B}"/>
    <cellStyle name="40% - Ênfase2 6 2 3 3" xfId="30808" xr:uid="{99A7B356-6745-4921-92B6-EF6E24C4F79E}"/>
    <cellStyle name="40% - Ênfase2 6 2 3 4" xfId="30809" xr:uid="{A9B9F164-F13A-4757-8359-FE65412C6A07}"/>
    <cellStyle name="40% - Ênfase2 6 2 4" xfId="30810" xr:uid="{03660837-413E-4EB9-B481-6B73EF74E331}"/>
    <cellStyle name="40% - Ênfase2 6 2 4 2" xfId="30811" xr:uid="{F1FCECFD-DC8C-446E-8DFD-D6896D1D9FAE}"/>
    <cellStyle name="40% - Ênfase2 6 2 4 3" xfId="30812" xr:uid="{65B8FFB4-7C71-4EA1-AE2F-7D09996E039E}"/>
    <cellStyle name="40% - Ênfase2 6 2 5" xfId="30813" xr:uid="{A30ADB52-A939-45CF-A2CD-E203DCE89B24}"/>
    <cellStyle name="40% - Ênfase2 6 2 6" xfId="30814" xr:uid="{E84A199D-AED9-47AA-B161-334B4333BB05}"/>
    <cellStyle name="40% - Ênfase2 6 3" xfId="5347" xr:uid="{FF907E6B-2C68-4269-A17F-A32257980063}"/>
    <cellStyle name="40% - Ênfase2 6 3 2" xfId="11216" xr:uid="{46C48D61-5757-44FB-AE6C-C7114E915FD9}"/>
    <cellStyle name="40% - Ênfase2 6 3 2 2" xfId="30815" xr:uid="{B4E9504B-6AC6-40EB-99EA-CB52BADCFAFA}"/>
    <cellStyle name="40% - Ênfase2 6 3 2 2 2" xfId="30816" xr:uid="{1B01627D-D7F2-4E4B-8BB0-5D6E3FC45504}"/>
    <cellStyle name="40% - Ênfase2 6 3 2 2 3" xfId="30817" xr:uid="{EA46C4E3-334B-4C3A-B634-FDA9E25797D4}"/>
    <cellStyle name="40% - Ênfase2 6 3 2 3" xfId="30818" xr:uid="{5068A976-0FDC-4FB3-A26D-545562C95AB0}"/>
    <cellStyle name="40% - Ênfase2 6 3 2 4" xfId="30819" xr:uid="{04D42D95-6E37-4EDE-B74C-6B751294C004}"/>
    <cellStyle name="40% - Ênfase2 6 3 3" xfId="11217" xr:uid="{8AE88456-7367-404E-BFE1-5FD1C8FFE126}"/>
    <cellStyle name="40% - Ênfase2 6 3 3 2" xfId="30820" xr:uid="{43B84C15-DB6D-4F6D-A7D3-AB258D7A0462}"/>
    <cellStyle name="40% - Ênfase2 6 3 3 2 2" xfId="30821" xr:uid="{292072CE-DD0B-4040-8B47-6DF08150A2B5}"/>
    <cellStyle name="40% - Ênfase2 6 3 3 2 3" xfId="30822" xr:uid="{C55128DC-4584-47B7-BEFD-4F2C98D21A2C}"/>
    <cellStyle name="40% - Ênfase2 6 3 3 3" xfId="30823" xr:uid="{89FA7884-AFF0-4746-8BFB-1A56A7E02037}"/>
    <cellStyle name="40% - Ênfase2 6 3 3 4" xfId="30824" xr:uid="{694CF46D-7B6A-42D5-B732-2E2D22140B55}"/>
    <cellStyle name="40% - Ênfase2 6 3 4" xfId="30825" xr:uid="{1AA075C5-640F-4F15-8D27-62FF60A322EB}"/>
    <cellStyle name="40% - Ênfase2 6 3 4 2" xfId="30826" xr:uid="{A5AE902A-1EFE-4452-9C2D-7123CB04059B}"/>
    <cellStyle name="40% - Ênfase2 6 3 4 3" xfId="30827" xr:uid="{5312AD7B-F1A2-44C6-A542-E714DD3572EB}"/>
    <cellStyle name="40% - Ênfase2 6 3 5" xfId="30828" xr:uid="{D97C55F0-7F1A-4676-B1A9-3A751A745283}"/>
    <cellStyle name="40% - Ênfase2 6 3 6" xfId="30829" xr:uid="{FB4999FE-162C-4738-B0B4-178451EBCD53}"/>
    <cellStyle name="40% - Ênfase2 6 4" xfId="11218" xr:uid="{3DF5AF77-9813-46F5-A5B2-AE19CBA768BD}"/>
    <cellStyle name="40% - Ênfase2 6 4 2" xfId="11219" xr:uid="{94903EB1-44EC-43E8-BD59-40F7C1F2529E}"/>
    <cellStyle name="40% - Ênfase2 6 4 2 2" xfId="30830" xr:uid="{DCE9769E-C1C8-4A12-BE9C-9EB9C494E19C}"/>
    <cellStyle name="40% - Ênfase2 6 4 2 2 2" xfId="30831" xr:uid="{7C78CA3C-344D-4B2F-91BA-3CF266258E15}"/>
    <cellStyle name="40% - Ênfase2 6 4 2 2 3" xfId="30832" xr:uid="{396634E6-9E0F-4834-BC6C-0A493F8B4816}"/>
    <cellStyle name="40% - Ênfase2 6 4 2 3" xfId="30833" xr:uid="{DC1FAF6E-D5A6-456E-BA78-06EC6B3AE652}"/>
    <cellStyle name="40% - Ênfase2 6 4 2 4" xfId="30834" xr:uid="{E4F826B9-E042-47D6-A3DA-BE10CB74B34D}"/>
    <cellStyle name="40% - Ênfase2 6 4 3" xfId="11220" xr:uid="{C2AAC827-1E7A-44FE-98CA-3DC4CBC823B9}"/>
    <cellStyle name="40% - Ênfase2 6 4 3 2" xfId="30835" xr:uid="{F2F77564-BEE3-41AB-8A25-A93437E30593}"/>
    <cellStyle name="40% - Ênfase2 6 4 3 2 2" xfId="30836" xr:uid="{4C652ABB-BAA5-4179-8439-41B449CE44FA}"/>
    <cellStyle name="40% - Ênfase2 6 4 3 2 3" xfId="30837" xr:uid="{03E52739-0B64-43F2-BA31-EC44040BDCA9}"/>
    <cellStyle name="40% - Ênfase2 6 4 3 3" xfId="30838" xr:uid="{4AE55743-81F5-42E2-85AB-096B4A0E1002}"/>
    <cellStyle name="40% - Ênfase2 6 4 3 4" xfId="30839" xr:uid="{4FB2EE12-49F1-4BF9-9BBA-5D5CE26FC693}"/>
    <cellStyle name="40% - Ênfase2 6 4 4" xfId="30840" xr:uid="{AE2C403D-3289-4362-BC32-8D694359F981}"/>
    <cellStyle name="40% - Ênfase2 6 4 4 2" xfId="30841" xr:uid="{92405FF8-14F5-4BFC-B991-18227BC69B27}"/>
    <cellStyle name="40% - Ênfase2 6 4 4 3" xfId="30842" xr:uid="{298D3878-DD49-4E2B-A04F-35AB8BAD317D}"/>
    <cellStyle name="40% - Ênfase2 6 4 5" xfId="30843" xr:uid="{588D6D78-0502-4E3B-8EB2-800FA1F61499}"/>
    <cellStyle name="40% - Ênfase2 6 4 6" xfId="30844" xr:uid="{822E5946-42DC-483E-9122-93078A4DE2C1}"/>
    <cellStyle name="40% - Ênfase2 6 5" xfId="11221" xr:uid="{B25A75CC-BA00-41D1-A7FF-671DF330645B}"/>
    <cellStyle name="40% - Ênfase2 6 5 2" xfId="11222" xr:uid="{6C111C85-A24E-4A29-986A-47FA6303A747}"/>
    <cellStyle name="40% - Ênfase2 6 5 2 2" xfId="30845" xr:uid="{E8B33C51-8832-4B53-BBD7-301EA5CF5BAB}"/>
    <cellStyle name="40% - Ênfase2 6 5 2 2 2" xfId="30846" xr:uid="{4C37C16B-8EAA-465B-A0EF-9BAD93321ECD}"/>
    <cellStyle name="40% - Ênfase2 6 5 2 2 3" xfId="30847" xr:uid="{DEF6AF41-291A-467F-BA85-D6AAAFAD9F22}"/>
    <cellStyle name="40% - Ênfase2 6 5 2 3" xfId="30848" xr:uid="{FEC09A6F-1C8F-49A7-BFBB-F2E7D2435369}"/>
    <cellStyle name="40% - Ênfase2 6 5 2 4" xfId="30849" xr:uid="{5C4AAB2C-C8B1-42BD-8129-B3664EE4ED20}"/>
    <cellStyle name="40% - Ênfase2 6 5 3" xfId="11223" xr:uid="{07A72390-0632-48A0-90C3-3D681CF5488E}"/>
    <cellStyle name="40% - Ênfase2 6 5 3 2" xfId="30850" xr:uid="{5F43D5CE-5F97-4FE1-94E3-532FA9F294EF}"/>
    <cellStyle name="40% - Ênfase2 6 5 3 2 2" xfId="30851" xr:uid="{EF40BC65-D2BA-4207-8107-9665BDCF70AC}"/>
    <cellStyle name="40% - Ênfase2 6 5 3 2 3" xfId="30852" xr:uid="{7F6B37C4-AA54-49D8-BA9B-BDBB346EFB2D}"/>
    <cellStyle name="40% - Ênfase2 6 5 3 3" xfId="30853" xr:uid="{39612508-5E5D-4C8B-BB4B-471C57D96335}"/>
    <cellStyle name="40% - Ênfase2 6 5 3 4" xfId="30854" xr:uid="{F4BD5444-CA48-4AE8-B93A-48B3C732C4A7}"/>
    <cellStyle name="40% - Ênfase2 6 5 4" xfId="30855" xr:uid="{6B9A34B1-8AC4-446A-B496-68F90E2FDB7B}"/>
    <cellStyle name="40% - Ênfase2 6 5 4 2" xfId="30856" xr:uid="{ADFB1A1F-C4CB-45AA-8343-B08AB75027C6}"/>
    <cellStyle name="40% - Ênfase2 6 5 4 3" xfId="30857" xr:uid="{C4CDC09A-430E-4D2A-9A94-859AA75D8583}"/>
    <cellStyle name="40% - Ênfase2 6 5 5" xfId="30858" xr:uid="{012D2478-B29F-4E46-9C93-D5449FDB6295}"/>
    <cellStyle name="40% - Ênfase2 6 5 6" xfId="30859" xr:uid="{FC9CF1D8-7590-4C5E-96DE-A968A801EB21}"/>
    <cellStyle name="40% - Ênfase2 6 6" xfId="11224" xr:uid="{E6414822-2547-4BDA-B7D0-DDB50C1BE696}"/>
    <cellStyle name="40% - Ênfase2 6 6 2" xfId="11225" xr:uid="{C2C5EB36-D8F3-4802-BBEF-9F56B3B700A9}"/>
    <cellStyle name="40% - Ênfase2 6 6 2 2" xfId="30860" xr:uid="{F5C9B8F9-707C-494C-A7B4-9E2D27E41876}"/>
    <cellStyle name="40% - Ênfase2 6 6 2 2 2" xfId="30861" xr:uid="{F21B37DF-930E-47F6-AAC9-17008FB8D550}"/>
    <cellStyle name="40% - Ênfase2 6 6 2 2 3" xfId="30862" xr:uid="{1E20FE1A-4E99-4A51-841B-24F2C1256DA5}"/>
    <cellStyle name="40% - Ênfase2 6 6 2 3" xfId="30863" xr:uid="{2ADBA9EC-8B0A-486B-9FDF-42FA9A4082AA}"/>
    <cellStyle name="40% - Ênfase2 6 6 2 4" xfId="30864" xr:uid="{5F20C439-7146-401D-A428-914C5BD6A5C7}"/>
    <cellStyle name="40% - Ênfase2 6 6 3" xfId="11226" xr:uid="{2379742D-DFB2-4BD4-931C-487ABB9D8CF2}"/>
    <cellStyle name="40% - Ênfase2 6 6 3 2" xfId="30865" xr:uid="{DC545EFD-DF91-4A24-8B86-56C684C9A5DE}"/>
    <cellStyle name="40% - Ênfase2 6 6 3 2 2" xfId="30866" xr:uid="{D8991C21-03E4-4E83-AA46-18DF57CF2847}"/>
    <cellStyle name="40% - Ênfase2 6 6 3 2 3" xfId="30867" xr:uid="{E09A84EA-2B42-4CC8-AE3C-658FE18F2B92}"/>
    <cellStyle name="40% - Ênfase2 6 6 3 3" xfId="30868" xr:uid="{8B5D56F0-9591-4ACD-AC72-D465D8310478}"/>
    <cellStyle name="40% - Ênfase2 6 6 3 4" xfId="30869" xr:uid="{1743E749-86E7-4FDF-BE0A-0909A083FF4C}"/>
    <cellStyle name="40% - Ênfase2 6 6 4" xfId="30870" xr:uid="{0F2B1BA4-E363-4867-B744-EB74C3FEBD0A}"/>
    <cellStyle name="40% - Ênfase2 6 6 4 2" xfId="30871" xr:uid="{D931663D-F352-4A10-9D93-50EC40E3140D}"/>
    <cellStyle name="40% - Ênfase2 6 6 4 3" xfId="30872" xr:uid="{9751A0B1-03B1-4692-A218-F611A31421DA}"/>
    <cellStyle name="40% - Ênfase2 6 6 5" xfId="30873" xr:uid="{7D54D7FE-7B47-4216-B430-9D9B65B57A8E}"/>
    <cellStyle name="40% - Ênfase2 6 6 6" xfId="30874" xr:uid="{97B4FA14-A523-41C4-97B7-BE60BE25179D}"/>
    <cellStyle name="40% - Ênfase2 6 7" xfId="11227" xr:uid="{B79E25B0-E438-4CC4-AB39-B52783563E9D}"/>
    <cellStyle name="40% - Ênfase2 6 7 2" xfId="11228" xr:uid="{52481E20-CC92-47D2-A088-775DE0615477}"/>
    <cellStyle name="40% - Ênfase2 6 7 2 2" xfId="30875" xr:uid="{8E1369CB-0C64-442E-98D2-2268AC65DAF4}"/>
    <cellStyle name="40% - Ênfase2 6 7 2 2 2" xfId="30876" xr:uid="{48357108-0DF1-428C-959B-F4F40B2F80F9}"/>
    <cellStyle name="40% - Ênfase2 6 7 2 2 3" xfId="30877" xr:uid="{69A20650-3E0B-4310-9F1C-AB882C7A45B5}"/>
    <cellStyle name="40% - Ênfase2 6 7 2 3" xfId="30878" xr:uid="{B9F09AD8-0FC8-4AA2-A469-F9B0D13484F6}"/>
    <cellStyle name="40% - Ênfase2 6 7 2 4" xfId="30879" xr:uid="{0192E442-A823-4A8B-B601-7B9743E30C8F}"/>
    <cellStyle name="40% - Ênfase2 6 7 3" xfId="11229" xr:uid="{B8C75507-986F-4824-9E47-FC9138AB6041}"/>
    <cellStyle name="40% - Ênfase2 6 7 3 2" xfId="30880" xr:uid="{04252FE3-D90C-42DA-A7E6-3B69389FC843}"/>
    <cellStyle name="40% - Ênfase2 6 7 3 2 2" xfId="30881" xr:uid="{22A263B3-1260-450E-BDB1-B1A7CDCEAFF4}"/>
    <cellStyle name="40% - Ênfase2 6 7 3 2 3" xfId="30882" xr:uid="{E36169C6-45A3-4DEE-AD42-2AF2E8E17BC3}"/>
    <cellStyle name="40% - Ênfase2 6 7 3 3" xfId="30883" xr:uid="{2FAED1F2-5CC1-4827-BFBF-635617CAF896}"/>
    <cellStyle name="40% - Ênfase2 6 7 3 4" xfId="30884" xr:uid="{FC1E8E19-E619-4BA8-A8B9-55C757FB75CF}"/>
    <cellStyle name="40% - Ênfase2 6 7 4" xfId="30885" xr:uid="{47B69C91-61F2-4344-B5EC-3610502B87A5}"/>
    <cellStyle name="40% - Ênfase2 6 7 4 2" xfId="30886" xr:uid="{ED143936-0D53-40AF-9F9B-0AFF2061F1FC}"/>
    <cellStyle name="40% - Ênfase2 6 7 4 3" xfId="30887" xr:uid="{D8AC5628-D247-43D1-A958-E1121C7FE2C2}"/>
    <cellStyle name="40% - Ênfase2 6 7 5" xfId="30888" xr:uid="{289D2D58-0AB4-4381-AC9B-F6889915B8B0}"/>
    <cellStyle name="40% - Ênfase2 6 7 6" xfId="30889" xr:uid="{BAD2666C-B2F5-4281-8EFC-8D9D644E5C06}"/>
    <cellStyle name="40% - Ênfase2 6 8" xfId="11230" xr:uid="{17CC75D0-6FAE-43AA-8C4E-91ACB31104B6}"/>
    <cellStyle name="40% - Ênfase2 6 8 2" xfId="11231" xr:uid="{DCE8C264-57E6-4EDC-8855-176E6E07D591}"/>
    <cellStyle name="40% - Ênfase2 6 8 2 2" xfId="30890" xr:uid="{428B4DE0-B50D-49F2-B8BB-C0FAA47A0F44}"/>
    <cellStyle name="40% - Ênfase2 6 8 2 2 2" xfId="30891" xr:uid="{153C757C-6C36-453D-BF2F-1D25B593F80B}"/>
    <cellStyle name="40% - Ênfase2 6 8 2 2 3" xfId="30892" xr:uid="{74BAF055-E2AA-4642-A71F-4A19019E8FA3}"/>
    <cellStyle name="40% - Ênfase2 6 8 2 3" xfId="30893" xr:uid="{96F24F50-CBF8-406F-8CC4-1E3836EB0C66}"/>
    <cellStyle name="40% - Ênfase2 6 8 2 4" xfId="30894" xr:uid="{810CF618-BD96-4033-8AB0-174A0292D9AE}"/>
    <cellStyle name="40% - Ênfase2 6 8 3" xfId="11232" xr:uid="{53735ACD-687D-4DB5-8502-A106E5771AAD}"/>
    <cellStyle name="40% - Ênfase2 6 8 3 2" xfId="30895" xr:uid="{E8D4486C-C0FA-412B-AB98-B2E77FD02CFA}"/>
    <cellStyle name="40% - Ênfase2 6 8 3 2 2" xfId="30896" xr:uid="{4F734214-4F42-4CB2-A932-F9379826830C}"/>
    <cellStyle name="40% - Ênfase2 6 8 3 2 3" xfId="30897" xr:uid="{84A4EFEC-1D0E-489A-B6E1-944A174C206A}"/>
    <cellStyle name="40% - Ênfase2 6 8 3 3" xfId="30898" xr:uid="{7507D6DD-0946-4FFC-BAE0-22A92121EF2F}"/>
    <cellStyle name="40% - Ênfase2 6 8 3 4" xfId="30899" xr:uid="{B4D094D5-817C-4EA4-BDD3-882975595792}"/>
    <cellStyle name="40% - Ênfase2 6 8 4" xfId="30900" xr:uid="{238AAF68-BE01-4092-AB03-B1F0A29470AD}"/>
    <cellStyle name="40% - Ênfase2 6 8 4 2" xfId="30901" xr:uid="{446973D9-F589-416C-9689-B0A314DAFC61}"/>
    <cellStyle name="40% - Ênfase2 6 8 4 3" xfId="30902" xr:uid="{2BA77887-BD4E-48FD-81C0-FF0776AA7568}"/>
    <cellStyle name="40% - Ênfase2 6 8 5" xfId="30903" xr:uid="{EC8A7B2A-084A-40E9-A605-DE7EB0107D68}"/>
    <cellStyle name="40% - Ênfase2 6 8 6" xfId="30904" xr:uid="{D5CDCA00-B20A-4640-A9C5-F605C32AC8EF}"/>
    <cellStyle name="40% - Ênfase2 6 9" xfId="11233" xr:uid="{F59655F0-2B43-4F86-BE8D-070A0609C1E7}"/>
    <cellStyle name="40% - Ênfase2 6 9 2" xfId="30905" xr:uid="{EDDEBFC3-B6D8-4F31-89F5-C5B6DE04200D}"/>
    <cellStyle name="40% - Ênfase2 6 9 2 2" xfId="30906" xr:uid="{4D0D15F9-1D35-4B92-A9AA-A9D7ED6FF8B3}"/>
    <cellStyle name="40% - Ênfase2 6 9 2 3" xfId="30907" xr:uid="{0D6995DD-11D5-427A-AF7F-E0070B0EE8E3}"/>
    <cellStyle name="40% - Ênfase2 6 9 3" xfId="30908" xr:uid="{CFA6E1E5-E639-494B-A32D-646309D6F503}"/>
    <cellStyle name="40% - Ênfase2 6 9 4" xfId="30909" xr:uid="{3A21FF27-8E00-4CD3-ABC7-1A8326029EEE}"/>
    <cellStyle name="40% - Ênfase2 60" xfId="11234" xr:uid="{9A07B975-BB18-4D25-AF8A-2B00DCEF10AD}"/>
    <cellStyle name="40% - Ênfase2 60 2" xfId="11235" xr:uid="{ABA6D3D5-D20A-46A1-B5EF-04EBE7DB1BA8}"/>
    <cellStyle name="40% - Ênfase2 60 2 2" xfId="30910" xr:uid="{4C2721BA-2A20-4C0E-B5CD-BD86ED509389}"/>
    <cellStyle name="40% - Ênfase2 60 2 2 2" xfId="30911" xr:uid="{59E9B90B-2043-49CD-9BEF-D4360114EA6A}"/>
    <cellStyle name="40% - Ênfase2 60 2 2 3" xfId="30912" xr:uid="{ED2E6653-DE5F-4960-AF25-54C79BB029ED}"/>
    <cellStyle name="40% - Ênfase2 60 2 3" xfId="30913" xr:uid="{8354403F-BEF6-4A4C-A41E-8EA702303721}"/>
    <cellStyle name="40% - Ênfase2 60 2 4" xfId="30914" xr:uid="{A2DF6775-911D-4579-A71E-ABDEB0562191}"/>
    <cellStyle name="40% - Ênfase2 60 3" xfId="30915" xr:uid="{48FE3F36-B0D3-4684-A648-14A7B115EAB7}"/>
    <cellStyle name="40% - Ênfase2 60 3 2" xfId="30916" xr:uid="{D49A7B20-7B08-453D-978D-2756ADFF9ECA}"/>
    <cellStyle name="40% - Ênfase2 60 3 3" xfId="30917" xr:uid="{C9212B06-DC11-422D-B4A0-B512F301C18F}"/>
    <cellStyle name="40% - Ênfase2 60 4" xfId="30918" xr:uid="{7DB0D99B-E37C-437A-86E9-84677967C15A}"/>
    <cellStyle name="40% - Ênfase2 60 5" xfId="30919" xr:uid="{68583512-1993-4FCC-BB6D-C79F0D2D5AC8}"/>
    <cellStyle name="40% - Ênfase2 61" xfId="11236" xr:uid="{95BA81A1-B097-4C5C-AB04-F2FC80DBD9EA}"/>
    <cellStyle name="40% - Ênfase2 61 2" xfId="11237" xr:uid="{1A218E42-B02B-4887-AA87-E66B7052E7E5}"/>
    <cellStyle name="40% - Ênfase2 61 2 2" xfId="30920" xr:uid="{97C197F5-6E71-4D60-8C1B-50FA12386802}"/>
    <cellStyle name="40% - Ênfase2 61 2 2 2" xfId="30921" xr:uid="{5B46892C-A511-4A62-82BD-D064A59386EF}"/>
    <cellStyle name="40% - Ênfase2 61 2 2 3" xfId="30922" xr:uid="{A80000DB-9D17-43B8-9D8A-600DF0FFF816}"/>
    <cellStyle name="40% - Ênfase2 61 2 3" xfId="30923" xr:uid="{8027101C-BF6E-450A-BAE4-697DA3327E98}"/>
    <cellStyle name="40% - Ênfase2 61 2 4" xfId="30924" xr:uid="{97F28E6D-3F2B-4E8A-894E-567C73B60DB9}"/>
    <cellStyle name="40% - Ênfase2 61 3" xfId="30925" xr:uid="{55F50672-0CAF-4E7D-874C-4C3AA1CF328D}"/>
    <cellStyle name="40% - Ênfase2 61 3 2" xfId="30926" xr:uid="{523EC963-7CC4-4F51-8A5C-4E45C3240A0E}"/>
    <cellStyle name="40% - Ênfase2 61 3 3" xfId="30927" xr:uid="{9537EDE4-DB04-48CD-9C63-5F74D729B953}"/>
    <cellStyle name="40% - Ênfase2 61 4" xfId="30928" xr:uid="{9E44422E-9B95-4AFD-9117-6E52C9FE6597}"/>
    <cellStyle name="40% - Ênfase2 61 5" xfId="30929" xr:uid="{EBC72877-CFB9-4F39-89FD-0CE66AE8694A}"/>
    <cellStyle name="40% - Ênfase2 62" xfId="11238" xr:uid="{3443214C-92A4-4BCD-A6E1-B7AEC4A9C732}"/>
    <cellStyle name="40% - Ênfase2 62 2" xfId="11239" xr:uid="{5095F7A0-48F5-43AB-A6F1-FBB4D29A1270}"/>
    <cellStyle name="40% - Ênfase2 62 2 2" xfId="30930" xr:uid="{EAEF1601-364E-47E3-8130-249579715F1B}"/>
    <cellStyle name="40% - Ênfase2 62 2 2 2" xfId="30931" xr:uid="{99894154-A0B8-4AAA-88D1-60CE724B5F0F}"/>
    <cellStyle name="40% - Ênfase2 62 2 2 3" xfId="30932" xr:uid="{D9BC0741-294E-487F-9F31-769D89763138}"/>
    <cellStyle name="40% - Ênfase2 62 2 3" xfId="30933" xr:uid="{A4DFDF6A-8CFF-4670-8AA1-C95C474A59C1}"/>
    <cellStyle name="40% - Ênfase2 62 2 4" xfId="30934" xr:uid="{8AD8F888-81A8-4100-A854-B79B31C7EAFA}"/>
    <cellStyle name="40% - Ênfase2 62 3" xfId="30935" xr:uid="{A50943FC-E825-49D6-AD7E-EBF9537A96E2}"/>
    <cellStyle name="40% - Ênfase2 62 3 2" xfId="30936" xr:uid="{B0970D5C-5ED6-40C4-A24A-6621BFE913D6}"/>
    <cellStyle name="40% - Ênfase2 62 3 3" xfId="30937" xr:uid="{69881EB5-2134-43BD-AB75-E94BBF2838FA}"/>
    <cellStyle name="40% - Ênfase2 62 4" xfId="30938" xr:uid="{FBD01E33-20E8-4DA1-9E5F-55A2FF8040D6}"/>
    <cellStyle name="40% - Ênfase2 62 5" xfId="30939" xr:uid="{BF2C2633-6F12-43A2-9EB6-1BADB12D5E8D}"/>
    <cellStyle name="40% - Ênfase2 63" xfId="11240" xr:uid="{C4FAC2F0-9793-47FE-AAD6-5C92DB0DAD42}"/>
    <cellStyle name="40% - Ênfase2 63 2" xfId="11241" xr:uid="{61B563B7-77F6-44BB-A930-2F8EC2C446AF}"/>
    <cellStyle name="40% - Ênfase2 63 2 2" xfId="30940" xr:uid="{6D95A06B-EB6B-437B-8DF1-BD86B3293EC2}"/>
    <cellStyle name="40% - Ênfase2 63 2 2 2" xfId="30941" xr:uid="{BB97DB54-AECC-410D-B830-3788F4004E63}"/>
    <cellStyle name="40% - Ênfase2 63 2 2 3" xfId="30942" xr:uid="{DDCE2344-D321-4B5D-9E39-F1F96CA4FEE1}"/>
    <cellStyle name="40% - Ênfase2 63 2 3" xfId="30943" xr:uid="{4382B82B-5FD9-4F74-BC02-4C34AC219007}"/>
    <cellStyle name="40% - Ênfase2 63 2 4" xfId="30944" xr:uid="{9D717EC5-5046-4B28-81D9-A751010C8DC3}"/>
    <cellStyle name="40% - Ênfase2 63 3" xfId="30945" xr:uid="{2B994A17-DD83-40F0-BA72-5CE7C451E331}"/>
    <cellStyle name="40% - Ênfase2 63 3 2" xfId="30946" xr:uid="{EC2C1812-5D25-4D5E-9F4C-F3D55F4D3332}"/>
    <cellStyle name="40% - Ênfase2 63 3 3" xfId="30947" xr:uid="{F64B08AC-A016-46A6-8B50-1A0BF1CFD354}"/>
    <cellStyle name="40% - Ênfase2 63 4" xfId="30948" xr:uid="{CAED3BD7-FC82-433D-A93E-82D90F74ADD6}"/>
    <cellStyle name="40% - Ênfase2 63 5" xfId="30949" xr:uid="{9CCE83B8-9BDE-422C-A17E-AEEEF047278A}"/>
    <cellStyle name="40% - Ênfase2 64" xfId="11242" xr:uid="{FDFC6B7F-FD75-4B57-844B-2AE9E2C5AA1D}"/>
    <cellStyle name="40% - Ênfase2 64 2" xfId="30950" xr:uid="{C8C4C766-BD71-446B-8A4A-FE2A6EF06892}"/>
    <cellStyle name="40% - Ênfase2 64 2 2" xfId="30951" xr:uid="{1459CC45-E947-4E15-B6FA-38C9FE1761E8}"/>
    <cellStyle name="40% - Ênfase2 64 2 3" xfId="30952" xr:uid="{75991DA4-E1D5-4A71-8BDC-05E29FA862F0}"/>
    <cellStyle name="40% - Ênfase2 64 3" xfId="30953" xr:uid="{54E32581-DD1E-4E56-A0B0-6DA4B5A4FAAA}"/>
    <cellStyle name="40% - Ênfase2 64 4" xfId="30954" xr:uid="{81A103C6-0FAF-4543-B25E-12A299CB7EAC}"/>
    <cellStyle name="40% - Ênfase2 65" xfId="11243" xr:uid="{998DCDDF-EB28-42E1-BDCA-11FDA5FE2C18}"/>
    <cellStyle name="40% - Ênfase2 65 2" xfId="30955" xr:uid="{8A9C2E8A-8E5F-4521-A791-C58E0E0E5ECD}"/>
    <cellStyle name="40% - Ênfase2 65 2 2" xfId="30956" xr:uid="{1B6943E8-4BC9-46CC-910F-0331F575BBD7}"/>
    <cellStyle name="40% - Ênfase2 65 2 3" xfId="30957" xr:uid="{C844521C-498A-48E1-9F2E-D4F51FB4A48F}"/>
    <cellStyle name="40% - Ênfase2 65 3" xfId="30958" xr:uid="{9DD405A6-A293-4F4E-8B64-9935425BFB6F}"/>
    <cellStyle name="40% - Ênfase2 65 4" xfId="30959" xr:uid="{CBABAFD5-34CF-410E-8788-265FC5EBE2A9}"/>
    <cellStyle name="40% - Ênfase2 66" xfId="11244" xr:uid="{83CC781F-4E8A-4C4D-A469-699AA1F2D815}"/>
    <cellStyle name="40% - Ênfase2 66 2" xfId="30960" xr:uid="{37F20EE0-AC52-490B-951E-D77FBEA11712}"/>
    <cellStyle name="40% - Ênfase2 66 2 2" xfId="30961" xr:uid="{163A2265-A60C-49F7-9FF6-EC2B208688C7}"/>
    <cellStyle name="40% - Ênfase2 66 2 3" xfId="30962" xr:uid="{19C9CA7F-AE12-4B3A-8DF3-8350F50905F3}"/>
    <cellStyle name="40% - Ênfase2 66 3" xfId="30963" xr:uid="{43A8AE1A-9A1F-41D9-8FF3-72758FD06162}"/>
    <cellStyle name="40% - Ênfase2 66 4" xfId="30964" xr:uid="{C0E24881-58DC-4B04-A69F-061DF8F33F81}"/>
    <cellStyle name="40% - Ênfase2 67" xfId="11245" xr:uid="{155CF640-1031-4B86-9C0B-4B567D893D0A}"/>
    <cellStyle name="40% - Ênfase2 67 2" xfId="30965" xr:uid="{E81835CF-5CB9-4370-95E3-EA59164C1700}"/>
    <cellStyle name="40% - Ênfase2 67 2 2" xfId="30966" xr:uid="{8AE05316-369B-4827-BA5E-2AF0C30B84C4}"/>
    <cellStyle name="40% - Ênfase2 67 2 3" xfId="30967" xr:uid="{85561B8F-05A4-46E4-9EDE-459D9970547E}"/>
    <cellStyle name="40% - Ênfase2 67 3" xfId="30968" xr:uid="{260AE2AF-CA35-48DF-97C7-C34A72EA5FCB}"/>
    <cellStyle name="40% - Ênfase2 67 4" xfId="30969" xr:uid="{37C8D29A-87EB-41FB-967A-B8DFA9EB32CB}"/>
    <cellStyle name="40% - Ênfase2 68" xfId="11246" xr:uid="{52DE4349-4B9F-4B39-8BA7-0916CEFC5DB2}"/>
    <cellStyle name="40% - Ênfase2 68 2" xfId="30970" xr:uid="{F44372AF-9E1F-4A95-82B8-626649E3FE4C}"/>
    <cellStyle name="40% - Ênfase2 68 2 2" xfId="30971" xr:uid="{50651BB0-06CE-479B-98FD-9647351A5CF6}"/>
    <cellStyle name="40% - Ênfase2 68 2 3" xfId="30972" xr:uid="{B60727BB-D8BD-4EAF-8B81-5866C0C90035}"/>
    <cellStyle name="40% - Ênfase2 68 3" xfId="30973" xr:uid="{FAE90E9B-019D-4092-B46F-898559A15DCF}"/>
    <cellStyle name="40% - Ênfase2 68 4" xfId="30974" xr:uid="{9A3D23C4-A1EF-4ACD-AE6D-B6A50736FD8B}"/>
    <cellStyle name="40% - Ênfase2 69" xfId="11247" xr:uid="{0D69B405-20D4-4599-992D-5E769845DC5C}"/>
    <cellStyle name="40% - Ênfase2 69 2" xfId="30975" xr:uid="{7C69DF2B-8291-461E-BA42-8B3C59AD6157}"/>
    <cellStyle name="40% - Ênfase2 69 2 2" xfId="30976" xr:uid="{06D2B8D1-680C-4A76-9A30-1EF8DFEE980B}"/>
    <cellStyle name="40% - Ênfase2 69 2 3" xfId="30977" xr:uid="{45189137-38CF-46CF-9435-6F95B31D35A1}"/>
    <cellStyle name="40% - Ênfase2 69 3" xfId="30978" xr:uid="{36DD5563-87B9-47A1-944A-5685A57667D0}"/>
    <cellStyle name="40% - Ênfase2 69 4" xfId="30979" xr:uid="{49998A45-EE46-489B-A678-26FA30330407}"/>
    <cellStyle name="40% - Ênfase2 7" xfId="5348" xr:uid="{73E0868E-D53A-474E-A6ED-3A526A280F5F}"/>
    <cellStyle name="40% - Ênfase2 7 10" xfId="11248" xr:uid="{4F48DF9B-C201-4D7D-8109-346BAEAF2A35}"/>
    <cellStyle name="40% - Ênfase2 7 10 2" xfId="30980" xr:uid="{1E4B9335-01B9-4601-9D6B-3C246FE06257}"/>
    <cellStyle name="40% - Ênfase2 7 10 2 2" xfId="30981" xr:uid="{F72F0013-83FD-4F38-8A3A-2FA0213D94F0}"/>
    <cellStyle name="40% - Ênfase2 7 10 2 3" xfId="30982" xr:uid="{9241F037-B14E-4B29-9101-EFDBDA46651D}"/>
    <cellStyle name="40% - Ênfase2 7 10 3" xfId="30983" xr:uid="{4910FBF7-D695-4527-B63B-951A931950EB}"/>
    <cellStyle name="40% - Ênfase2 7 10 4" xfId="30984" xr:uid="{E73F1E0E-7291-4585-95E6-389BA0CC4143}"/>
    <cellStyle name="40% - Ênfase2 7 11" xfId="30985" xr:uid="{A78B60E6-17AC-43D8-A651-824A2DB29C8D}"/>
    <cellStyle name="40% - Ênfase2 7 11 2" xfId="30986" xr:uid="{12981118-0CB6-432E-839F-2E3B56ECDE02}"/>
    <cellStyle name="40% - Ênfase2 7 11 3" xfId="30987" xr:uid="{AFB440D4-BA73-48EE-84EA-F03F6FDD982A}"/>
    <cellStyle name="40% - Ênfase2 7 12" xfId="30988" xr:uid="{DFA16FD4-46FC-40F9-AABA-94AE49C2BFFB}"/>
    <cellStyle name="40% - Ênfase2 7 13" xfId="30989" xr:uid="{E0712E22-712E-4125-9176-2BB6342CCF37}"/>
    <cellStyle name="40% - Ênfase2 7 2" xfId="5349" xr:uid="{00F3767B-E42C-4A91-9F73-512E0275264F}"/>
    <cellStyle name="40% - Ênfase2 7 2 2" xfId="11249" xr:uid="{42B70A8B-FA54-4554-93CA-ACB484A250F4}"/>
    <cellStyle name="40% - Ênfase2 7 2 2 2" xfId="30990" xr:uid="{BAC7EC91-D270-4FF4-A3F7-6A581A5D5B53}"/>
    <cellStyle name="40% - Ênfase2 7 2 2 2 2" xfId="30991" xr:uid="{15BDB0D1-3AAD-42EE-8FE1-9D8D2A1F8EDB}"/>
    <cellStyle name="40% - Ênfase2 7 2 2 2 3" xfId="30992" xr:uid="{E0DECFE0-CDB7-46B8-8A58-111676B7517B}"/>
    <cellStyle name="40% - Ênfase2 7 2 2 3" xfId="30993" xr:uid="{891B48B8-C90E-4B06-9D50-58ADC07EBA3C}"/>
    <cellStyle name="40% - Ênfase2 7 2 2 4" xfId="30994" xr:uid="{8D44DF21-3E8E-4BFE-93F7-6BFFB580636A}"/>
    <cellStyle name="40% - Ênfase2 7 2 3" xfId="11250" xr:uid="{73E60C65-58CD-4530-BC97-B818930BDDB5}"/>
    <cellStyle name="40% - Ênfase2 7 2 3 2" xfId="30995" xr:uid="{84EE8D6A-91C7-4071-80D2-19E632C93FC7}"/>
    <cellStyle name="40% - Ênfase2 7 2 3 2 2" xfId="30996" xr:uid="{E2FAB4B1-22FC-4D45-9239-7FEEAFA9D3D1}"/>
    <cellStyle name="40% - Ênfase2 7 2 3 2 3" xfId="30997" xr:uid="{DB9AB3E1-7FF0-4678-B9F9-CD5AA2DEDDCB}"/>
    <cellStyle name="40% - Ênfase2 7 2 3 3" xfId="30998" xr:uid="{2201BAE5-5EA1-43BD-AF62-E92EE0B47CC0}"/>
    <cellStyle name="40% - Ênfase2 7 2 3 4" xfId="30999" xr:uid="{C368364F-B905-4256-8CD3-80CDA0DCB6DD}"/>
    <cellStyle name="40% - Ênfase2 7 2 4" xfId="31000" xr:uid="{7BC25D57-B86B-447B-B93E-00A245C2F79D}"/>
    <cellStyle name="40% - Ênfase2 7 2 4 2" xfId="31001" xr:uid="{AD60F4A0-8736-4EFD-BB75-753136C246C0}"/>
    <cellStyle name="40% - Ênfase2 7 2 4 3" xfId="31002" xr:uid="{5545FDA4-31EA-49FC-8CF9-09867D66731E}"/>
    <cellStyle name="40% - Ênfase2 7 2 5" xfId="31003" xr:uid="{EAE29BFD-3B56-428D-A549-7941D76D6442}"/>
    <cellStyle name="40% - Ênfase2 7 2 6" xfId="31004" xr:uid="{D914CF6A-33E1-42B8-AC9F-E4FA7B341D3D}"/>
    <cellStyle name="40% - Ênfase2 7 3" xfId="5350" xr:uid="{55382472-550D-45C2-A9DF-157661C335D5}"/>
    <cellStyle name="40% - Ênfase2 7 3 2" xfId="11251" xr:uid="{E0FADB8C-4E0B-4E5E-A324-163E17AB18EC}"/>
    <cellStyle name="40% - Ênfase2 7 3 2 2" xfId="31005" xr:uid="{6E4C221F-CDF8-4FA6-A69C-3F87FB127452}"/>
    <cellStyle name="40% - Ênfase2 7 3 2 2 2" xfId="31006" xr:uid="{209C58FB-F10E-4AD9-9FDA-4624C642913D}"/>
    <cellStyle name="40% - Ênfase2 7 3 2 2 3" xfId="31007" xr:uid="{B2ADD2D1-29B4-440A-9A63-EFF3272E8C28}"/>
    <cellStyle name="40% - Ênfase2 7 3 2 3" xfId="31008" xr:uid="{BF1868B7-373D-46A6-9676-A3A8D3339D5E}"/>
    <cellStyle name="40% - Ênfase2 7 3 2 4" xfId="31009" xr:uid="{FFB0D6EA-E7BB-4BF9-BA9E-7D7A41FB0F21}"/>
    <cellStyle name="40% - Ênfase2 7 3 3" xfId="11252" xr:uid="{8E18A904-A4DE-4A8C-AD6D-3A60878E42E5}"/>
    <cellStyle name="40% - Ênfase2 7 3 3 2" xfId="31010" xr:uid="{AB72C9F9-5742-4372-AEC7-35CA8241B04B}"/>
    <cellStyle name="40% - Ênfase2 7 3 3 2 2" xfId="31011" xr:uid="{372D2F2E-6688-4775-8321-BA3335611864}"/>
    <cellStyle name="40% - Ênfase2 7 3 3 2 3" xfId="31012" xr:uid="{36100AC3-7C3F-4505-BA0D-576DA537FFE3}"/>
    <cellStyle name="40% - Ênfase2 7 3 3 3" xfId="31013" xr:uid="{05CA83CE-768F-4729-919E-5B7885D4AA46}"/>
    <cellStyle name="40% - Ênfase2 7 3 3 4" xfId="31014" xr:uid="{562F7EFE-230A-4BCD-93D4-A8B5BFB4545D}"/>
    <cellStyle name="40% - Ênfase2 7 3 4" xfId="31015" xr:uid="{5D813435-8ED5-428D-8AC3-B990AEAE4B5F}"/>
    <cellStyle name="40% - Ênfase2 7 3 4 2" xfId="31016" xr:uid="{626C43FF-96EA-498A-A192-2224C2F00EF8}"/>
    <cellStyle name="40% - Ênfase2 7 3 4 3" xfId="31017" xr:uid="{C23D8CF9-7AED-4646-9CB0-DAB3BC415459}"/>
    <cellStyle name="40% - Ênfase2 7 3 5" xfId="31018" xr:uid="{469184D5-E4B5-4189-9CF9-00F2B83CF7C0}"/>
    <cellStyle name="40% - Ênfase2 7 3 6" xfId="31019" xr:uid="{2C45F60B-CDEF-4A6D-8D68-1D370CA7DDB0}"/>
    <cellStyle name="40% - Ênfase2 7 4" xfId="11253" xr:uid="{EB8C2652-B85C-4C9F-AE1F-DD61439E129E}"/>
    <cellStyle name="40% - Ênfase2 7 4 2" xfId="11254" xr:uid="{E222BD09-101C-4F10-B95E-E2E373F10C66}"/>
    <cellStyle name="40% - Ênfase2 7 4 2 2" xfId="31020" xr:uid="{1FA24658-A2C1-4AF5-A36B-FF09504EA078}"/>
    <cellStyle name="40% - Ênfase2 7 4 2 2 2" xfId="31021" xr:uid="{3D0B3F8F-4AF9-4969-B85B-6EDCB7E66A34}"/>
    <cellStyle name="40% - Ênfase2 7 4 2 2 3" xfId="31022" xr:uid="{963C3636-EEA4-46EC-A146-EA8CD389CE86}"/>
    <cellStyle name="40% - Ênfase2 7 4 2 3" xfId="31023" xr:uid="{258CA2BD-5BEE-4F9D-96A4-1A0179AFDB27}"/>
    <cellStyle name="40% - Ênfase2 7 4 2 4" xfId="31024" xr:uid="{6157EA4E-57A1-4F1B-9F8B-B640A745D516}"/>
    <cellStyle name="40% - Ênfase2 7 4 3" xfId="11255" xr:uid="{71820381-F313-40C0-9E6F-E31ACA322EB5}"/>
    <cellStyle name="40% - Ênfase2 7 4 3 2" xfId="31025" xr:uid="{2A3D3218-EF80-4ED0-80C7-8C4FD462ECCF}"/>
    <cellStyle name="40% - Ênfase2 7 4 3 2 2" xfId="31026" xr:uid="{D92A18E9-920B-498A-907E-D322561631E2}"/>
    <cellStyle name="40% - Ênfase2 7 4 3 2 3" xfId="31027" xr:uid="{FA691411-A1B5-454A-9C0E-EC2537900CA4}"/>
    <cellStyle name="40% - Ênfase2 7 4 3 3" xfId="31028" xr:uid="{9A446ADC-0D81-45E7-ACFE-783732DA45DF}"/>
    <cellStyle name="40% - Ênfase2 7 4 3 4" xfId="31029" xr:uid="{55C51471-D0C7-48B3-8DCE-E73FC3462CDF}"/>
    <cellStyle name="40% - Ênfase2 7 4 4" xfId="31030" xr:uid="{47273D44-A16F-436D-8FB0-6BAF2B4BDAC7}"/>
    <cellStyle name="40% - Ênfase2 7 4 4 2" xfId="31031" xr:uid="{E7056980-A89B-450F-8BA1-276FC7D4073E}"/>
    <cellStyle name="40% - Ênfase2 7 4 4 3" xfId="31032" xr:uid="{C130D92D-70D2-4D7E-9EE1-A3883B0FD810}"/>
    <cellStyle name="40% - Ênfase2 7 4 5" xfId="31033" xr:uid="{9C0E4E7B-5863-4EC5-B975-66DF10ECDC24}"/>
    <cellStyle name="40% - Ênfase2 7 4 6" xfId="31034" xr:uid="{808AC983-7275-4CAA-9DA8-77989718CF5F}"/>
    <cellStyle name="40% - Ênfase2 7 5" xfId="11256" xr:uid="{5D011717-1C39-4444-A125-839159AA4819}"/>
    <cellStyle name="40% - Ênfase2 7 5 2" xfId="11257" xr:uid="{9D05E47B-EC40-4349-9F04-59C1A87E4E85}"/>
    <cellStyle name="40% - Ênfase2 7 5 2 2" xfId="31035" xr:uid="{F6210377-5DAD-43C1-9CDF-1BAB96EE2FE0}"/>
    <cellStyle name="40% - Ênfase2 7 5 2 2 2" xfId="31036" xr:uid="{C9AEC4A9-C1AD-4E5E-9F52-4D5BE6F81A17}"/>
    <cellStyle name="40% - Ênfase2 7 5 2 2 3" xfId="31037" xr:uid="{29330225-28A3-4779-BCEE-4F584F54DC3D}"/>
    <cellStyle name="40% - Ênfase2 7 5 2 3" xfId="31038" xr:uid="{4E6DD537-3980-41CE-B8B9-ECF2F3937697}"/>
    <cellStyle name="40% - Ênfase2 7 5 2 4" xfId="31039" xr:uid="{9CBE0F09-0328-4628-903E-5290736A5B2C}"/>
    <cellStyle name="40% - Ênfase2 7 5 3" xfId="11258" xr:uid="{92814826-D625-4524-8715-1D18014614D6}"/>
    <cellStyle name="40% - Ênfase2 7 5 3 2" xfId="31040" xr:uid="{BC24983E-DED1-4FCD-A25D-DB2408690A90}"/>
    <cellStyle name="40% - Ênfase2 7 5 3 2 2" xfId="31041" xr:uid="{FCDFCE1B-4659-4E3D-BB92-D2A3B2CE7076}"/>
    <cellStyle name="40% - Ênfase2 7 5 3 2 3" xfId="31042" xr:uid="{21B60B81-BC96-4594-81C2-F6226AF7154E}"/>
    <cellStyle name="40% - Ênfase2 7 5 3 3" xfId="31043" xr:uid="{3458D85E-D1FD-41DB-BF2C-40AF00A58B9C}"/>
    <cellStyle name="40% - Ênfase2 7 5 3 4" xfId="31044" xr:uid="{997A6334-5B5F-4162-85EA-215A96CA2CB8}"/>
    <cellStyle name="40% - Ênfase2 7 5 4" xfId="31045" xr:uid="{B2A46F6B-C6C0-48C1-8F78-68FEC883FD03}"/>
    <cellStyle name="40% - Ênfase2 7 5 4 2" xfId="31046" xr:uid="{51C2847F-0E5E-4296-960E-B6F33DC09E53}"/>
    <cellStyle name="40% - Ênfase2 7 5 4 3" xfId="31047" xr:uid="{1A2E1573-9F3F-4F2D-8833-1C6CC5CD9C57}"/>
    <cellStyle name="40% - Ênfase2 7 5 5" xfId="31048" xr:uid="{816E1C2D-CA04-479B-AEAB-71F86F141F89}"/>
    <cellStyle name="40% - Ênfase2 7 5 6" xfId="31049" xr:uid="{B2865AC4-0406-4B86-BFB7-0265094D6FF3}"/>
    <cellStyle name="40% - Ênfase2 7 6" xfId="11259" xr:uid="{43CD9D80-77A9-4D9F-BF1D-DC3D986EC46B}"/>
    <cellStyle name="40% - Ênfase2 7 6 2" xfId="11260" xr:uid="{5DFCC425-AE0D-4EFC-841D-B8D24FE86A0D}"/>
    <cellStyle name="40% - Ênfase2 7 6 2 2" xfId="31050" xr:uid="{59110B69-31C4-4E6E-ADFF-A29C9CA36BCA}"/>
    <cellStyle name="40% - Ênfase2 7 6 2 2 2" xfId="31051" xr:uid="{6D091326-5568-479F-9C1A-902F58C3DC5C}"/>
    <cellStyle name="40% - Ênfase2 7 6 2 2 3" xfId="31052" xr:uid="{D5154C25-BA8B-40BA-9869-0CFAE236018C}"/>
    <cellStyle name="40% - Ênfase2 7 6 2 3" xfId="31053" xr:uid="{B9F9181F-78D9-4667-BCF8-E52320E9062D}"/>
    <cellStyle name="40% - Ênfase2 7 6 2 4" xfId="31054" xr:uid="{166AA714-29F2-41C4-AEE4-255D09065D89}"/>
    <cellStyle name="40% - Ênfase2 7 6 3" xfId="11261" xr:uid="{F78E3602-3917-4508-AC5B-18BFE992B7D2}"/>
    <cellStyle name="40% - Ênfase2 7 6 3 2" xfId="31055" xr:uid="{F80AFF6F-730D-4B11-AB03-78413F52EDED}"/>
    <cellStyle name="40% - Ênfase2 7 6 3 2 2" xfId="31056" xr:uid="{7B449725-D935-459B-9374-82D0FCA83A09}"/>
    <cellStyle name="40% - Ênfase2 7 6 3 2 3" xfId="31057" xr:uid="{9645837B-1046-4B56-B539-5B61DE0B78C1}"/>
    <cellStyle name="40% - Ênfase2 7 6 3 3" xfId="31058" xr:uid="{D872ADF8-1831-4D22-B327-0F486EC0B9B0}"/>
    <cellStyle name="40% - Ênfase2 7 6 3 4" xfId="31059" xr:uid="{28AC3470-9709-49E5-B9F0-21D14A7C7E9C}"/>
    <cellStyle name="40% - Ênfase2 7 6 4" xfId="31060" xr:uid="{7D31F236-2310-44E4-8E5D-412902E75BFE}"/>
    <cellStyle name="40% - Ênfase2 7 6 4 2" xfId="31061" xr:uid="{76566181-764A-4048-9A7C-592745E8D240}"/>
    <cellStyle name="40% - Ênfase2 7 6 4 3" xfId="31062" xr:uid="{F27B985E-F239-496A-9F45-6C0895EBC5C2}"/>
    <cellStyle name="40% - Ênfase2 7 6 5" xfId="31063" xr:uid="{2E464D1B-6B4C-46FA-A983-FAD1608C6AA5}"/>
    <cellStyle name="40% - Ênfase2 7 6 6" xfId="31064" xr:uid="{F73459E2-26FE-4D97-9452-F29BF6C7DCD1}"/>
    <cellStyle name="40% - Ênfase2 7 7" xfId="11262" xr:uid="{18FA2FF9-8F26-4DB8-A094-8205F4C9FA8D}"/>
    <cellStyle name="40% - Ênfase2 7 7 2" xfId="11263" xr:uid="{1B96948F-13F2-4997-A825-2932443B36D7}"/>
    <cellStyle name="40% - Ênfase2 7 7 2 2" xfId="31065" xr:uid="{2652E724-8B1D-4F84-857E-9EAF6365CE24}"/>
    <cellStyle name="40% - Ênfase2 7 7 2 2 2" xfId="31066" xr:uid="{535F47DE-389C-4144-86B5-20208827FFE1}"/>
    <cellStyle name="40% - Ênfase2 7 7 2 2 3" xfId="31067" xr:uid="{87F0B832-70AF-4240-BD0B-5F871CA1882F}"/>
    <cellStyle name="40% - Ênfase2 7 7 2 3" xfId="31068" xr:uid="{D98A217B-52D9-4EFA-B9FE-9364CA9E6DE5}"/>
    <cellStyle name="40% - Ênfase2 7 7 2 4" xfId="31069" xr:uid="{6116CAFB-73A6-4B47-9FED-481D267593F1}"/>
    <cellStyle name="40% - Ênfase2 7 7 3" xfId="11264" xr:uid="{924EDA00-781F-4268-927B-B73A13C618A0}"/>
    <cellStyle name="40% - Ênfase2 7 7 3 2" xfId="31070" xr:uid="{D0EADC7C-85CF-432F-978F-BE80C6DD607E}"/>
    <cellStyle name="40% - Ênfase2 7 7 3 2 2" xfId="31071" xr:uid="{D2E5BCAB-1D15-4522-B849-25EB9792CCD0}"/>
    <cellStyle name="40% - Ênfase2 7 7 3 2 3" xfId="31072" xr:uid="{2C5F8FEE-1224-430B-BFAC-D9B49E43A81B}"/>
    <cellStyle name="40% - Ênfase2 7 7 3 3" xfId="31073" xr:uid="{6889378D-6A09-4669-B52D-85F11CD63359}"/>
    <cellStyle name="40% - Ênfase2 7 7 3 4" xfId="31074" xr:uid="{C7BEFAB0-521E-412E-913C-74B716FB83CB}"/>
    <cellStyle name="40% - Ênfase2 7 7 4" xfId="31075" xr:uid="{A02BBCAE-5B60-4D5B-8E0D-54FB308BC87E}"/>
    <cellStyle name="40% - Ênfase2 7 7 4 2" xfId="31076" xr:uid="{A497D0EC-FF03-4FBA-83F0-91F243CE80A7}"/>
    <cellStyle name="40% - Ênfase2 7 7 4 3" xfId="31077" xr:uid="{6C145B62-4D23-4975-ACA1-875CCE85FC0B}"/>
    <cellStyle name="40% - Ênfase2 7 7 5" xfId="31078" xr:uid="{93B7119E-B8E7-4C84-A676-F203CEF2E4B0}"/>
    <cellStyle name="40% - Ênfase2 7 7 6" xfId="31079" xr:uid="{8DC174FE-8EC8-4DCE-8DFC-802ACA080270}"/>
    <cellStyle name="40% - Ênfase2 7 8" xfId="11265" xr:uid="{36C77211-8EE1-4744-A214-7A3D5D9C8B57}"/>
    <cellStyle name="40% - Ênfase2 7 8 2" xfId="11266" xr:uid="{94BEE571-8077-42D9-B656-91BD1D150C00}"/>
    <cellStyle name="40% - Ênfase2 7 8 2 2" xfId="31080" xr:uid="{2974D028-54F0-44D7-AEB5-11E0B42FC73C}"/>
    <cellStyle name="40% - Ênfase2 7 8 2 2 2" xfId="31081" xr:uid="{44B833D0-4F23-40DA-8067-357C89A8A19B}"/>
    <cellStyle name="40% - Ênfase2 7 8 2 2 3" xfId="31082" xr:uid="{AEF20E24-6C81-4D46-9048-CFEBB7B04CD1}"/>
    <cellStyle name="40% - Ênfase2 7 8 2 3" xfId="31083" xr:uid="{A2A19C97-BB44-46B9-A883-48A9F7C1EF3F}"/>
    <cellStyle name="40% - Ênfase2 7 8 2 4" xfId="31084" xr:uid="{D2B9DA80-3BC1-4DC8-8C7E-336661183EA4}"/>
    <cellStyle name="40% - Ênfase2 7 8 3" xfId="11267" xr:uid="{44AFE463-661E-48AA-AE1C-C96E7AB32791}"/>
    <cellStyle name="40% - Ênfase2 7 8 3 2" xfId="31085" xr:uid="{6CD80A40-5240-442E-AF5E-026ED5043091}"/>
    <cellStyle name="40% - Ênfase2 7 8 3 2 2" xfId="31086" xr:uid="{A4E34593-10D7-4913-9794-4059D8130E0E}"/>
    <cellStyle name="40% - Ênfase2 7 8 3 2 3" xfId="31087" xr:uid="{6AA2EADA-2CB6-4CF6-A787-B94F1AD7E1AC}"/>
    <cellStyle name="40% - Ênfase2 7 8 3 3" xfId="31088" xr:uid="{B89EBB02-D854-4E62-A871-2E7C3E0162C7}"/>
    <cellStyle name="40% - Ênfase2 7 8 3 4" xfId="31089" xr:uid="{F7C98C66-91F6-4D80-8DB5-552F1706FFEE}"/>
    <cellStyle name="40% - Ênfase2 7 8 4" xfId="31090" xr:uid="{02615CB2-CAB7-4415-A593-D72DF725CA4A}"/>
    <cellStyle name="40% - Ênfase2 7 8 4 2" xfId="31091" xr:uid="{08BDA497-3B73-4D7B-8FC4-92E2109A022F}"/>
    <cellStyle name="40% - Ênfase2 7 8 4 3" xfId="31092" xr:uid="{E83D5CD6-A4FB-4A3F-8BFD-143482C2EF7A}"/>
    <cellStyle name="40% - Ênfase2 7 8 5" xfId="31093" xr:uid="{D425C3A7-D517-471A-9DC6-816183654990}"/>
    <cellStyle name="40% - Ênfase2 7 8 6" xfId="31094" xr:uid="{92112181-868F-444D-A313-5B8FE9DB2872}"/>
    <cellStyle name="40% - Ênfase2 7 9" xfId="11268" xr:uid="{9A11B8CF-B934-4C24-9C71-1437A324DA7B}"/>
    <cellStyle name="40% - Ênfase2 7 9 2" xfId="31095" xr:uid="{B3FD0140-2B2A-40C9-BF76-0E463511761A}"/>
    <cellStyle name="40% - Ênfase2 7 9 2 2" xfId="31096" xr:uid="{877A5485-8199-4A06-89F7-449DC4F3FE61}"/>
    <cellStyle name="40% - Ênfase2 7 9 2 3" xfId="31097" xr:uid="{4843DA60-E45B-4C38-8883-C9995BEEF6E5}"/>
    <cellStyle name="40% - Ênfase2 7 9 3" xfId="31098" xr:uid="{C7A56C84-281C-4466-8A75-83E70FFDF72E}"/>
    <cellStyle name="40% - Ênfase2 7 9 4" xfId="31099" xr:uid="{F84BEE25-635F-4D26-AC07-37445809CF06}"/>
    <cellStyle name="40% - Ênfase2 70" xfId="11269" xr:uid="{6EF84512-B7F2-4E0E-B2A2-35225E1DB88F}"/>
    <cellStyle name="40% - Ênfase2 70 2" xfId="31100" xr:uid="{F859ABD1-D14C-4936-9BD9-F2DEF408E685}"/>
    <cellStyle name="40% - Ênfase2 70 2 2" xfId="31101" xr:uid="{0071738A-44A9-4BDC-AD27-5A1EEE0835FF}"/>
    <cellStyle name="40% - Ênfase2 70 2 3" xfId="31102" xr:uid="{6DAD3A82-E12F-4618-ADE7-F3A019ACFF1D}"/>
    <cellStyle name="40% - Ênfase2 70 3" xfId="31103" xr:uid="{813D9C0C-D77E-44A8-8BA5-00AE6F6A6C6B}"/>
    <cellStyle name="40% - Ênfase2 70 4" xfId="31104" xr:uid="{B475D88F-4478-4E0D-A9BB-3808C1B6F129}"/>
    <cellStyle name="40% - Ênfase2 71" xfId="11270" xr:uid="{55C835F8-798A-4BF9-A0C6-315581141A35}"/>
    <cellStyle name="40% - Ênfase2 71 2" xfId="31105" xr:uid="{A084E2FD-98C8-4930-8CCD-38DABF67580A}"/>
    <cellStyle name="40% - Ênfase2 71 2 2" xfId="31106" xr:uid="{55D02797-A343-48C6-B212-444088298A32}"/>
    <cellStyle name="40% - Ênfase2 71 2 3" xfId="31107" xr:uid="{1CEF281D-13AF-4E82-AE17-CAA345AA3731}"/>
    <cellStyle name="40% - Ênfase2 71 3" xfId="31108" xr:uid="{12D7B031-242F-47FE-B1CD-B7B2C9CDBCB8}"/>
    <cellStyle name="40% - Ênfase2 71 4" xfId="31109" xr:uid="{59A51A88-5DA7-4BEC-BB4A-1C011DB63FB6}"/>
    <cellStyle name="40% - Ênfase2 72" xfId="11271" xr:uid="{265B10F1-7A3D-41D4-802C-E7DFAB2C7A22}"/>
    <cellStyle name="40% - Ênfase2 72 2" xfId="31110" xr:uid="{37E4608F-8E5A-4449-8E81-00D450AA9D4C}"/>
    <cellStyle name="40% - Ênfase2 72 2 2" xfId="31111" xr:uid="{784E7E1E-11FE-4D52-996B-696B70B31712}"/>
    <cellStyle name="40% - Ênfase2 72 2 3" xfId="31112" xr:uid="{463CEC5B-06BF-4157-A6D5-6A7425A3B76F}"/>
    <cellStyle name="40% - Ênfase2 72 3" xfId="31113" xr:uid="{43A4F7FF-D09B-4A91-9D6E-AC9140C1D3BB}"/>
    <cellStyle name="40% - Ênfase2 72 4" xfId="31114" xr:uid="{2053747E-5DC6-4442-BFAA-B9D13F70CFF0}"/>
    <cellStyle name="40% - Ênfase2 73" xfId="11272" xr:uid="{CBABEE25-BA95-4F94-A4D1-57C25489072F}"/>
    <cellStyle name="40% - Ênfase2 73 2" xfId="31115" xr:uid="{7CDB53F4-2297-4DE3-8AA4-E0254728C7D4}"/>
    <cellStyle name="40% - Ênfase2 73 2 2" xfId="31116" xr:uid="{64EA5801-B933-4D78-B808-ECFB2CCAF816}"/>
    <cellStyle name="40% - Ênfase2 73 2 3" xfId="31117" xr:uid="{D5A98C20-B1E9-46CB-8F2D-A8CF00F00C1B}"/>
    <cellStyle name="40% - Ênfase2 73 3" xfId="31118" xr:uid="{0416182F-B8E5-4830-89F6-7EA2A5A80C08}"/>
    <cellStyle name="40% - Ênfase2 73 4" xfId="31119" xr:uid="{AEA1AD0E-A83B-4A31-A740-9E9E7FCF0F54}"/>
    <cellStyle name="40% - Ênfase2 74" xfId="11273" xr:uid="{79700F08-507A-4A0D-866C-71C686E45E0F}"/>
    <cellStyle name="40% - Ênfase2 74 2" xfId="31120" xr:uid="{1F3AD778-A94B-4274-97FD-2F41F9437751}"/>
    <cellStyle name="40% - Ênfase2 74 2 2" xfId="31121" xr:uid="{054BE4DF-530B-491D-AC30-02FD2124BF49}"/>
    <cellStyle name="40% - Ênfase2 74 2 3" xfId="31122" xr:uid="{B6B13E3F-0BF9-4EFE-97C3-D9CB704F3693}"/>
    <cellStyle name="40% - Ênfase2 74 3" xfId="31123" xr:uid="{9D0AFDFB-4B9D-4901-9C13-AED9A2A14B34}"/>
    <cellStyle name="40% - Ênfase2 74 4" xfId="31124" xr:uid="{BEEFF971-259E-4B10-9CA1-8FDD67D61515}"/>
    <cellStyle name="40% - Ênfase2 75" xfId="11274" xr:uid="{12E1444F-355B-4956-8CB3-D1B60324D00D}"/>
    <cellStyle name="40% - Ênfase2 75 2" xfId="31125" xr:uid="{FEE7DBD6-10D3-44FA-8BC8-FC6FD27046DE}"/>
    <cellStyle name="40% - Ênfase2 75 2 2" xfId="31126" xr:uid="{442027E4-69F3-47E9-8193-4325B311E044}"/>
    <cellStyle name="40% - Ênfase2 75 2 3" xfId="31127" xr:uid="{5D0343E8-814B-4A9B-B0DF-175B9B864468}"/>
    <cellStyle name="40% - Ênfase2 75 3" xfId="31128" xr:uid="{05CEF45D-6D41-435D-A604-9660A04EA0B5}"/>
    <cellStyle name="40% - Ênfase2 75 4" xfId="31129" xr:uid="{2967EF3C-AB6D-4659-B4B7-0EE44FB93D6D}"/>
    <cellStyle name="40% - Ênfase2 76" xfId="11275" xr:uid="{FE6309AC-80A4-4AEF-9148-227CFC8AFA1D}"/>
    <cellStyle name="40% - Ênfase2 76 2" xfId="31130" xr:uid="{14C8A6E3-99DE-45D4-A186-B5B2B0FFF316}"/>
    <cellStyle name="40% - Ênfase2 76 2 2" xfId="31131" xr:uid="{0A990890-B7E0-48A9-A94A-B7A3803C6554}"/>
    <cellStyle name="40% - Ênfase2 76 2 3" xfId="31132" xr:uid="{F636A367-FDC4-4610-930C-BAA42AADBBD5}"/>
    <cellStyle name="40% - Ênfase2 76 3" xfId="31133" xr:uid="{50775688-8E52-4F90-BE14-8757DAFF35E0}"/>
    <cellStyle name="40% - Ênfase2 76 4" xfId="31134" xr:uid="{AB718CF2-3C2D-4D09-9D51-FCDD6222E47A}"/>
    <cellStyle name="40% - Ênfase2 77" xfId="31135" xr:uid="{FEEA6156-1301-40B2-9C01-416673294CC1}"/>
    <cellStyle name="40% - Ênfase2 77 2" xfId="31136" xr:uid="{15EEAF10-21BE-4B5D-8767-1D9948010914}"/>
    <cellStyle name="40% - Ênfase2 77 2 2" xfId="31137" xr:uid="{9E89466E-B2A1-4C62-B069-660D46759EE2}"/>
    <cellStyle name="40% - Ênfase2 77 2 3" xfId="31138" xr:uid="{E1D451FE-9806-4E8B-97DC-323B62A4ABE9}"/>
    <cellStyle name="40% - Ênfase2 77 3" xfId="31139" xr:uid="{EB62D5DE-C6A5-4FE1-8310-2EED87EC87C5}"/>
    <cellStyle name="40% - Ênfase2 77 4" xfId="31140" xr:uid="{21C76A97-042F-4F0C-8877-7E50E3759ACB}"/>
    <cellStyle name="40% - Ênfase2 78" xfId="31141" xr:uid="{EFEE6033-C5AF-463A-8554-4922F94A58DE}"/>
    <cellStyle name="40% - Ênfase2 78 2" xfId="31142" xr:uid="{C0378B98-4A02-4DEA-B27E-65E3A9C37E75}"/>
    <cellStyle name="40% - Ênfase2 78 2 2" xfId="31143" xr:uid="{306D11E9-1D78-40D5-8A62-D5E6561E4EA9}"/>
    <cellStyle name="40% - Ênfase2 78 2 3" xfId="31144" xr:uid="{455179C9-54F8-4134-B1F4-E802B982847E}"/>
    <cellStyle name="40% - Ênfase2 78 3" xfId="31145" xr:uid="{26F657DE-34A2-4D6B-8231-FA2E1AC00199}"/>
    <cellStyle name="40% - Ênfase2 78 4" xfId="31146" xr:uid="{D65CF424-0117-41AB-998E-5C12EBEE334B}"/>
    <cellStyle name="40% - Ênfase2 79" xfId="31147" xr:uid="{13322831-0A2D-450B-AF43-238B51B1120C}"/>
    <cellStyle name="40% - Ênfase2 79 2" xfId="31148" xr:uid="{680B539C-DF90-4C8B-AD24-5B821B3ED1C4}"/>
    <cellStyle name="40% - Ênfase2 8" xfId="5351" xr:uid="{E19CF8F0-B938-4577-9217-74E3304E91F2}"/>
    <cellStyle name="40% - Ênfase2 8 10" xfId="11276" xr:uid="{D9AF143E-ECAC-4CAE-94AA-057CEA992486}"/>
    <cellStyle name="40% - Ênfase2 8 10 2" xfId="31149" xr:uid="{88E74C3F-D111-4E1F-9C02-00A025299593}"/>
    <cellStyle name="40% - Ênfase2 8 10 2 2" xfId="31150" xr:uid="{2C2FDE35-5261-4342-BB92-ED79BFA3A3F5}"/>
    <cellStyle name="40% - Ênfase2 8 10 2 3" xfId="31151" xr:uid="{5D9CC82C-4296-426C-BD4E-211868190629}"/>
    <cellStyle name="40% - Ênfase2 8 10 3" xfId="31152" xr:uid="{98B9EE41-E394-4778-A1DC-507EC031093C}"/>
    <cellStyle name="40% - Ênfase2 8 10 4" xfId="31153" xr:uid="{2B927EE5-9293-47B6-ABD0-A4CF4BE4F90C}"/>
    <cellStyle name="40% - Ênfase2 8 11" xfId="31154" xr:uid="{8ACB19D6-EDA2-4FBC-B885-FA68BD09ED0F}"/>
    <cellStyle name="40% - Ênfase2 8 11 2" xfId="31155" xr:uid="{F1CBABCB-3AA4-47A5-ACFB-DC1FA1F33130}"/>
    <cellStyle name="40% - Ênfase2 8 11 3" xfId="31156" xr:uid="{0CF54DF0-99F2-490E-BF81-6E756432BE64}"/>
    <cellStyle name="40% - Ênfase2 8 12" xfId="31157" xr:uid="{BADF8090-1394-4FAF-8588-42259614B799}"/>
    <cellStyle name="40% - Ênfase2 8 13" xfId="31158" xr:uid="{47F7A80C-4185-484D-955C-310B32D36BB0}"/>
    <cellStyle name="40% - Ênfase2 8 2" xfId="5352" xr:uid="{408BB8EC-0588-4460-8431-59A409251965}"/>
    <cellStyle name="40% - Ênfase2 8 2 2" xfId="11277" xr:uid="{CE4F34B3-42AE-4281-95D2-E911077AF43E}"/>
    <cellStyle name="40% - Ênfase2 8 2 2 2" xfId="31159" xr:uid="{A5BE613E-F68F-4991-A234-DEBE542128FE}"/>
    <cellStyle name="40% - Ênfase2 8 2 2 2 2" xfId="31160" xr:uid="{5FD535AC-99B2-4F85-8F3D-182D71BF2124}"/>
    <cellStyle name="40% - Ênfase2 8 2 2 2 3" xfId="31161" xr:uid="{EF5A71ED-F286-408A-8019-9793AA9BFAF2}"/>
    <cellStyle name="40% - Ênfase2 8 2 2 3" xfId="31162" xr:uid="{A96A7426-143A-4989-B824-CB9ACEDEE490}"/>
    <cellStyle name="40% - Ênfase2 8 2 2 4" xfId="31163" xr:uid="{A920BD5B-BB3A-41C2-B6F0-41F05586A384}"/>
    <cellStyle name="40% - Ênfase2 8 2 3" xfId="11278" xr:uid="{0D62A8BC-0B5C-4E48-9099-D72D7AE6BD7E}"/>
    <cellStyle name="40% - Ênfase2 8 2 3 2" xfId="31164" xr:uid="{E2D00EB1-D765-44C8-AB05-EE05841827F0}"/>
    <cellStyle name="40% - Ênfase2 8 2 3 2 2" xfId="31165" xr:uid="{085EAB3F-509B-4073-AC2D-AEB6422B7F0C}"/>
    <cellStyle name="40% - Ênfase2 8 2 3 2 3" xfId="31166" xr:uid="{BAC1F7BF-4D2F-4DA3-819F-23E6004C3E31}"/>
    <cellStyle name="40% - Ênfase2 8 2 3 3" xfId="31167" xr:uid="{4CC06429-34CF-4C6B-A066-30A03642751B}"/>
    <cellStyle name="40% - Ênfase2 8 2 3 4" xfId="31168" xr:uid="{8B6792B0-133E-4188-8FE8-0FE00400FD89}"/>
    <cellStyle name="40% - Ênfase2 8 2 4" xfId="31169" xr:uid="{7ED62429-06DC-46F4-A392-218B751A7092}"/>
    <cellStyle name="40% - Ênfase2 8 2 4 2" xfId="31170" xr:uid="{D150E52B-A953-496E-93F6-26C718FA2F82}"/>
    <cellStyle name="40% - Ênfase2 8 2 4 3" xfId="31171" xr:uid="{D8E24ABD-2ACD-4333-9005-ABF8F6A4709B}"/>
    <cellStyle name="40% - Ênfase2 8 2 5" xfId="31172" xr:uid="{FED6C02C-FFFD-40C2-99E1-381778AB0281}"/>
    <cellStyle name="40% - Ênfase2 8 2 6" xfId="31173" xr:uid="{476D3E68-E618-4CD8-B548-9DFC8290DC0B}"/>
    <cellStyle name="40% - Ênfase2 8 3" xfId="5353" xr:uid="{EC6A4E6B-800E-4450-B9FE-1389F6F766E3}"/>
    <cellStyle name="40% - Ênfase2 8 3 2" xfId="11279" xr:uid="{E0374321-287D-4872-85D6-7EA166DF86F3}"/>
    <cellStyle name="40% - Ênfase2 8 3 2 2" xfId="31174" xr:uid="{6283CB53-CABA-478B-8D50-A9214855EB9A}"/>
    <cellStyle name="40% - Ênfase2 8 3 2 2 2" xfId="31175" xr:uid="{809B89AF-7FEC-4CB6-9B54-5FAAA5E81B8A}"/>
    <cellStyle name="40% - Ênfase2 8 3 2 2 3" xfId="31176" xr:uid="{A48CFB20-F60B-421A-A45D-55CFC87B8CC7}"/>
    <cellStyle name="40% - Ênfase2 8 3 2 3" xfId="31177" xr:uid="{E7193125-2D17-4D7E-8F10-C25B1CF2F2AA}"/>
    <cellStyle name="40% - Ênfase2 8 3 2 4" xfId="31178" xr:uid="{80E271CA-BE04-46A7-8277-A34925E595C9}"/>
    <cellStyle name="40% - Ênfase2 8 3 3" xfId="11280" xr:uid="{4CA3D8A1-277C-4ACB-8FE3-A62103D0DA81}"/>
    <cellStyle name="40% - Ênfase2 8 3 3 2" xfId="31179" xr:uid="{AF919CF4-C0A9-4A9F-84C4-CDA10ABE1FBE}"/>
    <cellStyle name="40% - Ênfase2 8 3 3 2 2" xfId="31180" xr:uid="{44A96C46-75F8-43C6-9790-30788C98C0CF}"/>
    <cellStyle name="40% - Ênfase2 8 3 3 2 3" xfId="31181" xr:uid="{F3EB7E1D-EC36-4E4E-8568-4A646AB725A5}"/>
    <cellStyle name="40% - Ênfase2 8 3 3 3" xfId="31182" xr:uid="{9EE1C118-F239-40ED-91B0-5490A74518AD}"/>
    <cellStyle name="40% - Ênfase2 8 3 3 4" xfId="31183" xr:uid="{90501C2F-0C3A-4F0A-8188-DA7B60693758}"/>
    <cellStyle name="40% - Ênfase2 8 3 4" xfId="31184" xr:uid="{BAF66EBC-C85E-48C7-8109-0495CF7B52CD}"/>
    <cellStyle name="40% - Ênfase2 8 3 4 2" xfId="31185" xr:uid="{4FB792D2-0947-4F0C-88F5-1AABB1E733C8}"/>
    <cellStyle name="40% - Ênfase2 8 3 4 3" xfId="31186" xr:uid="{3815C03A-89FA-4579-ACC3-7A80F7A362A5}"/>
    <cellStyle name="40% - Ênfase2 8 3 5" xfId="31187" xr:uid="{5CFCBF7C-4D51-4ECD-804C-D016E4B066EF}"/>
    <cellStyle name="40% - Ênfase2 8 3 6" xfId="31188" xr:uid="{D065F2F7-E60B-49E0-AAB7-52FE9405128D}"/>
    <cellStyle name="40% - Ênfase2 8 4" xfId="11281" xr:uid="{DB0D4036-558E-4EC7-B93F-D2EB86A852E8}"/>
    <cellStyle name="40% - Ênfase2 8 4 2" xfId="11282" xr:uid="{898FE724-83DA-4080-B617-976490D0DEEC}"/>
    <cellStyle name="40% - Ênfase2 8 4 2 2" xfId="31189" xr:uid="{9D55713F-7C70-4827-8D4A-4D8B7FE639E9}"/>
    <cellStyle name="40% - Ênfase2 8 4 2 2 2" xfId="31190" xr:uid="{DA101907-E7E9-4C62-919E-87155E667669}"/>
    <cellStyle name="40% - Ênfase2 8 4 2 2 3" xfId="31191" xr:uid="{CA02DC96-A949-45E0-A889-A4C06BDD3769}"/>
    <cellStyle name="40% - Ênfase2 8 4 2 3" xfId="31192" xr:uid="{1B62A8FA-CF44-48D3-A078-2E6F3C2EE7F4}"/>
    <cellStyle name="40% - Ênfase2 8 4 2 4" xfId="31193" xr:uid="{87048B1B-A546-4754-B8B6-6E90E48CC942}"/>
    <cellStyle name="40% - Ênfase2 8 4 3" xfId="11283" xr:uid="{DADE47DA-5280-4C06-9DE4-522FAC10CFDF}"/>
    <cellStyle name="40% - Ênfase2 8 4 3 2" xfId="31194" xr:uid="{CB02D4C1-4087-473E-81E3-3C16A1FA269A}"/>
    <cellStyle name="40% - Ênfase2 8 4 3 2 2" xfId="31195" xr:uid="{DEBDF840-0322-4DD8-BE84-F828EB039782}"/>
    <cellStyle name="40% - Ênfase2 8 4 3 2 3" xfId="31196" xr:uid="{9AB2A666-D2B7-46E5-A357-0E2A793C804F}"/>
    <cellStyle name="40% - Ênfase2 8 4 3 3" xfId="31197" xr:uid="{CBFA4B0D-2A36-4F96-9BB1-B3C854646250}"/>
    <cellStyle name="40% - Ênfase2 8 4 3 4" xfId="31198" xr:uid="{0B9FBD35-1DF5-4A8F-B1DF-D5377CF9AB40}"/>
    <cellStyle name="40% - Ênfase2 8 4 4" xfId="31199" xr:uid="{49E001B9-C4D7-4602-8EB9-43FA9E34CD4A}"/>
    <cellStyle name="40% - Ênfase2 8 4 4 2" xfId="31200" xr:uid="{DC322A9A-AE63-4B3D-8180-66630EC1FA06}"/>
    <cellStyle name="40% - Ênfase2 8 4 4 3" xfId="31201" xr:uid="{181677FD-C4CE-4228-860F-A8B2E01FF153}"/>
    <cellStyle name="40% - Ênfase2 8 4 5" xfId="31202" xr:uid="{070A8454-AABD-49A1-AF2F-715AC38ED48F}"/>
    <cellStyle name="40% - Ênfase2 8 4 6" xfId="31203" xr:uid="{BED8A31B-B45A-4AAC-ACEF-856D2BA2C0AC}"/>
    <cellStyle name="40% - Ênfase2 8 5" xfId="11284" xr:uid="{1B37E86D-CF71-47D8-9475-CE7449DBB38D}"/>
    <cellStyle name="40% - Ênfase2 8 5 2" xfId="11285" xr:uid="{E909F33F-2487-4B4B-B9E9-947200AC3C86}"/>
    <cellStyle name="40% - Ênfase2 8 5 2 2" xfId="31204" xr:uid="{2C6E65C1-98C8-4554-8DD1-916912C7A27D}"/>
    <cellStyle name="40% - Ênfase2 8 5 2 2 2" xfId="31205" xr:uid="{6FE33857-2BA0-4051-BCF3-3FE40782F719}"/>
    <cellStyle name="40% - Ênfase2 8 5 2 2 3" xfId="31206" xr:uid="{16222AC4-C11D-471B-8AEF-D03C4CCC2EF6}"/>
    <cellStyle name="40% - Ênfase2 8 5 2 3" xfId="31207" xr:uid="{DC2E716A-2E42-4E7F-BB8B-2B82596FEA8D}"/>
    <cellStyle name="40% - Ênfase2 8 5 2 4" xfId="31208" xr:uid="{2132E7C5-549D-44AF-A773-7F1481D2D1EE}"/>
    <cellStyle name="40% - Ênfase2 8 5 3" xfId="11286" xr:uid="{2C6EAF06-DC67-4DC1-9C22-F37934AF2684}"/>
    <cellStyle name="40% - Ênfase2 8 5 3 2" xfId="31209" xr:uid="{A9BC5792-8A3C-40AF-AB96-B15708CB57F5}"/>
    <cellStyle name="40% - Ênfase2 8 5 3 2 2" xfId="31210" xr:uid="{658D804A-14E5-4AC1-8A89-ACA592A8224F}"/>
    <cellStyle name="40% - Ênfase2 8 5 3 2 3" xfId="31211" xr:uid="{2B4C47D9-2D4C-49EE-A94B-421D0080C8B1}"/>
    <cellStyle name="40% - Ênfase2 8 5 3 3" xfId="31212" xr:uid="{88390684-34A2-46C2-AF95-7F9817CA9105}"/>
    <cellStyle name="40% - Ênfase2 8 5 3 4" xfId="31213" xr:uid="{4FBE1AFD-A054-4244-A25F-2FF5981ED140}"/>
    <cellStyle name="40% - Ênfase2 8 5 4" xfId="31214" xr:uid="{D5EF721D-DF09-4F16-A0AF-CC83596FFA42}"/>
    <cellStyle name="40% - Ênfase2 8 5 4 2" xfId="31215" xr:uid="{A15A01A7-134C-4A7B-BB36-4A641E0A4A45}"/>
    <cellStyle name="40% - Ênfase2 8 5 4 3" xfId="31216" xr:uid="{A55D2692-33C7-4364-B045-9C3C3E3FFD09}"/>
    <cellStyle name="40% - Ênfase2 8 5 5" xfId="31217" xr:uid="{9BB9595C-ECAA-4137-96E9-3EA3D32D0F99}"/>
    <cellStyle name="40% - Ênfase2 8 5 6" xfId="31218" xr:uid="{D678490D-161E-4560-AA7C-814514AAFA8C}"/>
    <cellStyle name="40% - Ênfase2 8 6" xfId="11287" xr:uid="{5F382D33-720A-4A29-B186-DC157580264E}"/>
    <cellStyle name="40% - Ênfase2 8 6 2" xfId="11288" xr:uid="{EBFBEE5E-81F5-4C5E-AC8F-3E8AC0767CA7}"/>
    <cellStyle name="40% - Ênfase2 8 6 2 2" xfId="31219" xr:uid="{B7173D28-5013-432F-B26E-C5653AE3CB98}"/>
    <cellStyle name="40% - Ênfase2 8 6 2 2 2" xfId="31220" xr:uid="{2B4A139E-8701-446D-81AE-A383FDDEBA07}"/>
    <cellStyle name="40% - Ênfase2 8 6 2 2 3" xfId="31221" xr:uid="{0EFED55C-F1C1-4C4D-8D9B-AE89BD3B1037}"/>
    <cellStyle name="40% - Ênfase2 8 6 2 3" xfId="31222" xr:uid="{4BA5D2FA-B0C5-42CE-8D8A-365CDFB92259}"/>
    <cellStyle name="40% - Ênfase2 8 6 2 4" xfId="31223" xr:uid="{B375233B-4288-467F-830B-876E6C9D93DB}"/>
    <cellStyle name="40% - Ênfase2 8 6 3" xfId="11289" xr:uid="{E1D606FC-FFE2-4199-904F-9F2097C80896}"/>
    <cellStyle name="40% - Ênfase2 8 6 3 2" xfId="31224" xr:uid="{6F44E1F2-D25B-4C2B-B11C-237114C84014}"/>
    <cellStyle name="40% - Ênfase2 8 6 3 2 2" xfId="31225" xr:uid="{D6108F36-F112-44F4-8B0D-2F4C68DEAF42}"/>
    <cellStyle name="40% - Ênfase2 8 6 3 2 3" xfId="31226" xr:uid="{F56A9DA2-2BD0-4FCD-8C9D-6B3FD90112AA}"/>
    <cellStyle name="40% - Ênfase2 8 6 3 3" xfId="31227" xr:uid="{CB7C13A9-9BC6-4120-B9C7-4EBFFC10E43A}"/>
    <cellStyle name="40% - Ênfase2 8 6 3 4" xfId="31228" xr:uid="{32CD4AF8-DE32-4FD3-872F-883E542AA099}"/>
    <cellStyle name="40% - Ênfase2 8 6 4" xfId="31229" xr:uid="{11983EB5-EE59-4F20-B303-0F16940464AC}"/>
    <cellStyle name="40% - Ênfase2 8 6 4 2" xfId="31230" xr:uid="{F33EB0E7-56B0-4605-B144-91941598D52A}"/>
    <cellStyle name="40% - Ênfase2 8 6 4 3" xfId="31231" xr:uid="{31787A53-1902-4919-9849-DE642EF8BF4E}"/>
    <cellStyle name="40% - Ênfase2 8 6 5" xfId="31232" xr:uid="{3923785A-B843-4A76-A6B1-6D0E4CA68DF4}"/>
    <cellStyle name="40% - Ênfase2 8 6 6" xfId="31233" xr:uid="{2E572A9B-9E4A-4C90-B600-2A593121D992}"/>
    <cellStyle name="40% - Ênfase2 8 7" xfId="11290" xr:uid="{51E3972E-EBD1-4EAD-BB10-13DAF9834D39}"/>
    <cellStyle name="40% - Ênfase2 8 7 2" xfId="11291" xr:uid="{4C810A7E-41CF-4CCF-8436-F0EDF1DED6E8}"/>
    <cellStyle name="40% - Ênfase2 8 7 2 2" xfId="31234" xr:uid="{37997F0B-3C0D-437F-A315-4215B6F2FF5B}"/>
    <cellStyle name="40% - Ênfase2 8 7 2 2 2" xfId="31235" xr:uid="{506781B5-7084-4489-BD32-DF82CDD6BF7C}"/>
    <cellStyle name="40% - Ênfase2 8 7 2 2 3" xfId="31236" xr:uid="{3221F262-DE00-4D37-BFD8-2043D9EF59D4}"/>
    <cellStyle name="40% - Ênfase2 8 7 2 3" xfId="31237" xr:uid="{7076EAC1-7A1D-440E-8600-62681111AF04}"/>
    <cellStyle name="40% - Ênfase2 8 7 2 4" xfId="31238" xr:uid="{68B26397-8986-4C58-8322-3A01A61E8265}"/>
    <cellStyle name="40% - Ênfase2 8 7 3" xfId="11292" xr:uid="{9356D0B5-FE09-4733-A400-E27007F79794}"/>
    <cellStyle name="40% - Ênfase2 8 7 3 2" xfId="31239" xr:uid="{18A385AF-66AC-489E-8819-3332B8F279FD}"/>
    <cellStyle name="40% - Ênfase2 8 7 3 2 2" xfId="31240" xr:uid="{7E4980F8-9AB6-4EEC-BBF8-8FE8C05F5A3F}"/>
    <cellStyle name="40% - Ênfase2 8 7 3 2 3" xfId="31241" xr:uid="{E2838AD8-1073-4059-A382-93FBABE42E56}"/>
    <cellStyle name="40% - Ênfase2 8 7 3 3" xfId="31242" xr:uid="{2E081633-A7AC-4691-BF2E-8F9A1EEE4AC1}"/>
    <cellStyle name="40% - Ênfase2 8 7 3 4" xfId="31243" xr:uid="{5F73A2F7-CE80-44F0-BADE-79D6353BD65B}"/>
    <cellStyle name="40% - Ênfase2 8 7 4" xfId="31244" xr:uid="{34BBE48E-21D4-4ADF-89B1-CDDE7C057F52}"/>
    <cellStyle name="40% - Ênfase2 8 7 4 2" xfId="31245" xr:uid="{00EB03FA-6813-4AFD-8E87-539B545B147A}"/>
    <cellStyle name="40% - Ênfase2 8 7 4 3" xfId="31246" xr:uid="{9F630DFC-C3E5-4F5C-A30F-F86281CB2BD6}"/>
    <cellStyle name="40% - Ênfase2 8 7 5" xfId="31247" xr:uid="{16AF69FC-4353-41CE-B6A0-FB52E431D5EA}"/>
    <cellStyle name="40% - Ênfase2 8 7 6" xfId="31248" xr:uid="{F0F373D5-8F28-4BCE-8E01-1F33A66B3C72}"/>
    <cellStyle name="40% - Ênfase2 8 8" xfId="11293" xr:uid="{829450B8-D079-45B5-988F-8FCFDFD4B5FF}"/>
    <cellStyle name="40% - Ênfase2 8 8 2" xfId="11294" xr:uid="{90472D76-ACEB-4984-A899-FAE4A754902A}"/>
    <cellStyle name="40% - Ênfase2 8 8 2 2" xfId="31249" xr:uid="{777ACEB4-4A01-4CE6-B394-9625CD53044E}"/>
    <cellStyle name="40% - Ênfase2 8 8 2 2 2" xfId="31250" xr:uid="{1B168F6C-C084-4D31-A2F8-3FC43F8CDC1C}"/>
    <cellStyle name="40% - Ênfase2 8 8 2 2 3" xfId="31251" xr:uid="{6F8EC5B1-EE05-4189-A5C1-40490B580BE2}"/>
    <cellStyle name="40% - Ênfase2 8 8 2 3" xfId="31252" xr:uid="{7B6C1000-7D79-4317-BC9F-FE6E2E81E28E}"/>
    <cellStyle name="40% - Ênfase2 8 8 2 4" xfId="31253" xr:uid="{47884CCA-296A-4A21-9EB8-EB44AF71A307}"/>
    <cellStyle name="40% - Ênfase2 8 8 3" xfId="11295" xr:uid="{D3411428-9CEB-44AE-BD7A-40FB52383037}"/>
    <cellStyle name="40% - Ênfase2 8 8 3 2" xfId="31254" xr:uid="{F6937F94-AE4E-460A-B144-7C504DADF6C0}"/>
    <cellStyle name="40% - Ênfase2 8 8 3 2 2" xfId="31255" xr:uid="{167F07D4-5D84-4652-87E5-6C98B38066DC}"/>
    <cellStyle name="40% - Ênfase2 8 8 3 2 3" xfId="31256" xr:uid="{F7F87008-0A7E-4A9C-A3A2-237446F9849C}"/>
    <cellStyle name="40% - Ênfase2 8 8 3 3" xfId="31257" xr:uid="{B6410CA9-6D38-4E77-830F-E29F162D4701}"/>
    <cellStyle name="40% - Ênfase2 8 8 3 4" xfId="31258" xr:uid="{1EECAD30-CABB-4EE6-BF43-5FF4A5F5FFE0}"/>
    <cellStyle name="40% - Ênfase2 8 8 4" xfId="31259" xr:uid="{520F644E-9423-4AC7-9589-12C059728BEB}"/>
    <cellStyle name="40% - Ênfase2 8 8 4 2" xfId="31260" xr:uid="{29342EB8-2016-4613-BFEB-E4513B53B78C}"/>
    <cellStyle name="40% - Ênfase2 8 8 4 3" xfId="31261" xr:uid="{F5976226-4471-4E19-AA40-4809494FB18C}"/>
    <cellStyle name="40% - Ênfase2 8 8 5" xfId="31262" xr:uid="{E39529BA-6D38-4382-AE3C-A490C2BC22CD}"/>
    <cellStyle name="40% - Ênfase2 8 8 6" xfId="31263" xr:uid="{A42C5961-3B08-43AD-BB4C-D65604681A2B}"/>
    <cellStyle name="40% - Ênfase2 8 9" xfId="11296" xr:uid="{B0BD65EC-50BC-4DF5-8FE9-490B7D61DFF7}"/>
    <cellStyle name="40% - Ênfase2 8 9 2" xfId="31264" xr:uid="{8AB93DC4-2F9B-43FF-B083-64DE50851AC5}"/>
    <cellStyle name="40% - Ênfase2 8 9 2 2" xfId="31265" xr:uid="{174EB26E-2C36-475A-9EEE-79E4D810CCAB}"/>
    <cellStyle name="40% - Ênfase2 8 9 2 3" xfId="31266" xr:uid="{A5E82E2C-3B36-48C1-8F61-E3DB02166B52}"/>
    <cellStyle name="40% - Ênfase2 8 9 3" xfId="31267" xr:uid="{710EB057-2B75-4706-8CC0-915C2AC6DD7A}"/>
    <cellStyle name="40% - Ênfase2 8 9 4" xfId="31268" xr:uid="{A6C9EA45-E19E-4718-9300-2C073E83EC66}"/>
    <cellStyle name="40% - Ênfase2 80" xfId="31269" xr:uid="{D6914442-73E1-4D85-9A70-76F15F35BA67}"/>
    <cellStyle name="40% - Ênfase2 80 2" xfId="31270" xr:uid="{A3B635AD-9A7E-46B7-824D-574D80341355}"/>
    <cellStyle name="40% - Ênfase2 81" xfId="31271" xr:uid="{D5EECBE0-DBBC-4553-BF4F-BD4C851241F7}"/>
    <cellStyle name="40% - Ênfase2 81 2" xfId="31272" xr:uid="{ECB671F5-B759-44E2-ACED-932E9F59D02B}"/>
    <cellStyle name="40% - Ênfase2 82" xfId="31273" xr:uid="{01085935-0278-4681-B301-D19F29C11763}"/>
    <cellStyle name="40% - Ênfase2 82 2" xfId="31274" xr:uid="{1B4C3D27-95C1-4739-AD52-2726D64144B1}"/>
    <cellStyle name="40% - Ênfase2 83" xfId="31275" xr:uid="{BB5FF6D1-F379-42B1-B0A9-ED604C143F75}"/>
    <cellStyle name="40% - Ênfase2 83 2" xfId="31276" xr:uid="{41D511EB-ECE0-458F-B964-7B2D0985CCA6}"/>
    <cellStyle name="40% - Ênfase2 84" xfId="31277" xr:uid="{CB36F7EF-F5B0-439B-AE39-94E87D7C9C42}"/>
    <cellStyle name="40% - Ênfase2 84 2" xfId="31278" xr:uid="{30FC1D36-6649-4C7D-A2B4-AA7989822735}"/>
    <cellStyle name="40% - Ênfase2 85" xfId="31279" xr:uid="{E6C42A69-244D-4342-96B4-515BBA03AD06}"/>
    <cellStyle name="40% - Ênfase2 85 2" xfId="31280" xr:uid="{26D7062B-DB03-416D-A7E1-4B58B279A01D}"/>
    <cellStyle name="40% - Ênfase2 86" xfId="31281" xr:uid="{F1442B6F-97C7-4FE5-AF37-499204F10CD6}"/>
    <cellStyle name="40% - Ênfase2 86 2" xfId="31282" xr:uid="{9760DB72-04D6-4A7E-9926-2A3E0E218C78}"/>
    <cellStyle name="40% - Ênfase2 87" xfId="31283" xr:uid="{12410978-2C04-4E98-A59F-0F05EFFDBB5D}"/>
    <cellStyle name="40% - Ênfase2 87 2" xfId="31284" xr:uid="{F0ED8432-7884-43D8-BE08-9C1D4776540F}"/>
    <cellStyle name="40% - Ênfase2 88" xfId="31285" xr:uid="{8BAF1A41-B2DE-48CC-BEB1-D356E17A34F2}"/>
    <cellStyle name="40% - Ênfase2 88 2" xfId="31286" xr:uid="{F187BA39-9DC9-42C7-B77B-650C5CAD35F2}"/>
    <cellStyle name="40% - Ênfase2 89" xfId="31287" xr:uid="{44D633D5-8425-4CC6-AA4E-7329324FECDB}"/>
    <cellStyle name="40% - Ênfase2 89 2" xfId="31288" xr:uid="{620AA042-5E75-4423-BD4C-17183825AB6D}"/>
    <cellStyle name="40% - Ênfase2 9" xfId="5354" xr:uid="{385F4761-2F2E-4741-93E1-80FDB65E87B2}"/>
    <cellStyle name="40% - Ênfase2 9 10" xfId="11297" xr:uid="{41F5E787-F847-414E-ADE0-84060493C234}"/>
    <cellStyle name="40% - Ênfase2 9 10 2" xfId="31289" xr:uid="{6F34C287-6B1F-4B00-83D0-6E7764EF1711}"/>
    <cellStyle name="40% - Ênfase2 9 10 2 2" xfId="31290" xr:uid="{24AEE387-19E0-4F58-852C-C69FEAC1D376}"/>
    <cellStyle name="40% - Ênfase2 9 10 2 3" xfId="31291" xr:uid="{B2CCB58E-75A3-4B20-B320-5972570A2FF8}"/>
    <cellStyle name="40% - Ênfase2 9 10 3" xfId="31292" xr:uid="{6DFB7CEE-6883-4AEE-9721-99C108A9CEE0}"/>
    <cellStyle name="40% - Ênfase2 9 10 4" xfId="31293" xr:uid="{F963B777-FF42-489E-9619-BBB5D74E5C68}"/>
    <cellStyle name="40% - Ênfase2 9 11" xfId="31294" xr:uid="{35B0A55E-A3DD-4971-A131-7300EEED0E6B}"/>
    <cellStyle name="40% - Ênfase2 9 11 2" xfId="31295" xr:uid="{612238BF-D9ED-4470-9D82-194FEBCBC55F}"/>
    <cellStyle name="40% - Ênfase2 9 11 3" xfId="31296" xr:uid="{BFF127CB-7C11-4B22-8DCB-404148BBD6B4}"/>
    <cellStyle name="40% - Ênfase2 9 12" xfId="31297" xr:uid="{2AE935EB-D342-415F-8721-FB32AB84AC1B}"/>
    <cellStyle name="40% - Ênfase2 9 13" xfId="31298" xr:uid="{4679B626-5073-43C2-8ECE-479217089AF8}"/>
    <cellStyle name="40% - Ênfase2 9 2" xfId="5355" xr:uid="{864A20A4-D9ED-4BD8-AFAE-7195462571F0}"/>
    <cellStyle name="40% - Ênfase2 9 2 2" xfId="11298" xr:uid="{EDBE3348-8E48-4D27-A286-34EC8E640F73}"/>
    <cellStyle name="40% - Ênfase2 9 2 2 2" xfId="31299" xr:uid="{A09D2F05-58AC-4C0C-B6DC-ED44080136E4}"/>
    <cellStyle name="40% - Ênfase2 9 2 2 2 2" xfId="31300" xr:uid="{DBA05287-8DA7-421D-BB5B-9B9A849CA5F7}"/>
    <cellStyle name="40% - Ênfase2 9 2 2 2 3" xfId="31301" xr:uid="{0173707A-9493-4C49-ACD0-5ECF0A7D4396}"/>
    <cellStyle name="40% - Ênfase2 9 2 2 3" xfId="31302" xr:uid="{8E6C3950-216B-4224-B4CB-1865448277DE}"/>
    <cellStyle name="40% - Ênfase2 9 2 2 4" xfId="31303" xr:uid="{F43BF6F2-96B4-4017-9FCA-3944797686EA}"/>
    <cellStyle name="40% - Ênfase2 9 2 3" xfId="11299" xr:uid="{5097F1A1-601F-4633-8643-7F6C47950265}"/>
    <cellStyle name="40% - Ênfase2 9 2 3 2" xfId="31304" xr:uid="{1184E397-E41C-4C75-BE83-8F53EF8AADFA}"/>
    <cellStyle name="40% - Ênfase2 9 2 3 2 2" xfId="31305" xr:uid="{EFBE22FD-0610-42D9-927A-CB7A9CE1F059}"/>
    <cellStyle name="40% - Ênfase2 9 2 3 2 3" xfId="31306" xr:uid="{DCC2262A-3DEE-4712-A70D-7640833832C1}"/>
    <cellStyle name="40% - Ênfase2 9 2 3 3" xfId="31307" xr:uid="{2917406F-3895-4280-B552-61BED8CD5083}"/>
    <cellStyle name="40% - Ênfase2 9 2 3 4" xfId="31308" xr:uid="{0B75A002-C55E-4C9F-940D-CED85553EB36}"/>
    <cellStyle name="40% - Ênfase2 9 2 4" xfId="31309" xr:uid="{BD205C7C-6AB3-4F30-89DD-B3DF2916DE77}"/>
    <cellStyle name="40% - Ênfase2 9 2 4 2" xfId="31310" xr:uid="{8C509274-CD2B-4B45-8522-2DD89BFDDDC1}"/>
    <cellStyle name="40% - Ênfase2 9 2 4 3" xfId="31311" xr:uid="{A4D027EF-7E1D-4051-91EB-A2A50500F0F1}"/>
    <cellStyle name="40% - Ênfase2 9 2 5" xfId="31312" xr:uid="{B9543813-F4DB-46F0-AD02-F771ADDABF13}"/>
    <cellStyle name="40% - Ênfase2 9 2 6" xfId="31313" xr:uid="{F532BB05-3A99-4916-973E-88CAE5D1B30A}"/>
    <cellStyle name="40% - Ênfase2 9 3" xfId="5356" xr:uid="{24A121AF-8607-4592-8189-86523FCB1018}"/>
    <cellStyle name="40% - Ênfase2 9 3 2" xfId="11300" xr:uid="{64F0DB1B-6808-4018-82EF-650BF73D8C15}"/>
    <cellStyle name="40% - Ênfase2 9 3 2 2" xfId="31314" xr:uid="{3B4C83BF-6B7A-4BC5-9BF0-0FF8DD03C337}"/>
    <cellStyle name="40% - Ênfase2 9 3 2 2 2" xfId="31315" xr:uid="{4F88783F-2670-4BBE-999D-7C74A048F29B}"/>
    <cellStyle name="40% - Ênfase2 9 3 2 2 3" xfId="31316" xr:uid="{EA98BBB3-F6B7-45C5-AF85-F2C7931FC139}"/>
    <cellStyle name="40% - Ênfase2 9 3 2 3" xfId="31317" xr:uid="{07E1C948-A8F0-4FDA-A971-B7DC149A8BEB}"/>
    <cellStyle name="40% - Ênfase2 9 3 2 4" xfId="31318" xr:uid="{CAA88BE8-3EEE-4AAB-8F28-2757F0CCBDBD}"/>
    <cellStyle name="40% - Ênfase2 9 3 3" xfId="11301" xr:uid="{B09D681C-81DC-417B-92E5-68B09A69A478}"/>
    <cellStyle name="40% - Ênfase2 9 3 3 2" xfId="31319" xr:uid="{61852D88-5C42-4C02-B710-4090CE4A08F4}"/>
    <cellStyle name="40% - Ênfase2 9 3 3 2 2" xfId="31320" xr:uid="{6260A97A-D584-4389-98F3-8840051B65B4}"/>
    <cellStyle name="40% - Ênfase2 9 3 3 2 3" xfId="31321" xr:uid="{6B3748A4-894B-499A-A223-055159991B4C}"/>
    <cellStyle name="40% - Ênfase2 9 3 3 3" xfId="31322" xr:uid="{F56B2226-B6CF-4C85-8447-E4DE3F3AFBC8}"/>
    <cellStyle name="40% - Ênfase2 9 3 3 4" xfId="31323" xr:uid="{7EC0FE28-90EB-4AAC-86DB-2BC15C24A989}"/>
    <cellStyle name="40% - Ênfase2 9 3 4" xfId="31324" xr:uid="{0A4EAEEA-61BF-42E6-8F81-B167EC1EE8EC}"/>
    <cellStyle name="40% - Ênfase2 9 3 4 2" xfId="31325" xr:uid="{1A87EC39-37D5-4BDE-AC44-9A2E0C7FA070}"/>
    <cellStyle name="40% - Ênfase2 9 3 4 3" xfId="31326" xr:uid="{4867359A-2619-4157-A892-808A1B06AFEB}"/>
    <cellStyle name="40% - Ênfase2 9 3 5" xfId="31327" xr:uid="{5B4D0825-FC4E-4F31-B624-5CD6B9B6EFCE}"/>
    <cellStyle name="40% - Ênfase2 9 3 6" xfId="31328" xr:uid="{9D552E56-774F-4A64-B8E4-60956AD20CAE}"/>
    <cellStyle name="40% - Ênfase2 9 4" xfId="11302" xr:uid="{2BEFAE15-267B-4187-90C8-87E330131081}"/>
    <cellStyle name="40% - Ênfase2 9 4 2" xfId="11303" xr:uid="{18A54A33-E37D-49F7-B107-19A06B2BA0FD}"/>
    <cellStyle name="40% - Ênfase2 9 4 2 2" xfId="31329" xr:uid="{F95D1331-DF46-49E7-8D35-A8601A2B6AE9}"/>
    <cellStyle name="40% - Ênfase2 9 4 2 2 2" xfId="31330" xr:uid="{F5BBFFCB-5358-4787-8B5E-FE8969034090}"/>
    <cellStyle name="40% - Ênfase2 9 4 2 2 3" xfId="31331" xr:uid="{E36C5A8A-A0B3-4489-9735-5976906CDC6B}"/>
    <cellStyle name="40% - Ênfase2 9 4 2 3" xfId="31332" xr:uid="{956B25E4-5594-40ED-A98E-9431986F2D21}"/>
    <cellStyle name="40% - Ênfase2 9 4 2 4" xfId="31333" xr:uid="{B16922B0-D1A9-4FB5-A9B8-EC52A972DBDF}"/>
    <cellStyle name="40% - Ênfase2 9 4 3" xfId="11304" xr:uid="{C847A1D2-4900-4BF0-8423-C9DA3088454A}"/>
    <cellStyle name="40% - Ênfase2 9 4 3 2" xfId="31334" xr:uid="{44328019-EE71-4F2F-B09B-BB59EECC820E}"/>
    <cellStyle name="40% - Ênfase2 9 4 3 2 2" xfId="31335" xr:uid="{891594ED-1F33-4F81-9EAA-7A845A33E0CA}"/>
    <cellStyle name="40% - Ênfase2 9 4 3 2 3" xfId="31336" xr:uid="{F35CC6F0-A11B-4B06-ACD5-DB20B06F47C2}"/>
    <cellStyle name="40% - Ênfase2 9 4 3 3" xfId="31337" xr:uid="{9036AD11-8810-4F24-B443-D57025EE4511}"/>
    <cellStyle name="40% - Ênfase2 9 4 3 4" xfId="31338" xr:uid="{F26069C7-ECF9-4702-B4AD-6500DA400EEE}"/>
    <cellStyle name="40% - Ênfase2 9 4 4" xfId="31339" xr:uid="{0F7B2387-D575-451A-8A04-F61295095ED5}"/>
    <cellStyle name="40% - Ênfase2 9 4 4 2" xfId="31340" xr:uid="{281A80F8-8642-449A-B394-BE8FDD11FA71}"/>
    <cellStyle name="40% - Ênfase2 9 4 4 3" xfId="31341" xr:uid="{2B4E0CFB-3A32-4ADA-99C5-BD9E33C29469}"/>
    <cellStyle name="40% - Ênfase2 9 4 5" xfId="31342" xr:uid="{861CC3C6-34AE-4D95-9C0F-D6F2BA28751B}"/>
    <cellStyle name="40% - Ênfase2 9 4 6" xfId="31343" xr:uid="{24D0EE1D-3684-4967-9482-FE5023715829}"/>
    <cellStyle name="40% - Ênfase2 9 5" xfId="11305" xr:uid="{72578268-13BA-4AFB-86DD-E1B395C09FD0}"/>
    <cellStyle name="40% - Ênfase2 9 5 2" xfId="11306" xr:uid="{FFDE7D01-24A3-410B-8683-C6C5923AE754}"/>
    <cellStyle name="40% - Ênfase2 9 5 2 2" xfId="31344" xr:uid="{727CAB94-D6D0-4EBD-A68D-844373F855E1}"/>
    <cellStyle name="40% - Ênfase2 9 5 2 2 2" xfId="31345" xr:uid="{6A09BE6D-E637-4F41-A287-34065167BA21}"/>
    <cellStyle name="40% - Ênfase2 9 5 2 2 3" xfId="31346" xr:uid="{151873AD-81B3-4FBD-BF2C-5440DC780947}"/>
    <cellStyle name="40% - Ênfase2 9 5 2 3" xfId="31347" xr:uid="{9C46E1AC-075A-476C-9EE0-BB15E1F5DEF0}"/>
    <cellStyle name="40% - Ênfase2 9 5 2 4" xfId="31348" xr:uid="{E480A478-D54B-40FB-A7C6-C404E8406F6A}"/>
    <cellStyle name="40% - Ênfase2 9 5 3" xfId="11307" xr:uid="{E8623BE1-54B2-417C-A44D-1170810FDFCB}"/>
    <cellStyle name="40% - Ênfase2 9 5 3 2" xfId="31349" xr:uid="{53AA717D-E16E-4628-A2B1-C22FFE23250D}"/>
    <cellStyle name="40% - Ênfase2 9 5 3 2 2" xfId="31350" xr:uid="{23DF8E5D-4CA1-42B0-AC42-75E448B1356E}"/>
    <cellStyle name="40% - Ênfase2 9 5 3 2 3" xfId="31351" xr:uid="{D27869DA-3585-4768-A96E-B6AD378C399B}"/>
    <cellStyle name="40% - Ênfase2 9 5 3 3" xfId="31352" xr:uid="{BDD85570-26BD-402A-86C0-EA41082C82AD}"/>
    <cellStyle name="40% - Ênfase2 9 5 3 4" xfId="31353" xr:uid="{632D513C-8FDB-43F3-B728-62562DAAEB07}"/>
    <cellStyle name="40% - Ênfase2 9 5 4" xfId="31354" xr:uid="{AA291BDB-EC2E-4BFA-9B23-70DA115F032D}"/>
    <cellStyle name="40% - Ênfase2 9 5 4 2" xfId="31355" xr:uid="{43E42032-0817-484D-A18C-63EF3066FAEF}"/>
    <cellStyle name="40% - Ênfase2 9 5 4 3" xfId="31356" xr:uid="{4083F0C1-0DF2-438A-8A5C-C3177DC6DE68}"/>
    <cellStyle name="40% - Ênfase2 9 5 5" xfId="31357" xr:uid="{F86E5058-EC49-4F6D-BA89-85CA152A7122}"/>
    <cellStyle name="40% - Ênfase2 9 5 6" xfId="31358" xr:uid="{08DDB434-A321-414E-AF4D-6C7149B9FA5D}"/>
    <cellStyle name="40% - Ênfase2 9 6" xfId="11308" xr:uid="{6CBE1EE4-C8F1-4088-A2A2-AD8FABC0DC1F}"/>
    <cellStyle name="40% - Ênfase2 9 6 2" xfId="11309" xr:uid="{5F76E5E1-AB37-46B7-A37C-37B6097B8214}"/>
    <cellStyle name="40% - Ênfase2 9 6 2 2" xfId="31359" xr:uid="{F3D6DCF8-D835-476D-B03F-BAA08760F87B}"/>
    <cellStyle name="40% - Ênfase2 9 6 2 2 2" xfId="31360" xr:uid="{874E87AB-DDCB-41D2-BDCC-B36FD34D8F15}"/>
    <cellStyle name="40% - Ênfase2 9 6 2 2 3" xfId="31361" xr:uid="{E4ACE8C0-2DC5-4DB0-AA2A-B2F7800C312E}"/>
    <cellStyle name="40% - Ênfase2 9 6 2 3" xfId="31362" xr:uid="{9C07CBF1-3616-4E70-A9B0-7FB77C536A5E}"/>
    <cellStyle name="40% - Ênfase2 9 6 2 4" xfId="31363" xr:uid="{B050774C-3666-4DC5-B6D0-BC42BFB5FD15}"/>
    <cellStyle name="40% - Ênfase2 9 6 3" xfId="11310" xr:uid="{95676DB7-816B-4CE5-AC51-6C859D83B7DB}"/>
    <cellStyle name="40% - Ênfase2 9 6 3 2" xfId="31364" xr:uid="{656971F2-0CAC-44E9-B61F-D834BEC47777}"/>
    <cellStyle name="40% - Ênfase2 9 6 3 2 2" xfId="31365" xr:uid="{2AF98897-72E1-4692-9DC7-9ECCD026FF71}"/>
    <cellStyle name="40% - Ênfase2 9 6 3 2 3" xfId="31366" xr:uid="{79E03EE8-22E9-4F77-B456-AF21C319B4F5}"/>
    <cellStyle name="40% - Ênfase2 9 6 3 3" xfId="31367" xr:uid="{4C9BC0F0-72F8-4363-A89E-BF595E70EA88}"/>
    <cellStyle name="40% - Ênfase2 9 6 3 4" xfId="31368" xr:uid="{B14CAEB6-96E2-4E1E-9CF9-9C8FC692C922}"/>
    <cellStyle name="40% - Ênfase2 9 6 4" xfId="31369" xr:uid="{BD690A3A-FAC5-4246-B8BD-5CE6A048A3CD}"/>
    <cellStyle name="40% - Ênfase2 9 6 4 2" xfId="31370" xr:uid="{2ECA19CF-59CA-41F6-8242-CB743D01E70E}"/>
    <cellStyle name="40% - Ênfase2 9 6 4 3" xfId="31371" xr:uid="{BD708664-56F6-491C-867F-EFA289F6FB56}"/>
    <cellStyle name="40% - Ênfase2 9 6 5" xfId="31372" xr:uid="{62B80E92-AD66-4F82-AEB7-34C9575DD292}"/>
    <cellStyle name="40% - Ênfase2 9 6 6" xfId="31373" xr:uid="{A62E715C-595F-4461-9AD9-2A44DE5097BE}"/>
    <cellStyle name="40% - Ênfase2 9 7" xfId="11311" xr:uid="{7527A0A7-6EBC-4923-8B37-AF8AE0C11457}"/>
    <cellStyle name="40% - Ênfase2 9 7 2" xfId="11312" xr:uid="{807AA73A-FCB7-45E2-BE78-BD5545C3321E}"/>
    <cellStyle name="40% - Ênfase2 9 7 2 2" xfId="31374" xr:uid="{85A6BD7C-D9E6-42E5-AA3A-87F56C5B049D}"/>
    <cellStyle name="40% - Ênfase2 9 7 2 2 2" xfId="31375" xr:uid="{973682E5-6D59-4552-ABEC-F63C4DE16792}"/>
    <cellStyle name="40% - Ênfase2 9 7 2 2 3" xfId="31376" xr:uid="{7A9C965A-B253-4000-82C1-81C81F9901CF}"/>
    <cellStyle name="40% - Ênfase2 9 7 2 3" xfId="31377" xr:uid="{F1AD8FC4-FEC1-44DE-B61A-6A1A44BC5019}"/>
    <cellStyle name="40% - Ênfase2 9 7 2 4" xfId="31378" xr:uid="{16139E16-9B2A-4E5B-92C9-7003BEE3AB73}"/>
    <cellStyle name="40% - Ênfase2 9 7 3" xfId="11313" xr:uid="{CB15AF59-8F2F-4300-B44E-6C6AE7BB9A51}"/>
    <cellStyle name="40% - Ênfase2 9 7 3 2" xfId="31379" xr:uid="{169EA4BD-CF11-4C70-A26C-7F42F1C8B94D}"/>
    <cellStyle name="40% - Ênfase2 9 7 3 2 2" xfId="31380" xr:uid="{4B1AE1A0-22B5-4270-9D03-90DBCC3DB454}"/>
    <cellStyle name="40% - Ênfase2 9 7 3 2 3" xfId="31381" xr:uid="{99756240-2AD8-4070-BE17-3E41633F5D5B}"/>
    <cellStyle name="40% - Ênfase2 9 7 3 3" xfId="31382" xr:uid="{D9485230-9533-4790-8383-36EEF98C0745}"/>
    <cellStyle name="40% - Ênfase2 9 7 3 4" xfId="31383" xr:uid="{BC1F3C72-0730-4124-807B-2F06A4CACA85}"/>
    <cellStyle name="40% - Ênfase2 9 7 4" xfId="31384" xr:uid="{8CB1348C-13F2-4EB6-A8DF-0B5D76720BEB}"/>
    <cellStyle name="40% - Ênfase2 9 7 4 2" xfId="31385" xr:uid="{0E14CEF1-92C2-400F-8039-004FF8F30673}"/>
    <cellStyle name="40% - Ênfase2 9 7 4 3" xfId="31386" xr:uid="{82F991B6-DA58-45F5-8338-69343D670C8A}"/>
    <cellStyle name="40% - Ênfase2 9 7 5" xfId="31387" xr:uid="{EA207156-0354-451F-8723-037DAF562ACC}"/>
    <cellStyle name="40% - Ênfase2 9 7 6" xfId="31388" xr:uid="{2BE3F23B-AF02-4D46-A735-D17459D5A4F5}"/>
    <cellStyle name="40% - Ênfase2 9 8" xfId="11314" xr:uid="{E22AAFC8-D693-4C21-A67A-DB80A7815D76}"/>
    <cellStyle name="40% - Ênfase2 9 8 2" xfId="11315" xr:uid="{BE614875-A23F-4D51-AB0B-48FD67CE7F9B}"/>
    <cellStyle name="40% - Ênfase2 9 8 2 2" xfId="31389" xr:uid="{B90B8207-A776-4185-B664-B4558F59CD0B}"/>
    <cellStyle name="40% - Ênfase2 9 8 2 2 2" xfId="31390" xr:uid="{1D544F82-655E-4136-950A-EBCFD78096DB}"/>
    <cellStyle name="40% - Ênfase2 9 8 2 2 3" xfId="31391" xr:uid="{C81895A0-0A0E-42DA-ABA5-2BDDC554434E}"/>
    <cellStyle name="40% - Ênfase2 9 8 2 3" xfId="31392" xr:uid="{76880271-097E-4FBC-8FB2-381F66258C0E}"/>
    <cellStyle name="40% - Ênfase2 9 8 2 4" xfId="31393" xr:uid="{DABCD80A-2591-4047-A2EE-9991F6FCA8D7}"/>
    <cellStyle name="40% - Ênfase2 9 8 3" xfId="11316" xr:uid="{3730FCB4-4F9A-43F5-BA3E-DFC668321FEE}"/>
    <cellStyle name="40% - Ênfase2 9 8 3 2" xfId="31394" xr:uid="{B26E8232-750D-4B8B-8656-95BFFEC7DF7E}"/>
    <cellStyle name="40% - Ênfase2 9 8 3 2 2" xfId="31395" xr:uid="{95198EAC-7383-44CF-B3E9-1EE18C1736E7}"/>
    <cellStyle name="40% - Ênfase2 9 8 3 2 3" xfId="31396" xr:uid="{32989DA3-40F1-4CCA-955A-DA68CEEA3E55}"/>
    <cellStyle name="40% - Ênfase2 9 8 3 3" xfId="31397" xr:uid="{44B88C68-8FB4-4B96-A644-5CC52EF386A1}"/>
    <cellStyle name="40% - Ênfase2 9 8 3 4" xfId="31398" xr:uid="{60261E97-CC6B-4C34-B441-77964481CCE0}"/>
    <cellStyle name="40% - Ênfase2 9 8 4" xfId="31399" xr:uid="{58C7B8D5-76B2-4D77-82F5-28C7AA02A53E}"/>
    <cellStyle name="40% - Ênfase2 9 8 4 2" xfId="31400" xr:uid="{C66E8458-2BF8-41CB-981E-702023DDF86D}"/>
    <cellStyle name="40% - Ênfase2 9 8 4 3" xfId="31401" xr:uid="{69A58B7A-8DDD-4180-805D-5022F13BA3F7}"/>
    <cellStyle name="40% - Ênfase2 9 8 5" xfId="31402" xr:uid="{3F2CFC9F-967C-403A-BF04-6B7A395A44C1}"/>
    <cellStyle name="40% - Ênfase2 9 8 6" xfId="31403" xr:uid="{BAF90268-AB2E-4471-A232-FB5042B96619}"/>
    <cellStyle name="40% - Ênfase2 9 9" xfId="11317" xr:uid="{3BF347A1-F8B9-47EF-9C79-367F7A26399B}"/>
    <cellStyle name="40% - Ênfase2 9 9 2" xfId="31404" xr:uid="{E54FFF28-5348-4E58-A9DA-58468D6A8550}"/>
    <cellStyle name="40% - Ênfase2 9 9 2 2" xfId="31405" xr:uid="{3A24BB73-6880-4674-97DB-421ECBA25FAE}"/>
    <cellStyle name="40% - Ênfase2 9 9 2 3" xfId="31406" xr:uid="{BE0DFCA1-A534-4B7F-A15E-DAE76D37D2DC}"/>
    <cellStyle name="40% - Ênfase2 9 9 3" xfId="31407" xr:uid="{C6974AD7-44FE-4E34-878F-312E139136DE}"/>
    <cellStyle name="40% - Ênfase2 9 9 4" xfId="31408" xr:uid="{E987AAA7-D7D1-47EC-ADE9-3D21722C919D}"/>
    <cellStyle name="40% - Ênfase2 90" xfId="31409" xr:uid="{4EEE5466-AB7F-4BC4-93D6-0EADFBD0E069}"/>
    <cellStyle name="40% - Ênfase2 90 2" xfId="31410" xr:uid="{7725A5BC-942D-4C98-A6B0-7BED772B2796}"/>
    <cellStyle name="40% - Ênfase2 91" xfId="31411" xr:uid="{F56C4C2C-1225-44CE-9AB5-542FD6A4EDDD}"/>
    <cellStyle name="40% - Ênfase2 91 2" xfId="31412" xr:uid="{92FC4AE2-5E91-4189-BE88-9E2925375DF1}"/>
    <cellStyle name="40% - Ênfase2 92" xfId="31413" xr:uid="{A499433B-55EF-41DE-9103-D93D0AD37DD6}"/>
    <cellStyle name="40% - Ênfase2 92 2" xfId="31414" xr:uid="{1A017B74-D706-4C4F-88C5-0BC47C34CEEF}"/>
    <cellStyle name="40% - Ênfase2 93" xfId="31415" xr:uid="{E2193555-C788-4C95-920B-41D6FB0CE717}"/>
    <cellStyle name="40% - Ênfase2 93 2" xfId="31416" xr:uid="{1DA248A2-F6F7-480D-8595-2A27D637F97B}"/>
    <cellStyle name="40% - Ênfase2 94" xfId="31417" xr:uid="{55D64470-928C-4F8F-BC54-F8E247898D53}"/>
    <cellStyle name="40% - Ênfase2 94 2" xfId="31418" xr:uid="{A97DD3D3-A343-4808-9843-3F0FFB93B761}"/>
    <cellStyle name="40% - Ênfase2 95" xfId="31419" xr:uid="{31AE76C3-0702-4D6E-84D1-9327E19857B8}"/>
    <cellStyle name="40% - Ênfase2 95 2" xfId="31420" xr:uid="{29C57494-0C88-4E0F-BE82-ECD2D7EA2ED9}"/>
    <cellStyle name="40% - Ênfase2 96" xfId="31421" xr:uid="{5C5421E1-5ACE-4539-B513-B97545A9EB9C}"/>
    <cellStyle name="40% - Ênfase2 96 2" xfId="31422" xr:uid="{60D13304-0A7D-44C5-A566-F1F5CD275CA8}"/>
    <cellStyle name="40% - Ênfase2 97" xfId="31423" xr:uid="{FB05DFA0-6C82-40F2-9A7F-EFA226C2B4C4}"/>
    <cellStyle name="40% - Ênfase2 97 2" xfId="31424" xr:uid="{BCC14495-F191-4ACC-B72F-A520C45593DC}"/>
    <cellStyle name="40% - Ênfase2 98" xfId="31425" xr:uid="{1103B37C-1AB6-4053-AAE4-B53A4B809967}"/>
    <cellStyle name="40% - Ênfase2 98 2" xfId="31426" xr:uid="{D2B8EF19-242E-453B-BAFA-112DAD774B39}"/>
    <cellStyle name="40% - Ênfase2 99" xfId="31427" xr:uid="{DA45EB9F-8E86-439E-8206-27922442A0F1}"/>
    <cellStyle name="40% - Ênfase3" xfId="488" builtinId="39" customBuiltin="1"/>
    <cellStyle name="40% - Ênfase3 10" xfId="5357" xr:uid="{9CA5CF40-4BD4-44C3-B164-2FAA05C3DA9D}"/>
    <cellStyle name="40% - Ênfase3 10 10" xfId="11318" xr:uid="{C7B49CEE-175F-4E65-9A5B-7F2781D3CC91}"/>
    <cellStyle name="40% - Ênfase3 10 10 2" xfId="31428" xr:uid="{B23C0603-2EFB-4E4B-97D4-1CA2AF8F4DC0}"/>
    <cellStyle name="40% - Ênfase3 10 10 2 2" xfId="31429" xr:uid="{AE852C6C-ADFB-49BB-B7DC-1C6503C11EBA}"/>
    <cellStyle name="40% - Ênfase3 10 10 2 3" xfId="31430" xr:uid="{AE004BC2-D773-4262-A09C-B12E4CE9D6DC}"/>
    <cellStyle name="40% - Ênfase3 10 10 3" xfId="31431" xr:uid="{9606BACD-7DAC-41C0-98B6-BC0732FC2E9B}"/>
    <cellStyle name="40% - Ênfase3 10 10 4" xfId="31432" xr:uid="{6DAE4F41-5E56-4B28-B0E0-804512611590}"/>
    <cellStyle name="40% - Ênfase3 10 11" xfId="31433" xr:uid="{C9B4C685-38BE-442A-820B-1623C157B65A}"/>
    <cellStyle name="40% - Ênfase3 10 11 2" xfId="31434" xr:uid="{C7420A41-A98D-4912-8822-3946184126D4}"/>
    <cellStyle name="40% - Ênfase3 10 11 3" xfId="31435" xr:uid="{2FA7C689-E250-4A7D-926E-1E300EB594CD}"/>
    <cellStyle name="40% - Ênfase3 10 12" xfId="31436" xr:uid="{7AF52CB5-D509-4A9F-BA57-1840C5AD8A42}"/>
    <cellStyle name="40% - Ênfase3 10 13" xfId="31437" xr:uid="{7652AF34-D65B-43DC-BB7C-4CDA91C5B1B0}"/>
    <cellStyle name="40% - Ênfase3 10 2" xfId="5358" xr:uid="{D56944FE-D7DB-4151-9652-74987A0B043B}"/>
    <cellStyle name="40% - Ênfase3 10 2 2" xfId="11319" xr:uid="{247CBC92-CE12-4645-91DE-0F6E2B32C8F4}"/>
    <cellStyle name="40% - Ênfase3 10 2 2 2" xfId="31438" xr:uid="{B1140BA1-FB30-4406-9BBB-6D271ED31DA2}"/>
    <cellStyle name="40% - Ênfase3 10 2 2 2 2" xfId="31439" xr:uid="{B10F2F6C-9B78-4367-9FD6-DFDF8187E039}"/>
    <cellStyle name="40% - Ênfase3 10 2 2 2 3" xfId="31440" xr:uid="{DA7E329B-21F5-4468-AF4E-71C08473A19A}"/>
    <cellStyle name="40% - Ênfase3 10 2 2 3" xfId="31441" xr:uid="{97F3453A-975D-4797-93A5-96B08CA87C56}"/>
    <cellStyle name="40% - Ênfase3 10 2 2 4" xfId="31442" xr:uid="{8110F519-818B-42B0-8F9E-533430A67748}"/>
    <cellStyle name="40% - Ênfase3 10 2 3" xfId="11320" xr:uid="{2153F2A6-D08C-452D-8EA7-6E5E58C4BF3D}"/>
    <cellStyle name="40% - Ênfase3 10 2 3 2" xfId="31443" xr:uid="{227D7323-B882-4E5E-8009-B1704F74797A}"/>
    <cellStyle name="40% - Ênfase3 10 2 3 2 2" xfId="31444" xr:uid="{DE0ECB20-E6C5-491D-9028-41B5FF197C8C}"/>
    <cellStyle name="40% - Ênfase3 10 2 3 2 3" xfId="31445" xr:uid="{7CC10FB4-7025-4566-BFBE-5F8A0814836A}"/>
    <cellStyle name="40% - Ênfase3 10 2 3 3" xfId="31446" xr:uid="{00C0AB69-DFFE-4A94-A86F-50514DE86724}"/>
    <cellStyle name="40% - Ênfase3 10 2 3 4" xfId="31447" xr:uid="{36D87DBF-8B32-4105-B1C5-A0571B88E714}"/>
    <cellStyle name="40% - Ênfase3 10 3" xfId="5359" xr:uid="{7BE91198-33E0-46A0-B575-F5260C0B7C20}"/>
    <cellStyle name="40% - Ênfase3 10 3 2" xfId="11321" xr:uid="{39F70C56-73BA-4A2B-B22F-0D15C1614CC6}"/>
    <cellStyle name="40% - Ênfase3 10 3 2 2" xfId="31448" xr:uid="{4416DF75-820F-4F01-98DC-E27F650B658D}"/>
    <cellStyle name="40% - Ênfase3 10 3 2 2 2" xfId="31449" xr:uid="{BB28FD1F-4B07-48D2-B05C-FB4901B8A1D7}"/>
    <cellStyle name="40% - Ênfase3 10 3 2 2 3" xfId="31450" xr:uid="{92746D0B-562C-4F3D-9832-4ED683ED0265}"/>
    <cellStyle name="40% - Ênfase3 10 3 2 3" xfId="31451" xr:uid="{09325868-64A3-4B8C-94ED-3DBD1C98B6D0}"/>
    <cellStyle name="40% - Ênfase3 10 3 2 4" xfId="31452" xr:uid="{9E69EA06-5FF2-4D5B-A7C8-2CFFFB00BE5C}"/>
    <cellStyle name="40% - Ênfase3 10 3 3" xfId="11322" xr:uid="{E3357BFA-152D-4385-9191-A521BB4AD234}"/>
    <cellStyle name="40% - Ênfase3 10 3 3 2" xfId="31453" xr:uid="{70209AF5-3BD0-4D77-B455-ACE23F2DF7C3}"/>
    <cellStyle name="40% - Ênfase3 10 3 3 2 2" xfId="31454" xr:uid="{769D7A18-26EF-49ED-B2B0-366168060AEC}"/>
    <cellStyle name="40% - Ênfase3 10 3 3 2 3" xfId="31455" xr:uid="{0BD29018-A391-45EE-95EE-8E73B2484468}"/>
    <cellStyle name="40% - Ênfase3 10 3 3 3" xfId="31456" xr:uid="{10E5DCF5-DD29-4E19-99A3-025BAF6C7834}"/>
    <cellStyle name="40% - Ênfase3 10 3 3 4" xfId="31457" xr:uid="{53450879-AF8A-40FE-8502-B8054FA68FCB}"/>
    <cellStyle name="40% - Ênfase3 10 3 4" xfId="31458" xr:uid="{9C5FFE49-4FEC-4E81-9713-19ED1EC79D18}"/>
    <cellStyle name="40% - Ênfase3 10 3 4 2" xfId="31459" xr:uid="{BF70C9FE-4C0D-4AE8-A4E0-2DEAC6CF6399}"/>
    <cellStyle name="40% - Ênfase3 10 3 4 3" xfId="31460" xr:uid="{4D46CF6A-84A7-4AEF-848B-A90803338062}"/>
    <cellStyle name="40% - Ênfase3 10 3 5" xfId="31461" xr:uid="{7AC1F34E-125B-4EBE-8376-640F6C2256BC}"/>
    <cellStyle name="40% - Ênfase3 10 3 6" xfId="31462" xr:uid="{8B87CF80-D6A0-4ECC-8ED6-531CA5BCEE0D}"/>
    <cellStyle name="40% - Ênfase3 10 4" xfId="11323" xr:uid="{5C953C32-D2D3-45E1-86F2-44107473444B}"/>
    <cellStyle name="40% - Ênfase3 10 4 2" xfId="11324" xr:uid="{28517C10-3720-424D-83D6-BBCAA94B2746}"/>
    <cellStyle name="40% - Ênfase3 10 4 2 2" xfId="31463" xr:uid="{FBCA1B26-2237-4CF3-8CB5-488D71FF5FFC}"/>
    <cellStyle name="40% - Ênfase3 10 4 2 2 2" xfId="31464" xr:uid="{33B2F483-7333-4E50-8708-E940C02AAF06}"/>
    <cellStyle name="40% - Ênfase3 10 4 2 2 3" xfId="31465" xr:uid="{067F2932-2547-4BD7-BDD3-25E8964AA126}"/>
    <cellStyle name="40% - Ênfase3 10 4 2 3" xfId="31466" xr:uid="{683058B1-751B-4516-843B-F1987BC93DDB}"/>
    <cellStyle name="40% - Ênfase3 10 4 2 4" xfId="31467" xr:uid="{84A8CB77-BBE0-4600-B30C-9A28730AF96C}"/>
    <cellStyle name="40% - Ênfase3 10 4 3" xfId="11325" xr:uid="{EE7C23BD-CDE2-4F1B-AFE8-FB918BE03FD2}"/>
    <cellStyle name="40% - Ênfase3 10 4 3 2" xfId="31468" xr:uid="{43BE72F0-9B7F-4966-8CE8-22F2CC7DB129}"/>
    <cellStyle name="40% - Ênfase3 10 4 3 2 2" xfId="31469" xr:uid="{9A63ADA0-4357-4DCE-84D2-73AE08D72B9D}"/>
    <cellStyle name="40% - Ênfase3 10 4 3 2 3" xfId="31470" xr:uid="{5EE04587-B910-45D8-87B0-739779333A73}"/>
    <cellStyle name="40% - Ênfase3 10 4 3 3" xfId="31471" xr:uid="{D7666CB6-462C-4517-83FA-4D0353D91C93}"/>
    <cellStyle name="40% - Ênfase3 10 4 3 4" xfId="31472" xr:uid="{825EC43B-D1E0-4241-979A-249B72875BA6}"/>
    <cellStyle name="40% - Ênfase3 10 4 4" xfId="31473" xr:uid="{589A71E7-BF13-4133-99D6-5393A737CCC9}"/>
    <cellStyle name="40% - Ênfase3 10 4 4 2" xfId="31474" xr:uid="{A81C38EA-6BAF-4A68-8DFE-BF66294D48E5}"/>
    <cellStyle name="40% - Ênfase3 10 4 4 3" xfId="31475" xr:uid="{FE966AB9-6BC0-49F6-946E-90DD2D2D061D}"/>
    <cellStyle name="40% - Ênfase3 10 4 5" xfId="31476" xr:uid="{DDB90FDD-9893-4FA0-B2E0-476DCEE8E0D5}"/>
    <cellStyle name="40% - Ênfase3 10 4 6" xfId="31477" xr:uid="{684C3C3B-0830-4049-A69D-11955C7D40F9}"/>
    <cellStyle name="40% - Ênfase3 10 5" xfId="11326" xr:uid="{3F3C5EDE-FE8D-43C7-B22A-811B6D87A93C}"/>
    <cellStyle name="40% - Ênfase3 10 5 2" xfId="11327" xr:uid="{9465A134-8BEE-48A1-B366-BAB6AAF25642}"/>
    <cellStyle name="40% - Ênfase3 10 5 2 2" xfId="31478" xr:uid="{217CA5AB-17A1-402D-A515-6987B2A3640F}"/>
    <cellStyle name="40% - Ênfase3 10 5 2 2 2" xfId="31479" xr:uid="{8B68637A-7687-4669-9F4D-51CE1C7B3AEA}"/>
    <cellStyle name="40% - Ênfase3 10 5 2 2 3" xfId="31480" xr:uid="{F4869C81-80FB-4A75-9B18-B19EF2BB6947}"/>
    <cellStyle name="40% - Ênfase3 10 5 2 3" xfId="31481" xr:uid="{BE256C3D-7A23-40E8-90B9-3E6A8FFCD1DB}"/>
    <cellStyle name="40% - Ênfase3 10 5 2 4" xfId="31482" xr:uid="{78261BD3-173B-4C38-BFD4-547D0271690B}"/>
    <cellStyle name="40% - Ênfase3 10 5 3" xfId="11328" xr:uid="{FAB0AB3D-3070-4E01-BEFD-D3E87832B8F6}"/>
    <cellStyle name="40% - Ênfase3 10 5 3 2" xfId="31483" xr:uid="{FAECC989-76EE-4227-BDE2-48C1192CFE7F}"/>
    <cellStyle name="40% - Ênfase3 10 5 3 2 2" xfId="31484" xr:uid="{2E39A86D-1008-40C9-8070-07BCAA1F88FA}"/>
    <cellStyle name="40% - Ênfase3 10 5 3 2 3" xfId="31485" xr:uid="{AE537DB6-18DE-4177-924F-9E24787E52E3}"/>
    <cellStyle name="40% - Ênfase3 10 5 3 3" xfId="31486" xr:uid="{D8D3518A-16DA-4387-BA4E-DC5044DE7C42}"/>
    <cellStyle name="40% - Ênfase3 10 5 3 4" xfId="31487" xr:uid="{155F2D85-8DED-49E3-AE8B-9B09B1F1BA75}"/>
    <cellStyle name="40% - Ênfase3 10 5 4" xfId="31488" xr:uid="{693F04F1-5916-4583-AD71-F2E184E207BF}"/>
    <cellStyle name="40% - Ênfase3 10 5 4 2" xfId="31489" xr:uid="{0DF6E598-B6ED-4F55-AA26-6AFC604A80BB}"/>
    <cellStyle name="40% - Ênfase3 10 5 4 3" xfId="31490" xr:uid="{9B49CB07-CDC7-491F-AC58-BBCB0B928557}"/>
    <cellStyle name="40% - Ênfase3 10 5 5" xfId="31491" xr:uid="{6F0DF771-6163-4A24-B3DF-83BDC1FDBB6B}"/>
    <cellStyle name="40% - Ênfase3 10 5 6" xfId="31492" xr:uid="{51A11125-9742-4B36-B30E-DB06E6626CA2}"/>
    <cellStyle name="40% - Ênfase3 10 6" xfId="11329" xr:uid="{8564CD3D-5E97-44BD-8D80-231DF544A8D7}"/>
    <cellStyle name="40% - Ênfase3 10 6 2" xfId="11330" xr:uid="{E6381523-7E32-4260-B8C6-963F3162E3F8}"/>
    <cellStyle name="40% - Ênfase3 10 6 2 2" xfId="31493" xr:uid="{AFA9FE51-CBEF-43D7-B697-EF82BB86A8A2}"/>
    <cellStyle name="40% - Ênfase3 10 6 2 2 2" xfId="31494" xr:uid="{BAACD444-C2F5-42BF-83CB-4D28682BFEFF}"/>
    <cellStyle name="40% - Ênfase3 10 6 2 2 3" xfId="31495" xr:uid="{9AD08071-B7F5-4255-93E1-58A8BC160CDD}"/>
    <cellStyle name="40% - Ênfase3 10 6 2 3" xfId="31496" xr:uid="{909B6B96-ECEC-4D47-B2A5-EF82AA8F36F6}"/>
    <cellStyle name="40% - Ênfase3 10 6 2 4" xfId="31497" xr:uid="{EE8F8B39-4A1B-4AA7-95FA-C73F9D469642}"/>
    <cellStyle name="40% - Ênfase3 10 6 3" xfId="11331" xr:uid="{5C78FEF1-2C12-49A5-887E-C1F1E1F607D2}"/>
    <cellStyle name="40% - Ênfase3 10 6 3 2" xfId="31498" xr:uid="{69121F48-E8A5-4234-8493-62C385404204}"/>
    <cellStyle name="40% - Ênfase3 10 6 3 2 2" xfId="31499" xr:uid="{44738B43-94F6-40A2-911F-6304A2702D30}"/>
    <cellStyle name="40% - Ênfase3 10 6 3 2 3" xfId="31500" xr:uid="{46DC011C-102A-4D55-B557-C90D83D951B7}"/>
    <cellStyle name="40% - Ênfase3 10 6 3 3" xfId="31501" xr:uid="{A6D607DE-A747-4DDF-BA44-2F380CBDB86E}"/>
    <cellStyle name="40% - Ênfase3 10 6 3 4" xfId="31502" xr:uid="{5169617B-BB36-4B79-95F5-A715139DD654}"/>
    <cellStyle name="40% - Ênfase3 10 6 4" xfId="31503" xr:uid="{0F80D38E-4AA0-4EAA-9ED6-6B1253D8E508}"/>
    <cellStyle name="40% - Ênfase3 10 6 4 2" xfId="31504" xr:uid="{675C6FFF-ECA1-4C6A-AB3E-A3B89A288433}"/>
    <cellStyle name="40% - Ênfase3 10 6 4 3" xfId="31505" xr:uid="{B02208E4-9F56-4EC0-8EDF-BFD9CB77CC3C}"/>
    <cellStyle name="40% - Ênfase3 10 6 5" xfId="31506" xr:uid="{DE831043-99B2-4963-81E4-F1B37BCC6698}"/>
    <cellStyle name="40% - Ênfase3 10 6 6" xfId="31507" xr:uid="{1D580238-2F00-4BB8-B8AC-695152BCBF3B}"/>
    <cellStyle name="40% - Ênfase3 10 7" xfId="11332" xr:uid="{287C81AD-B622-4435-A0A3-9500CC1D4871}"/>
    <cellStyle name="40% - Ênfase3 10 7 2" xfId="11333" xr:uid="{F088D156-719D-43B9-8DB4-3704A7BD329E}"/>
    <cellStyle name="40% - Ênfase3 10 7 2 2" xfId="31508" xr:uid="{81012CCB-D931-4EFA-9630-4B55D632CCB1}"/>
    <cellStyle name="40% - Ênfase3 10 7 2 2 2" xfId="31509" xr:uid="{01E3931E-4F17-48F1-B6C2-CDA66CF55343}"/>
    <cellStyle name="40% - Ênfase3 10 7 2 2 3" xfId="31510" xr:uid="{32D14763-E3BB-4CB7-98D3-6354D57A50DC}"/>
    <cellStyle name="40% - Ênfase3 10 7 2 3" xfId="31511" xr:uid="{FED7242C-ABAA-47CC-8F6C-B63E21BC72D8}"/>
    <cellStyle name="40% - Ênfase3 10 7 2 4" xfId="31512" xr:uid="{E1C82952-F9AE-4DAA-BA89-A02A2CA8DCE0}"/>
    <cellStyle name="40% - Ênfase3 10 7 3" xfId="11334" xr:uid="{B18EC14D-F723-4F1F-872F-82D3F1781AE6}"/>
    <cellStyle name="40% - Ênfase3 10 7 3 2" xfId="31513" xr:uid="{40D7E5D8-4EFD-400A-9684-8D81A6524A49}"/>
    <cellStyle name="40% - Ênfase3 10 7 3 2 2" xfId="31514" xr:uid="{E74228F1-7374-4C8E-9385-8E3E98811818}"/>
    <cellStyle name="40% - Ênfase3 10 7 3 2 3" xfId="31515" xr:uid="{2BEFC47C-BC2B-48A6-8DD0-A6ECCBEAA434}"/>
    <cellStyle name="40% - Ênfase3 10 7 3 3" xfId="31516" xr:uid="{F8F1D985-5095-4F0D-9E11-0E6CBD2E5834}"/>
    <cellStyle name="40% - Ênfase3 10 7 3 4" xfId="31517" xr:uid="{4B14088F-DD90-4CA7-AD4F-1177C06446D9}"/>
    <cellStyle name="40% - Ênfase3 10 7 4" xfId="31518" xr:uid="{21CA06AA-07C0-4BD6-B1D8-B690B93EBE49}"/>
    <cellStyle name="40% - Ênfase3 10 7 4 2" xfId="31519" xr:uid="{C91FAEB8-ABEA-42CA-9CEC-76549AC02E1F}"/>
    <cellStyle name="40% - Ênfase3 10 7 4 3" xfId="31520" xr:uid="{D6A3118E-96FA-4684-B682-8499EF2A2312}"/>
    <cellStyle name="40% - Ênfase3 10 7 5" xfId="31521" xr:uid="{CE9DBE18-4C44-44DF-91D7-1C2A8D673092}"/>
    <cellStyle name="40% - Ênfase3 10 7 6" xfId="31522" xr:uid="{7A0D562C-3A90-4445-813A-092154363C39}"/>
    <cellStyle name="40% - Ênfase3 10 8" xfId="11335" xr:uid="{B753F3B3-B4A3-4F5B-BB15-D51B258CD279}"/>
    <cellStyle name="40% - Ênfase3 10 8 2" xfId="11336" xr:uid="{11B86D46-AA91-4BF6-B30D-7FE60D613341}"/>
    <cellStyle name="40% - Ênfase3 10 8 2 2" xfId="31523" xr:uid="{EF4BA8C9-205B-4851-AD85-FB59B066E332}"/>
    <cellStyle name="40% - Ênfase3 10 8 2 2 2" xfId="31524" xr:uid="{90F33D91-C88A-41B7-8921-436B10E76AB3}"/>
    <cellStyle name="40% - Ênfase3 10 8 2 2 3" xfId="31525" xr:uid="{FE1AD57A-79EF-438F-9112-257183712981}"/>
    <cellStyle name="40% - Ênfase3 10 8 2 3" xfId="31526" xr:uid="{C32A7A2E-CC20-456B-BBA5-5F63886926ED}"/>
    <cellStyle name="40% - Ênfase3 10 8 2 4" xfId="31527" xr:uid="{E9FDA2D0-8845-4453-8465-C7380DB7703E}"/>
    <cellStyle name="40% - Ênfase3 10 8 3" xfId="11337" xr:uid="{72770C0C-C570-4D97-AD93-6D57911B9B93}"/>
    <cellStyle name="40% - Ênfase3 10 8 3 2" xfId="31528" xr:uid="{40489D50-BA5D-4616-8F52-7E49EF7A73D0}"/>
    <cellStyle name="40% - Ênfase3 10 8 3 2 2" xfId="31529" xr:uid="{57C6C4A0-C3AC-466F-AE2D-5810CA4DC15A}"/>
    <cellStyle name="40% - Ênfase3 10 8 3 2 3" xfId="31530" xr:uid="{EF8D1458-DCCB-4FD8-8EAC-7BB7BBA30087}"/>
    <cellStyle name="40% - Ênfase3 10 8 3 3" xfId="31531" xr:uid="{20ED59D0-DF4A-4A3E-9F00-040E23CEA510}"/>
    <cellStyle name="40% - Ênfase3 10 8 3 4" xfId="31532" xr:uid="{E9B341FA-3A39-446B-8F38-46E2A228FAEB}"/>
    <cellStyle name="40% - Ênfase3 10 8 4" xfId="31533" xr:uid="{9F0FA38D-84D9-4AC0-BBE6-04758702CFC5}"/>
    <cellStyle name="40% - Ênfase3 10 8 4 2" xfId="31534" xr:uid="{0874BB58-E2FF-4C3D-8143-8D4A00E8005F}"/>
    <cellStyle name="40% - Ênfase3 10 8 4 3" xfId="31535" xr:uid="{BAA383F4-9EAB-42B4-9E62-CE131A382263}"/>
    <cellStyle name="40% - Ênfase3 10 8 5" xfId="31536" xr:uid="{D2434412-49F4-4DC3-8ADD-838B963127D8}"/>
    <cellStyle name="40% - Ênfase3 10 8 6" xfId="31537" xr:uid="{3A39E89C-8DC1-4AEC-AE7D-FDAC40BD3E76}"/>
    <cellStyle name="40% - Ênfase3 10 9" xfId="11338" xr:uid="{7F9D5348-DD43-402A-8501-8EF74BCCCB5A}"/>
    <cellStyle name="40% - Ênfase3 10 9 2" xfId="31538" xr:uid="{1D29EE88-1E02-4567-B672-36D2AC28B7CC}"/>
    <cellStyle name="40% - Ênfase3 10 9 2 2" xfId="31539" xr:uid="{F62F2368-A5C1-4276-A1C6-E6E489F139D3}"/>
    <cellStyle name="40% - Ênfase3 10 9 2 3" xfId="31540" xr:uid="{98F1987E-5327-4B0B-82E0-C1FA92DB9240}"/>
    <cellStyle name="40% - Ênfase3 10 9 3" xfId="31541" xr:uid="{DAD2A3E8-EA1E-4AA9-93EF-1BB145876C6F}"/>
    <cellStyle name="40% - Ênfase3 10 9 4" xfId="31542" xr:uid="{E9F8CCE9-8DEA-4736-880E-6A5EBFBE5557}"/>
    <cellStyle name="40% - Ênfase3 100" xfId="31543" xr:uid="{0D86D9A2-0CC4-4711-A66B-C1F787187FDC}"/>
    <cellStyle name="40% - Ênfase3 101" xfId="31544" xr:uid="{B8D73EB0-E438-4967-8A91-DD29D63CFC35}"/>
    <cellStyle name="40% - Ênfase3 102" xfId="31545" xr:uid="{765BAF90-A0CD-4053-8DE7-97968F2DF131}"/>
    <cellStyle name="40% - Ênfase3 103" xfId="31546" xr:uid="{D17E0844-1636-4164-A559-A2AD79A67E4B}"/>
    <cellStyle name="40% - Ênfase3 104" xfId="31547" xr:uid="{D71EEF2F-485F-48E8-A843-931655EC00E7}"/>
    <cellStyle name="40% - Ênfase3 105" xfId="31548" xr:uid="{64D91E29-1DF3-4547-8BB6-01593F0F3532}"/>
    <cellStyle name="40% - Ênfase3 106" xfId="31549" xr:uid="{6628C65F-3430-4686-9567-7E4195035602}"/>
    <cellStyle name="40% - Ênfase3 107" xfId="31550" xr:uid="{FE5CEE72-998C-4C2B-996D-47F14B13BC34}"/>
    <cellStyle name="40% - Ênfase3 108" xfId="31551" xr:uid="{0700D07B-9F18-44D0-B506-3688187B884A}"/>
    <cellStyle name="40% - Ênfase3 109" xfId="31552" xr:uid="{4AD84888-F0BE-4421-8298-B3CB595282C1}"/>
    <cellStyle name="40% - Ênfase3 11" xfId="5360" xr:uid="{98518AA2-3126-43CA-9439-2ED47F3B9FF1}"/>
    <cellStyle name="40% - Ênfase3 11 2" xfId="5361" xr:uid="{CDD1C83B-07AD-4F81-8CCE-19FA5BF7601D}"/>
    <cellStyle name="40% - Ênfase3 11 2 2" xfId="11339" xr:uid="{28B21B95-51DD-4D80-B363-A7E5C6023C3C}"/>
    <cellStyle name="40% - Ênfase3 11 2 2 2" xfId="31553" xr:uid="{BA992A3F-ABC9-44C9-A518-B63DF7A4F8C1}"/>
    <cellStyle name="40% - Ênfase3 11 2 2 2 2" xfId="31554" xr:uid="{0D8EFBE5-3076-4EEB-B892-377FFBF4D536}"/>
    <cellStyle name="40% - Ênfase3 11 2 2 2 3" xfId="31555" xr:uid="{9A00563C-3B0F-4367-8A94-1E23DF9E24FD}"/>
    <cellStyle name="40% - Ênfase3 11 2 2 3" xfId="31556" xr:uid="{C07901DF-BC5C-426C-BB2C-B85C1912F890}"/>
    <cellStyle name="40% - Ênfase3 11 2 2 4" xfId="31557" xr:uid="{B5F1590E-58A2-4043-B87D-661FF095115A}"/>
    <cellStyle name="40% - Ênfase3 11 2 3" xfId="11340" xr:uid="{A9A365E9-B1B1-448D-9E5E-1538BDFC3B38}"/>
    <cellStyle name="40% - Ênfase3 11 2 3 2" xfId="31558" xr:uid="{F7818D82-542F-481C-8414-BA7DE8DA5FE1}"/>
    <cellStyle name="40% - Ênfase3 11 2 3 2 2" xfId="31559" xr:uid="{D9BCC1C9-F1A8-4A7C-81F8-FE7E4FDFE60D}"/>
    <cellStyle name="40% - Ênfase3 11 2 3 2 3" xfId="31560" xr:uid="{F1936058-C0B7-4A77-8A74-D432E163C266}"/>
    <cellStyle name="40% - Ênfase3 11 2 3 3" xfId="31561" xr:uid="{FF63624E-1C69-45D1-95EE-AD1D56513DB6}"/>
    <cellStyle name="40% - Ênfase3 11 2 3 4" xfId="31562" xr:uid="{F573D566-0C44-41A2-AFA8-D1A354A4A584}"/>
    <cellStyle name="40% - Ênfase3 11 2 4" xfId="31563" xr:uid="{82278E4D-80EC-48AB-8C2C-E711BBB1F260}"/>
    <cellStyle name="40% - Ênfase3 11 2 4 2" xfId="31564" xr:uid="{6D572248-A3AF-49AA-9564-A73C252F5CB6}"/>
    <cellStyle name="40% - Ênfase3 11 2 4 3" xfId="31565" xr:uid="{A0BA690A-8D37-44F6-A169-D7A3F395F4B1}"/>
    <cellStyle name="40% - Ênfase3 11 2 5" xfId="31566" xr:uid="{0F05BC78-3C64-4037-A562-461E8CD87E50}"/>
    <cellStyle name="40% - Ênfase3 11 2 6" xfId="31567" xr:uid="{60BEEA43-8DC0-42F1-8ECB-D635C8F541DF}"/>
    <cellStyle name="40% - Ênfase3 11 3" xfId="5362" xr:uid="{C48D40E8-D397-463C-B382-2B691312DD16}"/>
    <cellStyle name="40% - Ênfase3 11 3 2" xfId="11341" xr:uid="{F2177864-61EE-46BE-934C-72006698EDB6}"/>
    <cellStyle name="40% - Ênfase3 11 3 2 2" xfId="31568" xr:uid="{E8EAC077-7068-44CD-801F-56C9CA8FEED4}"/>
    <cellStyle name="40% - Ênfase3 11 3 2 2 2" xfId="31569" xr:uid="{A55C74EA-A69F-401E-AE75-9D019A040C6F}"/>
    <cellStyle name="40% - Ênfase3 11 3 2 2 3" xfId="31570" xr:uid="{0FDE4256-6F0A-465D-88FD-AEFD2E94D1F0}"/>
    <cellStyle name="40% - Ênfase3 11 3 2 3" xfId="31571" xr:uid="{AB7E9AD7-BA8A-41FD-8CFA-B400F8CFD9B0}"/>
    <cellStyle name="40% - Ênfase3 11 3 2 4" xfId="31572" xr:uid="{B7B49DA7-4781-44E8-8EF2-5D1114929716}"/>
    <cellStyle name="40% - Ênfase3 11 3 3" xfId="11342" xr:uid="{04E0E603-0438-4778-8847-D3A8212D4510}"/>
    <cellStyle name="40% - Ênfase3 11 3 3 2" xfId="31573" xr:uid="{2653A234-AEC0-4C0E-99C8-2E4B16257AC6}"/>
    <cellStyle name="40% - Ênfase3 11 3 3 2 2" xfId="31574" xr:uid="{0A848D82-C7C6-4346-AD08-2203C2FBB88A}"/>
    <cellStyle name="40% - Ênfase3 11 3 3 2 3" xfId="31575" xr:uid="{B696720C-1E85-4059-86E4-9AFB9C934042}"/>
    <cellStyle name="40% - Ênfase3 11 3 3 3" xfId="31576" xr:uid="{A2EC8252-6ADD-4BB2-8DE8-71677EDC6B53}"/>
    <cellStyle name="40% - Ênfase3 11 3 3 4" xfId="31577" xr:uid="{48A34B0F-EE59-49F0-B9BF-69FAEACED534}"/>
    <cellStyle name="40% - Ênfase3 11 3 4" xfId="31578" xr:uid="{034380BF-57E6-4D05-9F97-EB43AA8AB034}"/>
    <cellStyle name="40% - Ênfase3 11 3 4 2" xfId="31579" xr:uid="{011DE524-054C-4D66-80B9-D55367740BF5}"/>
    <cellStyle name="40% - Ênfase3 11 3 4 3" xfId="31580" xr:uid="{4BFC7960-BE74-438B-9365-EC5B8BA13359}"/>
    <cellStyle name="40% - Ênfase3 11 3 5" xfId="31581" xr:uid="{55296E53-8515-4D57-A7F4-0D79B862CA13}"/>
    <cellStyle name="40% - Ênfase3 11 3 6" xfId="31582" xr:uid="{AE547FE4-1173-4928-B42C-8D29A2547236}"/>
    <cellStyle name="40% - Ênfase3 11 4" xfId="11343" xr:uid="{D32FE740-8C8D-4189-A543-A30C0FB347BA}"/>
    <cellStyle name="40% - Ênfase3 11 4 2" xfId="31583" xr:uid="{A9F6AEEC-0EEF-4088-8CD6-E511850F773B}"/>
    <cellStyle name="40% - Ênfase3 11 4 2 2" xfId="31584" xr:uid="{69747913-D23A-4B9B-9E1E-73B1A7768FE1}"/>
    <cellStyle name="40% - Ênfase3 11 4 2 3" xfId="31585" xr:uid="{F520EEAC-C584-41F1-9CF0-96189232C3C4}"/>
    <cellStyle name="40% - Ênfase3 11 4 3" xfId="31586" xr:uid="{88F3C8E4-024E-4296-BC1B-17C68EA41CDC}"/>
    <cellStyle name="40% - Ênfase3 11 4 4" xfId="31587" xr:uid="{67FC3C01-8910-48B0-981D-2519BA4D15D3}"/>
    <cellStyle name="40% - Ênfase3 11 5" xfId="11344" xr:uid="{2107D5B0-657D-4654-B50D-6EF0EC245A9C}"/>
    <cellStyle name="40% - Ênfase3 11 5 2" xfId="31588" xr:uid="{96A9B54A-F54D-4D30-9BBB-B3F94E977120}"/>
    <cellStyle name="40% - Ênfase3 11 5 2 2" xfId="31589" xr:uid="{A0E6A106-9277-4B45-A089-45FD5E896DA3}"/>
    <cellStyle name="40% - Ênfase3 11 5 2 3" xfId="31590" xr:uid="{68D42D9C-82EA-4750-8E99-65CAF7AA352D}"/>
    <cellStyle name="40% - Ênfase3 11 5 3" xfId="31591" xr:uid="{266DF84B-BA5A-44B8-A5BE-5A3B83E79D90}"/>
    <cellStyle name="40% - Ênfase3 11 5 4" xfId="31592" xr:uid="{ABF4F8E9-261D-48DA-A04B-8440DC852485}"/>
    <cellStyle name="40% - Ênfase3 11 6" xfId="31593" xr:uid="{9E00D78E-3CC5-4CA8-9A7B-1830836A4BD2}"/>
    <cellStyle name="40% - Ênfase3 11 6 2" xfId="31594" xr:uid="{73EB10BB-BE41-4FE7-BE80-C6AB4ADD474F}"/>
    <cellStyle name="40% - Ênfase3 11 6 3" xfId="31595" xr:uid="{3861F89E-9AE0-4801-9A05-BD90D770BF35}"/>
    <cellStyle name="40% - Ênfase3 11 7" xfId="31596" xr:uid="{D178F724-7824-472E-B83F-9F7494923E99}"/>
    <cellStyle name="40% - Ênfase3 11 8" xfId="31597" xr:uid="{9195E470-F01F-489E-A062-C362289FC3EF}"/>
    <cellStyle name="40% - Ênfase3 110" xfId="31598" xr:uid="{3EBFC597-40F8-4337-998E-3B8995F9E3B6}"/>
    <cellStyle name="40% - Ênfase3 111" xfId="31599" xr:uid="{CB7BE5C9-0C46-46E7-99D2-C96952863D57}"/>
    <cellStyle name="40% - Ênfase3 112" xfId="31600" xr:uid="{60B1C7E2-8DB0-4702-89F7-9A3EAC4D33D1}"/>
    <cellStyle name="40% - Ênfase3 113" xfId="31601" xr:uid="{379C5786-AD8F-4E37-A022-143E499C40B1}"/>
    <cellStyle name="40% - Ênfase3 114" xfId="31602" xr:uid="{72F5FB14-27FA-4F9E-B43E-E6849FC32156}"/>
    <cellStyle name="40% - Ênfase3 115" xfId="31603" xr:uid="{61893EE7-3669-4615-A600-E1C8A5F96633}"/>
    <cellStyle name="40% - Ênfase3 116" xfId="31604" xr:uid="{2A3C8A29-14E4-4FE9-A6E0-D901E6D49FEB}"/>
    <cellStyle name="40% - Ênfase3 117" xfId="31605" xr:uid="{D6C89681-8832-4CD3-881D-91A99CE36226}"/>
    <cellStyle name="40% - Ênfase3 118" xfId="31606" xr:uid="{77E35FCF-1A44-4991-A121-99B40B9C1597}"/>
    <cellStyle name="40% - Ênfase3 119" xfId="31607" xr:uid="{F9524041-5185-4658-8D1F-6878CC85378A}"/>
    <cellStyle name="40% - Ênfase3 12" xfId="5363" xr:uid="{34263BA3-C3A1-4458-8CE8-030A3778C47D}"/>
    <cellStyle name="40% - Ênfase3 12 2" xfId="5364" xr:uid="{EE9EF09B-1D84-43BF-B996-46307BE6992F}"/>
    <cellStyle name="40% - Ênfase3 12 2 2" xfId="11345" xr:uid="{18E8599A-A170-4BAB-8466-65ADBD3904A2}"/>
    <cellStyle name="40% - Ênfase3 12 2 2 2" xfId="31608" xr:uid="{99F3261F-A653-42CB-B4EF-525E7F3253F8}"/>
    <cellStyle name="40% - Ênfase3 12 2 2 2 2" xfId="31609" xr:uid="{90810107-4AFB-4D80-9F4A-354024A719E1}"/>
    <cellStyle name="40% - Ênfase3 12 2 2 2 3" xfId="31610" xr:uid="{5398B96A-5013-4576-B1EA-459F9F6F4864}"/>
    <cellStyle name="40% - Ênfase3 12 2 2 3" xfId="31611" xr:uid="{A3FAC759-77FF-4D1B-8947-BF1DA079BFB3}"/>
    <cellStyle name="40% - Ênfase3 12 2 2 4" xfId="31612" xr:uid="{5C26D401-C8DE-4402-91DD-D93102DA5B57}"/>
    <cellStyle name="40% - Ênfase3 12 2 3" xfId="11346" xr:uid="{CC373F16-52AC-4ED7-9055-AF5FB4A707A7}"/>
    <cellStyle name="40% - Ênfase3 12 2 3 2" xfId="31613" xr:uid="{479C097E-3A64-420A-89F4-BA23CAF7B26D}"/>
    <cellStyle name="40% - Ênfase3 12 2 3 2 2" xfId="31614" xr:uid="{3BF52EF4-ECBE-4749-832A-3E68C8DB6172}"/>
    <cellStyle name="40% - Ênfase3 12 2 3 2 3" xfId="31615" xr:uid="{87FE2B10-385E-4429-AD9F-6A23798D4DF4}"/>
    <cellStyle name="40% - Ênfase3 12 2 3 3" xfId="31616" xr:uid="{9D67EF4D-E109-48D3-B5FD-2EDE12479CA8}"/>
    <cellStyle name="40% - Ênfase3 12 2 3 4" xfId="31617" xr:uid="{CD774662-9855-4326-BE03-C032F5059E7B}"/>
    <cellStyle name="40% - Ênfase3 12 2 4" xfId="31618" xr:uid="{0DC99518-C045-4785-8E3E-A42520F9E590}"/>
    <cellStyle name="40% - Ênfase3 12 2 4 2" xfId="31619" xr:uid="{CEAAE466-4D72-4A05-BEC4-E78197F10DDC}"/>
    <cellStyle name="40% - Ênfase3 12 2 4 3" xfId="31620" xr:uid="{C28F1180-2D27-4489-8E46-D569B6967EDF}"/>
    <cellStyle name="40% - Ênfase3 12 2 5" xfId="31621" xr:uid="{BCAA230F-2002-48E5-AB97-40B9CBEC5562}"/>
    <cellStyle name="40% - Ênfase3 12 2 6" xfId="31622" xr:uid="{B2CA6B38-A37A-4AED-BCE2-79454734F124}"/>
    <cellStyle name="40% - Ênfase3 12 3" xfId="5365" xr:uid="{DFE22F51-972A-4F3A-9EC3-4189424BB285}"/>
    <cellStyle name="40% - Ênfase3 12 3 2" xfId="11347" xr:uid="{5ED05EC3-99E1-4FD3-B09D-3EE1A8BFF88D}"/>
    <cellStyle name="40% - Ênfase3 12 3 2 2" xfId="31623" xr:uid="{6F6B737A-5890-4398-9C38-ABD317D45C87}"/>
    <cellStyle name="40% - Ênfase3 12 3 2 2 2" xfId="31624" xr:uid="{D0428FA5-E212-4DFD-9C00-1733B77E7D85}"/>
    <cellStyle name="40% - Ênfase3 12 3 2 2 3" xfId="31625" xr:uid="{36369E54-DC0D-4FAE-AF01-9FDF7AD17AC5}"/>
    <cellStyle name="40% - Ênfase3 12 3 2 3" xfId="31626" xr:uid="{4C17CE89-728A-412B-BF62-6BB493AA3E29}"/>
    <cellStyle name="40% - Ênfase3 12 3 2 4" xfId="31627" xr:uid="{377EEB19-3AD6-4EB0-AB8A-124604ACD0A2}"/>
    <cellStyle name="40% - Ênfase3 12 3 3" xfId="11348" xr:uid="{DAA265ED-8F96-4A84-B5E2-1872D0A178BB}"/>
    <cellStyle name="40% - Ênfase3 12 3 3 2" xfId="31628" xr:uid="{CF53A6B5-3EAB-48F9-A05E-D412431C772F}"/>
    <cellStyle name="40% - Ênfase3 12 3 3 2 2" xfId="31629" xr:uid="{129F63DB-DB74-41AF-88E6-B523CA309723}"/>
    <cellStyle name="40% - Ênfase3 12 3 3 2 3" xfId="31630" xr:uid="{3F4213F2-287D-477D-890E-D46AB1875620}"/>
    <cellStyle name="40% - Ênfase3 12 3 3 3" xfId="31631" xr:uid="{3F5F6722-B17E-4A33-AB76-6C55D7FB7AFC}"/>
    <cellStyle name="40% - Ênfase3 12 3 3 4" xfId="31632" xr:uid="{2D9839AC-476B-4CF0-AE5F-4413A429AF85}"/>
    <cellStyle name="40% - Ênfase3 12 3 4" xfId="31633" xr:uid="{AF0901AC-EB3E-4145-9CB4-DB6C5440E8F9}"/>
    <cellStyle name="40% - Ênfase3 12 3 4 2" xfId="31634" xr:uid="{FE0D0ADD-212F-4827-A57A-B662F7F23E8E}"/>
    <cellStyle name="40% - Ênfase3 12 3 4 3" xfId="31635" xr:uid="{C85DAE73-F7C0-4279-8254-31EEDDE68E21}"/>
    <cellStyle name="40% - Ênfase3 12 3 5" xfId="31636" xr:uid="{C685C4F6-6541-4591-9C0E-092E82F14E65}"/>
    <cellStyle name="40% - Ênfase3 12 3 6" xfId="31637" xr:uid="{D9AB4FE4-E152-4BC4-AE26-363B424819D2}"/>
    <cellStyle name="40% - Ênfase3 12 4" xfId="11349" xr:uid="{67615828-3744-44D2-AEF0-613D09A6A0A5}"/>
    <cellStyle name="40% - Ênfase3 12 4 2" xfId="31638" xr:uid="{64FC4134-2C08-4061-BDBE-6CEE67D1C607}"/>
    <cellStyle name="40% - Ênfase3 12 4 2 2" xfId="31639" xr:uid="{E5C18D5C-5B13-4275-B7FE-BE558F85BB1D}"/>
    <cellStyle name="40% - Ênfase3 12 4 2 3" xfId="31640" xr:uid="{49E5506D-6DBF-43C8-9044-857006EB055E}"/>
    <cellStyle name="40% - Ênfase3 12 4 3" xfId="31641" xr:uid="{74313B33-6A6C-40E5-A47A-632BE5488E02}"/>
    <cellStyle name="40% - Ênfase3 12 4 4" xfId="31642" xr:uid="{5A41A99F-9074-4A00-ABDC-4DDBEFD9BB4F}"/>
    <cellStyle name="40% - Ênfase3 12 5" xfId="11350" xr:uid="{7F7B8614-3670-4F70-83AC-CE4DF4CF2148}"/>
    <cellStyle name="40% - Ênfase3 12 5 2" xfId="31643" xr:uid="{ED088037-1B77-4CB0-945F-6AB42BBEC25C}"/>
    <cellStyle name="40% - Ênfase3 12 5 2 2" xfId="31644" xr:uid="{E29EAB42-CF64-4415-B577-6242E81AA1C9}"/>
    <cellStyle name="40% - Ênfase3 12 5 2 3" xfId="31645" xr:uid="{D8BBD723-37B8-4E8B-AF8B-D64349AA1334}"/>
    <cellStyle name="40% - Ênfase3 12 5 3" xfId="31646" xr:uid="{01048A71-3409-4DEF-B44B-6A0FECF527D6}"/>
    <cellStyle name="40% - Ênfase3 12 5 4" xfId="31647" xr:uid="{15CCCA33-C49A-418B-9AC3-6BAD53DEE6B1}"/>
    <cellStyle name="40% - Ênfase3 12 6" xfId="31648" xr:uid="{8DD842C0-A4F8-4987-98B0-2F6A846D9A37}"/>
    <cellStyle name="40% - Ênfase3 12 6 2" xfId="31649" xr:uid="{E01A7F23-F433-4B10-BB91-A39525CB3C25}"/>
    <cellStyle name="40% - Ênfase3 12 6 3" xfId="31650" xr:uid="{16285926-B253-4674-8163-DA95FDAF23FA}"/>
    <cellStyle name="40% - Ênfase3 12 7" xfId="31651" xr:uid="{16B8561E-9641-4259-8DAB-0B77D4CBA374}"/>
    <cellStyle name="40% - Ênfase3 12 8" xfId="31652" xr:uid="{A48C0933-B798-49C0-8F57-06E2E8D7742B}"/>
    <cellStyle name="40% - Ênfase3 120" xfId="31653" xr:uid="{0F5B5E4C-B8DF-48EE-9585-69063A2A88A3}"/>
    <cellStyle name="40% - Ênfase3 121" xfId="31654" xr:uid="{31F13DE2-479A-49BF-B315-EC9E83F02358}"/>
    <cellStyle name="40% - Ênfase3 122" xfId="31655" xr:uid="{AAFCA500-D376-4275-A8AD-C1210CDF9DE1}"/>
    <cellStyle name="40% - Ênfase3 123" xfId="31656" xr:uid="{957BAB15-3AB5-4E5A-B9E9-6358DB521C5A}"/>
    <cellStyle name="40% - Ênfase3 124" xfId="31657" xr:uid="{BFD06BCF-66BE-41B7-AEF0-C7B45C6231F1}"/>
    <cellStyle name="40% - Ênfase3 125" xfId="31658" xr:uid="{70AFB7FB-5789-44AC-9A70-CE54A8370914}"/>
    <cellStyle name="40% - Ênfase3 126" xfId="31659" xr:uid="{1AF837DE-CD1C-41D8-BD30-EC4855FFFEF6}"/>
    <cellStyle name="40% - Ênfase3 127" xfId="31660" xr:uid="{59DC03FC-77B0-4C4F-93BE-0065D63F78E9}"/>
    <cellStyle name="40% - Ênfase3 128" xfId="31661" xr:uid="{6855AE50-4713-4EEE-BA9B-50F84CBD8153}"/>
    <cellStyle name="40% - Ênfase3 129" xfId="31662" xr:uid="{14762F23-7AF6-46D0-9E30-1A59F4A55B22}"/>
    <cellStyle name="40% - Ênfase3 13" xfId="5366" xr:uid="{6D7B82F9-19F9-400C-AEB8-9FB8DD893DEB}"/>
    <cellStyle name="40% - Ênfase3 13 2" xfId="11351" xr:uid="{082DA3EB-1BA4-435B-8BD8-6F223D2FE818}"/>
    <cellStyle name="40% - Ênfase3 13 2 2" xfId="11352" xr:uid="{3BCD6AB6-4C8A-4C3D-90E1-2C0E25EE5093}"/>
    <cellStyle name="40% - Ênfase3 13 2 2 2" xfId="31663" xr:uid="{36046419-88F7-4A72-8473-6490402A4389}"/>
    <cellStyle name="40% - Ênfase3 13 2 2 2 2" xfId="31664" xr:uid="{98128E60-742B-4452-B8C7-EDC1C35ED007}"/>
    <cellStyle name="40% - Ênfase3 13 2 2 2 3" xfId="31665" xr:uid="{45FE2227-7145-429D-A8AD-2BE3FB441A85}"/>
    <cellStyle name="40% - Ênfase3 13 2 2 3" xfId="31666" xr:uid="{8F6B1FDF-137A-45A8-80A2-249F5F3D029A}"/>
    <cellStyle name="40% - Ênfase3 13 2 2 4" xfId="31667" xr:uid="{24FE33B7-9747-403A-9BB1-EE5D72B871E4}"/>
    <cellStyle name="40% - Ênfase3 13 2 3" xfId="11353" xr:uid="{90AAA40A-6FAE-4BDB-9A12-8D9C2FE27CAC}"/>
    <cellStyle name="40% - Ênfase3 13 2 3 2" xfId="31668" xr:uid="{65FAEDA0-289C-488C-9316-5256D5A94A65}"/>
    <cellStyle name="40% - Ênfase3 13 2 3 2 2" xfId="31669" xr:uid="{565AE640-26AC-4827-9276-0E048C5D505A}"/>
    <cellStyle name="40% - Ênfase3 13 2 3 2 3" xfId="31670" xr:uid="{0C9B2C03-277D-43D2-AA16-03DA344AB907}"/>
    <cellStyle name="40% - Ênfase3 13 2 3 3" xfId="31671" xr:uid="{0914E9AC-2AC6-4D61-B441-97B07A2EC497}"/>
    <cellStyle name="40% - Ênfase3 13 2 3 4" xfId="31672" xr:uid="{74959657-7C25-4C8E-B251-76501C08C330}"/>
    <cellStyle name="40% - Ênfase3 13 2 4" xfId="31673" xr:uid="{6CD6B311-873F-4A27-A6AD-014B898AE624}"/>
    <cellStyle name="40% - Ênfase3 13 2 4 2" xfId="31674" xr:uid="{F3D3894D-0259-490C-8F21-004A2B7B679C}"/>
    <cellStyle name="40% - Ênfase3 13 2 4 3" xfId="31675" xr:uid="{74BB3CB0-0B0F-4513-8D2C-765AFBED14EA}"/>
    <cellStyle name="40% - Ênfase3 13 2 5" xfId="31676" xr:uid="{05DECF71-3CD9-40DC-A1E0-2D74930E6CCB}"/>
    <cellStyle name="40% - Ênfase3 13 2 6" xfId="31677" xr:uid="{02718001-C4BE-449A-B7C6-832B761F63CA}"/>
    <cellStyle name="40% - Ênfase3 13 3" xfId="11354" xr:uid="{E2DCD480-9F6C-42A2-A3B6-42EFDA469A2C}"/>
    <cellStyle name="40% - Ênfase3 13 3 2" xfId="11355" xr:uid="{6338F7DA-32C3-486B-B7B8-C56CDC371542}"/>
    <cellStyle name="40% - Ênfase3 13 3 2 2" xfId="31678" xr:uid="{0176F0CD-C38C-4244-B236-E23163D4C1BD}"/>
    <cellStyle name="40% - Ênfase3 13 3 2 2 2" xfId="31679" xr:uid="{7C7BD172-1A73-4438-B0B2-5DB11434DBEF}"/>
    <cellStyle name="40% - Ênfase3 13 3 2 2 3" xfId="31680" xr:uid="{F57280E5-9488-45D4-9E0D-62BF2B9DF737}"/>
    <cellStyle name="40% - Ênfase3 13 3 2 3" xfId="31681" xr:uid="{A7E12295-0730-4256-9ABE-3C2EF1F0D169}"/>
    <cellStyle name="40% - Ênfase3 13 3 2 4" xfId="31682" xr:uid="{11BA7CBB-FA17-4186-A993-5A6E87E47847}"/>
    <cellStyle name="40% - Ênfase3 13 3 3" xfId="11356" xr:uid="{3387A393-B067-4C63-9682-1A98AF69F43D}"/>
    <cellStyle name="40% - Ênfase3 13 3 3 2" xfId="31683" xr:uid="{9C6550A3-132F-4902-BE6F-355B87BC0977}"/>
    <cellStyle name="40% - Ênfase3 13 3 3 2 2" xfId="31684" xr:uid="{5E6B7441-9B64-469C-BA08-A21D715ABF45}"/>
    <cellStyle name="40% - Ênfase3 13 3 3 2 3" xfId="31685" xr:uid="{6B8E81E7-7164-4094-9C1A-3E88FA75D796}"/>
    <cellStyle name="40% - Ênfase3 13 3 3 3" xfId="31686" xr:uid="{D8AAA516-C6DA-462E-A364-397F27B86F0A}"/>
    <cellStyle name="40% - Ênfase3 13 3 3 4" xfId="31687" xr:uid="{E59BC32B-5E5B-41A3-B910-9E2CD85CA515}"/>
    <cellStyle name="40% - Ênfase3 13 3 4" xfId="31688" xr:uid="{AEA1CD23-580F-4195-A7B2-DA0D192BC505}"/>
    <cellStyle name="40% - Ênfase3 13 3 4 2" xfId="31689" xr:uid="{84B601BA-A48E-4B83-8F02-6F76916AFBCB}"/>
    <cellStyle name="40% - Ênfase3 13 3 4 3" xfId="31690" xr:uid="{171BD655-5D70-4DBC-B958-95019630796B}"/>
    <cellStyle name="40% - Ênfase3 13 3 5" xfId="31691" xr:uid="{2D62C999-E60F-40AA-A665-3421DEA6F3E6}"/>
    <cellStyle name="40% - Ênfase3 13 3 6" xfId="31692" xr:uid="{B5161B55-777B-4D3F-B831-2019770B2CFD}"/>
    <cellStyle name="40% - Ênfase3 13 4" xfId="11357" xr:uid="{CD2CC88E-29AD-4689-9140-005802685340}"/>
    <cellStyle name="40% - Ênfase3 13 4 2" xfId="31693" xr:uid="{7C8711E7-03FA-400A-A0DD-0FCFCB6AE86E}"/>
    <cellStyle name="40% - Ênfase3 13 4 2 2" xfId="31694" xr:uid="{84F9A990-4CCE-44D7-9033-8917BDEB3318}"/>
    <cellStyle name="40% - Ênfase3 13 4 2 3" xfId="31695" xr:uid="{BC2DC520-4E72-4BD1-AF8B-BF1E227779A4}"/>
    <cellStyle name="40% - Ênfase3 13 4 3" xfId="31696" xr:uid="{0FA1A912-4311-40A8-BA16-8C52ED99B334}"/>
    <cellStyle name="40% - Ênfase3 13 4 4" xfId="31697" xr:uid="{4C93835D-9103-46BF-A2C9-11E7B9E50809}"/>
    <cellStyle name="40% - Ênfase3 13 5" xfId="11358" xr:uid="{5545B30A-F55B-4B03-BA05-BC252F7D67AF}"/>
    <cellStyle name="40% - Ênfase3 13 5 2" xfId="31698" xr:uid="{0216CBAB-4A0A-4C76-A470-42C6C5F032EB}"/>
    <cellStyle name="40% - Ênfase3 13 5 2 2" xfId="31699" xr:uid="{11A59913-DFF8-4623-AEDD-BF015DE746D8}"/>
    <cellStyle name="40% - Ênfase3 13 5 2 3" xfId="31700" xr:uid="{0BCD8449-7EF8-4A38-83EA-887D58F4D4D3}"/>
    <cellStyle name="40% - Ênfase3 13 5 3" xfId="31701" xr:uid="{9F9C595B-7254-4C30-B2D2-88548B72B39A}"/>
    <cellStyle name="40% - Ênfase3 13 5 4" xfId="31702" xr:uid="{A0A1CFCC-9694-4793-8357-89D98165E4A2}"/>
    <cellStyle name="40% - Ênfase3 130" xfId="31703" xr:uid="{C1761C4B-0DD5-4189-AFFC-2C0960AE012D}"/>
    <cellStyle name="40% - Ênfase3 131" xfId="31704" xr:uid="{C8CBC752-C8E0-4883-B13F-0FE7843DD750}"/>
    <cellStyle name="40% - Ênfase3 132" xfId="31705" xr:uid="{D3DC0291-C34C-42BE-9E0A-14F1F741FDF8}"/>
    <cellStyle name="40% - Ênfase3 133" xfId="31706" xr:uid="{BD7C2B95-8653-4E8B-8203-BBB3412848C0}"/>
    <cellStyle name="40% - Ênfase3 134" xfId="31707" xr:uid="{A76D7771-F3A9-47AC-8E20-D3B3E72E9034}"/>
    <cellStyle name="40% - Ênfase3 135" xfId="31708" xr:uid="{3556DE05-9B50-408D-9E21-02728C34EC10}"/>
    <cellStyle name="40% - Ênfase3 136" xfId="31709" xr:uid="{832934FD-606C-4E18-83C9-FDD7A34168D3}"/>
    <cellStyle name="40% - Ênfase3 137" xfId="31710" xr:uid="{9D211F63-4B83-4BA9-9458-2A6D7C7DDABD}"/>
    <cellStyle name="40% - Ênfase3 138" xfId="31711" xr:uid="{95901819-431B-4BE2-811B-3932F28ECEE4}"/>
    <cellStyle name="40% - Ênfase3 139" xfId="31712" xr:uid="{32ECF699-0E09-4DDC-9ADF-F8597C38B9FD}"/>
    <cellStyle name="40% - Ênfase3 14" xfId="5367" xr:uid="{2878A335-C387-42FD-8574-465A1B9796B6}"/>
    <cellStyle name="40% - Ênfase3 14 2" xfId="11359" xr:uid="{6DC04495-0C10-4A5C-B7C2-C96F31273F97}"/>
    <cellStyle name="40% - Ênfase3 14 2 2" xfId="11360" xr:uid="{32BF5CDA-DAEE-47DD-9FF2-ED963D4632D6}"/>
    <cellStyle name="40% - Ênfase3 14 2 2 2" xfId="31713" xr:uid="{393D75A6-FA4C-4164-9882-AEC67A34600F}"/>
    <cellStyle name="40% - Ênfase3 14 2 2 2 2" xfId="31714" xr:uid="{152DC162-4502-4509-ABD3-CA36E6E4D79B}"/>
    <cellStyle name="40% - Ênfase3 14 2 2 2 3" xfId="31715" xr:uid="{DED24D2C-4149-4C6F-9CC1-730A6559CB80}"/>
    <cellStyle name="40% - Ênfase3 14 2 2 3" xfId="31716" xr:uid="{565C4F71-9FC5-40B4-A5E8-64DEBF8D92CB}"/>
    <cellStyle name="40% - Ênfase3 14 2 2 4" xfId="31717" xr:uid="{DE65DB1F-A7E4-40C8-AE22-19A64B528131}"/>
    <cellStyle name="40% - Ênfase3 14 2 3" xfId="11361" xr:uid="{2024848C-82D4-4691-AAA5-DBCFB919C688}"/>
    <cellStyle name="40% - Ênfase3 14 2 3 2" xfId="31718" xr:uid="{C3C0407F-1A5B-404D-B220-EA539864FDF9}"/>
    <cellStyle name="40% - Ênfase3 14 2 3 2 2" xfId="31719" xr:uid="{483C1FAF-1DE7-47B7-94E4-E1189933C67A}"/>
    <cellStyle name="40% - Ênfase3 14 2 3 2 3" xfId="31720" xr:uid="{0B0EC70D-2774-4B28-B800-18AEE3A33543}"/>
    <cellStyle name="40% - Ênfase3 14 2 3 3" xfId="31721" xr:uid="{C4CAA1B1-3594-46C5-9AB8-CAFEBCA246E3}"/>
    <cellStyle name="40% - Ênfase3 14 2 3 4" xfId="31722" xr:uid="{C380CFEA-7855-41C6-876E-A4451286AC21}"/>
    <cellStyle name="40% - Ênfase3 14 2 4" xfId="31723" xr:uid="{41C06876-CCE1-4E57-B4C4-524DEFEC7C7C}"/>
    <cellStyle name="40% - Ênfase3 14 2 4 2" xfId="31724" xr:uid="{ABDE37E4-C139-49E9-85CC-2E606ED70307}"/>
    <cellStyle name="40% - Ênfase3 14 2 4 3" xfId="31725" xr:uid="{FC3EAC15-DCC2-4760-BAB2-2CA2448F2278}"/>
    <cellStyle name="40% - Ênfase3 14 2 5" xfId="31726" xr:uid="{875FB0A5-7A10-40D2-9CF6-E906C48EDE65}"/>
    <cellStyle name="40% - Ênfase3 14 2 6" xfId="31727" xr:uid="{F394E3B0-BECE-458A-B7CD-38C077034657}"/>
    <cellStyle name="40% - Ênfase3 14 3" xfId="11362" xr:uid="{1F8610C8-417A-40FD-8456-8CB8E2FE1056}"/>
    <cellStyle name="40% - Ênfase3 14 3 2" xfId="11363" xr:uid="{A5D40B08-01A3-44D8-BC8B-634D4B3B9265}"/>
    <cellStyle name="40% - Ênfase3 14 3 2 2" xfId="31728" xr:uid="{166C2FDB-2770-4AE5-871A-7F13D3D282C8}"/>
    <cellStyle name="40% - Ênfase3 14 3 2 2 2" xfId="31729" xr:uid="{EEB85C5E-5E11-4471-9F56-9B77B64BD8E1}"/>
    <cellStyle name="40% - Ênfase3 14 3 2 2 3" xfId="31730" xr:uid="{B65DA47D-0DCF-4AF8-8401-986F71FBAEF0}"/>
    <cellStyle name="40% - Ênfase3 14 3 2 3" xfId="31731" xr:uid="{6A35F4C7-2EA5-4D95-B73B-374882DFAA76}"/>
    <cellStyle name="40% - Ênfase3 14 3 2 4" xfId="31732" xr:uid="{9176D275-06C7-4215-ABFD-8E3FDD2CED73}"/>
    <cellStyle name="40% - Ênfase3 14 3 3" xfId="11364" xr:uid="{8D85ACD6-884E-443C-AC48-D0F3DAE595B2}"/>
    <cellStyle name="40% - Ênfase3 14 3 3 2" xfId="31733" xr:uid="{8184065A-5A32-4BAB-B65F-183C35682C0E}"/>
    <cellStyle name="40% - Ênfase3 14 3 3 2 2" xfId="31734" xr:uid="{7B8E013A-ACE9-4B1A-A051-DD26719875B2}"/>
    <cellStyle name="40% - Ênfase3 14 3 3 2 3" xfId="31735" xr:uid="{129A0285-ECB0-490A-9FE8-2D0DC9B799F3}"/>
    <cellStyle name="40% - Ênfase3 14 3 3 3" xfId="31736" xr:uid="{C78C7295-73DC-4FDA-A79D-8E9F02EA4DBB}"/>
    <cellStyle name="40% - Ênfase3 14 3 3 4" xfId="31737" xr:uid="{6522785B-AA1F-4D0D-B9CA-74A3D80C7740}"/>
    <cellStyle name="40% - Ênfase3 14 3 4" xfId="31738" xr:uid="{3E6291ED-BC8E-4E15-BE67-946E837D8E4B}"/>
    <cellStyle name="40% - Ênfase3 14 3 4 2" xfId="31739" xr:uid="{CB284CC0-67EA-4006-BF81-AF5FAF3302E0}"/>
    <cellStyle name="40% - Ênfase3 14 3 4 3" xfId="31740" xr:uid="{9C83E8F1-2736-4DA3-B422-6241C83EE697}"/>
    <cellStyle name="40% - Ênfase3 14 3 5" xfId="31741" xr:uid="{2A96DAD5-2BD9-495F-B715-3101E8CC93D1}"/>
    <cellStyle name="40% - Ênfase3 14 3 6" xfId="31742" xr:uid="{C66F5AFB-AA95-4D0D-A90D-5DA4FFE4613F}"/>
    <cellStyle name="40% - Ênfase3 14 4" xfId="11365" xr:uid="{82A2547B-40FD-40C6-BC0B-2C339815D12B}"/>
    <cellStyle name="40% - Ênfase3 14 4 2" xfId="31743" xr:uid="{26EED09F-6799-4E1F-9FCC-B6EE99050BA7}"/>
    <cellStyle name="40% - Ênfase3 14 4 2 2" xfId="31744" xr:uid="{499758D3-C0EA-43EB-A965-2FB298685F39}"/>
    <cellStyle name="40% - Ênfase3 14 4 2 3" xfId="31745" xr:uid="{C240BAE0-D533-415F-81AC-E49163A5271E}"/>
    <cellStyle name="40% - Ênfase3 14 4 3" xfId="31746" xr:uid="{281BB1E9-9438-478D-AFF1-52D2CB7C9D81}"/>
    <cellStyle name="40% - Ênfase3 14 4 4" xfId="31747" xr:uid="{15C73293-50E3-4D25-947B-89E287166481}"/>
    <cellStyle name="40% - Ênfase3 14 5" xfId="11366" xr:uid="{A05A320A-D6F4-4EDE-8933-765AA14E5EA0}"/>
    <cellStyle name="40% - Ênfase3 14 5 2" xfId="31748" xr:uid="{D8A62B51-5438-4EC5-B8BF-37D93D2161E3}"/>
    <cellStyle name="40% - Ênfase3 14 5 2 2" xfId="31749" xr:uid="{35FF8610-3E25-4A55-86B4-1B0511946947}"/>
    <cellStyle name="40% - Ênfase3 14 5 2 3" xfId="31750" xr:uid="{7B3A2B4E-D2EB-4BAE-935D-A25C16D84756}"/>
    <cellStyle name="40% - Ênfase3 14 5 3" xfId="31751" xr:uid="{AFF38B58-0488-4123-B08B-42F19FD85229}"/>
    <cellStyle name="40% - Ênfase3 14 5 4" xfId="31752" xr:uid="{75A8DF94-48E2-4694-BFA1-0ACE5F4A17AE}"/>
    <cellStyle name="40% - Ênfase3 140" xfId="31753" xr:uid="{0FF4258B-4CF9-41B4-9B13-9D07FCA4FE47}"/>
    <cellStyle name="40% - Ênfase3 141" xfId="31754" xr:uid="{752ED3C6-3AD4-496A-8D02-A41BD672C2C6}"/>
    <cellStyle name="40% - Ênfase3 142" xfId="31755" xr:uid="{B150872B-E8DA-48E7-89FF-40ED1BC80E9F}"/>
    <cellStyle name="40% - Ênfase3 143" xfId="31756" xr:uid="{4A4ACC44-6740-4AB9-A02F-4E24491F37A3}"/>
    <cellStyle name="40% - Ênfase3 144" xfId="43915" xr:uid="{4703009B-4E8F-4AB2-BE8A-FD42533C3962}"/>
    <cellStyle name="40% - Ênfase3 145" xfId="43916" xr:uid="{1CE5B3B5-C914-4521-ABB8-37289610D1FB}"/>
    <cellStyle name="40% - Ênfase3 146" xfId="43917" xr:uid="{63BF074A-2955-4FAA-864E-314A749DA741}"/>
    <cellStyle name="40% - Ênfase3 147" xfId="43918" xr:uid="{1477A609-F5F8-4325-A2C4-431A9BC22D11}"/>
    <cellStyle name="40% - Ênfase3 148" xfId="43919" xr:uid="{EC89F2BA-5326-491D-8068-CA78543A2BAD}"/>
    <cellStyle name="40% - Ênfase3 149" xfId="43920" xr:uid="{9B4E2D10-1B9A-4DD1-B8A3-5EFC87A2B4E5}"/>
    <cellStyle name="40% - Ênfase3 15" xfId="5368" xr:uid="{F3BC8CA8-6608-407F-B858-BEA551AF6722}"/>
    <cellStyle name="40% - Ênfase3 15 2" xfId="11367" xr:uid="{AF9D6477-5495-42B4-8148-23A5D992DBB7}"/>
    <cellStyle name="40% - Ênfase3 15 2 2" xfId="11368" xr:uid="{9E349F0D-0A99-42A2-B33C-5D9F61C6E5AB}"/>
    <cellStyle name="40% - Ênfase3 15 2 2 2" xfId="31757" xr:uid="{6A5A397C-5F21-4C6D-822C-2346333A89FA}"/>
    <cellStyle name="40% - Ênfase3 15 2 2 2 2" xfId="31758" xr:uid="{D1CC9F25-9783-4F5D-94E0-D869F0D29A81}"/>
    <cellStyle name="40% - Ênfase3 15 2 2 2 3" xfId="31759" xr:uid="{B270988C-48C2-4B1E-B8AC-A6C32BCEFA4B}"/>
    <cellStyle name="40% - Ênfase3 15 2 2 3" xfId="31760" xr:uid="{51D5E48C-9449-4FA3-BAEC-2E5ECD52D5AB}"/>
    <cellStyle name="40% - Ênfase3 15 2 2 4" xfId="31761" xr:uid="{D2D961F6-DB2B-4BB0-B432-898FAAF16391}"/>
    <cellStyle name="40% - Ênfase3 15 2 3" xfId="11369" xr:uid="{544F5E8F-9535-4DFD-82AB-A3ADC50DF5D2}"/>
    <cellStyle name="40% - Ênfase3 15 2 3 2" xfId="31762" xr:uid="{6F865C59-2FF3-4BB8-917E-C6BE4BAB3460}"/>
    <cellStyle name="40% - Ênfase3 15 2 3 2 2" xfId="31763" xr:uid="{EC085EE1-10EB-4458-9D38-1555ACA743C5}"/>
    <cellStyle name="40% - Ênfase3 15 2 3 2 3" xfId="31764" xr:uid="{73995EB9-819B-4DD2-9100-B669B472E5C8}"/>
    <cellStyle name="40% - Ênfase3 15 2 3 3" xfId="31765" xr:uid="{2DA4FFA8-52DD-41D0-A357-841DEA4EF837}"/>
    <cellStyle name="40% - Ênfase3 15 2 3 4" xfId="31766" xr:uid="{3B31B65B-C1DA-4E83-80AB-8FBAC240C18B}"/>
    <cellStyle name="40% - Ênfase3 15 2 4" xfId="31767" xr:uid="{6878B258-5381-49C9-B252-63FED5F389D8}"/>
    <cellStyle name="40% - Ênfase3 15 2 4 2" xfId="31768" xr:uid="{35062C0B-C708-4556-ACDD-2D655D178123}"/>
    <cellStyle name="40% - Ênfase3 15 2 4 3" xfId="31769" xr:uid="{E2F278E5-AA9C-4555-ACE9-FA8752B00B58}"/>
    <cellStyle name="40% - Ênfase3 15 2 5" xfId="31770" xr:uid="{181AF068-55ED-44ED-A991-C8AE09513F03}"/>
    <cellStyle name="40% - Ênfase3 15 2 6" xfId="31771" xr:uid="{272C64E2-62DA-40DE-8EDE-5B9FC33949B4}"/>
    <cellStyle name="40% - Ênfase3 15 3" xfId="11370" xr:uid="{4E10F587-7C31-4357-84A2-6DC1065C0DC7}"/>
    <cellStyle name="40% - Ênfase3 15 3 2" xfId="11371" xr:uid="{D4E656FC-3765-4969-B3C3-60E1B8A90E4A}"/>
    <cellStyle name="40% - Ênfase3 15 3 2 2" xfId="31772" xr:uid="{337EA950-8C09-41FA-BB3C-BE1F667EF134}"/>
    <cellStyle name="40% - Ênfase3 15 3 2 2 2" xfId="31773" xr:uid="{E0538D3E-323B-4367-8DF2-BFA45BBD508C}"/>
    <cellStyle name="40% - Ênfase3 15 3 2 2 3" xfId="31774" xr:uid="{09AC7ED9-399B-44BF-8438-8B79C1AD64C7}"/>
    <cellStyle name="40% - Ênfase3 15 3 2 3" xfId="31775" xr:uid="{38F2724A-A852-4F88-B1F0-8549224F7DE0}"/>
    <cellStyle name="40% - Ênfase3 15 3 2 4" xfId="31776" xr:uid="{CAE020B6-0CE5-435A-A858-7EF687543E8B}"/>
    <cellStyle name="40% - Ênfase3 15 3 3" xfId="11372" xr:uid="{9189964D-ACB2-4AB6-964C-F60E15DD8CEB}"/>
    <cellStyle name="40% - Ênfase3 15 3 3 2" xfId="31777" xr:uid="{DC900D64-D3A2-4A3C-9AA0-EC65718D9479}"/>
    <cellStyle name="40% - Ênfase3 15 3 3 2 2" xfId="31778" xr:uid="{C70BAA10-9AE2-47D2-B413-A8C839332496}"/>
    <cellStyle name="40% - Ênfase3 15 3 3 2 3" xfId="31779" xr:uid="{32DE8369-0946-4B84-ADE0-1DAAB3803BF5}"/>
    <cellStyle name="40% - Ênfase3 15 3 3 3" xfId="31780" xr:uid="{91089EAE-7179-440F-94EA-DBF974565FCD}"/>
    <cellStyle name="40% - Ênfase3 15 3 3 4" xfId="31781" xr:uid="{A1FB8D61-825E-4ABA-8CEC-C932F929D54D}"/>
    <cellStyle name="40% - Ênfase3 15 3 4" xfId="31782" xr:uid="{C40FC7CE-D84A-4EF3-BF1D-76A05B74B08C}"/>
    <cellStyle name="40% - Ênfase3 15 3 4 2" xfId="31783" xr:uid="{17712415-B1BA-4D02-AA89-B7BC270CF39A}"/>
    <cellStyle name="40% - Ênfase3 15 3 4 3" xfId="31784" xr:uid="{DFD474DD-4606-44EF-BC26-4C781E583EF7}"/>
    <cellStyle name="40% - Ênfase3 15 3 5" xfId="31785" xr:uid="{864B54B6-2B61-4E10-B559-AA57382BBB3D}"/>
    <cellStyle name="40% - Ênfase3 15 3 6" xfId="31786" xr:uid="{804C8D8E-C6DF-46A5-AF72-7F55D04AC208}"/>
    <cellStyle name="40% - Ênfase3 15 4" xfId="11373" xr:uid="{4E33B964-1ECB-48B6-B6F2-D79284C41FEE}"/>
    <cellStyle name="40% - Ênfase3 15 4 2" xfId="31787" xr:uid="{EDCE8112-6E09-41C8-A184-B901C6B90DE5}"/>
    <cellStyle name="40% - Ênfase3 15 4 2 2" xfId="31788" xr:uid="{53B6EE94-3B9A-47CA-B632-AA6102598F80}"/>
    <cellStyle name="40% - Ênfase3 15 4 2 3" xfId="31789" xr:uid="{58493F0A-3801-4089-9440-B5A9C5EAA3DC}"/>
    <cellStyle name="40% - Ênfase3 15 4 3" xfId="31790" xr:uid="{2DD89919-E395-4735-B7D5-1A8670E4A753}"/>
    <cellStyle name="40% - Ênfase3 15 4 4" xfId="31791" xr:uid="{0D6DE24E-BFC2-4B5C-8B83-B230F02C5AFE}"/>
    <cellStyle name="40% - Ênfase3 15 5" xfId="11374" xr:uid="{F339B05B-DD8F-4DF9-8406-74D2BE2354EE}"/>
    <cellStyle name="40% - Ênfase3 15 5 2" xfId="31792" xr:uid="{46930352-5D0E-464B-ADCC-9388CE9FE834}"/>
    <cellStyle name="40% - Ênfase3 15 5 2 2" xfId="31793" xr:uid="{2E70584E-282A-4C16-AC70-81AC21FE3FFA}"/>
    <cellStyle name="40% - Ênfase3 15 5 2 3" xfId="31794" xr:uid="{EE94AC43-3427-41F0-A714-FDC788EFA769}"/>
    <cellStyle name="40% - Ênfase3 15 5 3" xfId="31795" xr:uid="{BED84CFE-3638-4A71-A7E3-3D1682908881}"/>
    <cellStyle name="40% - Ênfase3 15 5 4" xfId="31796" xr:uid="{2A7C9DD6-B232-44D6-9D09-C6FCC21D8C87}"/>
    <cellStyle name="40% - Ênfase3 150" xfId="43921" xr:uid="{61DFE847-4A86-47EF-A0FE-F49BD1C16363}"/>
    <cellStyle name="40% - Ênfase3 151" xfId="43922" xr:uid="{FAB0CF39-6301-45A5-899B-BB8E689C8D36}"/>
    <cellStyle name="40% - Ênfase3 152" xfId="43923" xr:uid="{E91B6F1C-FBDD-4893-BEA6-93F5DE590C04}"/>
    <cellStyle name="40% - Ênfase3 16" xfId="5369" xr:uid="{BB53588B-6A13-41B8-9707-B0CE4DE0B532}"/>
    <cellStyle name="40% - Ênfase3 16 2" xfId="11375" xr:uid="{A79F69B4-AD76-4942-AF41-0D7D83281C77}"/>
    <cellStyle name="40% - Ênfase3 16 2 2" xfId="11376" xr:uid="{29F07C5F-A15D-4B5A-A128-9C7940B357E0}"/>
    <cellStyle name="40% - Ênfase3 16 2 2 2" xfId="31797" xr:uid="{FCB0AD1D-FFB1-4494-A1D9-3D178B40383F}"/>
    <cellStyle name="40% - Ênfase3 16 2 2 3" xfId="31798" xr:uid="{81A50CE1-FF1B-4086-8C6A-84F08A498E1E}"/>
    <cellStyle name="40% - Ênfase3 16 2 3" xfId="31799" xr:uid="{81D8C805-4A43-4EA2-87CF-7AE938ED7226}"/>
    <cellStyle name="40% - Ênfase3 16 2 4" xfId="31800" xr:uid="{0DC3AF1C-4319-4343-8586-FD61BFCD29C3}"/>
    <cellStyle name="40% - Ênfase3 16 3" xfId="11377" xr:uid="{B059D691-4727-42FD-8A7C-1BB4221D59A0}"/>
    <cellStyle name="40% - Ênfase3 16 3 2" xfId="31801" xr:uid="{E3CB2121-71CE-4088-B808-B4DAF7549859}"/>
    <cellStyle name="40% - Ênfase3 16 3 2 2" xfId="31802" xr:uid="{AD974437-2B54-48DB-94FE-5C799FD3036A}"/>
    <cellStyle name="40% - Ênfase3 16 3 2 3" xfId="31803" xr:uid="{4CA2BEB2-BA4A-4ABF-8F8A-ACE603A9C182}"/>
    <cellStyle name="40% - Ênfase3 16 3 3" xfId="31804" xr:uid="{04D6EBE5-3341-4C84-ACAC-D3BEC17B8829}"/>
    <cellStyle name="40% - Ênfase3 16 3 4" xfId="31805" xr:uid="{D2449442-5128-4421-A84C-5D911631F20C}"/>
    <cellStyle name="40% - Ênfase3 17" xfId="5370" xr:uid="{125B9B9F-B9F5-4F34-872A-51CEAC14CF41}"/>
    <cellStyle name="40% - Ênfase3 17 2" xfId="11378" xr:uid="{774BE641-D107-464E-A530-D503B389CFCF}"/>
    <cellStyle name="40% - Ênfase3 17 2 2" xfId="11379" xr:uid="{F379CA63-64FF-4BE7-8809-638571414CE3}"/>
    <cellStyle name="40% - Ênfase3 17 2 2 2" xfId="31806" xr:uid="{2FC414F4-7D57-4951-84AA-5DE1694D4A8A}"/>
    <cellStyle name="40% - Ênfase3 17 2 2 3" xfId="31807" xr:uid="{F43B53E3-1DE6-43E8-A269-98853CB45CDE}"/>
    <cellStyle name="40% - Ênfase3 17 2 3" xfId="31808" xr:uid="{9A9BB8B5-72DF-4E0D-A25D-F3AF51465014}"/>
    <cellStyle name="40% - Ênfase3 17 2 4" xfId="31809" xr:uid="{E6CEFE2F-01B9-4C88-BD9E-0E800221922B}"/>
    <cellStyle name="40% - Ênfase3 17 3" xfId="11380" xr:uid="{7566E6D2-D7DD-47E7-BE49-9BB72D084EA8}"/>
    <cellStyle name="40% - Ênfase3 17 3 2" xfId="31810" xr:uid="{B127C98A-A69E-48A8-A32A-216472A9BA95}"/>
    <cellStyle name="40% - Ênfase3 17 3 2 2" xfId="31811" xr:uid="{629AB899-7BA2-4F43-82B5-87C98408A5FB}"/>
    <cellStyle name="40% - Ênfase3 17 3 2 3" xfId="31812" xr:uid="{1A895BB8-6323-45B6-84AF-F284488EC200}"/>
    <cellStyle name="40% - Ênfase3 17 3 3" xfId="31813" xr:uid="{1D88F2B2-2844-4228-83D1-92B7BCA054B8}"/>
    <cellStyle name="40% - Ênfase3 17 3 4" xfId="31814" xr:uid="{10429EF5-9D71-43AB-B378-746297B0514A}"/>
    <cellStyle name="40% - Ênfase3 18" xfId="5371" xr:uid="{C375FEC8-0488-4206-B3DC-AD3AA11D58A1}"/>
    <cellStyle name="40% - Ênfase3 18 2" xfId="11381" xr:uid="{95E3505D-2F7A-42BD-B3ED-DC2F30E4F2F3}"/>
    <cellStyle name="40% - Ênfase3 18 2 2" xfId="11382" xr:uid="{15905722-DD77-4CFB-8E57-E92BA6B7A999}"/>
    <cellStyle name="40% - Ênfase3 18 2 2 2" xfId="31815" xr:uid="{AEE7F3FE-F9C5-4265-A372-A72D66404533}"/>
    <cellStyle name="40% - Ênfase3 18 2 2 3" xfId="31816" xr:uid="{F26F8ACE-D0F1-40BB-90ED-C121F4DFA2B3}"/>
    <cellStyle name="40% - Ênfase3 18 2 3" xfId="31817" xr:uid="{154B6442-2554-4299-8210-406D538C8971}"/>
    <cellStyle name="40% - Ênfase3 18 2 4" xfId="31818" xr:uid="{77F44571-5CA7-4B88-ABD2-CE6499665AAA}"/>
    <cellStyle name="40% - Ênfase3 18 3" xfId="11383" xr:uid="{1E02C679-35F6-4D6B-8DFF-18F9A8AD8C92}"/>
    <cellStyle name="40% - Ênfase3 18 3 2" xfId="31819" xr:uid="{7C0A9DB6-E806-4D18-B4E4-B9D065A94FD3}"/>
    <cellStyle name="40% - Ênfase3 18 3 2 2" xfId="31820" xr:uid="{E6FED532-E409-4D38-AC7F-3BF89B3D0F87}"/>
    <cellStyle name="40% - Ênfase3 18 3 2 3" xfId="31821" xr:uid="{5BC927D8-99B4-4449-98E9-4D17A6DFC182}"/>
    <cellStyle name="40% - Ênfase3 18 3 3" xfId="31822" xr:uid="{7B194EC2-7F69-486B-914E-FF0158A7D772}"/>
    <cellStyle name="40% - Ênfase3 18 3 4" xfId="31823" xr:uid="{4B2616E3-A146-400C-A827-CB02CCA6E240}"/>
    <cellStyle name="40% - Ênfase3 19" xfId="5372" xr:uid="{0C81E74F-952C-4718-8CCA-7784DBD5B809}"/>
    <cellStyle name="40% - Ênfase3 19 2" xfId="11384" xr:uid="{D7EB6D3C-CF33-4F7C-A52C-B4824A48454D}"/>
    <cellStyle name="40% - Ênfase3 19 2 2" xfId="11385" xr:uid="{4191DCFF-B07B-43AF-8C02-769FB80DC096}"/>
    <cellStyle name="40% - Ênfase3 19 2 2 2" xfId="31824" xr:uid="{50D60F1D-AE16-47D2-A8F5-23DF4A0E68D0}"/>
    <cellStyle name="40% - Ênfase3 19 2 2 3" xfId="31825" xr:uid="{DFB3D008-9C65-4300-A330-955A93865B08}"/>
    <cellStyle name="40% - Ênfase3 19 2 3" xfId="31826" xr:uid="{E7B5599B-AF54-4779-B9C0-409F88F1A16C}"/>
    <cellStyle name="40% - Ênfase3 19 2 4" xfId="31827" xr:uid="{648B4065-F45B-4B5A-A418-27F848092BF6}"/>
    <cellStyle name="40% - Ênfase3 19 3" xfId="11386" xr:uid="{D348C682-2692-4939-B9CD-8F9AED765F4C}"/>
    <cellStyle name="40% - Ênfase3 19 3 2" xfId="31828" xr:uid="{AE8A5DE2-4B18-4D8C-BCE2-C2085E477560}"/>
    <cellStyle name="40% - Ênfase3 19 3 2 2" xfId="31829" xr:uid="{63BB3F97-0EA0-46DD-937A-B836ED8ED25A}"/>
    <cellStyle name="40% - Ênfase3 19 3 2 3" xfId="31830" xr:uid="{2AF38D87-0EDD-49F4-96BB-B1B84767B3C8}"/>
    <cellStyle name="40% - Ênfase3 19 3 3" xfId="31831" xr:uid="{8FD21F9D-84C7-4B96-AE0A-0B9EE2AB9EB8}"/>
    <cellStyle name="40% - Ênfase3 19 3 4" xfId="31832" xr:uid="{E2FEABEF-24E3-4A3F-9BDD-9D20D041AD69}"/>
    <cellStyle name="40% - Ênfase3 2" xfId="5373" xr:uid="{05E12CCB-D0A4-4004-A570-8F4BA303CC3D}"/>
    <cellStyle name="40% - Ênfase3 2 10" xfId="5374" xr:uid="{D01E9280-96E9-46D6-AF54-9ED81CFBC5D0}"/>
    <cellStyle name="40% - Ênfase3 2 10 2" xfId="11387" xr:uid="{01642A9E-1372-4D00-99D5-C6608978BCF1}"/>
    <cellStyle name="40% - Ênfase3 2 10 2 2" xfId="31833" xr:uid="{8E6EC2BD-C2F5-4FB1-93FE-F46FBC76CCA9}"/>
    <cellStyle name="40% - Ênfase3 2 10 2 2 2" xfId="31834" xr:uid="{DD8EB1B2-A084-4743-A6F1-1D42D717C28B}"/>
    <cellStyle name="40% - Ênfase3 2 10 2 2 3" xfId="31835" xr:uid="{ABD7FE2D-13AB-48BD-A25F-B9381F991D5C}"/>
    <cellStyle name="40% - Ênfase3 2 10 2 3" xfId="31836" xr:uid="{DD2286B8-39AD-4F6D-9596-8D9FC08EE1E2}"/>
    <cellStyle name="40% - Ênfase3 2 10 2 4" xfId="31837" xr:uid="{A399960A-D9CB-45E4-B383-3EBC9BE62D2C}"/>
    <cellStyle name="40% - Ênfase3 2 10 3" xfId="31838" xr:uid="{534C9CD7-969F-474D-BE0B-58A4C956EB70}"/>
    <cellStyle name="40% - Ênfase3 2 10 3 2" xfId="31839" xr:uid="{5E62C887-AAE6-45A3-BAF3-EE850D67B187}"/>
    <cellStyle name="40% - Ênfase3 2 10 3 3" xfId="31840" xr:uid="{C89CA70C-3883-47E6-86EF-DDDDBE350F02}"/>
    <cellStyle name="40% - Ênfase3 2 10 4" xfId="31841" xr:uid="{2965AE34-596A-4A98-B72B-249F546BC0F0}"/>
    <cellStyle name="40% - Ênfase3 2 10 5" xfId="31842" xr:uid="{C4D00CB8-5532-4076-9DF0-671D8165B36F}"/>
    <cellStyle name="40% - Ênfase3 2 11" xfId="11388" xr:uid="{697F031C-0872-4391-9790-84265193A746}"/>
    <cellStyle name="40% - Ênfase3 2 11 2" xfId="11389" xr:uid="{21C9A112-4300-4706-B668-F013343E9703}"/>
    <cellStyle name="40% - Ênfase3 2 11 2 2" xfId="31843" xr:uid="{0014781D-ECE0-4E62-A5B4-20A1C0E65D48}"/>
    <cellStyle name="40% - Ênfase3 2 11 2 2 2" xfId="31844" xr:uid="{CEA00B1B-C4FE-4158-87E7-E8C7525C3B92}"/>
    <cellStyle name="40% - Ênfase3 2 11 2 2 3" xfId="31845" xr:uid="{F75D5A96-27FF-426C-B442-D7C6DC772A05}"/>
    <cellStyle name="40% - Ênfase3 2 11 2 3" xfId="31846" xr:uid="{4431A3A0-3829-48DF-B32C-A90AE988B471}"/>
    <cellStyle name="40% - Ênfase3 2 11 2 4" xfId="31847" xr:uid="{287E046C-29FC-447F-A89C-665B457AA9F8}"/>
    <cellStyle name="40% - Ênfase3 2 11 3" xfId="31848" xr:uid="{BCA413D5-B00A-45EC-A6C5-A2B8108F2DC4}"/>
    <cellStyle name="40% - Ênfase3 2 11 3 2" xfId="31849" xr:uid="{F0AD1181-B76C-4970-B99D-FFF59819E94A}"/>
    <cellStyle name="40% - Ênfase3 2 11 3 3" xfId="31850" xr:uid="{9C199001-2AD8-482E-B973-776BC0C1FF28}"/>
    <cellStyle name="40% - Ênfase3 2 11 4" xfId="31851" xr:uid="{1B85D40B-8C8C-4584-9EE7-177E443A48BB}"/>
    <cellStyle name="40% - Ênfase3 2 11 5" xfId="31852" xr:uid="{A110FA23-F9BC-40C0-BE82-93FE921B1FA7}"/>
    <cellStyle name="40% - Ênfase3 2 12" xfId="11390" xr:uid="{4E58CED9-2A59-43C1-975A-EF1F0922B818}"/>
    <cellStyle name="40% - Ênfase3 2 12 2" xfId="31853" xr:uid="{BBEBC3A4-7530-4F82-80D1-D7B7BBDC13F7}"/>
    <cellStyle name="40% - Ênfase3 2 12 2 2" xfId="31854" xr:uid="{00EB27E0-F976-4C56-B224-F438C15492D1}"/>
    <cellStyle name="40% - Ênfase3 2 12 2 3" xfId="31855" xr:uid="{D647F1D6-ACDE-48FA-84C9-E7D224A75E7E}"/>
    <cellStyle name="40% - Ênfase3 2 12 3" xfId="31856" xr:uid="{476C115B-21C3-4A3B-89B6-E2532E495B6F}"/>
    <cellStyle name="40% - Ênfase3 2 12 4" xfId="31857" xr:uid="{38476C5F-7ACB-4664-90C0-DBA8F7B98EF3}"/>
    <cellStyle name="40% - Ênfase3 2 13" xfId="11391" xr:uid="{F9E7DEB4-C0AE-437A-8C05-22C002922C4D}"/>
    <cellStyle name="40% - Ênfase3 2 13 2" xfId="31858" xr:uid="{322B62D0-733B-4407-A707-58A82E4BAA3A}"/>
    <cellStyle name="40% - Ênfase3 2 13 2 2" xfId="31859" xr:uid="{B57951FA-6F6B-4C82-B35C-47CDC170BADD}"/>
    <cellStyle name="40% - Ênfase3 2 13 2 3" xfId="31860" xr:uid="{6DB35935-4DD9-48F5-9386-02271A36BD97}"/>
    <cellStyle name="40% - Ênfase3 2 13 3" xfId="31861" xr:uid="{89BE3531-103A-448B-BADD-16C1F8C36E84}"/>
    <cellStyle name="40% - Ênfase3 2 13 4" xfId="31862" xr:uid="{C19BE687-D157-4F95-90E8-58C49AB2D306}"/>
    <cellStyle name="40% - Ênfase3 2 14" xfId="11392" xr:uid="{EA8EC14B-5730-4024-8144-387E41D6F711}"/>
    <cellStyle name="40% - Ênfase3 2 14 2" xfId="31863" xr:uid="{A6CE8EA8-9FC2-4CA6-908E-AFD4AF781BE4}"/>
    <cellStyle name="40% - Ênfase3 2 14 2 2" xfId="31864" xr:uid="{5D56C639-08C2-4137-B703-AF36EB0A77E4}"/>
    <cellStyle name="40% - Ênfase3 2 14 2 3" xfId="31865" xr:uid="{3A638111-7111-44D3-BEA3-AC914197E62C}"/>
    <cellStyle name="40% - Ênfase3 2 14 3" xfId="31866" xr:uid="{CF6D6E1D-906F-45F7-91CC-DEE3AC89BB75}"/>
    <cellStyle name="40% - Ênfase3 2 14 4" xfId="31867" xr:uid="{A1DCAEB2-70F9-4FD0-AC1C-304B1F906076}"/>
    <cellStyle name="40% - Ênfase3 2 15" xfId="11393" xr:uid="{4281FE3A-D06E-4AF9-AFA5-CB68693E94EA}"/>
    <cellStyle name="40% - Ênfase3 2 15 2" xfId="31868" xr:uid="{BC93FAEE-0B76-484D-BE95-2B8D06F86025}"/>
    <cellStyle name="40% - Ênfase3 2 15 2 2" xfId="31869" xr:uid="{0F3E52D3-912D-4177-8FD9-7D6D26320338}"/>
    <cellStyle name="40% - Ênfase3 2 15 2 3" xfId="31870" xr:uid="{5B15D266-A280-4E24-9F24-BF5348857B94}"/>
    <cellStyle name="40% - Ênfase3 2 15 3" xfId="31871" xr:uid="{ECAF3361-F8E1-46BC-949F-96A65776FEE3}"/>
    <cellStyle name="40% - Ênfase3 2 15 4" xfId="31872" xr:uid="{7A03186E-F7DA-4DCB-9408-B9EBA76B46F3}"/>
    <cellStyle name="40% - Ênfase3 2 16" xfId="11394" xr:uid="{166BA783-4238-4DF1-ABB7-34423A1E955E}"/>
    <cellStyle name="40% - Ênfase3 2 16 2" xfId="31873" xr:uid="{7D503826-7D96-4FE1-9D51-3305A8DA5F28}"/>
    <cellStyle name="40% - Ênfase3 2 16 2 2" xfId="31874" xr:uid="{C6FEC4E6-562B-40B4-BCC1-3FA351109E2A}"/>
    <cellStyle name="40% - Ênfase3 2 16 2 3" xfId="31875" xr:uid="{E7436FC6-0EAF-4FFA-B93A-2E2257322777}"/>
    <cellStyle name="40% - Ênfase3 2 16 3" xfId="31876" xr:uid="{F8DDB0ED-AD09-4D5E-9BE6-1E5A6C58A053}"/>
    <cellStyle name="40% - Ênfase3 2 16 4" xfId="31877" xr:uid="{8E1E4C0C-30F2-4C97-8B1E-A72F740A4A8B}"/>
    <cellStyle name="40% - Ênfase3 2 17" xfId="11395" xr:uid="{757CC2AC-ABD5-4C14-907F-6C6B93E3DB00}"/>
    <cellStyle name="40% - Ênfase3 2 17 2" xfId="31878" xr:uid="{CE4177EF-AB9A-493B-95BB-F3D652DAEF90}"/>
    <cellStyle name="40% - Ênfase3 2 17 2 2" xfId="31879" xr:uid="{F7884A0C-8818-44DB-8923-F0F99ADBD9D7}"/>
    <cellStyle name="40% - Ênfase3 2 17 2 3" xfId="31880" xr:uid="{FD7DC0F1-CE18-45CE-9B68-B048A16DF555}"/>
    <cellStyle name="40% - Ênfase3 2 17 3" xfId="31881" xr:uid="{B10C3B96-16A2-494E-B1DD-4279E5299F3F}"/>
    <cellStyle name="40% - Ênfase3 2 17 4" xfId="31882" xr:uid="{659BA09E-81A2-4C7E-A9B1-7057D75D4360}"/>
    <cellStyle name="40% - Ênfase3 2 18" xfId="31883" xr:uid="{88951AE8-DEBA-458E-8DE0-0BA0FA4B53B9}"/>
    <cellStyle name="40% - Ênfase3 2 19" xfId="31884" xr:uid="{C3A50A5B-D2E6-494F-A3E8-EE2CE6717AD7}"/>
    <cellStyle name="40% - Ênfase3 2 2" xfId="5375" xr:uid="{00D988CD-79F4-4D05-B260-71F8C16E9063}"/>
    <cellStyle name="40% - Ênfase3 2 2 10" xfId="11396" xr:uid="{6E8B6CCD-3A83-49B8-993C-B98EB5F6EF85}"/>
    <cellStyle name="40% - Ênfase3 2 2 10 2" xfId="11397" xr:uid="{FF658CA8-8287-4796-80FA-A8A3D0251FD6}"/>
    <cellStyle name="40% - Ênfase3 2 2 10 3" xfId="31885" xr:uid="{82149281-1BB7-4461-8E29-ED8D590D2BA1}"/>
    <cellStyle name="40% - Ênfase3 2 2 10 3 2" xfId="31886" xr:uid="{2B706251-2001-4307-A898-ECEBEF307C51}"/>
    <cellStyle name="40% - Ênfase3 2 2 10 3 3" xfId="31887" xr:uid="{53B90C64-38CB-43D4-8BF3-CED9561A6ACC}"/>
    <cellStyle name="40% - Ênfase3 2 2 10 4" xfId="31888" xr:uid="{F4B1B1BF-14D2-4284-9222-734FC7C99383}"/>
    <cellStyle name="40% - Ênfase3 2 2 10 5" xfId="31889" xr:uid="{C184D4B5-0CF5-4D36-BD70-501CCD77AF83}"/>
    <cellStyle name="40% - Ênfase3 2 2 11" xfId="11398" xr:uid="{7AA3C053-B722-485A-BCBA-246F3715764F}"/>
    <cellStyle name="40% - Ênfase3 2 2 12" xfId="11399" xr:uid="{D690B10C-C5E6-4768-A2C0-896EE80654A3}"/>
    <cellStyle name="40% - Ênfase3 2 2 13" xfId="11400" xr:uid="{13A41FAA-64EE-440D-9412-D20C16237A1E}"/>
    <cellStyle name="40% - Ênfase3 2 2 14" xfId="11401" xr:uid="{33BEDAF1-50B4-4756-916E-CACB5033C8D3}"/>
    <cellStyle name="40% - Ênfase3 2 2 15" xfId="11402" xr:uid="{52EA5C27-28CC-4388-91F6-C8EDCAA1C588}"/>
    <cellStyle name="40% - Ênfase3 2 2 16" xfId="11403" xr:uid="{F57873D8-E2C0-4BFC-8216-17C9A9FB3B4C}"/>
    <cellStyle name="40% - Ênfase3 2 2 17" xfId="31890" xr:uid="{69BCF3E7-A7EC-4C20-97D5-6E6F136A5422}"/>
    <cellStyle name="40% - Ênfase3 2 2 17 2" xfId="31891" xr:uid="{49E3BAEE-2A6E-4B50-98CF-0D707CC0D032}"/>
    <cellStyle name="40% - Ênfase3 2 2 17 3" xfId="31892" xr:uid="{FEEEADC5-9558-45CD-8C4E-35C83448E44D}"/>
    <cellStyle name="40% - Ênfase3 2 2 18" xfId="31893" xr:uid="{DD7F6253-85DF-4CAD-9D5C-624BE4311939}"/>
    <cellStyle name="40% - Ênfase3 2 2 19" xfId="31894" xr:uid="{B2CAA24F-CA0C-4AFE-8584-A1EFCC494A2B}"/>
    <cellStyle name="40% - Ênfase3 2 2 2" xfId="5376" xr:uid="{DF1F9F77-5163-483A-A17D-717EFE0EE367}"/>
    <cellStyle name="40% - Ênfase3 2 2 3" xfId="5377" xr:uid="{334192FE-8E6B-47A5-A414-C79D784561A2}"/>
    <cellStyle name="40% - Ênfase3 2 2 4" xfId="5378" xr:uid="{9E9471A0-E1A8-41BF-8A83-D90E9D632682}"/>
    <cellStyle name="40% - Ênfase3 2 2 5" xfId="5379" xr:uid="{6CE87725-255D-45CC-938C-B22840206977}"/>
    <cellStyle name="40% - Ênfase3 2 2 6" xfId="5380" xr:uid="{A733C784-4B7E-4079-BB77-55B028A2B13D}"/>
    <cellStyle name="40% - Ênfase3 2 2 7" xfId="5381" xr:uid="{DDC168F2-8246-4C59-91B9-51CF51B74A41}"/>
    <cellStyle name="40% - Ênfase3 2 2 8" xfId="5382" xr:uid="{8945CCE9-B2EC-4210-B684-0F51BF242F03}"/>
    <cellStyle name="40% - Ênfase3 2 2 9" xfId="5383" xr:uid="{B01C2882-71E1-49F7-8836-055FE5848826}"/>
    <cellStyle name="40% - Ênfase3 2 20" xfId="31895" xr:uid="{76939CCE-5E11-4062-BFE6-6BFBF94C0A0E}"/>
    <cellStyle name="40% - Ênfase3 2 3" xfId="5384" xr:uid="{09548FA3-843F-4429-B744-3A2D9E47858D}"/>
    <cellStyle name="40% - Ênfase3 2 3 2" xfId="11404" xr:uid="{35B72288-4DB6-47CF-A931-87A8CD4E2A1E}"/>
    <cellStyle name="40% - Ênfase3 2 3 2 2" xfId="31896" xr:uid="{194E1976-A9B2-49BC-AC35-14B5E7E53D9B}"/>
    <cellStyle name="40% - Ênfase3 2 3 2 2 2" xfId="31897" xr:uid="{01E25E6A-58C3-4899-8C05-E5BC038E635B}"/>
    <cellStyle name="40% - Ênfase3 2 3 2 2 3" xfId="31898" xr:uid="{F81342C6-19D2-4C87-BE09-7FF9A04F703D}"/>
    <cellStyle name="40% - Ênfase3 2 3 2 3" xfId="31899" xr:uid="{BD828752-890D-42EA-BCE5-C0E82CB3C83B}"/>
    <cellStyle name="40% - Ênfase3 2 3 2 4" xfId="31900" xr:uid="{8F2AF563-ABDF-479E-B3B0-BACC7C65B984}"/>
    <cellStyle name="40% - Ênfase3 2 3 3" xfId="11405" xr:uid="{966F361C-3AD1-4A2D-8283-6E47624A640D}"/>
    <cellStyle name="40% - Ênfase3 2 3 3 2" xfId="31901" xr:uid="{180670B2-5C23-408D-9B8E-7B9034F09236}"/>
    <cellStyle name="40% - Ênfase3 2 3 3 2 2" xfId="31902" xr:uid="{DEADEFFF-3372-4638-BB82-C94F8DB1D9E2}"/>
    <cellStyle name="40% - Ênfase3 2 3 3 2 3" xfId="31903" xr:uid="{6800C16C-BB50-4A65-BB47-DBC0AB98D7E1}"/>
    <cellStyle name="40% - Ênfase3 2 3 3 3" xfId="31904" xr:uid="{DCE6D31F-217B-428F-AB8B-94D1F61C4F8C}"/>
    <cellStyle name="40% - Ênfase3 2 3 3 4" xfId="31905" xr:uid="{BB8EF998-BCDD-48BB-ACBD-FA17912BB720}"/>
    <cellStyle name="40% - Ênfase3 2 3 4" xfId="31906" xr:uid="{4F52BD0F-40A4-4A6D-91A5-BF44944F175E}"/>
    <cellStyle name="40% - Ênfase3 2 3 4 2" xfId="31907" xr:uid="{1DBE5AA4-0FF3-4D4E-B0A2-3093DC10FA59}"/>
    <cellStyle name="40% - Ênfase3 2 3 4 3" xfId="31908" xr:uid="{A2251364-7F8B-496C-AB5D-6502CF93FE9C}"/>
    <cellStyle name="40% - Ênfase3 2 3 5" xfId="31909" xr:uid="{E4FECBAE-86EE-47CB-998E-6189AC43F805}"/>
    <cellStyle name="40% - Ênfase3 2 3 6" xfId="31910" xr:uid="{C6B08A94-E1BF-4CAF-841E-E6946295025A}"/>
    <cellStyle name="40% - Ênfase3 2 4" xfId="5385" xr:uid="{4F4FD002-9266-41C1-BC01-D3A1C39440B2}"/>
    <cellStyle name="40% - Ênfase3 2 4 2" xfId="11406" xr:uid="{64FA5C28-C385-451C-898F-65F8BB958A0E}"/>
    <cellStyle name="40% - Ênfase3 2 4 2 2" xfId="31911" xr:uid="{7CC859B8-39E8-4EE6-91AE-44A5E7C1973D}"/>
    <cellStyle name="40% - Ênfase3 2 4 2 2 2" xfId="31912" xr:uid="{54B28B45-0A2A-4525-9E2D-D99411D19831}"/>
    <cellStyle name="40% - Ênfase3 2 4 2 2 3" xfId="31913" xr:uid="{C67933A5-F905-4736-B3F5-256A74C06372}"/>
    <cellStyle name="40% - Ênfase3 2 4 2 3" xfId="31914" xr:uid="{EB2CDA44-1D28-4DFE-ACA7-0E4CD99AA804}"/>
    <cellStyle name="40% - Ênfase3 2 4 2 4" xfId="31915" xr:uid="{661226AE-3B3D-42C0-B41B-9CFF6843B191}"/>
    <cellStyle name="40% - Ênfase3 2 4 3" xfId="11407" xr:uid="{B77CC053-74D9-4B77-9A48-64EDC7B2DB83}"/>
    <cellStyle name="40% - Ênfase3 2 4 3 2" xfId="31916" xr:uid="{A89CD980-FB41-4A79-AE91-2A31A9A42CCF}"/>
    <cellStyle name="40% - Ênfase3 2 4 3 2 2" xfId="31917" xr:uid="{DAF205F8-5E37-4AD6-880A-2DD2B3AE1069}"/>
    <cellStyle name="40% - Ênfase3 2 4 3 2 3" xfId="31918" xr:uid="{2E3F944A-7BBC-463F-B3C9-53747F75D372}"/>
    <cellStyle name="40% - Ênfase3 2 4 3 3" xfId="31919" xr:uid="{903B9009-D3BE-4D38-84C6-F5255F31FD38}"/>
    <cellStyle name="40% - Ênfase3 2 4 3 4" xfId="31920" xr:uid="{04CB8CF0-DE97-4E12-8B50-42BB05A33173}"/>
    <cellStyle name="40% - Ênfase3 2 4 4" xfId="31921" xr:uid="{76AEDDB1-D020-4343-80D7-31507B923D75}"/>
    <cellStyle name="40% - Ênfase3 2 4 4 2" xfId="31922" xr:uid="{2F92541A-9FAD-4B7B-9905-0F363ED38555}"/>
    <cellStyle name="40% - Ênfase3 2 4 4 3" xfId="31923" xr:uid="{A0C8D0E8-52FF-49FC-9470-9C0C26F09CC4}"/>
    <cellStyle name="40% - Ênfase3 2 4 5" xfId="31924" xr:uid="{FB75B5AD-EB1F-47FE-843D-A4B2260DE7C4}"/>
    <cellStyle name="40% - Ênfase3 2 4 6" xfId="31925" xr:uid="{D272A60E-8689-4CF3-9906-CABE704A7506}"/>
    <cellStyle name="40% - Ênfase3 2 5" xfId="5386" xr:uid="{7E8972F3-771C-469B-A45E-3136BFD76F8A}"/>
    <cellStyle name="40% - Ênfase3 2 5 2" xfId="11408" xr:uid="{0AF65772-8686-4EF7-8309-7C5D89721148}"/>
    <cellStyle name="40% - Ênfase3 2 5 2 2" xfId="31926" xr:uid="{FF039675-4F40-4EED-A534-ACD030D3D87E}"/>
    <cellStyle name="40% - Ênfase3 2 5 2 2 2" xfId="31927" xr:uid="{704C16B8-12FE-42B3-B845-5227A5933A12}"/>
    <cellStyle name="40% - Ênfase3 2 5 2 2 3" xfId="31928" xr:uid="{1F932A25-FDAC-416B-8F97-F863D3818D60}"/>
    <cellStyle name="40% - Ênfase3 2 5 2 3" xfId="31929" xr:uid="{6CA6855E-5B2E-48E2-AA44-DF1C66E94162}"/>
    <cellStyle name="40% - Ênfase3 2 5 2 4" xfId="31930" xr:uid="{372C635C-1AC6-4C3F-90F2-936BFAE23EA0}"/>
    <cellStyle name="40% - Ênfase3 2 5 3" xfId="11409" xr:uid="{5D956AAC-607B-43B6-8090-53508C4F1BC7}"/>
    <cellStyle name="40% - Ênfase3 2 5 3 2" xfId="31931" xr:uid="{F5956970-20A9-4D62-8D87-6DE5F98B15AA}"/>
    <cellStyle name="40% - Ênfase3 2 5 3 2 2" xfId="31932" xr:uid="{41909C24-15D3-419E-9564-E981F429D896}"/>
    <cellStyle name="40% - Ênfase3 2 5 3 2 3" xfId="31933" xr:uid="{18AFDF01-0B22-4A2E-94C7-4787F6B9DF87}"/>
    <cellStyle name="40% - Ênfase3 2 5 3 3" xfId="31934" xr:uid="{2EFD6191-8FCC-40D7-B787-B2DF890237B5}"/>
    <cellStyle name="40% - Ênfase3 2 5 3 4" xfId="31935" xr:uid="{86319567-E294-4E3D-9AB4-0FC221383255}"/>
    <cellStyle name="40% - Ênfase3 2 5 4" xfId="31936" xr:uid="{1410DD97-AF85-49C6-AA7A-88715E41B0F0}"/>
    <cellStyle name="40% - Ênfase3 2 5 4 2" xfId="31937" xr:uid="{AB837E19-F8BE-43B8-A39A-825AA72AD0FA}"/>
    <cellStyle name="40% - Ênfase3 2 5 4 3" xfId="31938" xr:uid="{5C179853-4115-48DD-8251-423DA4EC6893}"/>
    <cellStyle name="40% - Ênfase3 2 5 5" xfId="31939" xr:uid="{51184F47-27AB-4E2A-8EF8-4A76A25FAF7B}"/>
    <cellStyle name="40% - Ênfase3 2 5 6" xfId="31940" xr:uid="{DC018DAF-8ABA-4DFE-9C84-91282C969208}"/>
    <cellStyle name="40% - Ênfase3 2 6" xfId="5387" xr:uid="{1192B423-42FC-49C6-9071-6CA7A9628C1C}"/>
    <cellStyle name="40% - Ênfase3 2 6 2" xfId="11410" xr:uid="{C84C890C-1137-4D7B-845A-23E01BB9A4C3}"/>
    <cellStyle name="40% - Ênfase3 2 6 2 2" xfId="31941" xr:uid="{7188F001-92A5-44EA-AECC-00CD84B4EF57}"/>
    <cellStyle name="40% - Ênfase3 2 6 2 2 2" xfId="31942" xr:uid="{A249E57A-9F2B-4F48-9B86-30345C14CAB0}"/>
    <cellStyle name="40% - Ênfase3 2 6 2 2 3" xfId="31943" xr:uid="{3A166CAD-7544-4471-9E5F-5D90E55F29C0}"/>
    <cellStyle name="40% - Ênfase3 2 6 2 3" xfId="31944" xr:uid="{F8410ABA-A320-4028-A65E-7F2695D40A0A}"/>
    <cellStyle name="40% - Ênfase3 2 6 2 4" xfId="31945" xr:uid="{886989EC-5468-4A91-83D3-842E178B7F8D}"/>
    <cellStyle name="40% - Ênfase3 2 6 3" xfId="11411" xr:uid="{71CFB0E7-8D4E-4851-A265-454A6075D6C5}"/>
    <cellStyle name="40% - Ênfase3 2 6 3 2" xfId="31946" xr:uid="{A39CD381-C663-4854-BC1C-BABDB32F904D}"/>
    <cellStyle name="40% - Ênfase3 2 6 3 2 2" xfId="31947" xr:uid="{43A05DDB-1851-4A44-8D0F-649FBD2C12B2}"/>
    <cellStyle name="40% - Ênfase3 2 6 3 2 3" xfId="31948" xr:uid="{96F0CB0A-20F4-45E9-8637-4E89B76E28F6}"/>
    <cellStyle name="40% - Ênfase3 2 6 3 3" xfId="31949" xr:uid="{082CAB20-20C6-4420-B8E5-C5C726A151FA}"/>
    <cellStyle name="40% - Ênfase3 2 6 3 4" xfId="31950" xr:uid="{EF5D3676-272E-4A94-924D-CF9267A2D50F}"/>
    <cellStyle name="40% - Ênfase3 2 6 4" xfId="31951" xr:uid="{DEAB235C-359B-4DD8-8D32-2D62CB5503B4}"/>
    <cellStyle name="40% - Ênfase3 2 6 4 2" xfId="31952" xr:uid="{067078E5-F4A5-4C17-B18E-94AA170B9FD0}"/>
    <cellStyle name="40% - Ênfase3 2 6 4 3" xfId="31953" xr:uid="{062E0DFB-C7C6-420D-A2DD-8513C2837789}"/>
    <cellStyle name="40% - Ênfase3 2 6 5" xfId="31954" xr:uid="{71E822E7-2B74-4B5A-9FF3-06A55AF475EF}"/>
    <cellStyle name="40% - Ênfase3 2 6 6" xfId="31955" xr:uid="{8C1F1EB2-53ED-456B-AE59-BBF252E60864}"/>
    <cellStyle name="40% - Ênfase3 2 7" xfId="5388" xr:uid="{161D1077-4B3B-4306-B658-D81EAE0C02D8}"/>
    <cellStyle name="40% - Ênfase3 2 7 2" xfId="11412" xr:uid="{9214FBE3-31FA-4A36-A8A1-F1E88C32F2B7}"/>
    <cellStyle name="40% - Ênfase3 2 7 2 2" xfId="31956" xr:uid="{C9A90915-534D-492E-A9C1-398520942D98}"/>
    <cellStyle name="40% - Ênfase3 2 7 2 2 2" xfId="31957" xr:uid="{34873702-3222-4590-B41D-62F2E00E8B2C}"/>
    <cellStyle name="40% - Ênfase3 2 7 2 2 3" xfId="31958" xr:uid="{C250AB5C-25EF-4497-ADC3-E572D3F13781}"/>
    <cellStyle name="40% - Ênfase3 2 7 2 3" xfId="31959" xr:uid="{499A136E-3993-4FBF-BD97-0ED523C1A7C4}"/>
    <cellStyle name="40% - Ênfase3 2 7 2 4" xfId="31960" xr:uid="{9A206A70-B5FD-4552-95BF-DB59015E7EF2}"/>
    <cellStyle name="40% - Ênfase3 2 7 3" xfId="11413" xr:uid="{A4CFEE1E-7081-4CEA-B4C3-060C4CCEFE1A}"/>
    <cellStyle name="40% - Ênfase3 2 7 3 2" xfId="31961" xr:uid="{14F96538-0EB7-49D4-8B1A-3716794167DE}"/>
    <cellStyle name="40% - Ênfase3 2 7 3 2 2" xfId="31962" xr:uid="{EDAAC120-A7E6-485E-AD20-F9E18E9ADC57}"/>
    <cellStyle name="40% - Ênfase3 2 7 3 2 3" xfId="31963" xr:uid="{57D95B92-5200-4E4F-8E36-DE55535478EF}"/>
    <cellStyle name="40% - Ênfase3 2 7 3 3" xfId="31964" xr:uid="{BEEE3389-E7C0-48DB-8EAE-E425D3FFF98A}"/>
    <cellStyle name="40% - Ênfase3 2 7 3 4" xfId="31965" xr:uid="{3E7C3C08-A4FD-437B-9D04-E465DD039A0D}"/>
    <cellStyle name="40% - Ênfase3 2 7 4" xfId="31966" xr:uid="{D5240860-E257-4BA8-8C0F-29792D35CE92}"/>
    <cellStyle name="40% - Ênfase3 2 7 4 2" xfId="31967" xr:uid="{75796EB8-309B-4C52-8378-CA25CFCA7C1A}"/>
    <cellStyle name="40% - Ênfase3 2 7 4 3" xfId="31968" xr:uid="{3F38F8CB-7371-4078-8565-EBCF11F121B3}"/>
    <cellStyle name="40% - Ênfase3 2 7 5" xfId="31969" xr:uid="{4C2D2B4F-88B7-4777-8F42-073325B6234E}"/>
    <cellStyle name="40% - Ênfase3 2 7 6" xfId="31970" xr:uid="{19B78B96-2D21-4703-ABA9-EDB824D5E843}"/>
    <cellStyle name="40% - Ênfase3 2 8" xfId="5389" xr:uid="{2DD19767-37AE-4283-AFAC-D5CF65B669FA}"/>
    <cellStyle name="40% - Ênfase3 2 8 2" xfId="11414" xr:uid="{B0D9A92F-AC97-480F-BCAA-B3A59DAA7370}"/>
    <cellStyle name="40% - Ênfase3 2 8 2 2" xfId="31971" xr:uid="{BC9C8530-C3D3-4D11-8D64-E10ADCBB3758}"/>
    <cellStyle name="40% - Ênfase3 2 8 2 2 2" xfId="31972" xr:uid="{1EDF5C61-5AF3-45A3-8E37-DEECC94B3ACD}"/>
    <cellStyle name="40% - Ênfase3 2 8 2 2 3" xfId="31973" xr:uid="{4ECCC8A3-113D-444E-88A0-06A2F69AE11D}"/>
    <cellStyle name="40% - Ênfase3 2 8 2 3" xfId="31974" xr:uid="{19D59E7F-C59E-4EA5-9F93-BA379B1C9A3C}"/>
    <cellStyle name="40% - Ênfase3 2 8 2 4" xfId="31975" xr:uid="{88C64EC7-2885-4D7B-BD56-CF7EB7A02343}"/>
    <cellStyle name="40% - Ênfase3 2 8 3" xfId="11415" xr:uid="{3DDFFA40-AF63-4F72-84F6-102305F03711}"/>
    <cellStyle name="40% - Ênfase3 2 8 3 2" xfId="31976" xr:uid="{9B6CA4AB-7F36-48C8-A0AC-CF22E2E4C38A}"/>
    <cellStyle name="40% - Ênfase3 2 8 3 2 2" xfId="31977" xr:uid="{ED205672-5216-4125-871C-A872B943E656}"/>
    <cellStyle name="40% - Ênfase3 2 8 3 2 3" xfId="31978" xr:uid="{98314E68-6093-4954-A386-0AABB8F70004}"/>
    <cellStyle name="40% - Ênfase3 2 8 3 3" xfId="31979" xr:uid="{07EE5CFE-C192-475C-A06A-649B329F7DC3}"/>
    <cellStyle name="40% - Ênfase3 2 8 3 4" xfId="31980" xr:uid="{4D417775-38D4-460D-AAC0-A28FCAA54A54}"/>
    <cellStyle name="40% - Ênfase3 2 8 4" xfId="31981" xr:uid="{5E9060E1-41D3-412B-A602-9A4D7A769279}"/>
    <cellStyle name="40% - Ênfase3 2 8 4 2" xfId="31982" xr:uid="{7005F68B-9CA6-46D8-AEFF-7F68B63EE005}"/>
    <cellStyle name="40% - Ênfase3 2 8 4 3" xfId="31983" xr:uid="{36DAC10F-A753-4CD5-87B3-BA5D6FAB003B}"/>
    <cellStyle name="40% - Ênfase3 2 8 5" xfId="31984" xr:uid="{AC0E0630-4229-49A1-8815-C6EA776C9C96}"/>
    <cellStyle name="40% - Ênfase3 2 8 6" xfId="31985" xr:uid="{BB7388B1-4FA0-4401-8D64-F83CB55EC670}"/>
    <cellStyle name="40% - Ênfase3 2 9" xfId="5390" xr:uid="{95D157A6-885C-43BE-817A-DF0C774869EB}"/>
    <cellStyle name="40% - Ênfase3 2 9 2" xfId="11416" xr:uid="{6A006D25-51AC-4688-AC81-DF7CD38C66C6}"/>
    <cellStyle name="40% - Ênfase3 2 9 2 2" xfId="31986" xr:uid="{AB06402D-BF5B-471B-B654-DF77289D3915}"/>
    <cellStyle name="40% - Ênfase3 2 9 2 2 2" xfId="31987" xr:uid="{3811A5B0-148E-46E5-A1AD-BABEF5E0E272}"/>
    <cellStyle name="40% - Ênfase3 2 9 2 2 3" xfId="31988" xr:uid="{D638E036-B3CF-448A-A708-858EDFD32B3A}"/>
    <cellStyle name="40% - Ênfase3 2 9 2 3" xfId="31989" xr:uid="{48E61DB5-72AC-475E-A2BA-E09AFA28644D}"/>
    <cellStyle name="40% - Ênfase3 2 9 2 4" xfId="31990" xr:uid="{0A6C0652-52A7-42DC-A1B9-E3DA9E73F2E5}"/>
    <cellStyle name="40% - Ênfase3 2 9 3" xfId="31991" xr:uid="{FB352F58-1D60-4421-BD53-EFA9CBB9E2B1}"/>
    <cellStyle name="40% - Ênfase3 2 9 3 2" xfId="31992" xr:uid="{D642E650-C176-46C3-B5F8-F17E29B81B86}"/>
    <cellStyle name="40% - Ênfase3 2 9 3 3" xfId="31993" xr:uid="{06E947F1-2AC8-493E-AE84-430130C61CF4}"/>
    <cellStyle name="40% - Ênfase3 2 9 4" xfId="31994" xr:uid="{4FD1B96E-5C75-4110-8F9B-E4CCC8CD36C4}"/>
    <cellStyle name="40% - Ênfase3 2 9 5" xfId="31995" xr:uid="{4D136667-0081-4032-8940-9063C3C205D7}"/>
    <cellStyle name="40% - Ênfase3 2_QGOG DRE Segreg_Serv x EP_DEZ09_multa_50%_V5" xfId="11417" xr:uid="{27A1D75C-6993-4889-BB32-C53A33FBEA1D}"/>
    <cellStyle name="40% - Ênfase3 20" xfId="5391" xr:uid="{0DEA8390-637B-48E4-802C-040572B2BB44}"/>
    <cellStyle name="40% - Ênfase3 20 2" xfId="11418" xr:uid="{020E217A-7F70-418D-BABE-83CDBB66D459}"/>
    <cellStyle name="40% - Ênfase3 20 2 2" xfId="11419" xr:uid="{946E64EB-7F05-4E0B-8EBA-7F50E0CB3C39}"/>
    <cellStyle name="40% - Ênfase3 20 2 2 2" xfId="31996" xr:uid="{B820644F-C06A-47C7-AADC-BB81F62080A3}"/>
    <cellStyle name="40% - Ênfase3 20 2 2 3" xfId="31997" xr:uid="{D997C72F-CA02-4C9E-9FDC-65C1FAB79D02}"/>
    <cellStyle name="40% - Ênfase3 20 2 3" xfId="31998" xr:uid="{B1D01E59-1D79-4F57-8EAF-CFC51118F896}"/>
    <cellStyle name="40% - Ênfase3 20 2 4" xfId="31999" xr:uid="{3FD36A2A-D68C-4FE5-8AC0-2883EA5AFBBE}"/>
    <cellStyle name="40% - Ênfase3 20 3" xfId="11420" xr:uid="{CEC25111-88B7-4232-8E17-6096D20F01AF}"/>
    <cellStyle name="40% - Ênfase3 20 3 2" xfId="32000" xr:uid="{90B67398-40A3-42E2-9D02-D12C4FE3EA8B}"/>
    <cellStyle name="40% - Ênfase3 20 3 2 2" xfId="32001" xr:uid="{94F1D175-C91E-4097-A18A-2BDC09579187}"/>
    <cellStyle name="40% - Ênfase3 20 3 2 3" xfId="32002" xr:uid="{D4CBE8BF-345A-47F7-B5AB-DBC296F24EA5}"/>
    <cellStyle name="40% - Ênfase3 20 3 3" xfId="32003" xr:uid="{AF503D76-C32F-43CE-A856-1C0C83F6D919}"/>
    <cellStyle name="40% - Ênfase3 20 3 4" xfId="32004" xr:uid="{FC0B1D36-DAEC-483D-8829-8C1A8FF63D8E}"/>
    <cellStyle name="40% - Ênfase3 20 4" xfId="32005" xr:uid="{0A5E7274-0EFE-43F6-AB04-3B4F81DF7646}"/>
    <cellStyle name="40% - Ênfase3 20 4 2" xfId="32006" xr:uid="{43C59A7E-14C1-40D7-BEDE-054453B38CE1}"/>
    <cellStyle name="40% - Ênfase3 20 4 3" xfId="32007" xr:uid="{316BDF25-2A78-4A2B-8F2D-16B9F2468CEA}"/>
    <cellStyle name="40% - Ênfase3 20 5" xfId="32008" xr:uid="{C9AC4982-F530-428C-9345-95CED1024372}"/>
    <cellStyle name="40% - Ênfase3 20 6" xfId="32009" xr:uid="{7097FBB0-A92C-48B7-9CDC-1F1BED9DE202}"/>
    <cellStyle name="40% - Ênfase3 21" xfId="5392" xr:uid="{A685008F-5031-4B90-85F9-7D0D415365CC}"/>
    <cellStyle name="40% - Ênfase3 21 2" xfId="11421" xr:uid="{EE86CD24-FB01-4350-B2E0-DDBFC40CF000}"/>
    <cellStyle name="40% - Ênfase3 21 2 2" xfId="11422" xr:uid="{1EAEE19E-F2BB-4DBB-82E9-355A32EA0A97}"/>
    <cellStyle name="40% - Ênfase3 21 2 2 2" xfId="32010" xr:uid="{E0D85D48-5940-49CF-9482-7CC4800220C2}"/>
    <cellStyle name="40% - Ênfase3 21 2 2 3" xfId="32011" xr:uid="{123354E6-4C67-463E-BF6C-16081C9EE25E}"/>
    <cellStyle name="40% - Ênfase3 21 2 3" xfId="32012" xr:uid="{B45C55E1-AF5D-4F12-8E28-28554973E58B}"/>
    <cellStyle name="40% - Ênfase3 21 2 4" xfId="32013" xr:uid="{C05CE602-8F88-4824-95B0-C7F7E72F31E5}"/>
    <cellStyle name="40% - Ênfase3 21 3" xfId="11423" xr:uid="{9E46C8BD-CF76-49D1-B9E0-8B579CA12097}"/>
    <cellStyle name="40% - Ênfase3 21 3 2" xfId="32014" xr:uid="{A8D3118C-6C7D-4526-A21B-062B1E41D8AC}"/>
    <cellStyle name="40% - Ênfase3 21 3 2 2" xfId="32015" xr:uid="{42F5E825-33FB-483A-A35F-313FC053C524}"/>
    <cellStyle name="40% - Ênfase3 21 3 2 3" xfId="32016" xr:uid="{7D6BDF33-B1C6-4C74-AEB9-C8EFF83CA3A7}"/>
    <cellStyle name="40% - Ênfase3 21 3 3" xfId="32017" xr:uid="{B44C049E-DA71-448F-A419-182495B58D04}"/>
    <cellStyle name="40% - Ênfase3 21 3 4" xfId="32018" xr:uid="{8C188795-CA8D-423A-A175-8D1F875CBED0}"/>
    <cellStyle name="40% - Ênfase3 21 4" xfId="32019" xr:uid="{31BCCFF0-4053-4617-9819-73E8974DED25}"/>
    <cellStyle name="40% - Ênfase3 21 4 2" xfId="32020" xr:uid="{F390CB8A-5F84-42E0-AD4C-FB5A240BEC8D}"/>
    <cellStyle name="40% - Ênfase3 21 4 3" xfId="32021" xr:uid="{34F76558-B5D9-4D00-A2AD-146306ACE537}"/>
    <cellStyle name="40% - Ênfase3 21 5" xfId="32022" xr:uid="{F283D187-EA20-4F26-82A6-13B2F0C39C16}"/>
    <cellStyle name="40% - Ênfase3 21 6" xfId="32023" xr:uid="{D9BB77B0-54BF-4B20-8C9B-663ACE528668}"/>
    <cellStyle name="40% - Ênfase3 22" xfId="5393" xr:uid="{7556E1DC-2124-45D2-9430-78A81DEF4D21}"/>
    <cellStyle name="40% - Ênfase3 22 2" xfId="11424" xr:uid="{72540B9D-C6FC-4195-AE83-22571DD6481A}"/>
    <cellStyle name="40% - Ênfase3 22 2 2" xfId="11425" xr:uid="{3A130935-05AF-4F39-8EB6-6E3EF90E17DF}"/>
    <cellStyle name="40% - Ênfase3 22 2 2 2" xfId="32024" xr:uid="{83B81E88-7C47-4238-91BE-6D4B2CBA0B2D}"/>
    <cellStyle name="40% - Ênfase3 22 2 2 3" xfId="32025" xr:uid="{4488C9DD-E2A6-49B6-BADC-3F74C1A987D4}"/>
    <cellStyle name="40% - Ênfase3 22 2 3" xfId="32026" xr:uid="{57AB064A-77F2-4972-9FD1-9AFEC3E2364B}"/>
    <cellStyle name="40% - Ênfase3 22 2 4" xfId="32027" xr:uid="{11A698BF-A299-4E05-90DD-FEEEBC144E9D}"/>
    <cellStyle name="40% - Ênfase3 22 3" xfId="11426" xr:uid="{3F1B684C-2DC5-4917-AC8B-FDFAF97628AE}"/>
    <cellStyle name="40% - Ênfase3 22 3 2" xfId="32028" xr:uid="{02FCF3BC-3C4C-480B-A894-49094DD9E84D}"/>
    <cellStyle name="40% - Ênfase3 22 3 2 2" xfId="32029" xr:uid="{51ECCE33-8F8F-4DE8-B83D-C4333FB2A4AE}"/>
    <cellStyle name="40% - Ênfase3 22 3 2 3" xfId="32030" xr:uid="{8C98B0D5-9D52-4B7D-A6FA-3ACA96C06DAE}"/>
    <cellStyle name="40% - Ênfase3 22 3 3" xfId="32031" xr:uid="{9E820C28-D311-4526-9644-817CF3F2A95F}"/>
    <cellStyle name="40% - Ênfase3 22 3 4" xfId="32032" xr:uid="{6F3FE0E8-22C2-4B08-B7D5-A72FE1C48F43}"/>
    <cellStyle name="40% - Ênfase3 22 4" xfId="32033" xr:uid="{96603471-C8BC-4C8E-8C84-8159FEEB32A2}"/>
    <cellStyle name="40% - Ênfase3 22 4 2" xfId="32034" xr:uid="{D011D6F2-47B1-4BE9-B2B2-9B091879A6E6}"/>
    <cellStyle name="40% - Ênfase3 22 4 3" xfId="32035" xr:uid="{6547B369-3A98-41B6-93B1-09E0E6812465}"/>
    <cellStyle name="40% - Ênfase3 22 5" xfId="32036" xr:uid="{5C6DF3E5-53E1-4C91-A52B-81AC8568462C}"/>
    <cellStyle name="40% - Ênfase3 22 6" xfId="32037" xr:uid="{6C9E1C18-22BB-4037-AF1B-9EF88EF64E32}"/>
    <cellStyle name="40% - Ênfase3 23" xfId="5394" xr:uid="{91A76427-FA3F-4852-B476-56710409723F}"/>
    <cellStyle name="40% - Ênfase3 23 2" xfId="11427" xr:uid="{A80EF942-C2E4-4425-A435-C6B775DCE5A0}"/>
    <cellStyle name="40% - Ênfase3 23 2 2" xfId="11428" xr:uid="{2C8BBE04-6D0E-46DB-88B6-CA9C4889C71C}"/>
    <cellStyle name="40% - Ênfase3 23 2 2 2" xfId="32038" xr:uid="{FDB812C9-CDCC-463A-B593-7EB800CCD4D5}"/>
    <cellStyle name="40% - Ênfase3 23 2 2 3" xfId="32039" xr:uid="{C9DEE037-8C21-48A6-B32D-CA8B5751D952}"/>
    <cellStyle name="40% - Ênfase3 23 2 3" xfId="32040" xr:uid="{40E96A43-F032-4705-9E2E-91F6E7778083}"/>
    <cellStyle name="40% - Ênfase3 23 2 4" xfId="32041" xr:uid="{3D473C8E-74D8-4A54-B1C5-5C3F6C61DD2D}"/>
    <cellStyle name="40% - Ênfase3 23 3" xfId="11429" xr:uid="{B3002337-B968-4DD8-B3C6-CAA4C1014F92}"/>
    <cellStyle name="40% - Ênfase3 23 3 2" xfId="32042" xr:uid="{37876864-4CB5-460C-9391-9C738CB4913A}"/>
    <cellStyle name="40% - Ênfase3 23 3 2 2" xfId="32043" xr:uid="{D0B2D7BA-A632-425D-B5F8-596D9D67495D}"/>
    <cellStyle name="40% - Ênfase3 23 3 2 3" xfId="32044" xr:uid="{93D76763-5F6C-4E7E-B511-A1F23D2F01A2}"/>
    <cellStyle name="40% - Ênfase3 23 3 3" xfId="32045" xr:uid="{D55C9596-B9D4-4292-9952-149A9A04D269}"/>
    <cellStyle name="40% - Ênfase3 23 3 4" xfId="32046" xr:uid="{C92D0150-24A0-4904-B43C-52F9643DAD6C}"/>
    <cellStyle name="40% - Ênfase3 23 4" xfId="32047" xr:uid="{2DE65CF8-BD7C-41CA-A808-4C039291E683}"/>
    <cellStyle name="40% - Ênfase3 23 4 2" xfId="32048" xr:uid="{21C782A6-5185-47BF-8765-2157F33EC023}"/>
    <cellStyle name="40% - Ênfase3 23 4 3" xfId="32049" xr:uid="{EC7EE4F3-2122-43B4-877D-4B0DC05D210C}"/>
    <cellStyle name="40% - Ênfase3 23 5" xfId="32050" xr:uid="{56E00DA3-E489-406E-83EE-A88E826674CD}"/>
    <cellStyle name="40% - Ênfase3 23 6" xfId="32051" xr:uid="{BA66FE1F-A8BA-4900-B9F8-0027C7EED00E}"/>
    <cellStyle name="40% - Ênfase3 24" xfId="5395" xr:uid="{3A8DC6EC-B4C1-41FD-B024-CEAE83D7E714}"/>
    <cellStyle name="40% - Ênfase3 24 2" xfId="11430" xr:uid="{921AD89A-A58B-4F01-9EE5-4782D5569A74}"/>
    <cellStyle name="40% - Ênfase3 24 2 2" xfId="11431" xr:uid="{9E86D302-BE97-432F-8A13-830FE24EA39F}"/>
    <cellStyle name="40% - Ênfase3 24 2 2 2" xfId="32052" xr:uid="{63F1841A-E7A0-4658-A46F-E26638AB862C}"/>
    <cellStyle name="40% - Ênfase3 24 2 2 3" xfId="32053" xr:uid="{7A09960C-B4D7-4086-A4C3-597802C49DBC}"/>
    <cellStyle name="40% - Ênfase3 24 2 3" xfId="32054" xr:uid="{9053F53B-52F5-4D18-97C3-F7426FB11974}"/>
    <cellStyle name="40% - Ênfase3 24 2 4" xfId="32055" xr:uid="{4C48E7E3-6C06-4EA4-B8D8-72F4F770A799}"/>
    <cellStyle name="40% - Ênfase3 24 3" xfId="11432" xr:uid="{705433F0-0811-4B0B-8B11-AC4A130DF9DF}"/>
    <cellStyle name="40% - Ênfase3 24 3 2" xfId="32056" xr:uid="{9B771F52-6404-4D98-BCA4-D5206485EC53}"/>
    <cellStyle name="40% - Ênfase3 24 3 2 2" xfId="32057" xr:uid="{CA92336B-0D94-4539-8738-444D34493F28}"/>
    <cellStyle name="40% - Ênfase3 24 3 2 3" xfId="32058" xr:uid="{D44511FE-ADCF-46E4-8751-41C420D99D95}"/>
    <cellStyle name="40% - Ênfase3 24 3 3" xfId="32059" xr:uid="{714AE0B1-A49A-44A1-AB60-CB1C70227BB3}"/>
    <cellStyle name="40% - Ênfase3 24 3 4" xfId="32060" xr:uid="{2059CC95-8663-4D2D-A065-620BB13024E6}"/>
    <cellStyle name="40% - Ênfase3 24 4" xfId="32061" xr:uid="{787DD6A6-84B6-4985-8D9E-4F92486ACF2C}"/>
    <cellStyle name="40% - Ênfase3 24 4 2" xfId="32062" xr:uid="{EBB38C1F-08A8-4B3E-8812-6E8D148050D6}"/>
    <cellStyle name="40% - Ênfase3 24 4 3" xfId="32063" xr:uid="{03517988-AADD-43FC-994E-5D0680FC9940}"/>
    <cellStyle name="40% - Ênfase3 24 5" xfId="32064" xr:uid="{4903C31F-5F58-4E8E-A3D8-C0F913C3379E}"/>
    <cellStyle name="40% - Ênfase3 24 6" xfId="32065" xr:uid="{B270AF14-D6CB-48D2-93B5-02459AD22DCC}"/>
    <cellStyle name="40% - Ênfase3 25" xfId="5396" xr:uid="{4E89CFF0-AC9D-48BE-8FA3-B5E61141117D}"/>
    <cellStyle name="40% - Ênfase3 25 2" xfId="11433" xr:uid="{EEC82E91-44C8-4D42-9ABE-B77119052BCE}"/>
    <cellStyle name="40% - Ênfase3 25 2 2" xfId="11434" xr:uid="{29D31E77-8569-4CA6-92F7-60010FDC1008}"/>
    <cellStyle name="40% - Ênfase3 25 2 2 2" xfId="32066" xr:uid="{0EC48A06-523A-4E52-B7FC-20AE5A20FA62}"/>
    <cellStyle name="40% - Ênfase3 25 2 2 3" xfId="32067" xr:uid="{291BCA8B-572B-4890-89CE-D1302329E5CC}"/>
    <cellStyle name="40% - Ênfase3 25 2 3" xfId="32068" xr:uid="{4E4E6CD7-CFEC-4A74-B048-773F992960C4}"/>
    <cellStyle name="40% - Ênfase3 25 2 4" xfId="32069" xr:uid="{703A9FAB-822C-44B2-B51C-CA5019F789DD}"/>
    <cellStyle name="40% - Ênfase3 25 3" xfId="11435" xr:uid="{BD558677-80FD-4F5E-AD39-3E3A71BEFB0A}"/>
    <cellStyle name="40% - Ênfase3 25 3 2" xfId="32070" xr:uid="{04682369-B068-4D4D-B8C4-4BC265E4D0BC}"/>
    <cellStyle name="40% - Ênfase3 25 3 2 2" xfId="32071" xr:uid="{71F3B52C-ECE7-4280-ACEC-766E5DDBFAB7}"/>
    <cellStyle name="40% - Ênfase3 25 3 2 3" xfId="32072" xr:uid="{0F3B211F-6BD2-4D10-AD20-E91086908062}"/>
    <cellStyle name="40% - Ênfase3 25 3 3" xfId="32073" xr:uid="{51708FC5-AA90-4412-A847-D8C6B2699252}"/>
    <cellStyle name="40% - Ênfase3 25 3 4" xfId="32074" xr:uid="{989834B5-57EC-4B77-BDDB-6ABB028A42D9}"/>
    <cellStyle name="40% - Ênfase3 25 4" xfId="32075" xr:uid="{37BE183F-B41A-4E8A-95CF-3AE38585DE2F}"/>
    <cellStyle name="40% - Ênfase3 25 4 2" xfId="32076" xr:uid="{3553767F-3A83-4FE1-92D0-8B6658C6FBA9}"/>
    <cellStyle name="40% - Ênfase3 25 4 3" xfId="32077" xr:uid="{DB6DDDC9-7707-4562-9C99-4520207166B8}"/>
    <cellStyle name="40% - Ênfase3 25 5" xfId="32078" xr:uid="{334F3F2A-E2D0-4AD8-BACB-B561B2042787}"/>
    <cellStyle name="40% - Ênfase3 25 6" xfId="32079" xr:uid="{8A96DA80-F340-47FE-BF78-FBF357ECE269}"/>
    <cellStyle name="40% - Ênfase3 26" xfId="5397" xr:uid="{76D924BD-D6C9-4E8C-8BC1-AB0161FE2BC4}"/>
    <cellStyle name="40% - Ênfase3 26 2" xfId="11436" xr:uid="{F2F859A4-F9F3-4F00-9FF9-52B05416ED65}"/>
    <cellStyle name="40% - Ênfase3 26 2 2" xfId="11437" xr:uid="{FE8E5099-4CA8-49DD-806E-BE4A3FC704FE}"/>
    <cellStyle name="40% - Ênfase3 26 2 2 2" xfId="32080" xr:uid="{329C68E6-E485-4AFB-B6B1-BB8D3DF949C2}"/>
    <cellStyle name="40% - Ênfase3 26 2 2 3" xfId="32081" xr:uid="{033917EF-63C8-43FA-BBFC-57D0296B711C}"/>
    <cellStyle name="40% - Ênfase3 26 2 3" xfId="32082" xr:uid="{B66C2B19-A4C3-4450-95DB-1A8D4A2ADF44}"/>
    <cellStyle name="40% - Ênfase3 26 2 4" xfId="32083" xr:uid="{959ED1B3-3963-4128-9975-FB2D04B4C451}"/>
    <cellStyle name="40% - Ênfase3 26 3" xfId="11438" xr:uid="{8931315C-695B-449F-A07C-A4F3839AE13B}"/>
    <cellStyle name="40% - Ênfase3 26 3 2" xfId="32084" xr:uid="{A591DB73-69C8-4A41-B591-66C4A0D44653}"/>
    <cellStyle name="40% - Ênfase3 26 3 2 2" xfId="32085" xr:uid="{36F3757D-507A-4116-B967-084A2342064F}"/>
    <cellStyle name="40% - Ênfase3 26 3 2 3" xfId="32086" xr:uid="{6B84D824-3574-4968-A315-0DE7EB4B7731}"/>
    <cellStyle name="40% - Ênfase3 26 3 3" xfId="32087" xr:uid="{56C1D863-D68E-465C-AD3D-166F83044E6A}"/>
    <cellStyle name="40% - Ênfase3 26 3 4" xfId="32088" xr:uid="{D1003EEC-7633-4359-AE97-7B84B07DDADD}"/>
    <cellStyle name="40% - Ênfase3 26 4" xfId="32089" xr:uid="{24F64B15-E29D-494E-833F-E19912AEE75A}"/>
    <cellStyle name="40% - Ênfase3 26 4 2" xfId="32090" xr:uid="{7031773C-49B1-41E9-832D-D1B5A611C7A9}"/>
    <cellStyle name="40% - Ênfase3 26 4 3" xfId="32091" xr:uid="{DFB3B87C-3823-47F3-9BB5-ABED1FACE60F}"/>
    <cellStyle name="40% - Ênfase3 26 5" xfId="32092" xr:uid="{9378E9EB-C954-40BD-AD4D-CA9C82C46A1C}"/>
    <cellStyle name="40% - Ênfase3 26 6" xfId="32093" xr:uid="{25F7C1B0-734D-4410-AED2-7900561E9B6F}"/>
    <cellStyle name="40% - Ênfase3 27" xfId="5398" xr:uid="{F605DA8E-35F8-43F4-A6F3-B49478897A00}"/>
    <cellStyle name="40% - Ênfase3 27 2" xfId="11439" xr:uid="{673294A9-E633-440F-A9A0-C3B99FCEDD6B}"/>
    <cellStyle name="40% - Ênfase3 27 2 2" xfId="11440" xr:uid="{2BDBB619-841D-44CD-A6A7-9A56839517EC}"/>
    <cellStyle name="40% - Ênfase3 27 2 2 2" xfId="32094" xr:uid="{1CF338D0-1A55-4F3E-B46E-248053DE0C90}"/>
    <cellStyle name="40% - Ênfase3 27 2 2 3" xfId="32095" xr:uid="{6B0A307D-A7CF-4E10-B48F-0A7877EFEF32}"/>
    <cellStyle name="40% - Ênfase3 27 2 3" xfId="32096" xr:uid="{AC469B0A-A2EC-417A-9050-E1B989D4CB61}"/>
    <cellStyle name="40% - Ênfase3 27 2 4" xfId="32097" xr:uid="{0197E027-1481-41E3-B2E4-701B619D560E}"/>
    <cellStyle name="40% - Ênfase3 27 3" xfId="11441" xr:uid="{533A861D-5652-48C2-ACEB-A138FBBA424A}"/>
    <cellStyle name="40% - Ênfase3 27 3 2" xfId="32098" xr:uid="{013D1B86-1E7E-4EE3-A543-8070CE9FC39E}"/>
    <cellStyle name="40% - Ênfase3 27 3 2 2" xfId="32099" xr:uid="{5DA67B15-7E74-4314-8196-B1C0B5D6100C}"/>
    <cellStyle name="40% - Ênfase3 27 3 2 3" xfId="32100" xr:uid="{3F9BEA15-E785-448D-A396-DAC86C2B23DD}"/>
    <cellStyle name="40% - Ênfase3 27 3 3" xfId="32101" xr:uid="{86C528DB-EEAC-4746-BFC1-F543DC94A484}"/>
    <cellStyle name="40% - Ênfase3 27 3 4" xfId="32102" xr:uid="{16057EA5-B355-4CAA-A3FB-58A3A8B8436D}"/>
    <cellStyle name="40% - Ênfase3 27 4" xfId="32103" xr:uid="{408227E9-A482-4E5D-934C-870755618B04}"/>
    <cellStyle name="40% - Ênfase3 27 4 2" xfId="32104" xr:uid="{A4BFBEF8-76F0-4255-8DD3-5C67BAEEE6F7}"/>
    <cellStyle name="40% - Ênfase3 27 4 3" xfId="32105" xr:uid="{A53B7161-084B-4F94-BB3F-BC72DBFA0A1D}"/>
    <cellStyle name="40% - Ênfase3 27 5" xfId="32106" xr:uid="{7C646905-2575-4FDD-B270-D589FF256771}"/>
    <cellStyle name="40% - Ênfase3 27 6" xfId="32107" xr:uid="{AF409766-8D8F-4CED-9967-D27A6946FD62}"/>
    <cellStyle name="40% - Ênfase3 28" xfId="5399" xr:uid="{F26E2755-FD42-4ACA-82B5-DDFC93639B32}"/>
    <cellStyle name="40% - Ênfase3 28 2" xfId="11442" xr:uid="{2C87FB60-E8E9-4C76-9FD0-82216E8FDC94}"/>
    <cellStyle name="40% - Ênfase3 28 2 2" xfId="11443" xr:uid="{59D3F6E6-72CB-4320-B5B1-4A506FB051FD}"/>
    <cellStyle name="40% - Ênfase3 28 2 2 2" xfId="32108" xr:uid="{E36C2B2D-E1D9-4CA0-B3A1-7563AC6FE93F}"/>
    <cellStyle name="40% - Ênfase3 28 2 2 3" xfId="32109" xr:uid="{2DC918B6-2139-4C90-8D16-AF901E55CF07}"/>
    <cellStyle name="40% - Ênfase3 28 2 3" xfId="32110" xr:uid="{940BD89E-3982-47FC-9D6A-E127775CD070}"/>
    <cellStyle name="40% - Ênfase3 28 2 4" xfId="32111" xr:uid="{46C06900-0748-4736-81AC-738A3CA06547}"/>
    <cellStyle name="40% - Ênfase3 28 3" xfId="11444" xr:uid="{2D5BDF7A-734E-45F4-A194-EDCBAC9B63AE}"/>
    <cellStyle name="40% - Ênfase3 28 3 2" xfId="32112" xr:uid="{1AD2808E-3710-43DF-8A33-A5F3D80FA01A}"/>
    <cellStyle name="40% - Ênfase3 28 3 2 2" xfId="32113" xr:uid="{5B00E32D-ED76-4E3D-92AF-3A6DBCB06E83}"/>
    <cellStyle name="40% - Ênfase3 28 3 2 3" xfId="32114" xr:uid="{5753F946-9E69-48B3-8968-61A15D888C0D}"/>
    <cellStyle name="40% - Ênfase3 28 3 3" xfId="32115" xr:uid="{8BC82B3A-1A61-42FD-B73E-9982408B3A25}"/>
    <cellStyle name="40% - Ênfase3 28 3 4" xfId="32116" xr:uid="{AA0FA56C-7605-4F9B-B26F-EF6E00CF6E74}"/>
    <cellStyle name="40% - Ênfase3 28 4" xfId="32117" xr:uid="{15FB370F-2588-46A7-A713-E5F8CB3D824A}"/>
    <cellStyle name="40% - Ênfase3 28 4 2" xfId="32118" xr:uid="{F2629EB2-FA86-477C-A57A-588F951BF6B6}"/>
    <cellStyle name="40% - Ênfase3 28 4 3" xfId="32119" xr:uid="{68B5E547-A29D-4C59-B6A4-D3CBFFCE9454}"/>
    <cellStyle name="40% - Ênfase3 28 5" xfId="32120" xr:uid="{84BA0865-FF63-4B43-9AB5-C095A7B15EB4}"/>
    <cellStyle name="40% - Ênfase3 28 6" xfId="32121" xr:uid="{00D58FFC-F8E3-43E6-ABAC-6E6778BB693E}"/>
    <cellStyle name="40% - Ênfase3 29" xfId="11445" xr:uid="{CC5796B8-324D-4570-8B81-17230D14CD3D}"/>
    <cellStyle name="40% - Ênfase3 29 2" xfId="11446" xr:uid="{C5FA86BF-E64E-4396-A4C5-A67D8BE58850}"/>
    <cellStyle name="40% - Ênfase3 29 2 2" xfId="11447" xr:uid="{0C1AC351-8B14-43C1-9261-88E5D0311269}"/>
    <cellStyle name="40% - Ênfase3 29 2 2 2" xfId="32122" xr:uid="{9E54E5F8-E6C1-4374-B090-98D707854CC4}"/>
    <cellStyle name="40% - Ênfase3 29 2 2 3" xfId="32123" xr:uid="{87570BDA-AE61-419D-B1C6-97529992C92F}"/>
    <cellStyle name="40% - Ênfase3 29 2 3" xfId="32124" xr:uid="{6D746AF0-ED7B-4B4D-9234-4756F27EA460}"/>
    <cellStyle name="40% - Ênfase3 29 2 4" xfId="32125" xr:uid="{CD698E10-DCFC-478E-B849-ABFCB14B1D7D}"/>
    <cellStyle name="40% - Ênfase3 29 3" xfId="11448" xr:uid="{561B766C-4F06-432C-B8C7-5FB5F79B2C17}"/>
    <cellStyle name="40% - Ênfase3 29 3 2" xfId="32126" xr:uid="{F5CE1ACC-09A6-4EC7-855F-25521CC947AF}"/>
    <cellStyle name="40% - Ênfase3 29 3 2 2" xfId="32127" xr:uid="{D622ADAE-D895-43AE-A8D8-4B2F8A3F5BAC}"/>
    <cellStyle name="40% - Ênfase3 29 3 2 3" xfId="32128" xr:uid="{5D980C04-392F-4C00-9582-E5F744CDED5F}"/>
    <cellStyle name="40% - Ênfase3 29 3 3" xfId="32129" xr:uid="{3F900347-8660-4229-9699-395BB762B085}"/>
    <cellStyle name="40% - Ênfase3 29 3 4" xfId="32130" xr:uid="{FDB8AEFF-C8E0-46C2-B3CD-8EE57050FEE1}"/>
    <cellStyle name="40% - Ênfase3 29 4" xfId="32131" xr:uid="{7D715F6D-B257-4D88-AB3F-4B081DAFDB0E}"/>
    <cellStyle name="40% - Ênfase3 29 4 2" xfId="32132" xr:uid="{30F5B80E-CBDF-4895-9496-646075FA20C0}"/>
    <cellStyle name="40% - Ênfase3 29 4 3" xfId="32133" xr:uid="{9CB42E39-5A07-4259-A602-BFBE8F870BDF}"/>
    <cellStyle name="40% - Ênfase3 29 5" xfId="32134" xr:uid="{29F1A81E-0D70-4B6C-B4F2-B5C27EAFE93E}"/>
    <cellStyle name="40% - Ênfase3 29 6" xfId="32135" xr:uid="{F8D42982-97EF-4238-BCC1-BBD374FD5F24}"/>
    <cellStyle name="40% - Ênfase3 3" xfId="5400" xr:uid="{66686D52-ABFB-43B2-9420-50691CD04288}"/>
    <cellStyle name="40% - Ênfase3 3 10" xfId="11449" xr:uid="{251AD3AB-5B7B-4CD5-AC85-CBEE22A7C8A7}"/>
    <cellStyle name="40% - Ênfase3 3 10 2" xfId="32136" xr:uid="{817311B6-FEAF-4B73-BE10-53E5A2AE86EA}"/>
    <cellStyle name="40% - Ênfase3 3 10 2 2" xfId="32137" xr:uid="{01725071-E532-4850-AD93-84DE600B5521}"/>
    <cellStyle name="40% - Ênfase3 3 10 2 3" xfId="32138" xr:uid="{11252AB4-DB4C-4379-AD77-DC6EF8507EFB}"/>
    <cellStyle name="40% - Ênfase3 3 10 3" xfId="32139" xr:uid="{D209D086-09A2-451B-B739-A6F89BB61C2C}"/>
    <cellStyle name="40% - Ênfase3 3 10 4" xfId="32140" xr:uid="{CCEB7EE8-9A91-4BA2-8A5D-33E63092A7B9}"/>
    <cellStyle name="40% - Ênfase3 3 11" xfId="32141" xr:uid="{8D55A8A2-7AF0-4C4D-AE40-FC9FB8951A4D}"/>
    <cellStyle name="40% - Ênfase3 3 11 2" xfId="32142" xr:uid="{F8BB24D3-31C7-4132-8229-0E51DF79BE5E}"/>
    <cellStyle name="40% - Ênfase3 3 11 3" xfId="32143" xr:uid="{22A324F3-01AD-45F3-BD1C-0F5AA366A625}"/>
    <cellStyle name="40% - Ênfase3 3 12" xfId="32144" xr:uid="{1D500EC2-E6E4-46CF-8F09-0EBA37D57F03}"/>
    <cellStyle name="40% - Ênfase3 3 13" xfId="32145" xr:uid="{A62691C0-F680-4595-A5BC-204BFE3F8FB7}"/>
    <cellStyle name="40% - Ênfase3 3 2" xfId="5401" xr:uid="{75451E0D-7418-49B6-88CD-E9DCA787AA81}"/>
    <cellStyle name="40% - Ênfase3 3 2 2" xfId="11450" xr:uid="{C0D76F7B-9F4C-4C9A-8537-AC2271DF9564}"/>
    <cellStyle name="40% - Ênfase3 3 2 2 2" xfId="32146" xr:uid="{50D66F1B-E219-4658-901F-BFCF28A81898}"/>
    <cellStyle name="40% - Ênfase3 3 2 2 2 2" xfId="32147" xr:uid="{6741B215-C9FD-4083-AA0B-B0A37821F3EF}"/>
    <cellStyle name="40% - Ênfase3 3 2 2 2 3" xfId="32148" xr:uid="{E9A5A6D2-4AF9-4387-A598-BB18476FF8B9}"/>
    <cellStyle name="40% - Ênfase3 3 2 2 3" xfId="32149" xr:uid="{C189731A-F9C7-4FF4-86DF-C81017AB0FFD}"/>
    <cellStyle name="40% - Ênfase3 3 2 2 4" xfId="32150" xr:uid="{3643E663-F610-4017-89EF-EEF13C9627C9}"/>
    <cellStyle name="40% - Ênfase3 3 2 3" xfId="11451" xr:uid="{7BABBDC1-8879-4E5D-BBDD-BBD8D69FB734}"/>
    <cellStyle name="40% - Ênfase3 3 2 3 2" xfId="32151" xr:uid="{65C106AD-8362-41CF-B27C-DFDBDD314024}"/>
    <cellStyle name="40% - Ênfase3 3 2 3 2 2" xfId="32152" xr:uid="{0C1E2AC9-3D1B-4C02-88D8-140EB8DC5D93}"/>
    <cellStyle name="40% - Ênfase3 3 2 3 2 3" xfId="32153" xr:uid="{D4FD1EDC-6779-4EB7-8800-A4459A3AE5D8}"/>
    <cellStyle name="40% - Ênfase3 3 2 3 3" xfId="32154" xr:uid="{8808B5DA-A0B2-4B1B-A582-6A49707FAF11}"/>
    <cellStyle name="40% - Ênfase3 3 2 3 4" xfId="32155" xr:uid="{DA1230BC-004E-4528-96F4-04C414E0F9EF}"/>
    <cellStyle name="40% - Ênfase3 3 2 4" xfId="32156" xr:uid="{A6BE38B5-DB89-435B-BADF-F44CB4004936}"/>
    <cellStyle name="40% - Ênfase3 3 2 4 2" xfId="32157" xr:uid="{85BF2AF3-4105-40B8-8DD3-755F3C74A7F1}"/>
    <cellStyle name="40% - Ênfase3 3 2 4 3" xfId="32158" xr:uid="{B7D54431-682F-4343-AE74-1BB552AF19FE}"/>
    <cellStyle name="40% - Ênfase3 3 2 5" xfId="32159" xr:uid="{092060C8-0197-464F-91EF-ADA9329DBA23}"/>
    <cellStyle name="40% - Ênfase3 3 2 6" xfId="32160" xr:uid="{46C38E0A-5993-44D1-8F01-54BEF8A22174}"/>
    <cellStyle name="40% - Ênfase3 3 3" xfId="5402" xr:uid="{804C0AB7-CAAE-4033-88C9-527AB4D34048}"/>
    <cellStyle name="40% - Ênfase3 3 3 2" xfId="11452" xr:uid="{C9AD328A-7090-4A3D-9CB7-BE63B6B44C38}"/>
    <cellStyle name="40% - Ênfase3 3 3 2 2" xfId="32161" xr:uid="{0F2F5494-5432-4356-BC2D-94F53BF1802F}"/>
    <cellStyle name="40% - Ênfase3 3 3 2 2 2" xfId="32162" xr:uid="{2CE9DC90-7521-4DE5-A122-832B13779878}"/>
    <cellStyle name="40% - Ênfase3 3 3 2 2 3" xfId="32163" xr:uid="{7AB77425-9DF4-4C1E-9D67-5DD9424D3385}"/>
    <cellStyle name="40% - Ênfase3 3 3 2 3" xfId="32164" xr:uid="{C9518099-2778-46EC-9CDD-FAACEEB6EC3E}"/>
    <cellStyle name="40% - Ênfase3 3 3 2 4" xfId="32165" xr:uid="{C0179302-31AF-4316-9EB3-E3C49670E827}"/>
    <cellStyle name="40% - Ênfase3 3 3 3" xfId="11453" xr:uid="{B7297F46-1E80-474A-94F3-A0398AFC533B}"/>
    <cellStyle name="40% - Ênfase3 3 3 3 2" xfId="32166" xr:uid="{BF48CCBB-1403-4EFF-9221-7775005AE085}"/>
    <cellStyle name="40% - Ênfase3 3 3 3 2 2" xfId="32167" xr:uid="{B1832F99-CF09-459A-B18D-7AAFE262061A}"/>
    <cellStyle name="40% - Ênfase3 3 3 3 2 3" xfId="32168" xr:uid="{627E6FE9-C3CD-4685-B8CD-6CEF9FE83E48}"/>
    <cellStyle name="40% - Ênfase3 3 3 3 3" xfId="32169" xr:uid="{E66ABB14-08AD-4DE7-952F-6FE5310CE224}"/>
    <cellStyle name="40% - Ênfase3 3 3 3 4" xfId="32170" xr:uid="{B9328097-ABB9-4022-84CF-5BD487661626}"/>
    <cellStyle name="40% - Ênfase3 3 3 4" xfId="32171" xr:uid="{4E84B676-1F65-4295-9954-0F3D93263AF9}"/>
    <cellStyle name="40% - Ênfase3 3 3 4 2" xfId="32172" xr:uid="{ADA6AA4A-2EED-4E80-B843-6B38543C826C}"/>
    <cellStyle name="40% - Ênfase3 3 3 4 3" xfId="32173" xr:uid="{E3905438-5C8C-43AE-B036-9DDA368C15CD}"/>
    <cellStyle name="40% - Ênfase3 3 3 5" xfId="32174" xr:uid="{CD5B9F40-18B1-42C4-BB9C-F85730C0F5A2}"/>
    <cellStyle name="40% - Ênfase3 3 3 6" xfId="32175" xr:uid="{B06AE95B-2784-4D6D-9564-45900D83491B}"/>
    <cellStyle name="40% - Ênfase3 3 4" xfId="5403" xr:uid="{4D6FEB53-C083-4D92-9BC3-E2BD409999BC}"/>
    <cellStyle name="40% - Ênfase3 3 4 2" xfId="11454" xr:uid="{8A001916-A595-4E87-A3DE-8125A5FCF8D4}"/>
    <cellStyle name="40% - Ênfase3 3 4 2 2" xfId="32176" xr:uid="{9AA8F04D-9A33-49DE-A04C-0AE330E35AA1}"/>
    <cellStyle name="40% - Ênfase3 3 4 2 2 2" xfId="32177" xr:uid="{32E766BA-9136-4D9D-8497-35034D40A856}"/>
    <cellStyle name="40% - Ênfase3 3 4 2 2 3" xfId="32178" xr:uid="{E612A2AC-470F-49D1-97EF-F18FDA766F3F}"/>
    <cellStyle name="40% - Ênfase3 3 4 2 3" xfId="32179" xr:uid="{90B3A9D3-B442-4B4E-995E-680475110406}"/>
    <cellStyle name="40% - Ênfase3 3 4 2 4" xfId="32180" xr:uid="{6D7EBDBC-6300-4FDA-8A26-2CF1839A51D6}"/>
    <cellStyle name="40% - Ênfase3 3 4 3" xfId="11455" xr:uid="{468E9D22-0830-4346-B8F0-999975AE76DB}"/>
    <cellStyle name="40% - Ênfase3 3 4 3 2" xfId="32181" xr:uid="{9EF8E015-25E4-4AD3-A2E6-4B72AB97DB18}"/>
    <cellStyle name="40% - Ênfase3 3 4 3 2 2" xfId="32182" xr:uid="{79B2A96A-C093-4618-B7E8-925AF82F9531}"/>
    <cellStyle name="40% - Ênfase3 3 4 3 2 3" xfId="32183" xr:uid="{030F8DC4-9A5D-4545-A241-F544B85824A5}"/>
    <cellStyle name="40% - Ênfase3 3 4 3 3" xfId="32184" xr:uid="{5C01C08F-73E3-405B-AF1D-EABBCB592439}"/>
    <cellStyle name="40% - Ênfase3 3 4 3 4" xfId="32185" xr:uid="{33DF61DC-6044-4C4A-83C2-C91A417DAC62}"/>
    <cellStyle name="40% - Ênfase3 3 4 4" xfId="32186" xr:uid="{9C5AE9BA-3F0F-4F88-A042-987DE80A5BEE}"/>
    <cellStyle name="40% - Ênfase3 3 4 4 2" xfId="32187" xr:uid="{6F89BE90-CB41-4C87-B9DB-51E7E90678AA}"/>
    <cellStyle name="40% - Ênfase3 3 4 4 3" xfId="32188" xr:uid="{DE1C09EF-1EDD-4E83-B0AC-9F8F808B0A7C}"/>
    <cellStyle name="40% - Ênfase3 3 4 5" xfId="32189" xr:uid="{21E8622F-034C-4B36-8886-7867F0F56D82}"/>
    <cellStyle name="40% - Ênfase3 3 4 6" xfId="32190" xr:uid="{30A9D27C-24E3-416C-B3BF-7ADC2333AC79}"/>
    <cellStyle name="40% - Ênfase3 3 5" xfId="11456" xr:uid="{F478D31A-C1EC-4FCD-80E5-383BB3F3CE62}"/>
    <cellStyle name="40% - Ênfase3 3 5 2" xfId="11457" xr:uid="{642BDD2A-E446-48AB-94C9-CF6B2E0D7644}"/>
    <cellStyle name="40% - Ênfase3 3 5 2 2" xfId="32191" xr:uid="{79507140-5C46-4E9D-87F7-694FC5D0DE9D}"/>
    <cellStyle name="40% - Ênfase3 3 5 2 2 2" xfId="32192" xr:uid="{813A23A0-32F0-43B4-92D6-9339A5925FC5}"/>
    <cellStyle name="40% - Ênfase3 3 5 2 2 3" xfId="32193" xr:uid="{2B11E5A2-40EF-42C2-91C3-7F7A94CD1208}"/>
    <cellStyle name="40% - Ênfase3 3 5 2 3" xfId="32194" xr:uid="{75E5A4BF-6255-4EC4-ACFA-9D1242301334}"/>
    <cellStyle name="40% - Ênfase3 3 5 2 4" xfId="32195" xr:uid="{2025B83B-3537-4B95-BEDC-CB27AA514801}"/>
    <cellStyle name="40% - Ênfase3 3 5 3" xfId="11458" xr:uid="{9A4C585E-AFC0-4777-85A4-A6DCB89DEFB3}"/>
    <cellStyle name="40% - Ênfase3 3 5 3 2" xfId="32196" xr:uid="{2274D83D-172C-4519-A967-95A34963E140}"/>
    <cellStyle name="40% - Ênfase3 3 5 3 2 2" xfId="32197" xr:uid="{F9531040-3B18-405E-AD59-CF2EFEA68F44}"/>
    <cellStyle name="40% - Ênfase3 3 5 3 2 3" xfId="32198" xr:uid="{B68FB8B3-80E2-431E-A8C4-ED8C8C452E2C}"/>
    <cellStyle name="40% - Ênfase3 3 5 3 3" xfId="32199" xr:uid="{C0D2AE60-33F0-488B-8D3A-95D2E05DF3BC}"/>
    <cellStyle name="40% - Ênfase3 3 5 3 4" xfId="32200" xr:uid="{16070C6E-48E1-474C-825B-52AD74F969D3}"/>
    <cellStyle name="40% - Ênfase3 3 5 4" xfId="32201" xr:uid="{C78A6300-E5E6-45C5-84EF-049BA3BBC984}"/>
    <cellStyle name="40% - Ênfase3 3 5 4 2" xfId="32202" xr:uid="{CC82C3DC-A167-4C67-8853-6DB282EAFF18}"/>
    <cellStyle name="40% - Ênfase3 3 5 4 3" xfId="32203" xr:uid="{C2874504-99E7-4A5D-838A-488A742C6C24}"/>
    <cellStyle name="40% - Ênfase3 3 5 5" xfId="32204" xr:uid="{BB022A2B-4CD0-4675-92E1-455FB5A949E2}"/>
    <cellStyle name="40% - Ênfase3 3 5 6" xfId="32205" xr:uid="{261778B3-BA3A-4106-AD8D-7A5B2293D251}"/>
    <cellStyle name="40% - Ênfase3 3 6" xfId="11459" xr:uid="{7577E8FF-61AA-4CDC-BC83-1A4F68ADEB0C}"/>
    <cellStyle name="40% - Ênfase3 3 6 2" xfId="11460" xr:uid="{1175593E-498D-4B6D-B83A-B41D2D1B0A2D}"/>
    <cellStyle name="40% - Ênfase3 3 6 2 2" xfId="32206" xr:uid="{94300C4F-423A-4403-AF21-0F6ABDC7AB52}"/>
    <cellStyle name="40% - Ênfase3 3 6 2 2 2" xfId="32207" xr:uid="{E9FEAD93-DA1E-430E-854C-C19F79122D8D}"/>
    <cellStyle name="40% - Ênfase3 3 6 2 2 3" xfId="32208" xr:uid="{C0E1283E-9AE3-40F6-BCDD-990F8315A0F0}"/>
    <cellStyle name="40% - Ênfase3 3 6 2 3" xfId="32209" xr:uid="{BF3450B6-754C-4A26-8EBB-42BEF2BE10BB}"/>
    <cellStyle name="40% - Ênfase3 3 6 2 4" xfId="32210" xr:uid="{3DAB975F-0243-413C-8843-C5C71A267D36}"/>
    <cellStyle name="40% - Ênfase3 3 6 3" xfId="11461" xr:uid="{49DD04EB-3566-4AAF-A399-427AF69FBA34}"/>
    <cellStyle name="40% - Ênfase3 3 6 3 2" xfId="32211" xr:uid="{3EADE84E-F427-46FE-923F-AA01BACE1820}"/>
    <cellStyle name="40% - Ênfase3 3 6 3 2 2" xfId="32212" xr:uid="{24D42E00-80C8-4F30-97FA-CD1BDC18CD32}"/>
    <cellStyle name="40% - Ênfase3 3 6 3 2 3" xfId="32213" xr:uid="{05947BFC-03B8-4425-A1FC-1D4E31C8901A}"/>
    <cellStyle name="40% - Ênfase3 3 6 3 3" xfId="32214" xr:uid="{CF59E7BE-2FE5-4931-B529-17E33656D656}"/>
    <cellStyle name="40% - Ênfase3 3 6 3 4" xfId="32215" xr:uid="{C6082B93-7A9E-487F-87FA-D45E87323387}"/>
    <cellStyle name="40% - Ênfase3 3 6 4" xfId="32216" xr:uid="{948B94AC-4E09-4461-80F7-3DC67AC209FB}"/>
    <cellStyle name="40% - Ênfase3 3 6 4 2" xfId="32217" xr:uid="{A1DC6432-2BEE-4726-BBFE-EAD37D074D76}"/>
    <cellStyle name="40% - Ênfase3 3 6 4 3" xfId="32218" xr:uid="{49D6A255-66D0-4AC6-845A-CF30FDA58AFF}"/>
    <cellStyle name="40% - Ênfase3 3 6 5" xfId="32219" xr:uid="{256CB86E-A144-4B76-B215-F7F337F9BB07}"/>
    <cellStyle name="40% - Ênfase3 3 6 6" xfId="32220" xr:uid="{406E1A01-27C4-4F3F-B308-8CDFD2146101}"/>
    <cellStyle name="40% - Ênfase3 3 7" xfId="11462" xr:uid="{B05B6277-9031-44E5-8697-DFE103C7C861}"/>
    <cellStyle name="40% - Ênfase3 3 7 2" xfId="11463" xr:uid="{1C79796D-B172-4F40-A5FE-6C7F2BA44C40}"/>
    <cellStyle name="40% - Ênfase3 3 7 2 2" xfId="32221" xr:uid="{1E0634A8-842C-4155-BF82-9ADA2AC2A2BB}"/>
    <cellStyle name="40% - Ênfase3 3 7 2 2 2" xfId="32222" xr:uid="{0108F49C-10D2-499A-9577-6AAB4492B4AC}"/>
    <cellStyle name="40% - Ênfase3 3 7 2 2 3" xfId="32223" xr:uid="{79E60366-98F2-427D-9D21-41DDA008B471}"/>
    <cellStyle name="40% - Ênfase3 3 7 2 3" xfId="32224" xr:uid="{AD95CB11-EA28-40E3-B0AE-B00D06C32EF8}"/>
    <cellStyle name="40% - Ênfase3 3 7 2 4" xfId="32225" xr:uid="{3985CA9F-BB40-4935-83F8-92E4AC4AFF73}"/>
    <cellStyle name="40% - Ênfase3 3 7 3" xfId="11464" xr:uid="{B09CB09C-A128-4058-8CBD-695787CC2939}"/>
    <cellStyle name="40% - Ênfase3 3 7 3 2" xfId="32226" xr:uid="{5620780C-2ADF-43DD-82E1-D375497F05CB}"/>
    <cellStyle name="40% - Ênfase3 3 7 3 2 2" xfId="32227" xr:uid="{71DE9D58-DA53-49FA-A77A-7DC9F6E053C4}"/>
    <cellStyle name="40% - Ênfase3 3 7 3 2 3" xfId="32228" xr:uid="{66BCFA01-7ACE-451A-A4F8-7E981FC04CD9}"/>
    <cellStyle name="40% - Ênfase3 3 7 3 3" xfId="32229" xr:uid="{AC5E104B-F182-45E2-A953-871ABCFB7E73}"/>
    <cellStyle name="40% - Ênfase3 3 7 3 4" xfId="32230" xr:uid="{FCFC395D-9904-4A2A-829D-2B3E26A92352}"/>
    <cellStyle name="40% - Ênfase3 3 7 4" xfId="32231" xr:uid="{26048F51-01FB-47F8-A706-1CB385B0AB60}"/>
    <cellStyle name="40% - Ênfase3 3 7 4 2" xfId="32232" xr:uid="{29D5408C-9665-4C76-8CBF-9F5E3B552FF0}"/>
    <cellStyle name="40% - Ênfase3 3 7 4 3" xfId="32233" xr:uid="{2ABC5202-A9C6-494C-90EF-16BF52439E62}"/>
    <cellStyle name="40% - Ênfase3 3 7 5" xfId="32234" xr:uid="{C3E79A1D-3D51-4C8F-867F-D87359DAF812}"/>
    <cellStyle name="40% - Ênfase3 3 7 6" xfId="32235" xr:uid="{42DBD943-1922-42D1-B840-B4723DE6EA14}"/>
    <cellStyle name="40% - Ênfase3 3 8" xfId="11465" xr:uid="{2980782F-325F-44EB-AD8C-3CEC22D4975D}"/>
    <cellStyle name="40% - Ênfase3 3 8 2" xfId="11466" xr:uid="{75722E6F-DAB8-4948-9ED1-CE7E4E8FB077}"/>
    <cellStyle name="40% - Ênfase3 3 8 2 2" xfId="32236" xr:uid="{1D596DB3-3C0C-4812-8A66-DEF0DC14225C}"/>
    <cellStyle name="40% - Ênfase3 3 8 2 2 2" xfId="32237" xr:uid="{DC02173E-3D43-425C-B730-B112DE366755}"/>
    <cellStyle name="40% - Ênfase3 3 8 2 2 3" xfId="32238" xr:uid="{07743326-A18C-417F-B610-D1E485F57022}"/>
    <cellStyle name="40% - Ênfase3 3 8 2 3" xfId="32239" xr:uid="{B225D21A-9F5E-40E3-85E8-9D0DE42CB00A}"/>
    <cellStyle name="40% - Ênfase3 3 8 2 4" xfId="32240" xr:uid="{4CB0911F-6739-4FDB-BF30-B7C77BB6C5D8}"/>
    <cellStyle name="40% - Ênfase3 3 8 3" xfId="11467" xr:uid="{FD278D04-4F2C-4C56-9E83-8AB3A2401EB4}"/>
    <cellStyle name="40% - Ênfase3 3 8 3 2" xfId="32241" xr:uid="{2F4E34FB-2957-4E9A-B22E-E5E356C41B51}"/>
    <cellStyle name="40% - Ênfase3 3 8 3 2 2" xfId="32242" xr:uid="{EAC306BA-F438-4C52-80E4-5FE0782C897A}"/>
    <cellStyle name="40% - Ênfase3 3 8 3 2 3" xfId="32243" xr:uid="{7711C71B-7272-4DAD-B49A-97A927165A9D}"/>
    <cellStyle name="40% - Ênfase3 3 8 3 3" xfId="32244" xr:uid="{E7D469E9-C37B-4452-849C-D699C3CA9EB3}"/>
    <cellStyle name="40% - Ênfase3 3 8 3 4" xfId="32245" xr:uid="{26135A1D-CA36-4058-8A66-A1099B4BE43E}"/>
    <cellStyle name="40% - Ênfase3 3 8 4" xfId="32246" xr:uid="{77F52C0A-09CB-49F1-BA3C-D5BCBA9D7894}"/>
    <cellStyle name="40% - Ênfase3 3 8 4 2" xfId="32247" xr:uid="{6D965310-C332-41AC-A324-AD193E91003E}"/>
    <cellStyle name="40% - Ênfase3 3 8 4 3" xfId="32248" xr:uid="{DA2F8252-4077-46E7-8801-981180EF4614}"/>
    <cellStyle name="40% - Ênfase3 3 8 5" xfId="32249" xr:uid="{FAB4EE49-18AF-4919-A134-2EB79C18BC76}"/>
    <cellStyle name="40% - Ênfase3 3 8 6" xfId="32250" xr:uid="{99F6C4C6-0742-4A43-B3C5-97A27902CB66}"/>
    <cellStyle name="40% - Ênfase3 3 9" xfId="11468" xr:uid="{FD726CC6-7B81-4615-AD56-65329000B194}"/>
    <cellStyle name="40% - Ênfase3 3 9 2" xfId="32251" xr:uid="{F907DF84-C1D4-4259-AFDB-43CA68D49648}"/>
    <cellStyle name="40% - Ênfase3 3 9 2 2" xfId="32252" xr:uid="{9D8243D8-B507-4A5A-A11F-D9E46843F003}"/>
    <cellStyle name="40% - Ênfase3 3 9 2 3" xfId="32253" xr:uid="{5D14439E-C4B0-4F80-A845-6EBDFB3472F8}"/>
    <cellStyle name="40% - Ênfase3 3 9 3" xfId="32254" xr:uid="{38BDC390-0D70-43DC-8297-F2433CE928F7}"/>
    <cellStyle name="40% - Ênfase3 3 9 4" xfId="32255" xr:uid="{86BBBDA1-4B84-4890-9A90-E53DBAA04F45}"/>
    <cellStyle name="40% - Ênfase3 30" xfId="11469" xr:uid="{7FFD6513-E7F1-4AB0-AE15-7A81BCF7DD94}"/>
    <cellStyle name="40% - Ênfase3 30 2" xfId="11470" xr:uid="{B3611B0A-C38D-42E9-B05C-B35C54B22B97}"/>
    <cellStyle name="40% - Ênfase3 30 2 2" xfId="11471" xr:uid="{306B051B-23AD-44AA-82D7-4AA6D4F8AC8B}"/>
    <cellStyle name="40% - Ênfase3 30 2 2 2" xfId="32256" xr:uid="{60578656-467F-459E-BDCC-F924DABB24DB}"/>
    <cellStyle name="40% - Ênfase3 30 2 2 3" xfId="32257" xr:uid="{A24F2789-4997-457F-8A62-A1EFDD2A0343}"/>
    <cellStyle name="40% - Ênfase3 30 2 3" xfId="32258" xr:uid="{B55F132D-2518-4C7D-A78F-588D296F9455}"/>
    <cellStyle name="40% - Ênfase3 30 2 4" xfId="32259" xr:uid="{99062972-2C50-4DC9-842B-3B24654E3DFE}"/>
    <cellStyle name="40% - Ênfase3 30 3" xfId="11472" xr:uid="{D89CD89F-40C0-4693-AD05-265429056DD1}"/>
    <cellStyle name="40% - Ênfase3 30 3 2" xfId="32260" xr:uid="{AE9A6408-4EDC-4CA6-8FD8-4C97A5DA04BB}"/>
    <cellStyle name="40% - Ênfase3 30 3 2 2" xfId="32261" xr:uid="{4A79DA55-6771-4E8E-AAF9-46913EDE4BC7}"/>
    <cellStyle name="40% - Ênfase3 30 3 2 3" xfId="32262" xr:uid="{0B57EC56-7FD4-47BE-AE01-C4A8A4BA5410}"/>
    <cellStyle name="40% - Ênfase3 30 3 3" xfId="32263" xr:uid="{CD52577B-8CA7-4517-B573-FA8DC2DE4ED6}"/>
    <cellStyle name="40% - Ênfase3 30 3 4" xfId="32264" xr:uid="{360FBB6F-0DF9-4F00-BF37-700581968A61}"/>
    <cellStyle name="40% - Ênfase3 30 4" xfId="32265" xr:uid="{B2F498B8-594C-4B09-B5D4-61198B204794}"/>
    <cellStyle name="40% - Ênfase3 30 4 2" xfId="32266" xr:uid="{96318DB9-686C-4162-BBDB-D400D5AD0FD3}"/>
    <cellStyle name="40% - Ênfase3 30 4 3" xfId="32267" xr:uid="{56BCF40D-2277-42C8-9E67-03A658D156AA}"/>
    <cellStyle name="40% - Ênfase3 30 5" xfId="32268" xr:uid="{32E5D89C-98DB-4781-872E-F2D16368A004}"/>
    <cellStyle name="40% - Ênfase3 30 6" xfId="32269" xr:uid="{4FB7DCA7-EA12-418C-BA0A-1A9CA6F3A430}"/>
    <cellStyle name="40% - Ênfase3 31" xfId="11473" xr:uid="{35AEE7F9-0EE5-445D-9B1E-3044B757C751}"/>
    <cellStyle name="40% - Ênfase3 31 2" xfId="11474" xr:uid="{5B4D9575-FF86-4CFD-A38C-F1544AFEC149}"/>
    <cellStyle name="40% - Ênfase3 31 2 2" xfId="11475" xr:uid="{6067F89E-5484-453D-ABE7-F7142930B012}"/>
    <cellStyle name="40% - Ênfase3 31 2 2 2" xfId="32270" xr:uid="{AD3BCD99-6B12-4BF6-84F3-FB068CDCCA0A}"/>
    <cellStyle name="40% - Ênfase3 31 2 2 3" xfId="32271" xr:uid="{CEF99C0C-0F73-4687-9DF1-73189A40DE02}"/>
    <cellStyle name="40% - Ênfase3 31 2 3" xfId="32272" xr:uid="{1191A178-5565-4296-AA8D-119BEAFE51A9}"/>
    <cellStyle name="40% - Ênfase3 31 2 4" xfId="32273" xr:uid="{8B33BEE4-A08F-4A19-AFA9-43DB6CB7DE3B}"/>
    <cellStyle name="40% - Ênfase3 31 3" xfId="11476" xr:uid="{344F99EF-FB91-4384-8612-36C6108FBA2A}"/>
    <cellStyle name="40% - Ênfase3 31 3 2" xfId="32274" xr:uid="{2AAD1B86-24F6-4502-9C16-78C34AB09777}"/>
    <cellStyle name="40% - Ênfase3 31 3 2 2" xfId="32275" xr:uid="{303CB9FE-16D6-410E-94C7-730C1ADB33B0}"/>
    <cellStyle name="40% - Ênfase3 31 3 2 3" xfId="32276" xr:uid="{E3B6DA9A-92CC-4531-8E7C-C1B54C995379}"/>
    <cellStyle name="40% - Ênfase3 31 3 3" xfId="32277" xr:uid="{3104C79B-9C75-4F0F-8B50-C14C21A73F17}"/>
    <cellStyle name="40% - Ênfase3 31 3 4" xfId="32278" xr:uid="{01DFAE5B-C694-40BA-9C34-215D8AA934EF}"/>
    <cellStyle name="40% - Ênfase3 31 4" xfId="32279" xr:uid="{F78F7E39-8F84-4334-BBA1-680954BD9A6E}"/>
    <cellStyle name="40% - Ênfase3 31 4 2" xfId="32280" xr:uid="{9D99AF8F-1421-4FCB-8677-DF6B84A9097F}"/>
    <cellStyle name="40% - Ênfase3 31 4 3" xfId="32281" xr:uid="{CA21C24B-E604-4049-AA48-A54BB9890DCF}"/>
    <cellStyle name="40% - Ênfase3 31 5" xfId="32282" xr:uid="{236B7704-D9D5-47AB-9744-924F3EC43FD5}"/>
    <cellStyle name="40% - Ênfase3 31 6" xfId="32283" xr:uid="{BE35E154-4C7B-4440-8B56-5DD9A0C43D34}"/>
    <cellStyle name="40% - Ênfase3 32" xfId="11477" xr:uid="{4AABECD3-6A2C-4F6A-96EB-BB275525382D}"/>
    <cellStyle name="40% - Ênfase3 32 2" xfId="11478" xr:uid="{2FDF02E6-671D-4B0C-91AF-E5E4965BCBB8}"/>
    <cellStyle name="40% - Ênfase3 32 2 2" xfId="11479" xr:uid="{5BFCA00E-0C2F-4784-8D42-BDA0125E8976}"/>
    <cellStyle name="40% - Ênfase3 32 2 2 2" xfId="32284" xr:uid="{D338F140-D942-4D01-A15C-20B0CAB882EE}"/>
    <cellStyle name="40% - Ênfase3 32 2 2 3" xfId="32285" xr:uid="{1F1F7BFF-5B9F-4A2B-99EE-83CBA19D0F33}"/>
    <cellStyle name="40% - Ênfase3 32 2 3" xfId="32286" xr:uid="{10A75F93-690A-4929-95FB-CB108B93E4A3}"/>
    <cellStyle name="40% - Ênfase3 32 2 4" xfId="32287" xr:uid="{18D342CB-475E-425C-AFB5-2100E14259CD}"/>
    <cellStyle name="40% - Ênfase3 32 3" xfId="11480" xr:uid="{0F39184E-C1BC-42EB-9417-EB395E42BD53}"/>
    <cellStyle name="40% - Ênfase3 32 3 2" xfId="32288" xr:uid="{DFC9878A-6CB2-4A1D-8883-67D88FBC3DEC}"/>
    <cellStyle name="40% - Ênfase3 32 3 2 2" xfId="32289" xr:uid="{96C8C13D-65C1-4BDE-9273-9FC717D57BB2}"/>
    <cellStyle name="40% - Ênfase3 32 3 2 3" xfId="32290" xr:uid="{8ABE8A36-B3E3-4CC6-A528-EA41579DD6B3}"/>
    <cellStyle name="40% - Ênfase3 32 3 3" xfId="32291" xr:uid="{2530163C-8437-4152-ADCB-B06022585F7B}"/>
    <cellStyle name="40% - Ênfase3 32 3 4" xfId="32292" xr:uid="{D9DA2385-8E1C-492C-88D6-315FA828B728}"/>
    <cellStyle name="40% - Ênfase3 32 4" xfId="32293" xr:uid="{7076A5B9-E88C-42C3-8DBB-8EFDE9303589}"/>
    <cellStyle name="40% - Ênfase3 32 4 2" xfId="32294" xr:uid="{715F432A-C83D-472B-A5FB-5CDFE2DF6CD5}"/>
    <cellStyle name="40% - Ênfase3 32 4 3" xfId="32295" xr:uid="{CFE601EA-D21B-4507-9B25-79B57EA8881A}"/>
    <cellStyle name="40% - Ênfase3 32 5" xfId="32296" xr:uid="{048EFF8B-F696-465F-B1BC-B4AC2ACCBC2E}"/>
    <cellStyle name="40% - Ênfase3 32 6" xfId="32297" xr:uid="{7932D2D6-C7DF-4941-BE61-F20D94DB9CBE}"/>
    <cellStyle name="40% - Ênfase3 33" xfId="11481" xr:uid="{B8EE19C2-DCA5-4C53-ADFF-9F58ADA656D8}"/>
    <cellStyle name="40% - Ênfase3 33 2" xfId="11482" xr:uid="{418EDCC8-CE0D-49C3-A96B-F07714C5D440}"/>
    <cellStyle name="40% - Ênfase3 33 2 2" xfId="32298" xr:uid="{7FF92724-D530-4F34-A1AB-59870C160FB9}"/>
    <cellStyle name="40% - Ênfase3 33 2 2 2" xfId="32299" xr:uid="{6D23DBF4-CB0D-437A-B7BC-900639D840FF}"/>
    <cellStyle name="40% - Ênfase3 33 2 2 3" xfId="32300" xr:uid="{6454639D-5350-4A34-A7E0-4EF7036A5FB6}"/>
    <cellStyle name="40% - Ênfase3 33 2 3" xfId="32301" xr:uid="{4FD24A7F-2A5E-4E8D-BF50-8D856D4E63EF}"/>
    <cellStyle name="40% - Ênfase3 33 2 4" xfId="32302" xr:uid="{E08F1AC2-AE20-4C1F-BB1C-ADACF6852EC1}"/>
    <cellStyle name="40% - Ênfase3 33 3" xfId="11483" xr:uid="{9E368044-390C-4528-B762-CA55A7908F14}"/>
    <cellStyle name="40% - Ênfase3 33 3 2" xfId="32303" xr:uid="{629DAEDC-5E44-40D5-A61C-579D2E108C14}"/>
    <cellStyle name="40% - Ênfase3 33 3 2 2" xfId="32304" xr:uid="{1A9D622F-1988-4A17-A6D1-5A0A11045F54}"/>
    <cellStyle name="40% - Ênfase3 33 3 2 3" xfId="32305" xr:uid="{0593C852-DC9A-4D25-A99D-06F3AAD9BA02}"/>
    <cellStyle name="40% - Ênfase3 33 3 3" xfId="32306" xr:uid="{F9E3DAFA-5E4C-4AF4-9B73-CCABA8010DEF}"/>
    <cellStyle name="40% - Ênfase3 33 3 4" xfId="32307" xr:uid="{28F09E5A-EC4B-4DEC-A88C-F5AD69F5EFEB}"/>
    <cellStyle name="40% - Ênfase3 33 4" xfId="32308" xr:uid="{9C175C04-E2C1-4FC7-8B7A-2A68F61CC636}"/>
    <cellStyle name="40% - Ênfase3 33 4 2" xfId="32309" xr:uid="{169E6C3E-10FA-410D-B5ED-38BDAA831DE1}"/>
    <cellStyle name="40% - Ênfase3 33 4 3" xfId="32310" xr:uid="{108AF44C-29BD-48FC-A0AE-4446FDFBF7C2}"/>
    <cellStyle name="40% - Ênfase3 33 5" xfId="32311" xr:uid="{2E5C6CC8-23FF-486F-8CD1-EFBB405D0D58}"/>
    <cellStyle name="40% - Ênfase3 33 6" xfId="32312" xr:uid="{BB6A779C-1505-484A-9A3C-07ADBE59F2B6}"/>
    <cellStyle name="40% - Ênfase3 34" xfId="11484" xr:uid="{161FC103-A1F6-4117-8EBE-1EEFB3C8D447}"/>
    <cellStyle name="40% - Ênfase3 34 2" xfId="11485" xr:uid="{486763C2-40C2-4D0D-BADC-9A7F41F3EB32}"/>
    <cellStyle name="40% - Ênfase3 34 2 2" xfId="32313" xr:uid="{188CBE02-41DB-40C5-BA97-2008DE6AEBA4}"/>
    <cellStyle name="40% - Ênfase3 34 2 2 2" xfId="32314" xr:uid="{43477718-9F9E-451F-B874-7CBAA4663655}"/>
    <cellStyle name="40% - Ênfase3 34 2 2 3" xfId="32315" xr:uid="{14BB5089-809E-4742-A6C2-2624FE7834ED}"/>
    <cellStyle name="40% - Ênfase3 34 2 3" xfId="32316" xr:uid="{4B621ED1-A741-4036-B1AF-43920C001477}"/>
    <cellStyle name="40% - Ênfase3 34 2 4" xfId="32317" xr:uid="{714461AF-5E49-4EBE-8609-6253B8DDB45F}"/>
    <cellStyle name="40% - Ênfase3 34 3" xfId="11486" xr:uid="{00A1FA2C-AE77-4544-AF73-122C0FDD0A94}"/>
    <cellStyle name="40% - Ênfase3 34 3 2" xfId="32318" xr:uid="{03A0AA4C-4078-46B8-A8A3-8426A357F22E}"/>
    <cellStyle name="40% - Ênfase3 34 3 2 2" xfId="32319" xr:uid="{3E0EDEDD-6936-426C-9617-5789A07F8ADA}"/>
    <cellStyle name="40% - Ênfase3 34 3 2 3" xfId="32320" xr:uid="{C68ADE19-1751-442C-B3C4-18B9212C2533}"/>
    <cellStyle name="40% - Ênfase3 34 3 3" xfId="32321" xr:uid="{8D618AE5-EED9-4C3F-B01B-17BB657D9C17}"/>
    <cellStyle name="40% - Ênfase3 34 3 4" xfId="32322" xr:uid="{7E6797C0-517C-4682-85F3-C749B49BEA72}"/>
    <cellStyle name="40% - Ênfase3 34 4" xfId="32323" xr:uid="{A3C80B88-BC3E-4DB7-9C0F-DF1E22D417CB}"/>
    <cellStyle name="40% - Ênfase3 34 4 2" xfId="32324" xr:uid="{203693AD-2E07-4C53-90A6-A0FFBE6A0186}"/>
    <cellStyle name="40% - Ênfase3 34 4 3" xfId="32325" xr:uid="{DB978EC4-D2F3-4281-BE8D-4D803E7B0CD9}"/>
    <cellStyle name="40% - Ênfase3 34 5" xfId="32326" xr:uid="{0DD84734-CA45-4339-8B75-CE66C130794F}"/>
    <cellStyle name="40% - Ênfase3 34 6" xfId="32327" xr:uid="{245AE58E-4439-4BE7-8122-D2758B0ECB43}"/>
    <cellStyle name="40% - Ênfase3 35" xfId="11487" xr:uid="{2D73AC16-462B-461B-867F-7BE6D9D6C30C}"/>
    <cellStyle name="40% - Ênfase3 35 2" xfId="11488" xr:uid="{AF039125-445B-4D80-AE53-9E51D0A15E05}"/>
    <cellStyle name="40% - Ênfase3 35 2 2" xfId="32328" xr:uid="{FF53F671-B872-4277-91FD-7CF918C13816}"/>
    <cellStyle name="40% - Ênfase3 35 2 2 2" xfId="32329" xr:uid="{DB8680C0-317F-4E97-B1C5-D42A01966D35}"/>
    <cellStyle name="40% - Ênfase3 35 2 2 3" xfId="32330" xr:uid="{4799F0AD-E7AE-42C2-9BBA-103A35453C9F}"/>
    <cellStyle name="40% - Ênfase3 35 2 3" xfId="32331" xr:uid="{FEFDB767-B2E4-4468-AA12-F5B145A6EA01}"/>
    <cellStyle name="40% - Ênfase3 35 2 4" xfId="32332" xr:uid="{DF72EBC9-AD41-4945-8F93-7683C5AE9369}"/>
    <cellStyle name="40% - Ênfase3 35 3" xfId="11489" xr:uid="{77FC5B85-9607-4E41-8544-9C8512057282}"/>
    <cellStyle name="40% - Ênfase3 35 3 2" xfId="32333" xr:uid="{196258C8-A904-470A-A91C-10FE90592FF1}"/>
    <cellStyle name="40% - Ênfase3 35 3 2 2" xfId="32334" xr:uid="{2DB371FE-C520-4393-8CCD-ECC04EE8FFFE}"/>
    <cellStyle name="40% - Ênfase3 35 3 2 3" xfId="32335" xr:uid="{78EF05F7-3620-4853-97D6-7B9E2D5B00D1}"/>
    <cellStyle name="40% - Ênfase3 35 3 3" xfId="32336" xr:uid="{7D3DC48A-9111-4442-989B-BE8BADC8D24E}"/>
    <cellStyle name="40% - Ênfase3 35 3 4" xfId="32337" xr:uid="{8B31E12D-1ED1-4513-92A0-3403B4BBFCDB}"/>
    <cellStyle name="40% - Ênfase3 35 4" xfId="32338" xr:uid="{14729589-06DB-457C-8F63-D4F460AEE180}"/>
    <cellStyle name="40% - Ênfase3 35 4 2" xfId="32339" xr:uid="{5BA9E48B-57BB-42D6-9C0B-DCA1F3DB1E69}"/>
    <cellStyle name="40% - Ênfase3 35 4 3" xfId="32340" xr:uid="{B9C6CF4F-F3EC-46F4-85C6-181C5C5641B8}"/>
    <cellStyle name="40% - Ênfase3 35 5" xfId="32341" xr:uid="{0BF6A071-148E-4E54-BCB5-ACBAEFF49AAA}"/>
    <cellStyle name="40% - Ênfase3 35 6" xfId="32342" xr:uid="{74CB06B2-6ED6-400A-8BC9-63171A937C4A}"/>
    <cellStyle name="40% - Ênfase3 36" xfId="11490" xr:uid="{2B654C60-5B51-4967-9DFA-38393A4CC3B7}"/>
    <cellStyle name="40% - Ênfase3 36 2" xfId="11491" xr:uid="{2CC59942-1FB7-4E39-B942-A90B94EAA7B7}"/>
    <cellStyle name="40% - Ênfase3 36 2 2" xfId="32343" xr:uid="{556EA2CB-DB4A-406E-9272-4F5FAB070E22}"/>
    <cellStyle name="40% - Ênfase3 36 2 2 2" xfId="32344" xr:uid="{9DEA5E2A-7C66-4854-939A-18D85F168CB8}"/>
    <cellStyle name="40% - Ênfase3 36 2 2 3" xfId="32345" xr:uid="{556A3443-AAF1-414D-8889-31E5EF27F274}"/>
    <cellStyle name="40% - Ênfase3 36 2 3" xfId="32346" xr:uid="{679789E2-C464-4835-A790-4BB681E8EAB1}"/>
    <cellStyle name="40% - Ênfase3 36 2 4" xfId="32347" xr:uid="{9D8C5E78-2A22-4A0C-8295-60F92013F638}"/>
    <cellStyle name="40% - Ênfase3 36 3" xfId="11492" xr:uid="{6C673C23-237E-42ED-AC36-4586D7E02D8F}"/>
    <cellStyle name="40% - Ênfase3 36 3 2" xfId="32348" xr:uid="{84E3419E-C863-4FB6-958C-4A1E68D8118E}"/>
    <cellStyle name="40% - Ênfase3 36 3 2 2" xfId="32349" xr:uid="{3FA804C0-2291-489B-A3F8-45945F212BB3}"/>
    <cellStyle name="40% - Ênfase3 36 3 2 3" xfId="32350" xr:uid="{F2815FDE-3ED3-4B26-B253-630D46953599}"/>
    <cellStyle name="40% - Ênfase3 36 3 3" xfId="32351" xr:uid="{7105E938-DDF8-47C4-B2F0-A362304DA749}"/>
    <cellStyle name="40% - Ênfase3 36 3 4" xfId="32352" xr:uid="{8FE77634-B8AC-4FFD-8F4D-91C218CD0665}"/>
    <cellStyle name="40% - Ênfase3 36 4" xfId="32353" xr:uid="{F0826E03-EE84-4A64-B723-EE93CF63B8F4}"/>
    <cellStyle name="40% - Ênfase3 36 4 2" xfId="32354" xr:uid="{F801DD00-F60F-404F-9979-A300BB8ACB34}"/>
    <cellStyle name="40% - Ênfase3 36 4 3" xfId="32355" xr:uid="{E6DDCBFD-2D08-4F7B-9F08-F716C3A1B8B9}"/>
    <cellStyle name="40% - Ênfase3 36 5" xfId="32356" xr:uid="{222EB6B6-D1FF-4A70-A80C-7D08CA9C9B1A}"/>
    <cellStyle name="40% - Ênfase3 36 6" xfId="32357" xr:uid="{489202F6-D2D4-4DBB-9A21-C735BC41DAF6}"/>
    <cellStyle name="40% - Ênfase3 37" xfId="11493" xr:uid="{DE9CA8FF-8319-4384-A978-86B0B4EF08EC}"/>
    <cellStyle name="40% - Ênfase3 37 2" xfId="11494" xr:uid="{ADA159E0-6558-488C-81EC-FFABB3527B66}"/>
    <cellStyle name="40% - Ênfase3 37 2 2" xfId="32358" xr:uid="{933D2255-0D69-4FFE-AB88-D370A5AF8745}"/>
    <cellStyle name="40% - Ênfase3 37 2 2 2" xfId="32359" xr:uid="{628C65CE-4297-4E78-8E6C-5BB86CFAD850}"/>
    <cellStyle name="40% - Ênfase3 37 2 2 3" xfId="32360" xr:uid="{9DC655F1-5FE5-444E-A08F-8267815515E2}"/>
    <cellStyle name="40% - Ênfase3 37 2 3" xfId="32361" xr:uid="{CC869E03-F256-4813-B2B8-E680E01250FE}"/>
    <cellStyle name="40% - Ênfase3 37 2 4" xfId="32362" xr:uid="{B27E2F35-C60E-4996-9054-1E452AA4D704}"/>
    <cellStyle name="40% - Ênfase3 37 3" xfId="11495" xr:uid="{A9375BAE-3CF4-4219-AE52-87AFE7B0C7AD}"/>
    <cellStyle name="40% - Ênfase3 37 3 2" xfId="32363" xr:uid="{E93154F9-4E67-46C0-B6E7-6C401ABD5647}"/>
    <cellStyle name="40% - Ênfase3 37 3 2 2" xfId="32364" xr:uid="{4712009D-D5B1-485A-95B8-1BC8C6DAD0C0}"/>
    <cellStyle name="40% - Ênfase3 37 3 2 3" xfId="32365" xr:uid="{36DEE8B4-656A-4B3A-AFBF-95A8C526ACC5}"/>
    <cellStyle name="40% - Ênfase3 37 3 3" xfId="32366" xr:uid="{E26965B2-E702-4924-86EC-8B1AB08E2208}"/>
    <cellStyle name="40% - Ênfase3 37 3 4" xfId="32367" xr:uid="{7D673D93-F4A9-426A-A40E-37F7A0DDA450}"/>
    <cellStyle name="40% - Ênfase3 37 4" xfId="32368" xr:uid="{CAE3826B-C557-4D49-9A03-05053FD22FF7}"/>
    <cellStyle name="40% - Ênfase3 37 4 2" xfId="32369" xr:uid="{0D9E4BA5-414E-437C-8C7A-1B0D84DCA198}"/>
    <cellStyle name="40% - Ênfase3 37 4 3" xfId="32370" xr:uid="{007652B3-0D20-472B-B7E4-5EA0CD79B324}"/>
    <cellStyle name="40% - Ênfase3 37 5" xfId="32371" xr:uid="{0CCEC55D-D806-482E-AB62-C1A23A68504C}"/>
    <cellStyle name="40% - Ênfase3 37 6" xfId="32372" xr:uid="{4CA13FF5-3015-4CB8-8930-E81E0BF76A35}"/>
    <cellStyle name="40% - Ênfase3 38" xfId="11496" xr:uid="{49C98C00-BF80-44BF-A3EF-BE60D5A2301A}"/>
    <cellStyle name="40% - Ênfase3 38 2" xfId="11497" xr:uid="{874323DF-3029-41AD-802A-C650A01FFF29}"/>
    <cellStyle name="40% - Ênfase3 38 2 2" xfId="32373" xr:uid="{D8E7DA1B-6FF3-480D-86F3-D1A7E5E847D5}"/>
    <cellStyle name="40% - Ênfase3 38 2 2 2" xfId="32374" xr:uid="{27D564B6-2863-4B55-ACD9-F8F742EE8D71}"/>
    <cellStyle name="40% - Ênfase3 38 2 2 3" xfId="32375" xr:uid="{AD0992A6-7B9F-4CCD-BA1B-B741CA5460FB}"/>
    <cellStyle name="40% - Ênfase3 38 2 3" xfId="32376" xr:uid="{9EDD39D9-1FD1-4DBC-8796-AF6F3A0166CE}"/>
    <cellStyle name="40% - Ênfase3 38 2 4" xfId="32377" xr:uid="{95C2129E-C6E5-48D8-9989-F91D2A0A3DD1}"/>
    <cellStyle name="40% - Ênfase3 38 3" xfId="11498" xr:uid="{B5E87DCD-C158-4BB2-963D-A8EF702EAD30}"/>
    <cellStyle name="40% - Ênfase3 38 3 2" xfId="32378" xr:uid="{96BF7997-93F1-4E0B-9840-46026495278F}"/>
    <cellStyle name="40% - Ênfase3 38 3 2 2" xfId="32379" xr:uid="{382455B0-DF43-404E-A27B-3BED2E011DF2}"/>
    <cellStyle name="40% - Ênfase3 38 3 2 3" xfId="32380" xr:uid="{9BE032B5-C9E1-49EE-AC70-04B242E51AD2}"/>
    <cellStyle name="40% - Ênfase3 38 3 3" xfId="32381" xr:uid="{048A1B82-A313-4A0A-8219-53AA173124C2}"/>
    <cellStyle name="40% - Ênfase3 38 3 4" xfId="32382" xr:uid="{C59563AE-3A2A-4ECB-9E1D-C3A0C9502FEE}"/>
    <cellStyle name="40% - Ênfase3 38 4" xfId="32383" xr:uid="{5243FB84-AC07-433A-A471-7FFB70160078}"/>
    <cellStyle name="40% - Ênfase3 38 4 2" xfId="32384" xr:uid="{FE16CD74-9BA1-4253-A56A-09715FB5CBEE}"/>
    <cellStyle name="40% - Ênfase3 38 4 3" xfId="32385" xr:uid="{0BCC955E-1166-449A-ADAF-C4B250521FDD}"/>
    <cellStyle name="40% - Ênfase3 38 5" xfId="32386" xr:uid="{80F1ADBF-6BF6-47C2-949A-CCD06D6C73D8}"/>
    <cellStyle name="40% - Ênfase3 38 6" xfId="32387" xr:uid="{C4CF0D21-6F94-4AAF-B1C7-6139246A3B93}"/>
    <cellStyle name="40% - Ênfase3 39" xfId="11499" xr:uid="{F6BC01F6-3E08-4496-B866-43D53FE6BF05}"/>
    <cellStyle name="40% - Ênfase3 39 2" xfId="11500" xr:uid="{4EF75D4C-80D8-4FC6-902D-C10CE0047566}"/>
    <cellStyle name="40% - Ênfase3 39 2 2" xfId="32388" xr:uid="{CA5B1A82-FF0D-40F7-BD89-B1FAA2F09954}"/>
    <cellStyle name="40% - Ênfase3 39 2 2 2" xfId="32389" xr:uid="{B2C3B5CB-2425-4E54-A28A-F18C16F52B9C}"/>
    <cellStyle name="40% - Ênfase3 39 2 2 3" xfId="32390" xr:uid="{725FCAB6-E901-4B53-843C-337224B630FE}"/>
    <cellStyle name="40% - Ênfase3 39 2 3" xfId="32391" xr:uid="{EFF034F4-A526-42CF-9C14-84800B4606B8}"/>
    <cellStyle name="40% - Ênfase3 39 2 4" xfId="32392" xr:uid="{87DED849-A06E-40CA-B76A-6BB7CB9D6E53}"/>
    <cellStyle name="40% - Ênfase3 39 3" xfId="11501" xr:uid="{A54565CF-5667-45A4-B03E-7941110A2D7A}"/>
    <cellStyle name="40% - Ênfase3 39 3 2" xfId="32393" xr:uid="{0CE6C3CB-CD3F-42B6-9F75-B5BBC6BD92DE}"/>
    <cellStyle name="40% - Ênfase3 39 3 2 2" xfId="32394" xr:uid="{267EE9BA-E0BF-4947-90AD-D958FFC98F87}"/>
    <cellStyle name="40% - Ênfase3 39 3 2 3" xfId="32395" xr:uid="{DC7443E7-AD12-4A55-BDA6-0ADC3ACA039E}"/>
    <cellStyle name="40% - Ênfase3 39 3 3" xfId="32396" xr:uid="{038A1334-3C7D-46CF-8A8A-DFFBFF0C412E}"/>
    <cellStyle name="40% - Ênfase3 39 3 4" xfId="32397" xr:uid="{6316D443-CD2F-446A-95E2-7CD043215630}"/>
    <cellStyle name="40% - Ênfase3 39 4" xfId="32398" xr:uid="{9986B698-4D3B-4973-8173-125184F41382}"/>
    <cellStyle name="40% - Ênfase3 39 4 2" xfId="32399" xr:uid="{3B54DE45-BBD0-43F3-8651-FDE59312451D}"/>
    <cellStyle name="40% - Ênfase3 39 4 3" xfId="32400" xr:uid="{EBE63978-485E-408D-A950-5DB276D04F69}"/>
    <cellStyle name="40% - Ênfase3 39 5" xfId="32401" xr:uid="{323B208D-CF4A-474E-B8C2-D3E18EE1B4A1}"/>
    <cellStyle name="40% - Ênfase3 39 6" xfId="32402" xr:uid="{C891B82B-1D56-4270-A2A2-5B88FF93F512}"/>
    <cellStyle name="40% - Ênfase3 4" xfId="5404" xr:uid="{8A481CCF-9A2F-465D-A3BE-ADC978063A59}"/>
    <cellStyle name="40% - Ênfase3 4 10" xfId="11502" xr:uid="{80FFBE43-4CEC-40FA-999C-B512ED6502B9}"/>
    <cellStyle name="40% - Ênfase3 4 10 2" xfId="32403" xr:uid="{449D6233-F001-4037-8BEA-5320B77C8CFA}"/>
    <cellStyle name="40% - Ênfase3 4 10 2 2" xfId="32404" xr:uid="{C73837AE-E7A1-4F22-BA60-85B7ABC911B7}"/>
    <cellStyle name="40% - Ênfase3 4 10 2 3" xfId="32405" xr:uid="{DFFB2EBB-4FD2-4A9C-BC39-6EA9297F0502}"/>
    <cellStyle name="40% - Ênfase3 4 10 3" xfId="32406" xr:uid="{87070A16-6858-4354-82DC-3693B28F2840}"/>
    <cellStyle name="40% - Ênfase3 4 10 4" xfId="32407" xr:uid="{8A0A8BDF-06D6-4E05-9BFE-CB1652C1EF1F}"/>
    <cellStyle name="40% - Ênfase3 4 11" xfId="32408" xr:uid="{7CA5CA70-6B43-4EC2-A743-2318D8F34E38}"/>
    <cellStyle name="40% - Ênfase3 4 11 2" xfId="32409" xr:uid="{2220CA5C-C1AA-49C4-BDCE-74069E6EA787}"/>
    <cellStyle name="40% - Ênfase3 4 11 3" xfId="32410" xr:uid="{FACC02C8-23E8-4F29-BF1F-12604E992908}"/>
    <cellStyle name="40% - Ênfase3 4 12" xfId="32411" xr:uid="{C491DF4D-0D7B-40FA-B77E-B459364B2836}"/>
    <cellStyle name="40% - Ênfase3 4 13" xfId="32412" xr:uid="{8F550B2F-25B9-44E8-8CB3-6EC371644936}"/>
    <cellStyle name="40% - Ênfase3 4 2" xfId="5405" xr:uid="{76302B27-DBB2-42BE-BD3E-BED99FF9C7BC}"/>
    <cellStyle name="40% - Ênfase3 4 2 2" xfId="11503" xr:uid="{BA7DC19F-A87D-4946-88FC-C8C85617298B}"/>
    <cellStyle name="40% - Ênfase3 4 2 2 2" xfId="32413" xr:uid="{83A57AA4-BA43-4D87-AD72-E5C9FBE61196}"/>
    <cellStyle name="40% - Ênfase3 4 2 2 2 2" xfId="32414" xr:uid="{B082500D-39BE-4F16-817E-C03759B4ABB4}"/>
    <cellStyle name="40% - Ênfase3 4 2 2 2 3" xfId="32415" xr:uid="{7C7EC9B3-081B-43B7-BA6D-BF825964127C}"/>
    <cellStyle name="40% - Ênfase3 4 2 2 3" xfId="32416" xr:uid="{9EE2CB45-BA19-4BC9-AD46-41DC026B91DE}"/>
    <cellStyle name="40% - Ênfase3 4 2 2 4" xfId="32417" xr:uid="{42AE70D4-69C2-4209-9BF3-F32D948CB017}"/>
    <cellStyle name="40% - Ênfase3 4 2 3" xfId="11504" xr:uid="{1F7199FA-9D52-447B-AD5B-CFD8D471EA3F}"/>
    <cellStyle name="40% - Ênfase3 4 2 3 2" xfId="32418" xr:uid="{A3BB6F91-9100-4D2C-9182-D7601C6EBF15}"/>
    <cellStyle name="40% - Ênfase3 4 2 3 2 2" xfId="32419" xr:uid="{CF4552D8-9EB4-4DA3-A6BD-190D42D3916F}"/>
    <cellStyle name="40% - Ênfase3 4 2 3 2 3" xfId="32420" xr:uid="{3701F7A5-AE3E-45EF-AA93-F9C692B6F442}"/>
    <cellStyle name="40% - Ênfase3 4 2 3 3" xfId="32421" xr:uid="{FA8F4855-BFC6-4718-996B-15D9A29D143B}"/>
    <cellStyle name="40% - Ênfase3 4 2 3 4" xfId="32422" xr:uid="{E37A1DF6-E87E-4351-9C36-EBE605FCC8A5}"/>
    <cellStyle name="40% - Ênfase3 4 2 4" xfId="32423" xr:uid="{2E5C7F96-D854-4BDC-9C0B-BC3ABE7C0064}"/>
    <cellStyle name="40% - Ênfase3 4 2 4 2" xfId="32424" xr:uid="{8EF3331F-5546-4372-BD51-06C8E43021DB}"/>
    <cellStyle name="40% - Ênfase3 4 2 4 3" xfId="32425" xr:uid="{4A120C69-B4F5-4DED-BC65-035804E69813}"/>
    <cellStyle name="40% - Ênfase3 4 2 5" xfId="32426" xr:uid="{B0B6DFBA-89EB-4862-9DF9-34F1273A22A8}"/>
    <cellStyle name="40% - Ênfase3 4 2 6" xfId="32427" xr:uid="{14665D01-8355-4756-8333-1745F6BE66BA}"/>
    <cellStyle name="40% - Ênfase3 4 3" xfId="11505" xr:uid="{D7D418EB-845F-43FE-A4AB-570F865603F9}"/>
    <cellStyle name="40% - Ênfase3 4 3 2" xfId="11506" xr:uid="{06D9FFBC-4C96-4221-B0F9-914D455FC1E1}"/>
    <cellStyle name="40% - Ênfase3 4 3 2 2" xfId="32428" xr:uid="{F41232E5-43BB-42E2-AB8C-049CD298CDE7}"/>
    <cellStyle name="40% - Ênfase3 4 3 2 2 2" xfId="32429" xr:uid="{6232CB57-A222-4337-8988-56E8C2A7E8DF}"/>
    <cellStyle name="40% - Ênfase3 4 3 2 2 3" xfId="32430" xr:uid="{163258C4-4460-4074-AE54-3F15D958279A}"/>
    <cellStyle name="40% - Ênfase3 4 3 2 3" xfId="32431" xr:uid="{1D66ED1C-7B5C-47EA-B3C7-D94B4B161502}"/>
    <cellStyle name="40% - Ênfase3 4 3 2 4" xfId="32432" xr:uid="{3241FDDE-299A-434C-9632-D2273D0443FE}"/>
    <cellStyle name="40% - Ênfase3 4 3 3" xfId="11507" xr:uid="{EA1B3D0B-31B0-46BD-B7CD-5345D11EA92B}"/>
    <cellStyle name="40% - Ênfase3 4 3 3 2" xfId="32433" xr:uid="{C6F4C06B-A210-48BF-955F-D028F3DCF412}"/>
    <cellStyle name="40% - Ênfase3 4 3 3 2 2" xfId="32434" xr:uid="{B318B682-DAE2-4F3B-A6A4-AE17BCA6A36A}"/>
    <cellStyle name="40% - Ênfase3 4 3 3 2 3" xfId="32435" xr:uid="{F5466629-6FE8-45B1-8C7C-140F394E3D0E}"/>
    <cellStyle name="40% - Ênfase3 4 3 3 3" xfId="32436" xr:uid="{A00CA948-DF2C-4792-B96F-3A5C521E9AEE}"/>
    <cellStyle name="40% - Ênfase3 4 3 3 4" xfId="32437" xr:uid="{A11FF7BC-6364-48A5-AE14-BC2B8B958E94}"/>
    <cellStyle name="40% - Ênfase3 4 3 4" xfId="32438" xr:uid="{8B8AD327-3CAF-498D-873A-E728FF19C09E}"/>
    <cellStyle name="40% - Ênfase3 4 3 4 2" xfId="32439" xr:uid="{55AB18FF-EACF-4C39-92EF-0DB1E1843D85}"/>
    <cellStyle name="40% - Ênfase3 4 3 4 3" xfId="32440" xr:uid="{0EB4ABA6-A28C-49D2-86F6-1D85A2F82C14}"/>
    <cellStyle name="40% - Ênfase3 4 3 5" xfId="32441" xr:uid="{3A973245-23AB-412F-8BF0-548C2CDB0D63}"/>
    <cellStyle name="40% - Ênfase3 4 3 6" xfId="32442" xr:uid="{34750D5F-2C2B-4CA9-A94A-17116501A8F9}"/>
    <cellStyle name="40% - Ênfase3 4 4" xfId="11508" xr:uid="{ABC208A2-E36F-46C8-8AE6-55573FB62B9F}"/>
    <cellStyle name="40% - Ênfase3 4 4 2" xfId="11509" xr:uid="{4D261A06-FA02-4240-A094-7A83186335E2}"/>
    <cellStyle name="40% - Ênfase3 4 4 2 2" xfId="32443" xr:uid="{1BB46CDB-8B21-4C7C-945C-FD6B071D938B}"/>
    <cellStyle name="40% - Ênfase3 4 4 2 2 2" xfId="32444" xr:uid="{25A9F149-6A43-4564-A79E-78277A1A38F4}"/>
    <cellStyle name="40% - Ênfase3 4 4 2 2 3" xfId="32445" xr:uid="{9B967509-C4F5-415A-8857-E24FF0C6B648}"/>
    <cellStyle name="40% - Ênfase3 4 4 2 3" xfId="32446" xr:uid="{23EE61FA-384E-4E66-B894-2FADFA5B4510}"/>
    <cellStyle name="40% - Ênfase3 4 4 2 4" xfId="32447" xr:uid="{0F769FF8-3A54-472E-AFB3-C089E1D5F4B0}"/>
    <cellStyle name="40% - Ênfase3 4 4 3" xfId="11510" xr:uid="{564033EA-E21A-47D1-830E-6ED1D061C74E}"/>
    <cellStyle name="40% - Ênfase3 4 4 3 2" xfId="32448" xr:uid="{B9037491-BD5A-4873-BD13-575D9DADE94C}"/>
    <cellStyle name="40% - Ênfase3 4 4 3 2 2" xfId="32449" xr:uid="{A25117DB-7CCC-4E43-ADD4-13F072C28BE0}"/>
    <cellStyle name="40% - Ênfase3 4 4 3 2 3" xfId="32450" xr:uid="{2EF5289F-CA28-49A9-B7D3-3EF5047DE859}"/>
    <cellStyle name="40% - Ênfase3 4 4 3 3" xfId="32451" xr:uid="{DA168A17-27B1-4E44-A80A-188AF024EDE6}"/>
    <cellStyle name="40% - Ênfase3 4 4 3 4" xfId="32452" xr:uid="{0305D2DB-2EC1-47C9-A860-0E34707F3E04}"/>
    <cellStyle name="40% - Ênfase3 4 4 4" xfId="32453" xr:uid="{FBA0810A-AD9B-4BF8-ADB1-DD8CC15EC790}"/>
    <cellStyle name="40% - Ênfase3 4 4 4 2" xfId="32454" xr:uid="{BB3696DE-7627-4070-A805-3FF259B48650}"/>
    <cellStyle name="40% - Ênfase3 4 4 4 3" xfId="32455" xr:uid="{E522239B-880B-45A9-A3E9-E2D24C992C4F}"/>
    <cellStyle name="40% - Ênfase3 4 4 5" xfId="32456" xr:uid="{9F58D8E7-E4F7-4E0F-8922-18810D35FFAA}"/>
    <cellStyle name="40% - Ênfase3 4 4 6" xfId="32457" xr:uid="{E5DBE7F7-5C68-45AB-8F2A-9A8C8F6D19D9}"/>
    <cellStyle name="40% - Ênfase3 4 5" xfId="11511" xr:uid="{7017023E-2077-4B19-9DA6-D7D76E66A2D8}"/>
    <cellStyle name="40% - Ênfase3 4 5 2" xfId="11512" xr:uid="{A9EB37A2-352E-4294-B5EF-3C915A690FBB}"/>
    <cellStyle name="40% - Ênfase3 4 5 2 2" xfId="32458" xr:uid="{559158C6-8928-406C-93E5-A17A9405021F}"/>
    <cellStyle name="40% - Ênfase3 4 5 2 2 2" xfId="32459" xr:uid="{9B9DCA32-4461-498C-A36D-2F6D81863672}"/>
    <cellStyle name="40% - Ênfase3 4 5 2 2 3" xfId="32460" xr:uid="{3BF5DCA0-6467-449D-A7F9-62CF06188A1D}"/>
    <cellStyle name="40% - Ênfase3 4 5 2 3" xfId="32461" xr:uid="{6E6E36DB-3C64-4BF3-A971-77DDA00CA8EC}"/>
    <cellStyle name="40% - Ênfase3 4 5 2 4" xfId="32462" xr:uid="{75C516BF-3654-4A1B-866B-19651C4412A6}"/>
    <cellStyle name="40% - Ênfase3 4 5 3" xfId="11513" xr:uid="{50D2DB1A-8AD2-41E0-9DBB-60B81B912857}"/>
    <cellStyle name="40% - Ênfase3 4 5 3 2" xfId="32463" xr:uid="{5D3ED6E5-057B-4132-9E7F-BAF892F08C3C}"/>
    <cellStyle name="40% - Ênfase3 4 5 3 2 2" xfId="32464" xr:uid="{5418388A-7472-48D1-A853-CB89944AD77A}"/>
    <cellStyle name="40% - Ênfase3 4 5 3 2 3" xfId="32465" xr:uid="{C310F2DA-97A1-4F36-9828-7EE353D77C56}"/>
    <cellStyle name="40% - Ênfase3 4 5 3 3" xfId="32466" xr:uid="{63D5575F-CC68-4BC5-B7A3-75C5C4B84C0C}"/>
    <cellStyle name="40% - Ênfase3 4 5 3 4" xfId="32467" xr:uid="{22D9181B-CF7E-4C01-A4BD-324B99BF4428}"/>
    <cellStyle name="40% - Ênfase3 4 5 4" xfId="32468" xr:uid="{42974A95-6F6C-467B-8B20-4AA77E4FDB5D}"/>
    <cellStyle name="40% - Ênfase3 4 5 4 2" xfId="32469" xr:uid="{F191B2DC-E806-4F49-8728-EEAECB8CE275}"/>
    <cellStyle name="40% - Ênfase3 4 5 4 3" xfId="32470" xr:uid="{9CB075EE-42DA-4055-8103-B4AE70B4E0C4}"/>
    <cellStyle name="40% - Ênfase3 4 5 5" xfId="32471" xr:uid="{C3894291-E2BA-46C3-841F-FC8D6FB6FB23}"/>
    <cellStyle name="40% - Ênfase3 4 5 6" xfId="32472" xr:uid="{BCD56069-08BF-4769-9E53-0F3663759F58}"/>
    <cellStyle name="40% - Ênfase3 4 6" xfId="11514" xr:uid="{43F7EA67-CF36-4F7F-BADD-59042697E37E}"/>
    <cellStyle name="40% - Ênfase3 4 6 2" xfId="11515" xr:uid="{61CA0BD2-792E-4DE2-92ED-857F2304AEBE}"/>
    <cellStyle name="40% - Ênfase3 4 6 2 2" xfId="32473" xr:uid="{C3A7C09F-E191-4F28-8E1D-D67FFFAA0078}"/>
    <cellStyle name="40% - Ênfase3 4 6 2 2 2" xfId="32474" xr:uid="{A6E9E512-FD72-43E6-ADEC-2ADF46403FA7}"/>
    <cellStyle name="40% - Ênfase3 4 6 2 2 3" xfId="32475" xr:uid="{7767F06B-D907-4B3F-BDE2-FD2D1DC288A5}"/>
    <cellStyle name="40% - Ênfase3 4 6 2 3" xfId="32476" xr:uid="{A7ADF82D-272B-441A-B590-F66C8154E4C2}"/>
    <cellStyle name="40% - Ênfase3 4 6 2 4" xfId="32477" xr:uid="{C08C3EEE-78F5-4CDC-8333-2822192DCF89}"/>
    <cellStyle name="40% - Ênfase3 4 6 3" xfId="11516" xr:uid="{01F02D0A-AC33-4162-86DA-12A3B3F40964}"/>
    <cellStyle name="40% - Ênfase3 4 6 3 2" xfId="32478" xr:uid="{1429137F-C528-46DF-BCA5-EED2C73F1346}"/>
    <cellStyle name="40% - Ênfase3 4 6 3 2 2" xfId="32479" xr:uid="{110A59D2-C1C9-426F-A2C4-C5B12E23662B}"/>
    <cellStyle name="40% - Ênfase3 4 6 3 2 3" xfId="32480" xr:uid="{BE9993D1-2A7E-492A-8C58-9F94D78579BB}"/>
    <cellStyle name="40% - Ênfase3 4 6 3 3" xfId="32481" xr:uid="{F5B9EBFF-1B93-4B46-8B89-E5D5D02E59D3}"/>
    <cellStyle name="40% - Ênfase3 4 6 3 4" xfId="32482" xr:uid="{64639E9D-5EC5-46C2-A0FC-0C5F8CA51AF1}"/>
    <cellStyle name="40% - Ênfase3 4 6 4" xfId="32483" xr:uid="{50F5C7D1-AAB0-4922-B3AA-996A7FD17DEA}"/>
    <cellStyle name="40% - Ênfase3 4 6 4 2" xfId="32484" xr:uid="{8FB130DC-F500-4CB5-A424-1E33A99F42AC}"/>
    <cellStyle name="40% - Ênfase3 4 6 4 3" xfId="32485" xr:uid="{37E7A78C-3B06-4AA5-B72A-425587E8A912}"/>
    <cellStyle name="40% - Ênfase3 4 6 5" xfId="32486" xr:uid="{DCF4D45D-7B7D-41DB-8FED-2F24C152E527}"/>
    <cellStyle name="40% - Ênfase3 4 6 6" xfId="32487" xr:uid="{6A9F851C-3A51-4D9A-8952-00032A785DE4}"/>
    <cellStyle name="40% - Ênfase3 4 7" xfId="11517" xr:uid="{F600686F-39CB-4772-A6DA-9AF3CC24276C}"/>
    <cellStyle name="40% - Ênfase3 4 7 2" xfId="11518" xr:uid="{11F076B6-B8E7-4618-BC30-EC6B4CEB35B7}"/>
    <cellStyle name="40% - Ênfase3 4 7 2 2" xfId="32488" xr:uid="{FD05A905-F37E-4E34-8D2B-7033CA82E708}"/>
    <cellStyle name="40% - Ênfase3 4 7 2 2 2" xfId="32489" xr:uid="{EBE39790-0841-447A-AE79-1C69D2AC5862}"/>
    <cellStyle name="40% - Ênfase3 4 7 2 2 3" xfId="32490" xr:uid="{AFAA931F-8F3A-4B6D-A031-B0E9B9325A86}"/>
    <cellStyle name="40% - Ênfase3 4 7 2 3" xfId="32491" xr:uid="{7549719D-C3BB-4E60-B2AE-DB6940EA4D35}"/>
    <cellStyle name="40% - Ênfase3 4 7 2 4" xfId="32492" xr:uid="{AA70BDE4-ADC3-4E55-BD3B-151F2B5A346F}"/>
    <cellStyle name="40% - Ênfase3 4 7 3" xfId="11519" xr:uid="{DFAC008C-0FF4-454E-BFDE-ED16F46C9FD2}"/>
    <cellStyle name="40% - Ênfase3 4 7 3 2" xfId="32493" xr:uid="{A8A85031-ECB9-4B0F-814B-865D2F6218D8}"/>
    <cellStyle name="40% - Ênfase3 4 7 3 2 2" xfId="32494" xr:uid="{6A3699FF-3438-4F0B-BBB4-EEC5008E8542}"/>
    <cellStyle name="40% - Ênfase3 4 7 3 2 3" xfId="32495" xr:uid="{4659EB5D-F6F1-4C54-925E-EAF2E98A6251}"/>
    <cellStyle name="40% - Ênfase3 4 7 3 3" xfId="32496" xr:uid="{88737540-ED85-49F8-94B4-EEB6F058D554}"/>
    <cellStyle name="40% - Ênfase3 4 7 3 4" xfId="32497" xr:uid="{4E0B1E36-94BB-4550-A8F3-B11E68CC1E3F}"/>
    <cellStyle name="40% - Ênfase3 4 7 4" xfId="32498" xr:uid="{36419477-FB06-43DE-8A04-EEF0E3532160}"/>
    <cellStyle name="40% - Ênfase3 4 7 4 2" xfId="32499" xr:uid="{F51F90BA-AC90-40C4-8FCA-CBC788C06304}"/>
    <cellStyle name="40% - Ênfase3 4 7 4 3" xfId="32500" xr:uid="{67E214B2-786F-426B-8210-B89158129467}"/>
    <cellStyle name="40% - Ênfase3 4 7 5" xfId="32501" xr:uid="{48C86055-84EA-41F2-AFA4-5255481B656C}"/>
    <cellStyle name="40% - Ênfase3 4 7 6" xfId="32502" xr:uid="{DDC2A455-640E-427E-A6AD-F472D2E824E4}"/>
    <cellStyle name="40% - Ênfase3 4 8" xfId="11520" xr:uid="{37AE0092-1359-4227-B44C-10085C2BAB2E}"/>
    <cellStyle name="40% - Ênfase3 4 8 2" xfId="11521" xr:uid="{B3481DF8-317D-45B6-9553-C8D9CFC49C68}"/>
    <cellStyle name="40% - Ênfase3 4 8 2 2" xfId="32503" xr:uid="{14D6ACE9-2C95-4870-ACE3-9A7F2236D85C}"/>
    <cellStyle name="40% - Ênfase3 4 8 2 2 2" xfId="32504" xr:uid="{1F2F78A2-E955-467E-851C-9EB52827B77E}"/>
    <cellStyle name="40% - Ênfase3 4 8 2 2 3" xfId="32505" xr:uid="{F0B3CFB0-724B-48A4-801F-5A5D61CA96CB}"/>
    <cellStyle name="40% - Ênfase3 4 8 2 3" xfId="32506" xr:uid="{6C7186B0-BD9A-40B0-BD0F-DA489FD01806}"/>
    <cellStyle name="40% - Ênfase3 4 8 2 4" xfId="32507" xr:uid="{028EF4FF-C294-4D15-AD12-B5394AFC3DCA}"/>
    <cellStyle name="40% - Ênfase3 4 8 3" xfId="11522" xr:uid="{5FC5D6D8-CFA9-4674-A9C4-2F70EC7094F5}"/>
    <cellStyle name="40% - Ênfase3 4 8 3 2" xfId="32508" xr:uid="{970E2E52-CDDB-4510-AC1A-D5E27DCA2ABE}"/>
    <cellStyle name="40% - Ênfase3 4 8 3 2 2" xfId="32509" xr:uid="{24285A71-90E6-4B78-96DF-6D245CF75A8F}"/>
    <cellStyle name="40% - Ênfase3 4 8 3 2 3" xfId="32510" xr:uid="{14D004EA-B239-4136-8942-FAA168CD78E5}"/>
    <cellStyle name="40% - Ênfase3 4 8 3 3" xfId="32511" xr:uid="{501B6529-A7E0-4075-8D1D-DCF869D781A1}"/>
    <cellStyle name="40% - Ênfase3 4 8 3 4" xfId="32512" xr:uid="{996C80AE-7BB8-417D-BD11-E86EBBA7C30C}"/>
    <cellStyle name="40% - Ênfase3 4 8 4" xfId="32513" xr:uid="{B642E87D-6532-4434-9239-6B8094D68816}"/>
    <cellStyle name="40% - Ênfase3 4 8 4 2" xfId="32514" xr:uid="{512EC2ED-83FD-42A5-ACCC-ACE891299AF0}"/>
    <cellStyle name="40% - Ênfase3 4 8 4 3" xfId="32515" xr:uid="{04C0D5F5-C934-49DA-AA16-8C8E300FFC2D}"/>
    <cellStyle name="40% - Ênfase3 4 8 5" xfId="32516" xr:uid="{BB0CA13F-4901-471A-8EC6-7F27F3836D93}"/>
    <cellStyle name="40% - Ênfase3 4 8 6" xfId="32517" xr:uid="{7E599C3C-613B-4101-A137-36372A42F83A}"/>
    <cellStyle name="40% - Ênfase3 4 9" xfId="11523" xr:uid="{94EFCB38-BE66-4683-82C7-5B0BC8D2CA60}"/>
    <cellStyle name="40% - Ênfase3 4 9 2" xfId="32518" xr:uid="{39257B59-F38C-4059-A089-59E0F671DDA0}"/>
    <cellStyle name="40% - Ênfase3 4 9 2 2" xfId="32519" xr:uid="{7B1FC9EF-ADAF-43DA-8926-8B7CB3211496}"/>
    <cellStyle name="40% - Ênfase3 4 9 2 3" xfId="32520" xr:uid="{E09179F7-CAEE-446B-BE69-B28E1B82E01C}"/>
    <cellStyle name="40% - Ênfase3 4 9 3" xfId="32521" xr:uid="{E5E7A2BB-6E68-4ECF-9A96-658F2BDA3AFA}"/>
    <cellStyle name="40% - Ênfase3 4 9 4" xfId="32522" xr:uid="{2E7051FF-600F-4DC4-B187-522962155812}"/>
    <cellStyle name="40% - Ênfase3 40" xfId="11524" xr:uid="{8E31DC2D-F9FF-42BD-A48B-AA1134BDEE7C}"/>
    <cellStyle name="40% - Ênfase3 40 2" xfId="11525" xr:uid="{0EEDADBC-D042-4706-9472-CCBB6861101E}"/>
    <cellStyle name="40% - Ênfase3 40 2 2" xfId="32523" xr:uid="{7456296C-F6FA-4CB8-8BDA-53C176BD616B}"/>
    <cellStyle name="40% - Ênfase3 40 2 2 2" xfId="32524" xr:uid="{35FCD5BC-10B5-4AC8-987E-7853044ACC3E}"/>
    <cellStyle name="40% - Ênfase3 40 2 2 3" xfId="32525" xr:uid="{643B7FE0-6E37-430F-A8B6-37BF361BCADB}"/>
    <cellStyle name="40% - Ênfase3 40 2 3" xfId="32526" xr:uid="{B111AE86-A342-4696-9FBA-AA2386779094}"/>
    <cellStyle name="40% - Ênfase3 40 2 4" xfId="32527" xr:uid="{912077D7-B8C0-4F00-B0F4-3144C09067CE}"/>
    <cellStyle name="40% - Ênfase3 40 3" xfId="11526" xr:uid="{3E014A9D-03F2-4E9D-9B41-0CB331929FDB}"/>
    <cellStyle name="40% - Ênfase3 40 3 2" xfId="32528" xr:uid="{33063A58-C36A-4BC6-90A5-2F0196E861DB}"/>
    <cellStyle name="40% - Ênfase3 40 3 2 2" xfId="32529" xr:uid="{298D22E0-5663-4689-91DA-EE66C993E39A}"/>
    <cellStyle name="40% - Ênfase3 40 3 2 3" xfId="32530" xr:uid="{84908D10-8468-4D51-9A4F-B36FFEE0DBCA}"/>
    <cellStyle name="40% - Ênfase3 40 3 3" xfId="32531" xr:uid="{C9293215-F587-476A-8527-59BE15BF8FD1}"/>
    <cellStyle name="40% - Ênfase3 40 3 4" xfId="32532" xr:uid="{FCDF3FC8-8864-45FF-B0AD-E6D4DF6BEBA5}"/>
    <cellStyle name="40% - Ênfase3 40 4" xfId="32533" xr:uid="{9030C20B-3641-4A92-9320-9F6FF8157112}"/>
    <cellStyle name="40% - Ênfase3 40 4 2" xfId="32534" xr:uid="{96C65F01-5256-40C6-BCAF-D9C54EA4E1BC}"/>
    <cellStyle name="40% - Ênfase3 40 4 3" xfId="32535" xr:uid="{A71B23C4-7CCC-4D08-933D-2290FD221789}"/>
    <cellStyle name="40% - Ênfase3 40 5" xfId="32536" xr:uid="{10423D94-A9B2-4D34-B6C7-12A1B7FA7992}"/>
    <cellStyle name="40% - Ênfase3 40 6" xfId="32537" xr:uid="{B4768F59-6ADA-4B6E-BAA4-BD815FCD66A9}"/>
    <cellStyle name="40% - Ênfase3 41" xfId="11527" xr:uid="{54A9BE7D-096F-49B7-A4EA-92961B9567CA}"/>
    <cellStyle name="40% - Ênfase3 41 2" xfId="11528" xr:uid="{C5A0DAB1-E98D-4AEE-9AE7-FF8E7E8354E9}"/>
    <cellStyle name="40% - Ênfase3 41 2 2" xfId="32538" xr:uid="{763D8561-31AD-47A4-B01F-AEA8EEC39CBF}"/>
    <cellStyle name="40% - Ênfase3 41 2 2 2" xfId="32539" xr:uid="{89858EC2-A247-47C6-B448-DE6F70BC3578}"/>
    <cellStyle name="40% - Ênfase3 41 2 2 3" xfId="32540" xr:uid="{5CBFACB6-45D0-45D8-AFC4-B73E6A915E30}"/>
    <cellStyle name="40% - Ênfase3 41 2 3" xfId="32541" xr:uid="{7028192C-1E89-4190-BA2D-A99E34F2A514}"/>
    <cellStyle name="40% - Ênfase3 41 2 4" xfId="32542" xr:uid="{9A60104F-3C6D-448F-B7C5-B9386CC00F54}"/>
    <cellStyle name="40% - Ênfase3 41 3" xfId="11529" xr:uid="{B768B06F-2795-4916-9F99-50E2877245A6}"/>
    <cellStyle name="40% - Ênfase3 41 3 2" xfId="32543" xr:uid="{16C62B6C-6E9F-44AF-99AC-162EBFE66CF8}"/>
    <cellStyle name="40% - Ênfase3 41 3 2 2" xfId="32544" xr:uid="{F365AADB-EF2C-4427-ABB7-87E15D85AF41}"/>
    <cellStyle name="40% - Ênfase3 41 3 2 3" xfId="32545" xr:uid="{EAC19561-E625-44C0-9CBC-9426740FE4F1}"/>
    <cellStyle name="40% - Ênfase3 41 3 3" xfId="32546" xr:uid="{E93CEA46-231F-4C54-8A6F-439637F86116}"/>
    <cellStyle name="40% - Ênfase3 41 3 4" xfId="32547" xr:uid="{6E3AB304-62F4-4535-A93F-E39C9046033A}"/>
    <cellStyle name="40% - Ênfase3 41 4" xfId="32548" xr:uid="{1B81F065-515A-4DA0-9CB1-91B51596B9FA}"/>
    <cellStyle name="40% - Ênfase3 41 4 2" xfId="32549" xr:uid="{E5216A72-47B5-4D17-927E-4CAF5E339F13}"/>
    <cellStyle name="40% - Ênfase3 41 4 3" xfId="32550" xr:uid="{357B2CD4-8117-425D-A723-3C8A57D2B874}"/>
    <cellStyle name="40% - Ênfase3 41 5" xfId="32551" xr:uid="{8DA08016-485F-45D2-949F-722A502E165B}"/>
    <cellStyle name="40% - Ênfase3 41 6" xfId="32552" xr:uid="{09C3D561-47A2-41E3-B3BF-A8B593E6757D}"/>
    <cellStyle name="40% - Ênfase3 42" xfId="11530" xr:uid="{15AF5A57-0D62-438F-97E3-D4A248288741}"/>
    <cellStyle name="40% - Ênfase3 42 2" xfId="11531" xr:uid="{4F215D27-D15E-4A5A-92CF-D4D1CF5A83D2}"/>
    <cellStyle name="40% - Ênfase3 42 2 2" xfId="32553" xr:uid="{8E7C7A42-FE95-45B8-98A1-C6928781B73A}"/>
    <cellStyle name="40% - Ênfase3 42 2 2 2" xfId="32554" xr:uid="{47FB3AE0-4D9C-4B8C-8DEE-93F083266590}"/>
    <cellStyle name="40% - Ênfase3 42 2 2 3" xfId="32555" xr:uid="{87CB4F9E-1BEB-4602-A349-C65FBDA1BAEF}"/>
    <cellStyle name="40% - Ênfase3 42 2 3" xfId="32556" xr:uid="{71291A7A-8EE0-409E-A884-313B74572ADC}"/>
    <cellStyle name="40% - Ênfase3 42 2 4" xfId="32557" xr:uid="{77D0F52F-8942-4829-B944-527670872BD5}"/>
    <cellStyle name="40% - Ênfase3 42 3" xfId="11532" xr:uid="{A9FE41C8-16F6-4ACA-B266-30C6967374DC}"/>
    <cellStyle name="40% - Ênfase3 42 3 2" xfId="32558" xr:uid="{815B38AE-1185-4D1F-8A20-81559F5EDCD4}"/>
    <cellStyle name="40% - Ênfase3 42 3 2 2" xfId="32559" xr:uid="{6F7912A0-28C1-48D9-A5F0-3ACDBDA6BDE7}"/>
    <cellStyle name="40% - Ênfase3 42 3 2 3" xfId="32560" xr:uid="{1E719DD7-986F-4629-AD34-C5C001E93622}"/>
    <cellStyle name="40% - Ênfase3 42 3 3" xfId="32561" xr:uid="{9A9585FE-CC79-4B40-87CC-9BE6D141D882}"/>
    <cellStyle name="40% - Ênfase3 42 3 4" xfId="32562" xr:uid="{F95B360C-38F8-45DB-97A1-957DA88B2171}"/>
    <cellStyle name="40% - Ênfase3 42 4" xfId="32563" xr:uid="{C20577AB-2611-447E-84FE-54A2BF14AECE}"/>
    <cellStyle name="40% - Ênfase3 42 4 2" xfId="32564" xr:uid="{7DBA145C-655C-4ED1-B416-D22F03F5CD1F}"/>
    <cellStyle name="40% - Ênfase3 42 4 3" xfId="32565" xr:uid="{15B83046-3968-4E3D-879F-7DF9A1A034AF}"/>
    <cellStyle name="40% - Ênfase3 42 5" xfId="32566" xr:uid="{5BF30873-2850-4A91-B3EC-4F7C5043D0D0}"/>
    <cellStyle name="40% - Ênfase3 42 6" xfId="32567" xr:uid="{1B4A3A28-E6CC-4CFB-8C5F-7AD12162B3A4}"/>
    <cellStyle name="40% - Ênfase3 43" xfId="11533" xr:uid="{85EE3D88-85E5-46DF-8E00-D26AE51CC048}"/>
    <cellStyle name="40% - Ênfase3 43 2" xfId="11534" xr:uid="{730B1EAF-CDFE-4AEE-83E6-0CDA03DFAABD}"/>
    <cellStyle name="40% - Ênfase3 43 2 2" xfId="32568" xr:uid="{9F79CAF9-91BA-46A0-BA8B-BA3B503986F8}"/>
    <cellStyle name="40% - Ênfase3 43 2 2 2" xfId="32569" xr:uid="{ECA2AFDE-2798-403E-8DAC-E0D800866598}"/>
    <cellStyle name="40% - Ênfase3 43 2 2 3" xfId="32570" xr:uid="{313FFB38-2B74-4D1C-A3EA-335B56149786}"/>
    <cellStyle name="40% - Ênfase3 43 2 3" xfId="32571" xr:uid="{B2C850AA-7E1D-442E-9A17-A86E293E51E0}"/>
    <cellStyle name="40% - Ênfase3 43 2 4" xfId="32572" xr:uid="{EC56170F-7D0B-4B6C-A253-F15D37EAFA45}"/>
    <cellStyle name="40% - Ênfase3 43 3" xfId="32573" xr:uid="{85C7A603-DCC1-4300-87F5-D1756C63B025}"/>
    <cellStyle name="40% - Ênfase3 43 3 2" xfId="32574" xr:uid="{BF33EAB2-3CF1-4E00-BC13-7C08246DEE2A}"/>
    <cellStyle name="40% - Ênfase3 43 3 3" xfId="32575" xr:uid="{91AA68B2-AC35-4474-B5C1-0DFBFF27B32C}"/>
    <cellStyle name="40% - Ênfase3 43 4" xfId="32576" xr:uid="{95518772-C1E6-474A-902F-823F640A2286}"/>
    <cellStyle name="40% - Ênfase3 43 5" xfId="32577" xr:uid="{2B420880-0714-4582-A70A-0D0BA2108A3F}"/>
    <cellStyle name="40% - Ênfase3 44" xfId="11535" xr:uid="{F0927A5D-77C2-4467-A0C2-D6BA54C0B237}"/>
    <cellStyle name="40% - Ênfase3 44 2" xfId="11536" xr:uid="{A2E722CB-3D74-436A-A528-6FD65B072701}"/>
    <cellStyle name="40% - Ênfase3 44 2 2" xfId="32578" xr:uid="{7024C9F5-1E6F-4AB2-BBB3-505183BF2EC6}"/>
    <cellStyle name="40% - Ênfase3 44 2 2 2" xfId="32579" xr:uid="{63BF3D99-16AD-4228-A23D-19D7F5B38ED6}"/>
    <cellStyle name="40% - Ênfase3 44 2 2 3" xfId="32580" xr:uid="{38F520D8-AF9E-414C-9F60-FEB1C3E3A96A}"/>
    <cellStyle name="40% - Ênfase3 44 2 3" xfId="32581" xr:uid="{F878CC87-8206-4C12-B26B-60F707050442}"/>
    <cellStyle name="40% - Ênfase3 44 2 4" xfId="32582" xr:uid="{529C0D7A-9019-4441-B119-47641A6077B8}"/>
    <cellStyle name="40% - Ênfase3 44 3" xfId="32583" xr:uid="{15A8778E-C7DC-479C-80EB-A9C1EE05B3E9}"/>
    <cellStyle name="40% - Ênfase3 44 3 2" xfId="32584" xr:uid="{884F0CCC-F40A-4A13-A2F8-3D60BE9D89A0}"/>
    <cellStyle name="40% - Ênfase3 44 3 3" xfId="32585" xr:uid="{557CC29E-0074-4F29-81E6-98D7EF291216}"/>
    <cellStyle name="40% - Ênfase3 44 4" xfId="32586" xr:uid="{8CAD021D-9FB7-4897-92B8-D670ECD92A1F}"/>
    <cellStyle name="40% - Ênfase3 44 5" xfId="32587" xr:uid="{FBCD7BA0-1ADC-48C0-AFE5-01CB2DD802E3}"/>
    <cellStyle name="40% - Ênfase3 45" xfId="11537" xr:uid="{8B6BBB3B-B99A-47DF-B43D-BD26E17E538A}"/>
    <cellStyle name="40% - Ênfase3 45 2" xfId="11538" xr:uid="{AC9EDCC4-570E-4E20-A605-000554A9A579}"/>
    <cellStyle name="40% - Ênfase3 45 2 2" xfId="32588" xr:uid="{88F67DE4-152F-4C1D-89DA-214591BDC141}"/>
    <cellStyle name="40% - Ênfase3 45 2 2 2" xfId="32589" xr:uid="{FEAB78F1-205B-45FE-8E8D-055E62F7457A}"/>
    <cellStyle name="40% - Ênfase3 45 2 2 3" xfId="32590" xr:uid="{E0A360B5-EFBA-45FD-811F-FE4DA3D681E6}"/>
    <cellStyle name="40% - Ênfase3 45 2 3" xfId="32591" xr:uid="{5D19F49E-AEC4-432F-92C7-158685A22575}"/>
    <cellStyle name="40% - Ênfase3 45 2 4" xfId="32592" xr:uid="{35EAA08B-71F7-4C55-8BC8-4EC9B5BCB55D}"/>
    <cellStyle name="40% - Ênfase3 45 3" xfId="32593" xr:uid="{25DFA45F-2058-4724-B369-8368C1184BF4}"/>
    <cellStyle name="40% - Ênfase3 45 3 2" xfId="32594" xr:uid="{E1BD4E52-1666-46B5-8022-A1F9CD7E965D}"/>
    <cellStyle name="40% - Ênfase3 45 3 3" xfId="32595" xr:uid="{6470E8EB-5D5C-4F62-94F1-B3CF505E7994}"/>
    <cellStyle name="40% - Ênfase3 45 4" xfId="32596" xr:uid="{10879FD0-DAAF-4991-9449-D6BFF6A80E67}"/>
    <cellStyle name="40% - Ênfase3 45 5" xfId="32597" xr:uid="{3E316018-FE14-4D34-B289-BB64E8254546}"/>
    <cellStyle name="40% - Ênfase3 46" xfId="11539" xr:uid="{6D7795FD-D6B5-432B-9081-BDAC3B30C371}"/>
    <cellStyle name="40% - Ênfase3 46 2" xfId="11540" xr:uid="{F536FB3E-2284-49A7-8E03-54BD6B777734}"/>
    <cellStyle name="40% - Ênfase3 46 2 2" xfId="32598" xr:uid="{33AD9D31-D636-4311-A926-99FFB629EF53}"/>
    <cellStyle name="40% - Ênfase3 46 2 2 2" xfId="32599" xr:uid="{42D6222F-F019-4B73-A927-726340020A99}"/>
    <cellStyle name="40% - Ênfase3 46 2 2 3" xfId="32600" xr:uid="{F92CE6BA-66E1-4951-9894-F3C584C3725C}"/>
    <cellStyle name="40% - Ênfase3 46 2 3" xfId="32601" xr:uid="{CE9B8991-122A-45BC-B8A0-4EFD046419ED}"/>
    <cellStyle name="40% - Ênfase3 46 2 4" xfId="32602" xr:uid="{2376A266-4ABF-4EC0-986E-F9EFB78E027C}"/>
    <cellStyle name="40% - Ênfase3 46 3" xfId="32603" xr:uid="{D0B962DD-8D0C-4163-B946-FCEE5503AA56}"/>
    <cellStyle name="40% - Ênfase3 46 3 2" xfId="32604" xr:uid="{F6A4A5A2-F1B5-4C9D-AFC0-9D94764129A3}"/>
    <cellStyle name="40% - Ênfase3 46 3 3" xfId="32605" xr:uid="{2DF828F0-0EBE-4783-9717-21060EEA5FA8}"/>
    <cellStyle name="40% - Ênfase3 46 4" xfId="32606" xr:uid="{238A43F0-2602-4C6A-BE8A-244086295B71}"/>
    <cellStyle name="40% - Ênfase3 46 5" xfId="32607" xr:uid="{0E6A42FC-D6D1-4C25-820D-8821BA4DDCB4}"/>
    <cellStyle name="40% - Ênfase3 47" xfId="11541" xr:uid="{F14887FA-BD96-46C2-93D0-37967DB6359A}"/>
    <cellStyle name="40% - Ênfase3 47 2" xfId="11542" xr:uid="{8006EE1F-C66A-4900-AB0D-3618BA3A3327}"/>
    <cellStyle name="40% - Ênfase3 47 2 2" xfId="32608" xr:uid="{11C1126C-7B2F-440A-BCE7-9788C8C9C656}"/>
    <cellStyle name="40% - Ênfase3 47 2 2 2" xfId="32609" xr:uid="{8CABA28B-1B8E-4728-AE3A-FFC2A76A00F5}"/>
    <cellStyle name="40% - Ênfase3 47 2 2 3" xfId="32610" xr:uid="{1FDF721A-61AD-4BEA-9D37-F9F9114418E2}"/>
    <cellStyle name="40% - Ênfase3 47 2 3" xfId="32611" xr:uid="{42901F29-374B-4C98-B5DD-0A7ADE4AC37C}"/>
    <cellStyle name="40% - Ênfase3 47 2 4" xfId="32612" xr:uid="{29D2476C-F16D-47FC-BECE-1FCF8217B74E}"/>
    <cellStyle name="40% - Ênfase3 47 3" xfId="32613" xr:uid="{4168B7A7-EC76-4FD3-8355-A3E9728DFD2C}"/>
    <cellStyle name="40% - Ênfase3 47 3 2" xfId="32614" xr:uid="{7273646B-2C1A-4C4E-8781-DD592C421558}"/>
    <cellStyle name="40% - Ênfase3 47 3 3" xfId="32615" xr:uid="{429E53FD-886F-4A22-8D6A-A880E904C82E}"/>
    <cellStyle name="40% - Ênfase3 47 4" xfId="32616" xr:uid="{7ED6B6D3-2A74-4327-A9D6-8158010FF1CA}"/>
    <cellStyle name="40% - Ênfase3 47 5" xfId="32617" xr:uid="{3B2748E8-D071-4BC5-AFEA-E9F8E78FFF4C}"/>
    <cellStyle name="40% - Ênfase3 48" xfId="11543" xr:uid="{6F634F47-DA29-45A4-923C-93E35E267149}"/>
    <cellStyle name="40% - Ênfase3 48 2" xfId="11544" xr:uid="{93FB04EC-F7C0-4067-A488-17226C4285A7}"/>
    <cellStyle name="40% - Ênfase3 48 2 2" xfId="32618" xr:uid="{0136DFF0-A41B-4590-BE90-BA406049CD07}"/>
    <cellStyle name="40% - Ênfase3 48 2 2 2" xfId="32619" xr:uid="{30EA23E1-6A75-4B81-85BE-D31295F98A5E}"/>
    <cellStyle name="40% - Ênfase3 48 2 2 3" xfId="32620" xr:uid="{73A15E75-0994-49D2-965C-95C78C8F7410}"/>
    <cellStyle name="40% - Ênfase3 48 2 3" xfId="32621" xr:uid="{792A7C20-D796-47B9-9D51-73A719D6D821}"/>
    <cellStyle name="40% - Ênfase3 48 2 4" xfId="32622" xr:uid="{B91E292A-30F5-49A7-B37F-B91923B8A2D3}"/>
    <cellStyle name="40% - Ênfase3 48 3" xfId="32623" xr:uid="{C1E58C68-DA66-4B4B-A063-F1BD005BE73E}"/>
    <cellStyle name="40% - Ênfase3 48 3 2" xfId="32624" xr:uid="{305F2A84-D97E-4A6C-B55E-FDB47C1062D1}"/>
    <cellStyle name="40% - Ênfase3 48 3 3" xfId="32625" xr:uid="{C0203769-61C7-410F-A539-B84C2C663213}"/>
    <cellStyle name="40% - Ênfase3 48 4" xfId="32626" xr:uid="{9046EB28-BC26-4260-B00A-EAD5DB696EB0}"/>
    <cellStyle name="40% - Ênfase3 48 5" xfId="32627" xr:uid="{7C711B5F-5A51-49EC-81F5-6ECB5BE0E58E}"/>
    <cellStyle name="40% - Ênfase3 49" xfId="11545" xr:uid="{F8E50D69-1205-4E42-825E-DCA7719B43BA}"/>
    <cellStyle name="40% - Ênfase3 49 2" xfId="11546" xr:uid="{1E7F22E5-1D19-42B6-90E7-9CBA880BA830}"/>
    <cellStyle name="40% - Ênfase3 49 2 2" xfId="32628" xr:uid="{CE4F90CC-70BB-4E5A-8ED0-C9DF4FBB9936}"/>
    <cellStyle name="40% - Ênfase3 49 2 2 2" xfId="32629" xr:uid="{21B3D05E-14EA-4CDB-8ABC-632BEDE554FB}"/>
    <cellStyle name="40% - Ênfase3 49 2 2 3" xfId="32630" xr:uid="{D633F90B-1DE8-40B1-9DF1-9CD13EFAEECA}"/>
    <cellStyle name="40% - Ênfase3 49 2 3" xfId="32631" xr:uid="{9AA57FD7-F229-4E70-90CA-71249CFF601A}"/>
    <cellStyle name="40% - Ênfase3 49 2 4" xfId="32632" xr:uid="{1646EA69-5884-4A58-AB36-AF8ADF083E88}"/>
    <cellStyle name="40% - Ênfase3 49 3" xfId="32633" xr:uid="{E8FBACBA-2A32-4D6B-9B1F-47076B8F7C9C}"/>
    <cellStyle name="40% - Ênfase3 49 3 2" xfId="32634" xr:uid="{D9EDD5F8-47C7-4C45-B000-8BE1FF97C8B6}"/>
    <cellStyle name="40% - Ênfase3 49 3 3" xfId="32635" xr:uid="{E754DB4B-189B-4ED5-88BC-D27A24017B80}"/>
    <cellStyle name="40% - Ênfase3 49 4" xfId="32636" xr:uid="{B1BA34F2-49DD-489F-BA9D-0B821316170D}"/>
    <cellStyle name="40% - Ênfase3 49 5" xfId="32637" xr:uid="{49252E14-F663-428B-872B-ECCA1BE0F4E3}"/>
    <cellStyle name="40% - Ênfase3 5" xfId="5406" xr:uid="{AC076D99-BA64-463D-B3C9-7C6B7FEE3315}"/>
    <cellStyle name="40% - Ênfase3 5 10" xfId="11547" xr:uid="{AECC121E-BC9D-42CF-8447-B1986194D506}"/>
    <cellStyle name="40% - Ênfase3 5 10 2" xfId="32638" xr:uid="{70EE982D-DD44-48A0-8734-4534AD865165}"/>
    <cellStyle name="40% - Ênfase3 5 10 2 2" xfId="32639" xr:uid="{4365248C-6919-4B99-9EFF-3EB2A3AB987E}"/>
    <cellStyle name="40% - Ênfase3 5 10 2 3" xfId="32640" xr:uid="{6374FAF7-60EC-4303-89CE-315571F5B5F9}"/>
    <cellStyle name="40% - Ênfase3 5 10 3" xfId="32641" xr:uid="{56856C6C-9F6B-4613-9179-13F21A0AE3B8}"/>
    <cellStyle name="40% - Ênfase3 5 10 4" xfId="32642" xr:uid="{F343CA25-F428-440D-B91C-66095B1F1F6C}"/>
    <cellStyle name="40% - Ênfase3 5 11" xfId="32643" xr:uid="{260DCB16-4E65-4D26-B8F0-5B6BD61324D8}"/>
    <cellStyle name="40% - Ênfase3 5 11 2" xfId="32644" xr:uid="{4574ED5E-D274-4AF7-8F50-E9CDEA595AD4}"/>
    <cellStyle name="40% - Ênfase3 5 11 3" xfId="32645" xr:uid="{E828A858-04E8-4CF3-BAB7-7C78C4925352}"/>
    <cellStyle name="40% - Ênfase3 5 12" xfId="32646" xr:uid="{3A15C927-7177-49E4-A32E-6594E14DEEF0}"/>
    <cellStyle name="40% - Ênfase3 5 13" xfId="32647" xr:uid="{9B8AB044-E263-417E-9954-75803EB959BF}"/>
    <cellStyle name="40% - Ênfase3 5 2" xfId="5407" xr:uid="{03FE52CA-1E26-42CA-8185-5D373A70BF02}"/>
    <cellStyle name="40% - Ênfase3 5 2 2" xfId="11548" xr:uid="{58E0D572-8043-4BED-833C-46876C2B9676}"/>
    <cellStyle name="40% - Ênfase3 5 2 2 2" xfId="32648" xr:uid="{851F9B56-3C52-42F3-8F1E-88C40FD25413}"/>
    <cellStyle name="40% - Ênfase3 5 2 2 2 2" xfId="32649" xr:uid="{C62B2EFE-B589-429A-AAEB-9BF1B3681D01}"/>
    <cellStyle name="40% - Ênfase3 5 2 2 2 3" xfId="32650" xr:uid="{6392E4BB-76B5-4CDA-94C0-88614EE6017B}"/>
    <cellStyle name="40% - Ênfase3 5 2 2 3" xfId="32651" xr:uid="{AB1A1815-7F58-4604-8448-0C5C70BA926F}"/>
    <cellStyle name="40% - Ênfase3 5 2 2 4" xfId="32652" xr:uid="{37C5B662-D940-4461-80EA-0B0C83B9B8FE}"/>
    <cellStyle name="40% - Ênfase3 5 2 3" xfId="11549" xr:uid="{A12A28EB-E402-4EDC-A7F2-FD47D9C6A7B6}"/>
    <cellStyle name="40% - Ênfase3 5 2 3 2" xfId="32653" xr:uid="{EE34415D-1727-4444-9344-2E606182DE42}"/>
    <cellStyle name="40% - Ênfase3 5 2 3 2 2" xfId="32654" xr:uid="{B11DE9A6-2165-4A01-92D2-83D377DFE993}"/>
    <cellStyle name="40% - Ênfase3 5 2 3 2 3" xfId="32655" xr:uid="{485BEEF9-6ACA-42B1-B392-555FE800A94A}"/>
    <cellStyle name="40% - Ênfase3 5 2 3 3" xfId="32656" xr:uid="{454B4FCE-F769-4EAD-814A-0AE5FEDA3D7A}"/>
    <cellStyle name="40% - Ênfase3 5 2 3 4" xfId="32657" xr:uid="{930D0578-F93F-4D20-867F-C2781DCA2F7E}"/>
    <cellStyle name="40% - Ênfase3 5 2 4" xfId="32658" xr:uid="{596B649C-42D3-417E-86D0-189FF9AF6A09}"/>
    <cellStyle name="40% - Ênfase3 5 2 4 2" xfId="32659" xr:uid="{8DD82607-692E-48BA-994A-689F1D273B13}"/>
    <cellStyle name="40% - Ênfase3 5 2 4 3" xfId="32660" xr:uid="{6418C8F2-AAC9-470D-B2F2-F782FC6DA0EB}"/>
    <cellStyle name="40% - Ênfase3 5 2 5" xfId="32661" xr:uid="{9E0AA209-8AE6-499E-B46F-FD118EEB9F71}"/>
    <cellStyle name="40% - Ênfase3 5 2 6" xfId="32662" xr:uid="{1C6DF2F8-2810-4488-BA48-C7ECEBD7D938}"/>
    <cellStyle name="40% - Ênfase3 5 3" xfId="5408" xr:uid="{E36F6BAF-0D18-4821-859D-3A1306494471}"/>
    <cellStyle name="40% - Ênfase3 5 3 2" xfId="11550" xr:uid="{CFE39CD5-20AC-46BA-8033-8C0735B252D5}"/>
    <cellStyle name="40% - Ênfase3 5 3 2 2" xfId="32663" xr:uid="{26FB17FB-F9B7-4AB5-964D-6E975B1D1314}"/>
    <cellStyle name="40% - Ênfase3 5 3 2 2 2" xfId="32664" xr:uid="{F7EADC73-381F-4BAB-9BDE-955D97581CED}"/>
    <cellStyle name="40% - Ênfase3 5 3 2 2 3" xfId="32665" xr:uid="{EBE2663D-05B5-4DD4-BA75-B3E7E7403CE8}"/>
    <cellStyle name="40% - Ênfase3 5 3 2 3" xfId="32666" xr:uid="{E576FBAE-758E-4B4C-A33E-FB7A9BD5354D}"/>
    <cellStyle name="40% - Ênfase3 5 3 2 4" xfId="32667" xr:uid="{0F8EF882-BA82-4354-A79E-2005E98A3854}"/>
    <cellStyle name="40% - Ênfase3 5 3 3" xfId="11551" xr:uid="{48A1BC02-86C9-4C69-9275-1008F0EFF91A}"/>
    <cellStyle name="40% - Ênfase3 5 3 3 2" xfId="32668" xr:uid="{AB46A5FE-0E7A-4FDA-9FE4-B6C2E2EF1506}"/>
    <cellStyle name="40% - Ênfase3 5 3 3 2 2" xfId="32669" xr:uid="{4619A65C-3950-4D51-BE31-27EC25C266AD}"/>
    <cellStyle name="40% - Ênfase3 5 3 3 2 3" xfId="32670" xr:uid="{DA008670-5A3D-4063-888C-D3BD6DCD88AE}"/>
    <cellStyle name="40% - Ênfase3 5 3 3 3" xfId="32671" xr:uid="{95FA9897-3406-4A9B-BF0A-487E7DD6A2D3}"/>
    <cellStyle name="40% - Ênfase3 5 3 3 4" xfId="32672" xr:uid="{1B0B9E1A-DCDF-4DA8-A725-258F5C8A3506}"/>
    <cellStyle name="40% - Ênfase3 5 3 4" xfId="32673" xr:uid="{48B56091-6BCB-4EAB-A218-5774CC579F21}"/>
    <cellStyle name="40% - Ênfase3 5 3 4 2" xfId="32674" xr:uid="{E4981D29-19CA-41FF-8437-59067C8E181F}"/>
    <cellStyle name="40% - Ênfase3 5 3 4 3" xfId="32675" xr:uid="{D415B8DC-9F2D-47C3-A6E1-49E78757E284}"/>
    <cellStyle name="40% - Ênfase3 5 3 5" xfId="32676" xr:uid="{6AE55364-18D9-4ADC-8942-87A45CAA1034}"/>
    <cellStyle name="40% - Ênfase3 5 3 6" xfId="32677" xr:uid="{6B3EAAAE-FF7A-4D00-BBAD-BF8C122530A2}"/>
    <cellStyle name="40% - Ênfase3 5 4" xfId="11552" xr:uid="{4EA8E8F4-3953-4DCC-87EB-2FA95246129B}"/>
    <cellStyle name="40% - Ênfase3 5 4 2" xfId="11553" xr:uid="{88A312D4-9C8C-4F0A-B3F9-8FF09B9CE405}"/>
    <cellStyle name="40% - Ênfase3 5 4 2 2" xfId="32678" xr:uid="{048C14CE-1140-4BDA-AF8A-EC9178FE9366}"/>
    <cellStyle name="40% - Ênfase3 5 4 2 2 2" xfId="32679" xr:uid="{5B14DDBE-6DD4-4FF3-9BD5-4EA6B9EDA218}"/>
    <cellStyle name="40% - Ênfase3 5 4 2 2 3" xfId="32680" xr:uid="{2B2AD9C6-AE17-4379-998E-CDBCC07F3ED4}"/>
    <cellStyle name="40% - Ênfase3 5 4 2 3" xfId="32681" xr:uid="{C945BF3D-1077-486A-BC7F-50DA05BEF43D}"/>
    <cellStyle name="40% - Ênfase3 5 4 2 4" xfId="32682" xr:uid="{70C3A899-9FB7-4106-AF5B-6F013BDDDCB1}"/>
    <cellStyle name="40% - Ênfase3 5 4 3" xfId="11554" xr:uid="{23D4D4F4-3EC4-4930-A3BB-53B74156F94A}"/>
    <cellStyle name="40% - Ênfase3 5 4 3 2" xfId="32683" xr:uid="{E5434F67-6998-4AA7-BA80-A993D359B112}"/>
    <cellStyle name="40% - Ênfase3 5 4 3 2 2" xfId="32684" xr:uid="{A1EE847F-8515-45B2-9945-74C4BEC7DC1D}"/>
    <cellStyle name="40% - Ênfase3 5 4 3 2 3" xfId="32685" xr:uid="{7A636BFF-4322-4B12-9CEC-59C14D340A04}"/>
    <cellStyle name="40% - Ênfase3 5 4 3 3" xfId="32686" xr:uid="{03E20A18-83F6-4972-B106-B0A7BFA37FD8}"/>
    <cellStyle name="40% - Ênfase3 5 4 3 4" xfId="32687" xr:uid="{5CB78F14-194A-4F97-A0B2-4B2EA415BA46}"/>
    <cellStyle name="40% - Ênfase3 5 4 4" xfId="32688" xr:uid="{C9814D0E-7144-41AE-B549-0CDA7E2D69D4}"/>
    <cellStyle name="40% - Ênfase3 5 4 4 2" xfId="32689" xr:uid="{4A98F3E4-4625-445A-B703-633CEBB97BC0}"/>
    <cellStyle name="40% - Ênfase3 5 4 4 3" xfId="32690" xr:uid="{B0C347B5-6365-4F60-B619-975BFF95C72C}"/>
    <cellStyle name="40% - Ênfase3 5 4 5" xfId="32691" xr:uid="{F8434268-A408-4DBB-950D-B5E83447AA55}"/>
    <cellStyle name="40% - Ênfase3 5 4 6" xfId="32692" xr:uid="{2C5BB43D-C577-4B81-A25F-F185C52C1706}"/>
    <cellStyle name="40% - Ênfase3 5 5" xfId="11555" xr:uid="{8E710634-199B-42AD-84FE-CABCAF4FB56B}"/>
    <cellStyle name="40% - Ênfase3 5 5 2" xfId="11556" xr:uid="{B48EEF7D-30D6-4105-95E8-F0DC24AC5014}"/>
    <cellStyle name="40% - Ênfase3 5 5 2 2" xfId="32693" xr:uid="{DCC38AFA-0F50-4C5A-920F-19F762D32411}"/>
    <cellStyle name="40% - Ênfase3 5 5 2 2 2" xfId="32694" xr:uid="{B533FB7F-1010-4F79-8814-DFEAB3B2E718}"/>
    <cellStyle name="40% - Ênfase3 5 5 2 2 3" xfId="32695" xr:uid="{02EC81D2-8E62-4010-837D-B77525B8DC11}"/>
    <cellStyle name="40% - Ênfase3 5 5 2 3" xfId="32696" xr:uid="{FA023DD8-3408-4115-BE0A-FE1A749AB8C9}"/>
    <cellStyle name="40% - Ênfase3 5 5 2 4" xfId="32697" xr:uid="{ABF1D10D-A23A-4B5E-91A9-4E142A10E990}"/>
    <cellStyle name="40% - Ênfase3 5 5 3" xfId="11557" xr:uid="{1851DB04-2A9C-4B28-B4D0-D59EEF4DC4EF}"/>
    <cellStyle name="40% - Ênfase3 5 5 3 2" xfId="32698" xr:uid="{4547B15E-A66D-4A47-B790-C8A853C4F30C}"/>
    <cellStyle name="40% - Ênfase3 5 5 3 2 2" xfId="32699" xr:uid="{2F60A4C7-6C5E-4F75-A3E0-010CD52DD514}"/>
    <cellStyle name="40% - Ênfase3 5 5 3 2 3" xfId="32700" xr:uid="{7D06FE7C-F1D1-4ED9-B75B-FF516B0082A6}"/>
    <cellStyle name="40% - Ênfase3 5 5 3 3" xfId="32701" xr:uid="{FAD8C062-080F-4E0C-8435-EDF46810E024}"/>
    <cellStyle name="40% - Ênfase3 5 5 3 4" xfId="32702" xr:uid="{17B7F019-45FC-401D-807B-3E377CCED920}"/>
    <cellStyle name="40% - Ênfase3 5 5 4" xfId="32703" xr:uid="{F843076D-F943-4B1E-A2DC-BE4C82E39254}"/>
    <cellStyle name="40% - Ênfase3 5 5 4 2" xfId="32704" xr:uid="{A3B8EB1C-4435-48E0-A0F1-EA921A85038C}"/>
    <cellStyle name="40% - Ênfase3 5 5 4 3" xfId="32705" xr:uid="{DDC20067-EDC4-4D57-BEC7-73EEB7847CE3}"/>
    <cellStyle name="40% - Ênfase3 5 5 5" xfId="32706" xr:uid="{F6B9D636-80DE-48DE-A1EC-9C836926EEF0}"/>
    <cellStyle name="40% - Ênfase3 5 5 6" xfId="32707" xr:uid="{79E1DBE6-D92E-43DA-A5F0-B726D30FE183}"/>
    <cellStyle name="40% - Ênfase3 5 6" xfId="11558" xr:uid="{0CFC491D-1411-4537-9A47-03133A160FEE}"/>
    <cellStyle name="40% - Ênfase3 5 6 2" xfId="11559" xr:uid="{367929E9-5AEF-4153-9596-39458DFCF0AB}"/>
    <cellStyle name="40% - Ênfase3 5 6 2 2" xfId="32708" xr:uid="{5AFC6D78-C549-425A-BF79-B56919647FB2}"/>
    <cellStyle name="40% - Ênfase3 5 6 2 2 2" xfId="32709" xr:uid="{B7E917F5-A5CB-4F46-8AFD-2B542472B8D2}"/>
    <cellStyle name="40% - Ênfase3 5 6 2 2 3" xfId="32710" xr:uid="{E6395F4C-7068-4F76-8683-D65F0CC77DEF}"/>
    <cellStyle name="40% - Ênfase3 5 6 2 3" xfId="32711" xr:uid="{B3EB82EB-E115-4ADF-A7A1-19373388FE23}"/>
    <cellStyle name="40% - Ênfase3 5 6 2 4" xfId="32712" xr:uid="{DA572FA2-E92A-410C-A015-D999F19CEE12}"/>
    <cellStyle name="40% - Ênfase3 5 6 3" xfId="11560" xr:uid="{C3038EB7-21B3-4661-8DDC-6BB5122402BC}"/>
    <cellStyle name="40% - Ênfase3 5 6 3 2" xfId="32713" xr:uid="{BB82EAD3-0F35-487A-9EA5-1C78AE28C2F2}"/>
    <cellStyle name="40% - Ênfase3 5 6 3 2 2" xfId="32714" xr:uid="{4824C3A0-13CB-4DAD-9C41-EE7678973732}"/>
    <cellStyle name="40% - Ênfase3 5 6 3 2 3" xfId="32715" xr:uid="{C92BA0CD-F5E8-4A99-91F5-6DBE866F45B8}"/>
    <cellStyle name="40% - Ênfase3 5 6 3 3" xfId="32716" xr:uid="{EA81098F-F117-4800-9103-06B82F55242D}"/>
    <cellStyle name="40% - Ênfase3 5 6 3 4" xfId="32717" xr:uid="{39C6700A-9984-4326-B61B-BC3C1E3EFF19}"/>
    <cellStyle name="40% - Ênfase3 5 6 4" xfId="32718" xr:uid="{CC7BF1A6-A7A4-46AF-A4ED-B5C5CF3CC84C}"/>
    <cellStyle name="40% - Ênfase3 5 6 4 2" xfId="32719" xr:uid="{89428125-DABF-4F1C-B521-CBADBD83DFDD}"/>
    <cellStyle name="40% - Ênfase3 5 6 4 3" xfId="32720" xr:uid="{D831F53D-3AF1-4362-B667-502897A01B29}"/>
    <cellStyle name="40% - Ênfase3 5 6 5" xfId="32721" xr:uid="{837CDF2E-28DD-4F21-ADA5-0D67E94F2C55}"/>
    <cellStyle name="40% - Ênfase3 5 6 6" xfId="32722" xr:uid="{87CCAB34-A2F7-407B-83C3-A85A6B8D19DA}"/>
    <cellStyle name="40% - Ênfase3 5 7" xfId="11561" xr:uid="{5317CAEA-C485-4021-A8C8-7856FF1C2F50}"/>
    <cellStyle name="40% - Ênfase3 5 7 2" xfId="11562" xr:uid="{ED2DDD12-E630-40EC-AA29-9BD0F93B0A7E}"/>
    <cellStyle name="40% - Ênfase3 5 7 2 2" xfId="32723" xr:uid="{EAADD06F-2CA4-40D9-8291-2E7D5771AB0D}"/>
    <cellStyle name="40% - Ênfase3 5 7 2 2 2" xfId="32724" xr:uid="{2E663B67-C921-4DDE-B8E9-6231A92D18B4}"/>
    <cellStyle name="40% - Ênfase3 5 7 2 2 3" xfId="32725" xr:uid="{32CAC2BB-B01E-4418-8FB6-48E23F80614F}"/>
    <cellStyle name="40% - Ênfase3 5 7 2 3" xfId="32726" xr:uid="{4E09FE9D-AE58-463E-A62A-55055708382D}"/>
    <cellStyle name="40% - Ênfase3 5 7 2 4" xfId="32727" xr:uid="{39835961-3E2E-4280-AE10-EC45FFF4CE13}"/>
    <cellStyle name="40% - Ênfase3 5 7 3" xfId="11563" xr:uid="{70C05F24-017F-42D2-8038-50BE0844619C}"/>
    <cellStyle name="40% - Ênfase3 5 7 3 2" xfId="32728" xr:uid="{05C81A2F-2682-4BEA-B418-456767754C8D}"/>
    <cellStyle name="40% - Ênfase3 5 7 3 2 2" xfId="32729" xr:uid="{3C993423-D47F-4BE2-B5E6-4F75257169DB}"/>
    <cellStyle name="40% - Ênfase3 5 7 3 2 3" xfId="32730" xr:uid="{0AC472F3-DA0F-44C0-AED4-F8BBE9C1E3DA}"/>
    <cellStyle name="40% - Ênfase3 5 7 3 3" xfId="32731" xr:uid="{25F8DE22-A9D7-4E7A-9163-250D76B5ED0C}"/>
    <cellStyle name="40% - Ênfase3 5 7 3 4" xfId="32732" xr:uid="{44EBAA2F-2AAF-4F43-8BE5-6A976FF46124}"/>
    <cellStyle name="40% - Ênfase3 5 7 4" xfId="32733" xr:uid="{10D3C29E-5EDC-41B6-81CA-94B7EC1397CE}"/>
    <cellStyle name="40% - Ênfase3 5 7 4 2" xfId="32734" xr:uid="{10714190-D87B-4A6C-930F-0F4AF3A5D8A0}"/>
    <cellStyle name="40% - Ênfase3 5 7 4 3" xfId="32735" xr:uid="{F8AE1AC4-66C4-4A59-9F31-9B75C94801D5}"/>
    <cellStyle name="40% - Ênfase3 5 7 5" xfId="32736" xr:uid="{3BBF3592-5055-4F59-8E99-224392D21EFC}"/>
    <cellStyle name="40% - Ênfase3 5 7 6" xfId="32737" xr:uid="{F9B73A69-9496-496E-A00A-7716298ECB86}"/>
    <cellStyle name="40% - Ênfase3 5 8" xfId="11564" xr:uid="{16E7887C-8827-4762-838B-BBE4C7B3A0E3}"/>
    <cellStyle name="40% - Ênfase3 5 8 2" xfId="11565" xr:uid="{12A5213B-BE58-4147-9831-51D2A3760D67}"/>
    <cellStyle name="40% - Ênfase3 5 8 2 2" xfId="32738" xr:uid="{E3201438-9536-4C76-A8D3-BD120A37CA64}"/>
    <cellStyle name="40% - Ênfase3 5 8 2 2 2" xfId="32739" xr:uid="{079567B2-42B4-43E2-A696-3A7272F6D46D}"/>
    <cellStyle name="40% - Ênfase3 5 8 2 2 3" xfId="32740" xr:uid="{0AEC277C-44CE-4194-9B6B-5844547173E2}"/>
    <cellStyle name="40% - Ênfase3 5 8 2 3" xfId="32741" xr:uid="{FB77B2AF-37A8-43A2-A210-E4F03B6D2453}"/>
    <cellStyle name="40% - Ênfase3 5 8 2 4" xfId="32742" xr:uid="{98ADA461-BD83-4EA0-8464-36356F398B59}"/>
    <cellStyle name="40% - Ênfase3 5 8 3" xfId="11566" xr:uid="{49DEC374-EE97-40FE-8E77-F8197C149615}"/>
    <cellStyle name="40% - Ênfase3 5 8 3 2" xfId="32743" xr:uid="{B758000D-91D3-4130-B674-88CBF0EE918F}"/>
    <cellStyle name="40% - Ênfase3 5 8 3 2 2" xfId="32744" xr:uid="{9A8BE476-0C85-4D12-9CEF-B82E67B8658F}"/>
    <cellStyle name="40% - Ênfase3 5 8 3 2 3" xfId="32745" xr:uid="{6F6E55B7-E438-4B46-AB1C-66EB52D646E1}"/>
    <cellStyle name="40% - Ênfase3 5 8 3 3" xfId="32746" xr:uid="{7F26064A-6349-4224-813E-5C865DBDE77F}"/>
    <cellStyle name="40% - Ênfase3 5 8 3 4" xfId="32747" xr:uid="{8042718F-2757-479E-BECF-B3278EEEE256}"/>
    <cellStyle name="40% - Ênfase3 5 8 4" xfId="32748" xr:uid="{92E9342F-D79E-4025-A2EE-B025FD4FE2A9}"/>
    <cellStyle name="40% - Ênfase3 5 8 4 2" xfId="32749" xr:uid="{596B8E94-65D7-4909-B080-7BBF30C7ABB2}"/>
    <cellStyle name="40% - Ênfase3 5 8 4 3" xfId="32750" xr:uid="{71BC2500-E6B5-4B45-927F-A6B6D0D168B2}"/>
    <cellStyle name="40% - Ênfase3 5 8 5" xfId="32751" xr:uid="{2052F218-B076-4ED8-91BA-2890F3C3AD7E}"/>
    <cellStyle name="40% - Ênfase3 5 8 6" xfId="32752" xr:uid="{26AAE3B9-CA01-4CEB-AE00-5D9CB87997E2}"/>
    <cellStyle name="40% - Ênfase3 5 9" xfId="11567" xr:uid="{27490139-0530-4BF0-B4DD-DC7119CD02E6}"/>
    <cellStyle name="40% - Ênfase3 5 9 2" xfId="32753" xr:uid="{DE835C7A-E93E-4055-B878-A71F12F4C206}"/>
    <cellStyle name="40% - Ênfase3 5 9 2 2" xfId="32754" xr:uid="{B9F3C47E-462B-42B5-9A38-90199D6F7224}"/>
    <cellStyle name="40% - Ênfase3 5 9 2 3" xfId="32755" xr:uid="{3A2E080D-0713-46D4-A928-E55D48695447}"/>
    <cellStyle name="40% - Ênfase3 5 9 3" xfId="32756" xr:uid="{B580F3EA-B7E8-490C-BC40-CD370A3FFBB3}"/>
    <cellStyle name="40% - Ênfase3 5 9 4" xfId="32757" xr:uid="{C6B765A2-A09B-44E4-95E6-C7F2FA730059}"/>
    <cellStyle name="40% - Ênfase3 50" xfId="11568" xr:uid="{5920F599-8EF8-48F3-A33A-4828A4072009}"/>
    <cellStyle name="40% - Ênfase3 50 2" xfId="11569" xr:uid="{B33654B6-D464-411B-9076-68FBDE595B02}"/>
    <cellStyle name="40% - Ênfase3 50 2 2" xfId="32758" xr:uid="{0ADE1C0C-F0CF-46AE-BF3B-D28DA389915B}"/>
    <cellStyle name="40% - Ênfase3 50 2 2 2" xfId="32759" xr:uid="{95282501-6A83-4609-9149-3E5B7A6B8C0B}"/>
    <cellStyle name="40% - Ênfase3 50 2 2 3" xfId="32760" xr:uid="{84E1EC26-E97D-4AE5-AAD6-F065ADC5DC58}"/>
    <cellStyle name="40% - Ênfase3 50 2 3" xfId="32761" xr:uid="{FDBF5F11-AC67-43C5-9FCD-E89A51542175}"/>
    <cellStyle name="40% - Ênfase3 50 2 4" xfId="32762" xr:uid="{71CC8B24-285A-43C0-89CA-E5520F710619}"/>
    <cellStyle name="40% - Ênfase3 50 3" xfId="32763" xr:uid="{57420D59-F012-4461-96E6-19DB390B8710}"/>
    <cellStyle name="40% - Ênfase3 50 3 2" xfId="32764" xr:uid="{79C07E23-0119-47EF-878B-A996330B251E}"/>
    <cellStyle name="40% - Ênfase3 50 3 3" xfId="32765" xr:uid="{06A0A994-B061-40C7-A206-E47CAF5732B7}"/>
    <cellStyle name="40% - Ênfase3 50 4" xfId="32766" xr:uid="{0830A48E-A00C-4731-979C-F1C48E153078}"/>
    <cellStyle name="40% - Ênfase3 50 5" xfId="32767" xr:uid="{62A2BAD4-199E-4A3E-B8C1-4472B419AB43}"/>
    <cellStyle name="40% - Ênfase3 51" xfId="11570" xr:uid="{B8B96451-C0C7-4B4B-BA21-A9119DD3E872}"/>
    <cellStyle name="40% - Ênfase3 51 2" xfId="11571" xr:uid="{C32841A1-A239-4A18-A92C-0CEF8106C342}"/>
    <cellStyle name="40% - Ênfase3 51 2 2" xfId="32768" xr:uid="{D008958B-3F93-48FF-A608-51EB7DCAD274}"/>
    <cellStyle name="40% - Ênfase3 51 2 2 2" xfId="32769" xr:uid="{6FA0CAFC-619F-4330-96AE-82BFE44C9D1F}"/>
    <cellStyle name="40% - Ênfase3 51 2 2 3" xfId="32770" xr:uid="{EB1F0330-6B5D-4068-B66B-1F11A04C6279}"/>
    <cellStyle name="40% - Ênfase3 51 2 3" xfId="32771" xr:uid="{00177BD3-36BA-485A-A731-A4C1DA77BA42}"/>
    <cellStyle name="40% - Ênfase3 51 2 4" xfId="32772" xr:uid="{DA0CD54D-4ABD-4A67-9DA8-4A6003B40037}"/>
    <cellStyle name="40% - Ênfase3 51 3" xfId="32773" xr:uid="{41B0E23F-B1C4-4374-AADF-086D9E05C695}"/>
    <cellStyle name="40% - Ênfase3 51 3 2" xfId="32774" xr:uid="{19C17E8D-09D4-414C-8305-11238861492C}"/>
    <cellStyle name="40% - Ênfase3 51 3 3" xfId="32775" xr:uid="{61F3D081-8147-4A5E-B7C4-D83DCC874FC7}"/>
    <cellStyle name="40% - Ênfase3 51 4" xfId="32776" xr:uid="{C16BEB8A-28B6-422C-9603-2ABF25E34886}"/>
    <cellStyle name="40% - Ênfase3 51 5" xfId="32777" xr:uid="{971EA48E-937E-4D04-A186-F0866F390A97}"/>
    <cellStyle name="40% - Ênfase3 52" xfId="11572" xr:uid="{57B592A8-0CA6-43FB-84CF-C60910C6C14C}"/>
    <cellStyle name="40% - Ênfase3 52 2" xfId="11573" xr:uid="{8F1F83CE-F271-43A2-A865-BFF289D4830E}"/>
    <cellStyle name="40% - Ênfase3 52 2 2" xfId="32778" xr:uid="{504DAF26-29F8-403B-BF01-483B339DC6EF}"/>
    <cellStyle name="40% - Ênfase3 52 2 2 2" xfId="32779" xr:uid="{D204C0F0-1D17-4A33-83CF-BB8E8A507276}"/>
    <cellStyle name="40% - Ênfase3 52 2 2 3" xfId="32780" xr:uid="{5A087C5A-B8E2-4845-B756-623F15B5E8AB}"/>
    <cellStyle name="40% - Ênfase3 52 2 3" xfId="32781" xr:uid="{43D26755-F1E5-4ADF-AE6D-117E3EAAFB69}"/>
    <cellStyle name="40% - Ênfase3 52 2 4" xfId="32782" xr:uid="{861D5663-3982-4EE3-A3A2-EBA519FB0ABF}"/>
    <cellStyle name="40% - Ênfase3 52 3" xfId="32783" xr:uid="{BFDFCF77-A774-4F72-A5BE-5C13607A57AD}"/>
    <cellStyle name="40% - Ênfase3 52 3 2" xfId="32784" xr:uid="{928FDD71-2971-4DD5-A0DB-3FAE6B771DB0}"/>
    <cellStyle name="40% - Ênfase3 52 3 3" xfId="32785" xr:uid="{35ADE3D6-2C11-446C-A239-BD2BF2DC0229}"/>
    <cellStyle name="40% - Ênfase3 52 4" xfId="32786" xr:uid="{650D7E4F-264C-42D4-AB68-86A5EBAC29A4}"/>
    <cellStyle name="40% - Ênfase3 52 5" xfId="32787" xr:uid="{3B42E568-F9AD-45DC-8685-23374A49276B}"/>
    <cellStyle name="40% - Ênfase3 53" xfId="11574" xr:uid="{BC16A5DD-4F45-4A7F-B679-17ECD36AE87C}"/>
    <cellStyle name="40% - Ênfase3 53 2" xfId="11575" xr:uid="{FA6BF1A6-B451-4426-8C6C-1FEBF6065D62}"/>
    <cellStyle name="40% - Ênfase3 53 2 2" xfId="32788" xr:uid="{84410748-9E16-4A79-B3D0-9774A5F4D17D}"/>
    <cellStyle name="40% - Ênfase3 53 2 2 2" xfId="32789" xr:uid="{E15511EA-6E68-43DB-8BEB-21C5900FAD96}"/>
    <cellStyle name="40% - Ênfase3 53 2 2 3" xfId="32790" xr:uid="{E56BAC73-FE89-4551-873A-4E54C762C166}"/>
    <cellStyle name="40% - Ênfase3 53 2 3" xfId="32791" xr:uid="{7E45271D-5A98-4ECD-B38A-AF3656A578C7}"/>
    <cellStyle name="40% - Ênfase3 53 2 4" xfId="32792" xr:uid="{18DC0F10-12AE-413F-89F5-E5E88283812B}"/>
    <cellStyle name="40% - Ênfase3 53 3" xfId="32793" xr:uid="{DAF549CB-5B0D-4B29-908A-2F0E6D0B6F37}"/>
    <cellStyle name="40% - Ênfase3 53 3 2" xfId="32794" xr:uid="{55091C29-1C84-406E-8C10-0C38066DC214}"/>
    <cellStyle name="40% - Ênfase3 53 3 3" xfId="32795" xr:uid="{DBCF4CCC-EE6A-4349-9152-FF381E02DDFC}"/>
    <cellStyle name="40% - Ênfase3 53 4" xfId="32796" xr:uid="{C72A9610-D005-4C7A-8D8D-0A6989A8DB7D}"/>
    <cellStyle name="40% - Ênfase3 53 5" xfId="32797" xr:uid="{AB9A8162-A9BE-4E2B-8365-5F71182399FC}"/>
    <cellStyle name="40% - Ênfase3 54" xfId="11576" xr:uid="{79E524BA-5CFD-4615-97BF-EBF6B5E43D0E}"/>
    <cellStyle name="40% - Ênfase3 54 2" xfId="11577" xr:uid="{CC529CCC-21FE-4C55-8718-714664846035}"/>
    <cellStyle name="40% - Ênfase3 54 2 2" xfId="32798" xr:uid="{92887209-9BB8-4C23-B7D9-BC01CC80E48A}"/>
    <cellStyle name="40% - Ênfase3 54 2 2 2" xfId="32799" xr:uid="{CB112702-E6E4-4542-9052-B936369FE2CE}"/>
    <cellStyle name="40% - Ênfase3 54 2 2 3" xfId="32800" xr:uid="{3369EFD7-570F-423F-8AB1-CAA530D1F80F}"/>
    <cellStyle name="40% - Ênfase3 54 2 3" xfId="32801" xr:uid="{DFF6DC70-C7AF-44E0-A31B-97CD8BBCE150}"/>
    <cellStyle name="40% - Ênfase3 54 2 4" xfId="32802" xr:uid="{A17D9582-4670-4FC9-9EFA-0D495264E631}"/>
    <cellStyle name="40% - Ênfase3 54 3" xfId="32803" xr:uid="{428203BD-82D4-422B-A147-440BD5D622FC}"/>
    <cellStyle name="40% - Ênfase3 54 3 2" xfId="32804" xr:uid="{2150FC72-C7D4-4840-A110-C79340A21944}"/>
    <cellStyle name="40% - Ênfase3 54 3 3" xfId="32805" xr:uid="{6EFB058E-5D56-45C3-B6E3-165BB27880F7}"/>
    <cellStyle name="40% - Ênfase3 54 4" xfId="32806" xr:uid="{B95E5586-975A-46C4-A686-2D76F2B841FB}"/>
    <cellStyle name="40% - Ênfase3 54 5" xfId="32807" xr:uid="{E14613C0-1CBF-4D4C-BCB6-1E68F4636CDE}"/>
    <cellStyle name="40% - Ênfase3 55" xfId="11578" xr:uid="{38C2F986-4668-4FDC-A5E8-06FB9A7BF06E}"/>
    <cellStyle name="40% - Ênfase3 55 2" xfId="11579" xr:uid="{2B82EAE6-F2A7-451F-9E30-3C40A578E810}"/>
    <cellStyle name="40% - Ênfase3 55 2 2" xfId="32808" xr:uid="{C6C09675-7385-4EF7-B4C3-71815A4F2C84}"/>
    <cellStyle name="40% - Ênfase3 55 2 2 2" xfId="32809" xr:uid="{83246434-7E5E-4DBF-8102-8C3C130002AE}"/>
    <cellStyle name="40% - Ênfase3 55 2 2 3" xfId="32810" xr:uid="{E4B27897-E4AA-43F5-8FF3-21AA6DD41A04}"/>
    <cellStyle name="40% - Ênfase3 55 2 3" xfId="32811" xr:uid="{06286BEF-3AA2-485D-8E03-6E21E0EA2D1D}"/>
    <cellStyle name="40% - Ênfase3 55 2 4" xfId="32812" xr:uid="{C9520FBF-39A7-4651-B988-9D0B98018EF3}"/>
    <cellStyle name="40% - Ênfase3 55 3" xfId="32813" xr:uid="{D86A28AE-07B9-4121-B63B-C7037914AE67}"/>
    <cellStyle name="40% - Ênfase3 55 3 2" xfId="32814" xr:uid="{97C768B6-321E-4C87-BCB4-37EF6340166E}"/>
    <cellStyle name="40% - Ênfase3 55 3 3" xfId="32815" xr:uid="{3B125800-5894-4DBC-95F5-A21B840535F2}"/>
    <cellStyle name="40% - Ênfase3 55 4" xfId="32816" xr:uid="{324FF475-4FEA-44B8-B0FC-6058F211D14F}"/>
    <cellStyle name="40% - Ênfase3 55 5" xfId="32817" xr:uid="{688FFB85-210C-42FD-8C96-B4310EA9301D}"/>
    <cellStyle name="40% - Ênfase3 56" xfId="11580" xr:uid="{C72E1270-F6FA-4618-9F03-2F358860A012}"/>
    <cellStyle name="40% - Ênfase3 56 2" xfId="11581" xr:uid="{8B34E98E-1706-4625-8CA9-F2B6280EAB66}"/>
    <cellStyle name="40% - Ênfase3 56 2 2" xfId="32818" xr:uid="{CE157084-39BF-4CB7-8DA2-306118567C4B}"/>
    <cellStyle name="40% - Ênfase3 56 2 2 2" xfId="32819" xr:uid="{DAF317E4-B5FC-4609-8B16-C51C9812ED42}"/>
    <cellStyle name="40% - Ênfase3 56 2 2 3" xfId="32820" xr:uid="{90A66159-5749-4181-AFB7-811A70E73521}"/>
    <cellStyle name="40% - Ênfase3 56 2 3" xfId="32821" xr:uid="{05ABC644-169D-4985-AC74-69E202A8F45E}"/>
    <cellStyle name="40% - Ênfase3 56 2 4" xfId="32822" xr:uid="{3C0AE357-28CF-4BF1-A042-C45ADFF11E1F}"/>
    <cellStyle name="40% - Ênfase3 56 3" xfId="32823" xr:uid="{0811ABDE-64C6-4DAF-B403-68F92E92377A}"/>
    <cellStyle name="40% - Ênfase3 56 3 2" xfId="32824" xr:uid="{40056107-AE06-4BFD-AB86-F351E8F89BA0}"/>
    <cellStyle name="40% - Ênfase3 56 3 3" xfId="32825" xr:uid="{0FEE1F1A-7B99-4269-9D7A-B3E1D3E2ED49}"/>
    <cellStyle name="40% - Ênfase3 56 4" xfId="32826" xr:uid="{FF028582-43E8-4166-9705-4D8FD3C39A46}"/>
    <cellStyle name="40% - Ênfase3 56 5" xfId="32827" xr:uid="{E52EB736-204E-46E9-9CB4-4CFB71F19978}"/>
    <cellStyle name="40% - Ênfase3 57" xfId="11582" xr:uid="{5D6D54BA-7EDC-45D0-BE37-22345D708AC6}"/>
    <cellStyle name="40% - Ênfase3 57 2" xfId="11583" xr:uid="{26DAA0DB-7882-4723-8D0B-2EBD814F9334}"/>
    <cellStyle name="40% - Ênfase3 57 2 2" xfId="32828" xr:uid="{A5313555-EB65-4BB2-B514-3F4D272254A6}"/>
    <cellStyle name="40% - Ênfase3 57 2 2 2" xfId="32829" xr:uid="{7D8E042B-CF96-401F-A7F4-787E6C207688}"/>
    <cellStyle name="40% - Ênfase3 57 2 2 3" xfId="32830" xr:uid="{01044A6B-9583-4F10-92A9-D15E648EDFD2}"/>
    <cellStyle name="40% - Ênfase3 57 2 3" xfId="32831" xr:uid="{63DA88AF-683E-4963-9825-937BC0EE2E47}"/>
    <cellStyle name="40% - Ênfase3 57 2 4" xfId="32832" xr:uid="{E73674A5-D102-4806-8A08-4594C6CD0055}"/>
    <cellStyle name="40% - Ênfase3 57 3" xfId="32833" xr:uid="{A24442DD-67D8-46C1-8AA5-1DAB2F6EEECD}"/>
    <cellStyle name="40% - Ênfase3 57 3 2" xfId="32834" xr:uid="{68B01556-AE37-4EEF-BF88-AB30233DD262}"/>
    <cellStyle name="40% - Ênfase3 57 3 3" xfId="32835" xr:uid="{CF9154FF-24D7-4CD8-A99F-F1A259CB3075}"/>
    <cellStyle name="40% - Ênfase3 57 4" xfId="32836" xr:uid="{4A0BE7EA-B9FC-4EE3-BBA7-96D44B301683}"/>
    <cellStyle name="40% - Ênfase3 57 5" xfId="32837" xr:uid="{C46CB7CA-1988-47E7-B00B-D4A809716F78}"/>
    <cellStyle name="40% - Ênfase3 58" xfId="11584" xr:uid="{3804E234-329B-4576-9E1F-8EFF97E5FD70}"/>
    <cellStyle name="40% - Ênfase3 58 2" xfId="11585" xr:uid="{284BFE12-0F97-479B-BDB6-0AB73F0C77FC}"/>
    <cellStyle name="40% - Ênfase3 58 2 2" xfId="32838" xr:uid="{0C43A07B-D972-4170-9383-498DD3707FD4}"/>
    <cellStyle name="40% - Ênfase3 58 2 2 2" xfId="32839" xr:uid="{18F3A1C1-B7EA-4835-A501-41573C279B54}"/>
    <cellStyle name="40% - Ênfase3 58 2 2 3" xfId="32840" xr:uid="{3C8B1A48-0124-4125-B708-67D09A5C3A16}"/>
    <cellStyle name="40% - Ênfase3 58 2 3" xfId="32841" xr:uid="{9A41346B-B7C6-4E59-B4FA-74E03CFBBAAD}"/>
    <cellStyle name="40% - Ênfase3 58 2 4" xfId="32842" xr:uid="{8195F861-0A9F-4887-BA23-00C10608DBCA}"/>
    <cellStyle name="40% - Ênfase3 58 3" xfId="32843" xr:uid="{BDC98AE3-BCB5-4243-AA2F-803D11831D74}"/>
    <cellStyle name="40% - Ênfase3 58 3 2" xfId="32844" xr:uid="{9E90E003-8E3A-4E9E-A884-F3D0E3E696F1}"/>
    <cellStyle name="40% - Ênfase3 58 3 3" xfId="32845" xr:uid="{DABA1D44-B15A-4F9D-81A0-C4A69B28CAAF}"/>
    <cellStyle name="40% - Ênfase3 58 4" xfId="32846" xr:uid="{E27EDD67-82FA-4A78-8F78-19911FB24EDD}"/>
    <cellStyle name="40% - Ênfase3 58 5" xfId="32847" xr:uid="{FC4B4774-EC41-4BD5-9FD4-966F2E28CE82}"/>
    <cellStyle name="40% - Ênfase3 59" xfId="11586" xr:uid="{CD0F4152-87E7-4FCB-A89A-485B715E6122}"/>
    <cellStyle name="40% - Ênfase3 59 2" xfId="11587" xr:uid="{321F1F13-951C-4FF3-8D49-DA7F7BF33825}"/>
    <cellStyle name="40% - Ênfase3 59 2 2" xfId="32848" xr:uid="{DDB523E5-0F6D-4596-A58D-78BF2E6FA9F8}"/>
    <cellStyle name="40% - Ênfase3 59 2 2 2" xfId="32849" xr:uid="{3E8BCC5F-DBFB-4443-9CE5-8C41C457F1EA}"/>
    <cellStyle name="40% - Ênfase3 59 2 2 3" xfId="32850" xr:uid="{452B1536-AC42-448A-B3AF-D2DFE8C6E0F7}"/>
    <cellStyle name="40% - Ênfase3 59 2 3" xfId="32851" xr:uid="{6BF2F12A-EDF9-4FE8-B01A-65B6A20124AF}"/>
    <cellStyle name="40% - Ênfase3 59 2 4" xfId="32852" xr:uid="{F8252786-9E3A-47E0-9CBC-A0F781B9B6CF}"/>
    <cellStyle name="40% - Ênfase3 59 3" xfId="32853" xr:uid="{39A4F257-7DBC-4A71-BE10-C2C0A085E48A}"/>
    <cellStyle name="40% - Ênfase3 59 3 2" xfId="32854" xr:uid="{36D38C28-23FA-4CB1-8A88-3840F1F899C7}"/>
    <cellStyle name="40% - Ênfase3 59 3 3" xfId="32855" xr:uid="{E5BFB9A4-C033-4980-B498-C9E7A86477E4}"/>
    <cellStyle name="40% - Ênfase3 59 4" xfId="32856" xr:uid="{D1ED8C0C-BD9A-4386-A918-143320F9F450}"/>
    <cellStyle name="40% - Ênfase3 59 5" xfId="32857" xr:uid="{BA285081-36CE-42A4-BFAB-9C62DFFC7B7E}"/>
    <cellStyle name="40% - Ênfase3 6" xfId="5409" xr:uid="{778F3590-1958-42C4-9B42-47C6DE2F595F}"/>
    <cellStyle name="40% - Ênfase3 6 10" xfId="11588" xr:uid="{E790A3FF-F55A-4ED2-A885-2E3F6E35243D}"/>
    <cellStyle name="40% - Ênfase3 6 10 2" xfId="32858" xr:uid="{D1F636AE-0C5B-4770-B956-2D45DCFA55FD}"/>
    <cellStyle name="40% - Ênfase3 6 10 2 2" xfId="32859" xr:uid="{B67D2907-2135-48D7-B8CB-CEE7AF1518D2}"/>
    <cellStyle name="40% - Ênfase3 6 10 2 3" xfId="32860" xr:uid="{F6EE1439-EA07-4775-B3BA-2B8CC77ADC89}"/>
    <cellStyle name="40% - Ênfase3 6 10 3" xfId="32861" xr:uid="{B0199939-A811-4909-8449-045360D885A1}"/>
    <cellStyle name="40% - Ênfase3 6 10 4" xfId="32862" xr:uid="{C926F762-48A4-471D-B2F4-0BA346D7BA05}"/>
    <cellStyle name="40% - Ênfase3 6 11" xfId="32863" xr:uid="{D15E980C-3E2B-4013-9608-51422A71E761}"/>
    <cellStyle name="40% - Ênfase3 6 11 2" xfId="32864" xr:uid="{6351C45F-837D-4DDB-AB72-D9FF2C2A5367}"/>
    <cellStyle name="40% - Ênfase3 6 11 3" xfId="32865" xr:uid="{B48F8E15-9548-4A78-A02F-500DE61D076B}"/>
    <cellStyle name="40% - Ênfase3 6 12" xfId="32866" xr:uid="{3373E5A2-33C1-4E73-BBBA-9A5361106829}"/>
    <cellStyle name="40% - Ênfase3 6 13" xfId="32867" xr:uid="{4EB13A82-4338-41EA-BE24-44A4E46C9256}"/>
    <cellStyle name="40% - Ênfase3 6 2" xfId="5410" xr:uid="{6E8EEFED-E840-4D2B-A034-356DA214B43A}"/>
    <cellStyle name="40% - Ênfase3 6 2 2" xfId="11589" xr:uid="{8398C94F-2AFA-4BA0-B357-3C78CA3A9E8B}"/>
    <cellStyle name="40% - Ênfase3 6 2 2 2" xfId="32868" xr:uid="{12D81CEE-B9BF-438E-A883-D0AC06F382C4}"/>
    <cellStyle name="40% - Ênfase3 6 2 2 2 2" xfId="32869" xr:uid="{EE60278E-990F-4890-AD23-7FA66797680C}"/>
    <cellStyle name="40% - Ênfase3 6 2 2 2 3" xfId="32870" xr:uid="{3DEC9E00-7520-43A3-9D82-598AA1F4A101}"/>
    <cellStyle name="40% - Ênfase3 6 2 2 3" xfId="32871" xr:uid="{36F45DA2-AFE1-4655-87EB-E94A4F80D83A}"/>
    <cellStyle name="40% - Ênfase3 6 2 2 4" xfId="32872" xr:uid="{F04FFEBB-6CBA-4A5E-AA8C-DFA4D123678A}"/>
    <cellStyle name="40% - Ênfase3 6 2 3" xfId="11590" xr:uid="{8691056B-BE15-4705-8BE5-2D9346DFC82E}"/>
    <cellStyle name="40% - Ênfase3 6 2 3 2" xfId="32873" xr:uid="{EEAEA675-D707-48C8-8577-C79DB143288C}"/>
    <cellStyle name="40% - Ênfase3 6 2 3 2 2" xfId="32874" xr:uid="{17862D7C-983A-4945-B6F4-A11A384E21F8}"/>
    <cellStyle name="40% - Ênfase3 6 2 3 2 3" xfId="32875" xr:uid="{B025B0DC-AA57-424D-9B66-EE50E7D64F0D}"/>
    <cellStyle name="40% - Ênfase3 6 2 3 3" xfId="32876" xr:uid="{59632D86-ABF7-42C6-8A67-932EE376179C}"/>
    <cellStyle name="40% - Ênfase3 6 2 3 4" xfId="32877" xr:uid="{720CC881-4DFE-441F-9BED-08B4DB6C2EC0}"/>
    <cellStyle name="40% - Ênfase3 6 2 4" xfId="32878" xr:uid="{1D5C6D2C-A497-4291-8C63-770859EE0EA8}"/>
    <cellStyle name="40% - Ênfase3 6 2 4 2" xfId="32879" xr:uid="{126F222B-5CC5-4F79-B51B-909609630C1A}"/>
    <cellStyle name="40% - Ênfase3 6 2 4 3" xfId="32880" xr:uid="{59576915-3C8D-4E64-9579-5A43D907817C}"/>
    <cellStyle name="40% - Ênfase3 6 2 5" xfId="32881" xr:uid="{864D8BB6-FEB3-40C4-802F-6FA29C048BDF}"/>
    <cellStyle name="40% - Ênfase3 6 2 6" xfId="32882" xr:uid="{B8B3CDFD-F4DC-4992-9775-923F9C91E1AC}"/>
    <cellStyle name="40% - Ênfase3 6 3" xfId="5411" xr:uid="{3A9A4776-BE29-451C-B227-54B84619EF61}"/>
    <cellStyle name="40% - Ênfase3 6 3 2" xfId="11591" xr:uid="{F9F0DFA3-919D-4AC8-A7B8-0D8CBAD39CA9}"/>
    <cellStyle name="40% - Ênfase3 6 3 2 2" xfId="32883" xr:uid="{CEA59C47-B222-48A2-B971-09E8335E0D5B}"/>
    <cellStyle name="40% - Ênfase3 6 3 2 2 2" xfId="32884" xr:uid="{3BFEDC13-C453-4CE0-A77E-AC76E5B468B9}"/>
    <cellStyle name="40% - Ênfase3 6 3 2 2 3" xfId="32885" xr:uid="{7C630642-1028-4819-A68A-D52F721EF2A4}"/>
    <cellStyle name="40% - Ênfase3 6 3 2 3" xfId="32886" xr:uid="{A3FF3C59-3F14-4C1E-AA47-D2C912877031}"/>
    <cellStyle name="40% - Ênfase3 6 3 2 4" xfId="32887" xr:uid="{3FD94905-C0FB-4477-8844-FA4DD464B82F}"/>
    <cellStyle name="40% - Ênfase3 6 3 3" xfId="11592" xr:uid="{82538E91-A0E5-4B28-A317-AACB0660DC02}"/>
    <cellStyle name="40% - Ênfase3 6 3 3 2" xfId="32888" xr:uid="{0EA8688A-801C-4CBF-8CCD-6604EDC5B716}"/>
    <cellStyle name="40% - Ênfase3 6 3 3 2 2" xfId="32889" xr:uid="{C7735580-9555-449A-BA8F-1B3133362F52}"/>
    <cellStyle name="40% - Ênfase3 6 3 3 2 3" xfId="32890" xr:uid="{962CFF2F-8B75-4CE1-97FF-03317CEAB819}"/>
    <cellStyle name="40% - Ênfase3 6 3 3 3" xfId="32891" xr:uid="{7E97062B-6395-43E9-A9FB-63236B75B860}"/>
    <cellStyle name="40% - Ênfase3 6 3 3 4" xfId="32892" xr:uid="{8A4DDB39-6E5A-4B42-8F78-FB4D43ABEC06}"/>
    <cellStyle name="40% - Ênfase3 6 3 4" xfId="32893" xr:uid="{0FAA8591-A8FB-4C7E-AF37-7A5BF983FC32}"/>
    <cellStyle name="40% - Ênfase3 6 3 4 2" xfId="32894" xr:uid="{EF0481EA-B7FF-4335-A2F3-861FA5F72A85}"/>
    <cellStyle name="40% - Ênfase3 6 3 4 3" xfId="32895" xr:uid="{F7A02BE7-2D2B-448D-94AF-BC8660F51562}"/>
    <cellStyle name="40% - Ênfase3 6 3 5" xfId="32896" xr:uid="{2D9B9036-C843-4FFB-8B12-1FFE69BED50C}"/>
    <cellStyle name="40% - Ênfase3 6 3 6" xfId="32897" xr:uid="{B9300A73-0D10-470D-9421-85A868B57053}"/>
    <cellStyle name="40% - Ênfase3 6 4" xfId="11593" xr:uid="{FDB0B5B5-C896-4CBD-9CE0-9CEE19FC95B0}"/>
    <cellStyle name="40% - Ênfase3 6 4 2" xfId="11594" xr:uid="{25270305-569D-495F-9954-A44A7D776A74}"/>
    <cellStyle name="40% - Ênfase3 6 4 2 2" xfId="32898" xr:uid="{C4D1D123-9660-4448-96F4-0E662CE3466F}"/>
    <cellStyle name="40% - Ênfase3 6 4 2 2 2" xfId="32899" xr:uid="{A509F0F8-48CE-4DCD-906E-9F1DE8A69875}"/>
    <cellStyle name="40% - Ênfase3 6 4 2 2 3" xfId="32900" xr:uid="{32417EDD-D461-4419-8972-3BB3F56B1712}"/>
    <cellStyle name="40% - Ênfase3 6 4 2 3" xfId="32901" xr:uid="{F33E20A7-9E2F-4326-B056-97F7FE822635}"/>
    <cellStyle name="40% - Ênfase3 6 4 2 4" xfId="32902" xr:uid="{AF40A1F3-40EE-45A4-9E58-205C76A3C8C4}"/>
    <cellStyle name="40% - Ênfase3 6 4 3" xfId="11595" xr:uid="{AFC83216-C7D5-4163-978A-C3D67EFBE9AF}"/>
    <cellStyle name="40% - Ênfase3 6 4 3 2" xfId="32903" xr:uid="{8449A93B-74F3-4FA9-AC28-61C1B713D82A}"/>
    <cellStyle name="40% - Ênfase3 6 4 3 2 2" xfId="32904" xr:uid="{227C0AC1-3218-4800-951D-1322C9FBE63A}"/>
    <cellStyle name="40% - Ênfase3 6 4 3 2 3" xfId="32905" xr:uid="{D5066BB4-41E6-4C5D-A64E-23B1C08E9191}"/>
    <cellStyle name="40% - Ênfase3 6 4 3 3" xfId="32906" xr:uid="{EB588A33-110A-4A99-A826-3DC886966CEC}"/>
    <cellStyle name="40% - Ênfase3 6 4 3 4" xfId="32907" xr:uid="{B116A233-EE2F-4F7C-9700-4905E25F40D5}"/>
    <cellStyle name="40% - Ênfase3 6 4 4" xfId="32908" xr:uid="{1BA28452-AF99-4946-AE65-1728F326A740}"/>
    <cellStyle name="40% - Ênfase3 6 4 4 2" xfId="32909" xr:uid="{75B0E16E-0B55-4847-B081-6D952715DA51}"/>
    <cellStyle name="40% - Ênfase3 6 4 4 3" xfId="32910" xr:uid="{67448CE1-4735-44F7-A019-41D17901B5B3}"/>
    <cellStyle name="40% - Ênfase3 6 4 5" xfId="32911" xr:uid="{4B65A87E-4B2C-4AE1-BF9E-A0E94B942997}"/>
    <cellStyle name="40% - Ênfase3 6 4 6" xfId="32912" xr:uid="{96640DE2-976E-4A37-AA16-8B36CBD1C531}"/>
    <cellStyle name="40% - Ênfase3 6 5" xfId="11596" xr:uid="{5A287F80-D890-42A0-83CA-646D2F94BE68}"/>
    <cellStyle name="40% - Ênfase3 6 5 2" xfId="11597" xr:uid="{D72AD758-895C-4644-A585-7CE5C5F8D309}"/>
    <cellStyle name="40% - Ênfase3 6 5 2 2" xfId="32913" xr:uid="{5D482CA1-B42C-468A-AD6F-AC9CA9D15F35}"/>
    <cellStyle name="40% - Ênfase3 6 5 2 2 2" xfId="32914" xr:uid="{06B95D7C-F7F7-4837-866D-2073B6D7B084}"/>
    <cellStyle name="40% - Ênfase3 6 5 2 2 3" xfId="32915" xr:uid="{5F85CB5E-F460-4D73-B98E-04C280A93FDD}"/>
    <cellStyle name="40% - Ênfase3 6 5 2 3" xfId="32916" xr:uid="{7FC05C1B-1430-4984-AB50-6F0957778EA2}"/>
    <cellStyle name="40% - Ênfase3 6 5 2 4" xfId="32917" xr:uid="{D7D55E49-61C6-42DD-94B2-0634FABA48CC}"/>
    <cellStyle name="40% - Ênfase3 6 5 3" xfId="11598" xr:uid="{BC07561B-B39A-406E-9FFD-05E628AEAEB3}"/>
    <cellStyle name="40% - Ênfase3 6 5 3 2" xfId="32918" xr:uid="{DCB237B0-BDB9-4457-8B62-3A26BB46E20F}"/>
    <cellStyle name="40% - Ênfase3 6 5 3 2 2" xfId="32919" xr:uid="{7D4BCA22-C314-4020-B2A4-9BFCF9AB7C51}"/>
    <cellStyle name="40% - Ênfase3 6 5 3 2 3" xfId="32920" xr:uid="{65F396DD-26E4-406E-B746-CEA929DEC320}"/>
    <cellStyle name="40% - Ênfase3 6 5 3 3" xfId="32921" xr:uid="{6DF93AFD-6D0A-4AFB-9C30-07E227880743}"/>
    <cellStyle name="40% - Ênfase3 6 5 3 4" xfId="32922" xr:uid="{6D4B0FF0-9A50-4625-8B7F-0E1C6FB8DA1A}"/>
    <cellStyle name="40% - Ênfase3 6 5 4" xfId="32923" xr:uid="{EB380D08-3735-4C52-AD19-B5C5335670F9}"/>
    <cellStyle name="40% - Ênfase3 6 5 4 2" xfId="32924" xr:uid="{71403B8A-85AA-4513-A0C4-E8C77C307432}"/>
    <cellStyle name="40% - Ênfase3 6 5 4 3" xfId="32925" xr:uid="{ACDB2BFB-3C07-4F85-9D05-440DF2C690A9}"/>
    <cellStyle name="40% - Ênfase3 6 5 5" xfId="32926" xr:uid="{A79D7F91-4869-416C-B6B5-E6191E9BD8D8}"/>
    <cellStyle name="40% - Ênfase3 6 5 6" xfId="32927" xr:uid="{FEDBD8A3-3980-4B79-B57F-C72BCC6E17CF}"/>
    <cellStyle name="40% - Ênfase3 6 6" xfId="11599" xr:uid="{43430927-4C85-4836-9A4A-136747255E3B}"/>
    <cellStyle name="40% - Ênfase3 6 6 2" xfId="11600" xr:uid="{3DF430CF-6F0B-4816-8C68-7E32B5A7AF72}"/>
    <cellStyle name="40% - Ênfase3 6 6 2 2" xfId="32928" xr:uid="{CAAAEA1A-35C9-45B9-9FE3-3D654C1E7BD2}"/>
    <cellStyle name="40% - Ênfase3 6 6 2 2 2" xfId="32929" xr:uid="{312B92D7-29CF-40D8-BAA4-A1055A78276E}"/>
    <cellStyle name="40% - Ênfase3 6 6 2 2 3" xfId="32930" xr:uid="{420EA411-95B3-445B-A482-F568F3C50B0E}"/>
    <cellStyle name="40% - Ênfase3 6 6 2 3" xfId="32931" xr:uid="{AAAD5A74-B5B3-46F6-9FC2-DF2FFA1D35CC}"/>
    <cellStyle name="40% - Ênfase3 6 6 2 4" xfId="32932" xr:uid="{3DF6DB11-2B3D-4FF2-B460-62DAB4CEA0BC}"/>
    <cellStyle name="40% - Ênfase3 6 6 3" xfId="11601" xr:uid="{FCCD15F9-6145-4166-8287-3F10FC8C97E9}"/>
    <cellStyle name="40% - Ênfase3 6 6 3 2" xfId="32933" xr:uid="{CB1150FA-CC17-40C0-9610-C0899556EF75}"/>
    <cellStyle name="40% - Ênfase3 6 6 3 2 2" xfId="32934" xr:uid="{3668DBB2-75A8-4E8A-86B6-B0DB401F57D8}"/>
    <cellStyle name="40% - Ênfase3 6 6 3 2 3" xfId="32935" xr:uid="{6F4C729F-4822-4D75-894A-06E63B6481F9}"/>
    <cellStyle name="40% - Ênfase3 6 6 3 3" xfId="32936" xr:uid="{BFA60BAE-2D3B-4A25-9D33-E25D4C6011AE}"/>
    <cellStyle name="40% - Ênfase3 6 6 3 4" xfId="32937" xr:uid="{01FE9F5B-DE26-4019-8EE1-6DFB7AD4EC0D}"/>
    <cellStyle name="40% - Ênfase3 6 6 4" xfId="32938" xr:uid="{B89044A6-4506-4B59-B121-A7035B9C0572}"/>
    <cellStyle name="40% - Ênfase3 6 6 4 2" xfId="32939" xr:uid="{F9CE7E5C-FE19-4FC3-8AD6-A8AF077C1C44}"/>
    <cellStyle name="40% - Ênfase3 6 6 4 3" xfId="32940" xr:uid="{0880E910-5CD9-4A46-AD0A-C35FEE7EC2A8}"/>
    <cellStyle name="40% - Ênfase3 6 6 5" xfId="32941" xr:uid="{78815807-7754-4967-B409-7FAADCFFAE44}"/>
    <cellStyle name="40% - Ênfase3 6 6 6" xfId="32942" xr:uid="{0048A1AC-9127-459E-AC2A-7AD580576FEC}"/>
    <cellStyle name="40% - Ênfase3 6 7" xfId="11602" xr:uid="{92F7D1C2-0873-4F1C-B458-63DED50F2121}"/>
    <cellStyle name="40% - Ênfase3 6 7 2" xfId="11603" xr:uid="{E7BF40A2-766C-4013-A338-FF0C351836F1}"/>
    <cellStyle name="40% - Ênfase3 6 7 2 2" xfId="32943" xr:uid="{E4263FFA-7375-4F21-AFA7-06E7D5D99437}"/>
    <cellStyle name="40% - Ênfase3 6 7 2 2 2" xfId="32944" xr:uid="{80FDAD80-7314-4AF1-98F3-5D149E49D377}"/>
    <cellStyle name="40% - Ênfase3 6 7 2 2 3" xfId="32945" xr:uid="{76BDE4E6-7655-482D-A5B8-01C95255631F}"/>
    <cellStyle name="40% - Ênfase3 6 7 2 3" xfId="32946" xr:uid="{49826367-874D-4372-B9F4-59D27A377A43}"/>
    <cellStyle name="40% - Ênfase3 6 7 2 4" xfId="32947" xr:uid="{CA44F3C7-CA86-4B95-B07E-5788458F8644}"/>
    <cellStyle name="40% - Ênfase3 6 7 3" xfId="11604" xr:uid="{894188E4-EDBD-4CE2-9771-EFD63173A8F1}"/>
    <cellStyle name="40% - Ênfase3 6 7 3 2" xfId="32948" xr:uid="{D7E06146-414E-43F7-818F-4EFE9DD3DAE7}"/>
    <cellStyle name="40% - Ênfase3 6 7 3 2 2" xfId="32949" xr:uid="{9F4F4C9F-ED51-4022-B983-138268D5F983}"/>
    <cellStyle name="40% - Ênfase3 6 7 3 2 3" xfId="32950" xr:uid="{8AE54147-3D15-4BB0-8BEB-F995EA3B89C6}"/>
    <cellStyle name="40% - Ênfase3 6 7 3 3" xfId="32951" xr:uid="{36821706-1528-4A1F-BB85-BA3DDDBF7B3F}"/>
    <cellStyle name="40% - Ênfase3 6 7 3 4" xfId="32952" xr:uid="{E6EE4DA8-253F-4F25-B7FC-3BC1CACBC2BD}"/>
    <cellStyle name="40% - Ênfase3 6 7 4" xfId="32953" xr:uid="{DDDBD232-5110-4F48-8AD1-E0EBA05F2FF6}"/>
    <cellStyle name="40% - Ênfase3 6 7 4 2" xfId="32954" xr:uid="{2EF1341D-4C14-4116-A71A-AC15FA13BE0B}"/>
    <cellStyle name="40% - Ênfase3 6 7 4 3" xfId="32955" xr:uid="{E64247A5-D8EA-4E87-8E77-1395D1C784E8}"/>
    <cellStyle name="40% - Ênfase3 6 7 5" xfId="32956" xr:uid="{CACA9DCB-DDE3-4C1C-8C90-B4A6BF8737B6}"/>
    <cellStyle name="40% - Ênfase3 6 7 6" xfId="32957" xr:uid="{A011802C-4B41-490C-8537-AF0E802A950B}"/>
    <cellStyle name="40% - Ênfase3 6 8" xfId="11605" xr:uid="{D873F754-FCBD-4308-B429-D179643037AC}"/>
    <cellStyle name="40% - Ênfase3 6 8 2" xfId="11606" xr:uid="{695896D3-1F32-4B0E-95AF-9B4F812B5776}"/>
    <cellStyle name="40% - Ênfase3 6 8 2 2" xfId="32958" xr:uid="{B68585C3-02C5-4F55-ABB1-085E8C07069D}"/>
    <cellStyle name="40% - Ênfase3 6 8 2 2 2" xfId="32959" xr:uid="{5602B259-2EFC-4A12-8046-0FA0B6A2E452}"/>
    <cellStyle name="40% - Ênfase3 6 8 2 2 3" xfId="32960" xr:uid="{0E995191-10AC-4AC1-A900-27E825E4F90F}"/>
    <cellStyle name="40% - Ênfase3 6 8 2 3" xfId="32961" xr:uid="{BF704153-6975-4D10-BB26-95A4FE3D46C8}"/>
    <cellStyle name="40% - Ênfase3 6 8 2 4" xfId="32962" xr:uid="{0742CD8E-042A-469B-AEA7-DE8379750140}"/>
    <cellStyle name="40% - Ênfase3 6 8 3" xfId="11607" xr:uid="{E24F50C9-6DF2-4598-B33B-C575EC3A908A}"/>
    <cellStyle name="40% - Ênfase3 6 8 3 2" xfId="32963" xr:uid="{FBA21AE6-4C02-473D-9418-DA92D3E1F4CA}"/>
    <cellStyle name="40% - Ênfase3 6 8 3 2 2" xfId="32964" xr:uid="{08F0FF5D-B5B7-455D-8987-0533E4BB8BED}"/>
    <cellStyle name="40% - Ênfase3 6 8 3 2 3" xfId="32965" xr:uid="{04123ED2-6505-45CE-A218-64EA53A1B016}"/>
    <cellStyle name="40% - Ênfase3 6 8 3 3" xfId="32966" xr:uid="{EC7F76B0-825D-42E8-A9F2-1425A9C389E3}"/>
    <cellStyle name="40% - Ênfase3 6 8 3 4" xfId="32967" xr:uid="{4281783D-3D72-4FC3-9485-0D9FD9E74842}"/>
    <cellStyle name="40% - Ênfase3 6 8 4" xfId="32968" xr:uid="{C096E0FD-E961-40C3-8888-14B2426465D2}"/>
    <cellStyle name="40% - Ênfase3 6 8 4 2" xfId="32969" xr:uid="{6E000AD1-574F-4042-90A7-1A7BB34060C3}"/>
    <cellStyle name="40% - Ênfase3 6 8 4 3" xfId="32970" xr:uid="{350107B7-04A1-4768-8F6D-BA516F1E102E}"/>
    <cellStyle name="40% - Ênfase3 6 8 5" xfId="32971" xr:uid="{CA1FE637-E648-42B2-B89F-04BA1DBED976}"/>
    <cellStyle name="40% - Ênfase3 6 8 6" xfId="32972" xr:uid="{CF7C941B-F637-4C46-847A-9C87E29C9086}"/>
    <cellStyle name="40% - Ênfase3 6 9" xfId="11608" xr:uid="{DF94374E-67C3-47A5-AE19-E12A4857AB65}"/>
    <cellStyle name="40% - Ênfase3 6 9 2" xfId="32973" xr:uid="{5090B8EB-6B04-4838-9436-FD42E92CF7AB}"/>
    <cellStyle name="40% - Ênfase3 6 9 2 2" xfId="32974" xr:uid="{43EAEB2E-CF43-4E26-A6F4-A01BAC6ABB04}"/>
    <cellStyle name="40% - Ênfase3 6 9 2 3" xfId="32975" xr:uid="{C431AD74-9C5B-40AF-9249-C40F864F2B44}"/>
    <cellStyle name="40% - Ênfase3 6 9 3" xfId="32976" xr:uid="{B915A9F3-60FB-4C92-BF08-E8E5BEF09E93}"/>
    <cellStyle name="40% - Ênfase3 6 9 4" xfId="32977" xr:uid="{A3613C0A-1162-439D-A730-0A4B1243E5E1}"/>
    <cellStyle name="40% - Ênfase3 60" xfId="11609" xr:uid="{0D524DAA-BBA2-42FB-920C-6316A7297B3A}"/>
    <cellStyle name="40% - Ênfase3 60 2" xfId="11610" xr:uid="{3369DAA2-722C-43DE-861D-A161B32E3052}"/>
    <cellStyle name="40% - Ênfase3 60 2 2" xfId="32978" xr:uid="{B5D1F84C-4B46-468C-9A29-0492826153FC}"/>
    <cellStyle name="40% - Ênfase3 60 2 2 2" xfId="32979" xr:uid="{66B4B812-0598-4D76-B3B3-6CBD701E7E0C}"/>
    <cellStyle name="40% - Ênfase3 60 2 2 3" xfId="32980" xr:uid="{94F1DD98-2DA2-4E0B-92FF-895AAD6C3394}"/>
    <cellStyle name="40% - Ênfase3 60 2 3" xfId="32981" xr:uid="{B9D1BA74-E41D-40D3-B848-33526145D053}"/>
    <cellStyle name="40% - Ênfase3 60 2 4" xfId="32982" xr:uid="{D48AB851-8634-4192-9969-1CBAD5348658}"/>
    <cellStyle name="40% - Ênfase3 60 3" xfId="32983" xr:uid="{BEA07AC6-49EB-47F2-907C-AA645AB772A7}"/>
    <cellStyle name="40% - Ênfase3 60 3 2" xfId="32984" xr:uid="{093A33BF-EE1F-46B6-9178-30C3BC2B7E6D}"/>
    <cellStyle name="40% - Ênfase3 60 3 3" xfId="32985" xr:uid="{B36A3C25-6DBA-4767-9696-0FB662DB8041}"/>
    <cellStyle name="40% - Ênfase3 60 4" xfId="32986" xr:uid="{A6E95447-9365-4514-94E9-55B5695821A7}"/>
    <cellStyle name="40% - Ênfase3 60 5" xfId="32987" xr:uid="{EEF8AC60-41B9-4F44-BC31-BCE58CB9B60E}"/>
    <cellStyle name="40% - Ênfase3 61" xfId="11611" xr:uid="{A3974542-53DE-4FE1-9C5D-F91C3471BFFC}"/>
    <cellStyle name="40% - Ênfase3 61 2" xfId="11612" xr:uid="{B23BFF6E-380A-47F3-9149-8345B26EFA29}"/>
    <cellStyle name="40% - Ênfase3 61 2 2" xfId="32988" xr:uid="{0CE98E48-3589-4C33-A1AF-3EF7479BD1F6}"/>
    <cellStyle name="40% - Ênfase3 61 2 2 2" xfId="32989" xr:uid="{6544C416-7851-4A9D-AFA9-F11D2F21055C}"/>
    <cellStyle name="40% - Ênfase3 61 2 2 3" xfId="32990" xr:uid="{09CD1643-B452-48A6-B499-7B06F7B91CF6}"/>
    <cellStyle name="40% - Ênfase3 61 2 3" xfId="32991" xr:uid="{15D423D2-CF4D-41A9-876C-284907CF2E9E}"/>
    <cellStyle name="40% - Ênfase3 61 2 4" xfId="32992" xr:uid="{14E79244-8A24-448F-9832-83C7817EF57B}"/>
    <cellStyle name="40% - Ênfase3 61 3" xfId="32993" xr:uid="{8D26A49C-B771-4E74-A355-9AC8943A5D7D}"/>
    <cellStyle name="40% - Ênfase3 61 3 2" xfId="32994" xr:uid="{38E53A09-B0C6-4D08-9318-9F27EB9B40BF}"/>
    <cellStyle name="40% - Ênfase3 61 3 3" xfId="32995" xr:uid="{D71A3496-E5E6-453F-A8A8-184228A83D9D}"/>
    <cellStyle name="40% - Ênfase3 61 4" xfId="32996" xr:uid="{0E05FEF1-B861-4679-9B8F-906E6CB6FA60}"/>
    <cellStyle name="40% - Ênfase3 61 5" xfId="32997" xr:uid="{84562A87-B849-4AE3-98FF-70754467AACE}"/>
    <cellStyle name="40% - Ênfase3 62" xfId="11613" xr:uid="{AEC30CB1-DC30-4A21-AE1F-923E5388A8E1}"/>
    <cellStyle name="40% - Ênfase3 62 2" xfId="11614" xr:uid="{86C64152-BA26-47DF-A60E-5012989CBE16}"/>
    <cellStyle name="40% - Ênfase3 62 2 2" xfId="32998" xr:uid="{42A02C73-20AF-410E-8C8C-6D415183BDC3}"/>
    <cellStyle name="40% - Ênfase3 62 2 2 2" xfId="32999" xr:uid="{12F94B62-C930-4271-80FE-524527BAB2DE}"/>
    <cellStyle name="40% - Ênfase3 62 2 2 3" xfId="33000" xr:uid="{93FB3AE2-6805-4031-9CD6-A7AECF79BE4C}"/>
    <cellStyle name="40% - Ênfase3 62 2 3" xfId="33001" xr:uid="{9BAA2C82-C04C-4A93-AA92-DF10734F61E7}"/>
    <cellStyle name="40% - Ênfase3 62 2 4" xfId="33002" xr:uid="{EB61FCE6-54C5-4F6C-B278-7D83C87FDFE5}"/>
    <cellStyle name="40% - Ênfase3 62 3" xfId="33003" xr:uid="{08E663C9-D4A1-4BD8-8A87-625CF81E0875}"/>
    <cellStyle name="40% - Ênfase3 62 3 2" xfId="33004" xr:uid="{31146FE4-220A-4A5F-88EF-3D02493ABF38}"/>
    <cellStyle name="40% - Ênfase3 62 3 3" xfId="33005" xr:uid="{A566BBEA-C724-4C59-8E79-6A066A3E5EE5}"/>
    <cellStyle name="40% - Ênfase3 62 4" xfId="33006" xr:uid="{EDAD287C-F3DB-4A02-B0A2-AD0BDA23BB6A}"/>
    <cellStyle name="40% - Ênfase3 62 5" xfId="33007" xr:uid="{47E31D83-D092-44EB-ABD3-8A82B062CA79}"/>
    <cellStyle name="40% - Ênfase3 63" xfId="11615" xr:uid="{03DF5F95-362E-4494-9DA4-D09F9CB8287E}"/>
    <cellStyle name="40% - Ênfase3 63 2" xfId="11616" xr:uid="{80A6FDFF-8BF1-4966-B7AA-F4F5B0B7ACD8}"/>
    <cellStyle name="40% - Ênfase3 63 2 2" xfId="33008" xr:uid="{17902339-D99E-4C2B-BE68-87C65239CA7C}"/>
    <cellStyle name="40% - Ênfase3 63 2 2 2" xfId="33009" xr:uid="{B180394D-8C8B-49CE-A681-9C28FF879D8B}"/>
    <cellStyle name="40% - Ênfase3 63 2 2 3" xfId="33010" xr:uid="{E203646B-C998-4E1E-BEDF-011C869AEDF9}"/>
    <cellStyle name="40% - Ênfase3 63 2 3" xfId="33011" xr:uid="{62A719A9-0EEB-4517-A278-30F748DAA857}"/>
    <cellStyle name="40% - Ênfase3 63 2 4" xfId="33012" xr:uid="{28FF7367-222E-482D-8785-BDABC47A8AD7}"/>
    <cellStyle name="40% - Ênfase3 63 3" xfId="33013" xr:uid="{C1BAE5F6-3DA1-4FC0-8069-AC739D52DB03}"/>
    <cellStyle name="40% - Ênfase3 63 3 2" xfId="33014" xr:uid="{3A894821-5C2F-4874-867A-E1347E96241A}"/>
    <cellStyle name="40% - Ênfase3 63 3 3" xfId="33015" xr:uid="{8F794B60-1724-4A5F-88B8-2A39E2210AA9}"/>
    <cellStyle name="40% - Ênfase3 63 4" xfId="33016" xr:uid="{80A029F0-461F-490A-9091-E021E4318560}"/>
    <cellStyle name="40% - Ênfase3 63 5" xfId="33017" xr:uid="{1E3DE614-38A1-4BDE-BD90-F8E0BAAEA21A}"/>
    <cellStyle name="40% - Ênfase3 64" xfId="11617" xr:uid="{26CE809A-3C43-4968-8C67-9A99C093C7A8}"/>
    <cellStyle name="40% - Ênfase3 64 2" xfId="33018" xr:uid="{034125F8-449A-43E7-B65E-E5174A2EDBBB}"/>
    <cellStyle name="40% - Ênfase3 64 2 2" xfId="33019" xr:uid="{BCF5B917-80AC-474F-83F2-1F5442645FA9}"/>
    <cellStyle name="40% - Ênfase3 64 2 3" xfId="33020" xr:uid="{E2C77054-C51E-4A71-B732-2C06CC5224BB}"/>
    <cellStyle name="40% - Ênfase3 64 3" xfId="33021" xr:uid="{F2C5CDBC-F6D6-48E6-8298-6D88ED4FB6A2}"/>
    <cellStyle name="40% - Ênfase3 64 4" xfId="33022" xr:uid="{3DC4B35E-70D6-4D89-B23C-4EFC13C47AE9}"/>
    <cellStyle name="40% - Ênfase3 65" xfId="11618" xr:uid="{2698E872-C750-400B-8E1E-5AF3E76EA203}"/>
    <cellStyle name="40% - Ênfase3 65 2" xfId="33023" xr:uid="{FEEA350E-F28D-4907-B5DA-EEB5AB1077B0}"/>
    <cellStyle name="40% - Ênfase3 65 2 2" xfId="33024" xr:uid="{2D5441B8-E9E7-4AD1-AC33-4B850759B1E2}"/>
    <cellStyle name="40% - Ênfase3 65 2 3" xfId="33025" xr:uid="{2296B1B6-FC8C-45F9-A9A5-F31D54BC5D65}"/>
    <cellStyle name="40% - Ênfase3 65 3" xfId="33026" xr:uid="{E4199D04-5F94-4E94-8100-C99D72CC5504}"/>
    <cellStyle name="40% - Ênfase3 65 4" xfId="33027" xr:uid="{0B0707A3-AE3B-4BC2-914A-82CE8BE88493}"/>
    <cellStyle name="40% - Ênfase3 66" xfId="11619" xr:uid="{93D24E16-2939-4891-8859-0878D54C234E}"/>
    <cellStyle name="40% - Ênfase3 66 2" xfId="33028" xr:uid="{714D010F-8264-4657-A0AB-A2D760A96B17}"/>
    <cellStyle name="40% - Ênfase3 66 2 2" xfId="33029" xr:uid="{BCE739AA-CAAC-43D8-99DC-4246BCDBFE15}"/>
    <cellStyle name="40% - Ênfase3 66 2 3" xfId="33030" xr:uid="{84CEB2D3-104F-4AB3-99CB-714DE0833126}"/>
    <cellStyle name="40% - Ênfase3 66 3" xfId="33031" xr:uid="{0D63EA34-D5FA-4ED8-A3D0-A64A146C6093}"/>
    <cellStyle name="40% - Ênfase3 66 4" xfId="33032" xr:uid="{3CF4DAB7-F326-41C3-8C42-15325187B836}"/>
    <cellStyle name="40% - Ênfase3 67" xfId="11620" xr:uid="{0A8FAB78-7155-4220-89E9-AA82CD38F0CF}"/>
    <cellStyle name="40% - Ênfase3 67 2" xfId="33033" xr:uid="{86BD46B4-192F-47EF-9C5E-599DEAD83389}"/>
    <cellStyle name="40% - Ênfase3 67 2 2" xfId="33034" xr:uid="{01368352-0826-4DC5-B907-3260E93C6E3D}"/>
    <cellStyle name="40% - Ênfase3 67 2 3" xfId="33035" xr:uid="{ACE0FC88-1D6E-401B-9036-893522D95E6E}"/>
    <cellStyle name="40% - Ênfase3 67 3" xfId="33036" xr:uid="{35083A53-555D-459F-9C94-CB46FC838B4D}"/>
    <cellStyle name="40% - Ênfase3 67 4" xfId="33037" xr:uid="{5CFD387D-0C84-4F06-8B16-D459627DABF1}"/>
    <cellStyle name="40% - Ênfase3 68" xfId="11621" xr:uid="{F08C5B09-F801-495E-B992-9F1EC69D7B29}"/>
    <cellStyle name="40% - Ênfase3 68 2" xfId="33038" xr:uid="{B0E225D9-1052-4166-8FA6-692636C2D120}"/>
    <cellStyle name="40% - Ênfase3 68 2 2" xfId="33039" xr:uid="{2162A226-0C97-4C5E-A2E4-E9A56046B7C7}"/>
    <cellStyle name="40% - Ênfase3 68 2 3" xfId="33040" xr:uid="{FC50288D-F3F2-4811-8B08-9C448C8A726A}"/>
    <cellStyle name="40% - Ênfase3 68 3" xfId="33041" xr:uid="{A0B8446C-BECE-4547-BB3D-84475F85C41C}"/>
    <cellStyle name="40% - Ênfase3 68 4" xfId="33042" xr:uid="{F0D5BDD4-CB68-4D15-BC08-53A37F40A1E4}"/>
    <cellStyle name="40% - Ênfase3 69" xfId="11622" xr:uid="{893B8792-FDD9-4257-AC84-6884A357D74E}"/>
    <cellStyle name="40% - Ênfase3 69 2" xfId="33043" xr:uid="{89AC6877-55D9-469F-BA2B-596337C86791}"/>
    <cellStyle name="40% - Ênfase3 69 2 2" xfId="33044" xr:uid="{A9F26231-796E-4F1C-91AD-C36A43467614}"/>
    <cellStyle name="40% - Ênfase3 69 2 3" xfId="33045" xr:uid="{F864ADD2-D78C-4151-BBC4-9C45097F1E9C}"/>
    <cellStyle name="40% - Ênfase3 69 3" xfId="33046" xr:uid="{8A4C07DA-9692-4D48-B253-C92FF7C1A4D3}"/>
    <cellStyle name="40% - Ênfase3 69 4" xfId="33047" xr:uid="{E6F653C5-6944-4808-9509-F4E1D9907C56}"/>
    <cellStyle name="40% - Ênfase3 7" xfId="5412" xr:uid="{BF146B77-B4FE-42A2-A56A-863E7C612EAA}"/>
    <cellStyle name="40% - Ênfase3 7 10" xfId="11623" xr:uid="{3C0B1E1F-60BD-4996-B7A5-D459F1CF8C56}"/>
    <cellStyle name="40% - Ênfase3 7 10 2" xfId="33048" xr:uid="{79C1222F-34E4-4C51-9657-8A64862468D1}"/>
    <cellStyle name="40% - Ênfase3 7 10 2 2" xfId="33049" xr:uid="{171F13BA-24C0-43B7-BD58-6D5F5198182D}"/>
    <cellStyle name="40% - Ênfase3 7 10 2 3" xfId="33050" xr:uid="{9F158141-20B1-4048-B329-5BDFE1FB9855}"/>
    <cellStyle name="40% - Ênfase3 7 10 3" xfId="33051" xr:uid="{B0C0F9E1-BE7B-424D-9E9E-C7A64D610231}"/>
    <cellStyle name="40% - Ênfase3 7 10 4" xfId="33052" xr:uid="{4F2EF62A-79A0-43BC-A602-D5B3B0B17925}"/>
    <cellStyle name="40% - Ênfase3 7 11" xfId="33053" xr:uid="{42266355-5525-4D5A-90B2-CF0A8B975D8A}"/>
    <cellStyle name="40% - Ênfase3 7 11 2" xfId="33054" xr:uid="{233F92FA-AB95-4FB2-B64A-B29B04790B02}"/>
    <cellStyle name="40% - Ênfase3 7 11 3" xfId="33055" xr:uid="{6BC1C5F3-29ED-46D7-8146-8252168C87FD}"/>
    <cellStyle name="40% - Ênfase3 7 12" xfId="33056" xr:uid="{2C342733-8FE2-4B7C-9232-63F95480801D}"/>
    <cellStyle name="40% - Ênfase3 7 13" xfId="33057" xr:uid="{963927C9-FBE0-4784-B3C9-39B0E16E244D}"/>
    <cellStyle name="40% - Ênfase3 7 2" xfId="5413" xr:uid="{E97FED7F-7CF1-4480-A9C8-B5570240735C}"/>
    <cellStyle name="40% - Ênfase3 7 2 2" xfId="11624" xr:uid="{53310304-CFEC-418B-A938-61BF0D2A4019}"/>
    <cellStyle name="40% - Ênfase3 7 2 2 2" xfId="33058" xr:uid="{C968EDD9-6A28-4C92-AB32-37B5FCC549C7}"/>
    <cellStyle name="40% - Ênfase3 7 2 2 2 2" xfId="33059" xr:uid="{E1C01E25-598E-4DE4-9578-7DDBE566604C}"/>
    <cellStyle name="40% - Ênfase3 7 2 2 2 3" xfId="33060" xr:uid="{0A22184F-1F48-4108-89F9-69256705B655}"/>
    <cellStyle name="40% - Ênfase3 7 2 2 3" xfId="33061" xr:uid="{6B94EC61-6AE2-493A-B58D-656D6F7908E3}"/>
    <cellStyle name="40% - Ênfase3 7 2 2 4" xfId="33062" xr:uid="{E2881E44-5377-4C2D-AC85-EC46894BD0A3}"/>
    <cellStyle name="40% - Ênfase3 7 2 3" xfId="11625" xr:uid="{8022A515-B1F2-44AC-905F-BB9D5514DEFB}"/>
    <cellStyle name="40% - Ênfase3 7 2 3 2" xfId="33063" xr:uid="{6CA3257E-ECAF-4672-8E08-86E02B1FD9DB}"/>
    <cellStyle name="40% - Ênfase3 7 2 3 2 2" xfId="33064" xr:uid="{55876E60-44EA-4DD3-8FA7-1F55C7EF1AF6}"/>
    <cellStyle name="40% - Ênfase3 7 2 3 2 3" xfId="33065" xr:uid="{59952775-B1DC-4AEC-8181-0114DDA5B471}"/>
    <cellStyle name="40% - Ênfase3 7 2 3 3" xfId="33066" xr:uid="{A525C870-8384-4586-B8B9-81981AE6766F}"/>
    <cellStyle name="40% - Ênfase3 7 2 3 4" xfId="33067" xr:uid="{B26D0922-244B-465B-A0A5-347D2FF277BC}"/>
    <cellStyle name="40% - Ênfase3 7 2 4" xfId="33068" xr:uid="{F2E4A60B-5AB2-4071-8EAC-0BFD966C899F}"/>
    <cellStyle name="40% - Ênfase3 7 2 4 2" xfId="33069" xr:uid="{8990BE50-066E-44D0-974B-F563F8A56846}"/>
    <cellStyle name="40% - Ênfase3 7 2 4 3" xfId="33070" xr:uid="{37D71FEA-5C32-444A-85F9-8FC88C8B5923}"/>
    <cellStyle name="40% - Ênfase3 7 2 5" xfId="33071" xr:uid="{BD29CC2F-B721-4860-95A5-C3B1BBF0B478}"/>
    <cellStyle name="40% - Ênfase3 7 2 6" xfId="33072" xr:uid="{D307A74E-A2A8-4764-A8B1-4224BF33F90D}"/>
    <cellStyle name="40% - Ênfase3 7 3" xfId="5414" xr:uid="{69ABB95A-8FBC-4004-A5D7-DC0F6BD3A9CE}"/>
    <cellStyle name="40% - Ênfase3 7 3 2" xfId="11626" xr:uid="{456CE3FA-662D-421A-9526-ACD237933058}"/>
    <cellStyle name="40% - Ênfase3 7 3 2 2" xfId="33073" xr:uid="{210CBC12-1E6D-4ECD-8E18-AAD9AC1C600C}"/>
    <cellStyle name="40% - Ênfase3 7 3 2 2 2" xfId="33074" xr:uid="{75B94432-FBC0-44AC-A4DB-000CD954B5A9}"/>
    <cellStyle name="40% - Ênfase3 7 3 2 2 3" xfId="33075" xr:uid="{68B827CE-DEA4-4321-97CE-F6E477EFA8C9}"/>
    <cellStyle name="40% - Ênfase3 7 3 2 3" xfId="33076" xr:uid="{4E903556-D6EF-46FD-96C7-7679CB800D89}"/>
    <cellStyle name="40% - Ênfase3 7 3 2 4" xfId="33077" xr:uid="{3CADC43A-4C81-4804-BC92-82FC410163A9}"/>
    <cellStyle name="40% - Ênfase3 7 3 3" xfId="11627" xr:uid="{C1AF93B1-C698-4BCA-B37E-A4ABBDECC6EA}"/>
    <cellStyle name="40% - Ênfase3 7 3 3 2" xfId="33078" xr:uid="{CA06411D-9F28-4E55-A37B-E3BEFF5F2FC6}"/>
    <cellStyle name="40% - Ênfase3 7 3 3 2 2" xfId="33079" xr:uid="{09E8F17A-C253-4A88-A3F5-0617C6C460D9}"/>
    <cellStyle name="40% - Ênfase3 7 3 3 2 3" xfId="33080" xr:uid="{13BF181F-74C6-4AAD-A92C-90E8E2495968}"/>
    <cellStyle name="40% - Ênfase3 7 3 3 3" xfId="33081" xr:uid="{A0FEBCF2-5DFE-4A68-A54A-4D7B38E8C7F3}"/>
    <cellStyle name="40% - Ênfase3 7 3 3 4" xfId="33082" xr:uid="{C7AE39E5-5610-4B11-9997-794178F1276F}"/>
    <cellStyle name="40% - Ênfase3 7 3 4" xfId="33083" xr:uid="{B11964DC-E26C-40E2-A287-6FF37B2D58A0}"/>
    <cellStyle name="40% - Ênfase3 7 3 4 2" xfId="33084" xr:uid="{C044D1C6-97FA-407E-89EC-DF5452FC75B9}"/>
    <cellStyle name="40% - Ênfase3 7 3 4 3" xfId="33085" xr:uid="{9F98FCE9-DA6A-46B7-AB4F-7CDF1FBCDD40}"/>
    <cellStyle name="40% - Ênfase3 7 3 5" xfId="33086" xr:uid="{C1DC4309-C489-45D4-89FB-FCA7B6B1F50B}"/>
    <cellStyle name="40% - Ênfase3 7 3 6" xfId="33087" xr:uid="{C60C008A-B8DD-4461-B591-B955159F5676}"/>
    <cellStyle name="40% - Ênfase3 7 4" xfId="11628" xr:uid="{EE57063A-BCD5-4301-9467-71F3D313701E}"/>
    <cellStyle name="40% - Ênfase3 7 4 2" xfId="11629" xr:uid="{F50284E5-CA68-4DB2-9E53-96378A47DD13}"/>
    <cellStyle name="40% - Ênfase3 7 4 2 2" xfId="33088" xr:uid="{B3E8E3BD-743C-47B8-9834-F96484108053}"/>
    <cellStyle name="40% - Ênfase3 7 4 2 2 2" xfId="33089" xr:uid="{6AFC9169-1EA6-43EB-91D0-FEAB2D2D1402}"/>
    <cellStyle name="40% - Ênfase3 7 4 2 2 3" xfId="33090" xr:uid="{A2E7EA1A-8E58-4F18-80E4-9E19E483D615}"/>
    <cellStyle name="40% - Ênfase3 7 4 2 3" xfId="33091" xr:uid="{E0C01AD4-5E32-43C3-946A-E094C6939FF1}"/>
    <cellStyle name="40% - Ênfase3 7 4 2 4" xfId="33092" xr:uid="{AE366BCA-2FA5-4ABE-AF31-84412691B65A}"/>
    <cellStyle name="40% - Ênfase3 7 4 3" xfId="11630" xr:uid="{A0583203-BCEC-4FC7-9A41-65B1138F9BA5}"/>
    <cellStyle name="40% - Ênfase3 7 4 3 2" xfId="33093" xr:uid="{669DAB2D-2B77-4268-8D0A-590E8CAB459E}"/>
    <cellStyle name="40% - Ênfase3 7 4 3 2 2" xfId="33094" xr:uid="{9960BB4D-0FE3-43C5-8978-FD5A7B222737}"/>
    <cellStyle name="40% - Ênfase3 7 4 3 2 3" xfId="33095" xr:uid="{FBA457A9-069F-4662-AD15-37C3FF446CD8}"/>
    <cellStyle name="40% - Ênfase3 7 4 3 3" xfId="33096" xr:uid="{D8743AF5-9AF2-4A2B-A42F-093E16DD88F3}"/>
    <cellStyle name="40% - Ênfase3 7 4 3 4" xfId="33097" xr:uid="{17B8525C-3EF6-4902-B696-F9E0E8B818AB}"/>
    <cellStyle name="40% - Ênfase3 7 4 4" xfId="33098" xr:uid="{97672C3F-1944-49F8-B04B-CA65347B35D8}"/>
    <cellStyle name="40% - Ênfase3 7 4 4 2" xfId="33099" xr:uid="{DBC7BC2B-2F27-4E09-8183-1B7C538C35B0}"/>
    <cellStyle name="40% - Ênfase3 7 4 4 3" xfId="33100" xr:uid="{E1C44D68-7177-44D9-BF18-01A074ABBC91}"/>
    <cellStyle name="40% - Ênfase3 7 4 5" xfId="33101" xr:uid="{A3FF88ED-E0EB-4118-996F-69135B2B14F5}"/>
    <cellStyle name="40% - Ênfase3 7 4 6" xfId="33102" xr:uid="{40FD82EE-9727-4C27-B121-CD1E04DB39D5}"/>
    <cellStyle name="40% - Ênfase3 7 5" xfId="11631" xr:uid="{4C549B28-53CD-4C78-957A-56ABBCB1632C}"/>
    <cellStyle name="40% - Ênfase3 7 5 2" xfId="11632" xr:uid="{721C96E7-C925-4AE3-9BB0-E727AFBA420D}"/>
    <cellStyle name="40% - Ênfase3 7 5 2 2" xfId="33103" xr:uid="{12E5A392-40DB-4B45-9516-A24B626E9FC8}"/>
    <cellStyle name="40% - Ênfase3 7 5 2 2 2" xfId="33104" xr:uid="{F8F73337-9CF4-4B2C-A115-29CADE3AE578}"/>
    <cellStyle name="40% - Ênfase3 7 5 2 2 3" xfId="33105" xr:uid="{A679B671-9BD2-4AE8-826D-1DF4448E8927}"/>
    <cellStyle name="40% - Ênfase3 7 5 2 3" xfId="33106" xr:uid="{8B45838B-9ACC-429E-8C2F-E805A227CD24}"/>
    <cellStyle name="40% - Ênfase3 7 5 2 4" xfId="33107" xr:uid="{F68FEA25-6586-490E-B06C-774BFECF87D9}"/>
    <cellStyle name="40% - Ênfase3 7 5 3" xfId="11633" xr:uid="{9D5D894E-ACCF-4150-AA13-186052211B6E}"/>
    <cellStyle name="40% - Ênfase3 7 5 3 2" xfId="33108" xr:uid="{BC44C26E-5A71-438E-AD7B-DC3F318EDE6C}"/>
    <cellStyle name="40% - Ênfase3 7 5 3 2 2" xfId="33109" xr:uid="{DD0071BC-330A-4069-8111-0D6F3C816A5A}"/>
    <cellStyle name="40% - Ênfase3 7 5 3 2 3" xfId="33110" xr:uid="{B4A64A73-41E8-4428-AD9E-048E17A9E6C6}"/>
    <cellStyle name="40% - Ênfase3 7 5 3 3" xfId="33111" xr:uid="{98F9795C-E55E-4BCD-9BEB-8E4534755FFB}"/>
    <cellStyle name="40% - Ênfase3 7 5 3 4" xfId="33112" xr:uid="{BEE3EB00-7A3A-42EE-AF89-F95B8B8475BA}"/>
    <cellStyle name="40% - Ênfase3 7 5 4" xfId="33113" xr:uid="{5BECB7A6-DF2A-4C04-B11B-7252311789AD}"/>
    <cellStyle name="40% - Ênfase3 7 5 4 2" xfId="33114" xr:uid="{A010A067-A87C-4335-A9E3-2330B325442B}"/>
    <cellStyle name="40% - Ênfase3 7 5 4 3" xfId="33115" xr:uid="{687A77AE-4CD8-4164-B34A-D24CFED08285}"/>
    <cellStyle name="40% - Ênfase3 7 5 5" xfId="33116" xr:uid="{96D021B6-ED03-4CCC-B677-8CA99190261F}"/>
    <cellStyle name="40% - Ênfase3 7 5 6" xfId="33117" xr:uid="{258C035C-6C22-4D00-B43C-1EE85C025FCE}"/>
    <cellStyle name="40% - Ênfase3 7 6" xfId="11634" xr:uid="{B0A55C22-C925-482E-9E00-B7D94C9238EA}"/>
    <cellStyle name="40% - Ênfase3 7 6 2" xfId="11635" xr:uid="{455DBC5A-2E42-4130-98E3-C1708BCF4D4A}"/>
    <cellStyle name="40% - Ênfase3 7 6 2 2" xfId="33118" xr:uid="{4FA9597A-D577-4774-A87D-BD3049553D50}"/>
    <cellStyle name="40% - Ênfase3 7 6 2 2 2" xfId="33119" xr:uid="{2D1EAC43-9FF4-4B6F-B160-BB1A8FD99C00}"/>
    <cellStyle name="40% - Ênfase3 7 6 2 2 3" xfId="33120" xr:uid="{077691ED-8FCA-4D64-8CA9-27FA83E92F42}"/>
    <cellStyle name="40% - Ênfase3 7 6 2 3" xfId="33121" xr:uid="{1B3BE1BB-6142-4691-A7EE-2D0694BEDF3B}"/>
    <cellStyle name="40% - Ênfase3 7 6 2 4" xfId="33122" xr:uid="{60B04393-AA40-47EE-8C2F-9A7341233A19}"/>
    <cellStyle name="40% - Ênfase3 7 6 3" xfId="11636" xr:uid="{7D0DCA69-834A-4664-BD1B-DDC7A7A3C9C3}"/>
    <cellStyle name="40% - Ênfase3 7 6 3 2" xfId="33123" xr:uid="{E0227094-A557-49AB-8B51-F64FC5174799}"/>
    <cellStyle name="40% - Ênfase3 7 6 3 2 2" xfId="33124" xr:uid="{081D8F6D-CCF4-4328-BA1A-0F45D30D06EA}"/>
    <cellStyle name="40% - Ênfase3 7 6 3 2 3" xfId="33125" xr:uid="{B806FA4E-68B0-4D88-930D-B1CA1277626A}"/>
    <cellStyle name="40% - Ênfase3 7 6 3 3" xfId="33126" xr:uid="{032991BF-A2F1-4279-8C60-BC335825BBCC}"/>
    <cellStyle name="40% - Ênfase3 7 6 3 4" xfId="33127" xr:uid="{34AEF32A-A363-4863-AEC4-AF4CFD66586B}"/>
    <cellStyle name="40% - Ênfase3 7 6 4" xfId="33128" xr:uid="{1281ACD6-AACF-40D1-9286-292B6B5823D7}"/>
    <cellStyle name="40% - Ênfase3 7 6 4 2" xfId="33129" xr:uid="{D91932EC-FE41-431C-B18B-D5B53832AA75}"/>
    <cellStyle name="40% - Ênfase3 7 6 4 3" xfId="33130" xr:uid="{140FC451-3562-4473-BEED-AB4985D29A82}"/>
    <cellStyle name="40% - Ênfase3 7 6 5" xfId="33131" xr:uid="{5F3C5CF0-1A9F-4694-96D4-4E6216FD4A0E}"/>
    <cellStyle name="40% - Ênfase3 7 6 6" xfId="33132" xr:uid="{F55445B0-742B-435C-AD98-B45697BC269B}"/>
    <cellStyle name="40% - Ênfase3 7 7" xfId="11637" xr:uid="{B141F906-A59F-431D-B687-9BC3291F5A1F}"/>
    <cellStyle name="40% - Ênfase3 7 7 2" xfId="11638" xr:uid="{DDC9D388-7C2A-494F-AAA0-F9CBACDCC0F5}"/>
    <cellStyle name="40% - Ênfase3 7 7 2 2" xfId="33133" xr:uid="{89A163F7-8282-4FFA-8C0F-50281EEE7EA9}"/>
    <cellStyle name="40% - Ênfase3 7 7 2 2 2" xfId="33134" xr:uid="{C403A770-3984-4ED4-98E2-5CF88AF0478D}"/>
    <cellStyle name="40% - Ênfase3 7 7 2 2 3" xfId="33135" xr:uid="{D34CD189-ED72-47B4-869B-640C5E34D88C}"/>
    <cellStyle name="40% - Ênfase3 7 7 2 3" xfId="33136" xr:uid="{BC385660-A89B-4F44-AA88-AE0EECED4863}"/>
    <cellStyle name="40% - Ênfase3 7 7 2 4" xfId="33137" xr:uid="{BFAA18C9-93D8-48BB-946A-4CF4B30AFED3}"/>
    <cellStyle name="40% - Ênfase3 7 7 3" xfId="11639" xr:uid="{86103CDD-6FAC-45A9-972F-10297100BAA5}"/>
    <cellStyle name="40% - Ênfase3 7 7 3 2" xfId="33138" xr:uid="{5B7437CA-BC46-404D-BD30-34BD3AFBEA83}"/>
    <cellStyle name="40% - Ênfase3 7 7 3 2 2" xfId="33139" xr:uid="{52AF41BC-2CE9-4F0A-B241-EFA94A31EFE4}"/>
    <cellStyle name="40% - Ênfase3 7 7 3 2 3" xfId="33140" xr:uid="{16E750B1-667D-42A6-ACA0-964ECEE42F3E}"/>
    <cellStyle name="40% - Ênfase3 7 7 3 3" xfId="33141" xr:uid="{9B5A4A1D-0296-41A6-AEDE-CA551A198D67}"/>
    <cellStyle name="40% - Ênfase3 7 7 3 4" xfId="33142" xr:uid="{300E7EB9-63A8-4183-8E36-AE34CE8DD987}"/>
    <cellStyle name="40% - Ênfase3 7 7 4" xfId="33143" xr:uid="{84435404-C5CE-4C57-ABBA-0FF671C13273}"/>
    <cellStyle name="40% - Ênfase3 7 7 4 2" xfId="33144" xr:uid="{995939B0-5E98-4EC8-8EB0-66D341FF62BC}"/>
    <cellStyle name="40% - Ênfase3 7 7 4 3" xfId="33145" xr:uid="{E2D65AAD-7408-4086-87B0-6A21126CAF9C}"/>
    <cellStyle name="40% - Ênfase3 7 7 5" xfId="33146" xr:uid="{3638FB20-BE4F-4FD9-8DB7-1CB7586EA341}"/>
    <cellStyle name="40% - Ênfase3 7 7 6" xfId="33147" xr:uid="{15B4AAD5-1664-42D4-AC5D-E8479834AC4B}"/>
    <cellStyle name="40% - Ênfase3 7 8" xfId="11640" xr:uid="{C0281386-105A-489A-9B02-3844B548DFA4}"/>
    <cellStyle name="40% - Ênfase3 7 8 2" xfId="11641" xr:uid="{C4222A59-B5EB-4766-BA31-5406CCBBD9BD}"/>
    <cellStyle name="40% - Ênfase3 7 8 2 2" xfId="33148" xr:uid="{0F1CD918-D66A-478E-B596-490FCFEF1E7E}"/>
    <cellStyle name="40% - Ênfase3 7 8 2 2 2" xfId="33149" xr:uid="{207E1CBF-961D-4FC7-AB65-9DC69022AB23}"/>
    <cellStyle name="40% - Ênfase3 7 8 2 2 3" xfId="33150" xr:uid="{06E0B273-A82F-46CE-AEF6-2C1E1BCF3AEA}"/>
    <cellStyle name="40% - Ênfase3 7 8 2 3" xfId="33151" xr:uid="{BE28A28B-04DB-47F7-9D26-86867A1DE5EB}"/>
    <cellStyle name="40% - Ênfase3 7 8 2 4" xfId="33152" xr:uid="{D4D7E8D7-72C0-4B12-AF43-EAF4FA018CAA}"/>
    <cellStyle name="40% - Ênfase3 7 8 3" xfId="11642" xr:uid="{9089B23E-7808-4E8E-BC2D-B2BBA4F5F63D}"/>
    <cellStyle name="40% - Ênfase3 7 8 3 2" xfId="33153" xr:uid="{30A412AD-1580-4C44-A08C-265FC1F050A0}"/>
    <cellStyle name="40% - Ênfase3 7 8 3 2 2" xfId="33154" xr:uid="{2E97EA27-A477-4CFE-A163-8A8D2E6DB6EA}"/>
    <cellStyle name="40% - Ênfase3 7 8 3 2 3" xfId="33155" xr:uid="{39DFB91E-CC94-4342-BA89-0263AED6095C}"/>
    <cellStyle name="40% - Ênfase3 7 8 3 3" xfId="33156" xr:uid="{5431A248-1BED-432F-892E-FDC0A9F6EA03}"/>
    <cellStyle name="40% - Ênfase3 7 8 3 4" xfId="33157" xr:uid="{41A454F2-144D-4A0C-A4F3-F25F76080CD3}"/>
    <cellStyle name="40% - Ênfase3 7 8 4" xfId="33158" xr:uid="{B4C3E1DB-8694-4DEF-8D01-B713405868C2}"/>
    <cellStyle name="40% - Ênfase3 7 8 4 2" xfId="33159" xr:uid="{0564ABA5-6DE6-4E1A-8BE9-285F4BE83AC1}"/>
    <cellStyle name="40% - Ênfase3 7 8 4 3" xfId="33160" xr:uid="{EBA4F0C5-756F-4574-887C-7E15CBBB9709}"/>
    <cellStyle name="40% - Ênfase3 7 8 5" xfId="33161" xr:uid="{2B5598D1-B438-41D4-9CFD-DE093FE3E9D7}"/>
    <cellStyle name="40% - Ênfase3 7 8 6" xfId="33162" xr:uid="{1E9FCA05-2F77-497E-AF48-7CDB9DEF484A}"/>
    <cellStyle name="40% - Ênfase3 7 9" xfId="11643" xr:uid="{6316FE01-8C54-432C-A3F3-C4E585820110}"/>
    <cellStyle name="40% - Ênfase3 7 9 2" xfId="33163" xr:uid="{4E14F540-4582-4646-B4CD-5975FEEA2174}"/>
    <cellStyle name="40% - Ênfase3 7 9 2 2" xfId="33164" xr:uid="{5F7207E7-33A7-4426-8ECB-DAA93CABEDF8}"/>
    <cellStyle name="40% - Ênfase3 7 9 2 3" xfId="33165" xr:uid="{6FDBB310-C9E5-4941-A395-0583CCD192E0}"/>
    <cellStyle name="40% - Ênfase3 7 9 3" xfId="33166" xr:uid="{0650D989-4109-4A77-AD45-47E79A3B994B}"/>
    <cellStyle name="40% - Ênfase3 7 9 4" xfId="33167" xr:uid="{16B83F60-84C3-4BAC-8587-B94440B245C8}"/>
    <cellStyle name="40% - Ênfase3 70" xfId="11644" xr:uid="{5E3DEB81-E9EE-4944-BA01-64684DDEC43F}"/>
    <cellStyle name="40% - Ênfase3 70 2" xfId="33168" xr:uid="{FAAA94DA-7917-49DC-A45B-47CDC62538E0}"/>
    <cellStyle name="40% - Ênfase3 70 2 2" xfId="33169" xr:uid="{F1C2FB9D-E787-494F-83B6-7E99B66AE8C5}"/>
    <cellStyle name="40% - Ênfase3 70 2 3" xfId="33170" xr:uid="{A7D9F2A7-3E1D-43B6-A667-2D04D46D4C71}"/>
    <cellStyle name="40% - Ênfase3 70 3" xfId="33171" xr:uid="{9F06C3D6-8831-4547-85EE-B9FFA132BEB1}"/>
    <cellStyle name="40% - Ênfase3 70 4" xfId="33172" xr:uid="{A239427B-7609-42F1-929B-9A952DF9997B}"/>
    <cellStyle name="40% - Ênfase3 71" xfId="11645" xr:uid="{D7D1AAB5-8973-4918-B9DF-78D918FC3185}"/>
    <cellStyle name="40% - Ênfase3 71 2" xfId="33173" xr:uid="{A2D412B5-5B0A-481A-B552-A8823B06E282}"/>
    <cellStyle name="40% - Ênfase3 71 2 2" xfId="33174" xr:uid="{834AB342-FEE4-4F9D-B1FD-D424A0552145}"/>
    <cellStyle name="40% - Ênfase3 71 2 3" xfId="33175" xr:uid="{019DF6C3-4212-48EF-89FA-1705A13DED73}"/>
    <cellStyle name="40% - Ênfase3 71 3" xfId="33176" xr:uid="{0177E33C-4A51-47F6-A8E8-7A98CC5ECCD8}"/>
    <cellStyle name="40% - Ênfase3 71 4" xfId="33177" xr:uid="{3AB821AC-9513-4544-9DA1-E7E413F54C0C}"/>
    <cellStyle name="40% - Ênfase3 72" xfId="11646" xr:uid="{D061E638-83C0-4EB0-A379-3F612A2E8AA9}"/>
    <cellStyle name="40% - Ênfase3 72 2" xfId="33178" xr:uid="{77904324-BA05-4874-AFF5-D85DE28988DD}"/>
    <cellStyle name="40% - Ênfase3 72 2 2" xfId="33179" xr:uid="{0561970B-CFA7-4938-A763-DC6A40A74402}"/>
    <cellStyle name="40% - Ênfase3 72 2 3" xfId="33180" xr:uid="{31958779-8CB2-4013-B76C-0DE8551D9728}"/>
    <cellStyle name="40% - Ênfase3 72 3" xfId="33181" xr:uid="{F3582C75-C646-4625-8271-CAA1F60F71E3}"/>
    <cellStyle name="40% - Ênfase3 72 4" xfId="33182" xr:uid="{68FDEC8E-FFC2-4D3D-9947-84DDAAE3D230}"/>
    <cellStyle name="40% - Ênfase3 73" xfId="11647" xr:uid="{D1B7D426-ED66-49BE-B692-5EF19FE3DA09}"/>
    <cellStyle name="40% - Ênfase3 73 2" xfId="33183" xr:uid="{31BB9244-B391-4E94-B4AA-46652AB58E0F}"/>
    <cellStyle name="40% - Ênfase3 73 2 2" xfId="33184" xr:uid="{5EB41931-EC94-4174-93BF-FBC1DD6536FB}"/>
    <cellStyle name="40% - Ênfase3 73 2 3" xfId="33185" xr:uid="{EFD8E990-53E5-41E3-BDA0-F127A2CD9719}"/>
    <cellStyle name="40% - Ênfase3 73 3" xfId="33186" xr:uid="{161B25C8-BB27-435D-961E-39C4F569B805}"/>
    <cellStyle name="40% - Ênfase3 73 4" xfId="33187" xr:uid="{BAC1D708-1CC2-42B5-BD36-7D3EAE6A04FF}"/>
    <cellStyle name="40% - Ênfase3 74" xfId="11648" xr:uid="{221E88C8-A5FF-414C-8996-E0E485E9128E}"/>
    <cellStyle name="40% - Ênfase3 74 2" xfId="33188" xr:uid="{580EB976-B0B5-4AA2-A8CE-475DF86CF642}"/>
    <cellStyle name="40% - Ênfase3 74 2 2" xfId="33189" xr:uid="{AA3233FE-0413-4050-88C5-4634E0262E92}"/>
    <cellStyle name="40% - Ênfase3 74 2 3" xfId="33190" xr:uid="{0D430417-8AD1-45F9-B0A7-226AACD98E96}"/>
    <cellStyle name="40% - Ênfase3 74 3" xfId="33191" xr:uid="{FAE949CA-5D44-4211-9E35-15EB3C54C715}"/>
    <cellStyle name="40% - Ênfase3 74 4" xfId="33192" xr:uid="{FF5D5B2D-913A-43E3-B80B-A08806684A04}"/>
    <cellStyle name="40% - Ênfase3 75" xfId="11649" xr:uid="{C83A2464-2783-48FF-84D2-F9E884AC7219}"/>
    <cellStyle name="40% - Ênfase3 75 2" xfId="33193" xr:uid="{97D71BED-6401-4391-8BEF-BBF2B54136CA}"/>
    <cellStyle name="40% - Ênfase3 75 2 2" xfId="33194" xr:uid="{F8C01134-984F-4ACE-B8A5-271657A9FA10}"/>
    <cellStyle name="40% - Ênfase3 75 2 3" xfId="33195" xr:uid="{0EF837D7-FC60-400D-9813-410EEA8A340B}"/>
    <cellStyle name="40% - Ênfase3 75 3" xfId="33196" xr:uid="{BE72B40D-E640-41DC-8053-101DB22A6181}"/>
    <cellStyle name="40% - Ênfase3 75 4" xfId="33197" xr:uid="{774F1726-12AC-4FC1-B6C8-3888837E6509}"/>
    <cellStyle name="40% - Ênfase3 76" xfId="11650" xr:uid="{796BDE65-EC40-4D08-86C9-A940D4771129}"/>
    <cellStyle name="40% - Ênfase3 76 2" xfId="33198" xr:uid="{1E29EB82-C508-4B11-B217-59CEBFA69B0B}"/>
    <cellStyle name="40% - Ênfase3 76 2 2" xfId="33199" xr:uid="{2F356FAC-2C2F-47DF-A2D4-47F317C9B998}"/>
    <cellStyle name="40% - Ênfase3 76 2 3" xfId="33200" xr:uid="{541F3AF5-870C-4834-A5A1-1F4D7E4C0098}"/>
    <cellStyle name="40% - Ênfase3 76 3" xfId="33201" xr:uid="{1B72F7AA-23EE-4AC4-A11B-455EA0F45AC4}"/>
    <cellStyle name="40% - Ênfase3 76 4" xfId="33202" xr:uid="{CF589BA8-ED2E-43E1-9535-6E084D56882A}"/>
    <cellStyle name="40% - Ênfase3 77" xfId="33203" xr:uid="{3994C5CB-4B80-46EE-A3FA-F39CFA140F33}"/>
    <cellStyle name="40% - Ênfase3 77 2" xfId="33204" xr:uid="{C43C81EE-255A-461B-A4D6-F840054F95E1}"/>
    <cellStyle name="40% - Ênfase3 77 2 2" xfId="33205" xr:uid="{81036F4A-1E67-4970-9999-DDF72CB632CE}"/>
    <cellStyle name="40% - Ênfase3 77 2 3" xfId="33206" xr:uid="{86E063D4-8257-4DFA-90E1-40BBF2FEA13D}"/>
    <cellStyle name="40% - Ênfase3 77 3" xfId="33207" xr:uid="{325826C8-DEBB-4815-8FA4-4448BBDF67C6}"/>
    <cellStyle name="40% - Ênfase3 77 4" xfId="33208" xr:uid="{074B1D52-DC33-4025-A049-A991846CBB8A}"/>
    <cellStyle name="40% - Ênfase3 78" xfId="33209" xr:uid="{50E8B60D-2080-4F72-BE9D-540A0F16400C}"/>
    <cellStyle name="40% - Ênfase3 78 2" xfId="33210" xr:uid="{66CD7B6C-8B13-4026-8DE0-5BBD80CEC46B}"/>
    <cellStyle name="40% - Ênfase3 78 2 2" xfId="33211" xr:uid="{1F9AD5E8-BF75-4A80-945A-4A430E496556}"/>
    <cellStyle name="40% - Ênfase3 78 2 3" xfId="33212" xr:uid="{FA28F624-909A-43E3-91B8-1B61AFCD6615}"/>
    <cellStyle name="40% - Ênfase3 78 3" xfId="33213" xr:uid="{1E51452F-14C3-4F35-A487-58234DBDC757}"/>
    <cellStyle name="40% - Ênfase3 78 4" xfId="33214" xr:uid="{256F1EBB-BE59-4EEA-A754-233C7F1C8E2F}"/>
    <cellStyle name="40% - Ênfase3 79" xfId="33215" xr:uid="{12BF42A4-01F2-42D0-B87E-A5B67F8900EE}"/>
    <cellStyle name="40% - Ênfase3 79 2" xfId="33216" xr:uid="{E7198BBF-9304-4745-B2AA-D3E839788E5A}"/>
    <cellStyle name="40% - Ênfase3 8" xfId="5415" xr:uid="{0F1A4BDD-B4F4-4845-927F-A1678BFD00FE}"/>
    <cellStyle name="40% - Ênfase3 8 10" xfId="11651" xr:uid="{FEC6F33B-3651-480D-A4F7-CF1556A6EB7F}"/>
    <cellStyle name="40% - Ênfase3 8 10 2" xfId="33217" xr:uid="{04BF2FFF-5646-4DB5-B80A-5D93B888B079}"/>
    <cellStyle name="40% - Ênfase3 8 10 2 2" xfId="33218" xr:uid="{41BFA2A1-6FD7-43A6-AD48-C644DCC948CE}"/>
    <cellStyle name="40% - Ênfase3 8 10 2 3" xfId="33219" xr:uid="{193BCAFA-C0F4-4001-8170-1A3CAC33BC8F}"/>
    <cellStyle name="40% - Ênfase3 8 10 3" xfId="33220" xr:uid="{53ECFE32-BB46-4087-9AC2-B5A4FC867796}"/>
    <cellStyle name="40% - Ênfase3 8 10 4" xfId="33221" xr:uid="{51367A0E-A4CE-428E-A08C-1FEFA49CA417}"/>
    <cellStyle name="40% - Ênfase3 8 11" xfId="33222" xr:uid="{C6FC03EC-0EF1-4AAF-B225-6792B4C7D6C1}"/>
    <cellStyle name="40% - Ênfase3 8 11 2" xfId="33223" xr:uid="{153986DD-D34D-45B2-8C2A-C3F7BD698326}"/>
    <cellStyle name="40% - Ênfase3 8 11 3" xfId="33224" xr:uid="{0F9E088D-A484-4E5C-ACC0-0A5F7003CC49}"/>
    <cellStyle name="40% - Ênfase3 8 12" xfId="33225" xr:uid="{83083136-DE4A-4576-81AD-821C7B4B75DE}"/>
    <cellStyle name="40% - Ênfase3 8 13" xfId="33226" xr:uid="{6922FE25-5484-4B78-A7DA-DEFE7EC504B4}"/>
    <cellStyle name="40% - Ênfase3 8 2" xfId="5416" xr:uid="{48237760-4841-4C9A-8D8C-42DC968EE301}"/>
    <cellStyle name="40% - Ênfase3 8 2 2" xfId="11652" xr:uid="{78409396-EEF0-4656-A5FB-246CC0983120}"/>
    <cellStyle name="40% - Ênfase3 8 2 2 2" xfId="33227" xr:uid="{28254FD3-E41D-4A71-ABD1-7A88F4FC1715}"/>
    <cellStyle name="40% - Ênfase3 8 2 2 2 2" xfId="33228" xr:uid="{42627F1A-0718-42DE-B191-725AE1818FD6}"/>
    <cellStyle name="40% - Ênfase3 8 2 2 2 3" xfId="33229" xr:uid="{360BBE03-856B-4562-8DEA-BCA3A116ED74}"/>
    <cellStyle name="40% - Ênfase3 8 2 2 3" xfId="33230" xr:uid="{06CCF0B9-B150-4FAB-BC78-CCCA689A71A3}"/>
    <cellStyle name="40% - Ênfase3 8 2 2 4" xfId="33231" xr:uid="{692D5DCF-250B-4232-A823-3E28F3CEEC16}"/>
    <cellStyle name="40% - Ênfase3 8 2 3" xfId="11653" xr:uid="{7B980C42-E136-4E00-9D15-2529C42C8D6F}"/>
    <cellStyle name="40% - Ênfase3 8 2 3 2" xfId="33232" xr:uid="{16CFAEE3-1E45-4757-A29E-201164C34A57}"/>
    <cellStyle name="40% - Ênfase3 8 2 3 2 2" xfId="33233" xr:uid="{89EACD56-130D-42D7-8EC5-E59386241754}"/>
    <cellStyle name="40% - Ênfase3 8 2 3 2 3" xfId="33234" xr:uid="{10F37A62-FEEC-485B-8EA0-9701056BFF2B}"/>
    <cellStyle name="40% - Ênfase3 8 2 3 3" xfId="33235" xr:uid="{7DE1C000-9697-464D-9112-5286CA6BB217}"/>
    <cellStyle name="40% - Ênfase3 8 2 3 4" xfId="33236" xr:uid="{E73CEF23-22ED-4D5F-AE28-F7EF5C373BB1}"/>
    <cellStyle name="40% - Ênfase3 8 2 4" xfId="33237" xr:uid="{54CDF578-E07E-4C5E-B038-E25CDFAD482F}"/>
    <cellStyle name="40% - Ênfase3 8 2 4 2" xfId="33238" xr:uid="{D61F426D-3D09-4E50-BA43-9FF22DF7FE8D}"/>
    <cellStyle name="40% - Ênfase3 8 2 4 3" xfId="33239" xr:uid="{ED03FAC3-E181-4835-B721-DE8E0C93E92F}"/>
    <cellStyle name="40% - Ênfase3 8 2 5" xfId="33240" xr:uid="{275F4677-9786-4214-8ED8-8639237F888A}"/>
    <cellStyle name="40% - Ênfase3 8 2 6" xfId="33241" xr:uid="{56B4F9BD-6511-4547-B32A-1D9309C893AB}"/>
    <cellStyle name="40% - Ênfase3 8 3" xfId="5417" xr:uid="{EBA12581-5AA8-46F4-A823-F59343EFBDBB}"/>
    <cellStyle name="40% - Ênfase3 8 3 2" xfId="11654" xr:uid="{C110924A-6CA9-4E62-8FFD-B55A50950871}"/>
    <cellStyle name="40% - Ênfase3 8 3 2 2" xfId="33242" xr:uid="{01A625C6-C482-4DB7-AEA0-8453418067FE}"/>
    <cellStyle name="40% - Ênfase3 8 3 2 2 2" xfId="33243" xr:uid="{568624A9-0B5A-4C0C-B192-8B6F6AC1F39F}"/>
    <cellStyle name="40% - Ênfase3 8 3 2 2 3" xfId="33244" xr:uid="{F79CDF67-A296-4B09-A728-9C6978AD1D5F}"/>
    <cellStyle name="40% - Ênfase3 8 3 2 3" xfId="33245" xr:uid="{793D3828-9C85-467B-86BB-A8413E55EA32}"/>
    <cellStyle name="40% - Ênfase3 8 3 2 4" xfId="33246" xr:uid="{FB1B7BDB-DBF3-40AA-9EE6-5B27758964F7}"/>
    <cellStyle name="40% - Ênfase3 8 3 3" xfId="11655" xr:uid="{3D75ABD7-42C8-4CE1-AD5F-476E1D7C0939}"/>
    <cellStyle name="40% - Ênfase3 8 3 3 2" xfId="33247" xr:uid="{76B4876A-24FA-417B-8930-A4A7017C1D24}"/>
    <cellStyle name="40% - Ênfase3 8 3 3 2 2" xfId="33248" xr:uid="{B9126A53-9346-4C75-A382-8BC17D8FE089}"/>
    <cellStyle name="40% - Ênfase3 8 3 3 2 3" xfId="33249" xr:uid="{9871BC69-E95C-4D1A-8354-34C963382979}"/>
    <cellStyle name="40% - Ênfase3 8 3 3 3" xfId="33250" xr:uid="{77F8D0E6-6740-4B90-A743-64FF45F7CAA3}"/>
    <cellStyle name="40% - Ênfase3 8 3 3 4" xfId="33251" xr:uid="{D762D200-07CD-4E3C-A40A-7A90C7AC7AC6}"/>
    <cellStyle name="40% - Ênfase3 8 3 4" xfId="33252" xr:uid="{D92F02FA-8957-4C6A-B2FB-C2626F34B52F}"/>
    <cellStyle name="40% - Ênfase3 8 3 4 2" xfId="33253" xr:uid="{AD6E3F84-56D5-464A-A107-317FED536BEF}"/>
    <cellStyle name="40% - Ênfase3 8 3 4 3" xfId="33254" xr:uid="{7CAEBC11-46B3-43ED-8ECC-BA34D29E24FD}"/>
    <cellStyle name="40% - Ênfase3 8 3 5" xfId="33255" xr:uid="{21DA46B6-1D88-4318-BA6F-04E264C23E13}"/>
    <cellStyle name="40% - Ênfase3 8 3 6" xfId="33256" xr:uid="{7994041E-DA21-4C65-81E2-2C997584A4B4}"/>
    <cellStyle name="40% - Ênfase3 8 4" xfId="11656" xr:uid="{7975E7D8-8D96-4637-8524-161FAE762E99}"/>
    <cellStyle name="40% - Ênfase3 8 4 2" xfId="11657" xr:uid="{836622EE-2CE4-467A-B319-37B6D8878506}"/>
    <cellStyle name="40% - Ênfase3 8 4 2 2" xfId="33257" xr:uid="{E3147B4C-1324-4F90-BC8D-242350EB8DE0}"/>
    <cellStyle name="40% - Ênfase3 8 4 2 2 2" xfId="33258" xr:uid="{1DDCF213-E3CC-43A7-A114-5781AD466A26}"/>
    <cellStyle name="40% - Ênfase3 8 4 2 2 3" xfId="33259" xr:uid="{02A22AEF-C3B9-421D-A968-43AC8D06E852}"/>
    <cellStyle name="40% - Ênfase3 8 4 2 3" xfId="33260" xr:uid="{9A4FA679-79D2-4907-9401-0C6FEFFAFD05}"/>
    <cellStyle name="40% - Ênfase3 8 4 2 4" xfId="33261" xr:uid="{1177BD88-7C95-4A2E-B1C6-CC73D20940EC}"/>
    <cellStyle name="40% - Ênfase3 8 4 3" xfId="11658" xr:uid="{3BF36917-7845-4F0C-B374-A146835754E0}"/>
    <cellStyle name="40% - Ênfase3 8 4 3 2" xfId="33262" xr:uid="{94970F19-7A9F-4EF6-91A4-6F3651CCA7AD}"/>
    <cellStyle name="40% - Ênfase3 8 4 3 2 2" xfId="33263" xr:uid="{5B711069-C6CE-40BE-BE74-FE369F417659}"/>
    <cellStyle name="40% - Ênfase3 8 4 3 2 3" xfId="33264" xr:uid="{FDB7B3CB-9EB4-4141-93C6-52AF1B13E774}"/>
    <cellStyle name="40% - Ênfase3 8 4 3 3" xfId="33265" xr:uid="{46644345-7F68-4EC7-B232-F9E66392E7EF}"/>
    <cellStyle name="40% - Ênfase3 8 4 3 4" xfId="33266" xr:uid="{03378B46-F7C6-460A-AA6C-AAE4FDEFBD64}"/>
    <cellStyle name="40% - Ênfase3 8 4 4" xfId="33267" xr:uid="{5270D52F-369D-43AB-BFFB-CC885448696C}"/>
    <cellStyle name="40% - Ênfase3 8 4 4 2" xfId="33268" xr:uid="{2CDE341F-9D27-4253-959B-24B80BF3D708}"/>
    <cellStyle name="40% - Ênfase3 8 4 4 3" xfId="33269" xr:uid="{E9BA07DB-4AEF-4F20-A33A-A7E682BF062B}"/>
    <cellStyle name="40% - Ênfase3 8 4 5" xfId="33270" xr:uid="{117F24CD-93B6-4265-9FDD-389F740AF2DD}"/>
    <cellStyle name="40% - Ênfase3 8 4 6" xfId="33271" xr:uid="{8DC45CC5-1639-4D6E-8EBA-E27791DE6757}"/>
    <cellStyle name="40% - Ênfase3 8 5" xfId="11659" xr:uid="{AA9D248E-C674-4979-B02E-06AE1632B020}"/>
    <cellStyle name="40% - Ênfase3 8 5 2" xfId="11660" xr:uid="{232B416A-CFE0-4B0E-B7F4-FB708B1B7DDA}"/>
    <cellStyle name="40% - Ênfase3 8 5 2 2" xfId="33272" xr:uid="{64BA37AD-E656-4F54-8F3B-7D19988CD519}"/>
    <cellStyle name="40% - Ênfase3 8 5 2 2 2" xfId="33273" xr:uid="{B8CE920C-8030-44A7-A035-A844E068CF9E}"/>
    <cellStyle name="40% - Ênfase3 8 5 2 2 3" xfId="33274" xr:uid="{694F3173-3181-4A02-8414-D68F9A138EED}"/>
    <cellStyle name="40% - Ênfase3 8 5 2 3" xfId="33275" xr:uid="{C8450A4C-881C-49CC-AFC6-8927BC354F5B}"/>
    <cellStyle name="40% - Ênfase3 8 5 2 4" xfId="33276" xr:uid="{072B4D8A-07B6-48FB-842A-C03120B32BFA}"/>
    <cellStyle name="40% - Ênfase3 8 5 3" xfId="11661" xr:uid="{7E2542AA-1AE0-4DE8-BD5A-42D02463A4AA}"/>
    <cellStyle name="40% - Ênfase3 8 5 3 2" xfId="33277" xr:uid="{031EA061-27E2-4E23-AAE4-0558BA6FB56F}"/>
    <cellStyle name="40% - Ênfase3 8 5 3 2 2" xfId="33278" xr:uid="{BE2CFCD9-BF7F-4CF7-BA54-6C1CFD6C6338}"/>
    <cellStyle name="40% - Ênfase3 8 5 3 2 3" xfId="33279" xr:uid="{087AAFEA-AF21-41AC-A9C6-FC8F8AC89957}"/>
    <cellStyle name="40% - Ênfase3 8 5 3 3" xfId="33280" xr:uid="{CBDC85C2-7628-489F-88AE-A70DF28A3381}"/>
    <cellStyle name="40% - Ênfase3 8 5 3 4" xfId="33281" xr:uid="{3AD5474D-3474-4BDD-9CEB-40AFEAF8A7FD}"/>
    <cellStyle name="40% - Ênfase3 8 5 4" xfId="33282" xr:uid="{A9DA21E6-C4E9-4C39-808E-74B5B199D774}"/>
    <cellStyle name="40% - Ênfase3 8 5 4 2" xfId="33283" xr:uid="{057EE74E-22DF-41C4-A330-0D83A760CCD8}"/>
    <cellStyle name="40% - Ênfase3 8 5 4 3" xfId="33284" xr:uid="{62C9A896-1D99-4A89-8627-09744CECFB16}"/>
    <cellStyle name="40% - Ênfase3 8 5 5" xfId="33285" xr:uid="{7A32C640-F265-41E0-8CC2-2DE4664340BF}"/>
    <cellStyle name="40% - Ênfase3 8 5 6" xfId="33286" xr:uid="{109A3845-B2C0-405C-BE20-B0BD3E43C0A5}"/>
    <cellStyle name="40% - Ênfase3 8 6" xfId="11662" xr:uid="{61CECAA2-F7C6-496E-BCFB-9002A22DDF49}"/>
    <cellStyle name="40% - Ênfase3 8 6 2" xfId="11663" xr:uid="{AAF9BD0A-A5AF-487B-948F-34F72D2D8EE8}"/>
    <cellStyle name="40% - Ênfase3 8 6 2 2" xfId="33287" xr:uid="{F0B536B9-6924-43FB-A27C-202B678B220A}"/>
    <cellStyle name="40% - Ênfase3 8 6 2 2 2" xfId="33288" xr:uid="{66810766-7B02-49F1-AEB4-7BF55046D13F}"/>
    <cellStyle name="40% - Ênfase3 8 6 2 2 3" xfId="33289" xr:uid="{0DE09E53-D819-4AE3-81B2-EAB28AC3C672}"/>
    <cellStyle name="40% - Ênfase3 8 6 2 3" xfId="33290" xr:uid="{3BB38763-D738-42BE-8780-8804C7B2EEFD}"/>
    <cellStyle name="40% - Ênfase3 8 6 2 4" xfId="33291" xr:uid="{DC2E3477-896D-4895-9DB6-11EF298E0A3F}"/>
    <cellStyle name="40% - Ênfase3 8 6 3" xfId="11664" xr:uid="{6ACE8D99-5D16-479B-BBCA-6C13963758E2}"/>
    <cellStyle name="40% - Ênfase3 8 6 3 2" xfId="33292" xr:uid="{89ABF446-94A3-46EF-AD60-526467A6CF88}"/>
    <cellStyle name="40% - Ênfase3 8 6 3 2 2" xfId="33293" xr:uid="{B569577D-3DE7-4B28-A2AD-6B222CF560B2}"/>
    <cellStyle name="40% - Ênfase3 8 6 3 2 3" xfId="33294" xr:uid="{8C771B2A-9991-446B-B9D5-47E7C3582892}"/>
    <cellStyle name="40% - Ênfase3 8 6 3 3" xfId="33295" xr:uid="{BF982231-0BCE-45BD-B45A-93D3C7F99787}"/>
    <cellStyle name="40% - Ênfase3 8 6 3 4" xfId="33296" xr:uid="{5C08EEDF-AF2A-485E-80F6-C635C9888D88}"/>
    <cellStyle name="40% - Ênfase3 8 6 4" xfId="33297" xr:uid="{4AAB9721-ECEC-44E1-9FD5-2FBBB3F29557}"/>
    <cellStyle name="40% - Ênfase3 8 6 4 2" xfId="33298" xr:uid="{1B192535-1061-4AD8-9253-B422A644F5F2}"/>
    <cellStyle name="40% - Ênfase3 8 6 4 3" xfId="33299" xr:uid="{1426D4E1-C975-478D-A507-BE400ADC70A6}"/>
    <cellStyle name="40% - Ênfase3 8 6 5" xfId="33300" xr:uid="{2908F26A-F515-4EE4-B5C6-BB4C6E487FBE}"/>
    <cellStyle name="40% - Ênfase3 8 6 6" xfId="33301" xr:uid="{B6AF5737-2721-444C-A6E3-04B659B5B370}"/>
    <cellStyle name="40% - Ênfase3 8 7" xfId="11665" xr:uid="{C7C43E2A-D5E4-446C-8B0A-CEC213FBB194}"/>
    <cellStyle name="40% - Ênfase3 8 7 2" xfId="11666" xr:uid="{0CA586C7-1D29-475E-9D4F-440CC2FBF1CD}"/>
    <cellStyle name="40% - Ênfase3 8 7 2 2" xfId="33302" xr:uid="{694A9A9A-BE4E-41C8-89E5-D1BDD94701FE}"/>
    <cellStyle name="40% - Ênfase3 8 7 2 2 2" xfId="33303" xr:uid="{1A560099-CA1E-4465-A284-1408A62D6197}"/>
    <cellStyle name="40% - Ênfase3 8 7 2 2 3" xfId="33304" xr:uid="{63CED4D4-8BC3-4B24-9A06-2BCD021BEA63}"/>
    <cellStyle name="40% - Ênfase3 8 7 2 3" xfId="33305" xr:uid="{27698244-0F64-4CCA-BA6A-F10D578D3D4B}"/>
    <cellStyle name="40% - Ênfase3 8 7 2 4" xfId="33306" xr:uid="{13B8CCB6-1C04-4C5E-A6C9-AA45FE2F8DBA}"/>
    <cellStyle name="40% - Ênfase3 8 7 3" xfId="11667" xr:uid="{F784B75C-E585-4812-A832-B998A15AC0AC}"/>
    <cellStyle name="40% - Ênfase3 8 7 3 2" xfId="33307" xr:uid="{78428D66-3086-4B98-AFCC-0DF014DBE1CD}"/>
    <cellStyle name="40% - Ênfase3 8 7 3 2 2" xfId="33308" xr:uid="{E55D2C9E-559B-4367-B651-D76D89336731}"/>
    <cellStyle name="40% - Ênfase3 8 7 3 2 3" xfId="33309" xr:uid="{F08E0A2A-E4C7-425B-B272-EF69D03C4D9A}"/>
    <cellStyle name="40% - Ênfase3 8 7 3 3" xfId="33310" xr:uid="{009CF12E-E3E2-4745-BDF2-7F82C8DE39C9}"/>
    <cellStyle name="40% - Ênfase3 8 7 3 4" xfId="33311" xr:uid="{4261973C-32F3-4448-9FA0-1199F430C2F8}"/>
    <cellStyle name="40% - Ênfase3 8 7 4" xfId="33312" xr:uid="{9CE369FE-3650-4874-A6E6-2430137D296F}"/>
    <cellStyle name="40% - Ênfase3 8 7 4 2" xfId="33313" xr:uid="{D26DB846-4E93-490E-B214-436D37CE9327}"/>
    <cellStyle name="40% - Ênfase3 8 7 4 3" xfId="33314" xr:uid="{630AC3EE-21DF-4EC5-BDB0-1B3FCA1D64AB}"/>
    <cellStyle name="40% - Ênfase3 8 7 5" xfId="33315" xr:uid="{DC4173F0-FDCC-41A8-ABE6-1DEF3941E36D}"/>
    <cellStyle name="40% - Ênfase3 8 7 6" xfId="33316" xr:uid="{375C01FF-FF85-4A95-A914-796E87E4CF69}"/>
    <cellStyle name="40% - Ênfase3 8 8" xfId="11668" xr:uid="{EC746C28-A12E-4B96-96D4-63EF79BD976D}"/>
    <cellStyle name="40% - Ênfase3 8 8 2" xfId="11669" xr:uid="{0B586BDB-8D55-4976-9AFB-43B3938BECC1}"/>
    <cellStyle name="40% - Ênfase3 8 8 2 2" xfId="33317" xr:uid="{F3B96446-5C5E-45FF-ABB7-3DF938F1927F}"/>
    <cellStyle name="40% - Ênfase3 8 8 2 2 2" xfId="33318" xr:uid="{F71E1514-C595-433B-81D2-A52BD9142B10}"/>
    <cellStyle name="40% - Ênfase3 8 8 2 2 3" xfId="33319" xr:uid="{B6910A2B-23EF-468A-9FB6-E1382F478BBF}"/>
    <cellStyle name="40% - Ênfase3 8 8 2 3" xfId="33320" xr:uid="{A8AD51DC-D388-403C-A9F4-404E4CDD68A5}"/>
    <cellStyle name="40% - Ênfase3 8 8 2 4" xfId="33321" xr:uid="{C446A5BE-EE33-4346-89A7-F16E23D3B422}"/>
    <cellStyle name="40% - Ênfase3 8 8 3" xfId="11670" xr:uid="{C74076E0-5EA9-42EE-A654-CC25E1D8F39A}"/>
    <cellStyle name="40% - Ênfase3 8 8 3 2" xfId="33322" xr:uid="{39B3BD33-BCC7-4E77-84B1-D9D9E1638318}"/>
    <cellStyle name="40% - Ênfase3 8 8 3 2 2" xfId="33323" xr:uid="{4198FA87-D4EF-46F5-BDF1-35F65C077E34}"/>
    <cellStyle name="40% - Ênfase3 8 8 3 2 3" xfId="33324" xr:uid="{B9C3474B-9040-4C7F-8F2F-C3848C6879B7}"/>
    <cellStyle name="40% - Ênfase3 8 8 3 3" xfId="33325" xr:uid="{BFF5265E-FFC7-4780-990D-A135ABD6450E}"/>
    <cellStyle name="40% - Ênfase3 8 8 3 4" xfId="33326" xr:uid="{EFD942C2-A820-4B8A-A032-DECBDD40B61E}"/>
    <cellStyle name="40% - Ênfase3 8 8 4" xfId="33327" xr:uid="{C3ED7ACD-266E-4427-9E68-6F9A971F3CBE}"/>
    <cellStyle name="40% - Ênfase3 8 8 4 2" xfId="33328" xr:uid="{C26C187C-DF65-4A65-8743-3D1EDDF60231}"/>
    <cellStyle name="40% - Ênfase3 8 8 4 3" xfId="33329" xr:uid="{1555AA99-894D-4E2B-A8C3-08340C228C1A}"/>
    <cellStyle name="40% - Ênfase3 8 8 5" xfId="33330" xr:uid="{2E14BB22-5EC2-43D6-834E-1A4753A0C400}"/>
    <cellStyle name="40% - Ênfase3 8 8 6" xfId="33331" xr:uid="{F7971E58-E9D0-4EA1-BA00-B93128D7EA7F}"/>
    <cellStyle name="40% - Ênfase3 8 9" xfId="11671" xr:uid="{B99CA3F3-9ECF-43D8-8692-A53E9CD5E04C}"/>
    <cellStyle name="40% - Ênfase3 8 9 2" xfId="33332" xr:uid="{A5CB817E-36CB-4B25-923D-CF6E1330662F}"/>
    <cellStyle name="40% - Ênfase3 8 9 2 2" xfId="33333" xr:uid="{DDEEC13D-1449-436E-BDBE-FCE7F32E09BE}"/>
    <cellStyle name="40% - Ênfase3 8 9 2 3" xfId="33334" xr:uid="{1721BEB0-EAF2-47DA-929F-B1960D537AEF}"/>
    <cellStyle name="40% - Ênfase3 8 9 3" xfId="33335" xr:uid="{3D7D9A2A-6C87-47E2-8702-4733BCD4E449}"/>
    <cellStyle name="40% - Ênfase3 8 9 4" xfId="33336" xr:uid="{65CFDDEE-ACB7-4E2B-B49A-AB4B590328EE}"/>
    <cellStyle name="40% - Ênfase3 80" xfId="33337" xr:uid="{55EF57FE-2372-4380-B77F-E5A9BBFCF44D}"/>
    <cellStyle name="40% - Ênfase3 80 2" xfId="33338" xr:uid="{B85649F2-9109-40FC-B375-16E0152C0705}"/>
    <cellStyle name="40% - Ênfase3 81" xfId="33339" xr:uid="{EDDB01B2-D43A-450D-B030-17DD5662B02A}"/>
    <cellStyle name="40% - Ênfase3 81 2" xfId="33340" xr:uid="{8FF685DC-1B1B-44B7-9246-39CE39D9735A}"/>
    <cellStyle name="40% - Ênfase3 82" xfId="33341" xr:uid="{C2A8F35A-F221-475D-9062-E37E24053018}"/>
    <cellStyle name="40% - Ênfase3 82 2" xfId="33342" xr:uid="{4D7699F4-77FD-48D6-9988-ACA5B4D8908F}"/>
    <cellStyle name="40% - Ênfase3 83" xfId="33343" xr:uid="{53985359-07F6-4BB0-8C3D-5DEAECA5756F}"/>
    <cellStyle name="40% - Ênfase3 83 2" xfId="33344" xr:uid="{DB8B5FAB-BC63-4605-B7AF-FCC907B84B2D}"/>
    <cellStyle name="40% - Ênfase3 84" xfId="33345" xr:uid="{03E57EAC-AF54-41A9-B5E9-34715580F268}"/>
    <cellStyle name="40% - Ênfase3 84 2" xfId="33346" xr:uid="{AC8D62A0-F085-46B8-BE81-14E454015671}"/>
    <cellStyle name="40% - Ênfase3 85" xfId="33347" xr:uid="{C7542F70-267D-4096-A29C-B0BEA95006A8}"/>
    <cellStyle name="40% - Ênfase3 85 2" xfId="33348" xr:uid="{205988E0-B8D0-4644-887B-4488E76780FF}"/>
    <cellStyle name="40% - Ênfase3 86" xfId="33349" xr:uid="{0A639019-69C4-49B0-B292-4EF85184607C}"/>
    <cellStyle name="40% - Ênfase3 86 2" xfId="33350" xr:uid="{1AFC49C4-D332-44BD-8703-C1D52B04DB97}"/>
    <cellStyle name="40% - Ênfase3 87" xfId="33351" xr:uid="{CFC69F29-515A-4206-AFE8-2255A99EDC47}"/>
    <cellStyle name="40% - Ênfase3 87 2" xfId="33352" xr:uid="{8E7A16FF-9B0F-40EC-9AF0-255912908178}"/>
    <cellStyle name="40% - Ênfase3 88" xfId="33353" xr:uid="{21F46AF2-12CA-44C8-9800-5A7E85A7245C}"/>
    <cellStyle name="40% - Ênfase3 88 2" xfId="33354" xr:uid="{5E83A12D-1FD4-4455-B604-B3EADB36B97A}"/>
    <cellStyle name="40% - Ênfase3 89" xfId="33355" xr:uid="{62847745-7D05-42C4-82D2-29DAA93C7689}"/>
    <cellStyle name="40% - Ênfase3 89 2" xfId="33356" xr:uid="{F59ECC2C-BA25-47FD-A9EB-A499079BF9FE}"/>
    <cellStyle name="40% - Ênfase3 9" xfId="5418" xr:uid="{85171B98-0638-4153-AC4A-D39414BF4EA0}"/>
    <cellStyle name="40% - Ênfase3 9 10" xfId="11672" xr:uid="{E1AEE6A4-6998-4BD7-9E54-FA05D4AF10E9}"/>
    <cellStyle name="40% - Ênfase3 9 10 2" xfId="33357" xr:uid="{4EAF620F-60B9-40C9-8968-ECF5B4595B0E}"/>
    <cellStyle name="40% - Ênfase3 9 10 2 2" xfId="33358" xr:uid="{EDE6820B-A80D-4475-AFD9-E937F61B5149}"/>
    <cellStyle name="40% - Ênfase3 9 10 2 3" xfId="33359" xr:uid="{38142E1D-DF49-4696-8DE6-5D5784CF0042}"/>
    <cellStyle name="40% - Ênfase3 9 10 3" xfId="33360" xr:uid="{56652F3A-D4C0-4538-BFF5-EC7523907151}"/>
    <cellStyle name="40% - Ênfase3 9 10 4" xfId="33361" xr:uid="{69D39ABA-B7DA-4798-8290-2CF8995BC23B}"/>
    <cellStyle name="40% - Ênfase3 9 11" xfId="33362" xr:uid="{AF57912E-D84D-49B5-8A27-79A852AC0F74}"/>
    <cellStyle name="40% - Ênfase3 9 11 2" xfId="33363" xr:uid="{42CFFB5E-3BF1-4BE4-84D3-EB7C5AE0DE7E}"/>
    <cellStyle name="40% - Ênfase3 9 11 3" xfId="33364" xr:uid="{BBB4F0F8-BF36-4923-9C64-3C8621E9A530}"/>
    <cellStyle name="40% - Ênfase3 9 12" xfId="33365" xr:uid="{24B24210-B6F8-47F9-94EC-17FF797CC538}"/>
    <cellStyle name="40% - Ênfase3 9 13" xfId="33366" xr:uid="{2B1CB478-AF7E-4A8C-9073-87C039536FFC}"/>
    <cellStyle name="40% - Ênfase3 9 2" xfId="5419" xr:uid="{06FF9DDF-D1F2-4E43-AAF0-64E2E5EF7239}"/>
    <cellStyle name="40% - Ênfase3 9 2 2" xfId="11673" xr:uid="{1454D2E2-F9C5-4FB8-8EA7-21B90276A90F}"/>
    <cellStyle name="40% - Ênfase3 9 2 2 2" xfId="33367" xr:uid="{CBC6C0C1-C486-4C5A-B810-116232D61937}"/>
    <cellStyle name="40% - Ênfase3 9 2 2 2 2" xfId="33368" xr:uid="{19498F02-28AD-49A9-8593-1D83B7D948F7}"/>
    <cellStyle name="40% - Ênfase3 9 2 2 2 3" xfId="33369" xr:uid="{6C950AE2-E3AE-4557-AEC7-8F151F2B470F}"/>
    <cellStyle name="40% - Ênfase3 9 2 2 3" xfId="33370" xr:uid="{5A3446E0-8BEC-4CF9-BB40-810A0E94861B}"/>
    <cellStyle name="40% - Ênfase3 9 2 2 4" xfId="33371" xr:uid="{AD2F60AF-4CE7-4BBC-BB8E-F7C41173234E}"/>
    <cellStyle name="40% - Ênfase3 9 2 3" xfId="11674" xr:uid="{78604C21-1D5E-48B7-8227-494D84880728}"/>
    <cellStyle name="40% - Ênfase3 9 2 3 2" xfId="33372" xr:uid="{5A4597FB-25AD-43A1-9A22-36176C02DB81}"/>
    <cellStyle name="40% - Ênfase3 9 2 3 2 2" xfId="33373" xr:uid="{5F7C5684-A5B6-42F8-B87A-A201484C6BD1}"/>
    <cellStyle name="40% - Ênfase3 9 2 3 2 3" xfId="33374" xr:uid="{5041765D-FCD3-4F6F-A240-A0A4EB7216C6}"/>
    <cellStyle name="40% - Ênfase3 9 2 3 3" xfId="33375" xr:uid="{7719D0F9-469F-4107-B3A0-F203F8E91298}"/>
    <cellStyle name="40% - Ênfase3 9 2 3 4" xfId="33376" xr:uid="{FF06B623-2655-4BE1-AD4C-247B6B5942C1}"/>
    <cellStyle name="40% - Ênfase3 9 2 4" xfId="33377" xr:uid="{ECE51E98-BEA3-4F92-B5EC-DFD5C18E2F17}"/>
    <cellStyle name="40% - Ênfase3 9 2 4 2" xfId="33378" xr:uid="{C6263306-72CA-4745-B5AB-504D77636064}"/>
    <cellStyle name="40% - Ênfase3 9 2 4 3" xfId="33379" xr:uid="{0DF9F590-BBFA-4CDC-8942-180FC3FFD10C}"/>
    <cellStyle name="40% - Ênfase3 9 2 5" xfId="33380" xr:uid="{DBB5D3BE-3E5D-48CC-B5CE-FF8F95FCD671}"/>
    <cellStyle name="40% - Ênfase3 9 2 6" xfId="33381" xr:uid="{FE29FDCC-6FB5-445F-ADB2-6E0E4BBE3B06}"/>
    <cellStyle name="40% - Ênfase3 9 3" xfId="5420" xr:uid="{CCCD73CB-7920-4D04-B720-C6B6140EF88E}"/>
    <cellStyle name="40% - Ênfase3 9 3 2" xfId="11675" xr:uid="{2C7EB685-02F6-4C3F-9EE3-0382AC8DF745}"/>
    <cellStyle name="40% - Ênfase3 9 3 2 2" xfId="33382" xr:uid="{B3983F12-2EEA-4E44-9163-EDA639F9FEAC}"/>
    <cellStyle name="40% - Ênfase3 9 3 2 2 2" xfId="33383" xr:uid="{12B49FE0-C34E-4704-8B6F-80D345759DD2}"/>
    <cellStyle name="40% - Ênfase3 9 3 2 2 3" xfId="33384" xr:uid="{F1DB2774-BC14-455D-B87E-718DA16AA878}"/>
    <cellStyle name="40% - Ênfase3 9 3 2 3" xfId="33385" xr:uid="{7EDE2687-51A9-41BC-B694-85C14B4277C6}"/>
    <cellStyle name="40% - Ênfase3 9 3 2 4" xfId="33386" xr:uid="{1AAC7712-6C1F-4D3A-A94B-5E795BF51E79}"/>
    <cellStyle name="40% - Ênfase3 9 3 3" xfId="11676" xr:uid="{4ECFB245-433C-4AE4-BEC2-47B406E91A7F}"/>
    <cellStyle name="40% - Ênfase3 9 3 3 2" xfId="33387" xr:uid="{FFA6FB49-291C-4D32-9743-5DDC137F0090}"/>
    <cellStyle name="40% - Ênfase3 9 3 3 2 2" xfId="33388" xr:uid="{A3AA14B6-A063-4D8B-A056-36163FD46AC4}"/>
    <cellStyle name="40% - Ênfase3 9 3 3 2 3" xfId="33389" xr:uid="{42E13A24-67D4-4488-BD4F-F059F15BCD21}"/>
    <cellStyle name="40% - Ênfase3 9 3 3 3" xfId="33390" xr:uid="{DE030325-CA25-4561-9768-424CEDEEC27F}"/>
    <cellStyle name="40% - Ênfase3 9 3 3 4" xfId="33391" xr:uid="{AE1C8EBC-00EC-41B8-A9C9-3606A76525B1}"/>
    <cellStyle name="40% - Ênfase3 9 3 4" xfId="33392" xr:uid="{4C954E2E-EE32-47DB-9843-204F36EF3CC9}"/>
    <cellStyle name="40% - Ênfase3 9 3 4 2" xfId="33393" xr:uid="{0B46343C-11B4-4976-9DF4-CFAE7F0EF041}"/>
    <cellStyle name="40% - Ênfase3 9 3 4 3" xfId="33394" xr:uid="{26914F1F-96B4-47BB-89C7-B92EC9007818}"/>
    <cellStyle name="40% - Ênfase3 9 3 5" xfId="33395" xr:uid="{21F99670-2316-4F0C-9498-58986FE23C91}"/>
    <cellStyle name="40% - Ênfase3 9 3 6" xfId="33396" xr:uid="{6C84E3C1-6A3D-4C0D-B858-790ED20899E0}"/>
    <cellStyle name="40% - Ênfase3 9 4" xfId="11677" xr:uid="{213F1F43-DCC1-41D6-8FDB-766F41339BFE}"/>
    <cellStyle name="40% - Ênfase3 9 4 2" xfId="11678" xr:uid="{E7390582-BE37-4A08-9CFE-7E6C50F7F158}"/>
    <cellStyle name="40% - Ênfase3 9 4 2 2" xfId="33397" xr:uid="{1211C9B6-7150-42D7-B916-0ADB207DF669}"/>
    <cellStyle name="40% - Ênfase3 9 4 2 2 2" xfId="33398" xr:uid="{7B420140-54BC-4F7A-9787-73F57D33B953}"/>
    <cellStyle name="40% - Ênfase3 9 4 2 2 3" xfId="33399" xr:uid="{C01D392A-38F0-4E86-9C1E-6C49E38959C4}"/>
    <cellStyle name="40% - Ênfase3 9 4 2 3" xfId="33400" xr:uid="{781DD5D0-B382-4438-AD4A-0DBED76B33E9}"/>
    <cellStyle name="40% - Ênfase3 9 4 2 4" xfId="33401" xr:uid="{9C89923D-1E48-45A8-B7DE-7F9EAD36B8B6}"/>
    <cellStyle name="40% - Ênfase3 9 4 3" xfId="11679" xr:uid="{09598B25-24EA-4A10-B84B-015EE8080582}"/>
    <cellStyle name="40% - Ênfase3 9 4 3 2" xfId="33402" xr:uid="{6E842689-E56A-4FEB-A532-3F76C62F472D}"/>
    <cellStyle name="40% - Ênfase3 9 4 3 2 2" xfId="33403" xr:uid="{9B398F5E-2EDB-4BF0-9950-51C92B9CE168}"/>
    <cellStyle name="40% - Ênfase3 9 4 3 2 3" xfId="33404" xr:uid="{BB309AA0-49B0-49A0-807C-BBF9C2E39046}"/>
    <cellStyle name="40% - Ênfase3 9 4 3 3" xfId="33405" xr:uid="{4234E620-E587-4224-8493-599DA0E25CFA}"/>
    <cellStyle name="40% - Ênfase3 9 4 3 4" xfId="33406" xr:uid="{571BD737-0967-485F-8BDF-B50885A2A775}"/>
    <cellStyle name="40% - Ênfase3 9 4 4" xfId="33407" xr:uid="{AD77FB46-F8E9-4554-9342-7DC94854F8C7}"/>
    <cellStyle name="40% - Ênfase3 9 4 4 2" xfId="33408" xr:uid="{845826AF-7BC8-4D9E-A77F-E55EBEF88939}"/>
    <cellStyle name="40% - Ênfase3 9 4 4 3" xfId="33409" xr:uid="{1B01CAC4-71F0-462B-A06F-1B0C579DC678}"/>
    <cellStyle name="40% - Ênfase3 9 4 5" xfId="33410" xr:uid="{68F15B6A-8CA1-431C-8966-9DE4F14509D3}"/>
    <cellStyle name="40% - Ênfase3 9 4 6" xfId="33411" xr:uid="{66F79708-911C-4D86-ADA1-1ED9D3DEB316}"/>
    <cellStyle name="40% - Ênfase3 9 5" xfId="11680" xr:uid="{39A49AB0-9378-4AED-B091-375327BC9FA0}"/>
    <cellStyle name="40% - Ênfase3 9 5 2" xfId="11681" xr:uid="{F375CF11-8893-4D0A-94E9-B1B0E61B0A20}"/>
    <cellStyle name="40% - Ênfase3 9 5 2 2" xfId="33412" xr:uid="{716F101F-2D79-4608-8CEC-6F3D22B897CE}"/>
    <cellStyle name="40% - Ênfase3 9 5 2 2 2" xfId="33413" xr:uid="{ECB68589-5884-40A8-B398-898AD6C94D03}"/>
    <cellStyle name="40% - Ênfase3 9 5 2 2 3" xfId="33414" xr:uid="{E1436263-FD60-44E2-BF2D-3FA75E0320B8}"/>
    <cellStyle name="40% - Ênfase3 9 5 2 3" xfId="33415" xr:uid="{31603E27-79FB-4AF6-98ED-1C37460DD1E9}"/>
    <cellStyle name="40% - Ênfase3 9 5 2 4" xfId="33416" xr:uid="{CF6E7C78-1AF0-4788-9A52-3D977B4FC3CA}"/>
    <cellStyle name="40% - Ênfase3 9 5 3" xfId="11682" xr:uid="{C4D8C86A-4FBF-4204-91D4-057EE6958D2A}"/>
    <cellStyle name="40% - Ênfase3 9 5 3 2" xfId="33417" xr:uid="{C676B453-2EEE-4EE8-8EAF-07C21BCA9FFD}"/>
    <cellStyle name="40% - Ênfase3 9 5 3 2 2" xfId="33418" xr:uid="{D18F10BD-1938-4977-A8F6-D41DC3B21E54}"/>
    <cellStyle name="40% - Ênfase3 9 5 3 2 3" xfId="33419" xr:uid="{97EDAD17-CF0F-4BDA-B4DC-6D4C504DD3E7}"/>
    <cellStyle name="40% - Ênfase3 9 5 3 3" xfId="33420" xr:uid="{5C83EF28-9E5C-4308-9076-39B5BC16EAD2}"/>
    <cellStyle name="40% - Ênfase3 9 5 3 4" xfId="33421" xr:uid="{7888D11C-AA25-47D8-AB0F-B3B4226E3BA7}"/>
    <cellStyle name="40% - Ênfase3 9 5 4" xfId="33422" xr:uid="{2B6FF365-6789-4A44-90A9-04E8B0E009B2}"/>
    <cellStyle name="40% - Ênfase3 9 5 4 2" xfId="33423" xr:uid="{54BBB061-23FA-4854-9F5C-5C9D1EEA319E}"/>
    <cellStyle name="40% - Ênfase3 9 5 4 3" xfId="33424" xr:uid="{2AC2B7D2-E128-449D-B347-4BE2983E4990}"/>
    <cellStyle name="40% - Ênfase3 9 5 5" xfId="33425" xr:uid="{51CDEE1C-98E5-44FE-AEA0-BDD78D2006C8}"/>
    <cellStyle name="40% - Ênfase3 9 5 6" xfId="33426" xr:uid="{FE299EC4-3880-47E1-9482-69B1B4A0F9A3}"/>
    <cellStyle name="40% - Ênfase3 9 6" xfId="11683" xr:uid="{F7CBA7DC-F4EB-49D1-AF2D-4CC88269CE24}"/>
    <cellStyle name="40% - Ênfase3 9 6 2" xfId="11684" xr:uid="{42044A01-D75F-41AF-AF34-A314824252BE}"/>
    <cellStyle name="40% - Ênfase3 9 6 2 2" xfId="33427" xr:uid="{11978B91-8D31-4A1A-96CC-99E0E7EDC5F1}"/>
    <cellStyle name="40% - Ênfase3 9 6 2 2 2" xfId="33428" xr:uid="{BFE6E901-C8EF-4DDB-B47F-152766544101}"/>
    <cellStyle name="40% - Ênfase3 9 6 2 2 3" xfId="33429" xr:uid="{C2D551FC-6686-42B8-81D8-F4C12108D75A}"/>
    <cellStyle name="40% - Ênfase3 9 6 2 3" xfId="33430" xr:uid="{07049538-A6A5-4038-BC50-64E260AD33EA}"/>
    <cellStyle name="40% - Ênfase3 9 6 2 4" xfId="33431" xr:uid="{4EDF2E9D-CF30-40F6-8A74-2A0D6E657124}"/>
    <cellStyle name="40% - Ênfase3 9 6 3" xfId="11685" xr:uid="{1B90A6C9-B489-4A91-B025-EEB61D4CF477}"/>
    <cellStyle name="40% - Ênfase3 9 6 3 2" xfId="33432" xr:uid="{13556845-0B22-4B1D-A7F9-2775BE749DCF}"/>
    <cellStyle name="40% - Ênfase3 9 6 3 2 2" xfId="33433" xr:uid="{027EA80A-7C7E-4EE5-9632-50FC8D512246}"/>
    <cellStyle name="40% - Ênfase3 9 6 3 2 3" xfId="33434" xr:uid="{3C8C6807-6997-4AA3-AB18-5319F1CC9B4F}"/>
    <cellStyle name="40% - Ênfase3 9 6 3 3" xfId="33435" xr:uid="{690DA009-6BF3-45E3-AE5C-334CB1FB70D9}"/>
    <cellStyle name="40% - Ênfase3 9 6 3 4" xfId="33436" xr:uid="{6E22FBB2-FF5A-4A6A-BAA4-CF3A898EC6CF}"/>
    <cellStyle name="40% - Ênfase3 9 6 4" xfId="33437" xr:uid="{D52BE5BA-D544-4519-9088-5339FEB6342D}"/>
    <cellStyle name="40% - Ênfase3 9 6 4 2" xfId="33438" xr:uid="{7565CF5F-61D1-410B-BBE6-FF81B27A4E85}"/>
    <cellStyle name="40% - Ênfase3 9 6 4 3" xfId="33439" xr:uid="{DEB5990E-C50E-4320-ACB8-AC628B9AF578}"/>
    <cellStyle name="40% - Ênfase3 9 6 5" xfId="33440" xr:uid="{C11AB284-DE44-4D37-BD4B-3D0B6C3343E4}"/>
    <cellStyle name="40% - Ênfase3 9 6 6" xfId="33441" xr:uid="{FD33B755-3F35-4500-9B82-4020547F4683}"/>
    <cellStyle name="40% - Ênfase3 9 7" xfId="11686" xr:uid="{397AF99B-5DB1-40C7-9645-EE798748AF0C}"/>
    <cellStyle name="40% - Ênfase3 9 7 2" xfId="11687" xr:uid="{F8C58511-D70F-49AA-A50D-B0118B044ECF}"/>
    <cellStyle name="40% - Ênfase3 9 7 2 2" xfId="33442" xr:uid="{02CD53E2-09B7-4522-94EA-892BEF46C9D6}"/>
    <cellStyle name="40% - Ênfase3 9 7 2 2 2" xfId="33443" xr:uid="{478FB9C4-3029-4BBF-8CDD-FEDE1155FAFC}"/>
    <cellStyle name="40% - Ênfase3 9 7 2 2 3" xfId="33444" xr:uid="{F8A533A6-D9AE-4DA6-911E-264130C8B76E}"/>
    <cellStyle name="40% - Ênfase3 9 7 2 3" xfId="33445" xr:uid="{6C498161-B900-4F9D-9FA1-BC1233332DFD}"/>
    <cellStyle name="40% - Ênfase3 9 7 2 4" xfId="33446" xr:uid="{C7250EF7-F633-4027-A824-7F0D9A39736B}"/>
    <cellStyle name="40% - Ênfase3 9 7 3" xfId="11688" xr:uid="{584A7C64-899B-42B8-B79F-2BE42016DF74}"/>
    <cellStyle name="40% - Ênfase3 9 7 3 2" xfId="33447" xr:uid="{CA398FCF-BD95-4A69-BA3B-EC45AEFEC648}"/>
    <cellStyle name="40% - Ênfase3 9 7 3 2 2" xfId="33448" xr:uid="{F9CAB639-22C8-4DA1-A210-74AE269A2513}"/>
    <cellStyle name="40% - Ênfase3 9 7 3 2 3" xfId="33449" xr:uid="{800D580A-AA14-4840-9F21-F9EA78E87B02}"/>
    <cellStyle name="40% - Ênfase3 9 7 3 3" xfId="33450" xr:uid="{5D344C31-B636-474E-9A25-55E1ED869E88}"/>
    <cellStyle name="40% - Ênfase3 9 7 3 4" xfId="33451" xr:uid="{07B71E76-5617-49E0-ADA3-C61823BC736D}"/>
    <cellStyle name="40% - Ênfase3 9 7 4" xfId="33452" xr:uid="{35C23879-7777-436B-9363-2A916B97316A}"/>
    <cellStyle name="40% - Ênfase3 9 7 4 2" xfId="33453" xr:uid="{54A5DB50-8734-4B8C-90EC-10DA439B4EB1}"/>
    <cellStyle name="40% - Ênfase3 9 7 4 3" xfId="33454" xr:uid="{829DE3C0-4A1E-4A5B-9542-124F1203C032}"/>
    <cellStyle name="40% - Ênfase3 9 7 5" xfId="33455" xr:uid="{5A33DCB2-9C85-4E1D-B39B-55932CEB6111}"/>
    <cellStyle name="40% - Ênfase3 9 7 6" xfId="33456" xr:uid="{82F6FC02-7F93-4E35-AA94-FD3A65745882}"/>
    <cellStyle name="40% - Ênfase3 9 8" xfId="11689" xr:uid="{7D786839-4FDC-4CBA-A052-998FEF2A62EB}"/>
    <cellStyle name="40% - Ênfase3 9 8 2" xfId="11690" xr:uid="{3D6162C8-F064-4642-AB04-A5ED1BDD36E1}"/>
    <cellStyle name="40% - Ênfase3 9 8 2 2" xfId="33457" xr:uid="{6D59F0CE-9BDB-4027-A327-063104C819E9}"/>
    <cellStyle name="40% - Ênfase3 9 8 2 2 2" xfId="33458" xr:uid="{49F7DAB7-B692-4451-8429-145DD0587C52}"/>
    <cellStyle name="40% - Ênfase3 9 8 2 2 3" xfId="33459" xr:uid="{E5DE999F-3B76-4D7C-8170-3704E6CEA3C5}"/>
    <cellStyle name="40% - Ênfase3 9 8 2 3" xfId="33460" xr:uid="{0070CAE8-8439-4E6C-8685-8549160E74E0}"/>
    <cellStyle name="40% - Ênfase3 9 8 2 4" xfId="33461" xr:uid="{90FDED70-E900-4605-B6BE-CCE908872D14}"/>
    <cellStyle name="40% - Ênfase3 9 8 3" xfId="11691" xr:uid="{906042CF-AC9F-400D-9F43-D7268F1FCB17}"/>
    <cellStyle name="40% - Ênfase3 9 8 3 2" xfId="33462" xr:uid="{E35684C4-A3E9-4770-AFB7-33C7756CFD7C}"/>
    <cellStyle name="40% - Ênfase3 9 8 3 2 2" xfId="33463" xr:uid="{62EB5319-1B2C-4347-BAF6-90F12110DC23}"/>
    <cellStyle name="40% - Ênfase3 9 8 3 2 3" xfId="33464" xr:uid="{C8CB9A1E-8875-4680-8EFE-F63C3A51416C}"/>
    <cellStyle name="40% - Ênfase3 9 8 3 3" xfId="33465" xr:uid="{B4576D60-8B81-45D5-BA4A-01C05578B023}"/>
    <cellStyle name="40% - Ênfase3 9 8 3 4" xfId="33466" xr:uid="{B8ED283C-8AD1-46A3-81FA-ABE49788264A}"/>
    <cellStyle name="40% - Ênfase3 9 8 4" xfId="33467" xr:uid="{BEFE89D1-F433-496B-AAA5-D5CF3E64CF9D}"/>
    <cellStyle name="40% - Ênfase3 9 8 4 2" xfId="33468" xr:uid="{49CEADFD-FF81-49FF-B7C0-99818E1E6994}"/>
    <cellStyle name="40% - Ênfase3 9 8 4 3" xfId="33469" xr:uid="{4E9CBBAB-EC37-4AEC-A3F8-71D6D476D0FF}"/>
    <cellStyle name="40% - Ênfase3 9 8 5" xfId="33470" xr:uid="{AEFC38E3-4686-4772-A76E-8AE0416F4903}"/>
    <cellStyle name="40% - Ênfase3 9 8 6" xfId="33471" xr:uid="{36B9AE56-516E-4D7E-BE38-E7A61C9D6BBE}"/>
    <cellStyle name="40% - Ênfase3 9 9" xfId="11692" xr:uid="{04E9820A-1BB9-4A57-A34A-E3627F9BFE57}"/>
    <cellStyle name="40% - Ênfase3 9 9 2" xfId="33472" xr:uid="{31A2DDC0-629C-425E-B070-03B383E7433E}"/>
    <cellStyle name="40% - Ênfase3 9 9 2 2" xfId="33473" xr:uid="{724D0C44-4472-4688-8C2C-0CDB2F0D20F0}"/>
    <cellStyle name="40% - Ênfase3 9 9 2 3" xfId="33474" xr:uid="{2DE079FB-19F2-4F3F-B0DB-70489861ECDD}"/>
    <cellStyle name="40% - Ênfase3 9 9 3" xfId="33475" xr:uid="{5B4CB1C1-BF5F-4E32-96C7-FC918726D17B}"/>
    <cellStyle name="40% - Ênfase3 9 9 4" xfId="33476" xr:uid="{3B3EBFC1-2AD2-4312-9376-3D71FE0E9A77}"/>
    <cellStyle name="40% - Ênfase3 90" xfId="33477" xr:uid="{F30288D5-89F8-400D-B187-FF728AE9360A}"/>
    <cellStyle name="40% - Ênfase3 90 2" xfId="33478" xr:uid="{02B9DA54-7FD6-47E3-BEAC-CF38FDF742C6}"/>
    <cellStyle name="40% - Ênfase3 91" xfId="33479" xr:uid="{0AB4DD4A-AC6B-4FE5-AB8A-C3B62B993AF5}"/>
    <cellStyle name="40% - Ênfase3 91 2" xfId="33480" xr:uid="{D4474BB5-D1EB-4CAC-83F1-8146584F92D3}"/>
    <cellStyle name="40% - Ênfase3 92" xfId="33481" xr:uid="{6F83220F-3052-4D66-8C9A-F107B125B993}"/>
    <cellStyle name="40% - Ênfase3 92 2" xfId="33482" xr:uid="{81044943-2A07-4EEC-ABE7-A15F0D852E5F}"/>
    <cellStyle name="40% - Ênfase3 93" xfId="33483" xr:uid="{DC66CE91-6697-4442-9994-FA2AE95A5997}"/>
    <cellStyle name="40% - Ênfase3 93 2" xfId="33484" xr:uid="{FAFA0496-2169-4C59-A7D0-EAA61CE4CC9C}"/>
    <cellStyle name="40% - Ênfase3 94" xfId="33485" xr:uid="{B84D6929-C23F-4755-96FA-9A5885436A39}"/>
    <cellStyle name="40% - Ênfase3 94 2" xfId="33486" xr:uid="{E4403339-EA2B-40CD-9DE7-0CF4C4B274A1}"/>
    <cellStyle name="40% - Ênfase3 95" xfId="33487" xr:uid="{929C64EA-2101-4866-8B1F-FC832A0258E8}"/>
    <cellStyle name="40% - Ênfase3 95 2" xfId="33488" xr:uid="{14AF74C2-D96D-46E8-A3DE-4E5204218607}"/>
    <cellStyle name="40% - Ênfase3 96" xfId="33489" xr:uid="{2359668E-28F7-4928-9318-21C0D9E712E2}"/>
    <cellStyle name="40% - Ênfase3 96 2" xfId="33490" xr:uid="{CC5A43F6-2A64-41A3-8841-24E22AD5D9D7}"/>
    <cellStyle name="40% - Ênfase3 97" xfId="33491" xr:uid="{0A4E9B0E-A687-4A56-A817-72AEB46B56C4}"/>
    <cellStyle name="40% - Ênfase3 97 2" xfId="33492" xr:uid="{0BDED49D-F38E-42D0-8F7A-A0F590E0A66F}"/>
    <cellStyle name="40% - Ênfase3 98" xfId="33493" xr:uid="{04C7BEC1-1FFF-4AAD-A011-722A03ED466F}"/>
    <cellStyle name="40% - Ênfase3 98 2" xfId="33494" xr:uid="{F9927669-275B-441E-B9BD-0521F4F3436A}"/>
    <cellStyle name="40% - Ênfase3 99" xfId="33495" xr:uid="{E2D478E2-E868-4081-8522-46DA7F29E618}"/>
    <cellStyle name="40% - Ênfase4" xfId="491" builtinId="43" customBuiltin="1"/>
    <cellStyle name="40% - Ênfase4 10" xfId="5421" xr:uid="{EBF84F81-D199-4F8B-A5ED-8EEA0AC4E3B3}"/>
    <cellStyle name="40% - Ênfase4 10 10" xfId="11693" xr:uid="{84256452-0282-44CE-8780-5E6A1316CBBD}"/>
    <cellStyle name="40% - Ênfase4 10 10 2" xfId="33496" xr:uid="{EA1D36AC-15F2-49FA-ACAD-AD08061CBE0D}"/>
    <cellStyle name="40% - Ênfase4 10 10 2 2" xfId="33497" xr:uid="{B2648A92-A1B2-4C64-8056-FEFB4893E723}"/>
    <cellStyle name="40% - Ênfase4 10 10 2 3" xfId="33498" xr:uid="{42C3264E-99C8-4264-91A4-73291DD1C7D2}"/>
    <cellStyle name="40% - Ênfase4 10 10 3" xfId="33499" xr:uid="{6A621380-B53D-4F4A-800B-8A6207F1213E}"/>
    <cellStyle name="40% - Ênfase4 10 10 4" xfId="33500" xr:uid="{9BB09F9F-4305-4B12-B4D6-351CAD49D1FA}"/>
    <cellStyle name="40% - Ênfase4 10 11" xfId="33501" xr:uid="{2F551229-9823-419E-8B2A-E1F64DAA3939}"/>
    <cellStyle name="40% - Ênfase4 10 11 2" xfId="33502" xr:uid="{548A6D02-B41B-4804-810F-0D885D2C921F}"/>
    <cellStyle name="40% - Ênfase4 10 11 3" xfId="33503" xr:uid="{30EECB22-7587-4361-94E0-29ACA5474995}"/>
    <cellStyle name="40% - Ênfase4 10 12" xfId="33504" xr:uid="{90D26E86-E7BA-408D-9F81-3DF17B489999}"/>
    <cellStyle name="40% - Ênfase4 10 13" xfId="33505" xr:uid="{28CE42A2-6A2E-4201-B67C-8EC3DDE2F8B4}"/>
    <cellStyle name="40% - Ênfase4 10 2" xfId="5422" xr:uid="{14A4E366-B051-456D-A3B9-E5230FD7345D}"/>
    <cellStyle name="40% - Ênfase4 10 2 2" xfId="11694" xr:uid="{003C31ED-9ADA-4060-BA22-CF86BD413E83}"/>
    <cellStyle name="40% - Ênfase4 10 2 2 2" xfId="33506" xr:uid="{47F7D754-3372-41D2-908F-DB6498EE848E}"/>
    <cellStyle name="40% - Ênfase4 10 2 2 2 2" xfId="33507" xr:uid="{78259D2A-961D-4EA1-8740-0E2EF847A0A9}"/>
    <cellStyle name="40% - Ênfase4 10 2 2 2 3" xfId="33508" xr:uid="{C28172AC-9BF8-49F4-B0A9-AA12615994FC}"/>
    <cellStyle name="40% - Ênfase4 10 2 2 3" xfId="33509" xr:uid="{D9CCFCEA-D82F-41DD-811A-0621D778C6A5}"/>
    <cellStyle name="40% - Ênfase4 10 2 2 4" xfId="33510" xr:uid="{0CDC0956-8536-431C-9DF0-E835297A8C58}"/>
    <cellStyle name="40% - Ênfase4 10 2 3" xfId="11695" xr:uid="{E2AA2FB5-6E16-4582-9A49-F92F6203D45E}"/>
    <cellStyle name="40% - Ênfase4 10 2 3 2" xfId="33511" xr:uid="{5AFC947F-44E6-4B7E-8E61-5DC1765D987C}"/>
    <cellStyle name="40% - Ênfase4 10 2 3 2 2" xfId="33512" xr:uid="{489D0FA4-A3B3-4241-B89A-17CB3D608A3B}"/>
    <cellStyle name="40% - Ênfase4 10 2 3 2 3" xfId="33513" xr:uid="{54437897-DB4B-46B6-9694-9E1FB9E73769}"/>
    <cellStyle name="40% - Ênfase4 10 2 3 3" xfId="33514" xr:uid="{924C7E63-CE55-466A-A1FA-9D688E631A64}"/>
    <cellStyle name="40% - Ênfase4 10 2 3 4" xfId="33515" xr:uid="{62132BBF-A06F-47B9-9ADA-AC9B3D621023}"/>
    <cellStyle name="40% - Ênfase4 10 3" xfId="5423" xr:uid="{E2586C6E-2340-4B79-A7CB-F55546E3F3F9}"/>
    <cellStyle name="40% - Ênfase4 10 3 2" xfId="11696" xr:uid="{499BB4CC-765C-4740-9F32-CE7768D2D94C}"/>
    <cellStyle name="40% - Ênfase4 10 3 2 2" xfId="33516" xr:uid="{DCA7CA1C-7B14-4AD8-9D50-73AAB5A8A2F9}"/>
    <cellStyle name="40% - Ênfase4 10 3 2 2 2" xfId="33517" xr:uid="{BE59F3F6-9797-486F-BC4B-48B1962B1A2E}"/>
    <cellStyle name="40% - Ênfase4 10 3 2 2 3" xfId="33518" xr:uid="{141A4BE8-C516-441D-B92B-3D7097172BDB}"/>
    <cellStyle name="40% - Ênfase4 10 3 2 3" xfId="33519" xr:uid="{D0E985D9-9BD5-4513-8267-5830087DCF95}"/>
    <cellStyle name="40% - Ênfase4 10 3 2 4" xfId="33520" xr:uid="{DEFCEF40-7ADA-4C14-A1AF-567800B73FC5}"/>
    <cellStyle name="40% - Ênfase4 10 3 3" xfId="11697" xr:uid="{E072EE0A-2A64-4A6E-8C4A-B332FE9F6DAA}"/>
    <cellStyle name="40% - Ênfase4 10 3 3 2" xfId="33521" xr:uid="{DDB1D4BB-25FE-4D16-BBDD-EF1F59A1818F}"/>
    <cellStyle name="40% - Ênfase4 10 3 3 2 2" xfId="33522" xr:uid="{5B5938F4-FEC2-4E9E-AFA8-718AFA11BFEF}"/>
    <cellStyle name="40% - Ênfase4 10 3 3 2 3" xfId="33523" xr:uid="{C628823B-40AB-44A1-9EB8-735DD7B82BAB}"/>
    <cellStyle name="40% - Ênfase4 10 3 3 3" xfId="33524" xr:uid="{517EF40B-D09F-4215-B62C-3ED99947B18B}"/>
    <cellStyle name="40% - Ênfase4 10 3 3 4" xfId="33525" xr:uid="{8696B2C4-7102-42B1-A2F0-61C85F3F812A}"/>
    <cellStyle name="40% - Ênfase4 10 3 4" xfId="33526" xr:uid="{3FFF3502-2D4D-4A55-A605-BF12FC31F529}"/>
    <cellStyle name="40% - Ênfase4 10 3 4 2" xfId="33527" xr:uid="{A6770D62-B0EE-407A-BB89-1765E7FB475C}"/>
    <cellStyle name="40% - Ênfase4 10 3 4 3" xfId="33528" xr:uid="{D5470306-CAFE-4EFB-A5E7-132F16C217C1}"/>
    <cellStyle name="40% - Ênfase4 10 3 5" xfId="33529" xr:uid="{A6447E83-5BAC-4A95-9FED-122F04B20D86}"/>
    <cellStyle name="40% - Ênfase4 10 3 6" xfId="33530" xr:uid="{8341FCA9-0EBD-4AB9-A2F3-2B2FDD0525F5}"/>
    <cellStyle name="40% - Ênfase4 10 4" xfId="11698" xr:uid="{4041EB74-320D-4A70-9555-9C284CBB0957}"/>
    <cellStyle name="40% - Ênfase4 10 4 2" xfId="11699" xr:uid="{91B55269-516E-4D70-BE1D-7CD63E9DE887}"/>
    <cellStyle name="40% - Ênfase4 10 4 2 2" xfId="33531" xr:uid="{8A2AEAC0-8160-4933-AA28-33B69753CC5D}"/>
    <cellStyle name="40% - Ênfase4 10 4 2 2 2" xfId="33532" xr:uid="{333072F3-0604-418E-A4BC-0A5AB263C74F}"/>
    <cellStyle name="40% - Ênfase4 10 4 2 2 3" xfId="33533" xr:uid="{6F8CBD48-A15C-42DB-A759-A9A18CF2334D}"/>
    <cellStyle name="40% - Ênfase4 10 4 2 3" xfId="33534" xr:uid="{3EBFB5BA-262E-44A2-8C6E-925339EDA08C}"/>
    <cellStyle name="40% - Ênfase4 10 4 2 4" xfId="33535" xr:uid="{D5C04744-A123-44BD-825F-7E6C7CC327C0}"/>
    <cellStyle name="40% - Ênfase4 10 4 3" xfId="11700" xr:uid="{400D9646-AFC4-42C7-8F5B-537ACAFD49D7}"/>
    <cellStyle name="40% - Ênfase4 10 4 3 2" xfId="33536" xr:uid="{B64C15A5-9F37-43DB-9AAC-120B02688BF4}"/>
    <cellStyle name="40% - Ênfase4 10 4 3 2 2" xfId="33537" xr:uid="{8291775D-273D-46D8-BF09-E850F0C9DDBB}"/>
    <cellStyle name="40% - Ênfase4 10 4 3 2 3" xfId="33538" xr:uid="{C1DABEC1-EA22-4616-B374-87F45DCB9D07}"/>
    <cellStyle name="40% - Ênfase4 10 4 3 3" xfId="33539" xr:uid="{8EBDE088-1A6D-4E9E-B88E-0ADA81F02F05}"/>
    <cellStyle name="40% - Ênfase4 10 4 3 4" xfId="33540" xr:uid="{34FCB5CA-4F24-4F96-A492-49AA8004E492}"/>
    <cellStyle name="40% - Ênfase4 10 4 4" xfId="33541" xr:uid="{9855ABBD-CB2A-4D3A-92BA-3100FBB9E03A}"/>
    <cellStyle name="40% - Ênfase4 10 4 4 2" xfId="33542" xr:uid="{EA5F716E-F4D2-44F3-9A40-2374334D2009}"/>
    <cellStyle name="40% - Ênfase4 10 4 4 3" xfId="33543" xr:uid="{38B80DD3-E737-42E6-8541-E97C17D796B0}"/>
    <cellStyle name="40% - Ênfase4 10 4 5" xfId="33544" xr:uid="{A7E8F7E0-7D31-4F2C-B984-9E922E84FCC4}"/>
    <cellStyle name="40% - Ênfase4 10 4 6" xfId="33545" xr:uid="{14527A39-2393-4288-8005-583B35688B7E}"/>
    <cellStyle name="40% - Ênfase4 10 5" xfId="11701" xr:uid="{D5D479F1-279C-424A-BFA0-A41B689CF050}"/>
    <cellStyle name="40% - Ênfase4 10 5 2" xfId="11702" xr:uid="{BCB2EA18-1771-44D9-AA72-4955DD4F3A2F}"/>
    <cellStyle name="40% - Ênfase4 10 5 2 2" xfId="33546" xr:uid="{84CC76CB-417D-45D2-9EEF-1F87051F5583}"/>
    <cellStyle name="40% - Ênfase4 10 5 2 2 2" xfId="33547" xr:uid="{31008918-9A72-475C-BA93-DA360A5829E3}"/>
    <cellStyle name="40% - Ênfase4 10 5 2 2 3" xfId="33548" xr:uid="{2B03B13B-7004-4E41-8CC7-8B3B2A1BA4ED}"/>
    <cellStyle name="40% - Ênfase4 10 5 2 3" xfId="33549" xr:uid="{9A5FDE86-B345-4D80-B728-DC026F1D011B}"/>
    <cellStyle name="40% - Ênfase4 10 5 2 4" xfId="33550" xr:uid="{971E280F-A174-4876-BDC2-BCAABD7D29A6}"/>
    <cellStyle name="40% - Ênfase4 10 5 3" xfId="11703" xr:uid="{7C38DF1B-3E71-4826-8E4C-8961FCBD971B}"/>
    <cellStyle name="40% - Ênfase4 10 5 3 2" xfId="33551" xr:uid="{32A9CDC6-E94F-4B68-99B7-C6866E843A44}"/>
    <cellStyle name="40% - Ênfase4 10 5 3 2 2" xfId="33552" xr:uid="{0DEEA74B-65BD-42F7-B84A-74871B18BD61}"/>
    <cellStyle name="40% - Ênfase4 10 5 3 2 3" xfId="33553" xr:uid="{E1409390-A317-4750-9D06-BBD8411BB4C1}"/>
    <cellStyle name="40% - Ênfase4 10 5 3 3" xfId="33554" xr:uid="{1C34261C-F33B-4822-8FCD-11E8F5F06590}"/>
    <cellStyle name="40% - Ênfase4 10 5 3 4" xfId="33555" xr:uid="{5CA8A477-80A6-4447-A3C7-6F8A00D0E80B}"/>
    <cellStyle name="40% - Ênfase4 10 5 4" xfId="33556" xr:uid="{5F5CE763-B73C-45C4-9109-4B1FC64B5D44}"/>
    <cellStyle name="40% - Ênfase4 10 5 4 2" xfId="33557" xr:uid="{097F5035-3A17-485D-8440-7B99FF9BBA75}"/>
    <cellStyle name="40% - Ênfase4 10 5 4 3" xfId="33558" xr:uid="{206839D8-D419-4ACF-84BB-30BC810F92AE}"/>
    <cellStyle name="40% - Ênfase4 10 5 5" xfId="33559" xr:uid="{3B6C842D-C9E5-4175-AC24-C8DC85E7F3B7}"/>
    <cellStyle name="40% - Ênfase4 10 5 6" xfId="33560" xr:uid="{B6F94B25-8242-4174-8134-3BF08F070943}"/>
    <cellStyle name="40% - Ênfase4 10 6" xfId="11704" xr:uid="{AD89348D-F600-41F3-A4EF-FF1A2239D15E}"/>
    <cellStyle name="40% - Ênfase4 10 6 2" xfId="11705" xr:uid="{75962ED7-BA19-4584-8438-FB80F6427260}"/>
    <cellStyle name="40% - Ênfase4 10 6 2 2" xfId="33561" xr:uid="{42871870-5321-4A92-9732-2005B92E66C0}"/>
    <cellStyle name="40% - Ênfase4 10 6 2 2 2" xfId="33562" xr:uid="{76EEC273-6ACF-4FF8-B291-BA7323A26DC4}"/>
    <cellStyle name="40% - Ênfase4 10 6 2 2 3" xfId="33563" xr:uid="{75C0CC6D-3399-44AA-B6AB-0F27486E362A}"/>
    <cellStyle name="40% - Ênfase4 10 6 2 3" xfId="33564" xr:uid="{2349DF1F-0D8B-4726-8BA0-F2E4B58B8A61}"/>
    <cellStyle name="40% - Ênfase4 10 6 2 4" xfId="33565" xr:uid="{EF010E7A-76FB-4E32-9E3D-994518563D18}"/>
    <cellStyle name="40% - Ênfase4 10 6 3" xfId="11706" xr:uid="{C3E2BB03-65B6-4067-A9DA-9C2FC27A3F7C}"/>
    <cellStyle name="40% - Ênfase4 10 6 3 2" xfId="33566" xr:uid="{FCEA40A0-A169-4987-B83D-BE406D9E7368}"/>
    <cellStyle name="40% - Ênfase4 10 6 3 2 2" xfId="33567" xr:uid="{1F8BEA7F-ED80-47AF-B903-2FB89944CF24}"/>
    <cellStyle name="40% - Ênfase4 10 6 3 2 3" xfId="33568" xr:uid="{780DE467-B068-4498-951A-3C841F0A92DB}"/>
    <cellStyle name="40% - Ênfase4 10 6 3 3" xfId="33569" xr:uid="{412B9731-33AC-4730-A6BA-46263D5CD253}"/>
    <cellStyle name="40% - Ênfase4 10 6 3 4" xfId="33570" xr:uid="{7F5B852F-C8D5-406E-973C-488F62188DAB}"/>
    <cellStyle name="40% - Ênfase4 10 6 4" xfId="33571" xr:uid="{CA3641CF-7DFF-4B07-A13B-2B684D22EA6A}"/>
    <cellStyle name="40% - Ênfase4 10 6 4 2" xfId="33572" xr:uid="{CD77D1FD-7EF0-453E-8CD2-EE578E7C77EB}"/>
    <cellStyle name="40% - Ênfase4 10 6 4 3" xfId="33573" xr:uid="{34A8008A-194D-4F01-85DD-85DADA0E649E}"/>
    <cellStyle name="40% - Ênfase4 10 6 5" xfId="33574" xr:uid="{21C0745E-3C32-4A97-B4AF-8B1B02C17054}"/>
    <cellStyle name="40% - Ênfase4 10 6 6" xfId="33575" xr:uid="{D38CD9D7-592E-42AF-B566-5BAB36BCFCF3}"/>
    <cellStyle name="40% - Ênfase4 10 7" xfId="11707" xr:uid="{F9098AE8-F738-4941-B9AE-E9821C8225D4}"/>
    <cellStyle name="40% - Ênfase4 10 7 2" xfId="11708" xr:uid="{AC6A63E5-DB55-43C8-96B2-0BFF32A52801}"/>
    <cellStyle name="40% - Ênfase4 10 7 2 2" xfId="33576" xr:uid="{E4ADE81A-FB52-486F-8B92-FA5E30D7BB63}"/>
    <cellStyle name="40% - Ênfase4 10 7 2 2 2" xfId="33577" xr:uid="{2E1D0DFF-73CE-4007-88FE-4ACDD5647801}"/>
    <cellStyle name="40% - Ênfase4 10 7 2 2 3" xfId="33578" xr:uid="{E41DB920-C20E-4307-A170-62A571653738}"/>
    <cellStyle name="40% - Ênfase4 10 7 2 3" xfId="33579" xr:uid="{84998A5E-7E83-4220-B47D-C3EC45A023A2}"/>
    <cellStyle name="40% - Ênfase4 10 7 2 4" xfId="33580" xr:uid="{D0CABD1C-5DB5-468D-BD46-F31B8EFD0B84}"/>
    <cellStyle name="40% - Ênfase4 10 7 3" xfId="11709" xr:uid="{D3654BC7-D786-4F33-944F-B8F1D2492573}"/>
    <cellStyle name="40% - Ênfase4 10 7 3 2" xfId="33581" xr:uid="{FFA35B7F-D0DB-4255-9F70-215E4FF0EE99}"/>
    <cellStyle name="40% - Ênfase4 10 7 3 2 2" xfId="33582" xr:uid="{164CEB71-EF0E-4405-A493-79E26290340E}"/>
    <cellStyle name="40% - Ênfase4 10 7 3 2 3" xfId="33583" xr:uid="{79B45082-B0FC-45F4-974B-2F3D25334D26}"/>
    <cellStyle name="40% - Ênfase4 10 7 3 3" xfId="33584" xr:uid="{788CE72B-336F-4FB7-9EF0-D41247E3FB19}"/>
    <cellStyle name="40% - Ênfase4 10 7 3 4" xfId="33585" xr:uid="{8A88239C-FA6F-4E38-9FEA-E7574CCEAC39}"/>
    <cellStyle name="40% - Ênfase4 10 7 4" xfId="33586" xr:uid="{B551F368-BAFB-4A63-B93F-31740460DE97}"/>
    <cellStyle name="40% - Ênfase4 10 7 4 2" xfId="33587" xr:uid="{72713504-EB8E-4363-9333-66BA767A1000}"/>
    <cellStyle name="40% - Ênfase4 10 7 4 3" xfId="33588" xr:uid="{358DD70F-9FAE-4841-B06A-6E4863873DDC}"/>
    <cellStyle name="40% - Ênfase4 10 7 5" xfId="33589" xr:uid="{2923CDD8-6816-4D0C-8AC5-CD66C530D89D}"/>
    <cellStyle name="40% - Ênfase4 10 7 6" xfId="33590" xr:uid="{255F7AC0-31B7-4F09-BF1B-4D4E4DC55B2C}"/>
    <cellStyle name="40% - Ênfase4 10 8" xfId="11710" xr:uid="{D931EC61-46BB-45E3-9217-59B19DE336D3}"/>
    <cellStyle name="40% - Ênfase4 10 8 2" xfId="11711" xr:uid="{4A12E217-01AF-4430-B414-F1C55CA2A2B4}"/>
    <cellStyle name="40% - Ênfase4 10 8 2 2" xfId="33591" xr:uid="{9C495EAF-4931-4B21-8CE3-A6FFE4C831E1}"/>
    <cellStyle name="40% - Ênfase4 10 8 2 2 2" xfId="33592" xr:uid="{B1672AF6-B4BC-4959-A3A5-C314358FA482}"/>
    <cellStyle name="40% - Ênfase4 10 8 2 2 3" xfId="33593" xr:uid="{2C256B3C-33A3-423C-B47D-A2FAC75C6DE1}"/>
    <cellStyle name="40% - Ênfase4 10 8 2 3" xfId="33594" xr:uid="{187C3716-6EF5-479D-8DB7-1EBFB317AF41}"/>
    <cellStyle name="40% - Ênfase4 10 8 2 4" xfId="33595" xr:uid="{86E070F9-0728-4114-AB4D-3D93BBBED34C}"/>
    <cellStyle name="40% - Ênfase4 10 8 3" xfId="11712" xr:uid="{E82474A5-BB27-4279-8967-C1BAB50FF090}"/>
    <cellStyle name="40% - Ênfase4 10 8 3 2" xfId="33596" xr:uid="{FC39A586-1B81-4D4A-BBBE-78FB856D7182}"/>
    <cellStyle name="40% - Ênfase4 10 8 3 2 2" xfId="33597" xr:uid="{4D313210-A107-4A83-9E8A-AFCFDE057CEA}"/>
    <cellStyle name="40% - Ênfase4 10 8 3 2 3" xfId="33598" xr:uid="{3100C6B5-BD47-4952-9E3A-674E64AA17A7}"/>
    <cellStyle name="40% - Ênfase4 10 8 3 3" xfId="33599" xr:uid="{0F8242E3-7398-4C36-BC9B-775766A91D99}"/>
    <cellStyle name="40% - Ênfase4 10 8 3 4" xfId="33600" xr:uid="{AF2590CF-6F4E-457D-9584-4F013B640CA4}"/>
    <cellStyle name="40% - Ênfase4 10 8 4" xfId="33601" xr:uid="{50DC90E0-27F0-44C4-8A8A-7B9B39C3E129}"/>
    <cellStyle name="40% - Ênfase4 10 8 4 2" xfId="33602" xr:uid="{FFA6C2C1-A79F-44B0-9ACA-B498B6FEC2DF}"/>
    <cellStyle name="40% - Ênfase4 10 8 4 3" xfId="33603" xr:uid="{1AD0F5C2-C389-4FB6-BA75-281C5FFE5AC8}"/>
    <cellStyle name="40% - Ênfase4 10 8 5" xfId="33604" xr:uid="{E9B1879E-1ADB-492E-9FA5-4AC3672B9CC0}"/>
    <cellStyle name="40% - Ênfase4 10 8 6" xfId="33605" xr:uid="{D6061776-A9CA-489D-AAE3-A0A7364916CA}"/>
    <cellStyle name="40% - Ênfase4 10 9" xfId="11713" xr:uid="{27F0EB5D-3803-4AFB-B652-8683392B5C03}"/>
    <cellStyle name="40% - Ênfase4 10 9 2" xfId="33606" xr:uid="{8F0BB539-65D0-4F84-90EE-07A9E5D32D03}"/>
    <cellStyle name="40% - Ênfase4 10 9 2 2" xfId="33607" xr:uid="{F50B522E-1C83-42D5-A76A-F1B04BA81B1B}"/>
    <cellStyle name="40% - Ênfase4 10 9 2 3" xfId="33608" xr:uid="{900FF0DF-3476-422F-95C5-3462F633A562}"/>
    <cellStyle name="40% - Ênfase4 10 9 3" xfId="33609" xr:uid="{5BFBC7D6-7D87-43B4-82F4-BFBDCD2C567D}"/>
    <cellStyle name="40% - Ênfase4 10 9 4" xfId="33610" xr:uid="{DAEB6F57-8099-4FD0-A794-A65ADF08830F}"/>
    <cellStyle name="40% - Ênfase4 100" xfId="33611" xr:uid="{E44C25E8-A052-40CB-88A6-9331E26AC3C3}"/>
    <cellStyle name="40% - Ênfase4 101" xfId="33612" xr:uid="{B7494AA5-49D9-4A90-9A3A-2BB280B7449E}"/>
    <cellStyle name="40% - Ênfase4 102" xfId="33613" xr:uid="{33740050-145A-4FEC-960A-AC12FCC7F15A}"/>
    <cellStyle name="40% - Ênfase4 103" xfId="33614" xr:uid="{E02B17F4-05EB-481A-AF8B-9AF837E8C14F}"/>
    <cellStyle name="40% - Ênfase4 104" xfId="33615" xr:uid="{030DB4DF-8AB3-42E5-A4B8-22003D6E5A8D}"/>
    <cellStyle name="40% - Ênfase4 105" xfId="33616" xr:uid="{E8D20A04-EE09-42A3-885F-1D653310975C}"/>
    <cellStyle name="40% - Ênfase4 106" xfId="33617" xr:uid="{15FAD01B-1E5B-45B5-8E37-ABFD03D49F86}"/>
    <cellStyle name="40% - Ênfase4 107" xfId="33618" xr:uid="{7C9C7976-EAF2-4C0C-ACA8-34F8092626AA}"/>
    <cellStyle name="40% - Ênfase4 108" xfId="33619" xr:uid="{53C023D9-E848-463B-9463-7F7A8588B004}"/>
    <cellStyle name="40% - Ênfase4 109" xfId="33620" xr:uid="{72D6128C-62C5-40F3-818F-8336E64CB37D}"/>
    <cellStyle name="40% - Ênfase4 11" xfId="5424" xr:uid="{A5360989-1925-4334-ABE9-A46EBB9EA621}"/>
    <cellStyle name="40% - Ênfase4 11 2" xfId="5425" xr:uid="{0AB9810D-CE8F-4461-B28A-098CD99C1393}"/>
    <cellStyle name="40% - Ênfase4 11 2 2" xfId="11714" xr:uid="{5E7DE414-A729-46D1-A464-EDD12ED906A0}"/>
    <cellStyle name="40% - Ênfase4 11 2 2 2" xfId="33621" xr:uid="{1EC44AF7-FDA2-4EE2-8A32-7F6375661019}"/>
    <cellStyle name="40% - Ênfase4 11 2 2 2 2" xfId="33622" xr:uid="{3169526A-E8A1-4D9A-A590-ADE9044528D0}"/>
    <cellStyle name="40% - Ênfase4 11 2 2 2 3" xfId="33623" xr:uid="{1A429FBF-AFD3-4BC6-962E-92D926B48809}"/>
    <cellStyle name="40% - Ênfase4 11 2 2 3" xfId="33624" xr:uid="{663B4418-65BE-4B16-BED4-702A47F3EBFF}"/>
    <cellStyle name="40% - Ênfase4 11 2 2 4" xfId="33625" xr:uid="{B413CF87-A059-4D0B-8A32-D9E297C80758}"/>
    <cellStyle name="40% - Ênfase4 11 2 3" xfId="11715" xr:uid="{AE494E0C-AD8B-4F9E-AB00-5E61A3794533}"/>
    <cellStyle name="40% - Ênfase4 11 2 3 2" xfId="33626" xr:uid="{8D5F015A-E6DB-4232-8CEE-422CA4CDF598}"/>
    <cellStyle name="40% - Ênfase4 11 2 3 2 2" xfId="33627" xr:uid="{7C283B44-43F5-4DC7-9454-2DBA9B838AD8}"/>
    <cellStyle name="40% - Ênfase4 11 2 3 2 3" xfId="33628" xr:uid="{B6B434B4-873B-4914-BBB5-9EE51FEE0399}"/>
    <cellStyle name="40% - Ênfase4 11 2 3 3" xfId="33629" xr:uid="{22758E3B-54B7-4E28-B16C-7E3BDB004AFC}"/>
    <cellStyle name="40% - Ênfase4 11 2 3 4" xfId="33630" xr:uid="{4341FCCF-032E-4226-A786-A18B9FDFF726}"/>
    <cellStyle name="40% - Ênfase4 11 2 4" xfId="33631" xr:uid="{4D2D69C8-4398-4095-A9B3-AA4508DD7C20}"/>
    <cellStyle name="40% - Ênfase4 11 2 4 2" xfId="33632" xr:uid="{253A8CFA-EAB4-49B2-8825-3D77DF24C2DB}"/>
    <cellStyle name="40% - Ênfase4 11 2 4 3" xfId="33633" xr:uid="{D794D871-91A8-41A4-BBCA-1D2FFA6EED28}"/>
    <cellStyle name="40% - Ênfase4 11 2 5" xfId="33634" xr:uid="{93205756-2259-4F80-97F6-BCB605EEB024}"/>
    <cellStyle name="40% - Ênfase4 11 2 6" xfId="33635" xr:uid="{E8EAC524-A771-45AF-835D-283D562B9EA1}"/>
    <cellStyle name="40% - Ênfase4 11 3" xfId="5426" xr:uid="{03CC0F68-7D88-4596-BB63-2F138DFDC534}"/>
    <cellStyle name="40% - Ênfase4 11 3 2" xfId="11716" xr:uid="{953B3717-FE76-4A68-8746-E63108FC815F}"/>
    <cellStyle name="40% - Ênfase4 11 3 2 2" xfId="33636" xr:uid="{C0C6D82F-A462-49D0-A556-332FE7A3EFE6}"/>
    <cellStyle name="40% - Ênfase4 11 3 2 2 2" xfId="33637" xr:uid="{196F18EB-DBA0-48C0-891B-D366803805DD}"/>
    <cellStyle name="40% - Ênfase4 11 3 2 2 3" xfId="33638" xr:uid="{5DB7F63E-B8FC-4D03-989E-03803994ECEE}"/>
    <cellStyle name="40% - Ênfase4 11 3 2 3" xfId="33639" xr:uid="{917B6384-2E39-4E47-A305-1BE8F4B7325A}"/>
    <cellStyle name="40% - Ênfase4 11 3 2 4" xfId="33640" xr:uid="{8A703C32-CCD2-4172-88C7-299388C017C9}"/>
    <cellStyle name="40% - Ênfase4 11 3 3" xfId="11717" xr:uid="{08153752-9BDA-444C-8C70-52AE46D83848}"/>
    <cellStyle name="40% - Ênfase4 11 3 3 2" xfId="33641" xr:uid="{765E11F6-D158-4BFC-B4DD-909A26AD6EA1}"/>
    <cellStyle name="40% - Ênfase4 11 3 3 2 2" xfId="33642" xr:uid="{64A9671B-B439-4085-B120-474CAFB75F2C}"/>
    <cellStyle name="40% - Ênfase4 11 3 3 2 3" xfId="33643" xr:uid="{CC8F4834-3A6C-4284-A093-BF066D0266AE}"/>
    <cellStyle name="40% - Ênfase4 11 3 3 3" xfId="33644" xr:uid="{8F4895B6-0276-4DBD-81E0-89DC7B76907E}"/>
    <cellStyle name="40% - Ênfase4 11 3 3 4" xfId="33645" xr:uid="{11CDE738-C982-4656-95E6-19C2E774704D}"/>
    <cellStyle name="40% - Ênfase4 11 3 4" xfId="33646" xr:uid="{D747B941-396D-4454-8B15-B596A379E79F}"/>
    <cellStyle name="40% - Ênfase4 11 3 4 2" xfId="33647" xr:uid="{0C27A992-B065-4BC1-BC85-81A3D7619993}"/>
    <cellStyle name="40% - Ênfase4 11 3 4 3" xfId="33648" xr:uid="{5FE0DDF0-CA6F-4389-9858-FEC9FDDA9F07}"/>
    <cellStyle name="40% - Ênfase4 11 3 5" xfId="33649" xr:uid="{D2C180B8-8D21-4310-A8BE-8367E53EA3C4}"/>
    <cellStyle name="40% - Ênfase4 11 3 6" xfId="33650" xr:uid="{B4D97BD0-67E0-4A3C-956E-F3AD82068677}"/>
    <cellStyle name="40% - Ênfase4 11 4" xfId="11718" xr:uid="{89D0E79A-FC97-4A59-B888-C7442FE6CE23}"/>
    <cellStyle name="40% - Ênfase4 11 4 2" xfId="33651" xr:uid="{11D4E967-DD9D-4C01-84A6-5894C7CC37D3}"/>
    <cellStyle name="40% - Ênfase4 11 4 2 2" xfId="33652" xr:uid="{72A93352-F889-4E43-866D-AA41A115518B}"/>
    <cellStyle name="40% - Ênfase4 11 4 2 3" xfId="33653" xr:uid="{D711AC42-068D-4FD8-8173-2EC872913FD3}"/>
    <cellStyle name="40% - Ênfase4 11 4 3" xfId="33654" xr:uid="{8397D902-6FCD-44D8-B451-FADA4C79C8AB}"/>
    <cellStyle name="40% - Ênfase4 11 4 4" xfId="33655" xr:uid="{7704037D-2286-4AD8-9ADD-8F473F614059}"/>
    <cellStyle name="40% - Ênfase4 11 5" xfId="11719" xr:uid="{7E89A036-8218-4D97-A228-B9282370E956}"/>
    <cellStyle name="40% - Ênfase4 11 5 2" xfId="33656" xr:uid="{D99969BD-7063-4457-ABE3-A536E00399D0}"/>
    <cellStyle name="40% - Ênfase4 11 5 2 2" xfId="33657" xr:uid="{60655CFD-3392-45CD-8E8D-E7E0791C4C40}"/>
    <cellStyle name="40% - Ênfase4 11 5 2 3" xfId="33658" xr:uid="{5E4B0E38-CA04-4E4E-8E9C-7E2B433849CB}"/>
    <cellStyle name="40% - Ênfase4 11 5 3" xfId="33659" xr:uid="{DF5D745E-48A6-44B7-BA75-00D3C87C9E8E}"/>
    <cellStyle name="40% - Ênfase4 11 5 4" xfId="33660" xr:uid="{7384EE81-69DB-4F8E-BAFF-55EEC9E109F2}"/>
    <cellStyle name="40% - Ênfase4 11 6" xfId="33661" xr:uid="{CEAE8434-4C1B-44A8-ABD8-FB4A8FFB4DB7}"/>
    <cellStyle name="40% - Ênfase4 11 6 2" xfId="33662" xr:uid="{EED78AE5-4D1F-4D76-B5D9-679225C1166C}"/>
    <cellStyle name="40% - Ênfase4 11 6 3" xfId="33663" xr:uid="{AD8A825B-B4BF-483E-8559-2D81CFA8F500}"/>
    <cellStyle name="40% - Ênfase4 11 7" xfId="33664" xr:uid="{3C8C56CF-F262-4AC2-8E0D-656C35309C97}"/>
    <cellStyle name="40% - Ênfase4 11 8" xfId="33665" xr:uid="{112B2CCB-98E7-413A-8B68-784A0823EA30}"/>
    <cellStyle name="40% - Ênfase4 110" xfId="33666" xr:uid="{B9E2F588-8E2D-4B00-8FFD-661E0919AE0D}"/>
    <cellStyle name="40% - Ênfase4 111" xfId="33667" xr:uid="{2581DC96-6D3E-47F8-A5F1-D7027C58BA5B}"/>
    <cellStyle name="40% - Ênfase4 112" xfId="33668" xr:uid="{48619340-50C7-4688-B0B3-F83C7B8EDD1B}"/>
    <cellStyle name="40% - Ênfase4 113" xfId="33669" xr:uid="{13A4A7F5-FB6C-47CD-B062-7FA53B95B247}"/>
    <cellStyle name="40% - Ênfase4 114" xfId="33670" xr:uid="{9899F015-3BB8-457B-8AC4-9FC381B013DF}"/>
    <cellStyle name="40% - Ênfase4 115" xfId="33671" xr:uid="{75EBC039-7891-4118-8C65-1138546794C5}"/>
    <cellStyle name="40% - Ênfase4 116" xfId="33672" xr:uid="{6A0AC3E0-0F47-4EC8-9278-4E6BAD779207}"/>
    <cellStyle name="40% - Ênfase4 117" xfId="33673" xr:uid="{BB16C0E0-C1F8-4C5E-8BD0-B9F5414F866E}"/>
    <cellStyle name="40% - Ênfase4 118" xfId="33674" xr:uid="{16BC3152-CDD0-417C-86F0-D808AA4D8711}"/>
    <cellStyle name="40% - Ênfase4 119" xfId="33675" xr:uid="{E834E2DC-9A7B-42BF-B142-999CCD5EFEEE}"/>
    <cellStyle name="40% - Ênfase4 12" xfId="5427" xr:uid="{54A8DF1E-94F3-463A-B183-11B2502432AF}"/>
    <cellStyle name="40% - Ênfase4 12 2" xfId="5428" xr:uid="{AF1EB54E-BD25-4ED0-B7B2-0ED87EF8BFB9}"/>
    <cellStyle name="40% - Ênfase4 12 2 2" xfId="11720" xr:uid="{142604E5-01D6-4E96-AE44-9F94FF68359B}"/>
    <cellStyle name="40% - Ênfase4 12 2 2 2" xfId="33676" xr:uid="{EDE9157C-E8C3-4C83-BC78-35462C4F6583}"/>
    <cellStyle name="40% - Ênfase4 12 2 2 2 2" xfId="33677" xr:uid="{01D87CB8-EBA5-4AEB-BB1C-AFE91EC24582}"/>
    <cellStyle name="40% - Ênfase4 12 2 2 2 3" xfId="33678" xr:uid="{C978DE9E-8373-4EAD-8599-8543137A787D}"/>
    <cellStyle name="40% - Ênfase4 12 2 2 3" xfId="33679" xr:uid="{851ADF1A-28CD-4FF2-A7DB-B0AC1CC900E4}"/>
    <cellStyle name="40% - Ênfase4 12 2 2 4" xfId="33680" xr:uid="{99E7B1EC-DAE1-414F-832B-62361E858650}"/>
    <cellStyle name="40% - Ênfase4 12 2 3" xfId="11721" xr:uid="{31B33672-DEAA-44DC-876A-E43A084540DD}"/>
    <cellStyle name="40% - Ênfase4 12 2 3 2" xfId="33681" xr:uid="{29CDF8D3-91D3-432D-96AC-7617AA295D68}"/>
    <cellStyle name="40% - Ênfase4 12 2 3 2 2" xfId="33682" xr:uid="{9A0E11BB-47A8-426E-89BB-72639B397074}"/>
    <cellStyle name="40% - Ênfase4 12 2 3 2 3" xfId="33683" xr:uid="{EE6A5BC6-88F7-4A5D-8F4D-E57A58B8F7A4}"/>
    <cellStyle name="40% - Ênfase4 12 2 3 3" xfId="33684" xr:uid="{8262DB4E-00A5-411D-A3D3-2EA39DBF7A55}"/>
    <cellStyle name="40% - Ênfase4 12 2 3 4" xfId="33685" xr:uid="{0C91B368-E381-49DD-9636-613550BF8C5D}"/>
    <cellStyle name="40% - Ênfase4 12 2 4" xfId="33686" xr:uid="{16A99B00-6874-4EE9-9124-0BBAC230D0EE}"/>
    <cellStyle name="40% - Ênfase4 12 2 4 2" xfId="33687" xr:uid="{5659C131-E024-43C8-AE9C-A41171646BE1}"/>
    <cellStyle name="40% - Ênfase4 12 2 4 3" xfId="33688" xr:uid="{0E8E8169-A21D-46E7-997C-DAA3EE3EE6E0}"/>
    <cellStyle name="40% - Ênfase4 12 2 5" xfId="33689" xr:uid="{F68657FA-6470-4498-9793-B9FC80E7D097}"/>
    <cellStyle name="40% - Ênfase4 12 2 6" xfId="33690" xr:uid="{93E08D80-D64E-4FC8-BAE2-0B03B36CA528}"/>
    <cellStyle name="40% - Ênfase4 12 3" xfId="5429" xr:uid="{8F073BE5-47BA-44A8-B913-DD1CFC51B614}"/>
    <cellStyle name="40% - Ênfase4 12 3 2" xfId="11722" xr:uid="{DCE1C66A-018E-44CD-8F94-2A1C2855E075}"/>
    <cellStyle name="40% - Ênfase4 12 3 2 2" xfId="33691" xr:uid="{B6E85051-1C7C-4A4F-87AF-801BF8442793}"/>
    <cellStyle name="40% - Ênfase4 12 3 2 2 2" xfId="33692" xr:uid="{5B7A1D8C-4155-4A8C-846E-0260E8E504F6}"/>
    <cellStyle name="40% - Ênfase4 12 3 2 2 3" xfId="33693" xr:uid="{30BB6046-19F4-483B-874B-8830269B8F45}"/>
    <cellStyle name="40% - Ênfase4 12 3 2 3" xfId="33694" xr:uid="{6072EE0C-00CF-470B-A1FE-BC2F87434281}"/>
    <cellStyle name="40% - Ênfase4 12 3 2 4" xfId="33695" xr:uid="{14DA24FE-374E-450E-8DBB-FBD4EC615FAF}"/>
    <cellStyle name="40% - Ênfase4 12 3 3" xfId="11723" xr:uid="{C7B4BCDE-B494-49F8-9180-53F78A614935}"/>
    <cellStyle name="40% - Ênfase4 12 3 3 2" xfId="33696" xr:uid="{C476DC08-56D0-4DE4-B71A-4CD8450A9752}"/>
    <cellStyle name="40% - Ênfase4 12 3 3 2 2" xfId="33697" xr:uid="{9108C991-D884-4324-A6EE-32F2F8948FF8}"/>
    <cellStyle name="40% - Ênfase4 12 3 3 2 3" xfId="33698" xr:uid="{75D8536F-A905-4114-8E3F-251A076D69AD}"/>
    <cellStyle name="40% - Ênfase4 12 3 3 3" xfId="33699" xr:uid="{14095E7D-EBD1-4114-8359-AA5D333CD34E}"/>
    <cellStyle name="40% - Ênfase4 12 3 3 4" xfId="33700" xr:uid="{3B546C4C-E6E0-47B0-82C1-8C8D3ED4AF6F}"/>
    <cellStyle name="40% - Ênfase4 12 3 4" xfId="33701" xr:uid="{96FF3205-6CE7-45F9-A4F8-560C2A21876C}"/>
    <cellStyle name="40% - Ênfase4 12 3 4 2" xfId="33702" xr:uid="{ACF62284-2EB1-48E2-B974-783F31CFB74F}"/>
    <cellStyle name="40% - Ênfase4 12 3 4 3" xfId="33703" xr:uid="{4D01BB05-4C22-40B4-BE79-448A61BE74D7}"/>
    <cellStyle name="40% - Ênfase4 12 3 5" xfId="33704" xr:uid="{EA269E04-A144-4253-9F6D-B7E0977A98D9}"/>
    <cellStyle name="40% - Ênfase4 12 3 6" xfId="33705" xr:uid="{798BD424-2D10-483E-8D62-3765655E4056}"/>
    <cellStyle name="40% - Ênfase4 12 4" xfId="11724" xr:uid="{D3136D9F-4EA6-4F2E-B101-7E5C98A7EAA6}"/>
    <cellStyle name="40% - Ênfase4 12 4 2" xfId="33706" xr:uid="{2112B07D-1495-4FBC-AC20-1EFC49395038}"/>
    <cellStyle name="40% - Ênfase4 12 4 2 2" xfId="33707" xr:uid="{F4D4A3CE-2A2B-4EBE-9891-1488B3822FCA}"/>
    <cellStyle name="40% - Ênfase4 12 4 2 3" xfId="33708" xr:uid="{450920CF-AB25-4B15-BE2B-3B0D89C96ED7}"/>
    <cellStyle name="40% - Ênfase4 12 4 3" xfId="33709" xr:uid="{06DE263D-5CAF-43B2-A412-26C98552E3F1}"/>
    <cellStyle name="40% - Ênfase4 12 4 4" xfId="33710" xr:uid="{65BEA2A0-5FF0-48B0-9981-F738741B6AC7}"/>
    <cellStyle name="40% - Ênfase4 12 5" xfId="11725" xr:uid="{391C31A9-114B-4014-9E68-0B5196283B36}"/>
    <cellStyle name="40% - Ênfase4 12 5 2" xfId="33711" xr:uid="{A4E0B26A-C400-4859-AD46-32BDD2858CB3}"/>
    <cellStyle name="40% - Ênfase4 12 5 2 2" xfId="33712" xr:uid="{4FE7886B-4A2C-4FB6-9258-626FE86776E1}"/>
    <cellStyle name="40% - Ênfase4 12 5 2 3" xfId="33713" xr:uid="{D0F20C22-8EF6-4FDF-BBCC-5C639BC9D662}"/>
    <cellStyle name="40% - Ênfase4 12 5 3" xfId="33714" xr:uid="{757B4B3F-6F69-4E43-BE3A-10762D592AC5}"/>
    <cellStyle name="40% - Ênfase4 12 5 4" xfId="33715" xr:uid="{E13DD68A-4DAF-4CBE-8007-664EC9919928}"/>
    <cellStyle name="40% - Ênfase4 12 6" xfId="33716" xr:uid="{56E7EC3E-8FAF-4374-BCBC-AE2D9ED3F466}"/>
    <cellStyle name="40% - Ênfase4 12 6 2" xfId="33717" xr:uid="{70895558-8CDE-46BD-AFA6-908723D2D16F}"/>
    <cellStyle name="40% - Ênfase4 12 6 3" xfId="33718" xr:uid="{13DBD625-1FAA-4194-80C1-661D0B95FAAF}"/>
    <cellStyle name="40% - Ênfase4 12 7" xfId="33719" xr:uid="{9D5785A2-C1D9-4243-92D9-8AE7CC403F70}"/>
    <cellStyle name="40% - Ênfase4 12 8" xfId="33720" xr:uid="{E3D509A2-CCF2-4383-89F9-BEC9294041DA}"/>
    <cellStyle name="40% - Ênfase4 120" xfId="33721" xr:uid="{03416DA6-33C0-402E-A352-410CC2612EFD}"/>
    <cellStyle name="40% - Ênfase4 121" xfId="33722" xr:uid="{63251D45-CB92-4F37-85AE-050CEB01C6DA}"/>
    <cellStyle name="40% - Ênfase4 122" xfId="33723" xr:uid="{410DF1CE-851D-41D5-973F-262652C2907C}"/>
    <cellStyle name="40% - Ênfase4 123" xfId="33724" xr:uid="{435A3797-D3E4-4C4C-A9FF-BA2049161DC1}"/>
    <cellStyle name="40% - Ênfase4 124" xfId="33725" xr:uid="{DC5C9234-86DD-469C-807F-4FDCEF957DF8}"/>
    <cellStyle name="40% - Ênfase4 125" xfId="33726" xr:uid="{7D46B5BE-887C-4B1F-8368-C1C4D0138CF7}"/>
    <cellStyle name="40% - Ênfase4 126" xfId="33727" xr:uid="{DCBBD800-0A80-4DB9-ACFD-5736F3A99376}"/>
    <cellStyle name="40% - Ênfase4 127" xfId="33728" xr:uid="{C2483B93-832A-43AC-B342-21BEAB65824E}"/>
    <cellStyle name="40% - Ênfase4 128" xfId="33729" xr:uid="{B4D6695A-A990-422E-9148-F84883458723}"/>
    <cellStyle name="40% - Ênfase4 129" xfId="33730" xr:uid="{EDC0FB27-3253-4F4C-9FF7-12B687BE2032}"/>
    <cellStyle name="40% - Ênfase4 13" xfId="5430" xr:uid="{67CD54A8-8EF6-4A79-B13F-DD62FA6D4587}"/>
    <cellStyle name="40% - Ênfase4 13 2" xfId="11726" xr:uid="{C7FD9F6B-AB18-47A7-979E-7FDA753577D5}"/>
    <cellStyle name="40% - Ênfase4 13 2 2" xfId="11727" xr:uid="{A715887E-5C0D-4557-8202-97B25100940C}"/>
    <cellStyle name="40% - Ênfase4 13 2 2 2" xfId="33731" xr:uid="{FAA9F0D6-ABC4-4C64-84B8-6A8C24C1E89C}"/>
    <cellStyle name="40% - Ênfase4 13 2 2 2 2" xfId="33732" xr:uid="{DC4DD26D-4BFC-4FEF-93F2-5B48820135CB}"/>
    <cellStyle name="40% - Ênfase4 13 2 2 2 3" xfId="33733" xr:uid="{3A143D9C-0972-4A11-83D9-82B38C5C9797}"/>
    <cellStyle name="40% - Ênfase4 13 2 2 3" xfId="33734" xr:uid="{CCC25679-6E8C-44A0-AE5F-946BF25642EA}"/>
    <cellStyle name="40% - Ênfase4 13 2 2 4" xfId="33735" xr:uid="{EC8C59CE-CD50-4B39-B815-DDAD6ACB76DE}"/>
    <cellStyle name="40% - Ênfase4 13 2 3" xfId="11728" xr:uid="{7BD6B7CC-21EC-4E5D-B91B-E62CC53DA08D}"/>
    <cellStyle name="40% - Ênfase4 13 2 3 2" xfId="33736" xr:uid="{20BCAF1E-C66C-439B-82F2-47E9295442AF}"/>
    <cellStyle name="40% - Ênfase4 13 2 3 2 2" xfId="33737" xr:uid="{B5E8B926-4ACE-44BB-BBE6-A824B49A1A85}"/>
    <cellStyle name="40% - Ênfase4 13 2 3 2 3" xfId="33738" xr:uid="{62E9A489-9C7F-4E3A-A718-12554FEE7628}"/>
    <cellStyle name="40% - Ênfase4 13 2 3 3" xfId="33739" xr:uid="{57FEB3C0-DD6D-4E6E-A232-1A0B60FBF369}"/>
    <cellStyle name="40% - Ênfase4 13 2 3 4" xfId="33740" xr:uid="{4DEB053B-5AA6-4BCB-91BD-933923F7B0DD}"/>
    <cellStyle name="40% - Ênfase4 13 2 4" xfId="33741" xr:uid="{859988F8-372B-48D0-BE9B-C276865F18C1}"/>
    <cellStyle name="40% - Ênfase4 13 2 4 2" xfId="33742" xr:uid="{801256A3-F220-46F5-8472-8E0E22B7207F}"/>
    <cellStyle name="40% - Ênfase4 13 2 4 3" xfId="33743" xr:uid="{93DBB21A-44F2-4BCE-9359-6F60662F0825}"/>
    <cellStyle name="40% - Ênfase4 13 2 5" xfId="33744" xr:uid="{B61737CF-C2FF-47FB-ADE3-1670CF0719EE}"/>
    <cellStyle name="40% - Ênfase4 13 2 6" xfId="33745" xr:uid="{27A03781-FCF2-4045-BC53-E56FBDB02C54}"/>
    <cellStyle name="40% - Ênfase4 13 3" xfId="11729" xr:uid="{81B58770-7BF6-4B71-B9CA-0FD086DE168E}"/>
    <cellStyle name="40% - Ênfase4 13 3 2" xfId="11730" xr:uid="{E92BFE78-4760-43B7-A6FD-91B90211D33E}"/>
    <cellStyle name="40% - Ênfase4 13 3 2 2" xfId="33746" xr:uid="{576F4511-B26F-4B7B-941B-801EAB284213}"/>
    <cellStyle name="40% - Ênfase4 13 3 2 2 2" xfId="33747" xr:uid="{E892B28B-2A8C-4EAC-A824-48703D1EDCD7}"/>
    <cellStyle name="40% - Ênfase4 13 3 2 2 3" xfId="33748" xr:uid="{66C0A40F-319D-433E-9747-114D08215455}"/>
    <cellStyle name="40% - Ênfase4 13 3 2 3" xfId="33749" xr:uid="{7C447E4D-FBA0-49D9-9F2D-493353985684}"/>
    <cellStyle name="40% - Ênfase4 13 3 2 4" xfId="33750" xr:uid="{BC827FD9-8B16-431D-ABA9-62E2CFD3903C}"/>
    <cellStyle name="40% - Ênfase4 13 3 3" xfId="11731" xr:uid="{BBDE7EAD-29CF-4EF6-849B-0C4FABCEC205}"/>
    <cellStyle name="40% - Ênfase4 13 3 3 2" xfId="33751" xr:uid="{F35ED177-4CE8-4789-9464-0A958D8F4939}"/>
    <cellStyle name="40% - Ênfase4 13 3 3 2 2" xfId="33752" xr:uid="{E5B6CC87-C34A-426A-B4AE-640171784400}"/>
    <cellStyle name="40% - Ênfase4 13 3 3 2 3" xfId="33753" xr:uid="{B7AF396E-B159-4C27-82F1-2C8734BA6FD6}"/>
    <cellStyle name="40% - Ênfase4 13 3 3 3" xfId="33754" xr:uid="{743486C2-7594-4B02-A0D9-D9120F0432FE}"/>
    <cellStyle name="40% - Ênfase4 13 3 3 4" xfId="33755" xr:uid="{4CB231BC-4D53-418C-8512-A56304BB46FD}"/>
    <cellStyle name="40% - Ênfase4 13 3 4" xfId="33756" xr:uid="{9CE5F740-25CA-400B-A4D5-D0A486ED6756}"/>
    <cellStyle name="40% - Ênfase4 13 3 4 2" xfId="33757" xr:uid="{1B7BD1B4-3784-4C59-899B-D711A6CCCB42}"/>
    <cellStyle name="40% - Ênfase4 13 3 4 3" xfId="33758" xr:uid="{12AEE047-A030-4DC5-A900-D72DB224D2C2}"/>
    <cellStyle name="40% - Ênfase4 13 3 5" xfId="33759" xr:uid="{F763E28A-84BB-4E1F-8EC5-E3ECE37F1406}"/>
    <cellStyle name="40% - Ênfase4 13 3 6" xfId="33760" xr:uid="{4DBC1083-D1E7-4E4E-940A-35283EA02418}"/>
    <cellStyle name="40% - Ênfase4 13 4" xfId="11732" xr:uid="{549D8B4A-6A6A-4AF3-8B89-E04935B1D042}"/>
    <cellStyle name="40% - Ênfase4 13 4 2" xfId="33761" xr:uid="{AB68BE1F-FC6B-4F7B-B939-049197B4AE43}"/>
    <cellStyle name="40% - Ênfase4 13 4 2 2" xfId="33762" xr:uid="{7A78AE45-CAB2-4C96-B526-38EF06259937}"/>
    <cellStyle name="40% - Ênfase4 13 4 2 3" xfId="33763" xr:uid="{92AF52B3-56C8-4795-B2B7-E7192139418C}"/>
    <cellStyle name="40% - Ênfase4 13 4 3" xfId="33764" xr:uid="{889008E2-F47E-467E-9287-E254785245F6}"/>
    <cellStyle name="40% - Ênfase4 13 4 4" xfId="33765" xr:uid="{37407B63-8AF4-471E-BA6C-B3EBC99795FA}"/>
    <cellStyle name="40% - Ênfase4 13 5" xfId="11733" xr:uid="{2000B7CC-DD75-4CAE-A2B4-49F0AB4D8111}"/>
    <cellStyle name="40% - Ênfase4 13 5 2" xfId="33766" xr:uid="{DA90C0FA-1790-403A-A09D-FDDD70BCD470}"/>
    <cellStyle name="40% - Ênfase4 13 5 2 2" xfId="33767" xr:uid="{54549944-0882-4FC9-A72B-9D7C9657E982}"/>
    <cellStyle name="40% - Ênfase4 13 5 2 3" xfId="33768" xr:uid="{1A5E88DA-5808-40DD-8A6A-377582F5BC1D}"/>
    <cellStyle name="40% - Ênfase4 13 5 3" xfId="33769" xr:uid="{7E71B0A5-50F0-438A-94F6-F651B5F43600}"/>
    <cellStyle name="40% - Ênfase4 13 5 4" xfId="33770" xr:uid="{DB2E2338-AED3-41AC-86E6-EB82AD0074F5}"/>
    <cellStyle name="40% - Ênfase4 130" xfId="33771" xr:uid="{62FE8D86-C688-46EA-9290-C1063029A0A0}"/>
    <cellStyle name="40% - Ênfase4 131" xfId="33772" xr:uid="{1E800398-D7B7-488F-B54B-962CC52C6D6F}"/>
    <cellStyle name="40% - Ênfase4 132" xfId="33773" xr:uid="{36D05049-B9D7-4389-B59F-92485BACDC88}"/>
    <cellStyle name="40% - Ênfase4 133" xfId="33774" xr:uid="{747E4CC1-0236-44DE-8FC9-0C3D9DDF7394}"/>
    <cellStyle name="40% - Ênfase4 134" xfId="33775" xr:uid="{B6EEA1F4-B352-4C8C-8C27-3BAED8E86E1D}"/>
    <cellStyle name="40% - Ênfase4 135" xfId="33776" xr:uid="{5B329FCF-655F-4620-AD2E-9B52CAC42944}"/>
    <cellStyle name="40% - Ênfase4 136" xfId="33777" xr:uid="{0D292488-45D8-4179-9A19-4AA176B35F6C}"/>
    <cellStyle name="40% - Ênfase4 137" xfId="33778" xr:uid="{07928677-2C69-4D7A-BCBF-AB944991F1EA}"/>
    <cellStyle name="40% - Ênfase4 138" xfId="33779" xr:uid="{FC103CC0-B2E5-4728-895C-5E8D156929DB}"/>
    <cellStyle name="40% - Ênfase4 139" xfId="33780" xr:uid="{BCC5E62B-A057-4C17-81BA-AC25097E1C96}"/>
    <cellStyle name="40% - Ênfase4 14" xfId="5431" xr:uid="{3BDCD843-8BE8-471E-8DF9-64826FDA4B8D}"/>
    <cellStyle name="40% - Ênfase4 14 2" xfId="11734" xr:uid="{FAAAD57A-D77E-4A27-A97C-A866EED14E37}"/>
    <cellStyle name="40% - Ênfase4 14 2 2" xfId="11735" xr:uid="{A54AD92C-61D9-4C63-8CFD-4A2D262184E1}"/>
    <cellStyle name="40% - Ênfase4 14 2 2 2" xfId="33781" xr:uid="{F03044B2-2050-4089-9FAD-A7B61C2AC15A}"/>
    <cellStyle name="40% - Ênfase4 14 2 2 2 2" xfId="33782" xr:uid="{8BE6A3BD-CC02-4F71-89CF-2BFECE6AA7AE}"/>
    <cellStyle name="40% - Ênfase4 14 2 2 2 3" xfId="33783" xr:uid="{9C5B2DA3-A603-4BE3-B9CC-D4BF68D5B7BD}"/>
    <cellStyle name="40% - Ênfase4 14 2 2 3" xfId="33784" xr:uid="{8E627DE6-32E9-4EE7-AC1E-575F837B359A}"/>
    <cellStyle name="40% - Ênfase4 14 2 2 4" xfId="33785" xr:uid="{C992F856-AAB0-4D84-BD86-C954122DA836}"/>
    <cellStyle name="40% - Ênfase4 14 2 3" xfId="11736" xr:uid="{8BBF9C14-1A25-4C63-95FF-2F3DDFC29B30}"/>
    <cellStyle name="40% - Ênfase4 14 2 3 2" xfId="33786" xr:uid="{E79D2ECA-9FDF-47D0-91FC-08505E37FDD8}"/>
    <cellStyle name="40% - Ênfase4 14 2 3 2 2" xfId="33787" xr:uid="{492D030D-D345-4306-BD39-D552A52B173B}"/>
    <cellStyle name="40% - Ênfase4 14 2 3 2 3" xfId="33788" xr:uid="{353BD57F-DFC7-4E55-99FB-2BBF104AFA19}"/>
    <cellStyle name="40% - Ênfase4 14 2 3 3" xfId="33789" xr:uid="{3726A236-E3C9-4589-9BBF-4AEAE9EECEE1}"/>
    <cellStyle name="40% - Ênfase4 14 2 3 4" xfId="33790" xr:uid="{F50B2CC4-A3DF-4A72-AD1B-7B16FEB713EF}"/>
    <cellStyle name="40% - Ênfase4 14 2 4" xfId="33791" xr:uid="{B1E540E2-3D78-4C4F-8B26-BD5AF54FB22E}"/>
    <cellStyle name="40% - Ênfase4 14 2 4 2" xfId="33792" xr:uid="{782D52C7-17FE-4EF5-9E54-7CF9591F9CCE}"/>
    <cellStyle name="40% - Ênfase4 14 2 4 3" xfId="33793" xr:uid="{6B9354EC-6ED0-48B3-8560-D8AA308E1637}"/>
    <cellStyle name="40% - Ênfase4 14 2 5" xfId="33794" xr:uid="{A6653C27-35D2-44F3-AA8D-841F0315DDAC}"/>
    <cellStyle name="40% - Ênfase4 14 2 6" xfId="33795" xr:uid="{1F6746C0-C786-4F03-BB12-94A9DF72D11F}"/>
    <cellStyle name="40% - Ênfase4 14 3" xfId="11737" xr:uid="{AEE3A2A3-5A0A-45E4-9122-52D1BF6FAAAA}"/>
    <cellStyle name="40% - Ênfase4 14 3 2" xfId="11738" xr:uid="{78AB8D10-179C-414F-AB07-66B2933714FE}"/>
    <cellStyle name="40% - Ênfase4 14 3 2 2" xfId="33796" xr:uid="{641E2CDF-F818-46CE-A2A8-2FE5EE0312AB}"/>
    <cellStyle name="40% - Ênfase4 14 3 2 2 2" xfId="33797" xr:uid="{B6830D26-ACDC-4D19-A120-4718B52F0CDB}"/>
    <cellStyle name="40% - Ênfase4 14 3 2 2 3" xfId="33798" xr:uid="{0A75A842-EFEC-4B73-8921-C067C55B5ABD}"/>
    <cellStyle name="40% - Ênfase4 14 3 2 3" xfId="33799" xr:uid="{DE72173A-D238-49B7-AA74-56CC740348E7}"/>
    <cellStyle name="40% - Ênfase4 14 3 2 4" xfId="33800" xr:uid="{39B780F2-7D65-4A51-8E28-E8B5ACB4207B}"/>
    <cellStyle name="40% - Ênfase4 14 3 3" xfId="11739" xr:uid="{73FCEBF9-7785-49AE-A9F8-8AFE6A91056D}"/>
    <cellStyle name="40% - Ênfase4 14 3 3 2" xfId="33801" xr:uid="{93DD2F77-2D5F-4DBB-9045-CE777F980534}"/>
    <cellStyle name="40% - Ênfase4 14 3 3 2 2" xfId="33802" xr:uid="{BFB69E7A-527F-4157-B18A-4838F8FAFD7E}"/>
    <cellStyle name="40% - Ênfase4 14 3 3 2 3" xfId="33803" xr:uid="{99E0A0BA-7B26-4651-8A4D-C6FE9837082F}"/>
    <cellStyle name="40% - Ênfase4 14 3 3 3" xfId="33804" xr:uid="{B114C13C-17A4-4E00-A7E5-E7E6DA30F0F9}"/>
    <cellStyle name="40% - Ênfase4 14 3 3 4" xfId="33805" xr:uid="{07764322-16D7-4736-828C-E0E2AF871800}"/>
    <cellStyle name="40% - Ênfase4 14 3 4" xfId="33806" xr:uid="{4E1C8FE8-6488-44F7-A3F3-560250103D1D}"/>
    <cellStyle name="40% - Ênfase4 14 3 4 2" xfId="33807" xr:uid="{4B00D3B6-2E3B-4215-A5EC-5ACCC6AEEE13}"/>
    <cellStyle name="40% - Ênfase4 14 3 4 3" xfId="33808" xr:uid="{B646D0ED-900B-453D-9E10-12DD51CEFBF1}"/>
    <cellStyle name="40% - Ênfase4 14 3 5" xfId="33809" xr:uid="{001FD809-E048-4884-9706-B4270FA381A9}"/>
    <cellStyle name="40% - Ênfase4 14 3 6" xfId="33810" xr:uid="{2F78A4AF-62DC-428C-9005-A4B35F15A754}"/>
    <cellStyle name="40% - Ênfase4 14 4" xfId="11740" xr:uid="{550E78DA-4B53-476C-BD6C-02894A5093AC}"/>
    <cellStyle name="40% - Ênfase4 14 4 2" xfId="33811" xr:uid="{8AC6E55B-9644-4A42-8CDC-C7E7B252227F}"/>
    <cellStyle name="40% - Ênfase4 14 4 2 2" xfId="33812" xr:uid="{59DB1F16-5A67-4A28-B36C-38626A2517E6}"/>
    <cellStyle name="40% - Ênfase4 14 4 2 3" xfId="33813" xr:uid="{F5AA86E9-9384-4A75-90A5-EA666EE600E0}"/>
    <cellStyle name="40% - Ênfase4 14 4 3" xfId="33814" xr:uid="{94B97352-F37E-49BD-AA78-6089B2ABAACD}"/>
    <cellStyle name="40% - Ênfase4 14 4 4" xfId="33815" xr:uid="{B88E5303-CF89-48A3-8197-6B12E836FAF4}"/>
    <cellStyle name="40% - Ênfase4 14 5" xfId="11741" xr:uid="{ED5C631D-F5D6-45E7-AE39-38DE7EA4F758}"/>
    <cellStyle name="40% - Ênfase4 14 5 2" xfId="33816" xr:uid="{4DF0EC2B-D52B-4BA2-8B09-E8195C7817D2}"/>
    <cellStyle name="40% - Ênfase4 14 5 2 2" xfId="33817" xr:uid="{3474391F-9A8F-4EB3-8814-EF977D52661E}"/>
    <cellStyle name="40% - Ênfase4 14 5 2 3" xfId="33818" xr:uid="{31799EED-993B-414E-A10A-60F0CF6E43DB}"/>
    <cellStyle name="40% - Ênfase4 14 5 3" xfId="33819" xr:uid="{AD14CFBF-F368-43B8-A863-05E0ECBAF0B5}"/>
    <cellStyle name="40% - Ênfase4 14 5 4" xfId="33820" xr:uid="{AC68BB9F-DDF7-4728-BF42-A022122CCE52}"/>
    <cellStyle name="40% - Ênfase4 140" xfId="33821" xr:uid="{EBD20576-C93A-41C0-A3FD-DBB14587960A}"/>
    <cellStyle name="40% - Ênfase4 141" xfId="33822" xr:uid="{F4DAE07D-6D45-4A2C-B128-CEAF9D02EA9B}"/>
    <cellStyle name="40% - Ênfase4 142" xfId="33823" xr:uid="{18E294E8-FBE9-40FF-8187-EBDC93C9F539}"/>
    <cellStyle name="40% - Ênfase4 143" xfId="33824" xr:uid="{AC69D66A-5734-469D-B937-EC9A5A9FEA03}"/>
    <cellStyle name="40% - Ênfase4 144" xfId="43924" xr:uid="{A90EB25E-B747-427C-82EA-B308ECDCD58E}"/>
    <cellStyle name="40% - Ênfase4 145" xfId="43925" xr:uid="{62D7C8BA-E0CD-4E69-A7CE-8D6A93B05F90}"/>
    <cellStyle name="40% - Ênfase4 146" xfId="43926" xr:uid="{6D887EDE-1E1D-45CD-A802-4615CDA1D41B}"/>
    <cellStyle name="40% - Ênfase4 147" xfId="43927" xr:uid="{B1219888-31B1-417D-97E5-3F614C5523A3}"/>
    <cellStyle name="40% - Ênfase4 148" xfId="43928" xr:uid="{B71510C6-1602-4706-97D3-9995D26FFD4C}"/>
    <cellStyle name="40% - Ênfase4 149" xfId="43929" xr:uid="{D82F9185-B9BD-450A-AF04-3DA10C05FBCB}"/>
    <cellStyle name="40% - Ênfase4 15" xfId="5432" xr:uid="{3DAA5039-69B5-4CB5-9690-A33BD2921690}"/>
    <cellStyle name="40% - Ênfase4 15 2" xfId="11742" xr:uid="{D20E817B-BD45-433C-AE28-3BCFCE72DE2E}"/>
    <cellStyle name="40% - Ênfase4 15 2 2" xfId="11743" xr:uid="{9CD14ED2-0CC4-487C-A137-8FDF77C4D4EF}"/>
    <cellStyle name="40% - Ênfase4 15 2 2 2" xfId="33825" xr:uid="{890AB7A8-535E-4240-852E-C63D1F97BAA6}"/>
    <cellStyle name="40% - Ênfase4 15 2 2 2 2" xfId="33826" xr:uid="{4C9B044D-A1B4-4878-B132-85DB1347F51A}"/>
    <cellStyle name="40% - Ênfase4 15 2 2 2 3" xfId="33827" xr:uid="{2C991F3B-99A0-4ECD-80E6-122966BA894D}"/>
    <cellStyle name="40% - Ênfase4 15 2 2 3" xfId="33828" xr:uid="{DC291713-A708-4909-BD5C-7D04D4FBFDC0}"/>
    <cellStyle name="40% - Ênfase4 15 2 2 4" xfId="33829" xr:uid="{F7734DC4-89C9-4BF6-A2F3-FDB04252BD6F}"/>
    <cellStyle name="40% - Ênfase4 15 2 3" xfId="11744" xr:uid="{E67EE9A4-E1E4-4A51-86B2-3513B596019B}"/>
    <cellStyle name="40% - Ênfase4 15 2 3 2" xfId="33830" xr:uid="{0D09BF75-E0F0-4F48-84B9-A0C9E677DFA0}"/>
    <cellStyle name="40% - Ênfase4 15 2 3 2 2" xfId="33831" xr:uid="{D949D14E-8D43-41F4-A85B-97C2A96B110B}"/>
    <cellStyle name="40% - Ênfase4 15 2 3 2 3" xfId="33832" xr:uid="{7215F24E-C314-46EB-B91A-ED6EA223AFC6}"/>
    <cellStyle name="40% - Ênfase4 15 2 3 3" xfId="33833" xr:uid="{2835719E-0762-4A8C-8742-56A4A3BDF107}"/>
    <cellStyle name="40% - Ênfase4 15 2 3 4" xfId="33834" xr:uid="{94953287-74F9-49DB-9054-496B5C2C8C52}"/>
    <cellStyle name="40% - Ênfase4 15 2 4" xfId="33835" xr:uid="{A1E22945-48D0-4210-BD3F-5735EA1887B4}"/>
    <cellStyle name="40% - Ênfase4 15 2 4 2" xfId="33836" xr:uid="{3E223908-ECFB-4466-9038-08D290A2644C}"/>
    <cellStyle name="40% - Ênfase4 15 2 4 3" xfId="33837" xr:uid="{22C98ACD-0DA6-435D-AA18-DA43E4C3B5DF}"/>
    <cellStyle name="40% - Ênfase4 15 2 5" xfId="33838" xr:uid="{D958308A-8CC6-41C7-A64F-E73A005B87CA}"/>
    <cellStyle name="40% - Ênfase4 15 2 6" xfId="33839" xr:uid="{7799D67D-6B9D-4253-B7A2-50DBAC6B0F8F}"/>
    <cellStyle name="40% - Ênfase4 15 3" xfId="11745" xr:uid="{CF3DAD05-DD2D-4556-B431-444E46048FC1}"/>
    <cellStyle name="40% - Ênfase4 15 3 2" xfId="11746" xr:uid="{21C34FD4-F183-4492-8375-25FCBB210CFD}"/>
    <cellStyle name="40% - Ênfase4 15 3 2 2" xfId="33840" xr:uid="{858A83F3-3C2F-46FE-A113-9D94A507D215}"/>
    <cellStyle name="40% - Ênfase4 15 3 2 2 2" xfId="33841" xr:uid="{B20606C9-6CB5-4E4D-AEAA-0A3D633F7D5B}"/>
    <cellStyle name="40% - Ênfase4 15 3 2 2 3" xfId="33842" xr:uid="{0806DDAD-B806-48D8-984C-2D5186C53850}"/>
    <cellStyle name="40% - Ênfase4 15 3 2 3" xfId="33843" xr:uid="{F729E1D0-E13A-43C2-A18C-979DB6527A81}"/>
    <cellStyle name="40% - Ênfase4 15 3 2 4" xfId="33844" xr:uid="{D925D8C2-FEB1-45BF-9CEA-E053E8C6F6F8}"/>
    <cellStyle name="40% - Ênfase4 15 3 3" xfId="11747" xr:uid="{FAB509DC-C97C-422C-8CC0-AB2F2B02618E}"/>
    <cellStyle name="40% - Ênfase4 15 3 3 2" xfId="33845" xr:uid="{F5D56907-D01A-4682-B60B-A19ED70293C4}"/>
    <cellStyle name="40% - Ênfase4 15 3 3 2 2" xfId="33846" xr:uid="{9C42E01F-8F53-4022-95EA-12244BA7D966}"/>
    <cellStyle name="40% - Ênfase4 15 3 3 2 3" xfId="33847" xr:uid="{9E79754B-71E9-4693-87B9-EB84E3673D8B}"/>
    <cellStyle name="40% - Ênfase4 15 3 3 3" xfId="33848" xr:uid="{41CC051F-A328-4E1C-8E86-90878B77E875}"/>
    <cellStyle name="40% - Ênfase4 15 3 3 4" xfId="33849" xr:uid="{D0504AD8-58A9-4014-BDE8-6679744C95B7}"/>
    <cellStyle name="40% - Ênfase4 15 3 4" xfId="33850" xr:uid="{7B68DB4B-5CB6-477A-8A79-2CEBD6E0E766}"/>
    <cellStyle name="40% - Ênfase4 15 3 4 2" xfId="33851" xr:uid="{1741299A-22AB-4BDA-A3E0-CA8DB609017A}"/>
    <cellStyle name="40% - Ênfase4 15 3 4 3" xfId="33852" xr:uid="{4F3D1711-D96B-4D35-8226-71E0E8A8F461}"/>
    <cellStyle name="40% - Ênfase4 15 3 5" xfId="33853" xr:uid="{36665B4F-B1DA-4924-AC3B-7A148B76094C}"/>
    <cellStyle name="40% - Ênfase4 15 3 6" xfId="33854" xr:uid="{76078F6A-039E-44DF-978C-38C5D0221BCF}"/>
    <cellStyle name="40% - Ênfase4 15 4" xfId="11748" xr:uid="{B94C37F3-2D78-4B4B-B7E7-400E81E954B7}"/>
    <cellStyle name="40% - Ênfase4 15 4 2" xfId="33855" xr:uid="{789E75CA-6ADB-47D8-860C-6B1ACBDD3086}"/>
    <cellStyle name="40% - Ênfase4 15 4 2 2" xfId="33856" xr:uid="{4D4AE70B-B555-4BE3-B9A8-850BB557C9E3}"/>
    <cellStyle name="40% - Ênfase4 15 4 2 3" xfId="33857" xr:uid="{6CEBFA39-1F8D-4767-A62E-523571FAF85C}"/>
    <cellStyle name="40% - Ênfase4 15 4 3" xfId="33858" xr:uid="{915E48DF-3D15-42ED-9CD9-E2AAD4FE76A0}"/>
    <cellStyle name="40% - Ênfase4 15 4 4" xfId="33859" xr:uid="{12129708-9230-47F5-A5BC-E65EAD75AA6E}"/>
    <cellStyle name="40% - Ênfase4 15 5" xfId="11749" xr:uid="{1272C58B-1E58-423A-939A-EC694BBAD2DB}"/>
    <cellStyle name="40% - Ênfase4 15 5 2" xfId="33860" xr:uid="{ABD01EE4-4E7C-42C9-941C-1EED6735058C}"/>
    <cellStyle name="40% - Ênfase4 15 5 2 2" xfId="33861" xr:uid="{AF7CE0B0-A253-4963-B368-BB88859E912E}"/>
    <cellStyle name="40% - Ênfase4 15 5 2 3" xfId="33862" xr:uid="{EC76CAC1-66E2-4E33-AB7E-5FD343D30ABB}"/>
    <cellStyle name="40% - Ênfase4 15 5 3" xfId="33863" xr:uid="{A4DF30FA-0866-409C-96F3-7F7FBE5B9210}"/>
    <cellStyle name="40% - Ênfase4 15 5 4" xfId="33864" xr:uid="{95906463-FB38-4F36-B3A1-FB94F21E9C68}"/>
    <cellStyle name="40% - Ênfase4 150" xfId="43930" xr:uid="{AD5628F0-CC44-4E18-AA8A-5C5F6C2816DD}"/>
    <cellStyle name="40% - Ênfase4 151" xfId="43931" xr:uid="{92EDFAEE-77B3-4D46-AD8A-13A43BBBCFBC}"/>
    <cellStyle name="40% - Ênfase4 152" xfId="43932" xr:uid="{74556525-8B37-4801-AD17-5D13269F1347}"/>
    <cellStyle name="40% - Ênfase4 16" xfId="5433" xr:uid="{8C7FAA91-F473-456C-8CCE-FDDF11C65AD8}"/>
    <cellStyle name="40% - Ênfase4 16 2" xfId="11750" xr:uid="{462D93A9-3E1F-486A-9D16-16C74E3625CC}"/>
    <cellStyle name="40% - Ênfase4 16 2 2" xfId="11751" xr:uid="{0E1C9674-9F63-4250-A7A7-1D7C3B8E9586}"/>
    <cellStyle name="40% - Ênfase4 16 2 2 2" xfId="33865" xr:uid="{2F227388-35E8-45A6-8BB5-2A7294C76D16}"/>
    <cellStyle name="40% - Ênfase4 16 2 2 3" xfId="33866" xr:uid="{1AD5671F-9C9F-405E-A04E-B72B203883BB}"/>
    <cellStyle name="40% - Ênfase4 16 2 3" xfId="33867" xr:uid="{74E44AE8-4392-4F16-B721-13968CF0C303}"/>
    <cellStyle name="40% - Ênfase4 16 2 4" xfId="33868" xr:uid="{319DBF37-30AC-44C0-92F1-FE9B1602C0AB}"/>
    <cellStyle name="40% - Ênfase4 16 3" xfId="11752" xr:uid="{860D99A8-27CE-4156-9E71-A1261D072A43}"/>
    <cellStyle name="40% - Ênfase4 16 3 2" xfId="33869" xr:uid="{EA3E09A0-97F7-4609-B276-D75F616B4A8E}"/>
    <cellStyle name="40% - Ênfase4 16 3 2 2" xfId="33870" xr:uid="{CA1A23C1-38B9-40E5-8E51-5AFAE8187719}"/>
    <cellStyle name="40% - Ênfase4 16 3 2 3" xfId="33871" xr:uid="{5C8FE919-CBBE-47C4-873C-46F737D55EC0}"/>
    <cellStyle name="40% - Ênfase4 16 3 3" xfId="33872" xr:uid="{F3158BC2-46DA-47EB-8801-872FBA1B70A3}"/>
    <cellStyle name="40% - Ênfase4 16 3 4" xfId="33873" xr:uid="{E0EB9DDF-69DE-40A5-8F2B-8B466446B750}"/>
    <cellStyle name="40% - Ênfase4 17" xfId="5434" xr:uid="{9811D6A2-1BBE-47F9-906E-5439B65DB859}"/>
    <cellStyle name="40% - Ênfase4 17 2" xfId="11753" xr:uid="{E7A5ACD0-4D86-4070-A6B3-549DE29C9109}"/>
    <cellStyle name="40% - Ênfase4 17 2 2" xfId="11754" xr:uid="{6A2978F9-291A-4499-8D68-2DD4D1329D25}"/>
    <cellStyle name="40% - Ênfase4 17 2 2 2" xfId="33874" xr:uid="{757364B8-16ED-4544-81CA-F64C7511E4CF}"/>
    <cellStyle name="40% - Ênfase4 17 2 2 3" xfId="33875" xr:uid="{8FE7D5A1-62B5-4589-BCD1-1FBB93DA1F1B}"/>
    <cellStyle name="40% - Ênfase4 17 2 3" xfId="33876" xr:uid="{51F7C119-74FA-445E-8ADC-067D360CD47A}"/>
    <cellStyle name="40% - Ênfase4 17 2 4" xfId="33877" xr:uid="{7DED65DC-55EC-446D-A81A-C19D7EBECA05}"/>
    <cellStyle name="40% - Ênfase4 17 3" xfId="11755" xr:uid="{04B1244D-24C5-4C55-878B-E5A289DC13C3}"/>
    <cellStyle name="40% - Ênfase4 17 3 2" xfId="33878" xr:uid="{8E4FA997-1069-41F9-9C05-970AC6A8C0A3}"/>
    <cellStyle name="40% - Ênfase4 17 3 2 2" xfId="33879" xr:uid="{4D9B18EE-8C43-407A-A15F-DFE3C30B050D}"/>
    <cellStyle name="40% - Ênfase4 17 3 2 3" xfId="33880" xr:uid="{21CB8168-57EA-413A-B965-E93CBCA262C7}"/>
    <cellStyle name="40% - Ênfase4 17 3 3" xfId="33881" xr:uid="{9A46CC99-2357-4627-9EBB-4C11F6236DBE}"/>
    <cellStyle name="40% - Ênfase4 17 3 4" xfId="33882" xr:uid="{BF42A409-15BD-40F7-B23D-11FD3C79C634}"/>
    <cellStyle name="40% - Ênfase4 18" xfId="5435" xr:uid="{89439F6D-D439-4DE6-AE1F-C19DA00FB34F}"/>
    <cellStyle name="40% - Ênfase4 18 2" xfId="11756" xr:uid="{CC6AF3EB-7716-4481-97E3-A81D470E8ED8}"/>
    <cellStyle name="40% - Ênfase4 18 2 2" xfId="11757" xr:uid="{6BEF754E-7C89-45C6-BD42-347C56935234}"/>
    <cellStyle name="40% - Ênfase4 18 2 2 2" xfId="33883" xr:uid="{5B4DFED3-9CEA-4E6F-B599-022DB6C63D3D}"/>
    <cellStyle name="40% - Ênfase4 18 2 2 3" xfId="33884" xr:uid="{E814D613-EBC6-4857-BA36-B58AC662A8F7}"/>
    <cellStyle name="40% - Ênfase4 18 2 3" xfId="33885" xr:uid="{77567F87-1569-4B6F-903A-CC439C435B74}"/>
    <cellStyle name="40% - Ênfase4 18 2 4" xfId="33886" xr:uid="{497F92E7-CBFD-424F-A3E2-3A05FB6CB635}"/>
    <cellStyle name="40% - Ênfase4 18 3" xfId="11758" xr:uid="{F4B0814D-67D0-4B30-955D-C2CC6C515DA8}"/>
    <cellStyle name="40% - Ênfase4 18 3 2" xfId="33887" xr:uid="{A89FF1F2-1CCA-443A-9665-0B3EC6FE0C37}"/>
    <cellStyle name="40% - Ênfase4 18 3 2 2" xfId="33888" xr:uid="{2B2B9497-A6D7-4D7D-BE80-E9B0F70A9100}"/>
    <cellStyle name="40% - Ênfase4 18 3 2 3" xfId="33889" xr:uid="{493937BC-CD10-49FF-91EB-46C6265DAD43}"/>
    <cellStyle name="40% - Ênfase4 18 3 3" xfId="33890" xr:uid="{286772F6-0E92-4191-9678-D14E45B98B00}"/>
    <cellStyle name="40% - Ênfase4 18 3 4" xfId="33891" xr:uid="{18D3B007-0EAF-4478-AF14-E43B690E7E77}"/>
    <cellStyle name="40% - Ênfase4 19" xfId="5436" xr:uid="{B3827C10-FC6A-4DF8-B278-03856854D0FC}"/>
    <cellStyle name="40% - Ênfase4 19 2" xfId="11759" xr:uid="{652C9C5C-D4DA-475A-AFE7-AE941742E901}"/>
    <cellStyle name="40% - Ênfase4 19 2 2" xfId="11760" xr:uid="{122047FD-CC32-4307-AF79-8F6874B2273B}"/>
    <cellStyle name="40% - Ênfase4 19 2 2 2" xfId="33892" xr:uid="{A29065E8-FA6E-4DBC-9A91-0D4B7D1F87CB}"/>
    <cellStyle name="40% - Ênfase4 19 2 2 3" xfId="33893" xr:uid="{A044C191-3EFE-49B1-9474-16797E603B8B}"/>
    <cellStyle name="40% - Ênfase4 19 2 3" xfId="33894" xr:uid="{AA2E4FD5-4B73-4610-969D-56BFEB3DE92A}"/>
    <cellStyle name="40% - Ênfase4 19 2 4" xfId="33895" xr:uid="{C7832DDB-7928-4B97-AA96-D4EE4E6A39EF}"/>
    <cellStyle name="40% - Ênfase4 19 3" xfId="11761" xr:uid="{60D71181-B5A8-4C7B-9FF1-0A84AA41DE79}"/>
    <cellStyle name="40% - Ênfase4 19 3 2" xfId="33896" xr:uid="{5AC1913E-DCC8-4815-9684-C3182464883E}"/>
    <cellStyle name="40% - Ênfase4 19 3 2 2" xfId="33897" xr:uid="{942F669A-4E5C-4641-8347-8A0434DC0875}"/>
    <cellStyle name="40% - Ênfase4 19 3 2 3" xfId="33898" xr:uid="{F9A68512-9B59-49B8-94C6-1995C6AEB2B1}"/>
    <cellStyle name="40% - Ênfase4 19 3 3" xfId="33899" xr:uid="{682F0BA8-B7FD-4CDC-9B86-C461BBB83B0F}"/>
    <cellStyle name="40% - Ênfase4 19 3 4" xfId="33900" xr:uid="{24240E02-21E7-40F1-8216-815A7A40BA0E}"/>
    <cellStyle name="40% - Ênfase4 2" xfId="5437" xr:uid="{6BD2059F-8DDB-4958-B439-F4B60764B9F2}"/>
    <cellStyle name="40% - Ênfase4 2 10" xfId="5438" xr:uid="{F1218BCD-CF2C-42B4-AA7B-92984B00FC77}"/>
    <cellStyle name="40% - Ênfase4 2 10 2" xfId="11762" xr:uid="{C9E84506-BF1F-4B78-9698-979B26265A4F}"/>
    <cellStyle name="40% - Ênfase4 2 10 2 2" xfId="33901" xr:uid="{2E4EAB13-3F11-4AAB-823E-7B6C8D4BEF21}"/>
    <cellStyle name="40% - Ênfase4 2 10 2 2 2" xfId="33902" xr:uid="{8FEB1E20-882C-43A9-A7E6-2EE3C84F1E7F}"/>
    <cellStyle name="40% - Ênfase4 2 10 2 2 3" xfId="33903" xr:uid="{8B173F20-D5F1-45DF-83A1-0FA7328116AD}"/>
    <cellStyle name="40% - Ênfase4 2 10 2 3" xfId="33904" xr:uid="{8C3688C3-60D4-44B7-B109-CB8AE107BB5C}"/>
    <cellStyle name="40% - Ênfase4 2 10 2 4" xfId="33905" xr:uid="{B7B7E3E2-B1A8-471D-8B15-2BCF084F3634}"/>
    <cellStyle name="40% - Ênfase4 2 10 3" xfId="33906" xr:uid="{2BC640F2-57EE-4E31-8901-A4408E4859C9}"/>
    <cellStyle name="40% - Ênfase4 2 10 3 2" xfId="33907" xr:uid="{BF36F422-DECA-428E-8770-28BCEE70B546}"/>
    <cellStyle name="40% - Ênfase4 2 10 3 3" xfId="33908" xr:uid="{C2B0AE12-96BB-4EF6-9C66-24C0D6272859}"/>
    <cellStyle name="40% - Ênfase4 2 10 4" xfId="33909" xr:uid="{6CD16743-1569-46BF-8ACD-32D724FF46F1}"/>
    <cellStyle name="40% - Ênfase4 2 10 5" xfId="33910" xr:uid="{79D86539-3D4C-4653-9F2D-719E8AA857DC}"/>
    <cellStyle name="40% - Ênfase4 2 11" xfId="11763" xr:uid="{9C64E6A4-DE09-4D64-B316-911886379AB0}"/>
    <cellStyle name="40% - Ênfase4 2 11 2" xfId="11764" xr:uid="{84102667-1FFC-4690-B180-BFA152399A7C}"/>
    <cellStyle name="40% - Ênfase4 2 11 2 2" xfId="33911" xr:uid="{D6D3C961-FAE0-401A-A67A-B5B7E5513A69}"/>
    <cellStyle name="40% - Ênfase4 2 11 2 2 2" xfId="33912" xr:uid="{203AF361-236F-42F4-9BD3-610AE96FD71D}"/>
    <cellStyle name="40% - Ênfase4 2 11 2 2 3" xfId="33913" xr:uid="{E461E0D6-3FE0-4B6F-94B0-FE86CB039A39}"/>
    <cellStyle name="40% - Ênfase4 2 11 2 3" xfId="33914" xr:uid="{233DA7BD-DCBD-4FFC-96E4-421F1DB54405}"/>
    <cellStyle name="40% - Ênfase4 2 11 2 4" xfId="33915" xr:uid="{1E6A679D-D170-4BD6-86EF-D15C11511490}"/>
    <cellStyle name="40% - Ênfase4 2 11 3" xfId="33916" xr:uid="{F191E21C-92CD-4BBA-92EB-BD64E59A29D2}"/>
    <cellStyle name="40% - Ênfase4 2 11 3 2" xfId="33917" xr:uid="{86A0B433-408E-4426-8331-B987929637AD}"/>
    <cellStyle name="40% - Ênfase4 2 11 3 3" xfId="33918" xr:uid="{E3FFC1B4-3458-4EAE-A129-3DB179F75866}"/>
    <cellStyle name="40% - Ênfase4 2 11 4" xfId="33919" xr:uid="{963E0F37-39ED-4ECC-A4E5-96CE5536665A}"/>
    <cellStyle name="40% - Ênfase4 2 11 5" xfId="33920" xr:uid="{5A1080C9-13FF-48B1-AC41-FABD00212B23}"/>
    <cellStyle name="40% - Ênfase4 2 12" xfId="11765" xr:uid="{AAB72DC1-79AF-4E36-A481-84798BC7A138}"/>
    <cellStyle name="40% - Ênfase4 2 12 2" xfId="33921" xr:uid="{0553A7DE-1A9B-4EC9-87CA-BB5B526FBEB2}"/>
    <cellStyle name="40% - Ênfase4 2 12 2 2" xfId="33922" xr:uid="{E6554C82-0296-4663-A925-8529D30431EE}"/>
    <cellStyle name="40% - Ênfase4 2 12 2 3" xfId="33923" xr:uid="{121FF66C-5DA5-436A-B6D6-72B2F4641A60}"/>
    <cellStyle name="40% - Ênfase4 2 12 3" xfId="33924" xr:uid="{E610EC09-DBE2-4501-9D7C-2F4BA313089F}"/>
    <cellStyle name="40% - Ênfase4 2 12 4" xfId="33925" xr:uid="{6ABFECA3-81A4-410B-8796-A11F5C3A4A8D}"/>
    <cellStyle name="40% - Ênfase4 2 13" xfId="11766" xr:uid="{B90B51D8-C535-41E9-B95E-56BE8A6E05C4}"/>
    <cellStyle name="40% - Ênfase4 2 13 2" xfId="33926" xr:uid="{EC23A109-35BA-4073-A869-BA4A05669C17}"/>
    <cellStyle name="40% - Ênfase4 2 13 2 2" xfId="33927" xr:uid="{BC02C193-AF20-4BC5-9317-ECC96B8EDA5C}"/>
    <cellStyle name="40% - Ênfase4 2 13 2 3" xfId="33928" xr:uid="{461463C9-06A3-4940-B4D2-C0FFE5C4FA0E}"/>
    <cellStyle name="40% - Ênfase4 2 13 3" xfId="33929" xr:uid="{41A677DC-5421-4C7F-8F81-208ED099FC10}"/>
    <cellStyle name="40% - Ênfase4 2 13 4" xfId="33930" xr:uid="{8506DE3D-1EEF-457F-8ED0-0BC4D212B869}"/>
    <cellStyle name="40% - Ênfase4 2 14" xfId="11767" xr:uid="{BD030F8E-7A92-4F80-90F0-8F86F70A97ED}"/>
    <cellStyle name="40% - Ênfase4 2 14 2" xfId="33931" xr:uid="{D0D15AAB-37CB-4782-9F54-F91B4A71C431}"/>
    <cellStyle name="40% - Ênfase4 2 14 2 2" xfId="33932" xr:uid="{B7D6A92F-ACF0-4E36-B60B-FC8CF2F2CEBE}"/>
    <cellStyle name="40% - Ênfase4 2 14 2 3" xfId="33933" xr:uid="{9C8708A2-EC2D-4C7B-B99E-00939688E3EE}"/>
    <cellStyle name="40% - Ênfase4 2 14 3" xfId="33934" xr:uid="{60DCC983-78D6-45C7-9FD4-77EB20079747}"/>
    <cellStyle name="40% - Ênfase4 2 14 4" xfId="33935" xr:uid="{70DD6023-C623-424C-A44C-76C51A8819C9}"/>
    <cellStyle name="40% - Ênfase4 2 15" xfId="11768" xr:uid="{74A4A2AA-95CB-4B2D-A62E-B44D89FA7D8D}"/>
    <cellStyle name="40% - Ênfase4 2 15 2" xfId="33936" xr:uid="{71BD3A99-BA26-4446-939E-81917B18CCD1}"/>
    <cellStyle name="40% - Ênfase4 2 15 2 2" xfId="33937" xr:uid="{C5143CF8-8645-4F30-AE91-B5DC11850E3E}"/>
    <cellStyle name="40% - Ênfase4 2 15 2 3" xfId="33938" xr:uid="{AD8C9D7B-2B83-49E9-8B37-FE4C3445F946}"/>
    <cellStyle name="40% - Ênfase4 2 15 3" xfId="33939" xr:uid="{D78CE4D6-6DCD-4DA6-A47B-D3DE67107F09}"/>
    <cellStyle name="40% - Ênfase4 2 15 4" xfId="33940" xr:uid="{B9C8E228-5642-4B6B-A510-90AC52CEE8DC}"/>
    <cellStyle name="40% - Ênfase4 2 16" xfId="11769" xr:uid="{A8FDD0BC-3121-47A2-BADD-CD7FEB98E808}"/>
    <cellStyle name="40% - Ênfase4 2 16 2" xfId="33941" xr:uid="{081632CB-962A-4FBF-80C0-BFFC4749F53A}"/>
    <cellStyle name="40% - Ênfase4 2 16 2 2" xfId="33942" xr:uid="{9CBC8473-754E-4319-B6CF-43B8B2D0C159}"/>
    <cellStyle name="40% - Ênfase4 2 16 2 3" xfId="33943" xr:uid="{CFDB400F-3A56-46F2-8969-393CD9B27D19}"/>
    <cellStyle name="40% - Ênfase4 2 16 3" xfId="33944" xr:uid="{8E866A9E-2668-468A-8BE0-BD965D8EB702}"/>
    <cellStyle name="40% - Ênfase4 2 16 4" xfId="33945" xr:uid="{A7C15881-A6A3-4312-AECA-82328BBDD7CA}"/>
    <cellStyle name="40% - Ênfase4 2 17" xfId="11770" xr:uid="{3AE7147D-D349-456D-A1C4-E97CA3B92C2D}"/>
    <cellStyle name="40% - Ênfase4 2 17 2" xfId="33946" xr:uid="{BBD7C318-F4E7-4E30-A4DA-AFB78A0C718D}"/>
    <cellStyle name="40% - Ênfase4 2 17 2 2" xfId="33947" xr:uid="{F0DA05F2-0CB5-424D-B570-EABF27BE9EF2}"/>
    <cellStyle name="40% - Ênfase4 2 17 2 3" xfId="33948" xr:uid="{110AF3E1-354F-4D49-8402-1768F4E543FC}"/>
    <cellStyle name="40% - Ênfase4 2 17 3" xfId="33949" xr:uid="{40855F59-16CA-40FE-8FF5-1E5FBA55B2EE}"/>
    <cellStyle name="40% - Ênfase4 2 17 4" xfId="33950" xr:uid="{ED1227D1-84C0-4359-B3F7-91A29D4428DD}"/>
    <cellStyle name="40% - Ênfase4 2 18" xfId="33951" xr:uid="{B066411E-46EA-461B-BB19-5075F5B97037}"/>
    <cellStyle name="40% - Ênfase4 2 19" xfId="33952" xr:uid="{19FF75A5-17A3-4C33-B972-EB9BAAFB6BF1}"/>
    <cellStyle name="40% - Ênfase4 2 2" xfId="5439" xr:uid="{17DC3899-CACD-4209-B26C-98864A1857AD}"/>
    <cellStyle name="40% - Ênfase4 2 2 10" xfId="11771" xr:uid="{1E713DB0-D8D6-4888-8FE8-19B7F88097EC}"/>
    <cellStyle name="40% - Ênfase4 2 2 10 2" xfId="11772" xr:uid="{DF82F560-8EBC-4F3C-8126-C807271B5B92}"/>
    <cellStyle name="40% - Ênfase4 2 2 10 3" xfId="33953" xr:uid="{B9F8CA47-0BD1-4AF7-9DEE-EA057EA87BEF}"/>
    <cellStyle name="40% - Ênfase4 2 2 10 3 2" xfId="33954" xr:uid="{22E137B9-7C46-4ED3-883C-F24C1A2EBD7D}"/>
    <cellStyle name="40% - Ênfase4 2 2 10 3 3" xfId="33955" xr:uid="{D144173F-C2EA-41EA-8870-24860999F419}"/>
    <cellStyle name="40% - Ênfase4 2 2 10 4" xfId="33956" xr:uid="{0C4A11DE-6F38-4A74-8985-CA8AA17E4348}"/>
    <cellStyle name="40% - Ênfase4 2 2 10 5" xfId="33957" xr:uid="{ABF9D90A-71F5-49CF-9868-C4F694860BEB}"/>
    <cellStyle name="40% - Ênfase4 2 2 11" xfId="11773" xr:uid="{9201C5D2-3587-406F-B4B7-A51DC08B621D}"/>
    <cellStyle name="40% - Ênfase4 2 2 12" xfId="11774" xr:uid="{9311FE01-1733-4901-8F38-E5ADEAD7B25F}"/>
    <cellStyle name="40% - Ênfase4 2 2 13" xfId="11775" xr:uid="{8185F4C8-49A5-48E6-ADD1-33BB368914F4}"/>
    <cellStyle name="40% - Ênfase4 2 2 14" xfId="11776" xr:uid="{2478B797-49D9-45F8-AEAF-B00BD7E352D4}"/>
    <cellStyle name="40% - Ênfase4 2 2 15" xfId="11777" xr:uid="{29A111AB-4FE8-4E31-9769-167E26576A75}"/>
    <cellStyle name="40% - Ênfase4 2 2 16" xfId="11778" xr:uid="{6EC63D1D-66A8-437B-AC0E-A73D4A530766}"/>
    <cellStyle name="40% - Ênfase4 2 2 17" xfId="33958" xr:uid="{3706B078-B233-4AB0-9BD5-97C044313679}"/>
    <cellStyle name="40% - Ênfase4 2 2 17 2" xfId="33959" xr:uid="{6707C08F-19E3-4A6C-8A57-9C97552DDDB4}"/>
    <cellStyle name="40% - Ênfase4 2 2 17 3" xfId="33960" xr:uid="{6B742B30-0A1B-40BC-91DB-79C6F5A120FE}"/>
    <cellStyle name="40% - Ênfase4 2 2 18" xfId="33961" xr:uid="{7884042E-3CBC-40D8-A1AB-9EBA21CFFE52}"/>
    <cellStyle name="40% - Ênfase4 2 2 19" xfId="33962" xr:uid="{385131CC-180C-4D77-A0CF-90BE4FEC5B0E}"/>
    <cellStyle name="40% - Ênfase4 2 2 2" xfId="5440" xr:uid="{998E0A3C-B342-4F04-BFB8-305FC4EB5E02}"/>
    <cellStyle name="40% - Ênfase4 2 2 3" xfId="5441" xr:uid="{F6DAF4B8-09D3-4A9A-8052-A4AD81862494}"/>
    <cellStyle name="40% - Ênfase4 2 2 4" xfId="5442" xr:uid="{3C5F96D9-65B6-44BD-9C0F-DABD4707C114}"/>
    <cellStyle name="40% - Ênfase4 2 2 5" xfId="5443" xr:uid="{26A94F33-F02A-4997-9CFC-8F4A90E9E962}"/>
    <cellStyle name="40% - Ênfase4 2 2 6" xfId="5444" xr:uid="{3D4A670B-487B-414B-B399-DBBEEA75C796}"/>
    <cellStyle name="40% - Ênfase4 2 2 7" xfId="5445" xr:uid="{AE3CE2E1-464A-4DCD-A6CA-F3364A9DED6E}"/>
    <cellStyle name="40% - Ênfase4 2 2 8" xfId="5446" xr:uid="{F4386C35-B8EC-4A14-B7FC-85BF9A1194F5}"/>
    <cellStyle name="40% - Ênfase4 2 2 9" xfId="5447" xr:uid="{9624745A-A3BC-4C96-B165-134F9C07AAB6}"/>
    <cellStyle name="40% - Ênfase4 2 20" xfId="33963" xr:uid="{E99AB56F-3287-4690-853E-DDE95341FEEB}"/>
    <cellStyle name="40% - Ênfase4 2 3" xfId="5448" xr:uid="{F72813C2-2EEE-4F45-92E1-22C2D406A5FB}"/>
    <cellStyle name="40% - Ênfase4 2 3 2" xfId="11779" xr:uid="{B74FC960-A8B7-4D0D-ADF6-F93EFE0CE111}"/>
    <cellStyle name="40% - Ênfase4 2 3 2 2" xfId="33964" xr:uid="{0E520091-E8FC-4A4D-95A7-01AAAEDCC564}"/>
    <cellStyle name="40% - Ênfase4 2 3 2 2 2" xfId="33965" xr:uid="{DDDEFC36-6FAC-465A-93B0-65B3DCFF00E5}"/>
    <cellStyle name="40% - Ênfase4 2 3 2 2 3" xfId="33966" xr:uid="{56E66ACC-EA7C-4B73-B4C6-5CF424C6B7E0}"/>
    <cellStyle name="40% - Ênfase4 2 3 2 3" xfId="33967" xr:uid="{FDDD3E9A-58D2-4347-BCD6-4757547B3AC3}"/>
    <cellStyle name="40% - Ênfase4 2 3 2 4" xfId="33968" xr:uid="{8AF740DA-793C-4356-93BB-DC0FD0988BE7}"/>
    <cellStyle name="40% - Ênfase4 2 3 3" xfId="11780" xr:uid="{F8D5B586-3D3D-4C26-8731-55530DE25A3F}"/>
    <cellStyle name="40% - Ênfase4 2 3 3 2" xfId="33969" xr:uid="{AC194008-49C5-484D-A0E8-CF5BAD77D8B8}"/>
    <cellStyle name="40% - Ênfase4 2 3 3 2 2" xfId="33970" xr:uid="{15A0225B-56CF-424F-AE42-B7561E1647BF}"/>
    <cellStyle name="40% - Ênfase4 2 3 3 2 3" xfId="33971" xr:uid="{097BC99B-E8AD-49B7-9A0A-7F66ACBA47D9}"/>
    <cellStyle name="40% - Ênfase4 2 3 3 3" xfId="33972" xr:uid="{C32B6106-6C33-4458-92E7-EA3FDF1FAB62}"/>
    <cellStyle name="40% - Ênfase4 2 3 3 4" xfId="33973" xr:uid="{D594D7A8-DDA6-45ED-9824-F4DE0F3FE82C}"/>
    <cellStyle name="40% - Ênfase4 2 3 4" xfId="33974" xr:uid="{A20EB1F9-7D5A-40DC-87FB-CF409ED9909C}"/>
    <cellStyle name="40% - Ênfase4 2 3 4 2" xfId="33975" xr:uid="{B8B12BA8-ADA2-4557-BB55-7D28E0184FA3}"/>
    <cellStyle name="40% - Ênfase4 2 3 4 3" xfId="33976" xr:uid="{B95BF9AE-0E53-4FD8-AB0D-88B6B3732878}"/>
    <cellStyle name="40% - Ênfase4 2 3 5" xfId="33977" xr:uid="{2AB3EF05-EBBA-4EB3-9041-2F0D29899B42}"/>
    <cellStyle name="40% - Ênfase4 2 3 6" xfId="33978" xr:uid="{F2B3FC34-A186-4C60-BF74-BD1FEB884688}"/>
    <cellStyle name="40% - Ênfase4 2 4" xfId="5449" xr:uid="{326A852A-7E12-4E78-9A30-54D636C5B7C9}"/>
    <cellStyle name="40% - Ênfase4 2 4 2" xfId="11781" xr:uid="{ECB7A3C2-DF40-46DC-B0A5-2C20B3D23EC2}"/>
    <cellStyle name="40% - Ênfase4 2 4 2 2" xfId="33979" xr:uid="{250178F8-ACAD-4D39-B8CF-993D836BBECF}"/>
    <cellStyle name="40% - Ênfase4 2 4 2 2 2" xfId="33980" xr:uid="{6E42F48F-287B-41A4-A82D-9BE55BB84058}"/>
    <cellStyle name="40% - Ênfase4 2 4 2 2 3" xfId="33981" xr:uid="{382D9101-7F26-413E-9557-C245D7F7FF7F}"/>
    <cellStyle name="40% - Ênfase4 2 4 2 3" xfId="33982" xr:uid="{5A69BF07-B3E6-43A9-B341-3485B99D1D76}"/>
    <cellStyle name="40% - Ênfase4 2 4 2 4" xfId="33983" xr:uid="{53835BA5-F143-44DF-A7FE-8AEF72A3FEF5}"/>
    <cellStyle name="40% - Ênfase4 2 4 3" xfId="11782" xr:uid="{53AC792F-4B33-4EB5-B490-4F7B693AE6DE}"/>
    <cellStyle name="40% - Ênfase4 2 4 3 2" xfId="33984" xr:uid="{BEE3898C-639E-4FC8-BF78-0D68E382D1F6}"/>
    <cellStyle name="40% - Ênfase4 2 4 3 2 2" xfId="33985" xr:uid="{236A07C7-0B6D-4170-9C3F-2C83205F300B}"/>
    <cellStyle name="40% - Ênfase4 2 4 3 2 3" xfId="33986" xr:uid="{9E168861-2D40-43B9-B44D-57E358F74FC0}"/>
    <cellStyle name="40% - Ênfase4 2 4 3 3" xfId="33987" xr:uid="{59267301-1507-4E2E-8979-9D192403768E}"/>
    <cellStyle name="40% - Ênfase4 2 4 3 4" xfId="33988" xr:uid="{12324C84-D697-4CC5-86D5-57B93DF2C528}"/>
    <cellStyle name="40% - Ênfase4 2 4 4" xfId="33989" xr:uid="{B5E46FF1-A421-44F6-8FA4-6CBB06E2FC9B}"/>
    <cellStyle name="40% - Ênfase4 2 4 4 2" xfId="33990" xr:uid="{B15FC1C4-BD49-409F-8CBE-43C7DBF95492}"/>
    <cellStyle name="40% - Ênfase4 2 4 4 3" xfId="33991" xr:uid="{5281C7B3-D816-4317-85EC-F56E7278FDA4}"/>
    <cellStyle name="40% - Ênfase4 2 4 5" xfId="33992" xr:uid="{86F441EC-5924-4B4C-996C-2BBF91920A55}"/>
    <cellStyle name="40% - Ênfase4 2 4 6" xfId="33993" xr:uid="{690281A1-73F3-449C-A5DA-3DBBF2CA387F}"/>
    <cellStyle name="40% - Ênfase4 2 5" xfId="5450" xr:uid="{8F01E254-0B43-473E-ABF2-8B365091F683}"/>
    <cellStyle name="40% - Ênfase4 2 5 2" xfId="11783" xr:uid="{439E2066-9A6D-4741-8F6D-192DD9AA1E33}"/>
    <cellStyle name="40% - Ênfase4 2 5 2 2" xfId="33994" xr:uid="{F657DD3B-D255-4050-8B2B-93F7C7581465}"/>
    <cellStyle name="40% - Ênfase4 2 5 2 2 2" xfId="33995" xr:uid="{E281F631-2C31-47FA-A41C-A3CFCACB7116}"/>
    <cellStyle name="40% - Ênfase4 2 5 2 2 3" xfId="33996" xr:uid="{EFADD68D-8BDC-49AB-A22F-6DE257B2E8F7}"/>
    <cellStyle name="40% - Ênfase4 2 5 2 3" xfId="33997" xr:uid="{4EBBB01B-FF50-4138-9414-2B0BA105D6B6}"/>
    <cellStyle name="40% - Ênfase4 2 5 2 4" xfId="33998" xr:uid="{EDB083BA-93A3-4E96-BFE4-AA5C99CA7E29}"/>
    <cellStyle name="40% - Ênfase4 2 5 3" xfId="11784" xr:uid="{13B8A677-2F66-47DB-8EB6-AB1E271E8831}"/>
    <cellStyle name="40% - Ênfase4 2 5 3 2" xfId="33999" xr:uid="{E1AB22C7-4C29-4ADD-AF17-4536A06BA9CB}"/>
    <cellStyle name="40% - Ênfase4 2 5 3 2 2" xfId="34000" xr:uid="{D0A11736-D2F7-4CE6-866C-1A3737BF3666}"/>
    <cellStyle name="40% - Ênfase4 2 5 3 2 3" xfId="34001" xr:uid="{5D9E5788-246E-43D3-B30A-502F285E0D17}"/>
    <cellStyle name="40% - Ênfase4 2 5 3 3" xfId="34002" xr:uid="{6035E40F-439C-4C2E-A99F-63C7C832043C}"/>
    <cellStyle name="40% - Ênfase4 2 5 3 4" xfId="34003" xr:uid="{189D2C92-76DB-4AEA-B3A9-1D79FD0BF224}"/>
    <cellStyle name="40% - Ênfase4 2 5 4" xfId="34004" xr:uid="{91C0B4DA-F00A-4F1D-BB27-5946BD7C29D7}"/>
    <cellStyle name="40% - Ênfase4 2 5 4 2" xfId="34005" xr:uid="{15297323-5A54-468A-BCEE-759C9C5DBC83}"/>
    <cellStyle name="40% - Ênfase4 2 5 4 3" xfId="34006" xr:uid="{E4A0BF17-952C-47DF-8576-EB759F7E82A9}"/>
    <cellStyle name="40% - Ênfase4 2 5 5" xfId="34007" xr:uid="{CA624ED4-87D9-45CD-ACE2-0C76B802A05A}"/>
    <cellStyle name="40% - Ênfase4 2 5 6" xfId="34008" xr:uid="{387FF768-7621-43E3-A921-6EF04D62525C}"/>
    <cellStyle name="40% - Ênfase4 2 6" xfId="5451" xr:uid="{64A58FF4-2FDE-4E27-AADE-CDE25C1A48AB}"/>
    <cellStyle name="40% - Ênfase4 2 6 2" xfId="11785" xr:uid="{41547B68-F6CE-47F7-81E4-BF3A9F39A9A1}"/>
    <cellStyle name="40% - Ênfase4 2 6 2 2" xfId="34009" xr:uid="{ADC686CE-792A-44CD-B2EB-BD07B37A9882}"/>
    <cellStyle name="40% - Ênfase4 2 6 2 2 2" xfId="34010" xr:uid="{8C08AEA0-243B-4284-A80F-FA104E78F169}"/>
    <cellStyle name="40% - Ênfase4 2 6 2 2 3" xfId="34011" xr:uid="{78889260-EAAE-4A9C-9192-D012CAE67DAF}"/>
    <cellStyle name="40% - Ênfase4 2 6 2 3" xfId="34012" xr:uid="{2EF288DD-B056-4F3D-ADE8-F75BB12E5992}"/>
    <cellStyle name="40% - Ênfase4 2 6 2 4" xfId="34013" xr:uid="{4BD7C19F-FCB9-4094-ADFB-DA669CF663C6}"/>
    <cellStyle name="40% - Ênfase4 2 6 3" xfId="11786" xr:uid="{517044B5-7784-4726-AEE3-99593730C0E0}"/>
    <cellStyle name="40% - Ênfase4 2 6 3 2" xfId="34014" xr:uid="{FBBF9E88-C707-4A01-B06B-0BC5E09321DA}"/>
    <cellStyle name="40% - Ênfase4 2 6 3 2 2" xfId="34015" xr:uid="{96E131D2-48D0-4E56-82FB-F6B7B67DED99}"/>
    <cellStyle name="40% - Ênfase4 2 6 3 2 3" xfId="34016" xr:uid="{74D00A23-CD4E-4215-AF46-575208E1D8BC}"/>
    <cellStyle name="40% - Ênfase4 2 6 3 3" xfId="34017" xr:uid="{4E00A73E-C0A9-4409-9920-C6B08BBC8A72}"/>
    <cellStyle name="40% - Ênfase4 2 6 3 4" xfId="34018" xr:uid="{BF9908E4-66BE-4555-9AE5-57A0C4F1B67B}"/>
    <cellStyle name="40% - Ênfase4 2 6 4" xfId="34019" xr:uid="{F35EA4DD-E961-41E6-B74D-733720A1E508}"/>
    <cellStyle name="40% - Ênfase4 2 6 4 2" xfId="34020" xr:uid="{C5867F43-7777-4D98-8E6C-F36DC0269489}"/>
    <cellStyle name="40% - Ênfase4 2 6 4 3" xfId="34021" xr:uid="{00A13F34-8943-413D-AC8D-980F9651E308}"/>
    <cellStyle name="40% - Ênfase4 2 6 5" xfId="34022" xr:uid="{564563E6-CC77-4305-A0B3-4EAE829F855D}"/>
    <cellStyle name="40% - Ênfase4 2 6 6" xfId="34023" xr:uid="{D9DBE840-9B2F-4026-92A6-2AB3C95138C1}"/>
    <cellStyle name="40% - Ênfase4 2 7" xfId="5452" xr:uid="{DC050AA6-B2B7-45CC-A1E1-A56412D3A9F5}"/>
    <cellStyle name="40% - Ênfase4 2 7 2" xfId="11787" xr:uid="{0809A0BE-EADA-4ADB-9F73-829445C67153}"/>
    <cellStyle name="40% - Ênfase4 2 7 2 2" xfId="34024" xr:uid="{882405CF-A0B0-4848-AE1E-02390900F006}"/>
    <cellStyle name="40% - Ênfase4 2 7 2 2 2" xfId="34025" xr:uid="{9A06788F-3834-4A26-92DB-FC6D7E524F05}"/>
    <cellStyle name="40% - Ênfase4 2 7 2 2 3" xfId="34026" xr:uid="{953DAF7C-5496-4A1B-BBDC-B340F91F5460}"/>
    <cellStyle name="40% - Ênfase4 2 7 2 3" xfId="34027" xr:uid="{847CEE2F-C080-4A2B-8117-743353AFFF11}"/>
    <cellStyle name="40% - Ênfase4 2 7 2 4" xfId="34028" xr:uid="{9ED8B19D-0905-48F4-AEFD-C70F9E630007}"/>
    <cellStyle name="40% - Ênfase4 2 7 3" xfId="11788" xr:uid="{282F3742-E16A-47CF-A69B-23DF2236CA23}"/>
    <cellStyle name="40% - Ênfase4 2 7 3 2" xfId="34029" xr:uid="{1745280D-16C4-48E2-912A-1E3FDB2D0B1C}"/>
    <cellStyle name="40% - Ênfase4 2 7 3 2 2" xfId="34030" xr:uid="{1E01CF38-5A20-4807-8F97-A70CB4E0EF92}"/>
    <cellStyle name="40% - Ênfase4 2 7 3 2 3" xfId="34031" xr:uid="{B0223C9C-01E3-4359-8474-BFDC002F8B84}"/>
    <cellStyle name="40% - Ênfase4 2 7 3 3" xfId="34032" xr:uid="{4C6CFD4A-CC52-4716-9E31-89A667E0D26D}"/>
    <cellStyle name="40% - Ênfase4 2 7 3 4" xfId="34033" xr:uid="{DFC5B0E8-8560-49C9-A0C8-B695FB54C995}"/>
    <cellStyle name="40% - Ênfase4 2 7 4" xfId="34034" xr:uid="{5F6FFA1C-1336-4945-B4EC-9CCEC9975307}"/>
    <cellStyle name="40% - Ênfase4 2 7 4 2" xfId="34035" xr:uid="{06B3573B-4548-4B49-A2EF-0194076E0DBF}"/>
    <cellStyle name="40% - Ênfase4 2 7 4 3" xfId="34036" xr:uid="{A65341F9-FF11-4700-AE8A-B89234AF26B4}"/>
    <cellStyle name="40% - Ênfase4 2 7 5" xfId="34037" xr:uid="{C4FDAEE4-38B9-453A-9260-C4F0E40ADD5D}"/>
    <cellStyle name="40% - Ênfase4 2 7 6" xfId="34038" xr:uid="{19B0A032-BB96-4E3D-A087-291F20A40969}"/>
    <cellStyle name="40% - Ênfase4 2 8" xfId="5453" xr:uid="{D6924CB8-2D70-4391-9035-BEFB12BD15EF}"/>
    <cellStyle name="40% - Ênfase4 2 8 2" xfId="11789" xr:uid="{D59E1967-C27C-437A-B83B-F5B0721E8E7B}"/>
    <cellStyle name="40% - Ênfase4 2 8 2 2" xfId="34039" xr:uid="{181827FC-FB39-456E-8C9B-3DB396EDE0CD}"/>
    <cellStyle name="40% - Ênfase4 2 8 2 2 2" xfId="34040" xr:uid="{E01A0948-CC00-43B9-8E21-F5C70D0D3BE5}"/>
    <cellStyle name="40% - Ênfase4 2 8 2 2 3" xfId="34041" xr:uid="{E2863F9F-FE5E-426B-965D-47473F025694}"/>
    <cellStyle name="40% - Ênfase4 2 8 2 3" xfId="34042" xr:uid="{DB8A05DB-2F62-4027-93BE-CF68F08F65B3}"/>
    <cellStyle name="40% - Ênfase4 2 8 2 4" xfId="34043" xr:uid="{D52CDDB2-D21B-4866-9DC6-2BFFB986B283}"/>
    <cellStyle name="40% - Ênfase4 2 8 3" xfId="11790" xr:uid="{B8D11D55-5350-4F67-878D-CE7843EB619D}"/>
    <cellStyle name="40% - Ênfase4 2 8 3 2" xfId="34044" xr:uid="{7337D8FC-8CB3-40FB-8A4B-CD3C9940D452}"/>
    <cellStyle name="40% - Ênfase4 2 8 3 2 2" xfId="34045" xr:uid="{E27D7F38-1794-4D20-A38E-6B46C8033581}"/>
    <cellStyle name="40% - Ênfase4 2 8 3 2 3" xfId="34046" xr:uid="{A08A9915-680D-4DE4-948C-301DD11F1456}"/>
    <cellStyle name="40% - Ênfase4 2 8 3 3" xfId="34047" xr:uid="{4243A6CA-D8C6-4E1D-964C-E38458D6F5E0}"/>
    <cellStyle name="40% - Ênfase4 2 8 3 4" xfId="34048" xr:uid="{B37EF47B-B0C3-4DDA-872F-24C4D1012006}"/>
    <cellStyle name="40% - Ênfase4 2 8 4" xfId="34049" xr:uid="{A5F45771-06C6-42C8-B6E3-F10CFDF3F1CA}"/>
    <cellStyle name="40% - Ênfase4 2 8 4 2" xfId="34050" xr:uid="{F4779B1D-A834-4082-B6E3-7870FC0BAAFD}"/>
    <cellStyle name="40% - Ênfase4 2 8 4 3" xfId="34051" xr:uid="{0B2D6149-ED1C-426E-A54F-A15A03A84E77}"/>
    <cellStyle name="40% - Ênfase4 2 8 5" xfId="34052" xr:uid="{E228EACE-D06F-41A6-A348-061E28C3AAD4}"/>
    <cellStyle name="40% - Ênfase4 2 8 6" xfId="34053" xr:uid="{9F4DF3FF-541D-4A9E-9D29-A77413CC065D}"/>
    <cellStyle name="40% - Ênfase4 2 9" xfId="5454" xr:uid="{3929AF60-7E66-4375-B11A-A689008B2211}"/>
    <cellStyle name="40% - Ênfase4 2 9 2" xfId="11791" xr:uid="{CBB28F9D-AD89-4E84-A7AD-3D2DB533F179}"/>
    <cellStyle name="40% - Ênfase4 2 9 2 2" xfId="34054" xr:uid="{FCE9C22C-0A40-407C-9158-3E298AC2881A}"/>
    <cellStyle name="40% - Ênfase4 2 9 2 2 2" xfId="34055" xr:uid="{442B0CC3-D91B-49BA-822A-E26F32149E5D}"/>
    <cellStyle name="40% - Ênfase4 2 9 2 2 3" xfId="34056" xr:uid="{C853735A-CDA4-462A-9A9A-7BE44C92B9E7}"/>
    <cellStyle name="40% - Ênfase4 2 9 2 3" xfId="34057" xr:uid="{41D5A845-87FC-4A51-A2DC-C57EEF17F07D}"/>
    <cellStyle name="40% - Ênfase4 2 9 2 4" xfId="34058" xr:uid="{9EBB51D9-E477-4E04-B72E-527A35962EB1}"/>
    <cellStyle name="40% - Ênfase4 2 9 3" xfId="34059" xr:uid="{636C89CC-B2CA-45A7-8279-9773675B62B9}"/>
    <cellStyle name="40% - Ênfase4 2 9 3 2" xfId="34060" xr:uid="{B252BD0E-A9AB-4E2D-B898-265783DBC63E}"/>
    <cellStyle name="40% - Ênfase4 2 9 3 3" xfId="34061" xr:uid="{84C10E48-036D-4A18-B050-B556F6D1E84B}"/>
    <cellStyle name="40% - Ênfase4 2 9 4" xfId="34062" xr:uid="{E13CDFD2-477F-47F7-A31D-B02BB30791E5}"/>
    <cellStyle name="40% - Ênfase4 2 9 5" xfId="34063" xr:uid="{2A7C0DA8-37C6-458C-8792-EB7A68FAB18D}"/>
    <cellStyle name="40% - Ênfase4 2_QGOG DRE Segreg_Serv x EP_DEZ09_multa_50%_V5" xfId="11792" xr:uid="{8002CADC-DB63-432B-AD5D-9F0769754E83}"/>
    <cellStyle name="40% - Ênfase4 20" xfId="5455" xr:uid="{880B39AA-2878-4492-956F-63AE1F849299}"/>
    <cellStyle name="40% - Ênfase4 20 2" xfId="11793" xr:uid="{49DE6B7C-6FFA-4904-8B22-0AEBC3DAE099}"/>
    <cellStyle name="40% - Ênfase4 20 2 2" xfId="11794" xr:uid="{50844963-971C-423C-9422-5F83BF8D042F}"/>
    <cellStyle name="40% - Ênfase4 20 2 2 2" xfId="34064" xr:uid="{F2D55726-7C83-4132-89FD-7EEAA0D033AF}"/>
    <cellStyle name="40% - Ênfase4 20 2 2 3" xfId="34065" xr:uid="{EAA00946-ED98-4500-9545-6D404F59857D}"/>
    <cellStyle name="40% - Ênfase4 20 2 3" xfId="34066" xr:uid="{D6B9993F-F19C-488D-BCDA-9D908416E54A}"/>
    <cellStyle name="40% - Ênfase4 20 2 4" xfId="34067" xr:uid="{70EE8F6C-F864-4055-9713-8B155B5038B6}"/>
    <cellStyle name="40% - Ênfase4 20 3" xfId="11795" xr:uid="{1AAD22B8-AC44-45F2-86C8-1CA7F2B0ED92}"/>
    <cellStyle name="40% - Ênfase4 20 3 2" xfId="34068" xr:uid="{9AB66DCD-3DDF-4B56-934C-4D2B7E3BDDB9}"/>
    <cellStyle name="40% - Ênfase4 20 3 2 2" xfId="34069" xr:uid="{EDADBAB9-C375-4894-8705-A26DBF384292}"/>
    <cellStyle name="40% - Ênfase4 20 3 2 3" xfId="34070" xr:uid="{BD93ACA0-9C81-4302-BDD7-BCC4FE939BF4}"/>
    <cellStyle name="40% - Ênfase4 20 3 3" xfId="34071" xr:uid="{EBF3BD53-2269-4EA6-9736-1364FD00E5D9}"/>
    <cellStyle name="40% - Ênfase4 20 3 4" xfId="34072" xr:uid="{853227DA-A8DB-4FE7-A78A-4FC6ED1FB152}"/>
    <cellStyle name="40% - Ênfase4 20 4" xfId="34073" xr:uid="{B2BD405E-99E7-458D-9459-EF3D88D20C48}"/>
    <cellStyle name="40% - Ênfase4 20 4 2" xfId="34074" xr:uid="{94FD7CA0-517B-455C-B508-294D87536CCA}"/>
    <cellStyle name="40% - Ênfase4 20 4 3" xfId="34075" xr:uid="{C10E47D1-DFD7-43EF-B2DD-9E32A7736816}"/>
    <cellStyle name="40% - Ênfase4 20 5" xfId="34076" xr:uid="{A1CC5215-F9BF-4CCB-AC87-653A77F17155}"/>
    <cellStyle name="40% - Ênfase4 20 6" xfId="34077" xr:uid="{72AC58A8-5397-4708-BC64-48BB91843EDC}"/>
    <cellStyle name="40% - Ênfase4 21" xfId="5456" xr:uid="{34D4CA90-CD92-4DDA-B6E6-FAE98640DD3C}"/>
    <cellStyle name="40% - Ênfase4 21 2" xfId="11796" xr:uid="{0EDE7945-511C-4E30-B7C9-AA7CB36D7E10}"/>
    <cellStyle name="40% - Ênfase4 21 2 2" xfId="11797" xr:uid="{E5D776B0-6FDA-427D-8B64-BD92746FEA76}"/>
    <cellStyle name="40% - Ênfase4 21 2 2 2" xfId="34078" xr:uid="{FA5706A6-833B-4679-BE23-F6D057A78B66}"/>
    <cellStyle name="40% - Ênfase4 21 2 2 3" xfId="34079" xr:uid="{71AB3D73-5CDD-45BD-BD83-5CECA6C8C794}"/>
    <cellStyle name="40% - Ênfase4 21 2 3" xfId="34080" xr:uid="{3992B842-0681-403E-B266-D8392EEDF0B7}"/>
    <cellStyle name="40% - Ênfase4 21 2 4" xfId="34081" xr:uid="{AF20D50D-8558-45DC-BD6E-4C3EE419DD22}"/>
    <cellStyle name="40% - Ênfase4 21 3" xfId="11798" xr:uid="{241ED3E0-9CA9-41C2-9034-86DE2B438814}"/>
    <cellStyle name="40% - Ênfase4 21 3 2" xfId="34082" xr:uid="{31E442DF-D33A-4274-A2A1-C358BE89E37B}"/>
    <cellStyle name="40% - Ênfase4 21 3 2 2" xfId="34083" xr:uid="{3BF5943F-2DE1-4F61-8CEB-B29BC57F9530}"/>
    <cellStyle name="40% - Ênfase4 21 3 2 3" xfId="34084" xr:uid="{C9B3BADC-DB02-4B32-BCEC-D0617BBD9DB3}"/>
    <cellStyle name="40% - Ênfase4 21 3 3" xfId="34085" xr:uid="{ED0C4688-E46C-456B-A018-3A1EE49C2AF3}"/>
    <cellStyle name="40% - Ênfase4 21 3 4" xfId="34086" xr:uid="{096D94CC-1D76-4A2F-9DBE-A04D09D77DFB}"/>
    <cellStyle name="40% - Ênfase4 21 4" xfId="34087" xr:uid="{90410905-F700-4115-BF55-CD1C1EF3A459}"/>
    <cellStyle name="40% - Ênfase4 21 4 2" xfId="34088" xr:uid="{0B5472E1-5E91-4A66-BF15-655858029E58}"/>
    <cellStyle name="40% - Ênfase4 21 4 3" xfId="34089" xr:uid="{4B37D368-CAF9-443B-8387-19C54E0AFCAB}"/>
    <cellStyle name="40% - Ênfase4 21 5" xfId="34090" xr:uid="{59BB8348-0CB2-41A7-8D27-ECCFF7DC16A9}"/>
    <cellStyle name="40% - Ênfase4 21 6" xfId="34091" xr:uid="{ED8ED558-B491-48C2-9C37-08F2BBBA8457}"/>
    <cellStyle name="40% - Ênfase4 22" xfId="5457" xr:uid="{07F60C94-AB7A-48EC-BEC2-9FC4A8422FB8}"/>
    <cellStyle name="40% - Ênfase4 22 2" xfId="11799" xr:uid="{C5A581E3-7C45-4720-9BE3-F5E38A9A46AE}"/>
    <cellStyle name="40% - Ênfase4 22 2 2" xfId="11800" xr:uid="{6A3A43CA-AA58-4FC1-BF4E-62624925DA6F}"/>
    <cellStyle name="40% - Ênfase4 22 2 2 2" xfId="34092" xr:uid="{79BEF336-3FB0-4D26-AB72-2E31CCF3E7E6}"/>
    <cellStyle name="40% - Ênfase4 22 2 2 3" xfId="34093" xr:uid="{23F996D0-F950-43A9-8ED4-3C731135B953}"/>
    <cellStyle name="40% - Ênfase4 22 2 3" xfId="34094" xr:uid="{DFE04A5A-546B-436F-AABD-030AABA6A9BC}"/>
    <cellStyle name="40% - Ênfase4 22 2 4" xfId="34095" xr:uid="{8BBB0617-EC43-41C5-9E63-C90458BDE3EC}"/>
    <cellStyle name="40% - Ênfase4 22 3" xfId="11801" xr:uid="{F85AB703-013B-4636-8C58-27D30373DCC6}"/>
    <cellStyle name="40% - Ênfase4 22 3 2" xfId="34096" xr:uid="{6D99D243-B3C1-41B7-A433-91AEF36A1A1E}"/>
    <cellStyle name="40% - Ênfase4 22 3 2 2" xfId="34097" xr:uid="{BDE294BB-A636-4404-9889-2FE68B29FFF3}"/>
    <cellStyle name="40% - Ênfase4 22 3 2 3" xfId="34098" xr:uid="{5D1FC012-4B3B-4734-A0D9-0E1CB559D824}"/>
    <cellStyle name="40% - Ênfase4 22 3 3" xfId="34099" xr:uid="{81092F69-A7BD-4BB2-8FF7-F9BDDF024A06}"/>
    <cellStyle name="40% - Ênfase4 22 3 4" xfId="34100" xr:uid="{9A42F651-1458-4676-93F4-C5A7236E4146}"/>
    <cellStyle name="40% - Ênfase4 22 4" xfId="34101" xr:uid="{201A7101-B1C1-47B2-91AF-76727831FFEF}"/>
    <cellStyle name="40% - Ênfase4 22 4 2" xfId="34102" xr:uid="{E828F4CA-D4AB-47BE-BD4D-968F4F86BE91}"/>
    <cellStyle name="40% - Ênfase4 22 4 3" xfId="34103" xr:uid="{B892A928-ACAD-456B-8214-B753833AADCF}"/>
    <cellStyle name="40% - Ênfase4 22 5" xfId="34104" xr:uid="{A7991414-F058-49FB-886A-FECA3E13C144}"/>
    <cellStyle name="40% - Ênfase4 22 6" xfId="34105" xr:uid="{AA359DEA-D56E-404C-A22D-AA0846438F47}"/>
    <cellStyle name="40% - Ênfase4 23" xfId="5458" xr:uid="{D3C04CC2-2CA6-4775-B891-71B4CFB3B9D4}"/>
    <cellStyle name="40% - Ênfase4 23 2" xfId="11802" xr:uid="{7CE68D51-B501-4877-B8D2-F6942D7DD369}"/>
    <cellStyle name="40% - Ênfase4 23 2 2" xfId="11803" xr:uid="{3F2BE1F1-4FF5-455E-97E8-259976AFFBD5}"/>
    <cellStyle name="40% - Ênfase4 23 2 2 2" xfId="34106" xr:uid="{39875C88-820B-4F3C-A643-0B1EF232B6F6}"/>
    <cellStyle name="40% - Ênfase4 23 2 2 3" xfId="34107" xr:uid="{A512DC33-011B-442D-929F-DE558032AE76}"/>
    <cellStyle name="40% - Ênfase4 23 2 3" xfId="34108" xr:uid="{4B0DAC4A-5322-46F2-ABA4-5B0F2E1E27F8}"/>
    <cellStyle name="40% - Ênfase4 23 2 4" xfId="34109" xr:uid="{FD07F5C4-53CC-4EAD-8B8B-943FDCDE93DF}"/>
    <cellStyle name="40% - Ênfase4 23 3" xfId="11804" xr:uid="{74AADB4F-99DF-47C4-A317-DCCBE3A1995C}"/>
    <cellStyle name="40% - Ênfase4 23 3 2" xfId="34110" xr:uid="{CC12A10C-4671-4603-AC19-66483BE4F60C}"/>
    <cellStyle name="40% - Ênfase4 23 3 2 2" xfId="34111" xr:uid="{6DAFAD51-77B0-4D6D-9167-72ADD03E0875}"/>
    <cellStyle name="40% - Ênfase4 23 3 2 3" xfId="34112" xr:uid="{29FB85F8-5B94-4416-9C0B-394EA6CED782}"/>
    <cellStyle name="40% - Ênfase4 23 3 3" xfId="34113" xr:uid="{F722E629-372E-44BE-9474-C3BA04B81066}"/>
    <cellStyle name="40% - Ênfase4 23 3 4" xfId="34114" xr:uid="{4A4C1336-C493-45D9-B955-52831BE30B01}"/>
    <cellStyle name="40% - Ênfase4 23 4" xfId="34115" xr:uid="{B17990A5-F42D-4601-8A1A-AF5C6239184C}"/>
    <cellStyle name="40% - Ênfase4 23 4 2" xfId="34116" xr:uid="{76A0D6DA-70D8-40C4-9C47-F17CC39555E7}"/>
    <cellStyle name="40% - Ênfase4 23 4 3" xfId="34117" xr:uid="{191B98C9-4A9F-47B2-BBA2-148E9FB72D7E}"/>
    <cellStyle name="40% - Ênfase4 23 5" xfId="34118" xr:uid="{65B7140F-263D-4BB8-9778-9734E6A58046}"/>
    <cellStyle name="40% - Ênfase4 23 6" xfId="34119" xr:uid="{5EB628B1-D1A6-49A7-A07D-F49013314D91}"/>
    <cellStyle name="40% - Ênfase4 24" xfId="5459" xr:uid="{EE87F812-6327-47D5-A811-F273CE1F9F6B}"/>
    <cellStyle name="40% - Ênfase4 24 2" xfId="11805" xr:uid="{9548C281-133E-4090-B877-244ABB7F074D}"/>
    <cellStyle name="40% - Ênfase4 24 2 2" xfId="11806" xr:uid="{FD7AF7CF-7396-4D66-B8C7-BC7446A40975}"/>
    <cellStyle name="40% - Ênfase4 24 2 2 2" xfId="34120" xr:uid="{3E84E7D4-5283-4A69-977D-80D75ABED66A}"/>
    <cellStyle name="40% - Ênfase4 24 2 2 3" xfId="34121" xr:uid="{0A6FF508-D4B2-4068-8D2F-963884BC19A5}"/>
    <cellStyle name="40% - Ênfase4 24 2 3" xfId="34122" xr:uid="{2641D7BA-FF76-4041-97CD-9822759FC732}"/>
    <cellStyle name="40% - Ênfase4 24 2 4" xfId="34123" xr:uid="{9CC34851-F1D7-45A2-89EF-DC34B7845343}"/>
    <cellStyle name="40% - Ênfase4 24 3" xfId="11807" xr:uid="{80E3EBD9-2E33-477F-B9BD-66136D77BB5E}"/>
    <cellStyle name="40% - Ênfase4 24 3 2" xfId="34124" xr:uid="{84627641-46D6-41E7-9507-1992FB913CDB}"/>
    <cellStyle name="40% - Ênfase4 24 3 2 2" xfId="34125" xr:uid="{5F55B93C-6A7B-46E9-A202-B7BE14A2BC14}"/>
    <cellStyle name="40% - Ênfase4 24 3 2 3" xfId="34126" xr:uid="{F2D5CB5F-3E04-4A28-843E-AE894A890EA6}"/>
    <cellStyle name="40% - Ênfase4 24 3 3" xfId="34127" xr:uid="{B446F1F3-01F2-43C9-940D-5E6468C80CAA}"/>
    <cellStyle name="40% - Ênfase4 24 3 4" xfId="34128" xr:uid="{EFBB5507-8114-4F12-AC9A-F94124EDDA78}"/>
    <cellStyle name="40% - Ênfase4 24 4" xfId="34129" xr:uid="{C7C12058-4873-4617-9B98-89F7497A326C}"/>
    <cellStyle name="40% - Ênfase4 24 4 2" xfId="34130" xr:uid="{E0387140-EC37-42F4-AE78-74B7FCF4A4E0}"/>
    <cellStyle name="40% - Ênfase4 24 4 3" xfId="34131" xr:uid="{0812EE50-1AF9-4AB9-99AE-F8B47DEFFA74}"/>
    <cellStyle name="40% - Ênfase4 24 5" xfId="34132" xr:uid="{B697D5E6-F760-4776-91ED-C63022D7C49C}"/>
    <cellStyle name="40% - Ênfase4 24 6" xfId="34133" xr:uid="{A5364817-888A-4700-83D9-D0D99BBBC9E3}"/>
    <cellStyle name="40% - Ênfase4 25" xfId="5460" xr:uid="{D7226CE3-D4F4-4829-8844-2AA187803724}"/>
    <cellStyle name="40% - Ênfase4 25 2" xfId="11808" xr:uid="{E6983E80-EDCD-476E-8F7B-67984E719418}"/>
    <cellStyle name="40% - Ênfase4 25 2 2" xfId="11809" xr:uid="{6363C2B3-B02B-439A-9FB9-B12C28C6E9E0}"/>
    <cellStyle name="40% - Ênfase4 25 2 2 2" xfId="34134" xr:uid="{2903D39D-ACB4-4517-A740-1ABA6EB51E3A}"/>
    <cellStyle name="40% - Ênfase4 25 2 2 3" xfId="34135" xr:uid="{4D8C8BC2-4723-49F2-BCA4-1E06FC9C282D}"/>
    <cellStyle name="40% - Ênfase4 25 2 3" xfId="34136" xr:uid="{960846A8-2D24-45BF-8E92-0A490BB0D466}"/>
    <cellStyle name="40% - Ênfase4 25 2 4" xfId="34137" xr:uid="{BA685171-D521-43CC-A581-7CA1655B8720}"/>
    <cellStyle name="40% - Ênfase4 25 3" xfId="11810" xr:uid="{F39E9C81-19A5-4B8A-8EE2-B7ECAAD04CD4}"/>
    <cellStyle name="40% - Ênfase4 25 3 2" xfId="34138" xr:uid="{210D6B68-7424-4446-A210-8FD0953E9997}"/>
    <cellStyle name="40% - Ênfase4 25 3 2 2" xfId="34139" xr:uid="{8508A495-E311-4A6B-AE9D-887CEEBB4057}"/>
    <cellStyle name="40% - Ênfase4 25 3 2 3" xfId="34140" xr:uid="{65F3D36B-CA56-49C7-AC34-D3A38B300DD2}"/>
    <cellStyle name="40% - Ênfase4 25 3 3" xfId="34141" xr:uid="{18B6A76E-1092-44F0-8A75-7A709AAFFA96}"/>
    <cellStyle name="40% - Ênfase4 25 3 4" xfId="34142" xr:uid="{08D7F772-C990-41B6-98A9-628969054A52}"/>
    <cellStyle name="40% - Ênfase4 25 4" xfId="34143" xr:uid="{E008DB52-737E-47CD-9A36-8A0823E96A32}"/>
    <cellStyle name="40% - Ênfase4 25 4 2" xfId="34144" xr:uid="{58A4958A-A984-43A0-929C-F549D4AC495D}"/>
    <cellStyle name="40% - Ênfase4 25 4 3" xfId="34145" xr:uid="{A979D1D3-32C3-4589-AAED-5952FCC376E3}"/>
    <cellStyle name="40% - Ênfase4 25 5" xfId="34146" xr:uid="{783D178A-0612-48B1-8B36-BB0728E7FE6A}"/>
    <cellStyle name="40% - Ênfase4 25 6" xfId="34147" xr:uid="{0BC54199-0A27-4973-A8A3-8B0267ABCD8F}"/>
    <cellStyle name="40% - Ênfase4 26" xfId="5461" xr:uid="{0ADF42E2-9A8A-4691-9306-E5CEECAE1212}"/>
    <cellStyle name="40% - Ênfase4 26 2" xfId="11811" xr:uid="{83B77930-970B-4630-88A3-7F3BFD2C853E}"/>
    <cellStyle name="40% - Ênfase4 26 2 2" xfId="11812" xr:uid="{845BD2DB-CCEC-46E8-97D3-A749E3CFEE8B}"/>
    <cellStyle name="40% - Ênfase4 26 2 2 2" xfId="34148" xr:uid="{EDB3A427-7DBC-4A1F-B23A-B10D47DC31E6}"/>
    <cellStyle name="40% - Ênfase4 26 2 2 3" xfId="34149" xr:uid="{56EE8B9E-6325-48AD-A0F3-7B43A3A1FFA0}"/>
    <cellStyle name="40% - Ênfase4 26 2 3" xfId="34150" xr:uid="{51B204E0-4041-40CE-8F36-84ABA5D8BBFE}"/>
    <cellStyle name="40% - Ênfase4 26 2 4" xfId="34151" xr:uid="{523F9A08-D405-40C7-A165-6BD78ECC4AB4}"/>
    <cellStyle name="40% - Ênfase4 26 3" xfId="11813" xr:uid="{FDAA1C4E-467F-41D8-84A8-EA7205F89122}"/>
    <cellStyle name="40% - Ênfase4 26 3 2" xfId="34152" xr:uid="{BAF1554D-9C0D-449B-83B7-CCC3D306CBFA}"/>
    <cellStyle name="40% - Ênfase4 26 3 2 2" xfId="34153" xr:uid="{9C22A84A-7326-493C-A932-249B281A878D}"/>
    <cellStyle name="40% - Ênfase4 26 3 2 3" xfId="34154" xr:uid="{A227CDB3-1A7E-4A96-BC4B-5B22C1A8C8BE}"/>
    <cellStyle name="40% - Ênfase4 26 3 3" xfId="34155" xr:uid="{8CA0FC73-E57B-41BF-867C-8199EB6CDD94}"/>
    <cellStyle name="40% - Ênfase4 26 3 4" xfId="34156" xr:uid="{173DB57A-157A-4A19-9BA5-E7D77E4966DD}"/>
    <cellStyle name="40% - Ênfase4 26 4" xfId="34157" xr:uid="{2CC60E8B-FF3D-418C-9BDC-69417AE10595}"/>
    <cellStyle name="40% - Ênfase4 26 4 2" xfId="34158" xr:uid="{8A6DAF11-EFA8-4E84-B0B1-2050815B02D3}"/>
    <cellStyle name="40% - Ênfase4 26 4 3" xfId="34159" xr:uid="{2D5D8223-85EC-4EB7-8FD0-A1DA7AC7C935}"/>
    <cellStyle name="40% - Ênfase4 26 5" xfId="34160" xr:uid="{E10DB99D-C377-4E29-AEBD-BC072D1F3A9B}"/>
    <cellStyle name="40% - Ênfase4 26 6" xfId="34161" xr:uid="{2E5091EF-5C87-4ADB-A418-496B37E65AE7}"/>
    <cellStyle name="40% - Ênfase4 27" xfId="5462" xr:uid="{82E6472B-ED99-417A-905E-8636C4D5F726}"/>
    <cellStyle name="40% - Ênfase4 27 2" xfId="11814" xr:uid="{5FD287CB-6B96-4B8A-A601-D918879E488F}"/>
    <cellStyle name="40% - Ênfase4 27 2 2" xfId="11815" xr:uid="{75501591-7568-413D-B78B-46CF89CA6065}"/>
    <cellStyle name="40% - Ênfase4 27 2 2 2" xfId="34162" xr:uid="{0059359D-D405-489C-89D1-CD5D5B17E4CC}"/>
    <cellStyle name="40% - Ênfase4 27 2 2 3" xfId="34163" xr:uid="{493E39E4-3C50-4BB1-8565-0A8ED6EF466B}"/>
    <cellStyle name="40% - Ênfase4 27 2 3" xfId="34164" xr:uid="{CBAF4A42-4D2D-4FC3-AC4A-C3667096DFAA}"/>
    <cellStyle name="40% - Ênfase4 27 2 4" xfId="34165" xr:uid="{90CE9DC4-EAA1-4A7F-8FCD-6C31813DB737}"/>
    <cellStyle name="40% - Ênfase4 27 3" xfId="11816" xr:uid="{6C38B652-FBCA-4E19-B7EA-791440D3E8F5}"/>
    <cellStyle name="40% - Ênfase4 27 3 2" xfId="34166" xr:uid="{841283C1-DC8F-469D-AC26-EF8D2F39F2F3}"/>
    <cellStyle name="40% - Ênfase4 27 3 2 2" xfId="34167" xr:uid="{6FF078EC-802A-4DB5-ABCA-C2EC5CF874D2}"/>
    <cellStyle name="40% - Ênfase4 27 3 2 3" xfId="34168" xr:uid="{6A3E1C5F-26A8-4043-9CB7-9D27FF5BBC4A}"/>
    <cellStyle name="40% - Ênfase4 27 3 3" xfId="34169" xr:uid="{B0B8DE61-29A7-413A-A878-9AFFD18C8816}"/>
    <cellStyle name="40% - Ênfase4 27 3 4" xfId="34170" xr:uid="{293D58FE-88F1-493C-8894-3DEB629E712C}"/>
    <cellStyle name="40% - Ênfase4 27 4" xfId="34171" xr:uid="{B1D3ECD0-32BC-46F2-B43A-B66301B762DB}"/>
    <cellStyle name="40% - Ênfase4 27 4 2" xfId="34172" xr:uid="{8E59D828-04F3-45F4-A1F6-A48F19E9E428}"/>
    <cellStyle name="40% - Ênfase4 27 4 3" xfId="34173" xr:uid="{7E314FCC-80B8-4498-B836-F58E918C7E37}"/>
    <cellStyle name="40% - Ênfase4 27 5" xfId="34174" xr:uid="{63DF079D-6F79-4831-80C5-FA75D2B503EC}"/>
    <cellStyle name="40% - Ênfase4 27 6" xfId="34175" xr:uid="{2FE52C63-0028-4612-9F6C-59941A443ADA}"/>
    <cellStyle name="40% - Ênfase4 28" xfId="5463" xr:uid="{B267C280-E2D2-4051-8532-327D15400821}"/>
    <cellStyle name="40% - Ênfase4 28 2" xfId="11817" xr:uid="{820B2E77-85A6-486F-B8AC-2C351D2D76AE}"/>
    <cellStyle name="40% - Ênfase4 28 2 2" xfId="11818" xr:uid="{CC3E8A6C-66C8-4857-B166-ABE2F5D715A3}"/>
    <cellStyle name="40% - Ênfase4 28 2 2 2" xfId="34176" xr:uid="{1A48355B-69BD-4F41-8B00-E2FD9EB05B72}"/>
    <cellStyle name="40% - Ênfase4 28 2 2 3" xfId="34177" xr:uid="{41E5BBA5-D722-418E-8ADA-4B4450D10B98}"/>
    <cellStyle name="40% - Ênfase4 28 2 3" xfId="34178" xr:uid="{2EB3BB48-8E72-4761-8218-AB53561CF582}"/>
    <cellStyle name="40% - Ênfase4 28 2 4" xfId="34179" xr:uid="{89090C91-A58F-4301-9877-6E17D04E376B}"/>
    <cellStyle name="40% - Ênfase4 28 3" xfId="11819" xr:uid="{5B455303-14FB-42DA-BCA4-FCEAA810FABE}"/>
    <cellStyle name="40% - Ênfase4 28 3 2" xfId="34180" xr:uid="{7ED76249-77A6-4A5F-8C8F-6DCAB16C5094}"/>
    <cellStyle name="40% - Ênfase4 28 3 2 2" xfId="34181" xr:uid="{76E61FAE-863C-4BE7-B7A0-995F18F39867}"/>
    <cellStyle name="40% - Ênfase4 28 3 2 3" xfId="34182" xr:uid="{FB799DE1-527C-4D75-AEE2-BE3264DC06FA}"/>
    <cellStyle name="40% - Ênfase4 28 3 3" xfId="34183" xr:uid="{8FE886BC-EE8B-49F7-94A1-956E784629C9}"/>
    <cellStyle name="40% - Ênfase4 28 3 4" xfId="34184" xr:uid="{EF752739-968B-4EFA-B9B0-4147530E93EE}"/>
    <cellStyle name="40% - Ênfase4 28 4" xfId="34185" xr:uid="{13E415A4-D52E-4B7F-ACFE-833BAC411E4C}"/>
    <cellStyle name="40% - Ênfase4 28 4 2" xfId="34186" xr:uid="{4C8A515B-BD7E-43F9-96CF-4E0EA62CDBF5}"/>
    <cellStyle name="40% - Ênfase4 28 4 3" xfId="34187" xr:uid="{3B8F59CD-5132-49D6-AF38-122ACF1AC25D}"/>
    <cellStyle name="40% - Ênfase4 28 5" xfId="34188" xr:uid="{AEFBCE5C-B2B2-4677-8C37-CE11511D9FB5}"/>
    <cellStyle name="40% - Ênfase4 28 6" xfId="34189" xr:uid="{1F710E2E-3AC0-41FC-9146-09F01003EAD0}"/>
    <cellStyle name="40% - Ênfase4 29" xfId="11820" xr:uid="{6C11CD5A-1C5B-4AF7-9263-554EFA183F9D}"/>
    <cellStyle name="40% - Ênfase4 29 2" xfId="11821" xr:uid="{A827BF0E-73CD-454D-A94D-36854AC490D2}"/>
    <cellStyle name="40% - Ênfase4 29 2 2" xfId="11822" xr:uid="{BA0FCA3A-FABE-4B21-81BF-1AFBBD09C555}"/>
    <cellStyle name="40% - Ênfase4 29 2 2 2" xfId="34190" xr:uid="{9CF33093-0CBA-49D1-B85F-883169E7C1B9}"/>
    <cellStyle name="40% - Ênfase4 29 2 2 3" xfId="34191" xr:uid="{1F103F8C-56BC-47D0-8A09-4345E06196D0}"/>
    <cellStyle name="40% - Ênfase4 29 2 3" xfId="34192" xr:uid="{84FB03C9-F30F-4D0D-BD10-77120ECADF1B}"/>
    <cellStyle name="40% - Ênfase4 29 2 4" xfId="34193" xr:uid="{5072D04A-0ADB-4A4A-AF19-67E6A16CF4DA}"/>
    <cellStyle name="40% - Ênfase4 29 3" xfId="11823" xr:uid="{3D58E4E5-2569-43E0-A460-651241A67029}"/>
    <cellStyle name="40% - Ênfase4 29 3 2" xfId="34194" xr:uid="{514F7E71-1010-4B83-B4A3-897A32F2DA15}"/>
    <cellStyle name="40% - Ênfase4 29 3 2 2" xfId="34195" xr:uid="{91AD5FB3-B06E-4785-9FFF-76A6D885AF37}"/>
    <cellStyle name="40% - Ênfase4 29 3 2 3" xfId="34196" xr:uid="{A815A759-70D2-4D25-A6AC-2851F6CEDAF4}"/>
    <cellStyle name="40% - Ênfase4 29 3 3" xfId="34197" xr:uid="{0112FFCD-ED7A-4263-8294-85AA8F9F57A8}"/>
    <cellStyle name="40% - Ênfase4 29 3 4" xfId="34198" xr:uid="{F146A80F-27E6-4984-878F-4B8C530E3C6A}"/>
    <cellStyle name="40% - Ênfase4 29 4" xfId="34199" xr:uid="{CD40970C-57F3-4B13-BCB8-124623BA2D37}"/>
    <cellStyle name="40% - Ênfase4 29 4 2" xfId="34200" xr:uid="{357B988E-41BE-4BD0-AFEF-FE5046194062}"/>
    <cellStyle name="40% - Ênfase4 29 4 3" xfId="34201" xr:uid="{42CE78DE-BFDC-4803-ACBD-9F148CD3E6A3}"/>
    <cellStyle name="40% - Ênfase4 29 5" xfId="34202" xr:uid="{3E195D7D-1926-41E8-9C4A-2BD7541795C4}"/>
    <cellStyle name="40% - Ênfase4 29 6" xfId="34203" xr:uid="{53E3D456-C928-401A-8CE7-46CDF3A27E69}"/>
    <cellStyle name="40% - Ênfase4 3" xfId="5464" xr:uid="{F7BA4B6A-8D29-4C29-B09A-01FB7B78263C}"/>
    <cellStyle name="40% - Ênfase4 3 10" xfId="11824" xr:uid="{B00408EA-8862-4790-9F7E-48921E172D69}"/>
    <cellStyle name="40% - Ênfase4 3 10 2" xfId="34204" xr:uid="{803BD10E-BDA3-46A7-ABD7-6899EFAF6B8F}"/>
    <cellStyle name="40% - Ênfase4 3 10 2 2" xfId="34205" xr:uid="{808193AF-8AD7-46CE-B229-CE2C9BABA2C6}"/>
    <cellStyle name="40% - Ênfase4 3 10 2 3" xfId="34206" xr:uid="{524D1494-D126-4903-9BF3-A040E3DE12DC}"/>
    <cellStyle name="40% - Ênfase4 3 10 3" xfId="34207" xr:uid="{68762C87-8679-41A2-B6EB-BA2808D614CB}"/>
    <cellStyle name="40% - Ênfase4 3 10 4" xfId="34208" xr:uid="{4360C935-A44B-46D0-97F5-C2BC7224F6AD}"/>
    <cellStyle name="40% - Ênfase4 3 11" xfId="34209" xr:uid="{781FBE44-42E0-4DA8-9132-7AA108908BB8}"/>
    <cellStyle name="40% - Ênfase4 3 11 2" xfId="34210" xr:uid="{5419642D-4D64-4844-9D4D-1BD43BEDE360}"/>
    <cellStyle name="40% - Ênfase4 3 11 3" xfId="34211" xr:uid="{AA297EAD-7907-459D-B02E-9D4D86390DA3}"/>
    <cellStyle name="40% - Ênfase4 3 12" xfId="34212" xr:uid="{CDEE74D2-9F18-4E8B-866C-DF57F95049EF}"/>
    <cellStyle name="40% - Ênfase4 3 13" xfId="34213" xr:uid="{B94BE1C1-C380-4834-9E92-0D95BDD93AC5}"/>
    <cellStyle name="40% - Ênfase4 3 2" xfId="5465" xr:uid="{B7B4C177-9782-441D-B47C-022D47546367}"/>
    <cellStyle name="40% - Ênfase4 3 2 2" xfId="11825" xr:uid="{8EA8643A-D7B0-4ED5-87A0-52D94D124A58}"/>
    <cellStyle name="40% - Ênfase4 3 2 2 2" xfId="34214" xr:uid="{8B97EBC4-6805-4DE3-90F0-211F853FAA08}"/>
    <cellStyle name="40% - Ênfase4 3 2 2 2 2" xfId="34215" xr:uid="{39376794-F040-42A9-9861-D1C2A92EB84A}"/>
    <cellStyle name="40% - Ênfase4 3 2 2 2 3" xfId="34216" xr:uid="{39CCB0D7-F0C2-4AF1-B449-BA017BFA62AD}"/>
    <cellStyle name="40% - Ênfase4 3 2 2 3" xfId="34217" xr:uid="{E6A69A70-1E9E-4C7E-95A7-33D227B9B656}"/>
    <cellStyle name="40% - Ênfase4 3 2 2 4" xfId="34218" xr:uid="{0BA9EF55-426C-4FE5-A54E-591F80CF8905}"/>
    <cellStyle name="40% - Ênfase4 3 2 3" xfId="11826" xr:uid="{0F818C4C-CC91-4413-B623-8DCCAA169C73}"/>
    <cellStyle name="40% - Ênfase4 3 2 3 2" xfId="34219" xr:uid="{5B130685-D63D-48AB-B5B0-991E0C806953}"/>
    <cellStyle name="40% - Ênfase4 3 2 3 2 2" xfId="34220" xr:uid="{F9BAB9A6-61A9-492A-B515-00FFCE307C4C}"/>
    <cellStyle name="40% - Ênfase4 3 2 3 2 3" xfId="34221" xr:uid="{B23353C3-2BA6-4DD8-949D-811326380BFD}"/>
    <cellStyle name="40% - Ênfase4 3 2 3 3" xfId="34222" xr:uid="{6A43C46D-6739-4372-A0CF-1F175F8CEB5A}"/>
    <cellStyle name="40% - Ênfase4 3 2 3 4" xfId="34223" xr:uid="{4293821F-194E-4ED3-908B-1BF9B8361420}"/>
    <cellStyle name="40% - Ênfase4 3 2 4" xfId="34224" xr:uid="{4BFE2E72-BD80-4011-85E7-014E17588429}"/>
    <cellStyle name="40% - Ênfase4 3 2 4 2" xfId="34225" xr:uid="{C4E68838-6E28-4720-AB8A-4193E375FDDC}"/>
    <cellStyle name="40% - Ênfase4 3 2 4 3" xfId="34226" xr:uid="{45F753E8-BCA2-4F55-9B9E-894E47F64C70}"/>
    <cellStyle name="40% - Ênfase4 3 2 5" xfId="34227" xr:uid="{8284FA96-7AB6-4FFB-A07E-8390AE3DB321}"/>
    <cellStyle name="40% - Ênfase4 3 2 6" xfId="34228" xr:uid="{6D9AC492-A2C6-4C72-BE39-5DF67151C4C8}"/>
    <cellStyle name="40% - Ênfase4 3 3" xfId="5466" xr:uid="{37DDBD4C-7E24-4C79-B525-F1F4A1B03020}"/>
    <cellStyle name="40% - Ênfase4 3 3 2" xfId="11827" xr:uid="{677945A5-EFBC-48D4-A51B-1A2DBF419987}"/>
    <cellStyle name="40% - Ênfase4 3 3 2 2" xfId="34229" xr:uid="{56CB5D6F-3DF0-4180-9043-5F540BFBF26F}"/>
    <cellStyle name="40% - Ênfase4 3 3 2 2 2" xfId="34230" xr:uid="{22C1F9A7-2C1F-4337-9EAA-2CB72FF7C0D9}"/>
    <cellStyle name="40% - Ênfase4 3 3 2 2 3" xfId="34231" xr:uid="{2903DED8-71BA-403F-A847-BAA3C9995950}"/>
    <cellStyle name="40% - Ênfase4 3 3 2 3" xfId="34232" xr:uid="{F6D0DB22-4443-4498-809E-0279FE26C515}"/>
    <cellStyle name="40% - Ênfase4 3 3 2 4" xfId="34233" xr:uid="{3B52E2F3-A61C-4537-B693-B7ECCF014023}"/>
    <cellStyle name="40% - Ênfase4 3 3 3" xfId="11828" xr:uid="{AA005222-41E2-4885-B873-08E842FFDB1C}"/>
    <cellStyle name="40% - Ênfase4 3 3 3 2" xfId="34234" xr:uid="{02C12F49-2D11-435D-85BE-1B867E5E6DAC}"/>
    <cellStyle name="40% - Ênfase4 3 3 3 2 2" xfId="34235" xr:uid="{B289895C-DF80-4785-9745-78BB26049F47}"/>
    <cellStyle name="40% - Ênfase4 3 3 3 2 3" xfId="34236" xr:uid="{2399FD40-54EA-4A60-9192-6A847EB89E95}"/>
    <cellStyle name="40% - Ênfase4 3 3 3 3" xfId="34237" xr:uid="{AA6DC483-5554-4C17-927B-6B0865131873}"/>
    <cellStyle name="40% - Ênfase4 3 3 3 4" xfId="34238" xr:uid="{9A9918EB-3A20-48CC-897E-E2D1B78D3B32}"/>
    <cellStyle name="40% - Ênfase4 3 3 4" xfId="34239" xr:uid="{31429C90-5F03-4EC3-9FFE-DC9F83A19A57}"/>
    <cellStyle name="40% - Ênfase4 3 3 4 2" xfId="34240" xr:uid="{55EDF9B3-5575-415E-BB13-A94D3AFA1760}"/>
    <cellStyle name="40% - Ênfase4 3 3 4 3" xfId="34241" xr:uid="{E5A67C4D-24AD-4115-92DE-F4484BD25122}"/>
    <cellStyle name="40% - Ênfase4 3 3 5" xfId="34242" xr:uid="{98D79EB3-2BCA-43A5-ACA0-E660C75FDE24}"/>
    <cellStyle name="40% - Ênfase4 3 3 6" xfId="34243" xr:uid="{3F4B90A2-9A93-4640-A2EF-5D89DB7A34DA}"/>
    <cellStyle name="40% - Ênfase4 3 4" xfId="5467" xr:uid="{C0BD8431-CA04-4241-AA05-440C485A3B21}"/>
    <cellStyle name="40% - Ênfase4 3 4 2" xfId="11829" xr:uid="{8A9B536B-FE5E-4D57-B24C-F65CC6E09480}"/>
    <cellStyle name="40% - Ênfase4 3 4 2 2" xfId="34244" xr:uid="{CC824815-E012-47AA-915B-F5A009EA1DE0}"/>
    <cellStyle name="40% - Ênfase4 3 4 2 2 2" xfId="34245" xr:uid="{548D3818-4ECC-4B96-A9D7-F29D342C9597}"/>
    <cellStyle name="40% - Ênfase4 3 4 2 2 3" xfId="34246" xr:uid="{7E7FEACB-DDF8-4C32-B8D2-A3C8306BB0AE}"/>
    <cellStyle name="40% - Ênfase4 3 4 2 3" xfId="34247" xr:uid="{72B0170A-39F7-495E-9018-A4A0AF1BA1F8}"/>
    <cellStyle name="40% - Ênfase4 3 4 2 4" xfId="34248" xr:uid="{ED36BADC-F00F-4CE2-BD76-9B6DF79E7E0D}"/>
    <cellStyle name="40% - Ênfase4 3 4 3" xfId="11830" xr:uid="{EB7BCDC7-61E1-47A6-B1FD-D2740C3ACFAE}"/>
    <cellStyle name="40% - Ênfase4 3 4 3 2" xfId="34249" xr:uid="{30097067-8E7A-43B5-BE85-4F27D8B5F62C}"/>
    <cellStyle name="40% - Ênfase4 3 4 3 2 2" xfId="34250" xr:uid="{37AC674E-47D1-40BB-86FF-61922F477BBE}"/>
    <cellStyle name="40% - Ênfase4 3 4 3 2 3" xfId="34251" xr:uid="{6AF1E64B-0BCE-4E1D-9CA3-2A7A0DAA97EE}"/>
    <cellStyle name="40% - Ênfase4 3 4 3 3" xfId="34252" xr:uid="{33277EE1-F8D4-405F-8CCE-0B1BF9523335}"/>
    <cellStyle name="40% - Ênfase4 3 4 3 4" xfId="34253" xr:uid="{3411AAEF-6E70-4640-A2CA-6559D9ED2283}"/>
    <cellStyle name="40% - Ênfase4 3 4 4" xfId="34254" xr:uid="{000B5AB2-DF22-4825-BC01-5B4F60868DF1}"/>
    <cellStyle name="40% - Ênfase4 3 4 4 2" xfId="34255" xr:uid="{F4FDB05C-4B20-415D-9769-B6C1DCE7D661}"/>
    <cellStyle name="40% - Ênfase4 3 4 4 3" xfId="34256" xr:uid="{271608B0-CE23-4BBF-8B24-1FD7010ADD2A}"/>
    <cellStyle name="40% - Ênfase4 3 4 5" xfId="34257" xr:uid="{8FAFE22C-0732-4E1E-AB80-028C8AD51E03}"/>
    <cellStyle name="40% - Ênfase4 3 4 6" xfId="34258" xr:uid="{B223C843-6A07-406F-9B8B-EAC6D33DE5FF}"/>
    <cellStyle name="40% - Ênfase4 3 5" xfId="11831" xr:uid="{A86FE277-9BF5-433C-94B5-02F87CE8B54F}"/>
    <cellStyle name="40% - Ênfase4 3 5 2" xfId="11832" xr:uid="{69662267-2A7C-4FF0-B008-4B212A1A325F}"/>
    <cellStyle name="40% - Ênfase4 3 5 2 2" xfId="34259" xr:uid="{C933D4F1-0975-4F10-BF4E-59D3CF094050}"/>
    <cellStyle name="40% - Ênfase4 3 5 2 2 2" xfId="34260" xr:uid="{34E4CF06-3E55-40C6-8345-80C2C2852F1F}"/>
    <cellStyle name="40% - Ênfase4 3 5 2 2 3" xfId="34261" xr:uid="{C006A883-2E01-4A79-B8A4-6F4B777E4F41}"/>
    <cellStyle name="40% - Ênfase4 3 5 2 3" xfId="34262" xr:uid="{42EC1CFA-BE9D-4D51-90F6-89B39C930819}"/>
    <cellStyle name="40% - Ênfase4 3 5 2 4" xfId="34263" xr:uid="{952773F4-F79F-4211-A48F-CA01EE1D5F30}"/>
    <cellStyle name="40% - Ênfase4 3 5 3" xfId="11833" xr:uid="{D63A0EB3-284A-46B4-91E1-53C722AF0B7D}"/>
    <cellStyle name="40% - Ênfase4 3 5 3 2" xfId="34264" xr:uid="{A9ADC05D-3D09-40D2-B1AA-7BD88619DA99}"/>
    <cellStyle name="40% - Ênfase4 3 5 3 2 2" xfId="34265" xr:uid="{F8565F98-6F93-44C1-98B9-4D7094C44E74}"/>
    <cellStyle name="40% - Ênfase4 3 5 3 2 3" xfId="34266" xr:uid="{43F26021-7E46-4DF0-B201-A2520CADDB7A}"/>
    <cellStyle name="40% - Ênfase4 3 5 3 3" xfId="34267" xr:uid="{E9A35261-5CD7-4A21-A7F6-0CD1B8CEAA74}"/>
    <cellStyle name="40% - Ênfase4 3 5 3 4" xfId="34268" xr:uid="{9E262E50-5655-4DD3-A4D5-3FFD4E44132C}"/>
    <cellStyle name="40% - Ênfase4 3 5 4" xfId="34269" xr:uid="{8E6A51FD-6223-4F62-99F9-8F64EDE9CA2C}"/>
    <cellStyle name="40% - Ênfase4 3 5 4 2" xfId="34270" xr:uid="{02FD3016-B093-488C-9634-A0081846C71C}"/>
    <cellStyle name="40% - Ênfase4 3 5 4 3" xfId="34271" xr:uid="{7C31870A-0867-41F7-AA00-59F56DA87422}"/>
    <cellStyle name="40% - Ênfase4 3 5 5" xfId="34272" xr:uid="{8DE07C8D-6A23-455D-A85D-481B971CEE08}"/>
    <cellStyle name="40% - Ênfase4 3 5 6" xfId="34273" xr:uid="{82FC5A0F-2246-4428-BBEC-AEDB28A448A3}"/>
    <cellStyle name="40% - Ênfase4 3 6" xfId="11834" xr:uid="{328EBCFF-A1C9-4F38-AFC3-C2DA6E532354}"/>
    <cellStyle name="40% - Ênfase4 3 6 2" xfId="11835" xr:uid="{2B6061C2-F85F-477E-B417-604929B65541}"/>
    <cellStyle name="40% - Ênfase4 3 6 2 2" xfId="34274" xr:uid="{CF92DABC-C1B6-46D3-9777-BAEF2D3E5B1B}"/>
    <cellStyle name="40% - Ênfase4 3 6 2 2 2" xfId="34275" xr:uid="{2E903F8F-84E3-43FD-9873-5F7BDE0ECD9E}"/>
    <cellStyle name="40% - Ênfase4 3 6 2 2 3" xfId="34276" xr:uid="{3EB9A994-6B24-4D92-A9C4-83CBB34FF0A3}"/>
    <cellStyle name="40% - Ênfase4 3 6 2 3" xfId="34277" xr:uid="{C8E67771-AC28-44CB-8845-ADF3C6AF2AF1}"/>
    <cellStyle name="40% - Ênfase4 3 6 2 4" xfId="34278" xr:uid="{7C358B43-D0CF-41FC-B589-D9654F725B04}"/>
    <cellStyle name="40% - Ênfase4 3 6 3" xfId="11836" xr:uid="{5BD90A22-2CA4-440D-8DC5-EC854804A838}"/>
    <cellStyle name="40% - Ênfase4 3 6 3 2" xfId="34279" xr:uid="{D72E703C-F8B0-432B-B775-70534EA017F6}"/>
    <cellStyle name="40% - Ênfase4 3 6 3 2 2" xfId="34280" xr:uid="{DB69D8AF-C857-4A51-975C-868F2880C194}"/>
    <cellStyle name="40% - Ênfase4 3 6 3 2 3" xfId="34281" xr:uid="{06D91F02-844A-478E-AA9F-21C2D13E3F5B}"/>
    <cellStyle name="40% - Ênfase4 3 6 3 3" xfId="34282" xr:uid="{3396528E-08C9-440B-B1D3-F3E29B28E158}"/>
    <cellStyle name="40% - Ênfase4 3 6 3 4" xfId="34283" xr:uid="{9082B1C4-923B-464E-AA7E-0A4C3371EAD4}"/>
    <cellStyle name="40% - Ênfase4 3 6 4" xfId="34284" xr:uid="{FD509528-B99E-4CA7-82EC-B3FF8694B483}"/>
    <cellStyle name="40% - Ênfase4 3 6 4 2" xfId="34285" xr:uid="{CD5A27C7-39E6-44BC-8B8E-9B491A2637EE}"/>
    <cellStyle name="40% - Ênfase4 3 6 4 3" xfId="34286" xr:uid="{6AA0811C-FE2A-422F-990A-2FB8231D2FB8}"/>
    <cellStyle name="40% - Ênfase4 3 6 5" xfId="34287" xr:uid="{83C560D0-4C48-4730-BD50-05099010EE16}"/>
    <cellStyle name="40% - Ênfase4 3 6 6" xfId="34288" xr:uid="{5ECBC572-DA24-4D36-B4BD-6B6EE9BBCEBF}"/>
    <cellStyle name="40% - Ênfase4 3 7" xfId="11837" xr:uid="{9FF52D8E-39C9-4C2C-9DFE-F48B0602A2F8}"/>
    <cellStyle name="40% - Ênfase4 3 7 2" xfId="11838" xr:uid="{5BBC25DF-BCE2-4F05-8369-0F3BD165D2FB}"/>
    <cellStyle name="40% - Ênfase4 3 7 2 2" xfId="34289" xr:uid="{AFE4BB0A-78E1-486A-BB85-CCD0F4879EBE}"/>
    <cellStyle name="40% - Ênfase4 3 7 2 2 2" xfId="34290" xr:uid="{61965DE8-6CA2-480B-883C-061E4C5F520A}"/>
    <cellStyle name="40% - Ênfase4 3 7 2 2 3" xfId="34291" xr:uid="{97DD7995-7081-4DA8-AED9-F782ED84BAA5}"/>
    <cellStyle name="40% - Ênfase4 3 7 2 3" xfId="34292" xr:uid="{F23C112B-6905-4646-8735-31463C7198FC}"/>
    <cellStyle name="40% - Ênfase4 3 7 2 4" xfId="34293" xr:uid="{40F3C122-CB78-4B27-B012-3C148ADB7E0E}"/>
    <cellStyle name="40% - Ênfase4 3 7 3" xfId="11839" xr:uid="{9C1291CA-C8A2-4DC9-84AC-9EF950D9CB66}"/>
    <cellStyle name="40% - Ênfase4 3 7 3 2" xfId="34294" xr:uid="{545D0836-05ED-4B5E-A9AB-2815EE72415D}"/>
    <cellStyle name="40% - Ênfase4 3 7 3 2 2" xfId="34295" xr:uid="{3A4A060C-C6AA-467C-81BA-AF4214AA41AE}"/>
    <cellStyle name="40% - Ênfase4 3 7 3 2 3" xfId="34296" xr:uid="{74D7B514-A008-48C1-BC9C-028DDE9DFA18}"/>
    <cellStyle name="40% - Ênfase4 3 7 3 3" xfId="34297" xr:uid="{1B5AC06C-3F62-426D-916D-60FEEE69585A}"/>
    <cellStyle name="40% - Ênfase4 3 7 3 4" xfId="34298" xr:uid="{EA0A2205-9DF0-4B64-A645-33633BC09D7F}"/>
    <cellStyle name="40% - Ênfase4 3 7 4" xfId="34299" xr:uid="{5D89F4C3-902E-42B2-8D2B-3F0F6EF87EA5}"/>
    <cellStyle name="40% - Ênfase4 3 7 4 2" xfId="34300" xr:uid="{E9471901-0DC7-4827-BBD7-3BD1AF40DD27}"/>
    <cellStyle name="40% - Ênfase4 3 7 4 3" xfId="34301" xr:uid="{C576F63C-1750-423A-9128-79AAEAE8DD8C}"/>
    <cellStyle name="40% - Ênfase4 3 7 5" xfId="34302" xr:uid="{DEF9EBFD-826A-459D-A3A6-82EDE9534DCB}"/>
    <cellStyle name="40% - Ênfase4 3 7 6" xfId="34303" xr:uid="{5489E80A-2F8B-49E8-B937-0D98138EBAF3}"/>
    <cellStyle name="40% - Ênfase4 3 8" xfId="11840" xr:uid="{49549684-A4A3-4191-A794-9EF85F2B04BE}"/>
    <cellStyle name="40% - Ênfase4 3 8 2" xfId="11841" xr:uid="{B63FC12F-D8C9-4A69-967E-0BA96F87CA69}"/>
    <cellStyle name="40% - Ênfase4 3 8 2 2" xfId="34304" xr:uid="{D8C118EC-CD7C-437C-970E-9FAEAD03AB98}"/>
    <cellStyle name="40% - Ênfase4 3 8 2 2 2" xfId="34305" xr:uid="{EF859FCF-9FCE-4027-AC08-4EB1D975E525}"/>
    <cellStyle name="40% - Ênfase4 3 8 2 2 3" xfId="34306" xr:uid="{22BFD141-0884-4AB2-BDD4-3BFC7BE8907C}"/>
    <cellStyle name="40% - Ênfase4 3 8 2 3" xfId="34307" xr:uid="{18186606-44BF-497B-B0A5-45D11A896493}"/>
    <cellStyle name="40% - Ênfase4 3 8 2 4" xfId="34308" xr:uid="{95D1C798-FF9C-4129-878F-DE53FDD878CB}"/>
    <cellStyle name="40% - Ênfase4 3 8 3" xfId="11842" xr:uid="{BD923236-7EED-442D-A779-34F191BC0C6E}"/>
    <cellStyle name="40% - Ênfase4 3 8 3 2" xfId="34309" xr:uid="{241D6B90-9C93-44CE-AD70-467B67ADC07C}"/>
    <cellStyle name="40% - Ênfase4 3 8 3 2 2" xfId="34310" xr:uid="{2116F23F-CD2B-4E3D-9604-8514D38FC33A}"/>
    <cellStyle name="40% - Ênfase4 3 8 3 2 3" xfId="34311" xr:uid="{48C017B6-F68D-4508-969F-4767C18A0680}"/>
    <cellStyle name="40% - Ênfase4 3 8 3 3" xfId="34312" xr:uid="{D638EC2B-D928-44E3-A38F-89C69B1876A3}"/>
    <cellStyle name="40% - Ênfase4 3 8 3 4" xfId="34313" xr:uid="{AE308186-5913-41DE-A925-CE392AC899BF}"/>
    <cellStyle name="40% - Ênfase4 3 8 4" xfId="34314" xr:uid="{5F3A646F-18DA-45F5-8F6F-7E150F233636}"/>
    <cellStyle name="40% - Ênfase4 3 8 4 2" xfId="34315" xr:uid="{9CACF94B-4A46-4420-80EC-E12F621800BA}"/>
    <cellStyle name="40% - Ênfase4 3 8 4 3" xfId="34316" xr:uid="{C742F65B-BE6C-4C3B-98FB-A439179C4005}"/>
    <cellStyle name="40% - Ênfase4 3 8 5" xfId="34317" xr:uid="{137D2C63-B571-45E2-BEA2-AFA6BFAC4436}"/>
    <cellStyle name="40% - Ênfase4 3 8 6" xfId="34318" xr:uid="{163C755D-6297-47A6-AC8D-650099601146}"/>
    <cellStyle name="40% - Ênfase4 3 9" xfId="11843" xr:uid="{0CC6E9D4-999D-4F77-8B6D-3B1E5B904F90}"/>
    <cellStyle name="40% - Ênfase4 3 9 2" xfId="34319" xr:uid="{D704CC65-9A9B-48EE-93F5-E3CFC364E1AF}"/>
    <cellStyle name="40% - Ênfase4 3 9 2 2" xfId="34320" xr:uid="{CE67DA4F-8087-447F-BBDF-D7C0C3A14452}"/>
    <cellStyle name="40% - Ênfase4 3 9 2 3" xfId="34321" xr:uid="{3C3FA347-FA1A-4643-810E-0DE159FF6F0D}"/>
    <cellStyle name="40% - Ênfase4 3 9 3" xfId="34322" xr:uid="{D8DAF748-E71D-4AD4-A956-639EDF6A01A7}"/>
    <cellStyle name="40% - Ênfase4 3 9 4" xfId="34323" xr:uid="{EF26257F-5AFD-4FE5-90EB-C6977CCF14F8}"/>
    <cellStyle name="40% - Ênfase4 30" xfId="11844" xr:uid="{5DEE7A08-B9E9-49FA-8E5B-D598F8BD7D0D}"/>
    <cellStyle name="40% - Ênfase4 30 2" xfId="11845" xr:uid="{496088D8-3779-47A7-9DA6-89F3BDA1422D}"/>
    <cellStyle name="40% - Ênfase4 30 2 2" xfId="11846" xr:uid="{5CCBE336-5834-4ADD-99ED-34FC9564C137}"/>
    <cellStyle name="40% - Ênfase4 30 2 2 2" xfId="34324" xr:uid="{CA86DB42-4B9A-42E9-AC6F-5A4DB544A60F}"/>
    <cellStyle name="40% - Ênfase4 30 2 2 3" xfId="34325" xr:uid="{D152D008-3983-44EF-B6A4-C8F73B4E3644}"/>
    <cellStyle name="40% - Ênfase4 30 2 3" xfId="34326" xr:uid="{081BBA58-6177-4503-86B3-4AA11EA6D0A0}"/>
    <cellStyle name="40% - Ênfase4 30 2 4" xfId="34327" xr:uid="{D92C5E53-8AAE-4910-BC9B-B59BE33E5D9D}"/>
    <cellStyle name="40% - Ênfase4 30 3" xfId="11847" xr:uid="{06C8F570-0DA6-4C0E-9F9F-766FFD9AAB01}"/>
    <cellStyle name="40% - Ênfase4 30 3 2" xfId="34328" xr:uid="{07B23498-48E2-42B9-9D47-2DFDC446E6E6}"/>
    <cellStyle name="40% - Ênfase4 30 3 2 2" xfId="34329" xr:uid="{3C550A5C-3B98-4109-B1BB-7EAEAA12C0D8}"/>
    <cellStyle name="40% - Ênfase4 30 3 2 3" xfId="34330" xr:uid="{2D55FC68-E02A-4B20-BB80-B24E8907BF33}"/>
    <cellStyle name="40% - Ênfase4 30 3 3" xfId="34331" xr:uid="{217CFE99-5D63-4F79-BB3D-460128EFD5B2}"/>
    <cellStyle name="40% - Ênfase4 30 3 4" xfId="34332" xr:uid="{C09B7AC8-3828-44F3-A347-04C583D1D762}"/>
    <cellStyle name="40% - Ênfase4 30 4" xfId="34333" xr:uid="{2D4A170D-7C4E-4D0F-A6FA-8A7D9E9CAB7A}"/>
    <cellStyle name="40% - Ênfase4 30 4 2" xfId="34334" xr:uid="{7CDB26B5-34F3-49BA-97BD-6435DBFCCAA8}"/>
    <cellStyle name="40% - Ênfase4 30 4 3" xfId="34335" xr:uid="{B76BFB8B-4B4C-4ED4-88A7-EF2E5A51C48A}"/>
    <cellStyle name="40% - Ênfase4 30 5" xfId="34336" xr:uid="{67F8F8F1-27FF-4243-90D7-D9396ED84DA2}"/>
    <cellStyle name="40% - Ênfase4 30 6" xfId="34337" xr:uid="{24AE5B27-6004-4704-8612-90B318818D7E}"/>
    <cellStyle name="40% - Ênfase4 31" xfId="11848" xr:uid="{6BB6323E-3DC6-4390-92DE-190E49ADABF2}"/>
    <cellStyle name="40% - Ênfase4 31 2" xfId="11849" xr:uid="{904B0BF8-896E-4429-A384-15F31AF9F156}"/>
    <cellStyle name="40% - Ênfase4 31 2 2" xfId="11850" xr:uid="{862B541B-DE6D-451F-80D5-C0032C43CBD9}"/>
    <cellStyle name="40% - Ênfase4 31 2 2 2" xfId="34338" xr:uid="{4C64FE7D-95B0-4891-9FDD-357E8E5DD886}"/>
    <cellStyle name="40% - Ênfase4 31 2 2 3" xfId="34339" xr:uid="{0DC1305F-A454-48B3-AC3E-A12A2E0CB88B}"/>
    <cellStyle name="40% - Ênfase4 31 2 3" xfId="34340" xr:uid="{4D0DA709-8F78-4329-B45B-CADE07E6463D}"/>
    <cellStyle name="40% - Ênfase4 31 2 4" xfId="34341" xr:uid="{999B5D69-2523-4D53-B3EC-1E78D862F86C}"/>
    <cellStyle name="40% - Ênfase4 31 3" xfId="11851" xr:uid="{B0AD5BFE-84FF-4D16-97B1-2EFB0EF1C4E4}"/>
    <cellStyle name="40% - Ênfase4 31 3 2" xfId="34342" xr:uid="{9D621D7A-B324-4E33-A408-6A11BB0C0EED}"/>
    <cellStyle name="40% - Ênfase4 31 3 2 2" xfId="34343" xr:uid="{EEECBF59-3B52-4F19-AAE3-D977F522E9EC}"/>
    <cellStyle name="40% - Ênfase4 31 3 2 3" xfId="34344" xr:uid="{78740166-04EF-48DC-B27B-BC53B506B02E}"/>
    <cellStyle name="40% - Ênfase4 31 3 3" xfId="34345" xr:uid="{C28402E5-E3B8-44D5-BBE7-915B56CBF2A2}"/>
    <cellStyle name="40% - Ênfase4 31 3 4" xfId="34346" xr:uid="{6FBDAB1B-1FDE-4047-9657-EE21BF0F681A}"/>
    <cellStyle name="40% - Ênfase4 31 4" xfId="34347" xr:uid="{6B17ED1F-617C-4E77-B3D6-3D60B742E801}"/>
    <cellStyle name="40% - Ênfase4 31 4 2" xfId="34348" xr:uid="{7E3D8A1E-3310-47C7-BD44-A5570D9318F9}"/>
    <cellStyle name="40% - Ênfase4 31 4 3" xfId="34349" xr:uid="{7C15375D-4535-44F0-8FAE-1A0FAA6A12EC}"/>
    <cellStyle name="40% - Ênfase4 31 5" xfId="34350" xr:uid="{6ED3E292-2B7D-4E7B-B3E5-2C9675BFA40D}"/>
    <cellStyle name="40% - Ênfase4 31 6" xfId="34351" xr:uid="{63B746B7-5B8F-46B2-9448-FC90D465290D}"/>
    <cellStyle name="40% - Ênfase4 32" xfId="11852" xr:uid="{DAA7D5B7-3128-4FFD-A5CD-FE29C138BD60}"/>
    <cellStyle name="40% - Ênfase4 32 2" xfId="11853" xr:uid="{683CC4CF-0D69-4554-8815-68A8EFDB9D9E}"/>
    <cellStyle name="40% - Ênfase4 32 2 2" xfId="11854" xr:uid="{7BDE1C10-B371-4300-A178-AE16A19E3136}"/>
    <cellStyle name="40% - Ênfase4 32 2 2 2" xfId="34352" xr:uid="{D0F1F669-1B77-403F-BCA7-B0F885D3E569}"/>
    <cellStyle name="40% - Ênfase4 32 2 2 3" xfId="34353" xr:uid="{DD192304-6110-4214-B94C-20089B63EB8D}"/>
    <cellStyle name="40% - Ênfase4 32 2 3" xfId="34354" xr:uid="{991EBE91-E15D-4385-A828-6B47472ECA68}"/>
    <cellStyle name="40% - Ênfase4 32 2 4" xfId="34355" xr:uid="{59B7D6A2-53FE-4E68-9426-6AC881122E67}"/>
    <cellStyle name="40% - Ênfase4 32 3" xfId="11855" xr:uid="{4CDC79DD-C3E5-46FC-BDDB-5B25C3DFA9D8}"/>
    <cellStyle name="40% - Ênfase4 32 3 2" xfId="34356" xr:uid="{E39079C3-016F-47AD-8609-8748A4BD39AD}"/>
    <cellStyle name="40% - Ênfase4 32 3 2 2" xfId="34357" xr:uid="{44A08275-BAFA-4618-8B7A-2E10497A37E7}"/>
    <cellStyle name="40% - Ênfase4 32 3 2 3" xfId="34358" xr:uid="{9DD4C38D-F65C-4B8A-A219-08B40B3C250A}"/>
    <cellStyle name="40% - Ênfase4 32 3 3" xfId="34359" xr:uid="{983B0556-9607-4EF5-9F19-68C57E9B0431}"/>
    <cellStyle name="40% - Ênfase4 32 3 4" xfId="34360" xr:uid="{C6DFDFE9-CE2A-49BD-83BA-FC1C256D976A}"/>
    <cellStyle name="40% - Ênfase4 32 4" xfId="34361" xr:uid="{56371862-76AE-4383-8BAA-C625C12EAD29}"/>
    <cellStyle name="40% - Ênfase4 32 4 2" xfId="34362" xr:uid="{E2F6C091-AF0E-4BFA-8A73-DDB36EBE8928}"/>
    <cellStyle name="40% - Ênfase4 32 4 3" xfId="34363" xr:uid="{FB03981B-CB7F-4DD5-AC99-51CB0E9BE68E}"/>
    <cellStyle name="40% - Ênfase4 32 5" xfId="34364" xr:uid="{50FD81DE-BA32-46CF-B488-402974ABFAAA}"/>
    <cellStyle name="40% - Ênfase4 32 6" xfId="34365" xr:uid="{CF7320B1-F33C-4B0B-B2FB-9607F28A9A69}"/>
    <cellStyle name="40% - Ênfase4 33" xfId="11856" xr:uid="{AAB65DC7-D18B-4462-A201-C75AAE853B38}"/>
    <cellStyle name="40% - Ênfase4 33 2" xfId="11857" xr:uid="{10637D70-9A3B-4F1F-AD05-CD1AB416DA47}"/>
    <cellStyle name="40% - Ênfase4 33 2 2" xfId="34366" xr:uid="{F2542AD8-F905-49C9-B0A8-8C2F4DBD44AB}"/>
    <cellStyle name="40% - Ênfase4 33 2 2 2" xfId="34367" xr:uid="{229E7DE1-D3A0-426C-9913-04BA752AD136}"/>
    <cellStyle name="40% - Ênfase4 33 2 2 3" xfId="34368" xr:uid="{5D0AF7F5-9681-4649-832F-F6C4782D9620}"/>
    <cellStyle name="40% - Ênfase4 33 2 3" xfId="34369" xr:uid="{7CEBF6C6-1FBF-400C-809A-40C0FEE27BC3}"/>
    <cellStyle name="40% - Ênfase4 33 2 4" xfId="34370" xr:uid="{33CD20B8-6C00-4C0C-BA59-141AB81DE5B9}"/>
    <cellStyle name="40% - Ênfase4 33 3" xfId="11858" xr:uid="{27E046DE-9124-40FF-8648-055CAFD9E338}"/>
    <cellStyle name="40% - Ênfase4 33 3 2" xfId="34371" xr:uid="{C6A40DA3-A7F2-4D57-8C49-C1AE57654972}"/>
    <cellStyle name="40% - Ênfase4 33 3 2 2" xfId="34372" xr:uid="{F003C010-FF71-47D0-8F53-6D610EE3DFD6}"/>
    <cellStyle name="40% - Ênfase4 33 3 2 3" xfId="34373" xr:uid="{90376BD4-0F08-4189-B03C-69F3F4CD300F}"/>
    <cellStyle name="40% - Ênfase4 33 3 3" xfId="34374" xr:uid="{0A91D263-FFE6-444D-93E4-253DC0D19A19}"/>
    <cellStyle name="40% - Ênfase4 33 3 4" xfId="34375" xr:uid="{91976217-89EF-4E89-82F9-EF9B1B7E1AC6}"/>
    <cellStyle name="40% - Ênfase4 33 4" xfId="34376" xr:uid="{45D555B4-F873-4C20-98E7-2563CADC2FBB}"/>
    <cellStyle name="40% - Ênfase4 33 4 2" xfId="34377" xr:uid="{2FCC1F1B-F35B-40E0-98FC-C4E043F79D6E}"/>
    <cellStyle name="40% - Ênfase4 33 4 3" xfId="34378" xr:uid="{A45E9A4B-1B21-44BF-AFCB-80DE962ACA39}"/>
    <cellStyle name="40% - Ênfase4 33 5" xfId="34379" xr:uid="{2ACEBA38-69C5-4509-A24D-379B439C5A2E}"/>
    <cellStyle name="40% - Ênfase4 33 6" xfId="34380" xr:uid="{B0A626BF-906A-4C5B-82BD-C95DF9C040ED}"/>
    <cellStyle name="40% - Ênfase4 34" xfId="11859" xr:uid="{5E087250-255F-4BBA-A288-9E1982068722}"/>
    <cellStyle name="40% - Ênfase4 34 2" xfId="11860" xr:uid="{D198EFFC-9D95-46F0-BF2A-0F442987315A}"/>
    <cellStyle name="40% - Ênfase4 34 2 2" xfId="34381" xr:uid="{64691B04-8B39-41EB-8E18-F12D3A5B211D}"/>
    <cellStyle name="40% - Ênfase4 34 2 2 2" xfId="34382" xr:uid="{C8069332-EED2-4C8C-A01F-FFE05027F9AF}"/>
    <cellStyle name="40% - Ênfase4 34 2 2 3" xfId="34383" xr:uid="{E6C14635-84F5-458C-9262-FC9AFBE67036}"/>
    <cellStyle name="40% - Ênfase4 34 2 3" xfId="34384" xr:uid="{7F622708-8AB8-4BDA-8A9E-637A48027004}"/>
    <cellStyle name="40% - Ênfase4 34 2 4" xfId="34385" xr:uid="{3691A1AA-C538-4E6A-A50D-82BF30D43E49}"/>
    <cellStyle name="40% - Ênfase4 34 3" xfId="11861" xr:uid="{9AC6F7D8-13B8-47FE-848A-CAAEEB0CDF4E}"/>
    <cellStyle name="40% - Ênfase4 34 3 2" xfId="34386" xr:uid="{F12DF79E-50AB-407A-9E43-9003D041553B}"/>
    <cellStyle name="40% - Ênfase4 34 3 2 2" xfId="34387" xr:uid="{364A930C-EEF5-42C3-B279-907458187ACD}"/>
    <cellStyle name="40% - Ênfase4 34 3 2 3" xfId="34388" xr:uid="{77F44B76-69B5-4FF7-A9D4-AC98F41DB0B1}"/>
    <cellStyle name="40% - Ênfase4 34 3 3" xfId="34389" xr:uid="{53B1D4E8-A40F-4753-9944-1BEA2744FAD1}"/>
    <cellStyle name="40% - Ênfase4 34 3 4" xfId="34390" xr:uid="{DE7CA8DE-F150-4E42-8DEE-1AE34ACB765A}"/>
    <cellStyle name="40% - Ênfase4 34 4" xfId="34391" xr:uid="{9198492A-41F1-49D1-827F-E132CCE259D6}"/>
    <cellStyle name="40% - Ênfase4 34 4 2" xfId="34392" xr:uid="{BB361A81-5458-4FF5-963A-656C612C24B5}"/>
    <cellStyle name="40% - Ênfase4 34 4 3" xfId="34393" xr:uid="{D1DE6951-0264-49C1-87CD-5320DFAE2D39}"/>
    <cellStyle name="40% - Ênfase4 34 5" xfId="34394" xr:uid="{F409A3AC-A9FC-45E4-8B65-6BABC4D1938E}"/>
    <cellStyle name="40% - Ênfase4 34 6" xfId="34395" xr:uid="{594FB103-54EB-4C79-A699-43A35A8E4431}"/>
    <cellStyle name="40% - Ênfase4 35" xfId="11862" xr:uid="{80062326-4F11-40FA-816A-E1FDF22BFB02}"/>
    <cellStyle name="40% - Ênfase4 35 2" xfId="11863" xr:uid="{04F96A4B-DA29-476A-A1A8-25BDC8A5D0C5}"/>
    <cellStyle name="40% - Ênfase4 35 2 2" xfId="34396" xr:uid="{66DCDAA1-50BE-439A-AB47-5438898D9A3A}"/>
    <cellStyle name="40% - Ênfase4 35 2 2 2" xfId="34397" xr:uid="{1845FAD8-3976-483C-A0D9-3D86D8A49BF6}"/>
    <cellStyle name="40% - Ênfase4 35 2 2 3" xfId="34398" xr:uid="{C96074B9-010E-4629-A851-543A6968E7B2}"/>
    <cellStyle name="40% - Ênfase4 35 2 3" xfId="34399" xr:uid="{8B6A7389-3C40-45FF-9E5B-22D8594A6A20}"/>
    <cellStyle name="40% - Ênfase4 35 2 4" xfId="34400" xr:uid="{1DC1BD43-DE24-48BB-AE1D-353B9FA44AF9}"/>
    <cellStyle name="40% - Ênfase4 35 3" xfId="11864" xr:uid="{45F28B1D-295A-4161-B0FB-F7A5C2931680}"/>
    <cellStyle name="40% - Ênfase4 35 3 2" xfId="34401" xr:uid="{ADF3EE26-631F-41CF-93F4-15545C6313DF}"/>
    <cellStyle name="40% - Ênfase4 35 3 2 2" xfId="34402" xr:uid="{DCCAF591-EBD9-4CC4-A406-884F7EAE9F5A}"/>
    <cellStyle name="40% - Ênfase4 35 3 2 3" xfId="34403" xr:uid="{30077FBA-2B8E-4BE1-8A5E-FB0A900F6EEB}"/>
    <cellStyle name="40% - Ênfase4 35 3 3" xfId="34404" xr:uid="{0DF1E8DE-FC7A-4154-8975-FECF17B538C6}"/>
    <cellStyle name="40% - Ênfase4 35 3 4" xfId="34405" xr:uid="{9690BF11-ADD2-46F8-8989-678934B29009}"/>
    <cellStyle name="40% - Ênfase4 35 4" xfId="34406" xr:uid="{46EDCEF2-5B3E-465D-ADE8-DDC0A27A3C6A}"/>
    <cellStyle name="40% - Ênfase4 35 4 2" xfId="34407" xr:uid="{BAD04742-6984-4CB3-96B9-DB35B9EC8359}"/>
    <cellStyle name="40% - Ênfase4 35 4 3" xfId="34408" xr:uid="{34788BD8-97C0-4FDB-A6BE-A18B9079B77B}"/>
    <cellStyle name="40% - Ênfase4 35 5" xfId="34409" xr:uid="{8B3A4A30-BB70-4F13-90A5-C390F33769F4}"/>
    <cellStyle name="40% - Ênfase4 35 6" xfId="34410" xr:uid="{4225C7E8-F7D8-4319-9356-DE3DF48A97A0}"/>
    <cellStyle name="40% - Ênfase4 36" xfId="11865" xr:uid="{843ED486-3C7B-4AB4-8F99-B8F175346B85}"/>
    <cellStyle name="40% - Ênfase4 36 2" xfId="11866" xr:uid="{3919E845-3AA7-41A7-9F51-CDB7789519C4}"/>
    <cellStyle name="40% - Ênfase4 36 2 2" xfId="34411" xr:uid="{54E75467-723C-4D41-A927-BA29716E6062}"/>
    <cellStyle name="40% - Ênfase4 36 2 2 2" xfId="34412" xr:uid="{2F4F5E81-AF0C-48CB-8982-B8D31DD696A3}"/>
    <cellStyle name="40% - Ênfase4 36 2 2 3" xfId="34413" xr:uid="{E6B32AED-F29C-451D-830A-B60ECA4E12EF}"/>
    <cellStyle name="40% - Ênfase4 36 2 3" xfId="34414" xr:uid="{50FF474C-20DD-4F5A-8BF3-58D7B5BB0C0D}"/>
    <cellStyle name="40% - Ênfase4 36 2 4" xfId="34415" xr:uid="{29C340C4-C087-4C34-BD34-8697A1D97483}"/>
    <cellStyle name="40% - Ênfase4 36 3" xfId="11867" xr:uid="{61F3D360-E2EC-4C1A-9817-7181CF647DE0}"/>
    <cellStyle name="40% - Ênfase4 36 3 2" xfId="34416" xr:uid="{1DEA0B56-9BAF-48F2-86DD-F23AFF9C6CD7}"/>
    <cellStyle name="40% - Ênfase4 36 3 2 2" xfId="34417" xr:uid="{A2EC6096-27CA-491C-B0ED-920478807881}"/>
    <cellStyle name="40% - Ênfase4 36 3 2 3" xfId="34418" xr:uid="{D54169A3-BF71-4165-9D44-9ECCF4AB48E2}"/>
    <cellStyle name="40% - Ênfase4 36 3 3" xfId="34419" xr:uid="{04AC8262-B3BC-412F-B398-8B4FD8A231B5}"/>
    <cellStyle name="40% - Ênfase4 36 3 4" xfId="34420" xr:uid="{69BD0747-3C8C-4B19-B67A-451BD423C0CE}"/>
    <cellStyle name="40% - Ênfase4 36 4" xfId="34421" xr:uid="{42243BFC-4308-4F8C-8E2C-6E6DD0EA1EDD}"/>
    <cellStyle name="40% - Ênfase4 36 4 2" xfId="34422" xr:uid="{426A2850-1873-4F27-907C-4C483247B3BB}"/>
    <cellStyle name="40% - Ênfase4 36 4 3" xfId="34423" xr:uid="{E48E8187-AF95-4336-9AB2-A7BC41BE072C}"/>
    <cellStyle name="40% - Ênfase4 36 5" xfId="34424" xr:uid="{DAA38573-766F-406E-8038-615C6DA2DF47}"/>
    <cellStyle name="40% - Ênfase4 36 6" xfId="34425" xr:uid="{A8992B65-17FC-417C-BCC3-D5FC4498E323}"/>
    <cellStyle name="40% - Ênfase4 37" xfId="11868" xr:uid="{0D34AC97-9E2B-4310-8958-F10A7761C81B}"/>
    <cellStyle name="40% - Ênfase4 37 2" xfId="11869" xr:uid="{61E24C7A-2B86-48F5-9007-5633DB2BD7AB}"/>
    <cellStyle name="40% - Ênfase4 37 2 2" xfId="34426" xr:uid="{07347C3B-75AD-4835-8B5A-7CD36BD7C38A}"/>
    <cellStyle name="40% - Ênfase4 37 2 2 2" xfId="34427" xr:uid="{B95AE31B-A36F-4251-9F9E-3A1998771297}"/>
    <cellStyle name="40% - Ênfase4 37 2 2 3" xfId="34428" xr:uid="{96979F89-263D-4727-9E3E-74EED3527D32}"/>
    <cellStyle name="40% - Ênfase4 37 2 3" xfId="34429" xr:uid="{EBBA89D0-327D-483E-BB11-39702D07BA1A}"/>
    <cellStyle name="40% - Ênfase4 37 2 4" xfId="34430" xr:uid="{02DC1EE9-33A9-43DC-8B24-D019E670CE1B}"/>
    <cellStyle name="40% - Ênfase4 37 3" xfId="11870" xr:uid="{8855461E-466F-4A58-B499-47F1E574A35D}"/>
    <cellStyle name="40% - Ênfase4 37 3 2" xfId="34431" xr:uid="{C41AA415-9B80-4946-B478-8188B500AB0D}"/>
    <cellStyle name="40% - Ênfase4 37 3 2 2" xfId="34432" xr:uid="{DF1504D1-39F8-421E-B053-E6EF1970C218}"/>
    <cellStyle name="40% - Ênfase4 37 3 2 3" xfId="34433" xr:uid="{E92D7005-D78B-49D6-857A-C3806F705F73}"/>
    <cellStyle name="40% - Ênfase4 37 3 3" xfId="34434" xr:uid="{28C5082F-52F2-4BEB-89EA-04A56A507A4A}"/>
    <cellStyle name="40% - Ênfase4 37 3 4" xfId="34435" xr:uid="{F463D31A-37AA-4533-9136-B36BFE9AF3C4}"/>
    <cellStyle name="40% - Ênfase4 37 4" xfId="34436" xr:uid="{9DDA0158-A6AB-4439-B94F-11FE4A61BCC0}"/>
    <cellStyle name="40% - Ênfase4 37 4 2" xfId="34437" xr:uid="{55DE9D3C-A610-4E69-89FC-94FBE496B062}"/>
    <cellStyle name="40% - Ênfase4 37 4 3" xfId="34438" xr:uid="{25345793-FCD0-4120-8231-92C98CC01C09}"/>
    <cellStyle name="40% - Ênfase4 37 5" xfId="34439" xr:uid="{9A743248-73DC-458D-8B2C-0CB05C13E2C1}"/>
    <cellStyle name="40% - Ênfase4 37 6" xfId="34440" xr:uid="{2E7DCF18-55B3-4CA2-89A7-26ED56DEF047}"/>
    <cellStyle name="40% - Ênfase4 38" xfId="11871" xr:uid="{A45A460F-8F62-43BB-A8E7-2509502B5622}"/>
    <cellStyle name="40% - Ênfase4 38 2" xfId="11872" xr:uid="{BBB8A15F-F3F9-4816-856D-D32E622B78C3}"/>
    <cellStyle name="40% - Ênfase4 38 2 2" xfId="34441" xr:uid="{377ADDBA-72D8-4632-8C45-6F41FCA24B63}"/>
    <cellStyle name="40% - Ênfase4 38 2 2 2" xfId="34442" xr:uid="{78BF2122-4061-4BEB-9DAE-8D661C063323}"/>
    <cellStyle name="40% - Ênfase4 38 2 2 3" xfId="34443" xr:uid="{234E9D2C-71FC-4D94-98DC-9AC14588FACE}"/>
    <cellStyle name="40% - Ênfase4 38 2 3" xfId="34444" xr:uid="{FA30B311-58B9-4370-97F5-64B8EB3E2544}"/>
    <cellStyle name="40% - Ênfase4 38 2 4" xfId="34445" xr:uid="{2ED92722-C30F-4D32-82A3-18C39299C685}"/>
    <cellStyle name="40% - Ênfase4 38 3" xfId="11873" xr:uid="{E54EFF92-C308-4716-92CF-52C4778DCFAD}"/>
    <cellStyle name="40% - Ênfase4 38 3 2" xfId="34446" xr:uid="{C03FB5C7-C455-4A7E-9D33-89D836B7324D}"/>
    <cellStyle name="40% - Ênfase4 38 3 2 2" xfId="34447" xr:uid="{61162C80-A055-49C3-8F43-B4AB3760F7D8}"/>
    <cellStyle name="40% - Ênfase4 38 3 2 3" xfId="34448" xr:uid="{9078DDD7-A8C0-491B-81F3-4E44A7E98C59}"/>
    <cellStyle name="40% - Ênfase4 38 3 3" xfId="34449" xr:uid="{25ABC6B2-D5E0-4A70-BFEA-5805E7FFF35D}"/>
    <cellStyle name="40% - Ênfase4 38 3 4" xfId="34450" xr:uid="{9828B571-139C-45F3-8E86-AA88F953D362}"/>
    <cellStyle name="40% - Ênfase4 38 4" xfId="34451" xr:uid="{8BA00112-33F7-4B12-AB53-DCE24DBC9A6A}"/>
    <cellStyle name="40% - Ênfase4 38 4 2" xfId="34452" xr:uid="{3CF5C4D3-AD60-4534-BD6E-CFB7031AC306}"/>
    <cellStyle name="40% - Ênfase4 38 4 3" xfId="34453" xr:uid="{E881B9F1-1128-47AF-BBB9-530D77CB3D10}"/>
    <cellStyle name="40% - Ênfase4 38 5" xfId="34454" xr:uid="{9EAC4A9D-7157-4ED8-86C9-B4BE9154509D}"/>
    <cellStyle name="40% - Ênfase4 38 6" xfId="34455" xr:uid="{57213D81-80B7-4DA9-8BF0-1CCC7F2D6E99}"/>
    <cellStyle name="40% - Ênfase4 39" xfId="11874" xr:uid="{49309360-1024-417E-A53B-6E6E61714331}"/>
    <cellStyle name="40% - Ênfase4 39 2" xfId="11875" xr:uid="{FC3DF672-39ED-4FA3-84BC-4091063E6A0A}"/>
    <cellStyle name="40% - Ênfase4 39 2 2" xfId="34456" xr:uid="{13A82D7D-F621-43B0-B38B-42527ADD81F7}"/>
    <cellStyle name="40% - Ênfase4 39 2 2 2" xfId="34457" xr:uid="{56296350-38FA-4693-9ACC-A1AFD6AE8D92}"/>
    <cellStyle name="40% - Ênfase4 39 2 2 3" xfId="34458" xr:uid="{66ADE129-0751-43BE-9A12-4B62B4B3272A}"/>
    <cellStyle name="40% - Ênfase4 39 2 3" xfId="34459" xr:uid="{CD3FDFA9-F306-495C-A44F-68746E9C8E93}"/>
    <cellStyle name="40% - Ênfase4 39 2 4" xfId="34460" xr:uid="{5713053E-97F0-4D59-B0FE-7004E41ACC67}"/>
    <cellStyle name="40% - Ênfase4 39 3" xfId="11876" xr:uid="{F71BFE6E-032F-45FC-929B-EF4CCB9A2755}"/>
    <cellStyle name="40% - Ênfase4 39 3 2" xfId="34461" xr:uid="{AD29D4EB-C6EE-45D4-88A1-ACBA6D024636}"/>
    <cellStyle name="40% - Ênfase4 39 3 2 2" xfId="34462" xr:uid="{A30139A4-6689-4D8B-A4AC-B95D5F8288CC}"/>
    <cellStyle name="40% - Ênfase4 39 3 2 3" xfId="34463" xr:uid="{DFDCD127-17E9-45C5-9D16-3D85BBAAFEDB}"/>
    <cellStyle name="40% - Ênfase4 39 3 3" xfId="34464" xr:uid="{4D5B3EFC-1A32-43B4-89A8-30D8C6F7366C}"/>
    <cellStyle name="40% - Ênfase4 39 3 4" xfId="34465" xr:uid="{D90C626B-0AD3-4DC2-B46C-9F2E64F3F8B5}"/>
    <cellStyle name="40% - Ênfase4 39 4" xfId="34466" xr:uid="{F9FA7514-86F9-4C14-80B0-0A223C8172F1}"/>
    <cellStyle name="40% - Ênfase4 39 4 2" xfId="34467" xr:uid="{678AFFA9-0EBC-4518-97E0-8AEE97AAB200}"/>
    <cellStyle name="40% - Ênfase4 39 4 3" xfId="34468" xr:uid="{5955A1AA-3572-4D4B-B2A4-7B707319EC94}"/>
    <cellStyle name="40% - Ênfase4 39 5" xfId="34469" xr:uid="{4ED292CE-3788-4D15-AFAB-729A3878A17D}"/>
    <cellStyle name="40% - Ênfase4 39 6" xfId="34470" xr:uid="{41BB56BB-7083-42FA-BB6C-F27D400C2FC1}"/>
    <cellStyle name="40% - Ênfase4 4" xfId="5468" xr:uid="{6B21A5A3-2AA2-495B-843D-5110871734D0}"/>
    <cellStyle name="40% - Ênfase4 4 10" xfId="11877" xr:uid="{473E741D-0E59-4C1F-A1DF-A32D51A2C992}"/>
    <cellStyle name="40% - Ênfase4 4 10 2" xfId="34471" xr:uid="{C93B0806-1DE8-4539-9F5C-85334613D3B5}"/>
    <cellStyle name="40% - Ênfase4 4 10 2 2" xfId="34472" xr:uid="{B0E24BEF-C83E-436B-AA44-3A79D28E338F}"/>
    <cellStyle name="40% - Ênfase4 4 10 2 3" xfId="34473" xr:uid="{FFDCC647-8263-4162-8B28-45F7499A2B0B}"/>
    <cellStyle name="40% - Ênfase4 4 10 3" xfId="34474" xr:uid="{8F720311-667D-43F0-AC1E-6B8BAF6A60D3}"/>
    <cellStyle name="40% - Ênfase4 4 10 4" xfId="34475" xr:uid="{46D05BD7-CBFB-4940-8BD5-9D38BAB85F02}"/>
    <cellStyle name="40% - Ênfase4 4 11" xfId="34476" xr:uid="{CFCED691-0160-417F-8E41-0E2FBBF3B5F9}"/>
    <cellStyle name="40% - Ênfase4 4 11 2" xfId="34477" xr:uid="{FA9BBEA0-52BC-4695-916A-8C71C0DF5370}"/>
    <cellStyle name="40% - Ênfase4 4 11 3" xfId="34478" xr:uid="{E03AA077-4804-4A86-9374-F1D5658F7533}"/>
    <cellStyle name="40% - Ênfase4 4 12" xfId="34479" xr:uid="{6EAD6F9E-7BD9-41F3-A7E3-D78438A9EBA3}"/>
    <cellStyle name="40% - Ênfase4 4 13" xfId="34480" xr:uid="{D8E7C179-CD05-4A68-BFE0-7C5F35B72A12}"/>
    <cellStyle name="40% - Ênfase4 4 2" xfId="5469" xr:uid="{1AB0C7A1-37C4-42CD-923C-494CD3FA4FB6}"/>
    <cellStyle name="40% - Ênfase4 4 2 2" xfId="11878" xr:uid="{456696EC-0484-45BF-BB98-70A759636B12}"/>
    <cellStyle name="40% - Ênfase4 4 2 2 2" xfId="34481" xr:uid="{45BB6AC9-008D-44FD-A9C4-A9E56D0CA8D1}"/>
    <cellStyle name="40% - Ênfase4 4 2 2 2 2" xfId="34482" xr:uid="{43863895-4BA7-4AC0-9136-597B135D0279}"/>
    <cellStyle name="40% - Ênfase4 4 2 2 2 3" xfId="34483" xr:uid="{490D03E5-10FA-46EA-8CB1-5958D2311F41}"/>
    <cellStyle name="40% - Ênfase4 4 2 2 3" xfId="34484" xr:uid="{1E28866B-BFA9-43D6-AC97-1A56462BF4D9}"/>
    <cellStyle name="40% - Ênfase4 4 2 2 4" xfId="34485" xr:uid="{D80E224A-BB2D-4EE0-9840-682CD3118F71}"/>
    <cellStyle name="40% - Ênfase4 4 2 3" xfId="11879" xr:uid="{935B25ED-E548-413B-98AF-98E547622457}"/>
    <cellStyle name="40% - Ênfase4 4 2 3 2" xfId="34486" xr:uid="{A043253A-8D80-4CB7-86CA-D59BE2767259}"/>
    <cellStyle name="40% - Ênfase4 4 2 3 2 2" xfId="34487" xr:uid="{6E731BA1-AAA5-4435-B7B6-6FC5DB6099E9}"/>
    <cellStyle name="40% - Ênfase4 4 2 3 2 3" xfId="34488" xr:uid="{7CB5C8E8-DF1B-4725-AE24-263216D22A02}"/>
    <cellStyle name="40% - Ênfase4 4 2 3 3" xfId="34489" xr:uid="{87DD8933-3AC0-464C-ACE5-3B583D1F5DD1}"/>
    <cellStyle name="40% - Ênfase4 4 2 3 4" xfId="34490" xr:uid="{ED257FEA-CB89-4E5C-AB25-B44B6791F205}"/>
    <cellStyle name="40% - Ênfase4 4 2 4" xfId="34491" xr:uid="{434738E2-227C-44F4-A246-71BCA5EA0CD2}"/>
    <cellStyle name="40% - Ênfase4 4 2 4 2" xfId="34492" xr:uid="{4255E2F0-F01E-4E4C-9C45-A4419A20E4DC}"/>
    <cellStyle name="40% - Ênfase4 4 2 4 3" xfId="34493" xr:uid="{71B28921-2884-4F63-BE8A-3EFA2F407C89}"/>
    <cellStyle name="40% - Ênfase4 4 2 5" xfId="34494" xr:uid="{914D3D6B-CA46-4D73-BAF2-B7E9D9D82415}"/>
    <cellStyle name="40% - Ênfase4 4 2 6" xfId="34495" xr:uid="{07F458E1-836A-49FF-A35B-78C12664FDDB}"/>
    <cellStyle name="40% - Ênfase4 4 3" xfId="11880" xr:uid="{BD822025-2508-4E85-8A7D-71719656B5C9}"/>
    <cellStyle name="40% - Ênfase4 4 3 2" xfId="11881" xr:uid="{E2534442-DDE7-4E0B-B488-4060672061DF}"/>
    <cellStyle name="40% - Ênfase4 4 3 2 2" xfId="34496" xr:uid="{7F02CF5B-CA31-4D5B-B5C5-8E7B6AA7EE7D}"/>
    <cellStyle name="40% - Ênfase4 4 3 2 2 2" xfId="34497" xr:uid="{755C0DDB-64C0-4B0C-8522-69CAC616C3F5}"/>
    <cellStyle name="40% - Ênfase4 4 3 2 2 3" xfId="34498" xr:uid="{2CF6D205-6EC8-4B42-9183-D1CF8790A458}"/>
    <cellStyle name="40% - Ênfase4 4 3 2 3" xfId="34499" xr:uid="{A686FD61-D540-4D72-91D5-1320E466BD68}"/>
    <cellStyle name="40% - Ênfase4 4 3 2 4" xfId="34500" xr:uid="{57024F57-6AD7-41DF-B04B-4F51D4E201D2}"/>
    <cellStyle name="40% - Ênfase4 4 3 3" xfId="11882" xr:uid="{85C52CE6-8121-40B3-B662-2AFE61290B8F}"/>
    <cellStyle name="40% - Ênfase4 4 3 3 2" xfId="34501" xr:uid="{33806ADF-911B-4716-B37E-6C1A7B2E9CD4}"/>
    <cellStyle name="40% - Ênfase4 4 3 3 2 2" xfId="34502" xr:uid="{4E296B34-4415-4E2F-9468-C7B123838E07}"/>
    <cellStyle name="40% - Ênfase4 4 3 3 2 3" xfId="34503" xr:uid="{664AD9D7-8A88-4400-8770-E8CDD58F92E7}"/>
    <cellStyle name="40% - Ênfase4 4 3 3 3" xfId="34504" xr:uid="{68D9FEAF-5C0F-4936-8305-F8EC29703E28}"/>
    <cellStyle name="40% - Ênfase4 4 3 3 4" xfId="34505" xr:uid="{5297DD34-4A28-49B0-A476-0D12AE6F0CB2}"/>
    <cellStyle name="40% - Ênfase4 4 3 4" xfId="34506" xr:uid="{97DA2F1A-A4EA-49A3-9087-C1F2513F3007}"/>
    <cellStyle name="40% - Ênfase4 4 3 4 2" xfId="34507" xr:uid="{FD07E5A0-0A43-415C-BB5B-2C6BC4F68379}"/>
    <cellStyle name="40% - Ênfase4 4 3 4 3" xfId="34508" xr:uid="{0F4E7D3D-3EAA-4F21-AA9E-D98BD1FBF5A9}"/>
    <cellStyle name="40% - Ênfase4 4 3 5" xfId="34509" xr:uid="{E4F53525-5CCE-40DB-9B3B-16E2A0C6BC89}"/>
    <cellStyle name="40% - Ênfase4 4 3 6" xfId="34510" xr:uid="{986CD7AC-5748-40E6-9823-F081B6F431FE}"/>
    <cellStyle name="40% - Ênfase4 4 4" xfId="11883" xr:uid="{32D37BD0-DFE5-4C16-AA64-F8D1A20C1F98}"/>
    <cellStyle name="40% - Ênfase4 4 4 2" xfId="11884" xr:uid="{65EF8D75-ABBE-424C-B0F6-93E6881322EE}"/>
    <cellStyle name="40% - Ênfase4 4 4 2 2" xfId="34511" xr:uid="{1B1A4B8B-BFBF-4190-A748-73E1244E4FB4}"/>
    <cellStyle name="40% - Ênfase4 4 4 2 2 2" xfId="34512" xr:uid="{A81063A1-F949-4395-8FA4-7B2444F4C41A}"/>
    <cellStyle name="40% - Ênfase4 4 4 2 2 3" xfId="34513" xr:uid="{ED65C58E-3A2A-4F5C-87FC-14E46B0EC4E1}"/>
    <cellStyle name="40% - Ênfase4 4 4 2 3" xfId="34514" xr:uid="{12A720DD-83D4-4F2A-A76E-13BD16FF5288}"/>
    <cellStyle name="40% - Ênfase4 4 4 2 4" xfId="34515" xr:uid="{E903A66C-E7BF-4C42-95BA-A214A7B5B700}"/>
    <cellStyle name="40% - Ênfase4 4 4 3" xfId="11885" xr:uid="{77394310-057C-4562-91B5-A7B5CEEAC9AB}"/>
    <cellStyle name="40% - Ênfase4 4 4 3 2" xfId="34516" xr:uid="{B1B00A2E-3C68-4AF8-9F5A-61E71C8A2697}"/>
    <cellStyle name="40% - Ênfase4 4 4 3 2 2" xfId="34517" xr:uid="{ECCC9854-2691-45DB-A530-AEDDDEFBBAB2}"/>
    <cellStyle name="40% - Ênfase4 4 4 3 2 3" xfId="34518" xr:uid="{EF8065A1-D678-4E96-B002-5AE6C30FFBDA}"/>
    <cellStyle name="40% - Ênfase4 4 4 3 3" xfId="34519" xr:uid="{D27570B8-B894-49EA-8837-AC1CFD789B98}"/>
    <cellStyle name="40% - Ênfase4 4 4 3 4" xfId="34520" xr:uid="{93C8E719-A757-4CD7-A3B9-0B17BC272F7C}"/>
    <cellStyle name="40% - Ênfase4 4 4 4" xfId="34521" xr:uid="{FC5B66AE-D8D4-4B27-A3B7-14698FC2754E}"/>
    <cellStyle name="40% - Ênfase4 4 4 4 2" xfId="34522" xr:uid="{7F7A92C5-325C-4E60-8C51-12BAF33DA40B}"/>
    <cellStyle name="40% - Ênfase4 4 4 4 3" xfId="34523" xr:uid="{56D5944F-0636-44CB-BA97-F8FC29424C77}"/>
    <cellStyle name="40% - Ênfase4 4 4 5" xfId="34524" xr:uid="{5DCEEAF7-46AB-494F-B104-8D0C5A3D083E}"/>
    <cellStyle name="40% - Ênfase4 4 4 6" xfId="34525" xr:uid="{643CC4D3-6622-46C4-AB35-4ED82931D7F6}"/>
    <cellStyle name="40% - Ênfase4 4 5" xfId="11886" xr:uid="{4587C402-D4AF-49BF-AE00-384006BFF723}"/>
    <cellStyle name="40% - Ênfase4 4 5 2" xfId="11887" xr:uid="{89713AC2-8BE8-4932-9D56-D9ED94811755}"/>
    <cellStyle name="40% - Ênfase4 4 5 2 2" xfId="34526" xr:uid="{10357B22-31BE-4B7A-85F7-4714CBE8DDA6}"/>
    <cellStyle name="40% - Ênfase4 4 5 2 2 2" xfId="34527" xr:uid="{8EE71A02-C469-40FD-B662-C082492D8C77}"/>
    <cellStyle name="40% - Ênfase4 4 5 2 2 3" xfId="34528" xr:uid="{99A22401-1699-443B-B66D-71CA1E87A2A8}"/>
    <cellStyle name="40% - Ênfase4 4 5 2 3" xfId="34529" xr:uid="{3CE3CE6D-0CC1-4E69-A46C-60F7FF3A73AE}"/>
    <cellStyle name="40% - Ênfase4 4 5 2 4" xfId="34530" xr:uid="{FBF93177-0DF1-4659-A0D3-3E73F791E5F7}"/>
    <cellStyle name="40% - Ênfase4 4 5 3" xfId="11888" xr:uid="{5988F689-5205-4BAE-936A-5AC617F49B8F}"/>
    <cellStyle name="40% - Ênfase4 4 5 3 2" xfId="34531" xr:uid="{F18C27F7-7F5B-4BE5-BE5C-FDAD734546FA}"/>
    <cellStyle name="40% - Ênfase4 4 5 3 2 2" xfId="34532" xr:uid="{FEE0313B-7BDF-4AF6-BB98-1D01D089FA16}"/>
    <cellStyle name="40% - Ênfase4 4 5 3 2 3" xfId="34533" xr:uid="{97793E51-22BD-4123-82E1-DAAD961A066C}"/>
    <cellStyle name="40% - Ênfase4 4 5 3 3" xfId="34534" xr:uid="{5BF86799-7BFD-4A5D-BFAA-1DFD23386640}"/>
    <cellStyle name="40% - Ênfase4 4 5 3 4" xfId="34535" xr:uid="{8A1437E1-9FE6-4560-AC6E-7519BA85DE68}"/>
    <cellStyle name="40% - Ênfase4 4 5 4" xfId="34536" xr:uid="{5B0BCDF4-F1BE-44DB-980A-81693E90233D}"/>
    <cellStyle name="40% - Ênfase4 4 5 4 2" xfId="34537" xr:uid="{A1420B48-B20F-4725-94FC-81212461252C}"/>
    <cellStyle name="40% - Ênfase4 4 5 4 3" xfId="34538" xr:uid="{11FB5BA8-54D8-4C16-8ED7-49553942EB54}"/>
    <cellStyle name="40% - Ênfase4 4 5 5" xfId="34539" xr:uid="{D178627A-1CDE-4F46-BBE7-7CDEEE5C2D42}"/>
    <cellStyle name="40% - Ênfase4 4 5 6" xfId="34540" xr:uid="{682208CF-15BB-42DD-ACB2-994A7DD9DC33}"/>
    <cellStyle name="40% - Ênfase4 4 6" xfId="11889" xr:uid="{FFC61C3F-8DC4-476C-A03B-B6A9969AFA7D}"/>
    <cellStyle name="40% - Ênfase4 4 6 2" xfId="11890" xr:uid="{AFBC8CFF-AE4F-4B5A-A328-E2003F529F31}"/>
    <cellStyle name="40% - Ênfase4 4 6 2 2" xfId="34541" xr:uid="{29EC8701-0761-42AE-8E28-39EFD1454FA2}"/>
    <cellStyle name="40% - Ênfase4 4 6 2 2 2" xfId="34542" xr:uid="{014E71F6-6BD3-4643-B610-65F82EB66F40}"/>
    <cellStyle name="40% - Ênfase4 4 6 2 2 3" xfId="34543" xr:uid="{751DD4D2-B624-4CF8-925B-FE6944B4396E}"/>
    <cellStyle name="40% - Ênfase4 4 6 2 3" xfId="34544" xr:uid="{124F41AB-0883-4880-893A-63D18BA203A5}"/>
    <cellStyle name="40% - Ênfase4 4 6 2 4" xfId="34545" xr:uid="{83CAE361-C6E0-4837-A93E-23621520E394}"/>
    <cellStyle name="40% - Ênfase4 4 6 3" xfId="11891" xr:uid="{7031BA8D-73D1-4059-ABF3-45F383CC0D63}"/>
    <cellStyle name="40% - Ênfase4 4 6 3 2" xfId="34546" xr:uid="{402C95E3-69A3-4909-9288-5E890D442002}"/>
    <cellStyle name="40% - Ênfase4 4 6 3 2 2" xfId="34547" xr:uid="{A23ED29F-2A27-4E60-AD2D-92944140F5DC}"/>
    <cellStyle name="40% - Ênfase4 4 6 3 2 3" xfId="34548" xr:uid="{35932D32-441E-4F3B-8A8B-FDB9824FFE2F}"/>
    <cellStyle name="40% - Ênfase4 4 6 3 3" xfId="34549" xr:uid="{B71FF5C2-B3B9-48A0-B562-F7BF69F51DDB}"/>
    <cellStyle name="40% - Ênfase4 4 6 3 4" xfId="34550" xr:uid="{91552F91-C650-483D-9FBD-ADD227C3BDB0}"/>
    <cellStyle name="40% - Ênfase4 4 6 4" xfId="34551" xr:uid="{FDB8DA96-DD81-4173-A0FA-ED270CB3624A}"/>
    <cellStyle name="40% - Ênfase4 4 6 4 2" xfId="34552" xr:uid="{6A81D03C-330A-4F33-AB52-D915B99460A3}"/>
    <cellStyle name="40% - Ênfase4 4 6 4 3" xfId="34553" xr:uid="{0F97B5C8-8C68-4928-959B-CBF590AA08D3}"/>
    <cellStyle name="40% - Ênfase4 4 6 5" xfId="34554" xr:uid="{D9962EB8-7B78-4D70-97CB-3BD202F7DE92}"/>
    <cellStyle name="40% - Ênfase4 4 6 6" xfId="34555" xr:uid="{23D7E0AF-0C53-4D68-A6A1-9A0DF53BEBF4}"/>
    <cellStyle name="40% - Ênfase4 4 7" xfId="11892" xr:uid="{605E5662-132B-4BBC-A4AA-B177C6043D44}"/>
    <cellStyle name="40% - Ênfase4 4 7 2" xfId="11893" xr:uid="{CDF67AEF-7E86-46A9-8459-455A639BD04A}"/>
    <cellStyle name="40% - Ênfase4 4 7 2 2" xfId="34556" xr:uid="{78A36250-1994-4401-B35B-DAE1E08995A4}"/>
    <cellStyle name="40% - Ênfase4 4 7 2 2 2" xfId="34557" xr:uid="{36BBFC84-9AC4-469C-BD77-733F0C157E76}"/>
    <cellStyle name="40% - Ênfase4 4 7 2 2 3" xfId="34558" xr:uid="{184ED369-BA3A-47E7-AA6E-5FFA45F9625F}"/>
    <cellStyle name="40% - Ênfase4 4 7 2 3" xfId="34559" xr:uid="{2B3B5C80-3756-42B2-9E46-570831E9CF3B}"/>
    <cellStyle name="40% - Ênfase4 4 7 2 4" xfId="34560" xr:uid="{96815105-87A7-4AFA-8992-44B89FE7B6D3}"/>
    <cellStyle name="40% - Ênfase4 4 7 3" xfId="11894" xr:uid="{6262FAA7-66F4-4BFF-AA90-E6F09839891D}"/>
    <cellStyle name="40% - Ênfase4 4 7 3 2" xfId="34561" xr:uid="{FA5A6A4C-CB7F-4E46-99F7-022B2AE4DA65}"/>
    <cellStyle name="40% - Ênfase4 4 7 3 2 2" xfId="34562" xr:uid="{2D67713C-3AB2-4051-A2C6-C9F1A3B1D64A}"/>
    <cellStyle name="40% - Ênfase4 4 7 3 2 3" xfId="34563" xr:uid="{4B69F9B2-6BC6-4FDB-91CB-F4DC1BE93878}"/>
    <cellStyle name="40% - Ênfase4 4 7 3 3" xfId="34564" xr:uid="{F75B79E8-C344-4D0B-82ED-8B08820FAFF1}"/>
    <cellStyle name="40% - Ênfase4 4 7 3 4" xfId="34565" xr:uid="{AE4FDF3B-A3DB-4F16-9ACD-2CF7DC96A0E0}"/>
    <cellStyle name="40% - Ênfase4 4 7 4" xfId="34566" xr:uid="{5D7A3071-D430-492E-9F2F-BC9E1190F3E7}"/>
    <cellStyle name="40% - Ênfase4 4 7 4 2" xfId="34567" xr:uid="{583CD756-C830-41A5-B27A-7ACC5AC048F8}"/>
    <cellStyle name="40% - Ênfase4 4 7 4 3" xfId="34568" xr:uid="{5368BF8D-5842-4656-8373-20850CE2ABE1}"/>
    <cellStyle name="40% - Ênfase4 4 7 5" xfId="34569" xr:uid="{4628A300-E617-4AF3-8A4F-546B483E0D59}"/>
    <cellStyle name="40% - Ênfase4 4 7 6" xfId="34570" xr:uid="{6AC4A765-702B-4053-83F1-07EEDB99D6E2}"/>
    <cellStyle name="40% - Ênfase4 4 8" xfId="11895" xr:uid="{5AE5DBC7-1089-4FAF-ABAA-8AD0E73D7C93}"/>
    <cellStyle name="40% - Ênfase4 4 8 2" xfId="11896" xr:uid="{890E6A0B-B975-4560-A359-DFAA92FB567E}"/>
    <cellStyle name="40% - Ênfase4 4 8 2 2" xfId="34571" xr:uid="{7BC456BC-B875-4A48-BF62-FC439573CBA4}"/>
    <cellStyle name="40% - Ênfase4 4 8 2 2 2" xfId="34572" xr:uid="{2C4DD62C-1F28-439B-B8B2-A4FBBE13A6BB}"/>
    <cellStyle name="40% - Ênfase4 4 8 2 2 3" xfId="34573" xr:uid="{0A10545D-6A8E-4ABC-881B-9717CB6C159C}"/>
    <cellStyle name="40% - Ênfase4 4 8 2 3" xfId="34574" xr:uid="{113DD1F4-3DC6-425A-92C2-E367E71DC935}"/>
    <cellStyle name="40% - Ênfase4 4 8 2 4" xfId="34575" xr:uid="{53991921-4652-45C6-8CE6-1732EB6C0B0A}"/>
    <cellStyle name="40% - Ênfase4 4 8 3" xfId="11897" xr:uid="{92541E41-CB2B-4F68-B770-95A2DBC44578}"/>
    <cellStyle name="40% - Ênfase4 4 8 3 2" xfId="34576" xr:uid="{83E58781-292C-4BC0-AFA7-C327F0504CAC}"/>
    <cellStyle name="40% - Ênfase4 4 8 3 2 2" xfId="34577" xr:uid="{A72817C0-1EE8-4175-A6C4-B53BB1548048}"/>
    <cellStyle name="40% - Ênfase4 4 8 3 2 3" xfId="34578" xr:uid="{FADF9235-9E2E-46EC-A68B-6AEF5E83468C}"/>
    <cellStyle name="40% - Ênfase4 4 8 3 3" xfId="34579" xr:uid="{1E734A6D-20E0-4592-8143-A597A5DC3405}"/>
    <cellStyle name="40% - Ênfase4 4 8 3 4" xfId="34580" xr:uid="{AB98F89E-FD72-4993-93F1-2F1BAC393512}"/>
    <cellStyle name="40% - Ênfase4 4 8 4" xfId="34581" xr:uid="{C20D90C5-E1FF-41E7-880A-87FCD2F48EEC}"/>
    <cellStyle name="40% - Ênfase4 4 8 4 2" xfId="34582" xr:uid="{E3BC1793-D3F8-40FD-8917-B4D7CEF35894}"/>
    <cellStyle name="40% - Ênfase4 4 8 4 3" xfId="34583" xr:uid="{EEEF2D18-49F5-4ACD-93D5-0B5C93778839}"/>
    <cellStyle name="40% - Ênfase4 4 8 5" xfId="34584" xr:uid="{B66A09DE-E4A4-400C-A217-424B8D44CB5A}"/>
    <cellStyle name="40% - Ênfase4 4 8 6" xfId="34585" xr:uid="{7D2050AE-60D7-42F9-84F3-361C5294B3C0}"/>
    <cellStyle name="40% - Ênfase4 4 9" xfId="11898" xr:uid="{5A9EA114-F59C-4B51-A5E1-24731DE164C3}"/>
    <cellStyle name="40% - Ênfase4 4 9 2" xfId="34586" xr:uid="{3478733A-FD05-4E57-90E8-7F3D45BD7286}"/>
    <cellStyle name="40% - Ênfase4 4 9 2 2" xfId="34587" xr:uid="{32B9D462-1C9F-4EC5-B0D9-CE908B52239C}"/>
    <cellStyle name="40% - Ênfase4 4 9 2 3" xfId="34588" xr:uid="{94E0D712-F013-4452-8C13-40A4DA0A8E72}"/>
    <cellStyle name="40% - Ênfase4 4 9 3" xfId="34589" xr:uid="{F26CD213-75D7-483F-B0C3-73815CD2879B}"/>
    <cellStyle name="40% - Ênfase4 4 9 4" xfId="34590" xr:uid="{A04B4345-3E4C-45C3-9E60-AFACE3360EF9}"/>
    <cellStyle name="40% - Ênfase4 40" xfId="11899" xr:uid="{D4A89D1A-FB82-4CFE-9E8B-B794652180AF}"/>
    <cellStyle name="40% - Ênfase4 40 2" xfId="11900" xr:uid="{CAAB43C0-437B-4762-87D4-D0D117CD3284}"/>
    <cellStyle name="40% - Ênfase4 40 2 2" xfId="34591" xr:uid="{7EC308E8-F494-43F4-B5F8-57A218D6B34E}"/>
    <cellStyle name="40% - Ênfase4 40 2 2 2" xfId="34592" xr:uid="{E88CFCEB-CB49-41B6-950B-1D93F6C2E2BB}"/>
    <cellStyle name="40% - Ênfase4 40 2 2 3" xfId="34593" xr:uid="{5482455A-7748-4C9A-9B10-9151F5242452}"/>
    <cellStyle name="40% - Ênfase4 40 2 3" xfId="34594" xr:uid="{1D6FD79C-D9E5-472B-A9FF-CB352EEEA8EA}"/>
    <cellStyle name="40% - Ênfase4 40 2 4" xfId="34595" xr:uid="{6697A0A3-B287-4FB9-809F-288A90A015F1}"/>
    <cellStyle name="40% - Ênfase4 40 3" xfId="11901" xr:uid="{CD2B8FE0-2081-40F3-9B8E-D192E75A7D43}"/>
    <cellStyle name="40% - Ênfase4 40 3 2" xfId="34596" xr:uid="{51D993BE-7980-41CD-8B9A-4778CFD4E153}"/>
    <cellStyle name="40% - Ênfase4 40 3 2 2" xfId="34597" xr:uid="{ED277459-5DB7-4380-93D0-E2FD6F8B01E0}"/>
    <cellStyle name="40% - Ênfase4 40 3 2 3" xfId="34598" xr:uid="{2BB2EAB9-A65D-4010-AF9B-8C539C389BAD}"/>
    <cellStyle name="40% - Ênfase4 40 3 3" xfId="34599" xr:uid="{7C199697-19D9-467B-8A20-55D2BE2E0274}"/>
    <cellStyle name="40% - Ênfase4 40 3 4" xfId="34600" xr:uid="{E18DFB32-9E9C-417E-9BBD-AA2C08C7847F}"/>
    <cellStyle name="40% - Ênfase4 40 4" xfId="34601" xr:uid="{AE2EAEFB-603E-43D2-BAF6-05E497FCD57F}"/>
    <cellStyle name="40% - Ênfase4 40 4 2" xfId="34602" xr:uid="{75D1774E-D811-4428-8BAD-4D1E4DD793C3}"/>
    <cellStyle name="40% - Ênfase4 40 4 3" xfId="34603" xr:uid="{DC605F86-EEBC-4C99-B265-EF3DC34593A0}"/>
    <cellStyle name="40% - Ênfase4 40 5" xfId="34604" xr:uid="{EC1A275B-B404-4E51-A140-7A5E248A153A}"/>
    <cellStyle name="40% - Ênfase4 40 6" xfId="34605" xr:uid="{944BD079-935E-47F9-B134-A45FB8046E7B}"/>
    <cellStyle name="40% - Ênfase4 41" xfId="11902" xr:uid="{70E6CF1E-510E-46E8-B857-203C2FC6C44B}"/>
    <cellStyle name="40% - Ênfase4 41 2" xfId="11903" xr:uid="{DEE3C956-5C78-44C1-8D8B-E5AE33B111DC}"/>
    <cellStyle name="40% - Ênfase4 41 2 2" xfId="34606" xr:uid="{C5FE495F-8AA1-4B97-91E2-76E7B965F313}"/>
    <cellStyle name="40% - Ênfase4 41 2 2 2" xfId="34607" xr:uid="{8250CDCF-8792-405B-89AA-6A83C41C7FFA}"/>
    <cellStyle name="40% - Ênfase4 41 2 2 3" xfId="34608" xr:uid="{F8EA6244-6F3C-42E8-97F9-9BFFF8CF9824}"/>
    <cellStyle name="40% - Ênfase4 41 2 3" xfId="34609" xr:uid="{5084FE4D-629A-4D5E-B688-909643A83BFF}"/>
    <cellStyle name="40% - Ênfase4 41 2 4" xfId="34610" xr:uid="{C3164CC9-047A-40B6-B6D4-66E5783C23E4}"/>
    <cellStyle name="40% - Ênfase4 41 3" xfId="11904" xr:uid="{315A8D2B-953C-41F8-B101-58D9FB94CC4D}"/>
    <cellStyle name="40% - Ênfase4 41 3 2" xfId="34611" xr:uid="{0A74451A-5AA5-4B51-B297-10F029836156}"/>
    <cellStyle name="40% - Ênfase4 41 3 2 2" xfId="34612" xr:uid="{F5B1322F-C2A2-43E2-8FC2-95EA49D843DE}"/>
    <cellStyle name="40% - Ênfase4 41 3 2 3" xfId="34613" xr:uid="{6D9CB70A-5B0B-44DE-8F3B-ACD1290D601F}"/>
    <cellStyle name="40% - Ênfase4 41 3 3" xfId="34614" xr:uid="{525EE6C0-2921-439C-BCD7-F8A4067F34D7}"/>
    <cellStyle name="40% - Ênfase4 41 3 4" xfId="34615" xr:uid="{5B048F6F-EF3C-4136-93C8-9C8A4A393475}"/>
    <cellStyle name="40% - Ênfase4 41 4" xfId="34616" xr:uid="{1C50BED6-A5D2-481C-8286-D97269E1D556}"/>
    <cellStyle name="40% - Ênfase4 41 4 2" xfId="34617" xr:uid="{3C01007D-360B-4AB1-8012-593B451EA30B}"/>
    <cellStyle name="40% - Ênfase4 41 4 3" xfId="34618" xr:uid="{8D2A720A-CB23-4389-AD86-9F916915F17B}"/>
    <cellStyle name="40% - Ênfase4 41 5" xfId="34619" xr:uid="{CB25252E-3F0A-4190-8CC1-472A81875B6B}"/>
    <cellStyle name="40% - Ênfase4 41 6" xfId="34620" xr:uid="{5B2DCA04-3422-4551-8687-1F49A278556B}"/>
    <cellStyle name="40% - Ênfase4 42" xfId="11905" xr:uid="{FB3E24CD-BCBE-41FB-BC12-4486A91AF27E}"/>
    <cellStyle name="40% - Ênfase4 42 2" xfId="11906" xr:uid="{4938B247-2273-41CF-832C-0DF9DF261515}"/>
    <cellStyle name="40% - Ênfase4 42 2 2" xfId="34621" xr:uid="{E90798E3-33E5-4B3A-B43D-1ED0A29C982A}"/>
    <cellStyle name="40% - Ênfase4 42 2 2 2" xfId="34622" xr:uid="{33D82BC7-36C7-4B7B-B2AA-D6088EA726E2}"/>
    <cellStyle name="40% - Ênfase4 42 2 2 3" xfId="34623" xr:uid="{856FF78F-26F4-4071-B9DE-D5CC8A6E293F}"/>
    <cellStyle name="40% - Ênfase4 42 2 3" xfId="34624" xr:uid="{89882AE4-FF3F-42BC-89BC-187FBB55A634}"/>
    <cellStyle name="40% - Ênfase4 42 2 4" xfId="34625" xr:uid="{0279374D-DDCB-40B4-876B-7B1644A3ED94}"/>
    <cellStyle name="40% - Ênfase4 42 3" xfId="11907" xr:uid="{B0B97F7A-AAC2-4D41-BD91-270D3DC5B2A4}"/>
    <cellStyle name="40% - Ênfase4 42 3 2" xfId="34626" xr:uid="{72302FA6-2B89-4A21-92E7-A92028719BD5}"/>
    <cellStyle name="40% - Ênfase4 42 3 2 2" xfId="34627" xr:uid="{61E6C543-5A61-434E-9334-7DC016948CBD}"/>
    <cellStyle name="40% - Ênfase4 42 3 2 3" xfId="34628" xr:uid="{9F81CBB9-C9F3-4A90-8A6F-290E430F2C63}"/>
    <cellStyle name="40% - Ênfase4 42 3 3" xfId="34629" xr:uid="{8E4B9002-AC2A-4BF4-BD31-E32902F79D14}"/>
    <cellStyle name="40% - Ênfase4 42 3 4" xfId="34630" xr:uid="{393F2080-7D3D-463C-AC53-9035681A1313}"/>
    <cellStyle name="40% - Ênfase4 42 4" xfId="34631" xr:uid="{57314D96-BA1C-4577-8348-CE9191175256}"/>
    <cellStyle name="40% - Ênfase4 42 4 2" xfId="34632" xr:uid="{DC6B6F3F-3827-4E79-A090-3F045A1C066F}"/>
    <cellStyle name="40% - Ênfase4 42 4 3" xfId="34633" xr:uid="{A5F024F5-11BF-4535-9891-8712BFFC8BC7}"/>
    <cellStyle name="40% - Ênfase4 42 5" xfId="34634" xr:uid="{88596753-D49B-4153-BD90-814EC98017A7}"/>
    <cellStyle name="40% - Ênfase4 42 6" xfId="34635" xr:uid="{77CBEDEE-F0FD-4AC9-8FB2-7D1038F70507}"/>
    <cellStyle name="40% - Ênfase4 43" xfId="11908" xr:uid="{CAB18061-A087-4D2C-8FDC-06223C8535BE}"/>
    <cellStyle name="40% - Ênfase4 43 2" xfId="11909" xr:uid="{81FB44C4-86A8-4C39-89B3-21520E5FF968}"/>
    <cellStyle name="40% - Ênfase4 43 2 2" xfId="34636" xr:uid="{4D48E362-769F-4877-983F-A55FBED84666}"/>
    <cellStyle name="40% - Ênfase4 43 2 2 2" xfId="34637" xr:uid="{92F9DB14-5A6C-4856-B5D5-B77A71CDFD89}"/>
    <cellStyle name="40% - Ênfase4 43 2 2 3" xfId="34638" xr:uid="{3D608649-03F4-4732-8E13-408914748608}"/>
    <cellStyle name="40% - Ênfase4 43 2 3" xfId="34639" xr:uid="{E3AAA8D4-6D6E-43AC-8335-4374F26A0F33}"/>
    <cellStyle name="40% - Ênfase4 43 2 4" xfId="34640" xr:uid="{BB4FBEFD-9FCF-4C94-8985-E6C00396817B}"/>
    <cellStyle name="40% - Ênfase4 43 3" xfId="34641" xr:uid="{2119E547-E386-42FE-919C-C15C6F754114}"/>
    <cellStyle name="40% - Ênfase4 43 3 2" xfId="34642" xr:uid="{B622B1F3-A2F5-436D-8707-6EBE0514558B}"/>
    <cellStyle name="40% - Ênfase4 43 3 3" xfId="34643" xr:uid="{2814D27C-EB07-4461-9D11-01CAE0C9E7FA}"/>
    <cellStyle name="40% - Ênfase4 43 4" xfId="34644" xr:uid="{CE4AAB63-C902-4FF9-8F3E-56C34939F605}"/>
    <cellStyle name="40% - Ênfase4 43 5" xfId="34645" xr:uid="{27BD15A5-B680-4C45-8EB2-5FC1E435926F}"/>
    <cellStyle name="40% - Ênfase4 44" xfId="11910" xr:uid="{C8A9B900-D894-445E-895B-C08B368065E2}"/>
    <cellStyle name="40% - Ênfase4 44 2" xfId="11911" xr:uid="{2CBB6E17-CF8D-42D1-807D-B05D1C30E71A}"/>
    <cellStyle name="40% - Ênfase4 44 2 2" xfId="34646" xr:uid="{CDB81CCA-1F57-4CFE-82F1-8394843AD77D}"/>
    <cellStyle name="40% - Ênfase4 44 2 2 2" xfId="34647" xr:uid="{5B88306C-1A19-4EF9-B60D-BABE08D1A6DC}"/>
    <cellStyle name="40% - Ênfase4 44 2 2 3" xfId="34648" xr:uid="{ADEF7B7F-C645-4B0A-B526-80211DDEB844}"/>
    <cellStyle name="40% - Ênfase4 44 2 3" xfId="34649" xr:uid="{9C38136C-3A29-453B-BA19-167FC6D488D1}"/>
    <cellStyle name="40% - Ênfase4 44 2 4" xfId="34650" xr:uid="{FFB6543B-7ABA-41F6-B4AB-44AC5A20A56B}"/>
    <cellStyle name="40% - Ênfase4 44 3" xfId="34651" xr:uid="{BF0694EF-094A-487E-8F13-E82E8DE4A79E}"/>
    <cellStyle name="40% - Ênfase4 44 3 2" xfId="34652" xr:uid="{D83E7B2D-4949-46E9-90E1-BBF8E03CB295}"/>
    <cellStyle name="40% - Ênfase4 44 3 3" xfId="34653" xr:uid="{8A7B3BA1-79B9-4F45-94A6-D567A8D6867A}"/>
    <cellStyle name="40% - Ênfase4 44 4" xfId="34654" xr:uid="{0CE5E206-8AD8-4A80-8B5A-584362A54282}"/>
    <cellStyle name="40% - Ênfase4 44 5" xfId="34655" xr:uid="{96B9403A-09CF-4C89-99FB-229548D35D91}"/>
    <cellStyle name="40% - Ênfase4 45" xfId="11912" xr:uid="{808CF0EE-41E3-494A-A691-27AC5610440A}"/>
    <cellStyle name="40% - Ênfase4 45 2" xfId="11913" xr:uid="{E7BB38A2-DB0E-4CFC-A6AD-5C7369E95BF1}"/>
    <cellStyle name="40% - Ênfase4 45 2 2" xfId="34656" xr:uid="{8794ADC3-6EB1-4391-B7BF-0FEF8DDEA28B}"/>
    <cellStyle name="40% - Ênfase4 45 2 2 2" xfId="34657" xr:uid="{D422C5A5-F6D5-4536-9839-4E752F0E9E4B}"/>
    <cellStyle name="40% - Ênfase4 45 2 2 3" xfId="34658" xr:uid="{D24E90AC-9C44-4510-BDEC-76D2026DF3D6}"/>
    <cellStyle name="40% - Ênfase4 45 2 3" xfId="34659" xr:uid="{6DE7AF46-F93E-4ABF-A1A4-A22C12293B0D}"/>
    <cellStyle name="40% - Ênfase4 45 2 4" xfId="34660" xr:uid="{4AB2746E-78BA-4356-9EA0-F8646241C8FE}"/>
    <cellStyle name="40% - Ênfase4 45 3" xfId="34661" xr:uid="{053FF9A0-F430-4EA2-A901-A14C473B3D83}"/>
    <cellStyle name="40% - Ênfase4 45 3 2" xfId="34662" xr:uid="{B850A976-7B25-4BB6-AB2F-A914851683DE}"/>
    <cellStyle name="40% - Ênfase4 45 3 3" xfId="34663" xr:uid="{14104E84-83C7-4DEF-9B8C-59519E0C429B}"/>
    <cellStyle name="40% - Ênfase4 45 4" xfId="34664" xr:uid="{3B9D85E4-65D0-49D7-B68E-F2074A91CB86}"/>
    <cellStyle name="40% - Ênfase4 45 5" xfId="34665" xr:uid="{0156D2FE-0070-459D-BC75-0189D1A53221}"/>
    <cellStyle name="40% - Ênfase4 46" xfId="11914" xr:uid="{97C30FF3-8CFB-4BC9-9E86-3989592CA882}"/>
    <cellStyle name="40% - Ênfase4 46 2" xfId="11915" xr:uid="{5E222445-4A2B-4610-BB68-EDAE383191DA}"/>
    <cellStyle name="40% - Ênfase4 46 2 2" xfId="34666" xr:uid="{8B6C8621-1DDA-4172-8E0A-4AE21805724B}"/>
    <cellStyle name="40% - Ênfase4 46 2 2 2" xfId="34667" xr:uid="{F67147AF-1E5B-42AE-BCA6-4D45E7E3F30C}"/>
    <cellStyle name="40% - Ênfase4 46 2 2 3" xfId="34668" xr:uid="{A210C568-9C1C-4963-9699-94FAE8A4098F}"/>
    <cellStyle name="40% - Ênfase4 46 2 3" xfId="34669" xr:uid="{6A653CA2-0B5C-4949-8756-FD62F110C975}"/>
    <cellStyle name="40% - Ênfase4 46 2 4" xfId="34670" xr:uid="{3731F3EC-C2CF-4653-B5AD-F1DC21D4810C}"/>
    <cellStyle name="40% - Ênfase4 46 3" xfId="34671" xr:uid="{AA5BB219-B417-464D-B4FF-8978FC55D3D4}"/>
    <cellStyle name="40% - Ênfase4 46 3 2" xfId="34672" xr:uid="{D4EC306F-CF2C-41FC-9495-96EF2EA142E3}"/>
    <cellStyle name="40% - Ênfase4 46 3 3" xfId="34673" xr:uid="{64E1DEE1-0D3D-4888-8126-E509EE3F6705}"/>
    <cellStyle name="40% - Ênfase4 46 4" xfId="34674" xr:uid="{EDBD701B-EE3F-4B0D-9CFF-8BAF5C22DCD7}"/>
    <cellStyle name="40% - Ênfase4 46 5" xfId="34675" xr:uid="{DC072039-2BD7-4629-86BE-156B1655691C}"/>
    <cellStyle name="40% - Ênfase4 47" xfId="11916" xr:uid="{30C3D125-3543-4D6D-9EA2-6D5548C07DCC}"/>
    <cellStyle name="40% - Ênfase4 47 2" xfId="11917" xr:uid="{24620381-C67E-48A7-8B08-4CF6BD379280}"/>
    <cellStyle name="40% - Ênfase4 47 2 2" xfId="34676" xr:uid="{233C20F3-3FB0-4E58-A96F-D087ED095547}"/>
    <cellStyle name="40% - Ênfase4 47 2 2 2" xfId="34677" xr:uid="{1AB71E72-6EBF-457F-B0F1-AED4FB17B3C1}"/>
    <cellStyle name="40% - Ênfase4 47 2 2 3" xfId="34678" xr:uid="{D7CD5EE7-6DE1-4F6B-AD5F-67BEC34C6332}"/>
    <cellStyle name="40% - Ênfase4 47 2 3" xfId="34679" xr:uid="{B322070E-DFBD-4931-BFE8-A78194B45609}"/>
    <cellStyle name="40% - Ênfase4 47 2 4" xfId="34680" xr:uid="{4C43112D-12E2-4D24-86C4-88FAA32A316C}"/>
    <cellStyle name="40% - Ênfase4 47 3" xfId="34681" xr:uid="{705EB025-E33F-4C59-8791-6A2692FBC1FC}"/>
    <cellStyle name="40% - Ênfase4 47 3 2" xfId="34682" xr:uid="{8072923D-5E06-42EF-A8E4-64F91408CEFC}"/>
    <cellStyle name="40% - Ênfase4 47 3 3" xfId="34683" xr:uid="{90B16702-710B-4BA2-BE1E-C89D8840936D}"/>
    <cellStyle name="40% - Ênfase4 47 4" xfId="34684" xr:uid="{BF900ED1-05D7-4A9F-8625-2F03122D7F07}"/>
    <cellStyle name="40% - Ênfase4 47 5" xfId="34685" xr:uid="{974C39E1-CF74-4611-BC89-57B2415977BB}"/>
    <cellStyle name="40% - Ênfase4 48" xfId="11918" xr:uid="{2C21E2EB-2C4F-4A33-8F64-45EDCA8EDD7B}"/>
    <cellStyle name="40% - Ênfase4 48 2" xfId="11919" xr:uid="{5E3C32E3-D2E4-4B35-89CC-D2B4BAE45777}"/>
    <cellStyle name="40% - Ênfase4 48 2 2" xfId="34686" xr:uid="{65FAF735-8B53-47CF-9EBE-06B2E573311A}"/>
    <cellStyle name="40% - Ênfase4 48 2 2 2" xfId="34687" xr:uid="{6E81DB0A-D146-47FD-943B-45970685A4EB}"/>
    <cellStyle name="40% - Ênfase4 48 2 2 3" xfId="34688" xr:uid="{2C3A49DE-8E40-419A-8D4E-4676A4288E29}"/>
    <cellStyle name="40% - Ênfase4 48 2 3" xfId="34689" xr:uid="{E961E080-8AB2-40D5-A16A-98423379A0BF}"/>
    <cellStyle name="40% - Ênfase4 48 2 4" xfId="34690" xr:uid="{1197B947-E998-4C61-BFF5-928B7F35DA43}"/>
    <cellStyle name="40% - Ênfase4 48 3" xfId="34691" xr:uid="{CECA2377-C589-4741-9E67-0B6E33C14630}"/>
    <cellStyle name="40% - Ênfase4 48 3 2" xfId="34692" xr:uid="{2F0E4524-8591-4F08-8A43-8D1FD6DD1E06}"/>
    <cellStyle name="40% - Ênfase4 48 3 3" xfId="34693" xr:uid="{18A6AB66-27A0-4A58-A075-822D6D5B972E}"/>
    <cellStyle name="40% - Ênfase4 48 4" xfId="34694" xr:uid="{1F56664A-BAC2-4002-9EC2-D0139DCE32BF}"/>
    <cellStyle name="40% - Ênfase4 48 5" xfId="34695" xr:uid="{92AA0243-5E46-4CE4-A9FA-179CB41A3049}"/>
    <cellStyle name="40% - Ênfase4 49" xfId="11920" xr:uid="{0D60FD3C-88AA-4842-995E-70BCA7860ED7}"/>
    <cellStyle name="40% - Ênfase4 49 2" xfId="11921" xr:uid="{A4C78481-FFF6-4D93-9B10-F3FDF7B5E74F}"/>
    <cellStyle name="40% - Ênfase4 49 2 2" xfId="34696" xr:uid="{C467D091-85A6-4D79-8360-561690520D40}"/>
    <cellStyle name="40% - Ênfase4 49 2 2 2" xfId="34697" xr:uid="{B04223DD-04F5-4F7F-AA83-62622D5A1071}"/>
    <cellStyle name="40% - Ênfase4 49 2 2 3" xfId="34698" xr:uid="{39CF5BC1-DB85-4FEA-8242-4CDE8BA41BB4}"/>
    <cellStyle name="40% - Ênfase4 49 2 3" xfId="34699" xr:uid="{844C09AB-D6B4-4B9E-9B4D-AED357CC0732}"/>
    <cellStyle name="40% - Ênfase4 49 2 4" xfId="34700" xr:uid="{BC4F5AD4-D580-4B65-9027-2717C8F08201}"/>
    <cellStyle name="40% - Ênfase4 49 3" xfId="34701" xr:uid="{0391E48A-D6D4-4E46-AFBE-9B5039E18297}"/>
    <cellStyle name="40% - Ênfase4 49 3 2" xfId="34702" xr:uid="{2310084B-03D3-4771-BE0D-D5D8226CDF98}"/>
    <cellStyle name="40% - Ênfase4 49 3 3" xfId="34703" xr:uid="{BE4539A6-BB34-439C-B0D0-26E7310A7338}"/>
    <cellStyle name="40% - Ênfase4 49 4" xfId="34704" xr:uid="{AFB6D194-E9E7-4F7C-9ACA-3CD9216BE2D2}"/>
    <cellStyle name="40% - Ênfase4 49 5" xfId="34705" xr:uid="{C0486AF2-9420-485B-8754-3404464255B3}"/>
    <cellStyle name="40% - Ênfase4 5" xfId="5470" xr:uid="{2E93325A-0C49-41D7-98BE-731D1C4FA3ED}"/>
    <cellStyle name="40% - Ênfase4 5 10" xfId="11922" xr:uid="{3DCCB36C-4FC3-4E04-9020-E854BBED97B0}"/>
    <cellStyle name="40% - Ênfase4 5 10 2" xfId="34706" xr:uid="{FB46008F-E994-465A-B010-E8D57096A6CF}"/>
    <cellStyle name="40% - Ênfase4 5 10 2 2" xfId="34707" xr:uid="{1A4919F0-7F15-479F-A1F2-9F36326B7192}"/>
    <cellStyle name="40% - Ênfase4 5 10 2 3" xfId="34708" xr:uid="{57F16DD4-DF3A-4300-87D8-B9DFBDA83E1E}"/>
    <cellStyle name="40% - Ênfase4 5 10 3" xfId="34709" xr:uid="{5283339C-C532-4C25-99ED-132C0B96F52B}"/>
    <cellStyle name="40% - Ênfase4 5 10 4" xfId="34710" xr:uid="{BE249BC1-6001-4560-96AC-B49182B8B500}"/>
    <cellStyle name="40% - Ênfase4 5 11" xfId="34711" xr:uid="{FDD54FEE-5C0A-4C09-BA7C-87C2DB6C9D49}"/>
    <cellStyle name="40% - Ênfase4 5 11 2" xfId="34712" xr:uid="{54EDF81E-3D7B-4C4F-8334-1BACFB586477}"/>
    <cellStyle name="40% - Ênfase4 5 11 3" xfId="34713" xr:uid="{E92D197F-023E-40BE-BBAE-0C4EEB0BA1AF}"/>
    <cellStyle name="40% - Ênfase4 5 12" xfId="34714" xr:uid="{1791DB86-A34F-451F-A37A-08BCEA95304B}"/>
    <cellStyle name="40% - Ênfase4 5 13" xfId="34715" xr:uid="{EFA9D7A8-E2EB-40AF-82F2-FE6BF50B5A54}"/>
    <cellStyle name="40% - Ênfase4 5 2" xfId="5471" xr:uid="{A3F05CB0-21D3-4196-B60B-EF3A1CFC1BA6}"/>
    <cellStyle name="40% - Ênfase4 5 2 2" xfId="11923" xr:uid="{A3C072CA-F9A8-41A3-8F8D-8A978E75CF63}"/>
    <cellStyle name="40% - Ênfase4 5 2 2 2" xfId="34716" xr:uid="{BEC231C6-3233-4BA6-84E6-C9588F187993}"/>
    <cellStyle name="40% - Ênfase4 5 2 2 2 2" xfId="34717" xr:uid="{688FFB0E-C0D9-4293-BECE-4009D97CD599}"/>
    <cellStyle name="40% - Ênfase4 5 2 2 2 3" xfId="34718" xr:uid="{BDB51351-5902-42B0-99FF-2444E8B0F4AB}"/>
    <cellStyle name="40% - Ênfase4 5 2 2 3" xfId="34719" xr:uid="{2048097B-8429-44E4-B8BA-D874ADB690CC}"/>
    <cellStyle name="40% - Ênfase4 5 2 2 4" xfId="34720" xr:uid="{EC120D0B-01AE-4AF2-95B7-C2F2BD78317B}"/>
    <cellStyle name="40% - Ênfase4 5 2 3" xfId="11924" xr:uid="{14AEE7A0-666F-4BD4-B17C-5435B5B65352}"/>
    <cellStyle name="40% - Ênfase4 5 2 3 2" xfId="34721" xr:uid="{96D0665C-7A4D-454E-88D6-1AFFB00487DA}"/>
    <cellStyle name="40% - Ênfase4 5 2 3 2 2" xfId="34722" xr:uid="{925CD2FD-A90A-4805-B02B-724B6D933E35}"/>
    <cellStyle name="40% - Ênfase4 5 2 3 2 3" xfId="34723" xr:uid="{9C63A112-D600-4C33-B055-DAED1B178F62}"/>
    <cellStyle name="40% - Ênfase4 5 2 3 3" xfId="34724" xr:uid="{4609D395-ADBF-4758-B396-378F8F3334C2}"/>
    <cellStyle name="40% - Ênfase4 5 2 3 4" xfId="34725" xr:uid="{C4E1440C-9317-4957-8DD7-6200071C1C5C}"/>
    <cellStyle name="40% - Ênfase4 5 2 4" xfId="34726" xr:uid="{00DC27D7-9489-44DA-BC99-500E1DED66F7}"/>
    <cellStyle name="40% - Ênfase4 5 2 4 2" xfId="34727" xr:uid="{9DDB2968-E40F-4BF6-9426-D2336CEFFD95}"/>
    <cellStyle name="40% - Ênfase4 5 2 4 3" xfId="34728" xr:uid="{39EDD8A1-5296-47C1-B2F7-3D70A5375858}"/>
    <cellStyle name="40% - Ênfase4 5 2 5" xfId="34729" xr:uid="{50DD7CDA-ED91-4915-8A4D-94AFE7CC8A5B}"/>
    <cellStyle name="40% - Ênfase4 5 2 6" xfId="34730" xr:uid="{22380121-ECA4-4632-9FB3-AC4AD65F99DC}"/>
    <cellStyle name="40% - Ênfase4 5 3" xfId="5472" xr:uid="{F90A30D2-2E67-4466-BBC8-CAC390D1F48B}"/>
    <cellStyle name="40% - Ênfase4 5 3 2" xfId="11925" xr:uid="{282B64FF-F7CC-4A72-8199-81C8A99D5DBE}"/>
    <cellStyle name="40% - Ênfase4 5 3 2 2" xfId="34731" xr:uid="{72515313-6AA5-466F-8292-0B5B08204FBE}"/>
    <cellStyle name="40% - Ênfase4 5 3 2 2 2" xfId="34732" xr:uid="{9A0D7E5C-A33E-42A3-A47E-6350FBEE5B1C}"/>
    <cellStyle name="40% - Ênfase4 5 3 2 2 3" xfId="34733" xr:uid="{B2A53475-DA45-4984-8D88-C6F27302D512}"/>
    <cellStyle name="40% - Ênfase4 5 3 2 3" xfId="34734" xr:uid="{FD9BA181-6C01-494A-80B2-E3E4F925561D}"/>
    <cellStyle name="40% - Ênfase4 5 3 2 4" xfId="34735" xr:uid="{B1AB53F4-4D5D-4E66-93F7-175C2DE7D030}"/>
    <cellStyle name="40% - Ênfase4 5 3 3" xfId="11926" xr:uid="{60710292-9A35-449A-AA87-4C12A376F462}"/>
    <cellStyle name="40% - Ênfase4 5 3 3 2" xfId="34736" xr:uid="{0973E4C8-4553-45DF-BF52-3B4EEA62D60E}"/>
    <cellStyle name="40% - Ênfase4 5 3 3 2 2" xfId="34737" xr:uid="{8A4DB124-4173-4F4E-BD36-9A2D0B7BCA99}"/>
    <cellStyle name="40% - Ênfase4 5 3 3 2 3" xfId="34738" xr:uid="{38386010-AE0D-4CF2-8832-3A10B59E1C1F}"/>
    <cellStyle name="40% - Ênfase4 5 3 3 3" xfId="34739" xr:uid="{74CFC39E-D0A2-4D84-8FA7-20D09965931D}"/>
    <cellStyle name="40% - Ênfase4 5 3 3 4" xfId="34740" xr:uid="{436E16B6-401F-49E4-B7F0-A1E81B283520}"/>
    <cellStyle name="40% - Ênfase4 5 3 4" xfId="34741" xr:uid="{FF98A8AB-A671-4201-B351-F0209EB1537F}"/>
    <cellStyle name="40% - Ênfase4 5 3 4 2" xfId="34742" xr:uid="{CEB02700-B684-48BE-A6A5-E685254DE379}"/>
    <cellStyle name="40% - Ênfase4 5 3 4 3" xfId="34743" xr:uid="{2BEAE44D-0F70-462B-B7EF-CDE6084BC4D1}"/>
    <cellStyle name="40% - Ênfase4 5 3 5" xfId="34744" xr:uid="{B3AA0511-3BFA-43BF-85F6-1CB59589ED1C}"/>
    <cellStyle name="40% - Ênfase4 5 3 6" xfId="34745" xr:uid="{5734E589-1971-45D3-B2BA-2C6984128C59}"/>
    <cellStyle name="40% - Ênfase4 5 4" xfId="11927" xr:uid="{2DF13704-1FAA-41F6-A369-ADAE93B3052F}"/>
    <cellStyle name="40% - Ênfase4 5 4 2" xfId="11928" xr:uid="{0D0301CA-66DE-4AA2-AAC4-63A4CB938751}"/>
    <cellStyle name="40% - Ênfase4 5 4 2 2" xfId="34746" xr:uid="{472246BB-DEEF-4F01-A0F8-1C065EE73D05}"/>
    <cellStyle name="40% - Ênfase4 5 4 2 2 2" xfId="34747" xr:uid="{2387B835-591B-4118-971C-D683EBA2F9F0}"/>
    <cellStyle name="40% - Ênfase4 5 4 2 2 3" xfId="34748" xr:uid="{A72D43E7-F987-4BDA-9872-56ED1F357BF9}"/>
    <cellStyle name="40% - Ênfase4 5 4 2 3" xfId="34749" xr:uid="{F6F67448-224D-44CF-B25A-323DC2AAEAFA}"/>
    <cellStyle name="40% - Ênfase4 5 4 2 4" xfId="34750" xr:uid="{F7B07B4F-93BD-46BE-9920-E73F5908144A}"/>
    <cellStyle name="40% - Ênfase4 5 4 3" xfId="11929" xr:uid="{F6DD5D11-B504-470E-AAC2-4CF2991FBA84}"/>
    <cellStyle name="40% - Ênfase4 5 4 3 2" xfId="34751" xr:uid="{86EC3938-2841-43AA-A33D-F619750062C1}"/>
    <cellStyle name="40% - Ênfase4 5 4 3 2 2" xfId="34752" xr:uid="{D9C6A1D0-80CB-4185-A8EB-FA145755487B}"/>
    <cellStyle name="40% - Ênfase4 5 4 3 2 3" xfId="34753" xr:uid="{7984DE42-0387-4731-8115-725BD594869B}"/>
    <cellStyle name="40% - Ênfase4 5 4 3 3" xfId="34754" xr:uid="{DB967A24-1F96-448D-ACDA-628F9971C03A}"/>
    <cellStyle name="40% - Ênfase4 5 4 3 4" xfId="34755" xr:uid="{1B26EAFB-C398-4D01-A99E-12E78B59F73A}"/>
    <cellStyle name="40% - Ênfase4 5 4 4" xfId="34756" xr:uid="{FFBFD0D4-413E-4167-89FA-8F57D40A6391}"/>
    <cellStyle name="40% - Ênfase4 5 4 4 2" xfId="34757" xr:uid="{2C02E646-A246-4A4D-9075-9D731ACAB19E}"/>
    <cellStyle name="40% - Ênfase4 5 4 4 3" xfId="34758" xr:uid="{ED27AC62-C2A2-41ED-840D-AB55CA4C8A50}"/>
    <cellStyle name="40% - Ênfase4 5 4 5" xfId="34759" xr:uid="{EC04EC45-FB19-4089-9AAB-FB0A11749D24}"/>
    <cellStyle name="40% - Ênfase4 5 4 6" xfId="34760" xr:uid="{74E0082C-3ACC-4969-BF83-3B68914283EE}"/>
    <cellStyle name="40% - Ênfase4 5 5" xfId="11930" xr:uid="{793A20D1-F8CA-45CE-8888-C313E688D0C8}"/>
    <cellStyle name="40% - Ênfase4 5 5 2" xfId="11931" xr:uid="{F4F73321-7A50-4A6C-8F7C-525B6B68152A}"/>
    <cellStyle name="40% - Ênfase4 5 5 2 2" xfId="34761" xr:uid="{FD165030-E87C-40CB-BAB5-158F9AA7F402}"/>
    <cellStyle name="40% - Ênfase4 5 5 2 2 2" xfId="34762" xr:uid="{85B2BB83-6222-4FF6-963B-E5C587540DD5}"/>
    <cellStyle name="40% - Ênfase4 5 5 2 2 3" xfId="34763" xr:uid="{7327644D-4C29-4854-90B0-6B9E7014FBD1}"/>
    <cellStyle name="40% - Ênfase4 5 5 2 3" xfId="34764" xr:uid="{8BDABF05-3989-481A-B961-4496A0C5F02B}"/>
    <cellStyle name="40% - Ênfase4 5 5 2 4" xfId="34765" xr:uid="{83343FDD-07C7-4FA9-836C-8C6D17FF68FC}"/>
    <cellStyle name="40% - Ênfase4 5 5 3" xfId="11932" xr:uid="{1B56AD04-8501-4691-ADEC-1FB3E82C2822}"/>
    <cellStyle name="40% - Ênfase4 5 5 3 2" xfId="34766" xr:uid="{286B4B12-5DFD-4DEE-949B-6A49E72F7D88}"/>
    <cellStyle name="40% - Ênfase4 5 5 3 2 2" xfId="34767" xr:uid="{8228D419-FDE8-4D34-BBF5-E6F644860EEB}"/>
    <cellStyle name="40% - Ênfase4 5 5 3 2 3" xfId="34768" xr:uid="{346D1697-CA21-4D94-9313-C2B386660FE3}"/>
    <cellStyle name="40% - Ênfase4 5 5 3 3" xfId="34769" xr:uid="{DB6E2C6D-AF94-43B6-82D5-AABE1EAB4C59}"/>
    <cellStyle name="40% - Ênfase4 5 5 3 4" xfId="34770" xr:uid="{82042868-C2BC-4C70-9C2D-6E04809F13EF}"/>
    <cellStyle name="40% - Ênfase4 5 5 4" xfId="34771" xr:uid="{DFD19A07-1B29-479D-AB05-55981F84D9F5}"/>
    <cellStyle name="40% - Ênfase4 5 5 4 2" xfId="34772" xr:uid="{E829F557-F17C-4291-9395-4FECF8B6F986}"/>
    <cellStyle name="40% - Ênfase4 5 5 4 3" xfId="34773" xr:uid="{C27FAAE8-4492-4A67-ACCF-DF81939FC969}"/>
    <cellStyle name="40% - Ênfase4 5 5 5" xfId="34774" xr:uid="{682BA19D-4336-44BB-9818-6BA47B9DDDE0}"/>
    <cellStyle name="40% - Ênfase4 5 5 6" xfId="34775" xr:uid="{7655191F-72D6-4552-8464-DE859BBAD344}"/>
    <cellStyle name="40% - Ênfase4 5 6" xfId="11933" xr:uid="{73692EF0-A7DD-47C8-BAB4-C5B2DBBCC62C}"/>
    <cellStyle name="40% - Ênfase4 5 6 2" xfId="11934" xr:uid="{90D61658-282F-4076-A34E-BC9814792CFF}"/>
    <cellStyle name="40% - Ênfase4 5 6 2 2" xfId="34776" xr:uid="{8044B67A-CB6E-45A6-9441-A48FB9E91713}"/>
    <cellStyle name="40% - Ênfase4 5 6 2 2 2" xfId="34777" xr:uid="{99926F25-2DDA-4B3F-A5B6-A7253E9F032C}"/>
    <cellStyle name="40% - Ênfase4 5 6 2 2 3" xfId="34778" xr:uid="{9A731F00-CC23-4DFD-AF08-7B8255FC8BE1}"/>
    <cellStyle name="40% - Ênfase4 5 6 2 3" xfId="34779" xr:uid="{714C18AF-8C3D-40DF-8DF4-78B291CDB30C}"/>
    <cellStyle name="40% - Ênfase4 5 6 2 4" xfId="34780" xr:uid="{BFF6C5D2-0497-4F58-A649-E8A01B8B74C1}"/>
    <cellStyle name="40% - Ênfase4 5 6 3" xfId="11935" xr:uid="{B4E08117-1E22-4D9B-8A75-4D1DCDF19DF6}"/>
    <cellStyle name="40% - Ênfase4 5 6 3 2" xfId="34781" xr:uid="{EFA2CA6B-EF83-4D8C-8787-FAF1B32552AA}"/>
    <cellStyle name="40% - Ênfase4 5 6 3 2 2" xfId="34782" xr:uid="{2082BC03-683E-4F26-9213-96E6C2218593}"/>
    <cellStyle name="40% - Ênfase4 5 6 3 2 3" xfId="34783" xr:uid="{54BC0523-BC9C-4242-8BDD-F0C455DEE980}"/>
    <cellStyle name="40% - Ênfase4 5 6 3 3" xfId="34784" xr:uid="{F3683D7E-ADF0-4308-8EC6-84CD21BF0F20}"/>
    <cellStyle name="40% - Ênfase4 5 6 3 4" xfId="34785" xr:uid="{C059C176-5DD6-42C1-BB65-E492715A3336}"/>
    <cellStyle name="40% - Ênfase4 5 6 4" xfId="34786" xr:uid="{74DAF9D2-BA10-486B-BCF7-9614F5242169}"/>
    <cellStyle name="40% - Ênfase4 5 6 4 2" xfId="34787" xr:uid="{D35809AA-2DCD-41F2-856B-204947AB2083}"/>
    <cellStyle name="40% - Ênfase4 5 6 4 3" xfId="34788" xr:uid="{FCD147CA-E467-44A3-91B4-1F307AD87EA7}"/>
    <cellStyle name="40% - Ênfase4 5 6 5" xfId="34789" xr:uid="{97B1FD77-D571-4365-9101-73C8DBEF020C}"/>
    <cellStyle name="40% - Ênfase4 5 6 6" xfId="34790" xr:uid="{FB64A0EA-A8A1-4085-9A9E-614BA09EB764}"/>
    <cellStyle name="40% - Ênfase4 5 7" xfId="11936" xr:uid="{4230F47E-6115-4F4C-9751-D5A2F7C2FFC4}"/>
    <cellStyle name="40% - Ênfase4 5 7 2" xfId="11937" xr:uid="{D0A58AA3-3B27-4A4B-BC12-84DB6BF0C52F}"/>
    <cellStyle name="40% - Ênfase4 5 7 2 2" xfId="34791" xr:uid="{FD25CEBE-366E-4676-852E-0B593432C383}"/>
    <cellStyle name="40% - Ênfase4 5 7 2 2 2" xfId="34792" xr:uid="{D805126B-04CB-48C2-8141-850905135E50}"/>
    <cellStyle name="40% - Ênfase4 5 7 2 2 3" xfId="34793" xr:uid="{8AD6DA28-03A5-4273-BD78-59B0AA6E158A}"/>
    <cellStyle name="40% - Ênfase4 5 7 2 3" xfId="34794" xr:uid="{1A5E2897-9D85-47EA-9A93-7931393E7A7B}"/>
    <cellStyle name="40% - Ênfase4 5 7 2 4" xfId="34795" xr:uid="{61468CDE-9E83-4AAC-92E4-03B38592FF6A}"/>
    <cellStyle name="40% - Ênfase4 5 7 3" xfId="11938" xr:uid="{DC987861-8DE6-48BF-9ADF-6EA728AC08BC}"/>
    <cellStyle name="40% - Ênfase4 5 7 3 2" xfId="34796" xr:uid="{96DBE9D1-3F24-4E2E-BBC4-1990F355AB9C}"/>
    <cellStyle name="40% - Ênfase4 5 7 3 2 2" xfId="34797" xr:uid="{975118F9-7C2A-415B-B683-4F83D0151E56}"/>
    <cellStyle name="40% - Ênfase4 5 7 3 2 3" xfId="34798" xr:uid="{A5385354-8667-47BA-AC59-CF7315E5A533}"/>
    <cellStyle name="40% - Ênfase4 5 7 3 3" xfId="34799" xr:uid="{8FF76A0A-32E8-4139-9238-9891F25484D9}"/>
    <cellStyle name="40% - Ênfase4 5 7 3 4" xfId="34800" xr:uid="{DC3C4E5D-2090-4F21-B55C-2DA5FE5AFD5F}"/>
    <cellStyle name="40% - Ênfase4 5 7 4" xfId="34801" xr:uid="{79D33D71-318A-4058-8075-5AA9FC66F732}"/>
    <cellStyle name="40% - Ênfase4 5 7 4 2" xfId="34802" xr:uid="{66C3BF6B-3A96-4EA2-BA0D-744A0E5C52D5}"/>
    <cellStyle name="40% - Ênfase4 5 7 4 3" xfId="34803" xr:uid="{895500E1-0C91-43FF-8F39-00F771498C5F}"/>
    <cellStyle name="40% - Ênfase4 5 7 5" xfId="34804" xr:uid="{F9C89800-5176-432B-8A51-DB1C759BAD6C}"/>
    <cellStyle name="40% - Ênfase4 5 7 6" xfId="34805" xr:uid="{B6F804DF-25DE-4303-8C4B-C669B4D4A7CD}"/>
    <cellStyle name="40% - Ênfase4 5 8" xfId="11939" xr:uid="{2223ECF7-686A-471A-A23F-9526FE6B4DC7}"/>
    <cellStyle name="40% - Ênfase4 5 8 2" xfId="11940" xr:uid="{B182CC2F-3FB6-4585-8C00-5D0F84CE4A06}"/>
    <cellStyle name="40% - Ênfase4 5 8 2 2" xfId="34806" xr:uid="{0EFF4733-F707-41B3-BE8D-534B2DF82CF3}"/>
    <cellStyle name="40% - Ênfase4 5 8 2 2 2" xfId="34807" xr:uid="{DA728ECA-117E-4F26-A71A-4D59D10682CA}"/>
    <cellStyle name="40% - Ênfase4 5 8 2 2 3" xfId="34808" xr:uid="{D30A1EC7-D941-4F72-B997-4A486DB612F1}"/>
    <cellStyle name="40% - Ênfase4 5 8 2 3" xfId="34809" xr:uid="{9674450D-5BE0-4190-9353-EBE2DE396A56}"/>
    <cellStyle name="40% - Ênfase4 5 8 2 4" xfId="34810" xr:uid="{6D2AC211-18DF-4EBF-AABF-47574012D3B9}"/>
    <cellStyle name="40% - Ênfase4 5 8 3" xfId="11941" xr:uid="{ABF818C3-8019-48F9-9E71-599676424A88}"/>
    <cellStyle name="40% - Ênfase4 5 8 3 2" xfId="34811" xr:uid="{E606B22A-A266-4A25-9741-81FBC763094F}"/>
    <cellStyle name="40% - Ênfase4 5 8 3 2 2" xfId="34812" xr:uid="{E586F3BC-9A64-41AD-8B1B-367FF61DCD97}"/>
    <cellStyle name="40% - Ênfase4 5 8 3 2 3" xfId="34813" xr:uid="{66141AB9-6B97-4A44-A50D-0965B21F3A04}"/>
    <cellStyle name="40% - Ênfase4 5 8 3 3" xfId="34814" xr:uid="{08E651A4-EA94-4D3C-9172-8FB7B687E16C}"/>
    <cellStyle name="40% - Ênfase4 5 8 3 4" xfId="34815" xr:uid="{A63B4404-9981-4534-987D-062C7A62EB7D}"/>
    <cellStyle name="40% - Ênfase4 5 8 4" xfId="34816" xr:uid="{E69582A0-3E68-4C6E-9D25-5EB281645BB4}"/>
    <cellStyle name="40% - Ênfase4 5 8 4 2" xfId="34817" xr:uid="{40CC4D38-7409-4D8D-9ECE-3FC365BE19F9}"/>
    <cellStyle name="40% - Ênfase4 5 8 4 3" xfId="34818" xr:uid="{41F12FC9-5203-43F8-8BA4-8FEDE031D844}"/>
    <cellStyle name="40% - Ênfase4 5 8 5" xfId="34819" xr:uid="{7233D8E5-9A51-418A-9E8C-FD3359CED013}"/>
    <cellStyle name="40% - Ênfase4 5 8 6" xfId="34820" xr:uid="{13F31452-191F-46DA-A3C1-A4B83FE9208E}"/>
    <cellStyle name="40% - Ênfase4 5 9" xfId="11942" xr:uid="{0351FA33-ABE4-4B82-A82D-F18778FF099F}"/>
    <cellStyle name="40% - Ênfase4 5 9 2" xfId="34821" xr:uid="{31D2C04E-F883-4B08-AE64-386617EF6A5A}"/>
    <cellStyle name="40% - Ênfase4 5 9 2 2" xfId="34822" xr:uid="{F6AFC41A-5609-492A-AC0E-CCFC0534AA75}"/>
    <cellStyle name="40% - Ênfase4 5 9 2 3" xfId="34823" xr:uid="{59DC19A6-826A-4ED2-A6FB-E2A2B3C996B0}"/>
    <cellStyle name="40% - Ênfase4 5 9 3" xfId="34824" xr:uid="{752E972F-8268-4478-8CA0-0839AD0CC033}"/>
    <cellStyle name="40% - Ênfase4 5 9 4" xfId="34825" xr:uid="{74EBF8FB-FFD4-42AD-B7B0-F91A4EE5EF39}"/>
    <cellStyle name="40% - Ênfase4 50" xfId="11943" xr:uid="{0E275F20-11C0-4EEC-9635-6F42BE56BBF1}"/>
    <cellStyle name="40% - Ênfase4 50 2" xfId="11944" xr:uid="{2A9DA10B-5633-4192-BFC5-DB0C48E34B14}"/>
    <cellStyle name="40% - Ênfase4 50 2 2" xfId="34826" xr:uid="{8463FD44-5C07-4353-99F6-413AE7F67473}"/>
    <cellStyle name="40% - Ênfase4 50 2 2 2" xfId="34827" xr:uid="{5729CC9D-B31E-4510-961E-2070703A6F94}"/>
    <cellStyle name="40% - Ênfase4 50 2 2 3" xfId="34828" xr:uid="{7F21F7A7-478D-4A5E-B930-0653F2F21CA9}"/>
    <cellStyle name="40% - Ênfase4 50 2 3" xfId="34829" xr:uid="{D1C1A28B-FF2C-45E3-BF4A-A12942664662}"/>
    <cellStyle name="40% - Ênfase4 50 2 4" xfId="34830" xr:uid="{9D7131AC-3BFD-4B35-8880-906FEEB6E3D0}"/>
    <cellStyle name="40% - Ênfase4 50 3" xfId="34831" xr:uid="{E0CC7C38-A82E-45B7-920B-BB77793A65E7}"/>
    <cellStyle name="40% - Ênfase4 50 3 2" xfId="34832" xr:uid="{E71DD57A-021B-49CB-9B81-1A751FAC849C}"/>
    <cellStyle name="40% - Ênfase4 50 3 3" xfId="34833" xr:uid="{DBF6EF73-7098-4DF4-B7DC-7CA42D802F3C}"/>
    <cellStyle name="40% - Ênfase4 50 4" xfId="34834" xr:uid="{E6AF5186-A297-4499-AEE5-24D1216CDBC1}"/>
    <cellStyle name="40% - Ênfase4 50 5" xfId="34835" xr:uid="{D65D8E66-FE2A-455F-A8AB-C35E53FF63DB}"/>
    <cellStyle name="40% - Ênfase4 51" xfId="11945" xr:uid="{56A76DC4-096B-48B9-BFBD-175C55BC5072}"/>
    <cellStyle name="40% - Ênfase4 51 2" xfId="11946" xr:uid="{DD64CC8C-8683-4D19-8ADD-C2A1C5E0FF69}"/>
    <cellStyle name="40% - Ênfase4 51 2 2" xfId="34836" xr:uid="{086DA0A0-B0CA-4D3F-B274-548C4CA6B0F5}"/>
    <cellStyle name="40% - Ênfase4 51 2 2 2" xfId="34837" xr:uid="{88BB7B4B-FE5D-4ABF-866A-B3ED7BF60A14}"/>
    <cellStyle name="40% - Ênfase4 51 2 2 3" xfId="34838" xr:uid="{3D89C4C4-7F21-420D-AC75-EDAEBF60D591}"/>
    <cellStyle name="40% - Ênfase4 51 2 3" xfId="34839" xr:uid="{7AEA987A-63FF-4817-89FC-8F4F8D415D21}"/>
    <cellStyle name="40% - Ênfase4 51 2 4" xfId="34840" xr:uid="{1C3A46D0-BF9E-42A8-A850-EA1E9BCE4B2D}"/>
    <cellStyle name="40% - Ênfase4 51 3" xfId="34841" xr:uid="{CE1F7E96-81E1-41DB-A76A-022667917B4A}"/>
    <cellStyle name="40% - Ênfase4 51 3 2" xfId="34842" xr:uid="{CA65A816-A347-440D-B08A-A6DC00385B84}"/>
    <cellStyle name="40% - Ênfase4 51 3 3" xfId="34843" xr:uid="{68F867CA-3546-4481-8B4C-478BC4117EFB}"/>
    <cellStyle name="40% - Ênfase4 51 4" xfId="34844" xr:uid="{7F583DCE-A889-4764-A2DA-480A7FC8B231}"/>
    <cellStyle name="40% - Ênfase4 51 5" xfId="34845" xr:uid="{6410C373-7772-41F5-8522-D5705A9FF660}"/>
    <cellStyle name="40% - Ênfase4 52" xfId="11947" xr:uid="{901157AC-D051-4599-9AF1-B7B5302103F7}"/>
    <cellStyle name="40% - Ênfase4 52 2" xfId="11948" xr:uid="{FA40E865-0879-47D9-8008-6705839F8D3D}"/>
    <cellStyle name="40% - Ênfase4 52 2 2" xfId="34846" xr:uid="{A3F544CD-DA43-495F-9594-DB791FE5DEA8}"/>
    <cellStyle name="40% - Ênfase4 52 2 2 2" xfId="34847" xr:uid="{B10A58C9-03C8-4E4D-94BD-2BC7038BC25C}"/>
    <cellStyle name="40% - Ênfase4 52 2 2 3" xfId="34848" xr:uid="{3B4425F2-F62C-4923-A6D1-DC3568598F96}"/>
    <cellStyle name="40% - Ênfase4 52 2 3" xfId="34849" xr:uid="{C8558CF9-01A8-42E7-B671-20F527FC03E9}"/>
    <cellStyle name="40% - Ênfase4 52 2 4" xfId="34850" xr:uid="{592B0974-E6CA-4C3F-B360-8E936E45C4C6}"/>
    <cellStyle name="40% - Ênfase4 52 3" xfId="34851" xr:uid="{AF664C39-81D7-4687-949A-01A350D98629}"/>
    <cellStyle name="40% - Ênfase4 52 3 2" xfId="34852" xr:uid="{598A4B65-5E14-4544-97AC-2BCE41549352}"/>
    <cellStyle name="40% - Ênfase4 52 3 3" xfId="34853" xr:uid="{1021C981-0E33-4E8B-9BE2-81979619105D}"/>
    <cellStyle name="40% - Ênfase4 52 4" xfId="34854" xr:uid="{CF4735CD-C017-4997-9233-5DC528052608}"/>
    <cellStyle name="40% - Ênfase4 52 5" xfId="34855" xr:uid="{02D3192C-BB2F-4243-A827-CE1B63D67066}"/>
    <cellStyle name="40% - Ênfase4 53" xfId="11949" xr:uid="{8A381A99-6F44-4AF6-A64B-5540A8EB8341}"/>
    <cellStyle name="40% - Ênfase4 53 2" xfId="11950" xr:uid="{DF94ACA9-ACE0-4FCC-9598-AC6DCAC79F65}"/>
    <cellStyle name="40% - Ênfase4 53 2 2" xfId="34856" xr:uid="{A9ABAD80-3449-4C74-8445-DEA454BAE0D3}"/>
    <cellStyle name="40% - Ênfase4 53 2 2 2" xfId="34857" xr:uid="{D917FEF4-D5F3-43B1-AF31-E2AD316EB9F2}"/>
    <cellStyle name="40% - Ênfase4 53 2 2 3" xfId="34858" xr:uid="{29CD6B13-298B-47F8-8D46-A19F613C9AC7}"/>
    <cellStyle name="40% - Ênfase4 53 2 3" xfId="34859" xr:uid="{4F4AF640-4084-4D8A-BA6E-BFD124370472}"/>
    <cellStyle name="40% - Ênfase4 53 2 4" xfId="34860" xr:uid="{A62E85E7-ECBB-40C7-AAC6-1956AC8AABC6}"/>
    <cellStyle name="40% - Ênfase4 53 3" xfId="34861" xr:uid="{F45D0A91-7D10-4A0D-BBFD-5A7014991DE0}"/>
    <cellStyle name="40% - Ênfase4 53 3 2" xfId="34862" xr:uid="{5274627A-E94E-45E9-B928-8622009DC2FE}"/>
    <cellStyle name="40% - Ênfase4 53 3 3" xfId="34863" xr:uid="{50D88893-EE4F-45CE-A699-C192E6B72FDC}"/>
    <cellStyle name="40% - Ênfase4 53 4" xfId="34864" xr:uid="{FDE07FB8-287F-4CB5-A296-DEEF2FB7B2B0}"/>
    <cellStyle name="40% - Ênfase4 53 5" xfId="34865" xr:uid="{D3E70F13-0CB6-4717-BD25-264A40A45453}"/>
    <cellStyle name="40% - Ênfase4 54" xfId="11951" xr:uid="{F48E1A0F-5453-4C71-9A41-F364C165B114}"/>
    <cellStyle name="40% - Ênfase4 54 2" xfId="11952" xr:uid="{82EBBA03-FD1D-4360-9E40-190BDBBE9D08}"/>
    <cellStyle name="40% - Ênfase4 54 2 2" xfId="34866" xr:uid="{62E8C53E-7041-421B-B9E6-02B614CEB974}"/>
    <cellStyle name="40% - Ênfase4 54 2 2 2" xfId="34867" xr:uid="{81C5576B-9014-41C7-8DFD-AE88B9B4F024}"/>
    <cellStyle name="40% - Ênfase4 54 2 2 3" xfId="34868" xr:uid="{7411F754-CA7F-41AB-9C43-23ADD0F11E30}"/>
    <cellStyle name="40% - Ênfase4 54 2 3" xfId="34869" xr:uid="{1747F4E6-35D9-473A-A891-15623D5A97FC}"/>
    <cellStyle name="40% - Ênfase4 54 2 4" xfId="34870" xr:uid="{548E4B21-7A88-4DBE-9B7D-4383037068EE}"/>
    <cellStyle name="40% - Ênfase4 54 3" xfId="34871" xr:uid="{C7605059-AE6B-4662-ACEC-B0ED2B2B6A0C}"/>
    <cellStyle name="40% - Ênfase4 54 3 2" xfId="34872" xr:uid="{A6A84F1D-A08B-44ED-9E93-944F7609E8BA}"/>
    <cellStyle name="40% - Ênfase4 54 3 3" xfId="34873" xr:uid="{526C3EE5-304A-4146-B514-2C9C06065DCE}"/>
    <cellStyle name="40% - Ênfase4 54 4" xfId="34874" xr:uid="{5D36547B-3F77-4134-98AA-21761F09A88C}"/>
    <cellStyle name="40% - Ênfase4 54 5" xfId="34875" xr:uid="{E9B6ADF2-32F2-4A68-8B61-1AE21EC0C255}"/>
    <cellStyle name="40% - Ênfase4 55" xfId="11953" xr:uid="{4AEFB5ED-83AA-4484-8AC6-1BAE1A2595A2}"/>
    <cellStyle name="40% - Ênfase4 55 2" xfId="11954" xr:uid="{BDF56575-C40D-4111-B812-DAB34201DD3D}"/>
    <cellStyle name="40% - Ênfase4 55 2 2" xfId="34876" xr:uid="{EC8B224C-CB5F-4107-8D54-52917A380C95}"/>
    <cellStyle name="40% - Ênfase4 55 2 2 2" xfId="34877" xr:uid="{0053B737-DBDA-4824-892D-31B8D5C3FE11}"/>
    <cellStyle name="40% - Ênfase4 55 2 2 3" xfId="34878" xr:uid="{07902BFB-CC50-46FE-9D07-4758808746D3}"/>
    <cellStyle name="40% - Ênfase4 55 2 3" xfId="34879" xr:uid="{63672EA2-239B-433F-8B90-0CA0A6DE230E}"/>
    <cellStyle name="40% - Ênfase4 55 2 4" xfId="34880" xr:uid="{04543278-6B17-4180-9857-D7709266864F}"/>
    <cellStyle name="40% - Ênfase4 55 3" xfId="34881" xr:uid="{7CB67757-1ECA-49D7-8595-9A7BF279C21C}"/>
    <cellStyle name="40% - Ênfase4 55 3 2" xfId="34882" xr:uid="{2C85E8E2-0F5B-4853-B447-543B67667755}"/>
    <cellStyle name="40% - Ênfase4 55 3 3" xfId="34883" xr:uid="{DBD1491B-E9A5-4A25-919F-4041906FE15D}"/>
    <cellStyle name="40% - Ênfase4 55 4" xfId="34884" xr:uid="{8629A1FF-5B13-446C-B6D0-BC1418B83966}"/>
    <cellStyle name="40% - Ênfase4 55 5" xfId="34885" xr:uid="{924F3EC5-CCE7-4EA2-9BFE-D159AA39DDFF}"/>
    <cellStyle name="40% - Ênfase4 56" xfId="11955" xr:uid="{91418C02-E57D-4CA8-89B5-1A229DEA342B}"/>
    <cellStyle name="40% - Ênfase4 56 2" xfId="11956" xr:uid="{58AFFCE9-FEAF-4367-8941-3189127A9C76}"/>
    <cellStyle name="40% - Ênfase4 56 2 2" xfId="34886" xr:uid="{68EC0A32-53EC-4024-A0CC-4499D4C3A2C5}"/>
    <cellStyle name="40% - Ênfase4 56 2 2 2" xfId="34887" xr:uid="{FE25C57F-D8B8-4926-A08C-D4221ED40ABE}"/>
    <cellStyle name="40% - Ênfase4 56 2 2 3" xfId="34888" xr:uid="{88F8CF77-08FD-4A29-B359-9CCF21D3A705}"/>
    <cellStyle name="40% - Ênfase4 56 2 3" xfId="34889" xr:uid="{8F077F7C-89EC-45BB-ABEF-9E02C3EDEFAB}"/>
    <cellStyle name="40% - Ênfase4 56 2 4" xfId="34890" xr:uid="{CE809552-7E9A-46A6-8924-7F1ECE637C9A}"/>
    <cellStyle name="40% - Ênfase4 56 3" xfId="34891" xr:uid="{3D08A486-5754-444B-8F85-97769F742248}"/>
    <cellStyle name="40% - Ênfase4 56 3 2" xfId="34892" xr:uid="{BDAF2324-75E5-4E31-8940-2AC250B19E1F}"/>
    <cellStyle name="40% - Ênfase4 56 3 3" xfId="34893" xr:uid="{4809B2DC-41CF-4527-B5C8-30F938562E17}"/>
    <cellStyle name="40% - Ênfase4 56 4" xfId="34894" xr:uid="{290FD218-2B7E-46D3-B6C9-FD3E76197ACB}"/>
    <cellStyle name="40% - Ênfase4 56 5" xfId="34895" xr:uid="{EEB2CF99-AEDC-4AF0-8C16-3A91CED4E0F5}"/>
    <cellStyle name="40% - Ênfase4 57" xfId="11957" xr:uid="{04212BAC-AF1C-47CC-B4A9-312744CF46A3}"/>
    <cellStyle name="40% - Ênfase4 57 2" xfId="11958" xr:uid="{7B62C2B1-6BA2-4C44-BE16-16905496B3DA}"/>
    <cellStyle name="40% - Ênfase4 57 2 2" xfId="34896" xr:uid="{C937DDE1-BF88-48D7-B2C6-20D89CF2F58B}"/>
    <cellStyle name="40% - Ênfase4 57 2 2 2" xfId="34897" xr:uid="{0CC84570-AB5D-421E-BCBD-88DD075BF12F}"/>
    <cellStyle name="40% - Ênfase4 57 2 2 3" xfId="34898" xr:uid="{2E94388C-D711-4F3B-BC2E-51C8E37BD2B2}"/>
    <cellStyle name="40% - Ênfase4 57 2 3" xfId="34899" xr:uid="{7283A159-88DE-4D8E-A607-D6A417EBB4FD}"/>
    <cellStyle name="40% - Ênfase4 57 2 4" xfId="34900" xr:uid="{F3784493-23E8-4FCF-9E14-B993BAEE48A3}"/>
    <cellStyle name="40% - Ênfase4 57 3" xfId="34901" xr:uid="{25BAB3E8-9086-4ED7-B1EC-F2018C9DAE61}"/>
    <cellStyle name="40% - Ênfase4 57 3 2" xfId="34902" xr:uid="{37740AA6-4A7A-4E13-B06B-0D08684B408B}"/>
    <cellStyle name="40% - Ênfase4 57 3 3" xfId="34903" xr:uid="{303B5D80-E116-40BA-AF67-0E262573C876}"/>
    <cellStyle name="40% - Ênfase4 57 4" xfId="34904" xr:uid="{EEF388A6-86EB-48C4-B45C-E84038865FF0}"/>
    <cellStyle name="40% - Ênfase4 57 5" xfId="34905" xr:uid="{AEDA6B16-A8D4-4B9E-A832-AF0EFF9FCF7E}"/>
    <cellStyle name="40% - Ênfase4 58" xfId="11959" xr:uid="{4E57DA1F-6A87-49E4-8C92-1B2E3F5385EC}"/>
    <cellStyle name="40% - Ênfase4 58 2" xfId="11960" xr:uid="{BE039407-3D1B-4EE2-BEEF-BF407FFAB499}"/>
    <cellStyle name="40% - Ênfase4 58 2 2" xfId="34906" xr:uid="{61EBC0BE-70AB-4DAE-9FB4-6EF4C3E42D07}"/>
    <cellStyle name="40% - Ênfase4 58 2 2 2" xfId="34907" xr:uid="{3ECD4FEB-A2E1-46DE-9487-205119699BD4}"/>
    <cellStyle name="40% - Ênfase4 58 2 2 3" xfId="34908" xr:uid="{E902C3C4-766D-4D02-B76E-3DFC8267EAB9}"/>
    <cellStyle name="40% - Ênfase4 58 2 3" xfId="34909" xr:uid="{7C33A5E0-960F-4C5D-BE63-63540861C93F}"/>
    <cellStyle name="40% - Ênfase4 58 2 4" xfId="34910" xr:uid="{848C766A-CED2-43FA-B1EB-0A98E8F4E90A}"/>
    <cellStyle name="40% - Ênfase4 58 3" xfId="34911" xr:uid="{61900B63-C6DA-4631-9EA2-E773A7398B51}"/>
    <cellStyle name="40% - Ênfase4 58 3 2" xfId="34912" xr:uid="{1C1B9B38-AEB0-48B4-A413-806238692A15}"/>
    <cellStyle name="40% - Ênfase4 58 3 3" xfId="34913" xr:uid="{E83F4AC0-EE4D-4E9A-A5EF-E1CE2421F196}"/>
    <cellStyle name="40% - Ênfase4 58 4" xfId="34914" xr:uid="{7B63B883-18B7-4D8D-8B57-227F01B4B9D1}"/>
    <cellStyle name="40% - Ênfase4 58 5" xfId="34915" xr:uid="{DE1A4BC0-C175-4235-8297-C11C514E56DF}"/>
    <cellStyle name="40% - Ênfase4 59" xfId="11961" xr:uid="{5FA6BD26-FAFC-4797-B15C-A12C81E0C716}"/>
    <cellStyle name="40% - Ênfase4 59 2" xfId="11962" xr:uid="{430ABBD5-6352-41F6-852A-00F5373A30F7}"/>
    <cellStyle name="40% - Ênfase4 59 2 2" xfId="34916" xr:uid="{3EE47C0F-AE2F-417F-B769-63A8A365809A}"/>
    <cellStyle name="40% - Ênfase4 59 2 2 2" xfId="34917" xr:uid="{A0234E4E-2577-4088-8469-DBCA9FE35A39}"/>
    <cellStyle name="40% - Ênfase4 59 2 2 3" xfId="34918" xr:uid="{20EBBFD0-0C8D-4CDA-85C3-4035AD568C24}"/>
    <cellStyle name="40% - Ênfase4 59 2 3" xfId="34919" xr:uid="{8FF3E78D-E12A-47BC-91D4-994F4AAFA1A7}"/>
    <cellStyle name="40% - Ênfase4 59 2 4" xfId="34920" xr:uid="{9B4B17FD-DEB9-4FB4-9DE2-13D55DFD3CE3}"/>
    <cellStyle name="40% - Ênfase4 59 3" xfId="34921" xr:uid="{000D10E1-C79A-408A-9607-86F76BAEF4F3}"/>
    <cellStyle name="40% - Ênfase4 59 3 2" xfId="34922" xr:uid="{1190096A-BEFC-4B42-8627-CA911FA4E9CE}"/>
    <cellStyle name="40% - Ênfase4 59 3 3" xfId="34923" xr:uid="{AD87C893-C681-408D-98C1-4C7CB451A67D}"/>
    <cellStyle name="40% - Ênfase4 59 4" xfId="34924" xr:uid="{37817C42-0DDF-4CC2-BCCD-7D3B4560C36C}"/>
    <cellStyle name="40% - Ênfase4 59 5" xfId="34925" xr:uid="{1AF3321C-481E-45A3-A96B-9E42599882B3}"/>
    <cellStyle name="40% - Ênfase4 6" xfId="5473" xr:uid="{36F1D033-0C26-41BD-8E81-FF23807783B6}"/>
    <cellStyle name="40% - Ênfase4 6 10" xfId="11963" xr:uid="{4FBF9019-1A2C-4A90-A68F-A1F14FDFF8E9}"/>
    <cellStyle name="40% - Ênfase4 6 10 2" xfId="34926" xr:uid="{AE859C6F-E60E-42A8-9452-FA3C0D7F5B16}"/>
    <cellStyle name="40% - Ênfase4 6 10 2 2" xfId="34927" xr:uid="{C7B5B903-9300-490D-9B3A-C2D2AA74EE75}"/>
    <cellStyle name="40% - Ênfase4 6 10 2 3" xfId="34928" xr:uid="{11547614-D4C7-44FF-89F7-810742A5FC5A}"/>
    <cellStyle name="40% - Ênfase4 6 10 3" xfId="34929" xr:uid="{6DC462EE-E30C-40D7-9BF2-AE515B1B2CBE}"/>
    <cellStyle name="40% - Ênfase4 6 10 4" xfId="34930" xr:uid="{5746B9E0-F054-4AB2-B087-717E04EB8547}"/>
    <cellStyle name="40% - Ênfase4 6 11" xfId="34931" xr:uid="{A0112C06-16BA-43DB-A9D2-FE0159433343}"/>
    <cellStyle name="40% - Ênfase4 6 11 2" xfId="34932" xr:uid="{E5EA8EC1-15D0-4338-8E61-9B2C5DECA734}"/>
    <cellStyle name="40% - Ênfase4 6 11 3" xfId="34933" xr:uid="{B539646D-41DF-4561-AB32-A48C40E50EED}"/>
    <cellStyle name="40% - Ênfase4 6 12" xfId="34934" xr:uid="{28062041-DCB5-4648-9C6E-F68D79A2851F}"/>
    <cellStyle name="40% - Ênfase4 6 13" xfId="34935" xr:uid="{92622E2C-BF13-4E76-99BC-967BEB3C6253}"/>
    <cellStyle name="40% - Ênfase4 6 2" xfId="5474" xr:uid="{7C91DA9E-1857-49F2-9204-DD28643D38DE}"/>
    <cellStyle name="40% - Ênfase4 6 2 2" xfId="11964" xr:uid="{B7493A35-29A9-4812-83F3-9154BE80741F}"/>
    <cellStyle name="40% - Ênfase4 6 2 2 2" xfId="34936" xr:uid="{E3B168F4-7FBD-4143-8712-6E79624B43F9}"/>
    <cellStyle name="40% - Ênfase4 6 2 2 2 2" xfId="34937" xr:uid="{B7E0C64C-A74A-41E9-816B-4C5B461BF8A3}"/>
    <cellStyle name="40% - Ênfase4 6 2 2 2 3" xfId="34938" xr:uid="{EF9AB4C8-518B-49EC-B3EF-7245DFF0E296}"/>
    <cellStyle name="40% - Ênfase4 6 2 2 3" xfId="34939" xr:uid="{D0BF17C6-0C8F-4E3C-8DC0-148C567AB965}"/>
    <cellStyle name="40% - Ênfase4 6 2 2 4" xfId="34940" xr:uid="{74CE7120-29AE-4FFA-961A-05C3AB5451A3}"/>
    <cellStyle name="40% - Ênfase4 6 2 3" xfId="11965" xr:uid="{808BB25B-66DE-4490-AA81-9992D97DC461}"/>
    <cellStyle name="40% - Ênfase4 6 2 3 2" xfId="34941" xr:uid="{AEEE9034-9ED6-43A6-BD94-99B23B82920A}"/>
    <cellStyle name="40% - Ênfase4 6 2 3 2 2" xfId="34942" xr:uid="{112D3F4A-B2E7-4ACF-BEC6-5B45D87D54EA}"/>
    <cellStyle name="40% - Ênfase4 6 2 3 2 3" xfId="34943" xr:uid="{9838D228-DD0C-46E8-A082-2FAF8D0D0D3F}"/>
    <cellStyle name="40% - Ênfase4 6 2 3 3" xfId="34944" xr:uid="{11393241-7328-4458-A151-713D2DECF4D3}"/>
    <cellStyle name="40% - Ênfase4 6 2 3 4" xfId="34945" xr:uid="{DE1FF644-7894-489D-A14C-5FA17CD04BD4}"/>
    <cellStyle name="40% - Ênfase4 6 2 4" xfId="34946" xr:uid="{BA5412F1-23E5-420B-BB12-6BAD3B85F988}"/>
    <cellStyle name="40% - Ênfase4 6 2 4 2" xfId="34947" xr:uid="{40EF1C94-F1B1-446F-92A7-E1C593335790}"/>
    <cellStyle name="40% - Ênfase4 6 2 4 3" xfId="34948" xr:uid="{458A872F-D168-4A9C-8E84-DCC77391E0E2}"/>
    <cellStyle name="40% - Ênfase4 6 2 5" xfId="34949" xr:uid="{571FC2EB-777F-45A9-9116-9B8EF2C54528}"/>
    <cellStyle name="40% - Ênfase4 6 2 6" xfId="34950" xr:uid="{E15D99D1-3542-463B-91EA-18AB1A22096B}"/>
    <cellStyle name="40% - Ênfase4 6 3" xfId="5475" xr:uid="{B923764E-373E-41D9-83C7-CB5168FACC70}"/>
    <cellStyle name="40% - Ênfase4 6 3 2" xfId="11966" xr:uid="{A100ECEF-C7B0-4B75-8E35-BCEF28326CF2}"/>
    <cellStyle name="40% - Ênfase4 6 3 2 2" xfId="34951" xr:uid="{8E22DFC4-E63B-4527-84AE-FF96405F5EF2}"/>
    <cellStyle name="40% - Ênfase4 6 3 2 2 2" xfId="34952" xr:uid="{E26110F9-EBE0-4520-9700-7AB881134609}"/>
    <cellStyle name="40% - Ênfase4 6 3 2 2 3" xfId="34953" xr:uid="{EC1A38D8-7D91-4877-95F0-B27B0DD9F554}"/>
    <cellStyle name="40% - Ênfase4 6 3 2 3" xfId="34954" xr:uid="{580FE8E9-49F9-4C40-9EDF-4357E4D6C91D}"/>
    <cellStyle name="40% - Ênfase4 6 3 2 4" xfId="34955" xr:uid="{8AF68CC4-FBB9-417D-B8A6-4229E8C13D31}"/>
    <cellStyle name="40% - Ênfase4 6 3 3" xfId="11967" xr:uid="{70C1297E-B6DD-49CC-AE0D-79ADC639E32E}"/>
    <cellStyle name="40% - Ênfase4 6 3 3 2" xfId="34956" xr:uid="{2A82A9BB-6C9F-4347-800E-C0812E434E4C}"/>
    <cellStyle name="40% - Ênfase4 6 3 3 2 2" xfId="34957" xr:uid="{C8A9A65C-0D44-4C29-9426-0214C8EEB7D9}"/>
    <cellStyle name="40% - Ênfase4 6 3 3 2 3" xfId="34958" xr:uid="{D9BD1415-5ECD-471B-AEFA-3A21A86BF1B2}"/>
    <cellStyle name="40% - Ênfase4 6 3 3 3" xfId="34959" xr:uid="{3A527DD3-0290-45BF-BB7F-FB182ADF8216}"/>
    <cellStyle name="40% - Ênfase4 6 3 3 4" xfId="34960" xr:uid="{1E4398B3-8449-47FC-8949-CBFA4218E74E}"/>
    <cellStyle name="40% - Ênfase4 6 3 4" xfId="34961" xr:uid="{7C7311BA-5070-4EAF-BC89-C20DD7DA888A}"/>
    <cellStyle name="40% - Ênfase4 6 3 4 2" xfId="34962" xr:uid="{381D6422-B84E-402D-B674-DBF108716ED8}"/>
    <cellStyle name="40% - Ênfase4 6 3 4 3" xfId="34963" xr:uid="{85104DC7-F9E5-4E77-8E69-D2E1732C3EC1}"/>
    <cellStyle name="40% - Ênfase4 6 3 5" xfId="34964" xr:uid="{4926264D-BD1E-4499-BC63-7F86CA7722A5}"/>
    <cellStyle name="40% - Ênfase4 6 3 6" xfId="34965" xr:uid="{8CFD051A-2752-4C37-B0A1-A98CE0F6540F}"/>
    <cellStyle name="40% - Ênfase4 6 4" xfId="11968" xr:uid="{6EA50460-4A90-4F94-A458-1531AD584790}"/>
    <cellStyle name="40% - Ênfase4 6 4 2" xfId="11969" xr:uid="{542603B0-E6D9-480E-B745-202DC11B291E}"/>
    <cellStyle name="40% - Ênfase4 6 4 2 2" xfId="34966" xr:uid="{D6AC833F-02C6-4767-89FB-887777C90920}"/>
    <cellStyle name="40% - Ênfase4 6 4 2 2 2" xfId="34967" xr:uid="{A6509541-CB44-4403-8828-5C7686546D88}"/>
    <cellStyle name="40% - Ênfase4 6 4 2 2 3" xfId="34968" xr:uid="{8F418D28-9063-4E82-B1C8-954195EB945E}"/>
    <cellStyle name="40% - Ênfase4 6 4 2 3" xfId="34969" xr:uid="{0EE1C518-9E57-4E29-A993-22D4439BBA5F}"/>
    <cellStyle name="40% - Ênfase4 6 4 2 4" xfId="34970" xr:uid="{F9551893-7E52-483B-B8DB-04129EA7A2CB}"/>
    <cellStyle name="40% - Ênfase4 6 4 3" xfId="11970" xr:uid="{ED2F5BAA-6F85-42EC-9411-279098E5455B}"/>
    <cellStyle name="40% - Ênfase4 6 4 3 2" xfId="34971" xr:uid="{EF2AA0F4-C7B9-40A6-A352-4B5095F3BDA6}"/>
    <cellStyle name="40% - Ênfase4 6 4 3 2 2" xfId="34972" xr:uid="{EAA1D838-AC5B-4494-BDBF-DC913AC75082}"/>
    <cellStyle name="40% - Ênfase4 6 4 3 2 3" xfId="34973" xr:uid="{B3C6E9BF-DF59-4332-AF64-C88CDAF079C2}"/>
    <cellStyle name="40% - Ênfase4 6 4 3 3" xfId="34974" xr:uid="{5000D856-D0A2-4808-9CCF-53C06784FAE4}"/>
    <cellStyle name="40% - Ênfase4 6 4 3 4" xfId="34975" xr:uid="{09B5D3B2-B3E0-4F91-996C-D8A9475A8CF0}"/>
    <cellStyle name="40% - Ênfase4 6 4 4" xfId="34976" xr:uid="{F969FA76-A52D-4DF3-ADA7-015634974406}"/>
    <cellStyle name="40% - Ênfase4 6 4 4 2" xfId="34977" xr:uid="{EC540839-885B-42DE-8738-07519CC01953}"/>
    <cellStyle name="40% - Ênfase4 6 4 4 3" xfId="34978" xr:uid="{B6F13068-2229-4502-8F95-F6F7A2A4EE02}"/>
    <cellStyle name="40% - Ênfase4 6 4 5" xfId="34979" xr:uid="{6C733A91-56E0-47B5-8059-656DACE61F20}"/>
    <cellStyle name="40% - Ênfase4 6 4 6" xfId="34980" xr:uid="{10ADA2C0-260E-47E6-96EC-3A68AFD0F323}"/>
    <cellStyle name="40% - Ênfase4 6 5" xfId="11971" xr:uid="{01AC4040-11C3-464B-8533-1C6E52BDE6BE}"/>
    <cellStyle name="40% - Ênfase4 6 5 2" xfId="11972" xr:uid="{8828182F-A958-430E-A48D-5CCC66C4C9F0}"/>
    <cellStyle name="40% - Ênfase4 6 5 2 2" xfId="34981" xr:uid="{89FF0EA7-D8B6-4366-9887-80704F0E6014}"/>
    <cellStyle name="40% - Ênfase4 6 5 2 2 2" xfId="34982" xr:uid="{083CFFD5-0115-46F3-9CF5-D37824FD433C}"/>
    <cellStyle name="40% - Ênfase4 6 5 2 2 3" xfId="34983" xr:uid="{73576B0F-9372-43EF-BF56-6600ABFC97B0}"/>
    <cellStyle name="40% - Ênfase4 6 5 2 3" xfId="34984" xr:uid="{8F5EA661-9C57-4992-BA84-AF8A0801DC98}"/>
    <cellStyle name="40% - Ênfase4 6 5 2 4" xfId="34985" xr:uid="{DCFCC266-71D9-4595-9973-E9D86E3CB42A}"/>
    <cellStyle name="40% - Ênfase4 6 5 3" xfId="11973" xr:uid="{364E0759-769A-437F-9617-07B2EA6345D6}"/>
    <cellStyle name="40% - Ênfase4 6 5 3 2" xfId="34986" xr:uid="{4B784A03-D350-4750-833F-E2B12FE6222A}"/>
    <cellStyle name="40% - Ênfase4 6 5 3 2 2" xfId="34987" xr:uid="{931F9BF1-81C3-42FA-9DFB-B52B8408E985}"/>
    <cellStyle name="40% - Ênfase4 6 5 3 2 3" xfId="34988" xr:uid="{6874273A-025A-40D2-BBFE-BFE75DD453A3}"/>
    <cellStyle name="40% - Ênfase4 6 5 3 3" xfId="34989" xr:uid="{D85A8312-FCFF-478B-A16F-E3E706DF661C}"/>
    <cellStyle name="40% - Ênfase4 6 5 3 4" xfId="34990" xr:uid="{6D80839F-D8BF-468E-A688-25DC77453630}"/>
    <cellStyle name="40% - Ênfase4 6 5 4" xfId="34991" xr:uid="{2B587017-1D77-48B4-A9A5-81267F4ECAA4}"/>
    <cellStyle name="40% - Ênfase4 6 5 4 2" xfId="34992" xr:uid="{CA1B4320-F60A-495F-BF2A-5FB32E671CD9}"/>
    <cellStyle name="40% - Ênfase4 6 5 4 3" xfId="34993" xr:uid="{4950E686-B956-4ABC-950F-7F8060CBEA6E}"/>
    <cellStyle name="40% - Ênfase4 6 5 5" xfId="34994" xr:uid="{4907D781-2ECB-4576-95FA-0BB60CCC9B17}"/>
    <cellStyle name="40% - Ênfase4 6 5 6" xfId="34995" xr:uid="{8E09383F-D6C5-43FD-9CAD-9F9E17C26B8C}"/>
    <cellStyle name="40% - Ênfase4 6 6" xfId="11974" xr:uid="{C24E56AE-4734-4743-8B20-A1DD9750D68F}"/>
    <cellStyle name="40% - Ênfase4 6 6 2" xfId="11975" xr:uid="{2F6E6779-678C-4564-81DF-05B7C81ECDA5}"/>
    <cellStyle name="40% - Ênfase4 6 6 2 2" xfId="34996" xr:uid="{615804D2-A334-488E-B44E-0931A224C4BA}"/>
    <cellStyle name="40% - Ênfase4 6 6 2 2 2" xfId="34997" xr:uid="{B2654DBA-E122-4A44-9727-066E18023A89}"/>
    <cellStyle name="40% - Ênfase4 6 6 2 2 3" xfId="34998" xr:uid="{FE0E8E72-918C-4CE0-A03E-D25EFA2FD8A3}"/>
    <cellStyle name="40% - Ênfase4 6 6 2 3" xfId="34999" xr:uid="{B99C52D3-391D-40DD-9C9B-7D61124710F6}"/>
    <cellStyle name="40% - Ênfase4 6 6 2 4" xfId="35000" xr:uid="{CA99E610-58A6-438A-92B8-E06EA0B01C98}"/>
    <cellStyle name="40% - Ênfase4 6 6 3" xfId="11976" xr:uid="{F75E3700-F155-448A-A55A-F26B54241F1C}"/>
    <cellStyle name="40% - Ênfase4 6 6 3 2" xfId="35001" xr:uid="{F12AB7C4-3ED9-4C14-9C8E-DB962FFA777C}"/>
    <cellStyle name="40% - Ênfase4 6 6 3 2 2" xfId="35002" xr:uid="{CEB0C0B6-205A-4239-AA47-D72D3654C315}"/>
    <cellStyle name="40% - Ênfase4 6 6 3 2 3" xfId="35003" xr:uid="{0262B820-F115-48EA-8261-11EADD3CE878}"/>
    <cellStyle name="40% - Ênfase4 6 6 3 3" xfId="35004" xr:uid="{E0EC2D71-86AC-4766-B2DA-BC9C218DA86F}"/>
    <cellStyle name="40% - Ênfase4 6 6 3 4" xfId="35005" xr:uid="{24385171-9D71-4AFE-B58E-3751904AEF9F}"/>
    <cellStyle name="40% - Ênfase4 6 6 4" xfId="35006" xr:uid="{D04DB88E-9536-48FB-8F04-EE5A744D95B2}"/>
    <cellStyle name="40% - Ênfase4 6 6 4 2" xfId="35007" xr:uid="{6FFFB236-AB81-4A8F-BAC2-A794A1D62112}"/>
    <cellStyle name="40% - Ênfase4 6 6 4 3" xfId="35008" xr:uid="{CA795002-B0C6-4B8C-87EA-C4EF6D4F3E39}"/>
    <cellStyle name="40% - Ênfase4 6 6 5" xfId="35009" xr:uid="{DC5F3DFF-529C-40D2-A8D6-B5D93AA674CD}"/>
    <cellStyle name="40% - Ênfase4 6 6 6" xfId="35010" xr:uid="{A8E24688-B16E-46F0-804B-FFC67AC96764}"/>
    <cellStyle name="40% - Ênfase4 6 7" xfId="11977" xr:uid="{E36CAF26-548B-4F44-B4E2-DD2551E5F72E}"/>
    <cellStyle name="40% - Ênfase4 6 7 2" xfId="11978" xr:uid="{C9573480-7760-4275-8EC9-3894D6B124CD}"/>
    <cellStyle name="40% - Ênfase4 6 7 2 2" xfId="35011" xr:uid="{8F20B392-8711-4C38-AAF2-18E3843CC609}"/>
    <cellStyle name="40% - Ênfase4 6 7 2 2 2" xfId="35012" xr:uid="{B9A8DA5E-CC96-4198-A67F-2C15D93518A6}"/>
    <cellStyle name="40% - Ênfase4 6 7 2 2 3" xfId="35013" xr:uid="{184724E0-D148-4C92-AF32-6A695FC31CE6}"/>
    <cellStyle name="40% - Ênfase4 6 7 2 3" xfId="35014" xr:uid="{C0B94322-CBCA-4AED-939A-DA40B503D14D}"/>
    <cellStyle name="40% - Ênfase4 6 7 2 4" xfId="35015" xr:uid="{A5B225F4-5611-460D-A8C8-882EFC36A435}"/>
    <cellStyle name="40% - Ênfase4 6 7 3" xfId="11979" xr:uid="{68158689-24DB-4935-8732-71F4DD0332F9}"/>
    <cellStyle name="40% - Ênfase4 6 7 3 2" xfId="35016" xr:uid="{91072786-3751-42FB-BF02-B75D2B0682BA}"/>
    <cellStyle name="40% - Ênfase4 6 7 3 2 2" xfId="35017" xr:uid="{16324D10-6BE6-40A3-8878-FF9B9C984915}"/>
    <cellStyle name="40% - Ênfase4 6 7 3 2 3" xfId="35018" xr:uid="{5C2236B0-E4BA-4EF3-9CB5-C048D145E34D}"/>
    <cellStyle name="40% - Ênfase4 6 7 3 3" xfId="35019" xr:uid="{5DED9D23-BA43-4F6E-B456-98757FE773C6}"/>
    <cellStyle name="40% - Ênfase4 6 7 3 4" xfId="35020" xr:uid="{5E513643-2E68-4075-96DC-4BCEFE8F070C}"/>
    <cellStyle name="40% - Ênfase4 6 7 4" xfId="35021" xr:uid="{957B07E6-9796-4D2E-9195-7E8277CC5BEB}"/>
    <cellStyle name="40% - Ênfase4 6 7 4 2" xfId="35022" xr:uid="{C714866C-61F8-4B45-A6F2-5BEA4F296B50}"/>
    <cellStyle name="40% - Ênfase4 6 7 4 3" xfId="35023" xr:uid="{550279B1-EB6A-44E4-A425-6DD077A60710}"/>
    <cellStyle name="40% - Ênfase4 6 7 5" xfId="35024" xr:uid="{0B798B70-1234-46B5-83CA-D7889EDFCF90}"/>
    <cellStyle name="40% - Ênfase4 6 7 6" xfId="35025" xr:uid="{06006042-CA6F-4BE1-BF38-C7D05C01652C}"/>
    <cellStyle name="40% - Ênfase4 6 8" xfId="11980" xr:uid="{76681855-AB5B-4E45-BF92-011CCBA1C5CE}"/>
    <cellStyle name="40% - Ênfase4 6 8 2" xfId="11981" xr:uid="{02373942-9B18-424F-B630-349B8B6B912A}"/>
    <cellStyle name="40% - Ênfase4 6 8 2 2" xfId="35026" xr:uid="{6A76E248-EDBB-4131-B188-29AD0BDF0625}"/>
    <cellStyle name="40% - Ênfase4 6 8 2 2 2" xfId="35027" xr:uid="{F23F519F-5B50-46F2-97C4-ED024F44C01F}"/>
    <cellStyle name="40% - Ênfase4 6 8 2 2 3" xfId="35028" xr:uid="{1AD57219-4A7E-42C0-AC31-CB16E7CD778C}"/>
    <cellStyle name="40% - Ênfase4 6 8 2 3" xfId="35029" xr:uid="{31F2ADC2-A50B-439A-82D7-CB69A438F110}"/>
    <cellStyle name="40% - Ênfase4 6 8 2 4" xfId="35030" xr:uid="{91C57526-C151-4BD6-8EE7-CEAD5815BEBD}"/>
    <cellStyle name="40% - Ênfase4 6 8 3" xfId="11982" xr:uid="{071DA19E-17FB-45BF-BBE8-3CAE2D2163FC}"/>
    <cellStyle name="40% - Ênfase4 6 8 3 2" xfId="35031" xr:uid="{24CB98CC-807F-4A08-BA72-B6093C73778F}"/>
    <cellStyle name="40% - Ênfase4 6 8 3 2 2" xfId="35032" xr:uid="{983F281B-3B9C-42EE-911D-3A80C8AD9420}"/>
    <cellStyle name="40% - Ênfase4 6 8 3 2 3" xfId="35033" xr:uid="{8C7DB456-0362-42A6-980B-7F35463C83D5}"/>
    <cellStyle name="40% - Ênfase4 6 8 3 3" xfId="35034" xr:uid="{5DEB0B44-6F62-49E0-866D-901F7414280B}"/>
    <cellStyle name="40% - Ênfase4 6 8 3 4" xfId="35035" xr:uid="{EB09B57E-15B5-41E9-8385-5DE2BAEC5E20}"/>
    <cellStyle name="40% - Ênfase4 6 8 4" xfId="35036" xr:uid="{00722CA2-7F90-49E9-B240-B2F887A02B82}"/>
    <cellStyle name="40% - Ênfase4 6 8 4 2" xfId="35037" xr:uid="{43ECA69A-94B1-40AB-856D-F2AA83D7C071}"/>
    <cellStyle name="40% - Ênfase4 6 8 4 3" xfId="35038" xr:uid="{A20ABC3E-208B-4823-8324-566299E9A389}"/>
    <cellStyle name="40% - Ênfase4 6 8 5" xfId="35039" xr:uid="{A836D637-ECA6-4D34-8C26-69239B34C6E4}"/>
    <cellStyle name="40% - Ênfase4 6 8 6" xfId="35040" xr:uid="{07C14727-B3F4-4CCA-9BB1-34DEF18DEA22}"/>
    <cellStyle name="40% - Ênfase4 6 9" xfId="11983" xr:uid="{17C0F8A8-B49A-4A09-943B-7557C7355069}"/>
    <cellStyle name="40% - Ênfase4 6 9 2" xfId="35041" xr:uid="{D1B8BBBC-F989-42E1-B1C4-CE4DC617D22E}"/>
    <cellStyle name="40% - Ênfase4 6 9 2 2" xfId="35042" xr:uid="{AF25EC47-8783-442C-AA79-F14A4C46B277}"/>
    <cellStyle name="40% - Ênfase4 6 9 2 3" xfId="35043" xr:uid="{1E371537-A550-4CFA-98DA-8AE23444B988}"/>
    <cellStyle name="40% - Ênfase4 6 9 3" xfId="35044" xr:uid="{2627B797-3599-4454-AA9C-A498BC3E3470}"/>
    <cellStyle name="40% - Ênfase4 6 9 4" xfId="35045" xr:uid="{493042C4-CD50-4BCF-8F67-013B9AAADB02}"/>
    <cellStyle name="40% - Ênfase4 60" xfId="11984" xr:uid="{8C5E4331-DAD6-4D5C-85C2-DAB0D878BBE9}"/>
    <cellStyle name="40% - Ênfase4 60 2" xfId="11985" xr:uid="{D32E1AD7-132E-4FA3-B4E4-FEE9CD88D855}"/>
    <cellStyle name="40% - Ênfase4 60 2 2" xfId="35046" xr:uid="{20C2578B-6F0D-46F9-8163-81F120716F3A}"/>
    <cellStyle name="40% - Ênfase4 60 2 2 2" xfId="35047" xr:uid="{E883B45B-D93A-4397-ADAD-52045662C718}"/>
    <cellStyle name="40% - Ênfase4 60 2 2 3" xfId="35048" xr:uid="{0931D613-DB8B-4F1B-9F6B-DAF8D21F963E}"/>
    <cellStyle name="40% - Ênfase4 60 2 3" xfId="35049" xr:uid="{42A257A2-A24C-4C02-AE8E-63109AEB41FD}"/>
    <cellStyle name="40% - Ênfase4 60 2 4" xfId="35050" xr:uid="{7864FA7E-AD17-4870-AE16-70BD2CF4C6AD}"/>
    <cellStyle name="40% - Ênfase4 60 3" xfId="35051" xr:uid="{F3296967-8528-4975-A417-6222D031AD95}"/>
    <cellStyle name="40% - Ênfase4 60 3 2" xfId="35052" xr:uid="{2FECFD8A-E1B4-4828-ABA3-B37B0EE3384F}"/>
    <cellStyle name="40% - Ênfase4 60 3 3" xfId="35053" xr:uid="{983E0C3E-DF65-4A3C-9936-298CDAFA4155}"/>
    <cellStyle name="40% - Ênfase4 60 4" xfId="35054" xr:uid="{16118307-CD84-418A-A486-B185B5BB7CA5}"/>
    <cellStyle name="40% - Ênfase4 60 5" xfId="35055" xr:uid="{D4B8D25F-C6E6-4074-81F6-BD9C945BFDC2}"/>
    <cellStyle name="40% - Ênfase4 61" xfId="11986" xr:uid="{97FF5788-0A64-4BD2-B13E-4077124888D0}"/>
    <cellStyle name="40% - Ênfase4 61 2" xfId="11987" xr:uid="{070AD35A-F08C-410B-94EE-5CA05FA73CA9}"/>
    <cellStyle name="40% - Ênfase4 61 2 2" xfId="35056" xr:uid="{C467CB27-9E19-4E8B-9CAE-C1E772C4AC7B}"/>
    <cellStyle name="40% - Ênfase4 61 2 2 2" xfId="35057" xr:uid="{14B28682-103D-499A-A497-3CC7C7F6EF55}"/>
    <cellStyle name="40% - Ênfase4 61 2 2 3" xfId="35058" xr:uid="{EBF0EF7C-4FB8-493C-9033-EDBB5C6A753A}"/>
    <cellStyle name="40% - Ênfase4 61 2 3" xfId="35059" xr:uid="{FEEF27A2-C5D4-4635-A560-CA7936C01501}"/>
    <cellStyle name="40% - Ênfase4 61 2 4" xfId="35060" xr:uid="{525FC4FA-802A-496A-A1E2-C333FE78DBCC}"/>
    <cellStyle name="40% - Ênfase4 61 3" xfId="35061" xr:uid="{BF90C24D-62D8-48B7-8DD9-1412A57A4182}"/>
    <cellStyle name="40% - Ênfase4 61 3 2" xfId="35062" xr:uid="{1BABDD84-5E9E-4ED8-8114-08EC203A9D2E}"/>
    <cellStyle name="40% - Ênfase4 61 3 3" xfId="35063" xr:uid="{C037EAC7-3C8C-4599-97DA-5F070B2867B8}"/>
    <cellStyle name="40% - Ênfase4 61 4" xfId="35064" xr:uid="{9C6F76CF-0CBD-4B9D-962D-5C6ADEF98720}"/>
    <cellStyle name="40% - Ênfase4 61 5" xfId="35065" xr:uid="{C3A0F5D7-E4F8-468E-99DA-2744065CA0FE}"/>
    <cellStyle name="40% - Ênfase4 62" xfId="11988" xr:uid="{AB2E99B0-6471-41B9-AEB6-5DF0DBCC748E}"/>
    <cellStyle name="40% - Ênfase4 62 2" xfId="11989" xr:uid="{5B96262D-5F1D-4FB8-83FD-12A6AC6D2870}"/>
    <cellStyle name="40% - Ênfase4 62 2 2" xfId="35066" xr:uid="{562FB91B-5A1B-48B3-B181-44192A0FB77E}"/>
    <cellStyle name="40% - Ênfase4 62 2 2 2" xfId="35067" xr:uid="{8A71A9A7-ED65-4D3C-9D16-937EA4CE1E25}"/>
    <cellStyle name="40% - Ênfase4 62 2 2 3" xfId="35068" xr:uid="{E169FACE-9128-4B6C-9199-00DD2D4797AF}"/>
    <cellStyle name="40% - Ênfase4 62 2 3" xfId="35069" xr:uid="{9AA71C09-3050-4BBD-B867-EC8C082268D3}"/>
    <cellStyle name="40% - Ênfase4 62 2 4" xfId="35070" xr:uid="{2B3E3191-21E7-4A52-A51F-120E4ABE63FF}"/>
    <cellStyle name="40% - Ênfase4 62 3" xfId="35071" xr:uid="{0C8633C4-4326-494F-AA8A-069412C90065}"/>
    <cellStyle name="40% - Ênfase4 62 3 2" xfId="35072" xr:uid="{E2D3FE62-B686-44DF-986B-0AC99D7590DB}"/>
    <cellStyle name="40% - Ênfase4 62 3 3" xfId="35073" xr:uid="{99B9BACA-396C-42DB-8039-1250C496CED1}"/>
    <cellStyle name="40% - Ênfase4 62 4" xfId="35074" xr:uid="{FAD6730E-715D-431A-8994-26721AC067DD}"/>
    <cellStyle name="40% - Ênfase4 62 5" xfId="35075" xr:uid="{3A8B53B8-F003-45DC-957D-E59337CE3E96}"/>
    <cellStyle name="40% - Ênfase4 63" xfId="11990" xr:uid="{CD226F8E-61C9-4C54-81BD-33CC5F779170}"/>
    <cellStyle name="40% - Ênfase4 63 2" xfId="11991" xr:uid="{F152AC57-BA40-409C-A170-4C5D1DB61F58}"/>
    <cellStyle name="40% - Ênfase4 63 2 2" xfId="35076" xr:uid="{FC199404-0428-428B-B405-E42CDA6D6DA7}"/>
    <cellStyle name="40% - Ênfase4 63 2 2 2" xfId="35077" xr:uid="{61AC2C31-ACC0-44D7-A313-9ADA58C19C1C}"/>
    <cellStyle name="40% - Ênfase4 63 2 2 3" xfId="35078" xr:uid="{9FD69A06-FED3-40D9-9724-2FB54F3D64BD}"/>
    <cellStyle name="40% - Ênfase4 63 2 3" xfId="35079" xr:uid="{1D259155-9291-4AD7-B367-ADCA56663505}"/>
    <cellStyle name="40% - Ênfase4 63 2 4" xfId="35080" xr:uid="{A2978FD1-7E7D-4763-9E1D-1F108FC99837}"/>
    <cellStyle name="40% - Ênfase4 63 3" xfId="35081" xr:uid="{AA45A92C-6493-412D-92F3-57C9BE44244B}"/>
    <cellStyle name="40% - Ênfase4 63 3 2" xfId="35082" xr:uid="{6A122BFA-D52E-4282-9663-CF9CC3E4CE5D}"/>
    <cellStyle name="40% - Ênfase4 63 3 3" xfId="35083" xr:uid="{690F35D2-D2FD-4549-BB86-BE18F559E5E8}"/>
    <cellStyle name="40% - Ênfase4 63 4" xfId="35084" xr:uid="{1F00CC97-E536-4599-A025-CE3FD708332A}"/>
    <cellStyle name="40% - Ênfase4 63 5" xfId="35085" xr:uid="{2C7325E8-E163-4390-9982-4F4AEA8A1388}"/>
    <cellStyle name="40% - Ênfase4 64" xfId="11992" xr:uid="{3C19CD13-A6F0-47D5-811D-F54E47ADB6A3}"/>
    <cellStyle name="40% - Ênfase4 64 2" xfId="35086" xr:uid="{185F6255-80D7-47E1-8C58-88BCF7E242FC}"/>
    <cellStyle name="40% - Ênfase4 64 2 2" xfId="35087" xr:uid="{9368577C-4A4F-4552-8E38-8D23FD46817E}"/>
    <cellStyle name="40% - Ênfase4 64 2 3" xfId="35088" xr:uid="{760A50C2-DD07-414F-B352-28D590971E30}"/>
    <cellStyle name="40% - Ênfase4 64 3" xfId="35089" xr:uid="{65DC1172-5F84-42D1-910E-828564BC834E}"/>
    <cellStyle name="40% - Ênfase4 64 4" xfId="35090" xr:uid="{A9160D9D-8FC4-4482-A9BF-9606C67D4708}"/>
    <cellStyle name="40% - Ênfase4 65" xfId="11993" xr:uid="{01B06E1B-8F3A-499D-8C3C-B00B66F192BD}"/>
    <cellStyle name="40% - Ênfase4 65 2" xfId="35091" xr:uid="{12DEC984-87BD-47D6-80FC-ED2B678E0770}"/>
    <cellStyle name="40% - Ênfase4 65 2 2" xfId="35092" xr:uid="{8191056D-B8DB-49DC-8E50-BC8466290279}"/>
    <cellStyle name="40% - Ênfase4 65 2 3" xfId="35093" xr:uid="{336E7181-05B2-41F6-9BFA-78E56BFE78D5}"/>
    <cellStyle name="40% - Ênfase4 65 3" xfId="35094" xr:uid="{FE215CF9-05BD-4782-9AA5-79D830848A4C}"/>
    <cellStyle name="40% - Ênfase4 65 4" xfId="35095" xr:uid="{D31824E6-689F-4EB7-BD00-84E57BAD04D4}"/>
    <cellStyle name="40% - Ênfase4 66" xfId="11994" xr:uid="{E5AF08D0-74D8-4DA4-B33E-C8855541D244}"/>
    <cellStyle name="40% - Ênfase4 66 2" xfId="35096" xr:uid="{D55E01B7-6C38-4F91-9545-ADF293C9FC5D}"/>
    <cellStyle name="40% - Ênfase4 66 2 2" xfId="35097" xr:uid="{097F0AA6-2A22-4F6E-956F-4A20B62F0E2F}"/>
    <cellStyle name="40% - Ênfase4 66 2 3" xfId="35098" xr:uid="{77C6D3B5-39DC-4E50-B0E6-18A7F32DA192}"/>
    <cellStyle name="40% - Ênfase4 66 3" xfId="35099" xr:uid="{E13604EF-EA4A-4A42-9A4A-912D960CEABF}"/>
    <cellStyle name="40% - Ênfase4 66 4" xfId="35100" xr:uid="{8FFD3B58-85F7-4C79-96E2-E8C4D11F25DC}"/>
    <cellStyle name="40% - Ênfase4 67" xfId="11995" xr:uid="{BC8AFED5-321A-4F47-ABBD-F7528589142E}"/>
    <cellStyle name="40% - Ênfase4 67 2" xfId="35101" xr:uid="{7ACB4716-8D74-4A34-BD17-9AEBC2069C6C}"/>
    <cellStyle name="40% - Ênfase4 67 2 2" xfId="35102" xr:uid="{BA38FCE7-AED9-47AA-80F0-170FE8E331AF}"/>
    <cellStyle name="40% - Ênfase4 67 2 3" xfId="35103" xr:uid="{18A76E62-1800-49DA-8706-ED6FC1671403}"/>
    <cellStyle name="40% - Ênfase4 67 3" xfId="35104" xr:uid="{D522709B-FB47-43AB-89B2-34C73EFFD99B}"/>
    <cellStyle name="40% - Ênfase4 67 4" xfId="35105" xr:uid="{E98BCCFC-71BC-43CE-B198-7D40AD41D9C4}"/>
    <cellStyle name="40% - Ênfase4 68" xfId="11996" xr:uid="{BA59212A-FBC8-47D2-92B3-73B5B08AB093}"/>
    <cellStyle name="40% - Ênfase4 68 2" xfId="35106" xr:uid="{BE8A814D-1062-4905-AAEC-B3529C0E4A8F}"/>
    <cellStyle name="40% - Ênfase4 68 2 2" xfId="35107" xr:uid="{0940EC8F-9F8C-40CF-911A-269AAB86BC80}"/>
    <cellStyle name="40% - Ênfase4 68 2 3" xfId="35108" xr:uid="{65FB9677-5E81-4149-891F-228329B64965}"/>
    <cellStyle name="40% - Ênfase4 68 3" xfId="35109" xr:uid="{61291462-E4FC-4A45-A498-7A3D4D9DD350}"/>
    <cellStyle name="40% - Ênfase4 68 4" xfId="35110" xr:uid="{2E9A2106-1381-4302-8503-0C3723336D8C}"/>
    <cellStyle name="40% - Ênfase4 69" xfId="11997" xr:uid="{B571A467-BE53-4167-9E88-F1A58C1D0127}"/>
    <cellStyle name="40% - Ênfase4 69 2" xfId="35111" xr:uid="{0B30A8E1-4E21-4A3B-AB95-609601854073}"/>
    <cellStyle name="40% - Ênfase4 69 2 2" xfId="35112" xr:uid="{72E05AF4-C12A-4495-BDAA-4CA5E2892DA8}"/>
    <cellStyle name="40% - Ênfase4 69 2 3" xfId="35113" xr:uid="{E2A24ECA-DD61-4911-A453-872F452B1E00}"/>
    <cellStyle name="40% - Ênfase4 69 3" xfId="35114" xr:uid="{0EAC8EEF-45B2-45B6-A875-D64F17238D49}"/>
    <cellStyle name="40% - Ênfase4 69 4" xfId="35115" xr:uid="{4539DF1F-1248-46C6-B727-6C4D47483096}"/>
    <cellStyle name="40% - Ênfase4 7" xfId="5476" xr:uid="{DFDB01E7-4960-49AF-B76E-681A77840CFB}"/>
    <cellStyle name="40% - Ênfase4 7 10" xfId="11998" xr:uid="{F0069E61-4134-42F3-8449-9E6A54776216}"/>
    <cellStyle name="40% - Ênfase4 7 10 2" xfId="35116" xr:uid="{D6893505-DCE3-4676-A97F-00F6AEF9A7B6}"/>
    <cellStyle name="40% - Ênfase4 7 10 2 2" xfId="35117" xr:uid="{1C317CBA-729E-430A-9E3B-262C8F66F269}"/>
    <cellStyle name="40% - Ênfase4 7 10 2 3" xfId="35118" xr:uid="{EDC8C6C1-E91D-428D-99EE-6514C512C51F}"/>
    <cellStyle name="40% - Ênfase4 7 10 3" xfId="35119" xr:uid="{07FB5B10-34F5-4184-8FA3-6DEABE690372}"/>
    <cellStyle name="40% - Ênfase4 7 10 4" xfId="35120" xr:uid="{E7D13A87-DF4F-4625-B1E4-99EFAF1AD56B}"/>
    <cellStyle name="40% - Ênfase4 7 11" xfId="35121" xr:uid="{759A2CC8-953B-4FC3-86BE-692EAE949771}"/>
    <cellStyle name="40% - Ênfase4 7 11 2" xfId="35122" xr:uid="{A15811E0-2FFC-4977-9E08-868E804105C7}"/>
    <cellStyle name="40% - Ênfase4 7 11 3" xfId="35123" xr:uid="{A33C32FB-99C9-4DF2-AFF1-5E12DF6C6AA5}"/>
    <cellStyle name="40% - Ênfase4 7 12" xfId="35124" xr:uid="{75E95C59-6784-4FA2-BC92-5F58CAF6F844}"/>
    <cellStyle name="40% - Ênfase4 7 13" xfId="35125" xr:uid="{1A9FA7AC-F45E-400F-9718-25EFD5ECA453}"/>
    <cellStyle name="40% - Ênfase4 7 2" xfId="5477" xr:uid="{7FFA1D80-D9E2-4621-B2E7-0C47FD63BB5A}"/>
    <cellStyle name="40% - Ênfase4 7 2 2" xfId="11999" xr:uid="{B2A6F053-71EB-44E4-BA02-A2BD625798ED}"/>
    <cellStyle name="40% - Ênfase4 7 2 2 2" xfId="35126" xr:uid="{EC51C710-3147-456A-B7DE-2F0D28EB6FFE}"/>
    <cellStyle name="40% - Ênfase4 7 2 2 2 2" xfId="35127" xr:uid="{8F0434EE-B34F-474C-8F9C-5F5FC6170DF6}"/>
    <cellStyle name="40% - Ênfase4 7 2 2 2 3" xfId="35128" xr:uid="{FE9038D2-7C96-47A9-BBB7-D7A32483547F}"/>
    <cellStyle name="40% - Ênfase4 7 2 2 3" xfId="35129" xr:uid="{30B19D0E-276D-4817-854B-9BB2E622F605}"/>
    <cellStyle name="40% - Ênfase4 7 2 2 4" xfId="35130" xr:uid="{26C11474-1F81-4D22-8FB5-43FBDA80C06F}"/>
    <cellStyle name="40% - Ênfase4 7 2 3" xfId="12000" xr:uid="{8E18648F-CFE3-4BC4-B4D7-EBBC116AE243}"/>
    <cellStyle name="40% - Ênfase4 7 2 3 2" xfId="35131" xr:uid="{46BB833E-F9CF-4344-96CD-5B32B864F75A}"/>
    <cellStyle name="40% - Ênfase4 7 2 3 2 2" xfId="35132" xr:uid="{74C7AF1F-F10C-4B04-B18C-0309BB2CA15D}"/>
    <cellStyle name="40% - Ênfase4 7 2 3 2 3" xfId="35133" xr:uid="{6C05B6A2-64E6-4901-AC0C-829F36E7534B}"/>
    <cellStyle name="40% - Ênfase4 7 2 3 3" xfId="35134" xr:uid="{9E729C6F-97B1-4348-9DF3-9689BABD727B}"/>
    <cellStyle name="40% - Ênfase4 7 2 3 4" xfId="35135" xr:uid="{2E659CC3-8EED-4732-B5B7-33751643F63D}"/>
    <cellStyle name="40% - Ênfase4 7 2 4" xfId="35136" xr:uid="{2C5F2351-2C78-44CF-B57F-F55178383F4D}"/>
    <cellStyle name="40% - Ênfase4 7 2 4 2" xfId="35137" xr:uid="{96DC8CA4-0ED9-40EF-9520-B8C4C1173CF5}"/>
    <cellStyle name="40% - Ênfase4 7 2 4 3" xfId="35138" xr:uid="{CF674ECA-B589-4E84-B245-CDB2C867C41E}"/>
    <cellStyle name="40% - Ênfase4 7 2 5" xfId="35139" xr:uid="{A1457C08-C3DC-4C02-B80D-6D34912B6282}"/>
    <cellStyle name="40% - Ênfase4 7 2 6" xfId="35140" xr:uid="{D1059DDC-812C-4FD0-9AC7-32FD253287FF}"/>
    <cellStyle name="40% - Ênfase4 7 3" xfId="5478" xr:uid="{7A0F5D0C-DD39-4243-8910-5B07BCA93507}"/>
    <cellStyle name="40% - Ênfase4 7 3 2" xfId="12001" xr:uid="{6F521575-5D56-4407-96D9-F02AF7FE0F00}"/>
    <cellStyle name="40% - Ênfase4 7 3 2 2" xfId="35141" xr:uid="{3E6B79F0-E405-476B-B398-7360AB711859}"/>
    <cellStyle name="40% - Ênfase4 7 3 2 2 2" xfId="35142" xr:uid="{472DD401-A013-463D-A421-139547A6C140}"/>
    <cellStyle name="40% - Ênfase4 7 3 2 2 3" xfId="35143" xr:uid="{55103016-36AB-4A21-9CF6-40B011CE2295}"/>
    <cellStyle name="40% - Ênfase4 7 3 2 3" xfId="35144" xr:uid="{7D511E0C-D2F5-448C-AF26-9315497FEAFF}"/>
    <cellStyle name="40% - Ênfase4 7 3 2 4" xfId="35145" xr:uid="{CEB4CC5E-31A4-4CC0-9D5D-C2BFEC000B1F}"/>
    <cellStyle name="40% - Ênfase4 7 3 3" xfId="12002" xr:uid="{459816DA-CE95-4CB8-9813-D15E7B1D7BDE}"/>
    <cellStyle name="40% - Ênfase4 7 3 3 2" xfId="35146" xr:uid="{8E6B009B-900C-4208-B8E3-130781B57ECE}"/>
    <cellStyle name="40% - Ênfase4 7 3 3 2 2" xfId="35147" xr:uid="{155CBC0A-5E60-4685-9C9E-6CB1E5479C4C}"/>
    <cellStyle name="40% - Ênfase4 7 3 3 2 3" xfId="35148" xr:uid="{887904CE-B281-4491-9EB8-27CD4D7C8546}"/>
    <cellStyle name="40% - Ênfase4 7 3 3 3" xfId="35149" xr:uid="{D0E8FDB6-0431-4628-808F-378C1254758C}"/>
    <cellStyle name="40% - Ênfase4 7 3 3 4" xfId="35150" xr:uid="{5D865CFE-FC1A-4856-B459-F25822070F68}"/>
    <cellStyle name="40% - Ênfase4 7 3 4" xfId="35151" xr:uid="{D258E338-23A8-4F45-9994-417AE82C2116}"/>
    <cellStyle name="40% - Ênfase4 7 3 4 2" xfId="35152" xr:uid="{9528AD19-35DC-447C-9673-00C82DCAADDB}"/>
    <cellStyle name="40% - Ênfase4 7 3 4 3" xfId="35153" xr:uid="{C7F9B9CD-EF50-4D9B-86BB-F0B6293617AA}"/>
    <cellStyle name="40% - Ênfase4 7 3 5" xfId="35154" xr:uid="{D312DDBA-B44E-42EA-9E53-774384040C1B}"/>
    <cellStyle name="40% - Ênfase4 7 3 6" xfId="35155" xr:uid="{E5FD8101-1414-4EE1-87F3-31A36BA999A5}"/>
    <cellStyle name="40% - Ênfase4 7 4" xfId="12003" xr:uid="{0067851C-A7C7-42CD-8D9D-57ADC8DA50BB}"/>
    <cellStyle name="40% - Ênfase4 7 4 2" xfId="12004" xr:uid="{1B69D2A2-CC65-4589-B176-060CF07B5D6A}"/>
    <cellStyle name="40% - Ênfase4 7 4 2 2" xfId="35156" xr:uid="{CA4B5A2B-9373-48DA-8F4B-C662B7FCBC52}"/>
    <cellStyle name="40% - Ênfase4 7 4 2 2 2" xfId="35157" xr:uid="{B4E5ACEE-D310-48BB-B523-1E4681CD4131}"/>
    <cellStyle name="40% - Ênfase4 7 4 2 2 3" xfId="35158" xr:uid="{F58F50AE-A6FA-424C-800F-046775A065A6}"/>
    <cellStyle name="40% - Ênfase4 7 4 2 3" xfId="35159" xr:uid="{04BB800F-E5DE-4891-9FF6-C3B87961F394}"/>
    <cellStyle name="40% - Ênfase4 7 4 2 4" xfId="35160" xr:uid="{E9045B09-518E-4864-ADA4-6C3EE021D1F1}"/>
    <cellStyle name="40% - Ênfase4 7 4 3" xfId="12005" xr:uid="{70065EBD-7A96-461F-83D6-6238B4438C2F}"/>
    <cellStyle name="40% - Ênfase4 7 4 3 2" xfId="35161" xr:uid="{1A56B59A-ED82-40AB-8651-4228F0689233}"/>
    <cellStyle name="40% - Ênfase4 7 4 3 2 2" xfId="35162" xr:uid="{9D2496A7-4833-4A13-86E3-0DE3C46B466F}"/>
    <cellStyle name="40% - Ênfase4 7 4 3 2 3" xfId="35163" xr:uid="{B8EDE481-6807-48AC-B97E-B52E5B823AB4}"/>
    <cellStyle name="40% - Ênfase4 7 4 3 3" xfId="35164" xr:uid="{50589E64-0CEE-4BF6-983D-F01871504606}"/>
    <cellStyle name="40% - Ênfase4 7 4 3 4" xfId="35165" xr:uid="{4C384705-6ADD-402E-97F0-3B4AFC58A3DA}"/>
    <cellStyle name="40% - Ênfase4 7 4 4" xfId="35166" xr:uid="{8E74B095-B1F1-4B2F-A5FD-BAC761436953}"/>
    <cellStyle name="40% - Ênfase4 7 4 4 2" xfId="35167" xr:uid="{8CEBA927-1593-43D2-AF70-5F231A2473EB}"/>
    <cellStyle name="40% - Ênfase4 7 4 4 3" xfId="35168" xr:uid="{CFC96C18-CE73-4F11-9742-530CC00F1E4A}"/>
    <cellStyle name="40% - Ênfase4 7 4 5" xfId="35169" xr:uid="{C21A9E25-B4FC-4A6E-819F-1A9EBF3D9C78}"/>
    <cellStyle name="40% - Ênfase4 7 4 6" xfId="35170" xr:uid="{7399F90E-CAE4-460A-B6A7-44768CDD8996}"/>
    <cellStyle name="40% - Ênfase4 7 5" xfId="12006" xr:uid="{CC9C578B-33F1-4144-B7E9-64B0FB06EAD8}"/>
    <cellStyle name="40% - Ênfase4 7 5 2" xfId="12007" xr:uid="{D1532BC1-EE38-4C33-990A-24E038CC33A4}"/>
    <cellStyle name="40% - Ênfase4 7 5 2 2" xfId="35171" xr:uid="{855FBE27-C81B-4B71-BF23-78A7D5DB138E}"/>
    <cellStyle name="40% - Ênfase4 7 5 2 2 2" xfId="35172" xr:uid="{0426207E-8D60-4B9E-B588-E4DE7B746565}"/>
    <cellStyle name="40% - Ênfase4 7 5 2 2 3" xfId="35173" xr:uid="{F6337F1A-8462-404B-99C4-780454870881}"/>
    <cellStyle name="40% - Ênfase4 7 5 2 3" xfId="35174" xr:uid="{5A258B1F-4CAD-4250-B508-7B324FF84422}"/>
    <cellStyle name="40% - Ênfase4 7 5 2 4" xfId="35175" xr:uid="{C8C3DEC9-4F6C-461A-8503-401B8B074B49}"/>
    <cellStyle name="40% - Ênfase4 7 5 3" xfId="12008" xr:uid="{BB55FCFD-E132-4B17-B47C-4B994639741B}"/>
    <cellStyle name="40% - Ênfase4 7 5 3 2" xfId="35176" xr:uid="{4893B212-FEF0-4A43-8BE9-31839AC0491E}"/>
    <cellStyle name="40% - Ênfase4 7 5 3 2 2" xfId="35177" xr:uid="{9D0DAFC6-55DF-402F-B136-8C6A5F49417E}"/>
    <cellStyle name="40% - Ênfase4 7 5 3 2 3" xfId="35178" xr:uid="{4DF5BBE4-8701-4A1D-ABD6-ABF3809EF1E1}"/>
    <cellStyle name="40% - Ênfase4 7 5 3 3" xfId="35179" xr:uid="{F42D3402-4CB4-4F67-BF45-3635F18AD8AF}"/>
    <cellStyle name="40% - Ênfase4 7 5 3 4" xfId="35180" xr:uid="{279272F6-E90B-4A16-9EB8-3BFCC7058494}"/>
    <cellStyle name="40% - Ênfase4 7 5 4" xfId="35181" xr:uid="{16DC13BC-9DD6-4CB8-A654-2733B930529E}"/>
    <cellStyle name="40% - Ênfase4 7 5 4 2" xfId="35182" xr:uid="{BBD1A250-46DB-44F3-A067-2FF2D039B224}"/>
    <cellStyle name="40% - Ênfase4 7 5 4 3" xfId="35183" xr:uid="{19ADF9E0-3342-4AD4-9EC6-6EAAEBA0D746}"/>
    <cellStyle name="40% - Ênfase4 7 5 5" xfId="35184" xr:uid="{54929CDE-9563-4EDA-A396-2E1B6E5A407C}"/>
    <cellStyle name="40% - Ênfase4 7 5 6" xfId="35185" xr:uid="{AE275F5C-F592-44ED-9621-5CB915454A2D}"/>
    <cellStyle name="40% - Ênfase4 7 6" xfId="12009" xr:uid="{5753CC62-A68D-4AD3-8CE7-D23F0680372A}"/>
    <cellStyle name="40% - Ênfase4 7 6 2" xfId="12010" xr:uid="{B56528BE-7C7E-4188-B30D-E4754D4FE56F}"/>
    <cellStyle name="40% - Ênfase4 7 6 2 2" xfId="35186" xr:uid="{8F033D99-9501-44A5-876A-CBC8248D0908}"/>
    <cellStyle name="40% - Ênfase4 7 6 2 2 2" xfId="35187" xr:uid="{36563138-1F86-4DAD-B7DE-0DCD9F4217E8}"/>
    <cellStyle name="40% - Ênfase4 7 6 2 2 3" xfId="35188" xr:uid="{BA86BAA1-5BDE-4EF7-81C5-BEEFF827063E}"/>
    <cellStyle name="40% - Ênfase4 7 6 2 3" xfId="35189" xr:uid="{1B4D7124-D7D5-45DC-85C1-09845855ECA3}"/>
    <cellStyle name="40% - Ênfase4 7 6 2 4" xfId="35190" xr:uid="{0BD39D8A-BC29-4C2B-979F-C9136CC28725}"/>
    <cellStyle name="40% - Ênfase4 7 6 3" xfId="12011" xr:uid="{C02CC131-B315-4C81-8927-A0B8D8A4BF26}"/>
    <cellStyle name="40% - Ênfase4 7 6 3 2" xfId="35191" xr:uid="{4918FC6E-1298-4C67-848E-FDBFD0183929}"/>
    <cellStyle name="40% - Ênfase4 7 6 3 2 2" xfId="35192" xr:uid="{C8FF01A4-58DB-4D71-92E6-9D65FA559FE3}"/>
    <cellStyle name="40% - Ênfase4 7 6 3 2 3" xfId="35193" xr:uid="{FC3B8F15-8541-48B7-9B42-E9B682C453F0}"/>
    <cellStyle name="40% - Ênfase4 7 6 3 3" xfId="35194" xr:uid="{83F8BC2B-CF2F-4C2F-ACBD-03BD5D4C29C4}"/>
    <cellStyle name="40% - Ênfase4 7 6 3 4" xfId="35195" xr:uid="{283C778A-D885-46DB-A8D9-E78C7E413FF2}"/>
    <cellStyle name="40% - Ênfase4 7 6 4" xfId="35196" xr:uid="{46A29374-2D4A-42A9-AF01-D0A5F6A4D745}"/>
    <cellStyle name="40% - Ênfase4 7 6 4 2" xfId="35197" xr:uid="{590F3D70-41CD-4210-B6C4-EB8C21416E3C}"/>
    <cellStyle name="40% - Ênfase4 7 6 4 3" xfId="35198" xr:uid="{69EF6632-EDB2-4C3C-A18E-3423C57E42AA}"/>
    <cellStyle name="40% - Ênfase4 7 6 5" xfId="35199" xr:uid="{63340D41-734D-4D2A-88C7-F69A4CAAB258}"/>
    <cellStyle name="40% - Ênfase4 7 6 6" xfId="35200" xr:uid="{21A3F8FB-9137-4E08-BD42-93ACD1FEAA6C}"/>
    <cellStyle name="40% - Ênfase4 7 7" xfId="12012" xr:uid="{01DB840F-12EC-4E06-B188-9DC7CC50EB7B}"/>
    <cellStyle name="40% - Ênfase4 7 7 2" xfId="12013" xr:uid="{71D2F3C3-50EE-4C87-B299-7BA1A889B852}"/>
    <cellStyle name="40% - Ênfase4 7 7 2 2" xfId="35201" xr:uid="{0D4854C0-C955-488D-99E8-DDF1EA4C58A7}"/>
    <cellStyle name="40% - Ênfase4 7 7 2 2 2" xfId="35202" xr:uid="{08555B7D-1E53-4C56-8122-07966D099D35}"/>
    <cellStyle name="40% - Ênfase4 7 7 2 2 3" xfId="35203" xr:uid="{92F43D9B-F842-4494-8B3C-9737063F6FFF}"/>
    <cellStyle name="40% - Ênfase4 7 7 2 3" xfId="35204" xr:uid="{B9EC25F5-95DE-4DB2-A265-C214BCAAA772}"/>
    <cellStyle name="40% - Ênfase4 7 7 2 4" xfId="35205" xr:uid="{4294119B-214A-49B4-937E-0FFD539ECC92}"/>
    <cellStyle name="40% - Ênfase4 7 7 3" xfId="12014" xr:uid="{5D9F3C1C-B545-4D0B-A242-E8694C379084}"/>
    <cellStyle name="40% - Ênfase4 7 7 3 2" xfId="35206" xr:uid="{76E03879-D771-47BB-AF72-F8E848568A0A}"/>
    <cellStyle name="40% - Ênfase4 7 7 3 2 2" xfId="35207" xr:uid="{007266B9-3E1C-47E7-8294-2AFDC1A4AAB3}"/>
    <cellStyle name="40% - Ênfase4 7 7 3 2 3" xfId="35208" xr:uid="{720E7A89-2209-4982-BFB8-C73B0F229F88}"/>
    <cellStyle name="40% - Ênfase4 7 7 3 3" xfId="35209" xr:uid="{99BD067B-DE4D-4D23-A9C2-2CDB884051A1}"/>
    <cellStyle name="40% - Ênfase4 7 7 3 4" xfId="35210" xr:uid="{E88052D7-7320-4F51-85F2-DAB13FE04EAB}"/>
    <cellStyle name="40% - Ênfase4 7 7 4" xfId="35211" xr:uid="{05BDCB34-2573-4352-9D84-D9163E8EEA13}"/>
    <cellStyle name="40% - Ênfase4 7 7 4 2" xfId="35212" xr:uid="{5635EFA4-5B6E-4D33-A8F3-4455F1407756}"/>
    <cellStyle name="40% - Ênfase4 7 7 4 3" xfId="35213" xr:uid="{8B371247-D246-453C-BE59-C0D3EF2A238D}"/>
    <cellStyle name="40% - Ênfase4 7 7 5" xfId="35214" xr:uid="{5AD3B07C-240A-4C48-B14F-AE0A18A6E17E}"/>
    <cellStyle name="40% - Ênfase4 7 7 6" xfId="35215" xr:uid="{3C1424A2-AA9D-4FC5-B718-5488E9D70CFF}"/>
    <cellStyle name="40% - Ênfase4 7 8" xfId="12015" xr:uid="{54AF87F2-EB66-45CC-BD52-0A3C4D4654D4}"/>
    <cellStyle name="40% - Ênfase4 7 8 2" xfId="12016" xr:uid="{547EC851-62F0-4D1B-9A55-3520800380D0}"/>
    <cellStyle name="40% - Ênfase4 7 8 2 2" xfId="35216" xr:uid="{9E06FC10-8C02-4873-A2A4-CC23052F7FDC}"/>
    <cellStyle name="40% - Ênfase4 7 8 2 2 2" xfId="35217" xr:uid="{B1634D44-8A53-42CA-A142-910E712BC60C}"/>
    <cellStyle name="40% - Ênfase4 7 8 2 2 3" xfId="35218" xr:uid="{FB178429-164A-4202-819D-B9D59253F9E4}"/>
    <cellStyle name="40% - Ênfase4 7 8 2 3" xfId="35219" xr:uid="{11B2EBE0-3194-4007-8DB4-21BF4737D9E8}"/>
    <cellStyle name="40% - Ênfase4 7 8 2 4" xfId="35220" xr:uid="{64B3389A-1519-44D3-A0CD-F6335E3BD822}"/>
    <cellStyle name="40% - Ênfase4 7 8 3" xfId="12017" xr:uid="{A0E400EB-B9B1-4AD0-B613-D4E9B6EB887C}"/>
    <cellStyle name="40% - Ênfase4 7 8 3 2" xfId="35221" xr:uid="{8F5ABFCD-2C2D-42C8-A895-9D1673E16F4D}"/>
    <cellStyle name="40% - Ênfase4 7 8 3 2 2" xfId="35222" xr:uid="{0476188D-4E60-4AF8-961F-25A4BB6051AF}"/>
    <cellStyle name="40% - Ênfase4 7 8 3 2 3" xfId="35223" xr:uid="{CF0EEFD2-B593-47CC-99AC-8C2C9662846D}"/>
    <cellStyle name="40% - Ênfase4 7 8 3 3" xfId="35224" xr:uid="{DC86DF62-11F0-496F-8900-8854CF32E152}"/>
    <cellStyle name="40% - Ênfase4 7 8 3 4" xfId="35225" xr:uid="{B1F771DA-181F-4573-B730-2445C4CA3F35}"/>
    <cellStyle name="40% - Ênfase4 7 8 4" xfId="35226" xr:uid="{0529B8A8-527E-43FB-853C-70F0E046165D}"/>
    <cellStyle name="40% - Ênfase4 7 8 4 2" xfId="35227" xr:uid="{4960AD2F-9276-4256-A34A-52BCC21FDCF3}"/>
    <cellStyle name="40% - Ênfase4 7 8 4 3" xfId="35228" xr:uid="{2B35FACB-93C6-48F6-B1BC-EEE933DBD669}"/>
    <cellStyle name="40% - Ênfase4 7 8 5" xfId="35229" xr:uid="{AE40C700-7EFB-4901-B6E1-6D5A259856DE}"/>
    <cellStyle name="40% - Ênfase4 7 8 6" xfId="35230" xr:uid="{81E1108E-CE32-4D1C-9959-2608380C9E6D}"/>
    <cellStyle name="40% - Ênfase4 7 9" xfId="12018" xr:uid="{7A57E787-6008-4CA9-ADCE-818F661F6B6D}"/>
    <cellStyle name="40% - Ênfase4 7 9 2" xfId="35231" xr:uid="{E8F4C29C-C93D-41AF-9912-5C7380233B1A}"/>
    <cellStyle name="40% - Ênfase4 7 9 2 2" xfId="35232" xr:uid="{6E829146-B3A5-461B-858C-5D3717C5CA63}"/>
    <cellStyle name="40% - Ênfase4 7 9 2 3" xfId="35233" xr:uid="{559981A4-9EB5-4CB4-AF3C-91B430F17806}"/>
    <cellStyle name="40% - Ênfase4 7 9 3" xfId="35234" xr:uid="{C09D151B-8172-436C-B6B1-9CEB49A61433}"/>
    <cellStyle name="40% - Ênfase4 7 9 4" xfId="35235" xr:uid="{1DC6CB86-E148-45EA-87BB-5865BF7A9359}"/>
    <cellStyle name="40% - Ênfase4 70" xfId="12019" xr:uid="{8A28BA7C-DF54-4CC1-AE8E-4FE30CD7B5CD}"/>
    <cellStyle name="40% - Ênfase4 70 2" xfId="35236" xr:uid="{4CF65F91-89A7-4A95-8163-79AFDF92D8FD}"/>
    <cellStyle name="40% - Ênfase4 70 2 2" xfId="35237" xr:uid="{350180D4-71C9-43D3-9728-94A84D092C50}"/>
    <cellStyle name="40% - Ênfase4 70 2 3" xfId="35238" xr:uid="{C92F881C-3236-4A0C-AD2A-7CBBFE20ABA5}"/>
    <cellStyle name="40% - Ênfase4 70 3" xfId="35239" xr:uid="{CF897E89-5B86-4EF4-940A-02491CF63E7B}"/>
    <cellStyle name="40% - Ênfase4 70 4" xfId="35240" xr:uid="{57A70418-87DF-4E8C-BD09-0DF4A1A9AE24}"/>
    <cellStyle name="40% - Ênfase4 71" xfId="12020" xr:uid="{A0209046-F355-4AAE-B5D2-EF5AFEBAD128}"/>
    <cellStyle name="40% - Ênfase4 71 2" xfId="35241" xr:uid="{D4572C37-DA5D-44B5-9535-B8FC52B3D511}"/>
    <cellStyle name="40% - Ênfase4 71 2 2" xfId="35242" xr:uid="{F18C5EC7-1C07-4805-8622-5A16FA98CD3B}"/>
    <cellStyle name="40% - Ênfase4 71 2 3" xfId="35243" xr:uid="{C7242549-B710-4C18-889F-0C1FC1EA6584}"/>
    <cellStyle name="40% - Ênfase4 71 3" xfId="35244" xr:uid="{A941A73F-D251-4AD5-A374-2E58BA7063EF}"/>
    <cellStyle name="40% - Ênfase4 71 4" xfId="35245" xr:uid="{97081D7F-3925-4289-8D11-77B3CA7F6C3E}"/>
    <cellStyle name="40% - Ênfase4 72" xfId="12021" xr:uid="{FAC9944C-6136-45CB-9B2F-DC6B6B7A7DEC}"/>
    <cellStyle name="40% - Ênfase4 72 2" xfId="35246" xr:uid="{D65FD24F-18B6-408E-B1BF-DC97EDFB878E}"/>
    <cellStyle name="40% - Ênfase4 72 2 2" xfId="35247" xr:uid="{F4D8D7C7-4843-40EB-A564-5B2E62000AAD}"/>
    <cellStyle name="40% - Ênfase4 72 2 3" xfId="35248" xr:uid="{2B8A437F-C3AB-4569-85A1-CD616DBD8768}"/>
    <cellStyle name="40% - Ênfase4 72 3" xfId="35249" xr:uid="{E0F04373-8177-4F8D-B471-7990DC9FCEE5}"/>
    <cellStyle name="40% - Ênfase4 72 4" xfId="35250" xr:uid="{6D44E2A6-46D1-45A4-9392-A3B27DB02236}"/>
    <cellStyle name="40% - Ênfase4 73" xfId="12022" xr:uid="{D9961964-1561-4362-8A74-CAB9CB69F98C}"/>
    <cellStyle name="40% - Ênfase4 73 2" xfId="35251" xr:uid="{8747E923-065B-4F20-979E-E55ED14D58F1}"/>
    <cellStyle name="40% - Ênfase4 73 2 2" xfId="35252" xr:uid="{2E9CECE5-DEF4-4DF4-8E0E-26A3EA5F3E1E}"/>
    <cellStyle name="40% - Ênfase4 73 2 3" xfId="35253" xr:uid="{DF868E32-969A-4C47-81C3-F861DC2A8EF7}"/>
    <cellStyle name="40% - Ênfase4 73 3" xfId="35254" xr:uid="{E378A93B-DDA0-4710-9FBC-9C7C7A35A71C}"/>
    <cellStyle name="40% - Ênfase4 73 4" xfId="35255" xr:uid="{BDAD610F-75B8-4D06-9641-F23AFA77E8A6}"/>
    <cellStyle name="40% - Ênfase4 74" xfId="12023" xr:uid="{A162DFA4-5A34-4C13-9FA2-AF1FBA68AB90}"/>
    <cellStyle name="40% - Ênfase4 74 2" xfId="35256" xr:uid="{C7EF901C-4FB1-4702-A441-587A2072BEFA}"/>
    <cellStyle name="40% - Ênfase4 74 2 2" xfId="35257" xr:uid="{FBED219E-3E42-4617-9EE1-1483E560F396}"/>
    <cellStyle name="40% - Ênfase4 74 2 3" xfId="35258" xr:uid="{F45CD5B9-2C6D-4ECD-BFC3-B952474DE0FE}"/>
    <cellStyle name="40% - Ênfase4 74 3" xfId="35259" xr:uid="{41FBA8F5-4949-4C56-8A90-B25B7D153ECA}"/>
    <cellStyle name="40% - Ênfase4 74 4" xfId="35260" xr:uid="{E2F8C88A-9C95-476B-8F42-2252B8ED9796}"/>
    <cellStyle name="40% - Ênfase4 75" xfId="12024" xr:uid="{CAAF9AF1-0803-46CB-996D-D39ECCE5CA38}"/>
    <cellStyle name="40% - Ênfase4 75 2" xfId="35261" xr:uid="{691B3F85-1D17-4FDA-8180-91E4173A9985}"/>
    <cellStyle name="40% - Ênfase4 75 2 2" xfId="35262" xr:uid="{2AEE04B5-55BE-4BD4-93D4-4C7E3F6B01AD}"/>
    <cellStyle name="40% - Ênfase4 75 2 3" xfId="35263" xr:uid="{00D83F22-ABD7-48C2-BC40-CF21AF325D6E}"/>
    <cellStyle name="40% - Ênfase4 75 3" xfId="35264" xr:uid="{369FA2ED-5527-4D1B-8F95-8AF567E71543}"/>
    <cellStyle name="40% - Ênfase4 75 4" xfId="35265" xr:uid="{F4F9F64D-27B6-451C-A38C-00A054A3D6D2}"/>
    <cellStyle name="40% - Ênfase4 76" xfId="12025" xr:uid="{4DB73DA6-60DC-40C1-B5DA-D07E77B78A93}"/>
    <cellStyle name="40% - Ênfase4 76 2" xfId="35266" xr:uid="{8B8FF587-CC70-4BAC-8419-58FDE91302BA}"/>
    <cellStyle name="40% - Ênfase4 76 2 2" xfId="35267" xr:uid="{AF22C458-397B-45C6-A8BA-8BE07CC11943}"/>
    <cellStyle name="40% - Ênfase4 76 2 3" xfId="35268" xr:uid="{5EF77F34-6F99-43C8-8E2F-50A140F0F0C8}"/>
    <cellStyle name="40% - Ênfase4 76 3" xfId="35269" xr:uid="{2D97FEB6-91D8-4B74-83D3-EB9AC5403477}"/>
    <cellStyle name="40% - Ênfase4 76 4" xfId="35270" xr:uid="{D72B1D61-6F1D-40F4-ACDE-4E0A9F3EE559}"/>
    <cellStyle name="40% - Ênfase4 77" xfId="35271" xr:uid="{85AA07C5-A8EC-446E-9056-DF58DCF861E8}"/>
    <cellStyle name="40% - Ênfase4 77 2" xfId="35272" xr:uid="{B87DBCDF-E754-4736-834F-CA95BCD72920}"/>
    <cellStyle name="40% - Ênfase4 77 2 2" xfId="35273" xr:uid="{0D054F77-7A48-47F5-AE57-F288FD818328}"/>
    <cellStyle name="40% - Ênfase4 77 2 3" xfId="35274" xr:uid="{AED650FB-940B-4B7F-B4B6-1983BD33D2B6}"/>
    <cellStyle name="40% - Ênfase4 77 3" xfId="35275" xr:uid="{EA23E529-7DF7-4C81-8F26-AD6E46E7E9C1}"/>
    <cellStyle name="40% - Ênfase4 77 4" xfId="35276" xr:uid="{2F407EA7-38DC-4907-8972-ED9DBD28EFDB}"/>
    <cellStyle name="40% - Ênfase4 78" xfId="35277" xr:uid="{06A4DC7F-BC6E-4C70-BB45-8863DB06380D}"/>
    <cellStyle name="40% - Ênfase4 78 2" xfId="35278" xr:uid="{E1C4E5C8-A3B0-43C9-8A72-20ECBCC7C501}"/>
    <cellStyle name="40% - Ênfase4 78 2 2" xfId="35279" xr:uid="{B4ECB18B-D958-45A4-8B90-BC9E5FF8A6DB}"/>
    <cellStyle name="40% - Ênfase4 78 2 3" xfId="35280" xr:uid="{42042136-B9A7-43C8-9C17-9AD160336519}"/>
    <cellStyle name="40% - Ênfase4 78 3" xfId="35281" xr:uid="{6F1A985D-CCC8-4406-8484-DE45BE046673}"/>
    <cellStyle name="40% - Ênfase4 78 4" xfId="35282" xr:uid="{5B8942C7-13E0-4A74-AFC5-CCCDA8C76F4B}"/>
    <cellStyle name="40% - Ênfase4 79" xfId="35283" xr:uid="{E843AAC5-6F6A-4E43-B51F-B83AD42BC1B1}"/>
    <cellStyle name="40% - Ênfase4 79 2" xfId="35284" xr:uid="{F2D580E9-B8A0-4D0C-BDA5-F4C4A3DA9B77}"/>
    <cellStyle name="40% - Ênfase4 8" xfId="5479" xr:uid="{2A4C6FF6-2866-41A3-B0F9-C23154ED46A3}"/>
    <cellStyle name="40% - Ênfase4 8 10" xfId="12026" xr:uid="{1128005F-2CBF-4957-99B7-74A1EC358E0F}"/>
    <cellStyle name="40% - Ênfase4 8 10 2" xfId="35285" xr:uid="{2EF024A7-B46C-4CF6-9489-C3A66D639A34}"/>
    <cellStyle name="40% - Ênfase4 8 10 2 2" xfId="35286" xr:uid="{5EFF6394-63C9-435C-A2D5-3EF54660E2D8}"/>
    <cellStyle name="40% - Ênfase4 8 10 2 3" xfId="35287" xr:uid="{901B7A1A-F2D3-4CB1-AF24-6CE159A58F72}"/>
    <cellStyle name="40% - Ênfase4 8 10 3" xfId="35288" xr:uid="{AF034000-DF34-4067-9753-089C5031C35D}"/>
    <cellStyle name="40% - Ênfase4 8 10 4" xfId="35289" xr:uid="{E7B79555-EBB4-465F-8341-56145677EFD9}"/>
    <cellStyle name="40% - Ênfase4 8 11" xfId="35290" xr:uid="{F08A2EA0-414A-4A1D-B5B1-8BCA58B65480}"/>
    <cellStyle name="40% - Ênfase4 8 11 2" xfId="35291" xr:uid="{6D7AE9EE-BA45-43D3-BAE6-ACE7269D131C}"/>
    <cellStyle name="40% - Ênfase4 8 11 3" xfId="35292" xr:uid="{AABD6C2F-4EE1-449E-BBB9-C5590140D223}"/>
    <cellStyle name="40% - Ênfase4 8 12" xfId="35293" xr:uid="{69B084C1-F825-42AA-AB67-83DE82953834}"/>
    <cellStyle name="40% - Ênfase4 8 13" xfId="35294" xr:uid="{3B031657-F76E-4F94-9B55-B505E9341A61}"/>
    <cellStyle name="40% - Ênfase4 8 2" xfId="5480" xr:uid="{9EB06E85-744F-4017-90F2-20E50A23CAEB}"/>
    <cellStyle name="40% - Ênfase4 8 2 2" xfId="12027" xr:uid="{5A6D87C7-6679-4B83-A446-BEAB94DC8A6F}"/>
    <cellStyle name="40% - Ênfase4 8 2 2 2" xfId="35295" xr:uid="{7E60D567-9971-43E0-9889-FCFFAE5D5215}"/>
    <cellStyle name="40% - Ênfase4 8 2 2 2 2" xfId="35296" xr:uid="{9955DF48-EF7E-4B3D-AD63-E63FCD9DC6E6}"/>
    <cellStyle name="40% - Ênfase4 8 2 2 2 3" xfId="35297" xr:uid="{92039FFE-548A-4DDB-BA70-9A81C40EC616}"/>
    <cellStyle name="40% - Ênfase4 8 2 2 3" xfId="35298" xr:uid="{8E3FAE97-4E07-43F8-8E44-B15D4D11769E}"/>
    <cellStyle name="40% - Ênfase4 8 2 2 4" xfId="35299" xr:uid="{D3006BA9-6D39-4028-8242-A8BA8DFA6D8C}"/>
    <cellStyle name="40% - Ênfase4 8 2 3" xfId="12028" xr:uid="{300D9D66-BF4E-4DCF-812C-745CA3688642}"/>
    <cellStyle name="40% - Ênfase4 8 2 3 2" xfId="35300" xr:uid="{00DECA95-7AD5-45A0-803F-911CFF5EE12C}"/>
    <cellStyle name="40% - Ênfase4 8 2 3 2 2" xfId="35301" xr:uid="{1BEB0B34-4F27-4BC1-B9BE-A34F6BA25ECB}"/>
    <cellStyle name="40% - Ênfase4 8 2 3 2 3" xfId="35302" xr:uid="{D4AA9A8E-E293-4268-849F-FB7CDEED8AA2}"/>
    <cellStyle name="40% - Ênfase4 8 2 3 3" xfId="35303" xr:uid="{305F44D4-7882-46CF-B449-0633834D0955}"/>
    <cellStyle name="40% - Ênfase4 8 2 3 4" xfId="35304" xr:uid="{C245A420-C026-4B84-95BD-45AFA30417F3}"/>
    <cellStyle name="40% - Ênfase4 8 2 4" xfId="35305" xr:uid="{651190B4-8CB4-4032-865C-8543329AD517}"/>
    <cellStyle name="40% - Ênfase4 8 2 4 2" xfId="35306" xr:uid="{E8AF5FA3-BA97-4BAF-91A0-F57F6B087548}"/>
    <cellStyle name="40% - Ênfase4 8 2 4 3" xfId="35307" xr:uid="{3DAB446A-CE56-4C36-93A6-B8C84F14C928}"/>
    <cellStyle name="40% - Ênfase4 8 2 5" xfId="35308" xr:uid="{FBB4D5B2-396F-4289-85C3-BE7455796FBE}"/>
    <cellStyle name="40% - Ênfase4 8 2 6" xfId="35309" xr:uid="{93D7A6E5-AE67-4C1E-8DDD-A7F91975CCD2}"/>
    <cellStyle name="40% - Ênfase4 8 3" xfId="5481" xr:uid="{37FC8709-333C-4A96-8D84-5F209BF52B57}"/>
    <cellStyle name="40% - Ênfase4 8 3 2" xfId="12029" xr:uid="{CBB7AB0D-E835-4360-ABC2-367CA9E1039E}"/>
    <cellStyle name="40% - Ênfase4 8 3 2 2" xfId="35310" xr:uid="{8056EACC-41B1-4ED4-A047-6E50A4791B31}"/>
    <cellStyle name="40% - Ênfase4 8 3 2 2 2" xfId="35311" xr:uid="{9FE5CDC8-97DB-4E10-978A-C90CE86A25CB}"/>
    <cellStyle name="40% - Ênfase4 8 3 2 2 3" xfId="35312" xr:uid="{7CC050DF-0331-4611-BFD4-E0D825E9CF99}"/>
    <cellStyle name="40% - Ênfase4 8 3 2 3" xfId="35313" xr:uid="{9CDC724F-0010-44ED-AB6A-6C251FA2D897}"/>
    <cellStyle name="40% - Ênfase4 8 3 2 4" xfId="35314" xr:uid="{E0632AC9-F5FF-4A89-AA4A-426C3A02ABB4}"/>
    <cellStyle name="40% - Ênfase4 8 3 3" xfId="12030" xr:uid="{2B4B3640-1B7D-4374-9C0C-A1E3DE2904A3}"/>
    <cellStyle name="40% - Ênfase4 8 3 3 2" xfId="35315" xr:uid="{5FAB2211-6B1C-42EE-901F-99D7B29B227F}"/>
    <cellStyle name="40% - Ênfase4 8 3 3 2 2" xfId="35316" xr:uid="{DD262866-623F-4D81-A7D2-BA6A0F31AD46}"/>
    <cellStyle name="40% - Ênfase4 8 3 3 2 3" xfId="35317" xr:uid="{DB3A290C-CDB5-4DF7-BABD-143BA18F324C}"/>
    <cellStyle name="40% - Ênfase4 8 3 3 3" xfId="35318" xr:uid="{0AA3964F-4854-485E-8D2D-C88976303AC2}"/>
    <cellStyle name="40% - Ênfase4 8 3 3 4" xfId="35319" xr:uid="{1E7EA76E-55B8-4A15-A0CE-4260AE684A83}"/>
    <cellStyle name="40% - Ênfase4 8 3 4" xfId="35320" xr:uid="{F494F567-F2D1-4046-83C0-4BBAA2FF00EF}"/>
    <cellStyle name="40% - Ênfase4 8 3 4 2" xfId="35321" xr:uid="{AD98B39B-A008-4E05-8FD8-CBF35F432256}"/>
    <cellStyle name="40% - Ênfase4 8 3 4 3" xfId="35322" xr:uid="{E8B0B33E-B2EB-4260-B74D-2A1E0DE9B4F1}"/>
    <cellStyle name="40% - Ênfase4 8 3 5" xfId="35323" xr:uid="{D0589A32-8DEA-4B33-A581-CF5D48D146BE}"/>
    <cellStyle name="40% - Ênfase4 8 3 6" xfId="35324" xr:uid="{DA6D2C26-100C-4122-8993-B80557B593D9}"/>
    <cellStyle name="40% - Ênfase4 8 4" xfId="12031" xr:uid="{111E5BBB-1036-4C65-9AE1-A73561C1C030}"/>
    <cellStyle name="40% - Ênfase4 8 4 2" xfId="12032" xr:uid="{EDD6E2A6-D333-45F0-A871-C7078C5DF670}"/>
    <cellStyle name="40% - Ênfase4 8 4 2 2" xfId="35325" xr:uid="{B7B8F73F-64B0-4E35-9FE0-03EC7DB97620}"/>
    <cellStyle name="40% - Ênfase4 8 4 2 2 2" xfId="35326" xr:uid="{48D05E86-5F23-4B8A-9572-4DE8978CD1CD}"/>
    <cellStyle name="40% - Ênfase4 8 4 2 2 3" xfId="35327" xr:uid="{671DBE23-B396-461B-B6F5-4A641E5B5986}"/>
    <cellStyle name="40% - Ênfase4 8 4 2 3" xfId="35328" xr:uid="{CA3BD06D-95E3-431A-8A34-0D9F12378C16}"/>
    <cellStyle name="40% - Ênfase4 8 4 2 4" xfId="35329" xr:uid="{BDFC40BC-E8EB-4F54-BFE2-3310C596D2C7}"/>
    <cellStyle name="40% - Ênfase4 8 4 3" xfId="12033" xr:uid="{94A68BDF-0613-48A6-BB20-2B1CE052902C}"/>
    <cellStyle name="40% - Ênfase4 8 4 3 2" xfId="35330" xr:uid="{DFCCC3FF-D6CA-43CB-B354-C3C02A64A07B}"/>
    <cellStyle name="40% - Ênfase4 8 4 3 2 2" xfId="35331" xr:uid="{6762A55B-D00E-4DBE-9F21-6F902A098197}"/>
    <cellStyle name="40% - Ênfase4 8 4 3 2 3" xfId="35332" xr:uid="{C867C1D2-C8CF-4577-98F1-F21795CC700B}"/>
    <cellStyle name="40% - Ênfase4 8 4 3 3" xfId="35333" xr:uid="{4AD9D2E8-6098-44E6-8AEA-7F91E5D83A22}"/>
    <cellStyle name="40% - Ênfase4 8 4 3 4" xfId="35334" xr:uid="{941B1350-BE55-4D20-A319-97B7E11330D1}"/>
    <cellStyle name="40% - Ênfase4 8 4 4" xfId="35335" xr:uid="{CCD42396-FD0D-4417-B32D-C1FC0ADF3606}"/>
    <cellStyle name="40% - Ênfase4 8 4 4 2" xfId="35336" xr:uid="{B7E5D59B-DBE5-4806-8E8B-80CDAC0C08C0}"/>
    <cellStyle name="40% - Ênfase4 8 4 4 3" xfId="35337" xr:uid="{25894D86-4ADF-4B2F-AA24-0A0DDFF5D150}"/>
    <cellStyle name="40% - Ênfase4 8 4 5" xfId="35338" xr:uid="{D8999894-4E80-4BA9-B47F-1ACBD9DC9A24}"/>
    <cellStyle name="40% - Ênfase4 8 4 6" xfId="35339" xr:uid="{23E3FF06-9591-417A-AB00-23EAE5552088}"/>
    <cellStyle name="40% - Ênfase4 8 5" xfId="12034" xr:uid="{C8A3EBAC-8CBC-4DC5-BC1E-8E619DDD2BB1}"/>
    <cellStyle name="40% - Ênfase4 8 5 2" xfId="12035" xr:uid="{5206E768-7515-46B3-82F6-7347723FA0FF}"/>
    <cellStyle name="40% - Ênfase4 8 5 2 2" xfId="35340" xr:uid="{CDC8E5FC-74F0-4205-A568-2655E14571F1}"/>
    <cellStyle name="40% - Ênfase4 8 5 2 2 2" xfId="35341" xr:uid="{21661D59-DF28-4AFF-81D3-A433435F49AF}"/>
    <cellStyle name="40% - Ênfase4 8 5 2 2 3" xfId="35342" xr:uid="{C0F89410-3252-45D7-8FF3-DF959645999D}"/>
    <cellStyle name="40% - Ênfase4 8 5 2 3" xfId="35343" xr:uid="{A446A608-EDB7-4E9F-B0A5-DED57837A71F}"/>
    <cellStyle name="40% - Ênfase4 8 5 2 4" xfId="35344" xr:uid="{22E7E34F-02DE-4514-B2C2-F26CBAF356F3}"/>
    <cellStyle name="40% - Ênfase4 8 5 3" xfId="12036" xr:uid="{7E4484C6-B201-4EFE-B25F-F0286FD1B793}"/>
    <cellStyle name="40% - Ênfase4 8 5 3 2" xfId="35345" xr:uid="{FC9C2805-48D5-4C21-8BB8-8BEA78C3D0F8}"/>
    <cellStyle name="40% - Ênfase4 8 5 3 2 2" xfId="35346" xr:uid="{9ED1011B-10F2-4F96-8C1C-D3728511FBB1}"/>
    <cellStyle name="40% - Ênfase4 8 5 3 2 3" xfId="35347" xr:uid="{89B4564F-9D99-46B6-89E0-46039C860247}"/>
    <cellStyle name="40% - Ênfase4 8 5 3 3" xfId="35348" xr:uid="{78AB6683-ADB4-45A1-80DB-D4ED9BB85F0F}"/>
    <cellStyle name="40% - Ênfase4 8 5 3 4" xfId="35349" xr:uid="{31FC9F71-FFAD-4237-82B2-30D4424AC77B}"/>
    <cellStyle name="40% - Ênfase4 8 5 4" xfId="35350" xr:uid="{A84A087C-155C-46FF-B5D9-88008E9D99E8}"/>
    <cellStyle name="40% - Ênfase4 8 5 4 2" xfId="35351" xr:uid="{A06BEB66-A94A-4BC9-B0C3-171B436601F8}"/>
    <cellStyle name="40% - Ênfase4 8 5 4 3" xfId="35352" xr:uid="{29F5E84B-7C10-4482-A3A7-41E810D23124}"/>
    <cellStyle name="40% - Ênfase4 8 5 5" xfId="35353" xr:uid="{DE3E0A9F-B583-4214-B30E-CBD638F8BBEE}"/>
    <cellStyle name="40% - Ênfase4 8 5 6" xfId="35354" xr:uid="{B7CCB2AE-5691-43AE-9408-D36E94CB25EE}"/>
    <cellStyle name="40% - Ênfase4 8 6" xfId="12037" xr:uid="{CAF46A84-2ED6-42F1-B45A-0CAE30C111A4}"/>
    <cellStyle name="40% - Ênfase4 8 6 2" xfId="12038" xr:uid="{8EBC1A80-BB30-46D8-BC15-5EF06E8BD025}"/>
    <cellStyle name="40% - Ênfase4 8 6 2 2" xfId="35355" xr:uid="{B59CA396-2D63-4C34-A057-83D24571FC67}"/>
    <cellStyle name="40% - Ênfase4 8 6 2 2 2" xfId="35356" xr:uid="{6EDA87EE-173B-4986-AEAE-57209F03F7BE}"/>
    <cellStyle name="40% - Ênfase4 8 6 2 2 3" xfId="35357" xr:uid="{BCA396F2-491B-464C-8DE0-3D6639CAE058}"/>
    <cellStyle name="40% - Ênfase4 8 6 2 3" xfId="35358" xr:uid="{22F8F0B6-E710-446C-B065-C2CC5E601526}"/>
    <cellStyle name="40% - Ênfase4 8 6 2 4" xfId="35359" xr:uid="{AD65B0CF-FE13-4255-B6D0-76DF068B675B}"/>
    <cellStyle name="40% - Ênfase4 8 6 3" xfId="12039" xr:uid="{FA89B838-CE4A-4677-A947-79A31DD55DF2}"/>
    <cellStyle name="40% - Ênfase4 8 6 3 2" xfId="35360" xr:uid="{302742BF-4BDA-4CEE-9BC3-85D6FB6A075A}"/>
    <cellStyle name="40% - Ênfase4 8 6 3 2 2" xfId="35361" xr:uid="{66710F60-798F-4B88-9EC2-CB9F28D04226}"/>
    <cellStyle name="40% - Ênfase4 8 6 3 2 3" xfId="35362" xr:uid="{6E495799-D0A7-4DA7-BE8D-CCC57E396E5B}"/>
    <cellStyle name="40% - Ênfase4 8 6 3 3" xfId="35363" xr:uid="{C845A635-D164-44AD-8A4D-340A8372B21C}"/>
    <cellStyle name="40% - Ênfase4 8 6 3 4" xfId="35364" xr:uid="{B43DFEBB-98DF-4FB6-B44F-F433847F7254}"/>
    <cellStyle name="40% - Ênfase4 8 6 4" xfId="35365" xr:uid="{40B65CA5-0F10-4F15-B3B7-360013E4D616}"/>
    <cellStyle name="40% - Ênfase4 8 6 4 2" xfId="35366" xr:uid="{4CFD2813-1835-4556-985F-5EF5D45B0F90}"/>
    <cellStyle name="40% - Ênfase4 8 6 4 3" xfId="35367" xr:uid="{2AD5DFF1-6F58-4251-BAC7-B36CBE132521}"/>
    <cellStyle name="40% - Ênfase4 8 6 5" xfId="35368" xr:uid="{1D2E7A79-4057-4DC3-94BF-2E7E3922845F}"/>
    <cellStyle name="40% - Ênfase4 8 6 6" xfId="35369" xr:uid="{7AE82302-B1A2-4249-AF85-EF32C908C65D}"/>
    <cellStyle name="40% - Ênfase4 8 7" xfId="12040" xr:uid="{601A9C55-DABF-4789-824F-F98B45E6B6D8}"/>
    <cellStyle name="40% - Ênfase4 8 7 2" xfId="12041" xr:uid="{72D9A23F-839B-4388-AF3D-E235F682A793}"/>
    <cellStyle name="40% - Ênfase4 8 7 2 2" xfId="35370" xr:uid="{8BE35068-6211-41F2-8BAA-5A333A6AA0FC}"/>
    <cellStyle name="40% - Ênfase4 8 7 2 2 2" xfId="35371" xr:uid="{2F7B0C18-BE2F-4AED-B79D-9EE33C0DC5EC}"/>
    <cellStyle name="40% - Ênfase4 8 7 2 2 3" xfId="35372" xr:uid="{BEE85A69-05C9-4D91-AA9E-86E07BF4AA79}"/>
    <cellStyle name="40% - Ênfase4 8 7 2 3" xfId="35373" xr:uid="{2B72BEE1-E267-4F66-B5E2-CA13E113A0D4}"/>
    <cellStyle name="40% - Ênfase4 8 7 2 4" xfId="35374" xr:uid="{B70B234C-D5F4-4154-8C50-20E4ED60F204}"/>
    <cellStyle name="40% - Ênfase4 8 7 3" xfId="12042" xr:uid="{7128EF7E-1C3F-4211-9479-F6359360BCF2}"/>
    <cellStyle name="40% - Ênfase4 8 7 3 2" xfId="35375" xr:uid="{A813D272-5C66-4AB1-BB45-CFABEA66F17C}"/>
    <cellStyle name="40% - Ênfase4 8 7 3 2 2" xfId="35376" xr:uid="{8D64BB21-0B4D-4C6E-A4F4-80DA426D6CA7}"/>
    <cellStyle name="40% - Ênfase4 8 7 3 2 3" xfId="35377" xr:uid="{F124FEAC-26C3-4594-B5F4-222B12CB6059}"/>
    <cellStyle name="40% - Ênfase4 8 7 3 3" xfId="35378" xr:uid="{C0C527BF-906B-4B3B-96B4-AA5A403ADC35}"/>
    <cellStyle name="40% - Ênfase4 8 7 3 4" xfId="35379" xr:uid="{D24A4891-450A-4025-A3E5-0362013B3F7B}"/>
    <cellStyle name="40% - Ênfase4 8 7 4" xfId="35380" xr:uid="{F23A6E9D-46B1-4559-8054-5F1749D7FABA}"/>
    <cellStyle name="40% - Ênfase4 8 7 4 2" xfId="35381" xr:uid="{8BF1BDA7-275E-48C5-B8D1-081732E119E0}"/>
    <cellStyle name="40% - Ênfase4 8 7 4 3" xfId="35382" xr:uid="{8693F3EE-5B4F-4C94-89B8-A4D32901C72C}"/>
    <cellStyle name="40% - Ênfase4 8 7 5" xfId="35383" xr:uid="{D70A1E41-B9DB-4CA3-8428-CD271589D38E}"/>
    <cellStyle name="40% - Ênfase4 8 7 6" xfId="35384" xr:uid="{2EFF3B34-4907-47CB-831E-8FEBB619A58A}"/>
    <cellStyle name="40% - Ênfase4 8 8" xfId="12043" xr:uid="{869D6DE7-57FB-482D-B47C-EEE9FA7DE88D}"/>
    <cellStyle name="40% - Ênfase4 8 8 2" xfId="12044" xr:uid="{F5BF6238-1103-4463-AE52-BB6CDDF5961C}"/>
    <cellStyle name="40% - Ênfase4 8 8 2 2" xfId="35385" xr:uid="{C4292DB5-FF99-47FE-90A3-F201A3AFFCAD}"/>
    <cellStyle name="40% - Ênfase4 8 8 2 2 2" xfId="35386" xr:uid="{0A301C95-EC63-4DD1-96E3-CFD231672AA9}"/>
    <cellStyle name="40% - Ênfase4 8 8 2 2 3" xfId="35387" xr:uid="{3399B3AA-4A5C-48A8-B49A-B5834C3FB22E}"/>
    <cellStyle name="40% - Ênfase4 8 8 2 3" xfId="35388" xr:uid="{A20C2715-4E7C-4E46-B104-F868C528E000}"/>
    <cellStyle name="40% - Ênfase4 8 8 2 4" xfId="35389" xr:uid="{3E2481EB-C6FE-45A5-8968-8FFBCCF5294C}"/>
    <cellStyle name="40% - Ênfase4 8 8 3" xfId="12045" xr:uid="{D9F6CF02-86F5-4295-BED4-D1BA542106CF}"/>
    <cellStyle name="40% - Ênfase4 8 8 3 2" xfId="35390" xr:uid="{69AAF203-B535-4126-B75C-48892ABAC62D}"/>
    <cellStyle name="40% - Ênfase4 8 8 3 2 2" xfId="35391" xr:uid="{FB59D981-1564-4D55-BE81-817808213D2B}"/>
    <cellStyle name="40% - Ênfase4 8 8 3 2 3" xfId="35392" xr:uid="{80DB048E-B722-4E2A-BAC0-850E354C8181}"/>
    <cellStyle name="40% - Ênfase4 8 8 3 3" xfId="35393" xr:uid="{400E4204-F309-4607-965E-0EC97B2F0CA0}"/>
    <cellStyle name="40% - Ênfase4 8 8 3 4" xfId="35394" xr:uid="{ADBF3A1B-E659-40CF-888B-0893F53167FC}"/>
    <cellStyle name="40% - Ênfase4 8 8 4" xfId="35395" xr:uid="{FCFF6300-AC7D-4D0E-B92F-729F8ECF48AA}"/>
    <cellStyle name="40% - Ênfase4 8 8 4 2" xfId="35396" xr:uid="{CB18F98D-E86C-4697-9AF6-1F246D797DDC}"/>
    <cellStyle name="40% - Ênfase4 8 8 4 3" xfId="35397" xr:uid="{04B76CCF-F7C9-4C99-89F3-5B652E5CE574}"/>
    <cellStyle name="40% - Ênfase4 8 8 5" xfId="35398" xr:uid="{33B8B1A9-6982-4205-A739-9E8A4749535E}"/>
    <cellStyle name="40% - Ênfase4 8 8 6" xfId="35399" xr:uid="{2A4D5FBB-3B1B-41EF-A513-D784725BA0D1}"/>
    <cellStyle name="40% - Ênfase4 8 9" xfId="12046" xr:uid="{373E2B4D-79B6-45B8-8B09-7C8D988B254B}"/>
    <cellStyle name="40% - Ênfase4 8 9 2" xfId="35400" xr:uid="{F8CCAA24-E7B9-49F4-8ACA-D77B86B01878}"/>
    <cellStyle name="40% - Ênfase4 8 9 2 2" xfId="35401" xr:uid="{FE6E2E6E-97D6-4C84-94F9-D552FDF18CE5}"/>
    <cellStyle name="40% - Ênfase4 8 9 2 3" xfId="35402" xr:uid="{872DC248-BE8B-4428-9267-0F31883B0342}"/>
    <cellStyle name="40% - Ênfase4 8 9 3" xfId="35403" xr:uid="{72CAA1EE-8DA7-400C-A638-8D67910CA3BD}"/>
    <cellStyle name="40% - Ênfase4 8 9 4" xfId="35404" xr:uid="{2A71EB6D-4CA4-454C-98CE-9640D09FC874}"/>
    <cellStyle name="40% - Ênfase4 80" xfId="35405" xr:uid="{B95F312C-2563-4FFE-AAEF-2E7EF8FA71B0}"/>
    <cellStyle name="40% - Ênfase4 80 2" xfId="35406" xr:uid="{EFBC6498-D493-4B9E-91A2-9AD3C2B32A9E}"/>
    <cellStyle name="40% - Ênfase4 81" xfId="35407" xr:uid="{B6DC2A76-44D6-4CDD-AF1B-789BB18E90C4}"/>
    <cellStyle name="40% - Ênfase4 81 2" xfId="35408" xr:uid="{36E1979B-6A24-4744-B930-D1627F9D6444}"/>
    <cellStyle name="40% - Ênfase4 82" xfId="35409" xr:uid="{09CFCF40-FB9B-484B-BD16-EB24675C912C}"/>
    <cellStyle name="40% - Ênfase4 82 2" xfId="35410" xr:uid="{445FA04A-4BE2-45D0-AE8C-35EB7F462AF6}"/>
    <cellStyle name="40% - Ênfase4 83" xfId="35411" xr:uid="{652A5B5A-7260-49C1-AE0C-0B6378F457D9}"/>
    <cellStyle name="40% - Ênfase4 83 2" xfId="35412" xr:uid="{FD0E472B-D6BE-43FC-AA3A-22BFE463F11E}"/>
    <cellStyle name="40% - Ênfase4 84" xfId="35413" xr:uid="{185F4130-1ECE-4285-B2EC-1C5601364B2B}"/>
    <cellStyle name="40% - Ênfase4 84 2" xfId="35414" xr:uid="{DD53D53E-A824-46AE-853D-590AFB44739A}"/>
    <cellStyle name="40% - Ênfase4 85" xfId="35415" xr:uid="{A656A122-8F86-4875-A502-7259CFB78194}"/>
    <cellStyle name="40% - Ênfase4 85 2" xfId="35416" xr:uid="{2DA2B512-33EA-4C83-B8E2-EA697FF5BBD9}"/>
    <cellStyle name="40% - Ênfase4 86" xfId="35417" xr:uid="{53944E02-C766-4DE3-88B0-0DA547E08CD4}"/>
    <cellStyle name="40% - Ênfase4 86 2" xfId="35418" xr:uid="{F066E159-1B0A-4606-8F53-12333F8D3D14}"/>
    <cellStyle name="40% - Ênfase4 87" xfId="35419" xr:uid="{1B56F655-563B-4BCE-96ED-D510E900D007}"/>
    <cellStyle name="40% - Ênfase4 87 2" xfId="35420" xr:uid="{6F65229E-E4F2-4D5C-BED6-037D02E1829E}"/>
    <cellStyle name="40% - Ênfase4 88" xfId="35421" xr:uid="{FF21C3BD-2705-4BCD-BBDA-0DD3CD8E45F5}"/>
    <cellStyle name="40% - Ênfase4 88 2" xfId="35422" xr:uid="{F8D6E2C8-3402-4A64-BC5E-A9A911064EA0}"/>
    <cellStyle name="40% - Ênfase4 89" xfId="35423" xr:uid="{171E133C-F768-459F-9F46-EE54C7E41A0C}"/>
    <cellStyle name="40% - Ênfase4 89 2" xfId="35424" xr:uid="{DBFEB9CF-56DF-4405-8C82-A2C8D7F99B6B}"/>
    <cellStyle name="40% - Ênfase4 9" xfId="5482" xr:uid="{2C7C0EA6-406E-479E-A37D-A7E88B71FC38}"/>
    <cellStyle name="40% - Ênfase4 9 10" xfId="12047" xr:uid="{99B45F1D-0F0D-4953-BFEC-516F2DB1B67D}"/>
    <cellStyle name="40% - Ênfase4 9 10 2" xfId="35425" xr:uid="{DF068F75-438D-4BFD-8AB6-4DC2F30A583C}"/>
    <cellStyle name="40% - Ênfase4 9 10 2 2" xfId="35426" xr:uid="{772341BC-B515-4EBC-BDEC-1D1FF883440D}"/>
    <cellStyle name="40% - Ênfase4 9 10 2 3" xfId="35427" xr:uid="{3387D2B6-B064-42F2-9216-2D0DCCE823B4}"/>
    <cellStyle name="40% - Ênfase4 9 10 3" xfId="35428" xr:uid="{684A1AE5-EB94-4670-9012-A1F1C2EAC0EB}"/>
    <cellStyle name="40% - Ênfase4 9 10 4" xfId="35429" xr:uid="{37AC1B8C-4E70-40E7-A908-BCE23EFB4A0C}"/>
    <cellStyle name="40% - Ênfase4 9 11" xfId="35430" xr:uid="{75A9D6C2-81E9-4160-90FB-A0A688B530F4}"/>
    <cellStyle name="40% - Ênfase4 9 11 2" xfId="35431" xr:uid="{8F3EEDAF-4EB5-44E4-AEFE-9722598149A5}"/>
    <cellStyle name="40% - Ênfase4 9 11 3" xfId="35432" xr:uid="{C079D968-9F76-4C93-8D73-C0362A16B678}"/>
    <cellStyle name="40% - Ênfase4 9 12" xfId="35433" xr:uid="{F4CBFA1D-232F-4F2C-A9C7-CF77A497D3C6}"/>
    <cellStyle name="40% - Ênfase4 9 13" xfId="35434" xr:uid="{45D33756-02EA-4549-93C3-45E2A2EE3905}"/>
    <cellStyle name="40% - Ênfase4 9 2" xfId="5483" xr:uid="{A2D6154B-5999-4AEF-BCE4-EAB2BAC6DDFC}"/>
    <cellStyle name="40% - Ênfase4 9 2 2" xfId="12048" xr:uid="{C7FFC4E5-D9F2-4B67-A741-2B30AA4573EE}"/>
    <cellStyle name="40% - Ênfase4 9 2 2 2" xfId="35435" xr:uid="{3EF199B3-5171-4FB1-A019-CFD640034C7F}"/>
    <cellStyle name="40% - Ênfase4 9 2 2 2 2" xfId="35436" xr:uid="{09CC547F-C1CC-4A26-9B82-B142CE3A942C}"/>
    <cellStyle name="40% - Ênfase4 9 2 2 2 3" xfId="35437" xr:uid="{E3450873-E5AA-460F-8747-77549CE5A1A8}"/>
    <cellStyle name="40% - Ênfase4 9 2 2 3" xfId="35438" xr:uid="{986DB1CA-1A79-4886-A75F-A32251500E38}"/>
    <cellStyle name="40% - Ênfase4 9 2 2 4" xfId="35439" xr:uid="{539121A0-5BD4-4932-93F5-7855FA5458C8}"/>
    <cellStyle name="40% - Ênfase4 9 2 3" xfId="12049" xr:uid="{33DAFAEF-11D2-4D06-8C82-E20B2180C2CB}"/>
    <cellStyle name="40% - Ênfase4 9 2 3 2" xfId="35440" xr:uid="{FB349123-1759-4251-9847-140305BB2AC4}"/>
    <cellStyle name="40% - Ênfase4 9 2 3 2 2" xfId="35441" xr:uid="{2F5CB4FE-0CA5-452B-BEB6-AB2DAAC4825D}"/>
    <cellStyle name="40% - Ênfase4 9 2 3 2 3" xfId="35442" xr:uid="{914B9E00-6DAB-4DCE-AC16-7BBAA450BDA3}"/>
    <cellStyle name="40% - Ênfase4 9 2 3 3" xfId="35443" xr:uid="{0BC13A56-538A-45AC-9BE5-EDCF2D4EE66E}"/>
    <cellStyle name="40% - Ênfase4 9 2 3 4" xfId="35444" xr:uid="{D92974D4-A207-42B0-A6FE-84533D8BDC42}"/>
    <cellStyle name="40% - Ênfase4 9 2 4" xfId="35445" xr:uid="{C1591CBF-3E8A-4F0E-9817-267BC59AADBD}"/>
    <cellStyle name="40% - Ênfase4 9 2 4 2" xfId="35446" xr:uid="{259B2F21-5A62-49D9-9A85-2D3DC5B7546D}"/>
    <cellStyle name="40% - Ênfase4 9 2 4 3" xfId="35447" xr:uid="{7941DE14-66BD-46DC-A23D-70C9C505475F}"/>
    <cellStyle name="40% - Ênfase4 9 2 5" xfId="35448" xr:uid="{5F3AB3AB-9A79-4AE3-BA2E-6C8D8F9E246A}"/>
    <cellStyle name="40% - Ênfase4 9 2 6" xfId="35449" xr:uid="{15C16837-8666-485F-A223-29766767BA12}"/>
    <cellStyle name="40% - Ênfase4 9 3" xfId="5484" xr:uid="{A22E4E93-A544-41A6-90EE-FB0AB0FDDAB3}"/>
    <cellStyle name="40% - Ênfase4 9 3 2" xfId="12050" xr:uid="{82CD1F27-85A2-4FD3-9256-F3271517634E}"/>
    <cellStyle name="40% - Ênfase4 9 3 2 2" xfId="35450" xr:uid="{61196330-A14E-466D-AD35-5E7BC78FB529}"/>
    <cellStyle name="40% - Ênfase4 9 3 2 2 2" xfId="35451" xr:uid="{A178541A-85F5-42D3-A767-33E2E03BD1BC}"/>
    <cellStyle name="40% - Ênfase4 9 3 2 2 3" xfId="35452" xr:uid="{7B892129-F224-4442-A316-4DD9980ED581}"/>
    <cellStyle name="40% - Ênfase4 9 3 2 3" xfId="35453" xr:uid="{C03EAF2A-937C-497B-A002-EC1DB86DEBED}"/>
    <cellStyle name="40% - Ênfase4 9 3 2 4" xfId="35454" xr:uid="{499A5E2F-C0EC-428A-AC85-EB1A6BEFC058}"/>
    <cellStyle name="40% - Ênfase4 9 3 3" xfId="12051" xr:uid="{F0CC995D-A015-427A-947F-EC4EC4EE4A65}"/>
    <cellStyle name="40% - Ênfase4 9 3 3 2" xfId="35455" xr:uid="{1EA606AA-DC25-4D63-B158-F06C0D624355}"/>
    <cellStyle name="40% - Ênfase4 9 3 3 2 2" xfId="35456" xr:uid="{9AF0C864-DC29-4456-AD8C-79C8AE04496A}"/>
    <cellStyle name="40% - Ênfase4 9 3 3 2 3" xfId="35457" xr:uid="{11957988-4275-40C8-ADC4-E8D6BED980A1}"/>
    <cellStyle name="40% - Ênfase4 9 3 3 3" xfId="35458" xr:uid="{EB15A1FF-6722-450B-AEB9-8427114A557C}"/>
    <cellStyle name="40% - Ênfase4 9 3 3 4" xfId="35459" xr:uid="{9096C500-1752-4576-86A8-00F61B06A80A}"/>
    <cellStyle name="40% - Ênfase4 9 3 4" xfId="35460" xr:uid="{381B2A01-2A3E-4B2A-BFE9-AB008082C3DA}"/>
    <cellStyle name="40% - Ênfase4 9 3 4 2" xfId="35461" xr:uid="{681490DF-D83A-46E4-BF99-601A199B5483}"/>
    <cellStyle name="40% - Ênfase4 9 3 4 3" xfId="35462" xr:uid="{E8388D82-AE9A-4D58-B9D3-33F6A8B75258}"/>
    <cellStyle name="40% - Ênfase4 9 3 5" xfId="35463" xr:uid="{7A693DAC-9D39-4C84-ACC6-5C60F7BB62AC}"/>
    <cellStyle name="40% - Ênfase4 9 3 6" xfId="35464" xr:uid="{9164462D-64B5-423C-928A-AD47DE099AC9}"/>
    <cellStyle name="40% - Ênfase4 9 4" xfId="12052" xr:uid="{D5317A40-BF2A-4616-AD7B-ACB5F3505222}"/>
    <cellStyle name="40% - Ênfase4 9 4 2" xfId="12053" xr:uid="{32E16D3D-F73C-47AB-8F87-49448B287136}"/>
    <cellStyle name="40% - Ênfase4 9 4 2 2" xfId="35465" xr:uid="{852C2BDC-B087-4E97-A9C7-AF995477292A}"/>
    <cellStyle name="40% - Ênfase4 9 4 2 2 2" xfId="35466" xr:uid="{7637D501-84AF-4691-8A34-0622ED076925}"/>
    <cellStyle name="40% - Ênfase4 9 4 2 2 3" xfId="35467" xr:uid="{2DA60435-CEA5-4109-8B80-CE92DAAC34CA}"/>
    <cellStyle name="40% - Ênfase4 9 4 2 3" xfId="35468" xr:uid="{B40E83BC-2F1A-48B9-BBE9-6A2E49EA4B9C}"/>
    <cellStyle name="40% - Ênfase4 9 4 2 4" xfId="35469" xr:uid="{C8C275F8-2762-40CC-8699-B6C0055C5327}"/>
    <cellStyle name="40% - Ênfase4 9 4 3" xfId="12054" xr:uid="{F4AD7991-21D7-4F82-9FFF-A2FACC9BFE80}"/>
    <cellStyle name="40% - Ênfase4 9 4 3 2" xfId="35470" xr:uid="{24D563ED-81E2-48F5-8354-DE14101FA78C}"/>
    <cellStyle name="40% - Ênfase4 9 4 3 2 2" xfId="35471" xr:uid="{EEE7F4AD-FFC8-4996-BC2B-93EB66805EFE}"/>
    <cellStyle name="40% - Ênfase4 9 4 3 2 3" xfId="35472" xr:uid="{803F7B44-A198-4C56-BE39-81E27015A82D}"/>
    <cellStyle name="40% - Ênfase4 9 4 3 3" xfId="35473" xr:uid="{C9534424-E808-472D-9E75-DE83E590FA56}"/>
    <cellStyle name="40% - Ênfase4 9 4 3 4" xfId="35474" xr:uid="{1359C830-AA52-4E67-AA80-B10564E2AE57}"/>
    <cellStyle name="40% - Ênfase4 9 4 4" xfId="35475" xr:uid="{DC8EB0E2-6E4D-4E3A-A009-901DD1ED1DA8}"/>
    <cellStyle name="40% - Ênfase4 9 4 4 2" xfId="35476" xr:uid="{046D0B0A-7952-4B67-9751-10CADA32C7BA}"/>
    <cellStyle name="40% - Ênfase4 9 4 4 3" xfId="35477" xr:uid="{AF4630EB-DC41-4FB8-927B-C2FCB84AF73F}"/>
    <cellStyle name="40% - Ênfase4 9 4 5" xfId="35478" xr:uid="{BAFD422F-4BE4-4089-9F15-0B2F71AB4C20}"/>
    <cellStyle name="40% - Ênfase4 9 4 6" xfId="35479" xr:uid="{E99A0EA6-9B67-46C3-8305-E262FAFD5AF2}"/>
    <cellStyle name="40% - Ênfase4 9 5" xfId="12055" xr:uid="{18BC958E-9DF7-48C8-8D4F-BA83F07A1487}"/>
    <cellStyle name="40% - Ênfase4 9 5 2" xfId="12056" xr:uid="{ABC36D70-D4C6-4509-BB06-B63726711A6E}"/>
    <cellStyle name="40% - Ênfase4 9 5 2 2" xfId="35480" xr:uid="{D07C4C44-CD4F-42CB-ADCA-59380246CB1E}"/>
    <cellStyle name="40% - Ênfase4 9 5 2 2 2" xfId="35481" xr:uid="{EFFA36B6-12BE-4BB5-83CB-471421B036FF}"/>
    <cellStyle name="40% - Ênfase4 9 5 2 2 3" xfId="35482" xr:uid="{BE163A7E-B565-4357-AB56-CCE7879E16A9}"/>
    <cellStyle name="40% - Ênfase4 9 5 2 3" xfId="35483" xr:uid="{D3015F97-8D5A-4DDF-B7EB-0B796C48C8E1}"/>
    <cellStyle name="40% - Ênfase4 9 5 2 4" xfId="35484" xr:uid="{67275E6B-2010-453A-9F82-F4A440112398}"/>
    <cellStyle name="40% - Ênfase4 9 5 3" xfId="12057" xr:uid="{39C34096-E5EE-4852-9388-7CFDA01BBBDA}"/>
    <cellStyle name="40% - Ênfase4 9 5 3 2" xfId="35485" xr:uid="{959E2596-2C0A-47B6-9790-0051FA7344DE}"/>
    <cellStyle name="40% - Ênfase4 9 5 3 2 2" xfId="35486" xr:uid="{E54FF071-8B4C-4475-B777-162B5EAC3326}"/>
    <cellStyle name="40% - Ênfase4 9 5 3 2 3" xfId="35487" xr:uid="{41663A3B-5D8C-4E71-AE55-D5A8AE95B06B}"/>
    <cellStyle name="40% - Ênfase4 9 5 3 3" xfId="35488" xr:uid="{0E37C2A8-C515-4951-B69B-52D9AEA15165}"/>
    <cellStyle name="40% - Ênfase4 9 5 3 4" xfId="35489" xr:uid="{8FD90B88-8ECE-44AA-91B3-C0393F6C30B0}"/>
    <cellStyle name="40% - Ênfase4 9 5 4" xfId="35490" xr:uid="{6DE9A1CA-E0AC-459D-B617-EBEFCF07F936}"/>
    <cellStyle name="40% - Ênfase4 9 5 4 2" xfId="35491" xr:uid="{FE19FFAF-55FB-4E70-A533-3BF7CCC45FD9}"/>
    <cellStyle name="40% - Ênfase4 9 5 4 3" xfId="35492" xr:uid="{20532AC0-67BE-4BFC-A389-99A0EAA81A40}"/>
    <cellStyle name="40% - Ênfase4 9 5 5" xfId="35493" xr:uid="{10C90EE9-4E8F-4888-851A-7B1F49F3E7A0}"/>
    <cellStyle name="40% - Ênfase4 9 5 6" xfId="35494" xr:uid="{FDB7FEF4-9DD9-446F-9662-3CAF982A6342}"/>
    <cellStyle name="40% - Ênfase4 9 6" xfId="12058" xr:uid="{A6AD7715-9844-4581-BD46-0C062414E436}"/>
    <cellStyle name="40% - Ênfase4 9 6 2" xfId="12059" xr:uid="{756AD3A7-5F4C-4C67-A736-C682C3CC833E}"/>
    <cellStyle name="40% - Ênfase4 9 6 2 2" xfId="35495" xr:uid="{8B745165-7CCC-4603-AF63-A4C198EB5442}"/>
    <cellStyle name="40% - Ênfase4 9 6 2 2 2" xfId="35496" xr:uid="{19CF6384-3E30-4428-A359-2383E1D0A0BB}"/>
    <cellStyle name="40% - Ênfase4 9 6 2 2 3" xfId="35497" xr:uid="{A477E62A-2DB2-4860-AB3E-3D048EA38B9F}"/>
    <cellStyle name="40% - Ênfase4 9 6 2 3" xfId="35498" xr:uid="{8D6FCB65-D4D3-4B81-A9F6-9AFBC7059D19}"/>
    <cellStyle name="40% - Ênfase4 9 6 2 4" xfId="35499" xr:uid="{B2D6DC50-4170-41DC-8A63-BC915DAB3307}"/>
    <cellStyle name="40% - Ênfase4 9 6 3" xfId="12060" xr:uid="{2151A17E-6EBB-4BC4-9F4D-5143C615D507}"/>
    <cellStyle name="40% - Ênfase4 9 6 3 2" xfId="35500" xr:uid="{34BFB60D-EEC2-4A32-AA67-EEAAC7DB6579}"/>
    <cellStyle name="40% - Ênfase4 9 6 3 2 2" xfId="35501" xr:uid="{09713EF8-630C-4144-9A64-540C1ED31F81}"/>
    <cellStyle name="40% - Ênfase4 9 6 3 2 3" xfId="35502" xr:uid="{C504741F-58F7-467D-A467-C69E5D5CFB25}"/>
    <cellStyle name="40% - Ênfase4 9 6 3 3" xfId="35503" xr:uid="{1150A6A0-DB77-4716-980F-945A360442BD}"/>
    <cellStyle name="40% - Ênfase4 9 6 3 4" xfId="35504" xr:uid="{0279FB5F-64FB-499A-94A9-29D558B6F3FE}"/>
    <cellStyle name="40% - Ênfase4 9 6 4" xfId="35505" xr:uid="{A35A13CE-8490-4716-99A4-5AE93A0AA764}"/>
    <cellStyle name="40% - Ênfase4 9 6 4 2" xfId="35506" xr:uid="{4F663395-97C9-41A9-9B18-9E9135C7BE2F}"/>
    <cellStyle name="40% - Ênfase4 9 6 4 3" xfId="35507" xr:uid="{3871F692-A388-4372-A990-18D75590B583}"/>
    <cellStyle name="40% - Ênfase4 9 6 5" xfId="35508" xr:uid="{DD31C18E-0719-4CF7-B34E-CAAAD6E66513}"/>
    <cellStyle name="40% - Ênfase4 9 6 6" xfId="35509" xr:uid="{937ABF37-B9A2-4554-9F7E-338BC7B05959}"/>
    <cellStyle name="40% - Ênfase4 9 7" xfId="12061" xr:uid="{24CD1F9A-6A5B-40BE-B297-4F14225D57BB}"/>
    <cellStyle name="40% - Ênfase4 9 7 2" xfId="12062" xr:uid="{E0BE6F85-5B16-4011-BFE5-3DF3F9B8A21B}"/>
    <cellStyle name="40% - Ênfase4 9 7 2 2" xfId="35510" xr:uid="{153F53C3-F12A-414A-8DE1-C96E03AA6109}"/>
    <cellStyle name="40% - Ênfase4 9 7 2 2 2" xfId="35511" xr:uid="{E779F09C-65EC-45DE-804F-85514E8EDB7B}"/>
    <cellStyle name="40% - Ênfase4 9 7 2 2 3" xfId="35512" xr:uid="{62B74DC0-4E5D-48C7-923C-C027426EC72B}"/>
    <cellStyle name="40% - Ênfase4 9 7 2 3" xfId="35513" xr:uid="{D199D9F9-A938-40E6-9EB8-7CF3415289A7}"/>
    <cellStyle name="40% - Ênfase4 9 7 2 4" xfId="35514" xr:uid="{F27497FB-382F-480B-B158-7CFA873F0FC7}"/>
    <cellStyle name="40% - Ênfase4 9 7 3" xfId="12063" xr:uid="{ED6E8784-4AD1-411F-A3C2-4681782697C7}"/>
    <cellStyle name="40% - Ênfase4 9 7 3 2" xfId="35515" xr:uid="{83362608-905E-44D6-B9A4-D366C8DA1CE2}"/>
    <cellStyle name="40% - Ênfase4 9 7 3 2 2" xfId="35516" xr:uid="{A158F7BC-9E9B-4DAD-B5FD-998F1E81E75E}"/>
    <cellStyle name="40% - Ênfase4 9 7 3 2 3" xfId="35517" xr:uid="{9432E5D2-9157-454F-8858-493879EFE0D1}"/>
    <cellStyle name="40% - Ênfase4 9 7 3 3" xfId="35518" xr:uid="{BB4381C3-C492-4137-B449-E3452F85FD73}"/>
    <cellStyle name="40% - Ênfase4 9 7 3 4" xfId="35519" xr:uid="{F1F72780-991E-4554-B8D7-005497E69F07}"/>
    <cellStyle name="40% - Ênfase4 9 7 4" xfId="35520" xr:uid="{035A77CD-4455-4430-84F2-6C52AFBF8F61}"/>
    <cellStyle name="40% - Ênfase4 9 7 4 2" xfId="35521" xr:uid="{C1D8A3B4-E0F9-4A2F-9FE4-DF13E0CF88AA}"/>
    <cellStyle name="40% - Ênfase4 9 7 4 3" xfId="35522" xr:uid="{47F8E3E4-84CF-4B36-826C-475BB8331017}"/>
    <cellStyle name="40% - Ênfase4 9 7 5" xfId="35523" xr:uid="{FA566814-FD19-4C01-8DA9-F739C1F905F9}"/>
    <cellStyle name="40% - Ênfase4 9 7 6" xfId="35524" xr:uid="{8572751C-E9EE-40CB-A7FC-234551256828}"/>
    <cellStyle name="40% - Ênfase4 9 8" xfId="12064" xr:uid="{B3BA29A7-1DA6-4036-9BC4-E440EF21B1DF}"/>
    <cellStyle name="40% - Ênfase4 9 8 2" xfId="12065" xr:uid="{0BFCDFD8-179E-4FD0-BAE0-F7D5C4C6916B}"/>
    <cellStyle name="40% - Ênfase4 9 8 2 2" xfId="35525" xr:uid="{881D43DA-81DA-4F4E-ACA7-DD237C5E028B}"/>
    <cellStyle name="40% - Ênfase4 9 8 2 2 2" xfId="35526" xr:uid="{1FE53138-926A-46DF-B680-3FA36E0A9840}"/>
    <cellStyle name="40% - Ênfase4 9 8 2 2 3" xfId="35527" xr:uid="{829AC0AD-282E-44A8-9124-5F7781FAA53A}"/>
    <cellStyle name="40% - Ênfase4 9 8 2 3" xfId="35528" xr:uid="{7E6B0A76-85EC-4739-B48D-665A4C3412E3}"/>
    <cellStyle name="40% - Ênfase4 9 8 2 4" xfId="35529" xr:uid="{9CAA84BD-FDEC-4354-9D76-33D2D4F3E5A1}"/>
    <cellStyle name="40% - Ênfase4 9 8 3" xfId="12066" xr:uid="{F6EEF9C8-57DD-43C7-B7DD-00AB7FA0BD61}"/>
    <cellStyle name="40% - Ênfase4 9 8 3 2" xfId="35530" xr:uid="{010C880A-0997-41FD-B3E4-7E1184484E08}"/>
    <cellStyle name="40% - Ênfase4 9 8 3 2 2" xfId="35531" xr:uid="{23CD3C99-58B7-4118-B3E6-F8FE5437486E}"/>
    <cellStyle name="40% - Ênfase4 9 8 3 2 3" xfId="35532" xr:uid="{2F2F6CA4-4F83-4AAA-8834-252C09D50C0E}"/>
    <cellStyle name="40% - Ênfase4 9 8 3 3" xfId="35533" xr:uid="{D01AAFBF-9736-4D2B-94D2-40CA421CF0A9}"/>
    <cellStyle name="40% - Ênfase4 9 8 3 4" xfId="35534" xr:uid="{460D61E0-1B75-447A-9BDC-B2E1490DECAA}"/>
    <cellStyle name="40% - Ênfase4 9 8 4" xfId="35535" xr:uid="{F6A5267C-15D6-454B-9AEA-CF5783EBC2EA}"/>
    <cellStyle name="40% - Ênfase4 9 8 4 2" xfId="35536" xr:uid="{F210CDC0-7D81-4BDA-9C30-14DEF5BFAB0B}"/>
    <cellStyle name="40% - Ênfase4 9 8 4 3" xfId="35537" xr:uid="{4D929D27-2166-45A6-AE1F-4512ACFE3394}"/>
    <cellStyle name="40% - Ênfase4 9 8 5" xfId="35538" xr:uid="{E5D48A36-52C3-48A1-B349-448978DBAAC7}"/>
    <cellStyle name="40% - Ênfase4 9 8 6" xfId="35539" xr:uid="{5323B370-E00B-4E32-B05B-63F34C7E241B}"/>
    <cellStyle name="40% - Ênfase4 9 9" xfId="12067" xr:uid="{C40AA518-9B1F-475B-803D-B37BCFD5E9D9}"/>
    <cellStyle name="40% - Ênfase4 9 9 2" xfId="35540" xr:uid="{F19CE368-2E1B-42B4-84A1-8259CABC6173}"/>
    <cellStyle name="40% - Ênfase4 9 9 2 2" xfId="35541" xr:uid="{C1BF3F35-EF32-452E-B48B-378C5FA625E5}"/>
    <cellStyle name="40% - Ênfase4 9 9 2 3" xfId="35542" xr:uid="{2EB81AE5-2537-419A-A96C-2F0E4A80128C}"/>
    <cellStyle name="40% - Ênfase4 9 9 3" xfId="35543" xr:uid="{37A4B375-D30D-4B1F-898C-DBB270737E10}"/>
    <cellStyle name="40% - Ênfase4 9 9 4" xfId="35544" xr:uid="{E98B6622-73E6-4475-99FF-B6319355B2C1}"/>
    <cellStyle name="40% - Ênfase4 90" xfId="35545" xr:uid="{44DA4FCC-DEC3-4AAE-8FD2-5CE5F2FF5E63}"/>
    <cellStyle name="40% - Ênfase4 90 2" xfId="35546" xr:uid="{DE59B76D-5BFB-43F7-A6B7-1ECEB668F2C3}"/>
    <cellStyle name="40% - Ênfase4 91" xfId="35547" xr:uid="{E81F34D2-8884-45D7-BA9B-91E5F6B92705}"/>
    <cellStyle name="40% - Ênfase4 91 2" xfId="35548" xr:uid="{AC671DBC-6B3E-46AF-A3A1-57C54CFC6664}"/>
    <cellStyle name="40% - Ênfase4 92" xfId="35549" xr:uid="{4ACCD651-9BFC-4AF5-AC1E-448C586F534E}"/>
    <cellStyle name="40% - Ênfase4 92 2" xfId="35550" xr:uid="{8B4D8193-9CA3-4FC6-8B72-4D10D7238EF7}"/>
    <cellStyle name="40% - Ênfase4 93" xfId="35551" xr:uid="{F3CD3784-2F3D-4EAF-A7BE-DD1529CFE822}"/>
    <cellStyle name="40% - Ênfase4 93 2" xfId="35552" xr:uid="{6700066C-86F8-498E-BACE-226D7F171F75}"/>
    <cellStyle name="40% - Ênfase4 94" xfId="35553" xr:uid="{EA82EA6E-1223-4391-BD89-FC05237A2E4F}"/>
    <cellStyle name="40% - Ênfase4 94 2" xfId="35554" xr:uid="{DBEED88F-3E09-435F-81AC-897EA33E3D81}"/>
    <cellStyle name="40% - Ênfase4 95" xfId="35555" xr:uid="{88B82EF6-F39C-4F22-A0A1-B43FDDC9FBA5}"/>
    <cellStyle name="40% - Ênfase4 95 2" xfId="35556" xr:uid="{DADAE3EA-A0D3-4E66-BB2A-B61C36AE5A86}"/>
    <cellStyle name="40% - Ênfase4 96" xfId="35557" xr:uid="{151A7CF2-884A-4568-A62A-0BC39E9B9A0B}"/>
    <cellStyle name="40% - Ênfase4 96 2" xfId="35558" xr:uid="{71F24206-54B9-4F70-9173-CF378C6AD5E0}"/>
    <cellStyle name="40% - Ênfase4 97" xfId="35559" xr:uid="{07D80CA3-4221-4DB3-BBD7-C6DC4C302015}"/>
    <cellStyle name="40% - Ênfase4 97 2" xfId="35560" xr:uid="{AE2BD252-EB6B-4D7C-AEEC-152F0EBCBB7A}"/>
    <cellStyle name="40% - Ênfase4 98" xfId="35561" xr:uid="{23D4061F-CC5B-46B1-A417-A89E468C5C95}"/>
    <cellStyle name="40% - Ênfase4 98 2" xfId="35562" xr:uid="{F98AA4C0-BE5B-4151-AE6B-E1BCB523E8B9}"/>
    <cellStyle name="40% - Ênfase4 99" xfId="35563" xr:uid="{5F6523EC-19BD-4007-A5A7-A671420AE8A4}"/>
    <cellStyle name="40% - Ênfase5" xfId="494" builtinId="47" customBuiltin="1"/>
    <cellStyle name="40% - Ênfase5 10" xfId="5485" xr:uid="{011B3A0A-FE1B-4081-BD7C-82D5F56D1838}"/>
    <cellStyle name="40% - Ênfase5 10 10" xfId="12068" xr:uid="{ADC41537-AA8A-4241-B348-3772CCD3E337}"/>
    <cellStyle name="40% - Ênfase5 10 10 2" xfId="35564" xr:uid="{55C89C47-809B-4601-8C80-1CB0AD5F4CB9}"/>
    <cellStyle name="40% - Ênfase5 10 10 2 2" xfId="35565" xr:uid="{7A8C6DF5-CB74-47CC-B5E8-22E72ED21CBB}"/>
    <cellStyle name="40% - Ênfase5 10 10 2 3" xfId="35566" xr:uid="{E6377FD9-6468-4E5B-92DF-2893B1A0D8DD}"/>
    <cellStyle name="40% - Ênfase5 10 10 3" xfId="35567" xr:uid="{7960A568-16D2-43B4-84DA-FEC034902071}"/>
    <cellStyle name="40% - Ênfase5 10 10 4" xfId="35568" xr:uid="{946823C8-EA4A-4C9D-AD6D-EACA0210B0A1}"/>
    <cellStyle name="40% - Ênfase5 10 11" xfId="35569" xr:uid="{89A95ACC-6CE5-43B6-8907-0E252F123D3E}"/>
    <cellStyle name="40% - Ênfase5 10 11 2" xfId="35570" xr:uid="{F5C53EF6-8376-461C-96A0-E1A1756047DA}"/>
    <cellStyle name="40% - Ênfase5 10 11 3" xfId="35571" xr:uid="{489C7850-B7BA-4F5D-B588-8148A4747E16}"/>
    <cellStyle name="40% - Ênfase5 10 12" xfId="35572" xr:uid="{9000F550-76F5-4E91-B3FD-93978565E80E}"/>
    <cellStyle name="40% - Ênfase5 10 13" xfId="35573" xr:uid="{CDBB0BAD-915E-4AA9-B839-3423F5231CC8}"/>
    <cellStyle name="40% - Ênfase5 10 2" xfId="5486" xr:uid="{F21C22B9-80AE-4FE3-BD9A-5F79F3903BC0}"/>
    <cellStyle name="40% - Ênfase5 10 2 2" xfId="12069" xr:uid="{C0A0D920-85C1-4826-AE39-0356E2075E0A}"/>
    <cellStyle name="40% - Ênfase5 10 2 2 2" xfId="35574" xr:uid="{6F878969-7E8F-487A-8115-F68A20D2DA7F}"/>
    <cellStyle name="40% - Ênfase5 10 2 2 2 2" xfId="35575" xr:uid="{08F1189A-8193-495B-BC20-D6CBDBC51F6C}"/>
    <cellStyle name="40% - Ênfase5 10 2 2 2 3" xfId="35576" xr:uid="{81E9FD40-8503-49AE-B0A8-EE49EE936A98}"/>
    <cellStyle name="40% - Ênfase5 10 2 2 3" xfId="35577" xr:uid="{C67D9ED8-EDBB-44AD-9C97-040B990A6B55}"/>
    <cellStyle name="40% - Ênfase5 10 2 2 4" xfId="35578" xr:uid="{BA989144-9B04-4E12-B854-56F0FA795F63}"/>
    <cellStyle name="40% - Ênfase5 10 2 3" xfId="12070" xr:uid="{94E5ABA3-88A2-44B6-8FFB-A264F727A4C3}"/>
    <cellStyle name="40% - Ênfase5 10 2 3 2" xfId="35579" xr:uid="{7104E674-7189-41EE-82CB-6AD52B0F985F}"/>
    <cellStyle name="40% - Ênfase5 10 2 3 2 2" xfId="35580" xr:uid="{C2452D94-0190-42C3-BC49-E02307CBC530}"/>
    <cellStyle name="40% - Ênfase5 10 2 3 2 3" xfId="35581" xr:uid="{DBDD1652-4F52-4612-896C-43A1AA23BA6C}"/>
    <cellStyle name="40% - Ênfase5 10 2 3 3" xfId="35582" xr:uid="{96D33FD5-A85B-4A7A-88B1-FF6125ECF0D6}"/>
    <cellStyle name="40% - Ênfase5 10 2 3 4" xfId="35583" xr:uid="{67AFB6BC-2DC2-4F62-BC01-FD1FBF72729E}"/>
    <cellStyle name="40% - Ênfase5 10 3" xfId="5487" xr:uid="{E63E5650-83CC-45C9-A592-C78548E5F309}"/>
    <cellStyle name="40% - Ênfase5 10 3 2" xfId="12071" xr:uid="{F0D19EBD-097D-4287-B85B-00DB2FEE7849}"/>
    <cellStyle name="40% - Ênfase5 10 3 2 2" xfId="35584" xr:uid="{1D82CD52-52A2-4191-826A-9747FE8C22EB}"/>
    <cellStyle name="40% - Ênfase5 10 3 2 2 2" xfId="35585" xr:uid="{B5823629-8060-4AE6-B5FC-AE70491470FF}"/>
    <cellStyle name="40% - Ênfase5 10 3 2 2 3" xfId="35586" xr:uid="{86A9444D-7ACD-4CA4-B3FB-A25314577FB9}"/>
    <cellStyle name="40% - Ênfase5 10 3 2 3" xfId="35587" xr:uid="{37D6259E-6F75-47CC-99D2-3F6587804A40}"/>
    <cellStyle name="40% - Ênfase5 10 3 2 4" xfId="35588" xr:uid="{9A296505-EF0D-4673-865A-67CA6B0CC033}"/>
    <cellStyle name="40% - Ênfase5 10 3 3" xfId="12072" xr:uid="{F8C172C3-F029-4AD6-995B-205A6746CC09}"/>
    <cellStyle name="40% - Ênfase5 10 3 3 2" xfId="35589" xr:uid="{9A66680E-7FB5-4544-8C9D-DBBE57F5D6CA}"/>
    <cellStyle name="40% - Ênfase5 10 3 3 2 2" xfId="35590" xr:uid="{018B8704-FD06-4D9B-B789-ABC845044B2A}"/>
    <cellStyle name="40% - Ênfase5 10 3 3 2 3" xfId="35591" xr:uid="{8A4E84DA-950C-4C53-A501-AC2BC4E19921}"/>
    <cellStyle name="40% - Ênfase5 10 3 3 3" xfId="35592" xr:uid="{BB398B2D-2B36-4AD7-AF3C-F70B32D147EB}"/>
    <cellStyle name="40% - Ênfase5 10 3 3 4" xfId="35593" xr:uid="{8677C818-B6A0-4407-A5AA-59C033079D6C}"/>
    <cellStyle name="40% - Ênfase5 10 3 4" xfId="35594" xr:uid="{29EB030A-68D4-4A0F-B867-45EF7BD67E7C}"/>
    <cellStyle name="40% - Ênfase5 10 3 4 2" xfId="35595" xr:uid="{C9EF98EE-267A-4C87-8E67-63F3A71E2680}"/>
    <cellStyle name="40% - Ênfase5 10 3 4 3" xfId="35596" xr:uid="{74317786-77D6-4980-A801-3C51D8676AE2}"/>
    <cellStyle name="40% - Ênfase5 10 3 5" xfId="35597" xr:uid="{3261C951-6FEF-44AE-96C6-05381ABE69F6}"/>
    <cellStyle name="40% - Ênfase5 10 3 6" xfId="35598" xr:uid="{F8BBE624-BD5F-4DCE-8F20-127CF7941AF9}"/>
    <cellStyle name="40% - Ênfase5 10 4" xfId="12073" xr:uid="{02FACFE7-3763-4A31-80DD-57968F27AB10}"/>
    <cellStyle name="40% - Ênfase5 10 4 2" xfId="12074" xr:uid="{EDC1378E-3297-4E9B-BD8E-69ADDF09A90C}"/>
    <cellStyle name="40% - Ênfase5 10 4 2 2" xfId="35599" xr:uid="{416D82F2-1514-4F43-B4BA-EAA4AC096648}"/>
    <cellStyle name="40% - Ênfase5 10 4 2 2 2" xfId="35600" xr:uid="{6D81526F-C4A4-4779-9952-05EDF23ACDC0}"/>
    <cellStyle name="40% - Ênfase5 10 4 2 2 3" xfId="35601" xr:uid="{6241D07C-17C9-49BE-893E-5127738B58F9}"/>
    <cellStyle name="40% - Ênfase5 10 4 2 3" xfId="35602" xr:uid="{985790C5-AD71-4C9D-ADBC-379DAFB56A38}"/>
    <cellStyle name="40% - Ênfase5 10 4 2 4" xfId="35603" xr:uid="{E4EE3EC7-F712-4F73-98E7-6E1807B41E71}"/>
    <cellStyle name="40% - Ênfase5 10 4 3" xfId="12075" xr:uid="{DE59782B-AEF2-423A-916F-C3C8F18B0EDA}"/>
    <cellStyle name="40% - Ênfase5 10 4 3 2" xfId="35604" xr:uid="{1C078480-612C-41BA-A87E-33791C14BF12}"/>
    <cellStyle name="40% - Ênfase5 10 4 3 2 2" xfId="35605" xr:uid="{9FB5F19D-D243-46B7-B972-E5B60EBBA4B7}"/>
    <cellStyle name="40% - Ênfase5 10 4 3 2 3" xfId="35606" xr:uid="{FD6506EC-5820-433A-8085-D30B200D10A0}"/>
    <cellStyle name="40% - Ênfase5 10 4 3 3" xfId="35607" xr:uid="{C392409C-AA1F-470F-90D8-CBFBDBCAA36F}"/>
    <cellStyle name="40% - Ênfase5 10 4 3 4" xfId="35608" xr:uid="{BEE28329-EF2C-4645-A295-018115811AD9}"/>
    <cellStyle name="40% - Ênfase5 10 4 4" xfId="35609" xr:uid="{68A4AEEB-184F-4B1D-8214-6BFA00687641}"/>
    <cellStyle name="40% - Ênfase5 10 4 4 2" xfId="35610" xr:uid="{47EE5FA9-49BC-49C1-AC9A-116C1C6556FF}"/>
    <cellStyle name="40% - Ênfase5 10 4 4 3" xfId="35611" xr:uid="{9CFC90DD-12AE-4BED-A464-7244F2829712}"/>
    <cellStyle name="40% - Ênfase5 10 4 5" xfId="35612" xr:uid="{937E4F86-EBBB-47A7-A810-965B5641F9D6}"/>
    <cellStyle name="40% - Ênfase5 10 4 6" xfId="35613" xr:uid="{897A8BEA-F109-4B71-965E-CE7ADFB77F22}"/>
    <cellStyle name="40% - Ênfase5 10 5" xfId="12076" xr:uid="{A7F26A7D-4A2D-4E68-90CE-66BDE83E218A}"/>
    <cellStyle name="40% - Ênfase5 10 5 2" xfId="12077" xr:uid="{A7AE726B-E714-48E2-A3DF-01AFAFB6BDB4}"/>
    <cellStyle name="40% - Ênfase5 10 5 2 2" xfId="35614" xr:uid="{99528349-67B9-4B99-A7E3-1D5D4870B95B}"/>
    <cellStyle name="40% - Ênfase5 10 5 2 2 2" xfId="35615" xr:uid="{93702952-A51C-4A71-B9B6-739EB6A14C6C}"/>
    <cellStyle name="40% - Ênfase5 10 5 2 2 3" xfId="35616" xr:uid="{02430B22-60D1-4014-BF14-7CFC9DC21FD0}"/>
    <cellStyle name="40% - Ênfase5 10 5 2 3" xfId="35617" xr:uid="{EF6E6E0C-DC22-49FE-A8E8-48E3420B2274}"/>
    <cellStyle name="40% - Ênfase5 10 5 2 4" xfId="35618" xr:uid="{7BEC92F4-87EE-4592-A8A1-2B3447008AA6}"/>
    <cellStyle name="40% - Ênfase5 10 5 3" xfId="12078" xr:uid="{726C95B8-1D2B-47D3-A650-A40370976B6F}"/>
    <cellStyle name="40% - Ênfase5 10 5 3 2" xfId="35619" xr:uid="{CCC3682F-AC6C-4955-97EC-DC4E4E0126D8}"/>
    <cellStyle name="40% - Ênfase5 10 5 3 2 2" xfId="35620" xr:uid="{B914C12F-BDA1-4EC7-A3A8-F7AFE49D5652}"/>
    <cellStyle name="40% - Ênfase5 10 5 3 2 3" xfId="35621" xr:uid="{E02FBB75-0C8C-45BB-A0D0-DA7FBA3D31A6}"/>
    <cellStyle name="40% - Ênfase5 10 5 3 3" xfId="35622" xr:uid="{11C2FD4A-15E8-407C-B24F-3161894FDFEB}"/>
    <cellStyle name="40% - Ênfase5 10 5 3 4" xfId="35623" xr:uid="{CEE8EF2F-C589-42A9-B737-AF07F21D9DB7}"/>
    <cellStyle name="40% - Ênfase5 10 5 4" xfId="35624" xr:uid="{B563B207-B8B6-4DE6-B9E6-6DC8627E46E1}"/>
    <cellStyle name="40% - Ênfase5 10 5 4 2" xfId="35625" xr:uid="{DA5C6C78-47FA-48BF-BDD0-D6888DBEF260}"/>
    <cellStyle name="40% - Ênfase5 10 5 4 3" xfId="35626" xr:uid="{915B1EF1-D3F9-4CC5-BE90-B8E7989AB57A}"/>
    <cellStyle name="40% - Ênfase5 10 5 5" xfId="35627" xr:uid="{F73361E1-293A-4B85-AE60-25DC96C355E7}"/>
    <cellStyle name="40% - Ênfase5 10 5 6" xfId="35628" xr:uid="{D4C65A91-A8B2-4DD3-8EB7-0C4968E1834A}"/>
    <cellStyle name="40% - Ênfase5 10 6" xfId="12079" xr:uid="{AA0A5130-D555-4593-85F2-A11017083AA4}"/>
    <cellStyle name="40% - Ênfase5 10 6 2" xfId="12080" xr:uid="{3A98CFBE-17E6-4D48-B248-9BE71D61A2BB}"/>
    <cellStyle name="40% - Ênfase5 10 6 2 2" xfId="35629" xr:uid="{B6997D9D-8AEC-4137-9F58-A5D73121AB28}"/>
    <cellStyle name="40% - Ênfase5 10 6 2 2 2" xfId="35630" xr:uid="{EFB2EDD0-0F82-4A5A-9A61-618C5B2DBB9A}"/>
    <cellStyle name="40% - Ênfase5 10 6 2 2 3" xfId="35631" xr:uid="{4CA1567D-2AC1-4186-9725-CCB0CF8F7145}"/>
    <cellStyle name="40% - Ênfase5 10 6 2 3" xfId="35632" xr:uid="{3044EFF5-5286-415F-A1D8-D5506ADD85AB}"/>
    <cellStyle name="40% - Ênfase5 10 6 2 4" xfId="35633" xr:uid="{0190F822-8713-4897-9D7E-619B35F58E8F}"/>
    <cellStyle name="40% - Ênfase5 10 6 3" xfId="12081" xr:uid="{43FBD948-B514-465E-B920-D0667ADDB3A3}"/>
    <cellStyle name="40% - Ênfase5 10 6 3 2" xfId="35634" xr:uid="{BE1B0B37-AC28-4122-9B4C-244F0FBB76F2}"/>
    <cellStyle name="40% - Ênfase5 10 6 3 2 2" xfId="35635" xr:uid="{C38AB08D-B645-43D9-BAFA-64A0BFB6B726}"/>
    <cellStyle name="40% - Ênfase5 10 6 3 2 3" xfId="35636" xr:uid="{8B6E1BA7-5E5B-4CE6-B460-44D3E490E6A6}"/>
    <cellStyle name="40% - Ênfase5 10 6 3 3" xfId="35637" xr:uid="{8287584C-9AE7-4195-BCBD-8A19AB9BFA94}"/>
    <cellStyle name="40% - Ênfase5 10 6 3 4" xfId="35638" xr:uid="{7B9A72E7-439B-4C09-8EF0-1174C3BEED28}"/>
    <cellStyle name="40% - Ênfase5 10 6 4" xfId="35639" xr:uid="{6439EA05-0818-4C46-BF01-8C5E800577B7}"/>
    <cellStyle name="40% - Ênfase5 10 6 4 2" xfId="35640" xr:uid="{BB096FFA-13FF-448B-AAE6-ED281EF3E245}"/>
    <cellStyle name="40% - Ênfase5 10 6 4 3" xfId="35641" xr:uid="{0E252DAE-1824-4980-8FA3-C4EAE101BA94}"/>
    <cellStyle name="40% - Ênfase5 10 6 5" xfId="35642" xr:uid="{B3933041-7EA6-487B-AD41-24AD41B46A96}"/>
    <cellStyle name="40% - Ênfase5 10 6 6" xfId="35643" xr:uid="{DF07EEF1-6E47-4038-AC62-F4EB013A65E0}"/>
    <cellStyle name="40% - Ênfase5 10 7" xfId="12082" xr:uid="{12397ABB-7E7F-4783-ABCF-8E49DEAEC1B9}"/>
    <cellStyle name="40% - Ênfase5 10 7 2" xfId="12083" xr:uid="{86672F97-B34A-4BC1-8763-5040C5849ECB}"/>
    <cellStyle name="40% - Ênfase5 10 7 2 2" xfId="35644" xr:uid="{22B074D4-2462-400C-8B9F-3EAB0BE2EF8D}"/>
    <cellStyle name="40% - Ênfase5 10 7 2 2 2" xfId="35645" xr:uid="{D121ACF0-05E7-4C6E-B369-D2FB54CC4335}"/>
    <cellStyle name="40% - Ênfase5 10 7 2 2 3" xfId="35646" xr:uid="{76C45981-1593-42F6-B28F-4902BE2314EA}"/>
    <cellStyle name="40% - Ênfase5 10 7 2 3" xfId="35647" xr:uid="{DEC8467C-D778-4C74-B08D-7695DA803383}"/>
    <cellStyle name="40% - Ênfase5 10 7 2 4" xfId="35648" xr:uid="{5FCE547D-2DC6-4B88-97D4-96DCB5E4CDE9}"/>
    <cellStyle name="40% - Ênfase5 10 7 3" xfId="12084" xr:uid="{67E69C7F-F6D8-48E2-B89C-17AE0325D4AB}"/>
    <cellStyle name="40% - Ênfase5 10 7 3 2" xfId="35649" xr:uid="{D57F80EC-C066-4701-BF64-A7E9326FC85F}"/>
    <cellStyle name="40% - Ênfase5 10 7 3 2 2" xfId="35650" xr:uid="{2C317DE9-D05A-4E23-AD69-773F91A044E5}"/>
    <cellStyle name="40% - Ênfase5 10 7 3 2 3" xfId="35651" xr:uid="{1FA5791A-BF41-4976-96DB-61FAC10D2CA3}"/>
    <cellStyle name="40% - Ênfase5 10 7 3 3" xfId="35652" xr:uid="{67AAE41D-C99F-42D7-B5F2-F20BB5BB2BAA}"/>
    <cellStyle name="40% - Ênfase5 10 7 3 4" xfId="35653" xr:uid="{2D718B55-1EC6-42E5-9E10-AA3093D1E395}"/>
    <cellStyle name="40% - Ênfase5 10 7 4" xfId="35654" xr:uid="{41EC45C2-E69D-44AE-A5E3-CD36353CB5E7}"/>
    <cellStyle name="40% - Ênfase5 10 7 4 2" xfId="35655" xr:uid="{2A000171-5EE2-4748-B4D5-59B4478D5CE1}"/>
    <cellStyle name="40% - Ênfase5 10 7 4 3" xfId="35656" xr:uid="{280EAFCD-AC06-48D5-B1EF-36A6FF0137BD}"/>
    <cellStyle name="40% - Ênfase5 10 7 5" xfId="35657" xr:uid="{C6092BD3-1544-4366-84A3-BAFD45A430F8}"/>
    <cellStyle name="40% - Ênfase5 10 7 6" xfId="35658" xr:uid="{12DA2FE6-13A7-449E-9D7B-E1E2275E7DD0}"/>
    <cellStyle name="40% - Ênfase5 10 8" xfId="12085" xr:uid="{1B0D669C-900D-4FBF-B7E3-BA1C1CACDCCE}"/>
    <cellStyle name="40% - Ênfase5 10 8 2" xfId="12086" xr:uid="{9661A9F9-7BA5-4F8C-A005-9E11F6BA0664}"/>
    <cellStyle name="40% - Ênfase5 10 8 2 2" xfId="35659" xr:uid="{6C17D5BA-5562-4BDF-AE30-F2B2B2E25C75}"/>
    <cellStyle name="40% - Ênfase5 10 8 2 2 2" xfId="35660" xr:uid="{B8BCC3B9-1F99-4473-9D1A-D3C2F62F9969}"/>
    <cellStyle name="40% - Ênfase5 10 8 2 2 3" xfId="35661" xr:uid="{906A47A7-46E4-4283-85BC-76ADA16766E5}"/>
    <cellStyle name="40% - Ênfase5 10 8 2 3" xfId="35662" xr:uid="{0DE3AB28-6524-44AE-90EC-BB01527F7A8A}"/>
    <cellStyle name="40% - Ênfase5 10 8 2 4" xfId="35663" xr:uid="{D3727C26-7E6C-4D9A-8E77-FF582639A47C}"/>
    <cellStyle name="40% - Ênfase5 10 8 3" xfId="12087" xr:uid="{1615369B-456A-46C5-BF18-B59505A483A9}"/>
    <cellStyle name="40% - Ênfase5 10 8 3 2" xfId="35664" xr:uid="{964F8A4B-B239-4324-B2F6-1840CAD032EB}"/>
    <cellStyle name="40% - Ênfase5 10 8 3 2 2" xfId="35665" xr:uid="{DFE19EDC-C3DE-4CFB-9AA2-FD3685443036}"/>
    <cellStyle name="40% - Ênfase5 10 8 3 2 3" xfId="35666" xr:uid="{C87A5E6E-FCA7-4753-96A8-6012B8A809CD}"/>
    <cellStyle name="40% - Ênfase5 10 8 3 3" xfId="35667" xr:uid="{C04C83FC-0FCA-4F0F-933B-DEF1FE5247A1}"/>
    <cellStyle name="40% - Ênfase5 10 8 3 4" xfId="35668" xr:uid="{C5FFF676-C8D1-43C8-8045-4CB6E2B17253}"/>
    <cellStyle name="40% - Ênfase5 10 8 4" xfId="35669" xr:uid="{149FDC92-F3C0-45A8-B88F-DAC33803D684}"/>
    <cellStyle name="40% - Ênfase5 10 8 4 2" xfId="35670" xr:uid="{83F4D516-BDE0-4DB3-AD97-61E8396AB4E8}"/>
    <cellStyle name="40% - Ênfase5 10 8 4 3" xfId="35671" xr:uid="{E60A01A0-782F-43E2-B51D-9231B9E243F2}"/>
    <cellStyle name="40% - Ênfase5 10 8 5" xfId="35672" xr:uid="{F9C573E4-7443-4818-81A5-E46F56F7C0C3}"/>
    <cellStyle name="40% - Ênfase5 10 8 6" xfId="35673" xr:uid="{3D7EA4FB-63B6-47E0-A6E0-767DF27C8AC1}"/>
    <cellStyle name="40% - Ênfase5 10 9" xfId="12088" xr:uid="{B1713C80-9243-44B1-B1EF-DF6B8C0EF2B3}"/>
    <cellStyle name="40% - Ênfase5 10 9 2" xfId="35674" xr:uid="{E3EFE024-5652-4783-93DA-1CA70B66FEAB}"/>
    <cellStyle name="40% - Ênfase5 10 9 2 2" xfId="35675" xr:uid="{149621AB-32ED-43B3-A4F4-35BF89D1F753}"/>
    <cellStyle name="40% - Ênfase5 10 9 2 3" xfId="35676" xr:uid="{C599AE99-1A5E-4E5A-AD13-F24DCCEDD869}"/>
    <cellStyle name="40% - Ênfase5 10 9 3" xfId="35677" xr:uid="{FCD062D0-B55D-42DF-9756-9DFCF30C27A3}"/>
    <cellStyle name="40% - Ênfase5 10 9 4" xfId="35678" xr:uid="{B3437C1E-BB95-4698-AA38-C12C9500274D}"/>
    <cellStyle name="40% - Ênfase5 100" xfId="35679" xr:uid="{5DE2326C-0486-48B3-9440-BB7F7C971772}"/>
    <cellStyle name="40% - Ênfase5 101" xfId="35680" xr:uid="{B1967866-224D-4C99-82F3-BFE549EBA0E3}"/>
    <cellStyle name="40% - Ênfase5 102" xfId="35681" xr:uid="{D92CB8FF-08A1-4DCB-9566-3EF0CEB16FB0}"/>
    <cellStyle name="40% - Ênfase5 103" xfId="35682" xr:uid="{623DC5BE-27CA-4342-AB17-EC8065234C65}"/>
    <cellStyle name="40% - Ênfase5 104" xfId="35683" xr:uid="{A23F617C-0002-4EEF-ADC4-C408B1860796}"/>
    <cellStyle name="40% - Ênfase5 105" xfId="35684" xr:uid="{2C69A01F-62CC-48C9-AAAC-9F95339C2CBC}"/>
    <cellStyle name="40% - Ênfase5 106" xfId="35685" xr:uid="{5F1606E1-26CA-4C7E-BE04-5726F84DC174}"/>
    <cellStyle name="40% - Ênfase5 107" xfId="35686" xr:uid="{4CF4ACF8-D95C-4E89-9899-AE30E6B9C268}"/>
    <cellStyle name="40% - Ênfase5 108" xfId="35687" xr:uid="{5224C449-B916-415E-AF79-7929550B59C7}"/>
    <cellStyle name="40% - Ênfase5 109" xfId="35688" xr:uid="{D18130F4-6DCE-43F4-B8A0-1C1B3487468C}"/>
    <cellStyle name="40% - Ênfase5 11" xfId="5488" xr:uid="{84FCF108-7E88-4188-A4D1-723ABA059507}"/>
    <cellStyle name="40% - Ênfase5 11 2" xfId="5489" xr:uid="{C30D80E2-E03E-419C-9CD4-6DB004515DDC}"/>
    <cellStyle name="40% - Ênfase5 11 2 2" xfId="12089" xr:uid="{061B5BD3-CD6C-41EA-B930-788C63EF0E1F}"/>
    <cellStyle name="40% - Ênfase5 11 2 2 2" xfId="35689" xr:uid="{F58E0034-2C60-47AC-A2F9-3CCF0E001585}"/>
    <cellStyle name="40% - Ênfase5 11 2 2 2 2" xfId="35690" xr:uid="{50235903-D11D-47FE-BF1F-525BD1EF4B56}"/>
    <cellStyle name="40% - Ênfase5 11 2 2 2 3" xfId="35691" xr:uid="{B09B3AFB-43B4-498F-8B74-D2B2328A99D6}"/>
    <cellStyle name="40% - Ênfase5 11 2 2 3" xfId="35692" xr:uid="{46BE2CA1-F67F-4D3A-9344-871435BD85A4}"/>
    <cellStyle name="40% - Ênfase5 11 2 2 4" xfId="35693" xr:uid="{EAEC6AC5-0D75-4E6D-B149-ACE54A237EF7}"/>
    <cellStyle name="40% - Ênfase5 11 2 3" xfId="12090" xr:uid="{DD354028-B7D2-4158-B564-2B1EF888F54E}"/>
    <cellStyle name="40% - Ênfase5 11 2 3 2" xfId="35694" xr:uid="{17BF5A7F-C0D4-4B24-966C-67D267424AFD}"/>
    <cellStyle name="40% - Ênfase5 11 2 3 2 2" xfId="35695" xr:uid="{8127500D-4EBD-432C-9D12-B66AB391F2FF}"/>
    <cellStyle name="40% - Ênfase5 11 2 3 2 3" xfId="35696" xr:uid="{63501523-66D3-4155-84BA-B86E96618B1A}"/>
    <cellStyle name="40% - Ênfase5 11 2 3 3" xfId="35697" xr:uid="{A0D0F15C-0C0A-4AE1-9185-C4E42E3ECCD2}"/>
    <cellStyle name="40% - Ênfase5 11 2 3 4" xfId="35698" xr:uid="{E563B1D2-9F9E-4D87-AD47-3B10C65F59CC}"/>
    <cellStyle name="40% - Ênfase5 11 2 4" xfId="35699" xr:uid="{735D83F6-2B91-4335-B95A-A4929A83FA14}"/>
    <cellStyle name="40% - Ênfase5 11 2 4 2" xfId="35700" xr:uid="{935F0CE2-740A-42EC-8CD1-1AF938D482FE}"/>
    <cellStyle name="40% - Ênfase5 11 2 4 3" xfId="35701" xr:uid="{A3E3F6E7-5C0A-448E-9134-8A606EC764CB}"/>
    <cellStyle name="40% - Ênfase5 11 2 5" xfId="35702" xr:uid="{107EA9A4-AE91-49C8-A6BE-0EEC224F7B67}"/>
    <cellStyle name="40% - Ênfase5 11 2 6" xfId="35703" xr:uid="{231183CE-031D-4761-A630-B99C76FD7EB8}"/>
    <cellStyle name="40% - Ênfase5 11 3" xfId="5490" xr:uid="{46A72193-1BA7-4576-A888-5BA76F9885B7}"/>
    <cellStyle name="40% - Ênfase5 11 3 2" xfId="12091" xr:uid="{DE9A48F0-A946-42FF-912B-A7ED7C54A209}"/>
    <cellStyle name="40% - Ênfase5 11 3 2 2" xfId="35704" xr:uid="{17D60A66-4861-4FEC-9980-A1794AC636E1}"/>
    <cellStyle name="40% - Ênfase5 11 3 2 2 2" xfId="35705" xr:uid="{5EEC8F7D-13B6-4451-82D4-5D9BBCA3A7B2}"/>
    <cellStyle name="40% - Ênfase5 11 3 2 2 3" xfId="35706" xr:uid="{27C2C757-A15F-486C-A72C-C6AA0CED915B}"/>
    <cellStyle name="40% - Ênfase5 11 3 2 3" xfId="35707" xr:uid="{BE4B001D-D5DD-4A41-8E68-D39560B7EFED}"/>
    <cellStyle name="40% - Ênfase5 11 3 2 4" xfId="35708" xr:uid="{8F7A4E0C-7076-410B-A363-03D71E253AF7}"/>
    <cellStyle name="40% - Ênfase5 11 3 3" xfId="12092" xr:uid="{074BFBD4-F92D-4DE1-86AA-9CCDC3339553}"/>
    <cellStyle name="40% - Ênfase5 11 3 3 2" xfId="35709" xr:uid="{30F7A5C2-E263-4890-AC15-E3C5E5EEF337}"/>
    <cellStyle name="40% - Ênfase5 11 3 3 2 2" xfId="35710" xr:uid="{1BCB7B01-E847-4678-8407-00DF1BE561FE}"/>
    <cellStyle name="40% - Ênfase5 11 3 3 2 3" xfId="35711" xr:uid="{463E2F11-B441-4CAD-A03C-7E73BDA081B9}"/>
    <cellStyle name="40% - Ênfase5 11 3 3 3" xfId="35712" xr:uid="{7F240F5F-B5EF-4F40-921D-2D2A19927428}"/>
    <cellStyle name="40% - Ênfase5 11 3 3 4" xfId="35713" xr:uid="{7347314A-C2E2-48F8-B2AB-4C5323F95BCA}"/>
    <cellStyle name="40% - Ênfase5 11 3 4" xfId="35714" xr:uid="{E69101C1-7DBA-4BA9-B3DC-E77FFA3E7BAC}"/>
    <cellStyle name="40% - Ênfase5 11 3 4 2" xfId="35715" xr:uid="{105C5024-EA6F-4C17-B330-D8260125D33C}"/>
    <cellStyle name="40% - Ênfase5 11 3 4 3" xfId="35716" xr:uid="{12AAE6DD-6B69-4873-9721-3F723DC5436E}"/>
    <cellStyle name="40% - Ênfase5 11 3 5" xfId="35717" xr:uid="{BFC926BA-0AB8-47C8-8A50-AB0F4A01B9F4}"/>
    <cellStyle name="40% - Ênfase5 11 3 6" xfId="35718" xr:uid="{CD2A43D0-C7FB-4051-A084-07C8FECAA3B6}"/>
    <cellStyle name="40% - Ênfase5 11 4" xfId="12093" xr:uid="{C8C19CE8-B4EF-4D18-992B-1DDBB457F3F0}"/>
    <cellStyle name="40% - Ênfase5 11 4 2" xfId="35719" xr:uid="{9AF469BB-0372-4105-A1EA-549100C30858}"/>
    <cellStyle name="40% - Ênfase5 11 4 2 2" xfId="35720" xr:uid="{CC9F5AD8-226C-40EE-BA08-99EF16DFC786}"/>
    <cellStyle name="40% - Ênfase5 11 4 2 3" xfId="35721" xr:uid="{F1C164F9-464E-4C88-B60A-53D7A4C5D318}"/>
    <cellStyle name="40% - Ênfase5 11 4 3" xfId="35722" xr:uid="{5B07A34E-62EE-4B1A-B644-8A16D93A8C0E}"/>
    <cellStyle name="40% - Ênfase5 11 4 4" xfId="35723" xr:uid="{06B45BA2-A436-47E6-A175-2FD78D94556F}"/>
    <cellStyle name="40% - Ênfase5 11 5" xfId="12094" xr:uid="{B9BE118E-AB83-47CB-A8FC-CC7DB7EF8005}"/>
    <cellStyle name="40% - Ênfase5 11 5 2" xfId="35724" xr:uid="{623DD696-75A8-40C9-A139-B12281303514}"/>
    <cellStyle name="40% - Ênfase5 11 5 2 2" xfId="35725" xr:uid="{8D5A9553-FCFF-43DB-9831-8580E86FFC71}"/>
    <cellStyle name="40% - Ênfase5 11 5 2 3" xfId="35726" xr:uid="{6E997E13-759A-4444-8E33-9F6E93323C45}"/>
    <cellStyle name="40% - Ênfase5 11 5 3" xfId="35727" xr:uid="{A3F38286-2FE1-4F9C-B2BC-FDDA532E9775}"/>
    <cellStyle name="40% - Ênfase5 11 5 4" xfId="35728" xr:uid="{F3DE8C58-5197-43D2-8505-4E5C16A92FD9}"/>
    <cellStyle name="40% - Ênfase5 11 6" xfId="35729" xr:uid="{49E55E74-9BF7-4596-BA59-890644370F43}"/>
    <cellStyle name="40% - Ênfase5 11 6 2" xfId="35730" xr:uid="{F361B749-4DF4-41D1-A1C2-51480581FDF3}"/>
    <cellStyle name="40% - Ênfase5 11 6 3" xfId="35731" xr:uid="{A0E771A5-EFCA-42CD-BE85-E093773CF997}"/>
    <cellStyle name="40% - Ênfase5 11 7" xfId="35732" xr:uid="{B2EFB36B-3431-4840-B896-093F2DAC2662}"/>
    <cellStyle name="40% - Ênfase5 11 8" xfId="35733" xr:uid="{C0E134A5-76E7-41EC-8F0A-D777122F217C}"/>
    <cellStyle name="40% - Ênfase5 110" xfId="35734" xr:uid="{6FBC5159-4101-46FF-A9C4-F8F07EC8E3E1}"/>
    <cellStyle name="40% - Ênfase5 111" xfId="35735" xr:uid="{0BF24B54-95C6-4035-BA22-6B612F2DD66A}"/>
    <cellStyle name="40% - Ênfase5 112" xfId="35736" xr:uid="{C103B814-E186-478D-965E-63477E6341A6}"/>
    <cellStyle name="40% - Ênfase5 113" xfId="35737" xr:uid="{66B5B6C3-211B-4830-B975-06CF50607673}"/>
    <cellStyle name="40% - Ênfase5 114" xfId="35738" xr:uid="{3EE005F8-9522-40DD-8882-3F87664FE8C9}"/>
    <cellStyle name="40% - Ênfase5 115" xfId="35739" xr:uid="{3057E100-D45E-43D1-94F1-0790256A5020}"/>
    <cellStyle name="40% - Ênfase5 116" xfId="35740" xr:uid="{BBD223AC-F660-4F01-90E8-DA07FE4EF209}"/>
    <cellStyle name="40% - Ênfase5 117" xfId="35741" xr:uid="{49C6375C-D58B-4A20-BDCA-1559784800AE}"/>
    <cellStyle name="40% - Ênfase5 118" xfId="35742" xr:uid="{74E6E6AC-AAF8-44A6-BCAD-09CC731567A3}"/>
    <cellStyle name="40% - Ênfase5 119" xfId="35743" xr:uid="{AC16FA17-B268-4B4E-890C-A2DDAD2C8731}"/>
    <cellStyle name="40% - Ênfase5 12" xfId="5491" xr:uid="{AE916D86-BFD8-4B4F-9DDF-C90FC6C8FEAB}"/>
    <cellStyle name="40% - Ênfase5 12 2" xfId="5492" xr:uid="{FA69458E-BD79-4DB5-842F-3F5DB4256CDF}"/>
    <cellStyle name="40% - Ênfase5 12 2 2" xfId="12095" xr:uid="{9C3588BC-07AD-4E8B-B246-37D2BB150914}"/>
    <cellStyle name="40% - Ênfase5 12 2 2 2" xfId="35744" xr:uid="{30D00F2D-3726-4D03-B817-EF80F5CC7415}"/>
    <cellStyle name="40% - Ênfase5 12 2 2 2 2" xfId="35745" xr:uid="{AA87F447-EED0-4DC8-A405-CADC6EA7A14C}"/>
    <cellStyle name="40% - Ênfase5 12 2 2 2 3" xfId="35746" xr:uid="{749515DF-1B74-4E81-9D00-BC3A0A8D3E17}"/>
    <cellStyle name="40% - Ênfase5 12 2 2 3" xfId="35747" xr:uid="{FBE34C1D-7E1C-4CC4-A49B-3F29E0A03CCE}"/>
    <cellStyle name="40% - Ênfase5 12 2 2 4" xfId="35748" xr:uid="{C2B58C01-21BE-42A0-A19C-733E560EFA46}"/>
    <cellStyle name="40% - Ênfase5 12 2 3" xfId="12096" xr:uid="{9A12D9E1-4166-4E49-A490-32DEB931BFAA}"/>
    <cellStyle name="40% - Ênfase5 12 2 3 2" xfId="35749" xr:uid="{1A9A74E2-FF55-4690-B307-23D78BD4ED43}"/>
    <cellStyle name="40% - Ênfase5 12 2 3 2 2" xfId="35750" xr:uid="{FD65ECBD-1401-4D87-A32A-63063F0F3D33}"/>
    <cellStyle name="40% - Ênfase5 12 2 3 2 3" xfId="35751" xr:uid="{50378A29-0D64-4250-951F-4F2A644FB683}"/>
    <cellStyle name="40% - Ênfase5 12 2 3 3" xfId="35752" xr:uid="{9642CBE0-9DFD-4D1F-B8F3-DCD9EF809034}"/>
    <cellStyle name="40% - Ênfase5 12 2 3 4" xfId="35753" xr:uid="{31A0FC97-4B08-41C8-AA0C-E48D56FDE3FE}"/>
    <cellStyle name="40% - Ênfase5 12 2 4" xfId="35754" xr:uid="{808BB9CD-FE1E-4A5B-8FA1-DD6C1E7B7020}"/>
    <cellStyle name="40% - Ênfase5 12 2 4 2" xfId="35755" xr:uid="{875E20B6-CB3A-4374-A4B1-39C28E4639FD}"/>
    <cellStyle name="40% - Ênfase5 12 2 4 3" xfId="35756" xr:uid="{3CCE444D-2072-45C7-811E-B7394A4B159E}"/>
    <cellStyle name="40% - Ênfase5 12 2 5" xfId="35757" xr:uid="{38731960-5E0A-497E-99C0-647BF822FDFB}"/>
    <cellStyle name="40% - Ênfase5 12 2 6" xfId="35758" xr:uid="{BEA8A9AF-3308-4D7C-8578-39B1B92A2C02}"/>
    <cellStyle name="40% - Ênfase5 12 3" xfId="5493" xr:uid="{D289E65C-C2A6-41D3-A5C1-5E43AD2AD3B5}"/>
    <cellStyle name="40% - Ênfase5 12 3 2" xfId="12097" xr:uid="{C4C23527-E8A4-478A-8FCB-1FDB848B235C}"/>
    <cellStyle name="40% - Ênfase5 12 3 2 2" xfId="35759" xr:uid="{DE693574-7895-4B81-A70E-E49F8848E301}"/>
    <cellStyle name="40% - Ênfase5 12 3 2 2 2" xfId="35760" xr:uid="{CA1C3FDF-16B2-4CA1-83EA-BDCCD641A0FB}"/>
    <cellStyle name="40% - Ênfase5 12 3 2 2 3" xfId="35761" xr:uid="{20FD05FB-21C2-442C-BCF0-DD18456A1AB6}"/>
    <cellStyle name="40% - Ênfase5 12 3 2 3" xfId="35762" xr:uid="{AAD2E6E3-2089-4E0D-BE03-B97C2B14C61E}"/>
    <cellStyle name="40% - Ênfase5 12 3 2 4" xfId="35763" xr:uid="{9DD6EECF-A89B-4565-B41E-D2EE624879D6}"/>
    <cellStyle name="40% - Ênfase5 12 3 3" xfId="12098" xr:uid="{FFBBE28A-8D82-44A0-8531-1753772B7B8B}"/>
    <cellStyle name="40% - Ênfase5 12 3 3 2" xfId="35764" xr:uid="{40FE016B-D7E1-498B-95F4-E0D1B55176F6}"/>
    <cellStyle name="40% - Ênfase5 12 3 3 2 2" xfId="35765" xr:uid="{297D0594-59D3-4EBA-B172-C75F05717FD9}"/>
    <cellStyle name="40% - Ênfase5 12 3 3 2 3" xfId="35766" xr:uid="{C4AA93B8-3EC8-4A63-9AA3-C8A51750F3DD}"/>
    <cellStyle name="40% - Ênfase5 12 3 3 3" xfId="35767" xr:uid="{D2746788-3E47-4065-9AF7-CBDE778A7971}"/>
    <cellStyle name="40% - Ênfase5 12 3 3 4" xfId="35768" xr:uid="{DEC61F83-B62D-4452-A882-B0DD23A2504F}"/>
    <cellStyle name="40% - Ênfase5 12 3 4" xfId="35769" xr:uid="{6FB46BB9-76E5-45C2-A3F2-D060CDBB5D43}"/>
    <cellStyle name="40% - Ênfase5 12 3 4 2" xfId="35770" xr:uid="{EDA114B3-6435-49E6-A679-EF87901C0735}"/>
    <cellStyle name="40% - Ênfase5 12 3 4 3" xfId="35771" xr:uid="{7C140ACA-0C3A-4C88-B92D-DCE4B3BDED29}"/>
    <cellStyle name="40% - Ênfase5 12 3 5" xfId="35772" xr:uid="{06B1E42F-7EA1-4D1C-BBD0-9E92DE5AB207}"/>
    <cellStyle name="40% - Ênfase5 12 3 6" xfId="35773" xr:uid="{2C95764E-05D6-4C3C-AB5E-2130CE375CE5}"/>
    <cellStyle name="40% - Ênfase5 12 4" xfId="12099" xr:uid="{2248675B-67EC-4FB9-A793-4D9C30EB2187}"/>
    <cellStyle name="40% - Ênfase5 12 4 2" xfId="35774" xr:uid="{8AB02F7F-B649-400A-9737-4D4D612BA58B}"/>
    <cellStyle name="40% - Ênfase5 12 4 2 2" xfId="35775" xr:uid="{BD671C50-93D2-4CBA-9B69-BD7E5E6A3802}"/>
    <cellStyle name="40% - Ênfase5 12 4 2 3" xfId="35776" xr:uid="{EB680943-45CC-4B36-8109-E1227EBBEF48}"/>
    <cellStyle name="40% - Ênfase5 12 4 3" xfId="35777" xr:uid="{653CC8D5-E9BA-45E6-879A-88775C8BFDD3}"/>
    <cellStyle name="40% - Ênfase5 12 4 4" xfId="35778" xr:uid="{A9AFC191-93F5-4971-84C5-9FB0F0595CC9}"/>
    <cellStyle name="40% - Ênfase5 12 5" xfId="12100" xr:uid="{1EFA776C-C5AD-4F22-A720-D56A947EA8CD}"/>
    <cellStyle name="40% - Ênfase5 12 5 2" xfId="35779" xr:uid="{F01AA9FE-89A3-46FF-A78C-2B29BC68C488}"/>
    <cellStyle name="40% - Ênfase5 12 5 2 2" xfId="35780" xr:uid="{09968D14-B13D-4F1A-BBBC-192404223D0E}"/>
    <cellStyle name="40% - Ênfase5 12 5 2 3" xfId="35781" xr:uid="{AE7FC705-F4B6-40FE-B052-9A4263B1F954}"/>
    <cellStyle name="40% - Ênfase5 12 5 3" xfId="35782" xr:uid="{5A640CF4-DB45-4269-A416-38D43D7B5EAE}"/>
    <cellStyle name="40% - Ênfase5 12 5 4" xfId="35783" xr:uid="{027A5396-0F47-48EB-A681-49D7C9A70872}"/>
    <cellStyle name="40% - Ênfase5 12 6" xfId="35784" xr:uid="{94BD8021-2A2A-4A40-B1FF-2E4D13D01537}"/>
    <cellStyle name="40% - Ênfase5 12 6 2" xfId="35785" xr:uid="{7C07855A-D85B-43A3-88A0-CA10A23C0356}"/>
    <cellStyle name="40% - Ênfase5 12 6 3" xfId="35786" xr:uid="{341111FB-8971-4410-8767-7386AEEE1ABA}"/>
    <cellStyle name="40% - Ênfase5 12 7" xfId="35787" xr:uid="{AA5469CE-0224-46D7-A4A1-69054FFAAA9F}"/>
    <cellStyle name="40% - Ênfase5 12 8" xfId="35788" xr:uid="{ADDA867D-B2F2-4AF3-BE93-D34B8C0BC207}"/>
    <cellStyle name="40% - Ênfase5 120" xfId="35789" xr:uid="{01C365B0-EED7-45D3-9D25-5C4A4CC14C20}"/>
    <cellStyle name="40% - Ênfase5 121" xfId="35790" xr:uid="{DB63D4D6-78CD-415B-9AD9-BD42609FB077}"/>
    <cellStyle name="40% - Ênfase5 122" xfId="35791" xr:uid="{288314B2-E9DC-4B3A-AE82-8F68A701D234}"/>
    <cellStyle name="40% - Ênfase5 123" xfId="35792" xr:uid="{7730DC55-AC2C-4928-B14A-B3996AEC7113}"/>
    <cellStyle name="40% - Ênfase5 124" xfId="35793" xr:uid="{C70B9AD8-3E82-4340-ACBB-AF00362206DC}"/>
    <cellStyle name="40% - Ênfase5 125" xfId="35794" xr:uid="{F90B5A8F-A392-417A-A4BA-62AC6A66AC59}"/>
    <cellStyle name="40% - Ênfase5 126" xfId="35795" xr:uid="{31F9D1E3-1D9A-4956-BFE2-264CC42B3CF6}"/>
    <cellStyle name="40% - Ênfase5 127" xfId="35796" xr:uid="{546AAB54-7FA7-4DC1-9349-351276AC4535}"/>
    <cellStyle name="40% - Ênfase5 128" xfId="35797" xr:uid="{4EED48EA-8842-40B2-894A-8E1E6C7CEA38}"/>
    <cellStyle name="40% - Ênfase5 129" xfId="35798" xr:uid="{F98A6F1A-92D3-4266-BDF2-E6133BAFCFCA}"/>
    <cellStyle name="40% - Ênfase5 13" xfId="5494" xr:uid="{556B10FC-FAD6-4814-86A1-050AADA17E72}"/>
    <cellStyle name="40% - Ênfase5 13 2" xfId="12101" xr:uid="{B8696DDF-79CB-4C92-A9D8-EE2D4657A81B}"/>
    <cellStyle name="40% - Ênfase5 13 2 2" xfId="12102" xr:uid="{57AD0DCB-AC8B-4348-AB29-FBECCE075C23}"/>
    <cellStyle name="40% - Ênfase5 13 2 2 2" xfId="35799" xr:uid="{28B4731E-DF49-41E6-9029-ECBF87F5B2E7}"/>
    <cellStyle name="40% - Ênfase5 13 2 2 2 2" xfId="35800" xr:uid="{CB7B10DB-7F43-4B7A-A34A-38680BFF8ACE}"/>
    <cellStyle name="40% - Ênfase5 13 2 2 2 3" xfId="35801" xr:uid="{311487A7-6785-4BB8-B999-7ED1B55121B3}"/>
    <cellStyle name="40% - Ênfase5 13 2 2 3" xfId="35802" xr:uid="{798EFEF8-4361-4FD4-A0BF-46683DC08CCA}"/>
    <cellStyle name="40% - Ênfase5 13 2 2 4" xfId="35803" xr:uid="{77784EDF-5B86-4EAC-AF98-3DB481018BAA}"/>
    <cellStyle name="40% - Ênfase5 13 2 3" xfId="12103" xr:uid="{D5E8CFE3-840B-487E-9D9D-3DE0BE25AFD2}"/>
    <cellStyle name="40% - Ênfase5 13 2 3 2" xfId="35804" xr:uid="{D382DA91-0551-4DCD-AF50-32E215FE6035}"/>
    <cellStyle name="40% - Ênfase5 13 2 3 2 2" xfId="35805" xr:uid="{9D569077-B2AC-4F57-902F-A3B67CE1546A}"/>
    <cellStyle name="40% - Ênfase5 13 2 3 2 3" xfId="35806" xr:uid="{675EBE67-D82C-438A-A8D2-3D5513C70824}"/>
    <cellStyle name="40% - Ênfase5 13 2 3 3" xfId="35807" xr:uid="{4ACCECD9-ADCB-4AA0-9622-7376C32DFF7F}"/>
    <cellStyle name="40% - Ênfase5 13 2 3 4" xfId="35808" xr:uid="{D5FA3394-4990-4FD6-8147-3B6781FC9841}"/>
    <cellStyle name="40% - Ênfase5 13 2 4" xfId="35809" xr:uid="{B5A0A91F-5056-49BC-A02B-CDC6EA3F45B9}"/>
    <cellStyle name="40% - Ênfase5 13 2 4 2" xfId="35810" xr:uid="{F7EDF10E-9D90-4154-93E5-BA1A605878C8}"/>
    <cellStyle name="40% - Ênfase5 13 2 4 3" xfId="35811" xr:uid="{130173D9-3A86-46D2-ABAA-C806B4FAA7F9}"/>
    <cellStyle name="40% - Ênfase5 13 2 5" xfId="35812" xr:uid="{8BE7A298-5BC3-4DC8-AC7D-45174146685E}"/>
    <cellStyle name="40% - Ênfase5 13 2 6" xfId="35813" xr:uid="{1E40AAF0-43C6-45A2-903E-57E2F68CCAC4}"/>
    <cellStyle name="40% - Ênfase5 13 3" xfId="12104" xr:uid="{E6AEA387-F44F-430F-B7A0-E4E93A358B10}"/>
    <cellStyle name="40% - Ênfase5 13 3 2" xfId="12105" xr:uid="{F119703A-B57C-4926-99E4-88B0806D7B45}"/>
    <cellStyle name="40% - Ênfase5 13 3 2 2" xfId="35814" xr:uid="{85FC4019-D5EE-4D65-AE2D-50A3B8097A6D}"/>
    <cellStyle name="40% - Ênfase5 13 3 2 2 2" xfId="35815" xr:uid="{24F8199B-D861-46BB-9550-82F4EE4DD46F}"/>
    <cellStyle name="40% - Ênfase5 13 3 2 2 3" xfId="35816" xr:uid="{6FA52AAD-C1B8-4F18-8547-C3F193DD2B5C}"/>
    <cellStyle name="40% - Ênfase5 13 3 2 3" xfId="35817" xr:uid="{46AF9C33-A44A-479F-AFDA-EDC0E3CA81F5}"/>
    <cellStyle name="40% - Ênfase5 13 3 2 4" xfId="35818" xr:uid="{5D755564-6891-4150-92F5-E697EE72436A}"/>
    <cellStyle name="40% - Ênfase5 13 3 3" xfId="12106" xr:uid="{AD3CB00C-7F01-41ED-B8A0-94205B2F9555}"/>
    <cellStyle name="40% - Ênfase5 13 3 3 2" xfId="35819" xr:uid="{6990F5BA-45C2-459A-9B0D-3F759997124A}"/>
    <cellStyle name="40% - Ênfase5 13 3 3 2 2" xfId="35820" xr:uid="{B43E9E3B-1121-4163-927D-235C6FCBAF56}"/>
    <cellStyle name="40% - Ênfase5 13 3 3 2 3" xfId="35821" xr:uid="{DDF06A31-03C3-45F1-B444-0B03387A0DEE}"/>
    <cellStyle name="40% - Ênfase5 13 3 3 3" xfId="35822" xr:uid="{94CCEF7C-1571-4F46-AD0F-569A3E1C3817}"/>
    <cellStyle name="40% - Ênfase5 13 3 3 4" xfId="35823" xr:uid="{F834FE1C-023B-48E5-AA58-D8F543F26882}"/>
    <cellStyle name="40% - Ênfase5 13 3 4" xfId="35824" xr:uid="{19C2A7B2-95F0-4A42-A478-6CC2034B3695}"/>
    <cellStyle name="40% - Ênfase5 13 3 4 2" xfId="35825" xr:uid="{8348DD74-1E73-410A-B3C8-50F53AE38380}"/>
    <cellStyle name="40% - Ênfase5 13 3 4 3" xfId="35826" xr:uid="{1F97DC50-DEC2-4281-80E0-B1DB43F7561D}"/>
    <cellStyle name="40% - Ênfase5 13 3 5" xfId="35827" xr:uid="{E6521457-3026-4B63-B6E8-4F5DC857856A}"/>
    <cellStyle name="40% - Ênfase5 13 3 6" xfId="35828" xr:uid="{80544FC6-5166-4EA5-8AEF-393AE5A24C14}"/>
    <cellStyle name="40% - Ênfase5 13 4" xfId="12107" xr:uid="{F284F7F4-A0DA-4C87-9E48-61260BCBE07C}"/>
    <cellStyle name="40% - Ênfase5 13 4 2" xfId="35829" xr:uid="{DA990B6E-B3AA-48AB-BC9A-9679280300A5}"/>
    <cellStyle name="40% - Ênfase5 13 4 2 2" xfId="35830" xr:uid="{9D922FCB-24DC-480E-9BD3-DAB444B57752}"/>
    <cellStyle name="40% - Ênfase5 13 4 2 3" xfId="35831" xr:uid="{E82305AA-8488-44F1-ADE3-216F6E3D1881}"/>
    <cellStyle name="40% - Ênfase5 13 4 3" xfId="35832" xr:uid="{5CAF957E-708F-4D0F-B7D1-C34D3388F3FE}"/>
    <cellStyle name="40% - Ênfase5 13 4 4" xfId="35833" xr:uid="{FED142D4-8D78-4F1C-B873-BC5C81CA0D82}"/>
    <cellStyle name="40% - Ênfase5 13 5" xfId="12108" xr:uid="{D817E4CF-D8CA-4DB6-B615-A6AA221C3225}"/>
    <cellStyle name="40% - Ênfase5 13 5 2" xfId="35834" xr:uid="{4587AFBC-277E-41DC-9906-38F827EDFBCB}"/>
    <cellStyle name="40% - Ênfase5 13 5 2 2" xfId="35835" xr:uid="{2C29A8A7-9F4F-4488-93AA-917B5D059FA0}"/>
    <cellStyle name="40% - Ênfase5 13 5 2 3" xfId="35836" xr:uid="{F6AC36B9-FAE3-4052-8F75-AA3C3C1B1C71}"/>
    <cellStyle name="40% - Ênfase5 13 5 3" xfId="35837" xr:uid="{74B0CC6A-B29D-4679-86E4-BAC69CB0485B}"/>
    <cellStyle name="40% - Ênfase5 13 5 4" xfId="35838" xr:uid="{9162E617-8B42-4353-84CA-0590BDBC79A4}"/>
    <cellStyle name="40% - Ênfase5 130" xfId="35839" xr:uid="{5F60BFF1-82B7-440D-9658-A6478CCC155C}"/>
    <cellStyle name="40% - Ênfase5 131" xfId="35840" xr:uid="{886B24F6-224E-44CE-8603-82332ADB9422}"/>
    <cellStyle name="40% - Ênfase5 132" xfId="35841" xr:uid="{3528F717-BD47-4F99-B028-1DB89E2755E2}"/>
    <cellStyle name="40% - Ênfase5 133" xfId="35842" xr:uid="{8BD52549-5C3F-41B3-88F5-61D340D5C39A}"/>
    <cellStyle name="40% - Ênfase5 134" xfId="35843" xr:uid="{6E949064-7625-4117-8917-5CD0925C3697}"/>
    <cellStyle name="40% - Ênfase5 135" xfId="35844" xr:uid="{43E4ED61-BBAD-44B9-B2F1-93EF95D29975}"/>
    <cellStyle name="40% - Ênfase5 136" xfId="35845" xr:uid="{CBFB4394-B2D5-4999-B3F7-C0599470A8B9}"/>
    <cellStyle name="40% - Ênfase5 137" xfId="35846" xr:uid="{C4270F2B-288D-4206-969C-E2E3EA4105EF}"/>
    <cellStyle name="40% - Ênfase5 138" xfId="35847" xr:uid="{44DB2952-362D-413A-B5A5-37185F8087C0}"/>
    <cellStyle name="40% - Ênfase5 139" xfId="35848" xr:uid="{417CB6F0-DEF9-47B5-BB0A-3EE2F7BD8974}"/>
    <cellStyle name="40% - Ênfase5 14" xfId="5495" xr:uid="{47E8E0BF-E6CA-42F6-AB07-8ADB12AA0AA7}"/>
    <cellStyle name="40% - Ênfase5 14 2" xfId="12109" xr:uid="{9D82BD2F-BCCB-4D69-B3C0-C809DCD841C1}"/>
    <cellStyle name="40% - Ênfase5 14 2 2" xfId="12110" xr:uid="{1EF5EB01-F489-475F-B6D1-C87B697A8AB4}"/>
    <cellStyle name="40% - Ênfase5 14 2 2 2" xfId="35849" xr:uid="{4B8B6D4E-CB7E-4562-9E36-FEB4E15C9051}"/>
    <cellStyle name="40% - Ênfase5 14 2 2 2 2" xfId="35850" xr:uid="{1E230AED-A447-4FBC-AF71-ADAB778EDE69}"/>
    <cellStyle name="40% - Ênfase5 14 2 2 2 3" xfId="35851" xr:uid="{97F06466-88D5-48CB-8E3E-36D6474A99BB}"/>
    <cellStyle name="40% - Ênfase5 14 2 2 3" xfId="35852" xr:uid="{ABD60EB5-99FC-4114-8600-BB8ABE569BFA}"/>
    <cellStyle name="40% - Ênfase5 14 2 2 4" xfId="35853" xr:uid="{B388328E-C11D-47A9-A9D9-2E085C750053}"/>
    <cellStyle name="40% - Ênfase5 14 2 3" xfId="12111" xr:uid="{B5FB0982-9641-4391-BB38-69D1AE8FEA77}"/>
    <cellStyle name="40% - Ênfase5 14 2 3 2" xfId="35854" xr:uid="{A70FE283-E311-450F-B920-0120B0A44462}"/>
    <cellStyle name="40% - Ênfase5 14 2 3 2 2" xfId="35855" xr:uid="{95465819-B529-40C9-9242-B99ED0F8EE91}"/>
    <cellStyle name="40% - Ênfase5 14 2 3 2 3" xfId="35856" xr:uid="{F1611702-7949-44DB-AB80-E0A6B333BDF4}"/>
    <cellStyle name="40% - Ênfase5 14 2 3 3" xfId="35857" xr:uid="{54FC343B-C1B5-436C-9B35-1F4D47B74001}"/>
    <cellStyle name="40% - Ênfase5 14 2 3 4" xfId="35858" xr:uid="{B6AB3A41-4FD1-4CA0-A166-3D77F1CD83D9}"/>
    <cellStyle name="40% - Ênfase5 14 2 4" xfId="35859" xr:uid="{01E391B3-2EBE-4221-B627-C719D870C554}"/>
    <cellStyle name="40% - Ênfase5 14 2 4 2" xfId="35860" xr:uid="{70306851-7971-4AAA-90ED-2C13ADA391CB}"/>
    <cellStyle name="40% - Ênfase5 14 2 4 3" xfId="35861" xr:uid="{1A0335E1-0D48-4EB3-9A56-9EC3E3CC2749}"/>
    <cellStyle name="40% - Ênfase5 14 2 5" xfId="35862" xr:uid="{52E7E387-0BDB-4AC1-A1AC-88609CABB127}"/>
    <cellStyle name="40% - Ênfase5 14 2 6" xfId="35863" xr:uid="{282FD5AC-0F09-42BC-A7C9-654D043E01A9}"/>
    <cellStyle name="40% - Ênfase5 14 3" xfId="12112" xr:uid="{A6F3BECF-1418-4BC2-B344-AD28C7666473}"/>
    <cellStyle name="40% - Ênfase5 14 3 2" xfId="12113" xr:uid="{972A73CE-D0C2-4A0E-89C1-9CE65436A3A4}"/>
    <cellStyle name="40% - Ênfase5 14 3 2 2" xfId="35864" xr:uid="{5A56BCD9-8691-4B85-B818-2AC7D771D5A3}"/>
    <cellStyle name="40% - Ênfase5 14 3 2 2 2" xfId="35865" xr:uid="{74C22135-559A-4CF6-94D9-918FD0DF9C5E}"/>
    <cellStyle name="40% - Ênfase5 14 3 2 2 3" xfId="35866" xr:uid="{F444E3FD-B0B4-48F7-A373-7B7473B7F3E5}"/>
    <cellStyle name="40% - Ênfase5 14 3 2 3" xfId="35867" xr:uid="{472EDB6D-73FA-48DC-957E-8C7A30BB0706}"/>
    <cellStyle name="40% - Ênfase5 14 3 2 4" xfId="35868" xr:uid="{5E96BF82-451B-475B-8E61-01002C95D1CA}"/>
    <cellStyle name="40% - Ênfase5 14 3 3" xfId="12114" xr:uid="{46CE32E5-2759-4E64-81D9-21EEE21DAC90}"/>
    <cellStyle name="40% - Ênfase5 14 3 3 2" xfId="35869" xr:uid="{0A4A67A8-5680-4548-8366-22010BEF5FF9}"/>
    <cellStyle name="40% - Ênfase5 14 3 3 2 2" xfId="35870" xr:uid="{F155A7EA-9B4C-40C2-993F-1A2CF9A002EB}"/>
    <cellStyle name="40% - Ênfase5 14 3 3 2 3" xfId="35871" xr:uid="{14C70853-FF28-4AF1-9A37-E21E04963B05}"/>
    <cellStyle name="40% - Ênfase5 14 3 3 3" xfId="35872" xr:uid="{33DB3D49-E334-4BED-AB42-150C95EA8DD2}"/>
    <cellStyle name="40% - Ênfase5 14 3 3 4" xfId="35873" xr:uid="{45D5795A-E416-4B74-841D-D1CBB27D05E8}"/>
    <cellStyle name="40% - Ênfase5 14 3 4" xfId="35874" xr:uid="{6AB114F0-B7B2-4986-8717-8A2EBCC4F4FF}"/>
    <cellStyle name="40% - Ênfase5 14 3 4 2" xfId="35875" xr:uid="{46409ECB-5EC4-4EC7-92E1-D601561414EB}"/>
    <cellStyle name="40% - Ênfase5 14 3 4 3" xfId="35876" xr:uid="{2B62710B-56D9-4661-9BC0-3B12519F1848}"/>
    <cellStyle name="40% - Ênfase5 14 3 5" xfId="35877" xr:uid="{92C6184D-0326-4FF1-B547-3017526ABBC3}"/>
    <cellStyle name="40% - Ênfase5 14 3 6" xfId="35878" xr:uid="{04364DDF-3444-41A0-9B96-E7192F984BEA}"/>
    <cellStyle name="40% - Ênfase5 14 4" xfId="12115" xr:uid="{AC20501C-00BE-44E7-AC86-0CE0AE9BD7AB}"/>
    <cellStyle name="40% - Ênfase5 14 4 2" xfId="35879" xr:uid="{363394D1-3306-4335-B091-809268FDE468}"/>
    <cellStyle name="40% - Ênfase5 14 4 2 2" xfId="35880" xr:uid="{2A556076-C09A-4BD6-BA93-88253C425CCB}"/>
    <cellStyle name="40% - Ênfase5 14 4 2 3" xfId="35881" xr:uid="{863CF2DD-17DC-44DD-AD77-B628213CCCEB}"/>
    <cellStyle name="40% - Ênfase5 14 4 3" xfId="35882" xr:uid="{AB1987B2-C8D8-4B46-A0B0-5C48B338F62C}"/>
    <cellStyle name="40% - Ênfase5 14 4 4" xfId="35883" xr:uid="{8FE9CE48-94ED-4FC8-BABA-B56F47FC678B}"/>
    <cellStyle name="40% - Ênfase5 14 5" xfId="12116" xr:uid="{7D33AAD8-2B0F-45B2-B7E1-926E231753FE}"/>
    <cellStyle name="40% - Ênfase5 14 5 2" xfId="35884" xr:uid="{2014E292-4F5D-47E1-8CB1-004618C6B998}"/>
    <cellStyle name="40% - Ênfase5 14 5 2 2" xfId="35885" xr:uid="{7A07D807-C21C-4361-9632-354B06ED5858}"/>
    <cellStyle name="40% - Ênfase5 14 5 2 3" xfId="35886" xr:uid="{2FEA6877-05CC-4E7F-AD84-EDC10473932D}"/>
    <cellStyle name="40% - Ênfase5 14 5 3" xfId="35887" xr:uid="{825FB644-4092-4F83-8461-6CAEACE14F3C}"/>
    <cellStyle name="40% - Ênfase5 14 5 4" xfId="35888" xr:uid="{C03EA2DA-4E64-4AD6-90DE-F7823E470391}"/>
    <cellStyle name="40% - Ênfase5 140" xfId="35889" xr:uid="{D346D5D3-EDD0-44F9-908E-F20F5CC9C0E2}"/>
    <cellStyle name="40% - Ênfase5 141" xfId="35890" xr:uid="{3A3C56B0-5880-40CD-861A-6A4D87D8A443}"/>
    <cellStyle name="40% - Ênfase5 142" xfId="35891" xr:uid="{CFA1EDAE-D337-46C0-81C3-00BB570982A9}"/>
    <cellStyle name="40% - Ênfase5 143" xfId="35892" xr:uid="{2AB56129-0D5A-4CBE-8F75-C3B5B4F752B7}"/>
    <cellStyle name="40% - Ênfase5 144" xfId="43933" xr:uid="{6882A52B-0446-4BF3-A852-B8150CEBF645}"/>
    <cellStyle name="40% - Ênfase5 145" xfId="43934" xr:uid="{FF4BB593-835D-4E5E-BEC2-FF82A97D6BC2}"/>
    <cellStyle name="40% - Ênfase5 146" xfId="43935" xr:uid="{5175417C-8766-46DA-AB96-E404804A16CE}"/>
    <cellStyle name="40% - Ênfase5 147" xfId="43936" xr:uid="{3C24AC25-AF66-4FAA-943A-7A89B23BA90A}"/>
    <cellStyle name="40% - Ênfase5 148" xfId="43937" xr:uid="{2CF38F75-0A28-4AF9-BD5D-74BBE153E205}"/>
    <cellStyle name="40% - Ênfase5 149" xfId="43938" xr:uid="{98D3566B-5053-4DE6-A3EB-A0C8A681A369}"/>
    <cellStyle name="40% - Ênfase5 15" xfId="5496" xr:uid="{6DBFBE46-A70A-4ACA-8E5E-1BC60C4C7D28}"/>
    <cellStyle name="40% - Ênfase5 15 2" xfId="12117" xr:uid="{959004D3-52E1-4E25-B103-AACC496C3E89}"/>
    <cellStyle name="40% - Ênfase5 15 2 2" xfId="12118" xr:uid="{3A5443A0-D903-4E07-B329-2EF0C42BDFE6}"/>
    <cellStyle name="40% - Ênfase5 15 2 2 2" xfId="35893" xr:uid="{44AAC649-7A74-4B5E-BF5A-2F660CAB61C7}"/>
    <cellStyle name="40% - Ênfase5 15 2 2 2 2" xfId="35894" xr:uid="{818BD123-1F6F-47B4-A7C3-3098F4C32342}"/>
    <cellStyle name="40% - Ênfase5 15 2 2 2 3" xfId="35895" xr:uid="{F7FAAFEC-B7C7-44F8-B787-38322E69E6BA}"/>
    <cellStyle name="40% - Ênfase5 15 2 2 3" xfId="35896" xr:uid="{9F89B35E-DB01-4D27-BE08-3DE80A0A6CEF}"/>
    <cellStyle name="40% - Ênfase5 15 2 2 4" xfId="35897" xr:uid="{0B8066B7-7733-4EEF-845E-4B83691DE5E8}"/>
    <cellStyle name="40% - Ênfase5 15 2 3" xfId="12119" xr:uid="{34BFA207-153D-4950-BDCE-611F071F966C}"/>
    <cellStyle name="40% - Ênfase5 15 2 3 2" xfId="35898" xr:uid="{88CDAC0D-C0D9-4FFC-BBC9-B915BD1E7CD5}"/>
    <cellStyle name="40% - Ênfase5 15 2 3 2 2" xfId="35899" xr:uid="{DB4ECD06-59A2-44AA-94F8-344B45785BE4}"/>
    <cellStyle name="40% - Ênfase5 15 2 3 2 3" xfId="35900" xr:uid="{E800C526-BAEC-47B4-BE5C-C2316F042673}"/>
    <cellStyle name="40% - Ênfase5 15 2 3 3" xfId="35901" xr:uid="{39B33AD7-ED50-4CBD-B18B-18CB99EB1558}"/>
    <cellStyle name="40% - Ênfase5 15 2 3 4" xfId="35902" xr:uid="{E186CC01-E93C-43EF-AE04-184418B89E93}"/>
    <cellStyle name="40% - Ênfase5 15 2 4" xfId="35903" xr:uid="{99E22C9B-D159-4679-B6E9-2E4EBE9986EF}"/>
    <cellStyle name="40% - Ênfase5 15 2 4 2" xfId="35904" xr:uid="{116EE389-CF61-464F-9762-1EB403986F0B}"/>
    <cellStyle name="40% - Ênfase5 15 2 4 3" xfId="35905" xr:uid="{7B02ED48-F7FC-48E3-8669-909DEEC665CB}"/>
    <cellStyle name="40% - Ênfase5 15 2 5" xfId="35906" xr:uid="{0BB0B51E-2787-470E-81BD-7BDC910546D7}"/>
    <cellStyle name="40% - Ênfase5 15 2 6" xfId="35907" xr:uid="{8F3B0FE6-3061-4CC0-811C-D07FE1B23601}"/>
    <cellStyle name="40% - Ênfase5 15 3" xfId="12120" xr:uid="{7949DE9A-838E-41E6-931F-743FFFEC26BA}"/>
    <cellStyle name="40% - Ênfase5 15 3 2" xfId="12121" xr:uid="{686DCDA0-8DDE-408B-AA28-A9CA26696957}"/>
    <cellStyle name="40% - Ênfase5 15 3 2 2" xfId="35908" xr:uid="{552551B1-D7F6-4928-9147-A412648E2E8B}"/>
    <cellStyle name="40% - Ênfase5 15 3 2 2 2" xfId="35909" xr:uid="{75C347B3-1CA2-469D-83FE-11DB7512D5F0}"/>
    <cellStyle name="40% - Ênfase5 15 3 2 2 3" xfId="35910" xr:uid="{0F8E0741-C3AB-442A-AF3C-037D39C8B030}"/>
    <cellStyle name="40% - Ênfase5 15 3 2 3" xfId="35911" xr:uid="{6E5E1ED5-0CB5-42E8-B29E-5324A4CD99BC}"/>
    <cellStyle name="40% - Ênfase5 15 3 2 4" xfId="35912" xr:uid="{191E4542-EE5C-42E1-A52B-86C9EC66E26A}"/>
    <cellStyle name="40% - Ênfase5 15 3 3" xfId="12122" xr:uid="{F3F89350-8F9F-4FF4-B656-C76591A31FC7}"/>
    <cellStyle name="40% - Ênfase5 15 3 3 2" xfId="35913" xr:uid="{D40E4F3D-9ED9-40F6-B9C2-D77C8B89990F}"/>
    <cellStyle name="40% - Ênfase5 15 3 3 2 2" xfId="35914" xr:uid="{05609AD5-CB1A-4D9C-A3A2-4EE42F93B8E0}"/>
    <cellStyle name="40% - Ênfase5 15 3 3 2 3" xfId="35915" xr:uid="{B6DF0D8D-C19F-468D-8C7D-C9227B516874}"/>
    <cellStyle name="40% - Ênfase5 15 3 3 3" xfId="35916" xr:uid="{DDD6B2D3-8572-40AE-AD96-233370F50ECC}"/>
    <cellStyle name="40% - Ênfase5 15 3 3 4" xfId="35917" xr:uid="{983154A8-7275-4BB7-AF29-3FFD3F9E2CE8}"/>
    <cellStyle name="40% - Ênfase5 15 3 4" xfId="35918" xr:uid="{DF5FE07D-D82E-47E4-B2EC-45438EBDF3C7}"/>
    <cellStyle name="40% - Ênfase5 15 3 4 2" xfId="35919" xr:uid="{39F99D22-818E-4572-BE9F-5E42A0FE2126}"/>
    <cellStyle name="40% - Ênfase5 15 3 4 3" xfId="35920" xr:uid="{660A5F06-9931-427F-A16A-EFD8C7A3481E}"/>
    <cellStyle name="40% - Ênfase5 15 3 5" xfId="35921" xr:uid="{1365AB60-734B-4EC2-B0A2-72157A55ED75}"/>
    <cellStyle name="40% - Ênfase5 15 3 6" xfId="35922" xr:uid="{2380C0FE-C0C2-4656-88AE-353A30491825}"/>
    <cellStyle name="40% - Ênfase5 15 4" xfId="12123" xr:uid="{51BD0792-350E-4F5E-90AE-4CB88CFA70A2}"/>
    <cellStyle name="40% - Ênfase5 15 4 2" xfId="35923" xr:uid="{358D035A-18B0-400A-84EF-BDD1D2D28597}"/>
    <cellStyle name="40% - Ênfase5 15 4 2 2" xfId="35924" xr:uid="{89BC8F87-7816-4D6C-B47D-49143960D74A}"/>
    <cellStyle name="40% - Ênfase5 15 4 2 3" xfId="35925" xr:uid="{F0645116-5F7B-4E01-8A8D-644246553EC6}"/>
    <cellStyle name="40% - Ênfase5 15 4 3" xfId="35926" xr:uid="{B0D1E483-BA0D-4A0F-ABE1-31A61724DFB4}"/>
    <cellStyle name="40% - Ênfase5 15 4 4" xfId="35927" xr:uid="{E84107DD-EFA3-479C-95CA-B75561F7ED5B}"/>
    <cellStyle name="40% - Ênfase5 15 5" xfId="12124" xr:uid="{66EF4A40-60EA-454F-A496-03EAD20E17D2}"/>
    <cellStyle name="40% - Ênfase5 15 5 2" xfId="35928" xr:uid="{ED5D16C1-1126-435A-881B-B2F4B38C83EF}"/>
    <cellStyle name="40% - Ênfase5 15 5 2 2" xfId="35929" xr:uid="{93AEC7B3-74A2-4DF8-B40F-FAE60C929345}"/>
    <cellStyle name="40% - Ênfase5 15 5 2 3" xfId="35930" xr:uid="{E896655C-C592-4A0D-B504-7094E2409494}"/>
    <cellStyle name="40% - Ênfase5 15 5 3" xfId="35931" xr:uid="{587DB226-99E3-468A-AC87-EFA74B0F167F}"/>
    <cellStyle name="40% - Ênfase5 15 5 4" xfId="35932" xr:uid="{1C3D11ED-9AA7-4341-9017-0F638A4511FA}"/>
    <cellStyle name="40% - Ênfase5 150" xfId="43939" xr:uid="{3A70E5F0-2EFE-4EB9-9CE2-9E8CF0D51106}"/>
    <cellStyle name="40% - Ênfase5 151" xfId="43940" xr:uid="{3C38B1DC-AAC0-4853-8455-B1C8FC1BEBA4}"/>
    <cellStyle name="40% - Ênfase5 152" xfId="43941" xr:uid="{D7DCC978-D611-4ADC-A001-E8FD64025163}"/>
    <cellStyle name="40% - Ênfase5 16" xfId="5497" xr:uid="{238B7B1F-BAE7-40E4-9A6D-84F4BF468A6E}"/>
    <cellStyle name="40% - Ênfase5 16 2" xfId="12125" xr:uid="{026AD331-A0B7-4745-AADE-BF5A6C689AC7}"/>
    <cellStyle name="40% - Ênfase5 16 2 2" xfId="12126" xr:uid="{9E83AC7C-A950-4595-A747-0B9143440EFF}"/>
    <cellStyle name="40% - Ênfase5 16 2 2 2" xfId="35933" xr:uid="{7C14F34B-A7B3-4664-93C3-0087640E0AF0}"/>
    <cellStyle name="40% - Ênfase5 16 2 2 3" xfId="35934" xr:uid="{5FA93F68-19BA-457A-B69F-D28B5E20343C}"/>
    <cellStyle name="40% - Ênfase5 16 2 3" xfId="35935" xr:uid="{AC5BC5B1-689E-4369-98F7-28ADB1A026A7}"/>
    <cellStyle name="40% - Ênfase5 16 2 4" xfId="35936" xr:uid="{77CFE56B-81FD-42A7-BF07-323347C57EE8}"/>
    <cellStyle name="40% - Ênfase5 16 3" xfId="12127" xr:uid="{01C19428-ACE5-49E8-9895-348DEA2666F0}"/>
    <cellStyle name="40% - Ênfase5 16 3 2" xfId="35937" xr:uid="{B0F39F5F-687F-48D7-965D-F6273F53871F}"/>
    <cellStyle name="40% - Ênfase5 16 3 2 2" xfId="35938" xr:uid="{E1991477-944D-4A4E-9AC3-DA86A444856A}"/>
    <cellStyle name="40% - Ênfase5 16 3 2 3" xfId="35939" xr:uid="{24D46F58-3222-46E5-B46B-2BB303AA9501}"/>
    <cellStyle name="40% - Ênfase5 16 3 3" xfId="35940" xr:uid="{F6F53129-5260-4530-91EC-D911BFE72171}"/>
    <cellStyle name="40% - Ênfase5 16 3 4" xfId="35941" xr:uid="{7C5E0684-F1D4-4E1D-92FE-DE5BC90C22D8}"/>
    <cellStyle name="40% - Ênfase5 17" xfId="5498" xr:uid="{13371C7F-E9E4-4AB6-A468-6C6D78FE8906}"/>
    <cellStyle name="40% - Ênfase5 17 2" xfId="12128" xr:uid="{44B50D65-1B06-46AB-828A-41A305A9F2CB}"/>
    <cellStyle name="40% - Ênfase5 17 2 2" xfId="12129" xr:uid="{6B5B9BE6-C4D2-4228-935A-4580B1D46962}"/>
    <cellStyle name="40% - Ênfase5 17 2 2 2" xfId="35942" xr:uid="{E3244443-8340-43AD-B5F8-6E741C701AF6}"/>
    <cellStyle name="40% - Ênfase5 17 2 2 3" xfId="35943" xr:uid="{8EC15AC9-ED98-4BBE-B052-79D079A4AD66}"/>
    <cellStyle name="40% - Ênfase5 17 2 3" xfId="35944" xr:uid="{F0FA64AE-A446-4B8A-B2B0-2DD0FC726AB9}"/>
    <cellStyle name="40% - Ênfase5 17 2 4" xfId="35945" xr:uid="{F4EAB8C4-943D-4A84-8123-37F703F59AEF}"/>
    <cellStyle name="40% - Ênfase5 17 3" xfId="12130" xr:uid="{57CB1ECD-3703-463A-AF2E-74B4162D2752}"/>
    <cellStyle name="40% - Ênfase5 17 3 2" xfId="35946" xr:uid="{32836159-91FB-4C0A-BAAC-899ED4E3D20C}"/>
    <cellStyle name="40% - Ênfase5 17 3 2 2" xfId="35947" xr:uid="{5DB72DD0-8EDA-4D4B-B1D4-133A400C4425}"/>
    <cellStyle name="40% - Ênfase5 17 3 2 3" xfId="35948" xr:uid="{335F4CFC-A352-4857-9835-3A9CF15E2E56}"/>
    <cellStyle name="40% - Ênfase5 17 3 3" xfId="35949" xr:uid="{DF9F9E65-AF2D-426B-A63E-12E935276F55}"/>
    <cellStyle name="40% - Ênfase5 17 3 4" xfId="35950" xr:uid="{0B85168D-3218-44F9-9E67-66B810E1C4D5}"/>
    <cellStyle name="40% - Ênfase5 18" xfId="5499" xr:uid="{4CD58E06-AFBA-4F8A-8427-2EC7170046E5}"/>
    <cellStyle name="40% - Ênfase5 18 2" xfId="12131" xr:uid="{F0EA5284-8621-4694-BF59-498E509EF452}"/>
    <cellStyle name="40% - Ênfase5 18 2 2" xfId="12132" xr:uid="{E02534C3-7EEC-4305-9D2A-97764C4F0E1C}"/>
    <cellStyle name="40% - Ênfase5 18 2 2 2" xfId="35951" xr:uid="{6E6E17C2-B9F0-4128-B951-66ABB3334D66}"/>
    <cellStyle name="40% - Ênfase5 18 2 2 3" xfId="35952" xr:uid="{4D0C718A-06B9-439D-8F44-8760C33CA2BA}"/>
    <cellStyle name="40% - Ênfase5 18 2 3" xfId="35953" xr:uid="{2FC5B209-109A-4199-91D7-EAA6AF72DE61}"/>
    <cellStyle name="40% - Ênfase5 18 2 4" xfId="35954" xr:uid="{18362935-5BE4-493D-AFC8-29FA15A6BE2C}"/>
    <cellStyle name="40% - Ênfase5 18 3" xfId="12133" xr:uid="{001D10C0-FB95-4F60-BE19-E72FBA499D8E}"/>
    <cellStyle name="40% - Ênfase5 18 3 2" xfId="35955" xr:uid="{D1B741E0-EB93-4717-AC0D-6B81B93AF5DA}"/>
    <cellStyle name="40% - Ênfase5 18 3 2 2" xfId="35956" xr:uid="{79518529-27D1-4373-880E-F54F789AE08B}"/>
    <cellStyle name="40% - Ênfase5 18 3 2 3" xfId="35957" xr:uid="{53D2E5AE-6122-4E93-A6B2-012FBDCF2D59}"/>
    <cellStyle name="40% - Ênfase5 18 3 3" xfId="35958" xr:uid="{9AF300C7-3E88-41D9-851E-1DFAB5F53A6A}"/>
    <cellStyle name="40% - Ênfase5 18 3 4" xfId="35959" xr:uid="{DE4B5382-E301-4BF1-B7A6-84B5A2B3F284}"/>
    <cellStyle name="40% - Ênfase5 19" xfId="5500" xr:uid="{E4501D09-5ADB-4C73-B94C-1CA69E40FCB0}"/>
    <cellStyle name="40% - Ênfase5 19 2" xfId="12134" xr:uid="{482EC2F4-46A4-435F-B24F-70DD601BBDB1}"/>
    <cellStyle name="40% - Ênfase5 19 2 2" xfId="12135" xr:uid="{178EF79F-ADF7-4D10-AF8E-30AB09252EB2}"/>
    <cellStyle name="40% - Ênfase5 19 2 2 2" xfId="35960" xr:uid="{1F633524-2C81-47C5-AD3C-174A64106A45}"/>
    <cellStyle name="40% - Ênfase5 19 2 2 3" xfId="35961" xr:uid="{7EA8194E-24D5-4A06-933A-07BF151F0465}"/>
    <cellStyle name="40% - Ênfase5 19 2 3" xfId="35962" xr:uid="{FE773533-4AA6-4524-9F8A-BB77ACAD6F99}"/>
    <cellStyle name="40% - Ênfase5 19 2 4" xfId="35963" xr:uid="{024EA64C-A985-4D53-A549-7345014D3221}"/>
    <cellStyle name="40% - Ênfase5 19 3" xfId="12136" xr:uid="{8DC36650-E26A-4D51-B70E-D73FD8CB17D9}"/>
    <cellStyle name="40% - Ênfase5 19 3 2" xfId="35964" xr:uid="{587C227E-131F-4553-BEBF-F12629CD734F}"/>
    <cellStyle name="40% - Ênfase5 19 3 2 2" xfId="35965" xr:uid="{81E9EBF2-4F50-4DF1-8230-E82333EB62E5}"/>
    <cellStyle name="40% - Ênfase5 19 3 2 3" xfId="35966" xr:uid="{FACEA11D-EC73-4C62-88FD-3D2E0EECD26E}"/>
    <cellStyle name="40% - Ênfase5 19 3 3" xfId="35967" xr:uid="{7B8516A8-FC6A-4ADE-BA14-F4CAE90E990D}"/>
    <cellStyle name="40% - Ênfase5 19 3 4" xfId="35968" xr:uid="{C54C3ACB-007C-49B9-A339-946A35727992}"/>
    <cellStyle name="40% - Ênfase5 2" xfId="5501" xr:uid="{7A689D8B-45F1-44B2-AA92-83477E1C3754}"/>
    <cellStyle name="40% - Ênfase5 2 10" xfId="5502" xr:uid="{E96DA498-DFD0-4C1B-AA82-6ABD3D54036D}"/>
    <cellStyle name="40% - Ênfase5 2 10 2" xfId="12137" xr:uid="{2068EAEA-7F40-42BB-AB52-95DFED2ABA06}"/>
    <cellStyle name="40% - Ênfase5 2 10 2 2" xfId="35969" xr:uid="{7CB72DB2-C401-43BF-87A2-AABACB145103}"/>
    <cellStyle name="40% - Ênfase5 2 10 2 2 2" xfId="35970" xr:uid="{4E24875F-8B3E-4676-A9EE-C3F90BCA0539}"/>
    <cellStyle name="40% - Ênfase5 2 10 2 2 3" xfId="35971" xr:uid="{57FB5FDC-782F-4EFD-B734-899CE8512BF6}"/>
    <cellStyle name="40% - Ênfase5 2 10 2 3" xfId="35972" xr:uid="{A04167D6-A9F0-46E5-8D20-C3162817C4C2}"/>
    <cellStyle name="40% - Ênfase5 2 10 2 4" xfId="35973" xr:uid="{64A8E2FF-D5D8-4D30-A376-D7AADA0328A5}"/>
    <cellStyle name="40% - Ênfase5 2 10 3" xfId="35974" xr:uid="{D28A0DD4-397A-4523-B4CE-6FB315F6E9E2}"/>
    <cellStyle name="40% - Ênfase5 2 10 3 2" xfId="35975" xr:uid="{08528388-B842-4561-A9E6-D148ABC4E949}"/>
    <cellStyle name="40% - Ênfase5 2 10 3 3" xfId="35976" xr:uid="{B54C88E2-791A-4E1D-9F5C-9EB0AC2EDADC}"/>
    <cellStyle name="40% - Ênfase5 2 10 4" xfId="35977" xr:uid="{6D8D85AD-CED1-4E91-AB79-4AD5F4CCDB87}"/>
    <cellStyle name="40% - Ênfase5 2 10 5" xfId="35978" xr:uid="{F732756C-BB64-4687-898C-AF33FB924D96}"/>
    <cellStyle name="40% - Ênfase5 2 11" xfId="12138" xr:uid="{30DB227F-4D15-4E20-B028-B50B3009AC6A}"/>
    <cellStyle name="40% - Ênfase5 2 11 2" xfId="35979" xr:uid="{5F38AB07-E2DA-4DB9-B02A-E5CFD7D87269}"/>
    <cellStyle name="40% - Ênfase5 2 11 2 2" xfId="35980" xr:uid="{91FD6F8B-3BF5-403E-9E0E-B39F617BFDBF}"/>
    <cellStyle name="40% - Ênfase5 2 11 2 3" xfId="35981" xr:uid="{D87FA4C4-C476-40CE-86A7-6302241DB41E}"/>
    <cellStyle name="40% - Ênfase5 2 11 3" xfId="35982" xr:uid="{87F0CC2A-15E9-4CC7-8138-225606FF2BC2}"/>
    <cellStyle name="40% - Ênfase5 2 11 4" xfId="35983" xr:uid="{B38FD131-A22E-4D0C-A168-0B5B2EB1A34E}"/>
    <cellStyle name="40% - Ênfase5 2 12" xfId="12139" xr:uid="{4360B590-F4CD-46E1-9C69-4338F5B79744}"/>
    <cellStyle name="40% - Ênfase5 2 12 2" xfId="35984" xr:uid="{30151AEB-443E-4D8A-9963-2867B2F73B54}"/>
    <cellStyle name="40% - Ênfase5 2 12 2 2" xfId="35985" xr:uid="{A74A3B84-0A87-45D3-800C-73DE7A462522}"/>
    <cellStyle name="40% - Ênfase5 2 12 2 3" xfId="35986" xr:uid="{F4E11480-787F-4242-B9A8-AB4C1E28ACE6}"/>
    <cellStyle name="40% - Ênfase5 2 12 3" xfId="35987" xr:uid="{84DDC9E0-12EE-4BC5-A6C2-D6E3A4467398}"/>
    <cellStyle name="40% - Ênfase5 2 12 4" xfId="35988" xr:uid="{A4418EF5-9DAE-4563-9E11-0A288ECF1E83}"/>
    <cellStyle name="40% - Ênfase5 2 13" xfId="12140" xr:uid="{773A1E2D-4B3B-45E5-AB92-1C2C80D8169E}"/>
    <cellStyle name="40% - Ênfase5 2 13 2" xfId="35989" xr:uid="{CDE81DB6-6885-4B8C-9AB6-1F90E1F3D035}"/>
    <cellStyle name="40% - Ênfase5 2 13 2 2" xfId="35990" xr:uid="{56A44E6A-CFBA-4547-9121-B03C302DD6C3}"/>
    <cellStyle name="40% - Ênfase5 2 13 2 3" xfId="35991" xr:uid="{D107CFD7-FD52-4FCA-9BFF-FF490769ADFD}"/>
    <cellStyle name="40% - Ênfase5 2 13 3" xfId="35992" xr:uid="{DFA29EB0-FBD6-471F-93CD-54FB4C2A7BBC}"/>
    <cellStyle name="40% - Ênfase5 2 13 4" xfId="35993" xr:uid="{3D3FAB7C-5BA6-45A1-ABB9-EC6D588A3106}"/>
    <cellStyle name="40% - Ênfase5 2 14" xfId="12141" xr:uid="{5833B3B3-BBBD-4197-B447-32782C104BBD}"/>
    <cellStyle name="40% - Ênfase5 2 14 2" xfId="35994" xr:uid="{1C7893F6-1165-47C4-95A9-D3810349FA26}"/>
    <cellStyle name="40% - Ênfase5 2 14 2 2" xfId="35995" xr:uid="{5CF4D7E2-710B-42E0-B883-88C10E70CA50}"/>
    <cellStyle name="40% - Ênfase5 2 14 2 3" xfId="35996" xr:uid="{73B8EC4C-72BC-4CE9-9CEB-B077D3EE9825}"/>
    <cellStyle name="40% - Ênfase5 2 14 3" xfId="35997" xr:uid="{A9B28E42-84EF-47D1-949C-60119E162F2F}"/>
    <cellStyle name="40% - Ênfase5 2 14 4" xfId="35998" xr:uid="{141EB04F-03F7-4FC5-9A3A-B32728F64207}"/>
    <cellStyle name="40% - Ênfase5 2 15" xfId="12142" xr:uid="{F1F44E1E-7B49-4ECF-B78D-4C86654E2B4B}"/>
    <cellStyle name="40% - Ênfase5 2 15 2" xfId="35999" xr:uid="{78F873BF-2A89-4F0D-A119-0D587AB74F8D}"/>
    <cellStyle name="40% - Ênfase5 2 15 2 2" xfId="36000" xr:uid="{95798C3C-5071-4B9D-B746-C8E0AF9D6CB8}"/>
    <cellStyle name="40% - Ênfase5 2 15 2 3" xfId="36001" xr:uid="{2FC253C8-D2B6-4FDA-96D4-FBEB636D6A91}"/>
    <cellStyle name="40% - Ênfase5 2 15 3" xfId="36002" xr:uid="{AF99A94A-D184-49B2-875F-07E97C334432}"/>
    <cellStyle name="40% - Ênfase5 2 15 4" xfId="36003" xr:uid="{1900178E-CFAB-452F-83F0-3E10A71D6BC5}"/>
    <cellStyle name="40% - Ênfase5 2 16" xfId="12143" xr:uid="{FBD94700-00C6-44A2-8C8F-142D0B1AC12D}"/>
    <cellStyle name="40% - Ênfase5 2 16 2" xfId="36004" xr:uid="{254106CF-4FC5-44D2-8660-3F62F2B610EB}"/>
    <cellStyle name="40% - Ênfase5 2 16 2 2" xfId="36005" xr:uid="{65D3C709-8E3E-4735-85BC-526E43296331}"/>
    <cellStyle name="40% - Ênfase5 2 16 2 3" xfId="36006" xr:uid="{52F85769-D269-462F-97A7-8D24A4F6251A}"/>
    <cellStyle name="40% - Ênfase5 2 16 3" xfId="36007" xr:uid="{CB7EFA14-FCEC-41C1-A26E-AE4E9FC7997D}"/>
    <cellStyle name="40% - Ênfase5 2 16 4" xfId="36008" xr:uid="{B1128FD4-A374-492F-95DE-378A46C398A6}"/>
    <cellStyle name="40% - Ênfase5 2 17" xfId="12144" xr:uid="{0FCCF3A0-E000-4D86-B232-74DBF32586D3}"/>
    <cellStyle name="40% - Ênfase5 2 17 2" xfId="36009" xr:uid="{50EEB1FB-EEF6-4DE7-8066-65BA4C6D8536}"/>
    <cellStyle name="40% - Ênfase5 2 17 2 2" xfId="36010" xr:uid="{BFF99721-CA0F-45FC-8A0C-CC40CA281A1A}"/>
    <cellStyle name="40% - Ênfase5 2 17 2 3" xfId="36011" xr:uid="{6A78FB70-A547-4EC5-B6C0-E7D8617620B0}"/>
    <cellStyle name="40% - Ênfase5 2 17 3" xfId="36012" xr:uid="{C9275E31-D5D6-41F3-871A-99876FFC0A63}"/>
    <cellStyle name="40% - Ênfase5 2 17 4" xfId="36013" xr:uid="{EA097E22-5803-4AB4-A904-FCACC982C705}"/>
    <cellStyle name="40% - Ênfase5 2 18" xfId="36014" xr:uid="{D0335205-51E1-408E-B4C9-D6EADD3ECE6D}"/>
    <cellStyle name="40% - Ênfase5 2 19" xfId="36015" xr:uid="{C2192101-9A7B-43EB-A609-025DF2C9B6E0}"/>
    <cellStyle name="40% - Ênfase5 2 2" xfId="5503" xr:uid="{7ECE7204-4987-4A8B-ABBE-8530ED9FBD0B}"/>
    <cellStyle name="40% - Ênfase5 2 2 10" xfId="12145" xr:uid="{488BD348-7F26-48C4-87FE-9C8498EB8A03}"/>
    <cellStyle name="40% - Ênfase5 2 2 10 2" xfId="12146" xr:uid="{97EE9AF1-ACBD-42B5-AA07-80BDEEF89053}"/>
    <cellStyle name="40% - Ênfase5 2 2 10 3" xfId="36016" xr:uid="{D53CBBAB-2A4A-4440-8D0F-978DDECDB68E}"/>
    <cellStyle name="40% - Ênfase5 2 2 10 3 2" xfId="36017" xr:uid="{CBD2EA66-1FEE-4713-ADE7-AAD2603949DF}"/>
    <cellStyle name="40% - Ênfase5 2 2 10 3 3" xfId="36018" xr:uid="{F64CB815-0899-4E60-9C87-C2BCC48BE8F4}"/>
    <cellStyle name="40% - Ênfase5 2 2 10 4" xfId="36019" xr:uid="{5235F039-4D44-4C42-A8AD-41BC573CB107}"/>
    <cellStyle name="40% - Ênfase5 2 2 10 5" xfId="36020" xr:uid="{CE34C696-1BDD-40EC-A50A-06533956CC22}"/>
    <cellStyle name="40% - Ênfase5 2 2 11" xfId="12147" xr:uid="{8FB875E8-FF04-4ABB-BCA9-A7A922B6A1FF}"/>
    <cellStyle name="40% - Ênfase5 2 2 12" xfId="12148" xr:uid="{BEED2095-45B2-4A08-9B76-0448107055DB}"/>
    <cellStyle name="40% - Ênfase5 2 2 13" xfId="12149" xr:uid="{E2158A2D-2BAA-42DA-95C4-C49746A4BF41}"/>
    <cellStyle name="40% - Ênfase5 2 2 14" xfId="12150" xr:uid="{B5AD0EB4-EA57-4798-BAC2-4890064D61F4}"/>
    <cellStyle name="40% - Ênfase5 2 2 15" xfId="12151" xr:uid="{031D800F-00BB-4F9C-9CB6-8956C4E1B5C4}"/>
    <cellStyle name="40% - Ênfase5 2 2 16" xfId="12152" xr:uid="{7F2010BA-F2ED-4138-B0EF-F38DC35208B6}"/>
    <cellStyle name="40% - Ênfase5 2 2 17" xfId="36021" xr:uid="{118DBC8C-AAD8-442F-9A9D-DB1B1BC2FE0B}"/>
    <cellStyle name="40% - Ênfase5 2 2 17 2" xfId="36022" xr:uid="{34F7B04F-2732-426E-9BB8-F5B17CD2F9F5}"/>
    <cellStyle name="40% - Ênfase5 2 2 17 3" xfId="36023" xr:uid="{7B256C1E-93F9-4A5A-8515-AB6ACADC8E51}"/>
    <cellStyle name="40% - Ênfase5 2 2 18" xfId="36024" xr:uid="{7286B2EB-D20A-48EE-9381-F2CF54F2FD5D}"/>
    <cellStyle name="40% - Ênfase5 2 2 19" xfId="36025" xr:uid="{A5F28E61-524D-4048-9F65-A05C2E952B6C}"/>
    <cellStyle name="40% - Ênfase5 2 2 2" xfId="5504" xr:uid="{37E9A7A2-4662-4CA2-9AC7-3C2F434F0BCA}"/>
    <cellStyle name="40% - Ênfase5 2 2 3" xfId="5505" xr:uid="{3D985939-5B77-472B-A7CC-991612AD256C}"/>
    <cellStyle name="40% - Ênfase5 2 2 4" xfId="5506" xr:uid="{13E17123-07B2-4179-BEA1-33B0FB2235F1}"/>
    <cellStyle name="40% - Ênfase5 2 2 5" xfId="5507" xr:uid="{DCB2743C-96B9-4559-B7D7-0BB9FFBBD2F9}"/>
    <cellStyle name="40% - Ênfase5 2 2 6" xfId="5508" xr:uid="{DBE6A51F-BCED-4D86-BE03-696D8256C3A1}"/>
    <cellStyle name="40% - Ênfase5 2 2 7" xfId="5509" xr:uid="{655E8A8F-27E0-4CCF-8ABB-90D947B50711}"/>
    <cellStyle name="40% - Ênfase5 2 2 8" xfId="5510" xr:uid="{5D00FC43-9118-497F-8971-C2E584851D8D}"/>
    <cellStyle name="40% - Ênfase5 2 2 9" xfId="5511" xr:uid="{523DF55F-37C4-44B9-B5B9-918C3F10336D}"/>
    <cellStyle name="40% - Ênfase5 2 20" xfId="36026" xr:uid="{04682140-5D9B-4158-8633-9E850E355C52}"/>
    <cellStyle name="40% - Ênfase5 2 3" xfId="5512" xr:uid="{1E9FE978-E33A-45EF-94A5-887188A9E1B0}"/>
    <cellStyle name="40% - Ênfase5 2 3 2" xfId="12153" xr:uid="{1CFD1709-A3BC-446C-BEF2-BA0E80499F93}"/>
    <cellStyle name="40% - Ênfase5 2 3 2 2" xfId="36027" xr:uid="{B3F7208B-EF3E-4775-93BD-52AAD370CCAB}"/>
    <cellStyle name="40% - Ênfase5 2 3 2 2 2" xfId="36028" xr:uid="{CF5D8AFF-02E0-4876-BDC8-B14C6B425F75}"/>
    <cellStyle name="40% - Ênfase5 2 3 2 2 3" xfId="36029" xr:uid="{2704FFA0-9C42-4701-9511-40249FD4DD4F}"/>
    <cellStyle name="40% - Ênfase5 2 3 2 3" xfId="36030" xr:uid="{F20EF8C0-1B59-47E7-A606-88264A3258C0}"/>
    <cellStyle name="40% - Ênfase5 2 3 2 4" xfId="36031" xr:uid="{4B2A02D9-6DFA-45FD-9CF2-8266E8EDE7F0}"/>
    <cellStyle name="40% - Ênfase5 2 3 3" xfId="12154" xr:uid="{54A274F3-B39A-45FA-9EB1-58E143054817}"/>
    <cellStyle name="40% - Ênfase5 2 3 3 2" xfId="36032" xr:uid="{A6C66D4D-A09E-4FA1-93E0-87BABCDB1F64}"/>
    <cellStyle name="40% - Ênfase5 2 3 3 2 2" xfId="36033" xr:uid="{AFCC8FD4-1D74-4070-B8C3-22047F0EAE96}"/>
    <cellStyle name="40% - Ênfase5 2 3 3 2 3" xfId="36034" xr:uid="{2C100F06-0E06-443F-9B4B-1EAAE3E6873D}"/>
    <cellStyle name="40% - Ênfase5 2 3 3 3" xfId="36035" xr:uid="{8F8A5265-5FE4-48DF-ACEB-E161E2872E5C}"/>
    <cellStyle name="40% - Ênfase5 2 3 3 4" xfId="36036" xr:uid="{BFAEE186-EEC7-4807-9623-697B30537B3A}"/>
    <cellStyle name="40% - Ênfase5 2 3 4" xfId="36037" xr:uid="{11227F40-02FF-4820-83F0-1796D387BC18}"/>
    <cellStyle name="40% - Ênfase5 2 3 4 2" xfId="36038" xr:uid="{FF3FFE7C-02DA-4EC1-BE4F-A76D7BB72B6F}"/>
    <cellStyle name="40% - Ênfase5 2 3 4 3" xfId="36039" xr:uid="{25DADE0B-4E28-44FA-B707-72F3C03FAE31}"/>
    <cellStyle name="40% - Ênfase5 2 3 5" xfId="36040" xr:uid="{9E735575-CBC8-4A73-B560-6EBDFA3AB618}"/>
    <cellStyle name="40% - Ênfase5 2 3 6" xfId="36041" xr:uid="{A1DD33FE-184A-4BAC-BD7F-52F2FB0BA5B7}"/>
    <cellStyle name="40% - Ênfase5 2 4" xfId="5513" xr:uid="{B9141898-DA78-47DA-8976-F6CA76337053}"/>
    <cellStyle name="40% - Ênfase5 2 4 2" xfId="12155" xr:uid="{2E3F719F-C1AD-442A-AE40-2D60939BCDB5}"/>
    <cellStyle name="40% - Ênfase5 2 4 2 2" xfId="36042" xr:uid="{9C3B18BE-4438-46FB-8A38-E589BD03C936}"/>
    <cellStyle name="40% - Ênfase5 2 4 2 2 2" xfId="36043" xr:uid="{2E3D1A9B-723E-4E2A-9254-79EF8089E0F5}"/>
    <cellStyle name="40% - Ênfase5 2 4 2 2 3" xfId="36044" xr:uid="{1FBD6E12-3C20-4134-9A93-53D5AA12F150}"/>
    <cellStyle name="40% - Ênfase5 2 4 2 3" xfId="36045" xr:uid="{17A1368A-DAD7-4483-9DA9-CE992D7915EA}"/>
    <cellStyle name="40% - Ênfase5 2 4 2 4" xfId="36046" xr:uid="{BFA46EC8-5D98-4B24-9E7F-10658D18521E}"/>
    <cellStyle name="40% - Ênfase5 2 4 3" xfId="12156" xr:uid="{34B9DE29-196B-4412-BFB0-AEE8F879B5AB}"/>
    <cellStyle name="40% - Ênfase5 2 4 3 2" xfId="36047" xr:uid="{6BE5BF80-7023-4996-AC93-EC39AC2556EF}"/>
    <cellStyle name="40% - Ênfase5 2 4 3 2 2" xfId="36048" xr:uid="{D734BBAC-8EFD-4188-828F-004731F6E002}"/>
    <cellStyle name="40% - Ênfase5 2 4 3 2 3" xfId="36049" xr:uid="{57E8BF23-9E4F-493B-B273-045915CA79CC}"/>
    <cellStyle name="40% - Ênfase5 2 4 3 3" xfId="36050" xr:uid="{08441E7A-55BB-4618-80D6-0EE5C64C53C4}"/>
    <cellStyle name="40% - Ênfase5 2 4 3 4" xfId="36051" xr:uid="{38D71028-E8B7-4BEF-BE7F-F45235355F39}"/>
    <cellStyle name="40% - Ênfase5 2 4 4" xfId="36052" xr:uid="{C959A409-00DF-4CB3-BCE8-7E9F2242A6BE}"/>
    <cellStyle name="40% - Ênfase5 2 4 4 2" xfId="36053" xr:uid="{1B56063F-5536-4730-8EC1-E7A172F3A025}"/>
    <cellStyle name="40% - Ênfase5 2 4 4 3" xfId="36054" xr:uid="{BBB0312D-9608-413D-BAD4-67C06578DCE1}"/>
    <cellStyle name="40% - Ênfase5 2 4 5" xfId="36055" xr:uid="{8E4CBB08-CA21-4CFF-A9BB-E2FD4F48543F}"/>
    <cellStyle name="40% - Ênfase5 2 4 6" xfId="36056" xr:uid="{039D00BE-1470-4CC1-829D-683468A10BEA}"/>
    <cellStyle name="40% - Ênfase5 2 5" xfId="5514" xr:uid="{BB3F1C1F-D950-4233-A1E4-ACE42B5354AF}"/>
    <cellStyle name="40% - Ênfase5 2 5 2" xfId="12157" xr:uid="{2AA7E932-9DA9-4F25-AD9B-11465DDD9EAC}"/>
    <cellStyle name="40% - Ênfase5 2 5 2 2" xfId="36057" xr:uid="{2E596BA0-CEA8-4960-B7D5-95E828643B4B}"/>
    <cellStyle name="40% - Ênfase5 2 5 2 2 2" xfId="36058" xr:uid="{7C780421-119C-4184-ABE3-5B30538AC327}"/>
    <cellStyle name="40% - Ênfase5 2 5 2 2 3" xfId="36059" xr:uid="{64584CD4-8F01-48DB-9260-16E01A704032}"/>
    <cellStyle name="40% - Ênfase5 2 5 2 3" xfId="36060" xr:uid="{CBD56687-785C-46DB-BE39-83C0CB728FCA}"/>
    <cellStyle name="40% - Ênfase5 2 5 2 4" xfId="36061" xr:uid="{50CADC66-2B72-4014-AC2A-07E35C68600C}"/>
    <cellStyle name="40% - Ênfase5 2 5 3" xfId="12158" xr:uid="{773ADBA1-3D11-40A6-AFCA-0DEAC615B2E2}"/>
    <cellStyle name="40% - Ênfase5 2 5 3 2" xfId="36062" xr:uid="{28B253B6-B430-40C0-9110-D44BDEE8F2E0}"/>
    <cellStyle name="40% - Ênfase5 2 5 3 2 2" xfId="36063" xr:uid="{B0DF088B-A600-4EA0-82BE-1E9BD0EBB38E}"/>
    <cellStyle name="40% - Ênfase5 2 5 3 2 3" xfId="36064" xr:uid="{467B5F6D-FBD1-4E42-8A5B-1B91D0FAD118}"/>
    <cellStyle name="40% - Ênfase5 2 5 3 3" xfId="36065" xr:uid="{58CFA6D0-D7F3-4DC8-90FF-923FE297BB06}"/>
    <cellStyle name="40% - Ênfase5 2 5 3 4" xfId="36066" xr:uid="{ECAD0480-A0CC-49E2-9D7F-34E7D7299ADA}"/>
    <cellStyle name="40% - Ênfase5 2 5 4" xfId="36067" xr:uid="{33503FB9-5926-4E7E-8D1B-245350C42FEA}"/>
    <cellStyle name="40% - Ênfase5 2 5 4 2" xfId="36068" xr:uid="{1D99E3D9-B3F0-4509-B743-EF857169BB48}"/>
    <cellStyle name="40% - Ênfase5 2 5 4 3" xfId="36069" xr:uid="{8630A8C1-1FA9-4196-ABC1-66FE7299490B}"/>
    <cellStyle name="40% - Ênfase5 2 5 5" xfId="36070" xr:uid="{54D7A30D-ACCB-4B55-A79C-0C795508F56C}"/>
    <cellStyle name="40% - Ênfase5 2 5 6" xfId="36071" xr:uid="{B24569D7-F5CE-4841-8F6E-A53B5536030C}"/>
    <cellStyle name="40% - Ênfase5 2 6" xfId="5515" xr:uid="{24362CB1-76E9-4F76-B6A7-B1E53CDEACAF}"/>
    <cellStyle name="40% - Ênfase5 2 6 2" xfId="12159" xr:uid="{1A9E7544-19ED-4F98-BA18-802AE23D2415}"/>
    <cellStyle name="40% - Ênfase5 2 6 2 2" xfId="36072" xr:uid="{CE1C8EE9-6F26-4235-9472-ACFB4D34E79A}"/>
    <cellStyle name="40% - Ênfase5 2 6 2 2 2" xfId="36073" xr:uid="{0625F28B-B5B9-40EC-B667-3A9CC9981F44}"/>
    <cellStyle name="40% - Ênfase5 2 6 2 2 3" xfId="36074" xr:uid="{00FF8330-62F6-415E-B1ED-3F4C15334E1F}"/>
    <cellStyle name="40% - Ênfase5 2 6 2 3" xfId="36075" xr:uid="{50C52973-D0E7-4D94-8D91-FA026D224384}"/>
    <cellStyle name="40% - Ênfase5 2 6 2 4" xfId="36076" xr:uid="{24ED3FB9-0CD2-491E-BE76-88D62A3FE566}"/>
    <cellStyle name="40% - Ênfase5 2 6 3" xfId="12160" xr:uid="{55F2DDCF-EF5A-4CBE-9AA9-84416AA3B783}"/>
    <cellStyle name="40% - Ênfase5 2 6 3 2" xfId="36077" xr:uid="{ED932317-AB06-4329-8632-8B7ACA42AF7C}"/>
    <cellStyle name="40% - Ênfase5 2 6 3 2 2" xfId="36078" xr:uid="{76537515-91DD-49FB-A493-81C8B532EDD9}"/>
    <cellStyle name="40% - Ênfase5 2 6 3 2 3" xfId="36079" xr:uid="{8519899A-F790-48E5-BC62-56D982C7AB25}"/>
    <cellStyle name="40% - Ênfase5 2 6 3 3" xfId="36080" xr:uid="{77BDB377-88FA-413D-B58B-0C5D5CFA2BE3}"/>
    <cellStyle name="40% - Ênfase5 2 6 3 4" xfId="36081" xr:uid="{7B8F0703-E2E8-40F1-B7DA-BF1E2FF93848}"/>
    <cellStyle name="40% - Ênfase5 2 6 4" xfId="36082" xr:uid="{2069D59D-0E65-4636-A7A1-A60DCF3E7CEC}"/>
    <cellStyle name="40% - Ênfase5 2 6 4 2" xfId="36083" xr:uid="{D7279A7E-2168-455D-B95A-B82858DA6A7F}"/>
    <cellStyle name="40% - Ênfase5 2 6 4 3" xfId="36084" xr:uid="{7EB3DA01-E9A8-4A3B-AAD7-FCA97F6EAE73}"/>
    <cellStyle name="40% - Ênfase5 2 6 5" xfId="36085" xr:uid="{F409330C-09DB-4A51-866A-7E6F39B89F33}"/>
    <cellStyle name="40% - Ênfase5 2 6 6" xfId="36086" xr:uid="{00A434EB-BBC9-481A-B0FC-48BE7623EC41}"/>
    <cellStyle name="40% - Ênfase5 2 7" xfId="5516" xr:uid="{8F2D5736-49D8-4814-A0A0-244104D82C3D}"/>
    <cellStyle name="40% - Ênfase5 2 7 2" xfId="12161" xr:uid="{A06811C1-87C1-4F51-8CFB-2546D08FFBA7}"/>
    <cellStyle name="40% - Ênfase5 2 7 2 2" xfId="36087" xr:uid="{0AF137A7-B112-41A6-AF35-1B958ADBF720}"/>
    <cellStyle name="40% - Ênfase5 2 7 2 2 2" xfId="36088" xr:uid="{4DBDEA3A-835D-42C4-8A9E-BE1677C42FE4}"/>
    <cellStyle name="40% - Ênfase5 2 7 2 2 3" xfId="36089" xr:uid="{61457644-4D9B-4547-8B9C-D8B31B9F38D5}"/>
    <cellStyle name="40% - Ênfase5 2 7 2 3" xfId="36090" xr:uid="{056EEF69-A448-4A9F-9F72-1AD1CB85C0EF}"/>
    <cellStyle name="40% - Ênfase5 2 7 2 4" xfId="36091" xr:uid="{FEEBEB81-8D76-4594-88FA-3CC5FC17BB00}"/>
    <cellStyle name="40% - Ênfase5 2 7 3" xfId="12162" xr:uid="{D83266C4-1FC1-4A52-83AC-72086E4EF3F1}"/>
    <cellStyle name="40% - Ênfase5 2 7 3 2" xfId="36092" xr:uid="{B83477C1-5E6F-4AF0-966E-9F0190E8C093}"/>
    <cellStyle name="40% - Ênfase5 2 7 3 2 2" xfId="36093" xr:uid="{F468E82A-FE1A-4EF2-AF77-ACE6AC130537}"/>
    <cellStyle name="40% - Ênfase5 2 7 3 2 3" xfId="36094" xr:uid="{19E64E19-56A9-4E68-838C-C2211549CCA3}"/>
    <cellStyle name="40% - Ênfase5 2 7 3 3" xfId="36095" xr:uid="{B0342EEE-52E7-4097-8E14-0B5ED25D6DC9}"/>
    <cellStyle name="40% - Ênfase5 2 7 3 4" xfId="36096" xr:uid="{F7DBBECA-205A-4F06-812D-6E04F03D6FF1}"/>
    <cellStyle name="40% - Ênfase5 2 7 4" xfId="36097" xr:uid="{04C06E52-5CD9-4D06-90C3-2A9125A59F39}"/>
    <cellStyle name="40% - Ênfase5 2 7 4 2" xfId="36098" xr:uid="{2A43D6C6-0C72-4302-86CB-5B7AD9394BBB}"/>
    <cellStyle name="40% - Ênfase5 2 7 4 3" xfId="36099" xr:uid="{341E44AA-AC6C-474C-B61A-559195A3D074}"/>
    <cellStyle name="40% - Ênfase5 2 7 5" xfId="36100" xr:uid="{8F9A2181-64FC-478F-AEDB-5AFC6412649D}"/>
    <cellStyle name="40% - Ênfase5 2 7 6" xfId="36101" xr:uid="{38CFD9B3-DEA1-4E6E-BB8B-875AFB2D8DFB}"/>
    <cellStyle name="40% - Ênfase5 2 8" xfId="5517" xr:uid="{5F9EA2B7-486D-4881-987E-8BF3066515B8}"/>
    <cellStyle name="40% - Ênfase5 2 8 2" xfId="12163" xr:uid="{C612A5FA-8A9B-44FC-9172-0EA2DC1729FB}"/>
    <cellStyle name="40% - Ênfase5 2 8 2 2" xfId="36102" xr:uid="{1617864D-4B44-478A-B16F-AB661351CDCE}"/>
    <cellStyle name="40% - Ênfase5 2 8 2 2 2" xfId="36103" xr:uid="{A4931B05-D55A-481E-8784-A984F1E434EB}"/>
    <cellStyle name="40% - Ênfase5 2 8 2 2 3" xfId="36104" xr:uid="{026EABC7-D03C-4D5C-A78C-B331D3056033}"/>
    <cellStyle name="40% - Ênfase5 2 8 2 3" xfId="36105" xr:uid="{1FC8B0A3-4764-41C4-884E-3E481F19B2BA}"/>
    <cellStyle name="40% - Ênfase5 2 8 2 4" xfId="36106" xr:uid="{A4092961-5B26-4CAF-B7E6-32F7ABD640FC}"/>
    <cellStyle name="40% - Ênfase5 2 8 3" xfId="12164" xr:uid="{1FF97CF4-70B4-4D31-A055-FF1D85686F0A}"/>
    <cellStyle name="40% - Ênfase5 2 8 3 2" xfId="36107" xr:uid="{47AA8806-037A-492A-936E-8066AF0954C4}"/>
    <cellStyle name="40% - Ênfase5 2 8 3 2 2" xfId="36108" xr:uid="{83A4BF30-CD75-42D9-9164-3AAF1802F45C}"/>
    <cellStyle name="40% - Ênfase5 2 8 3 2 3" xfId="36109" xr:uid="{279234EF-98CF-4F2B-AF18-E66F28955F32}"/>
    <cellStyle name="40% - Ênfase5 2 8 3 3" xfId="36110" xr:uid="{99C1C6AA-6148-417B-B083-65905B7269A0}"/>
    <cellStyle name="40% - Ênfase5 2 8 3 4" xfId="36111" xr:uid="{914F6F54-A618-47B5-AA0D-30D4EFFF5D67}"/>
    <cellStyle name="40% - Ênfase5 2 8 4" xfId="36112" xr:uid="{AC8C990C-47FB-4037-B018-7D175BF74FD6}"/>
    <cellStyle name="40% - Ênfase5 2 8 4 2" xfId="36113" xr:uid="{3CAA0D28-B74C-429F-9CD1-11B3E57F00E9}"/>
    <cellStyle name="40% - Ênfase5 2 8 4 3" xfId="36114" xr:uid="{661624C7-69F4-4D64-B04A-F2593FEA8C8B}"/>
    <cellStyle name="40% - Ênfase5 2 8 5" xfId="36115" xr:uid="{01D095AF-9E84-4A53-987E-3F96C7F5866D}"/>
    <cellStyle name="40% - Ênfase5 2 8 6" xfId="36116" xr:uid="{EC5DDED3-B18C-4E8D-9AE8-1C46B91741D8}"/>
    <cellStyle name="40% - Ênfase5 2 9" xfId="5518" xr:uid="{A7F4E080-4515-4892-9BDB-E86C527C86F7}"/>
    <cellStyle name="40% - Ênfase5 2 9 2" xfId="12165" xr:uid="{4F7BBE72-1BFB-4CBA-BB5E-343694883DA3}"/>
    <cellStyle name="40% - Ênfase5 2 9 2 2" xfId="36117" xr:uid="{8D0D3796-7794-48C3-8D85-B2577A5018BA}"/>
    <cellStyle name="40% - Ênfase5 2 9 2 2 2" xfId="36118" xr:uid="{A45C178A-5DF4-47F1-9ED1-812315BDD38D}"/>
    <cellStyle name="40% - Ênfase5 2 9 2 2 3" xfId="36119" xr:uid="{732304E0-EB7A-41EF-8A4D-AA6943D815CE}"/>
    <cellStyle name="40% - Ênfase5 2 9 2 3" xfId="36120" xr:uid="{26D4E615-B3A0-442D-9D02-DAA7160C4B26}"/>
    <cellStyle name="40% - Ênfase5 2 9 2 4" xfId="36121" xr:uid="{14E89D26-DAA5-433D-9A78-8956FE2B2FEE}"/>
    <cellStyle name="40% - Ênfase5 2 9 3" xfId="36122" xr:uid="{AE32C8B4-AC4F-4708-AB15-CB0B11AC28E1}"/>
    <cellStyle name="40% - Ênfase5 2 9 3 2" xfId="36123" xr:uid="{4757B462-AA00-487B-8233-04ECF9BA1E23}"/>
    <cellStyle name="40% - Ênfase5 2 9 3 3" xfId="36124" xr:uid="{2DD79AE8-F04A-48C2-B3AD-81666BAB7182}"/>
    <cellStyle name="40% - Ênfase5 2 9 4" xfId="36125" xr:uid="{D6E3A6DF-045D-44E3-AD6A-C1C0C6AFD672}"/>
    <cellStyle name="40% - Ênfase5 2 9 5" xfId="36126" xr:uid="{73F4B9BA-3D98-4744-AE23-5BFE0EA96DC8}"/>
    <cellStyle name="40% - Ênfase5 2_QGOG DRE Segreg_Serv x EP_DEZ09_multa_50%_V5" xfId="12166" xr:uid="{33D20E29-1447-4A2E-A54D-D24471F143BA}"/>
    <cellStyle name="40% - Ênfase5 20" xfId="5519" xr:uid="{E33477E9-F842-4574-8448-03437331F379}"/>
    <cellStyle name="40% - Ênfase5 20 2" xfId="12167" xr:uid="{EA30BD39-7E02-424A-8487-6443B37EA6EA}"/>
    <cellStyle name="40% - Ênfase5 20 2 2" xfId="12168" xr:uid="{77F75AA9-5B15-4D2F-8990-E1959AF60A06}"/>
    <cellStyle name="40% - Ênfase5 20 2 2 2" xfId="36127" xr:uid="{B6F36762-BC69-471B-9544-782A12B1D72C}"/>
    <cellStyle name="40% - Ênfase5 20 2 2 3" xfId="36128" xr:uid="{A405BB00-09AC-4D47-893B-9A66413AF62B}"/>
    <cellStyle name="40% - Ênfase5 20 2 3" xfId="36129" xr:uid="{88251418-5F2E-4CA2-809C-4A78BE64F9C3}"/>
    <cellStyle name="40% - Ênfase5 20 2 4" xfId="36130" xr:uid="{FCAE4C30-FCBE-4883-B227-42E3092AB910}"/>
    <cellStyle name="40% - Ênfase5 20 3" xfId="12169" xr:uid="{B666B872-3ABA-4826-B6A1-999C80C08D2D}"/>
    <cellStyle name="40% - Ênfase5 20 3 2" xfId="36131" xr:uid="{B02518F2-DA5B-4972-B10E-43E77099EFF7}"/>
    <cellStyle name="40% - Ênfase5 20 3 2 2" xfId="36132" xr:uid="{CF5D4D62-C112-4641-9A0C-3A4A936E8962}"/>
    <cellStyle name="40% - Ênfase5 20 3 2 3" xfId="36133" xr:uid="{80175435-F2E1-4111-9EBD-021846EE7B40}"/>
    <cellStyle name="40% - Ênfase5 20 3 3" xfId="36134" xr:uid="{BE41A40E-AD85-41D3-8ACD-18F2456A1D32}"/>
    <cellStyle name="40% - Ênfase5 20 3 4" xfId="36135" xr:uid="{E639AD89-93A2-4871-BC97-F097CC27404F}"/>
    <cellStyle name="40% - Ênfase5 20 4" xfId="36136" xr:uid="{06DBF649-E151-43FB-B9DB-80387A289CC4}"/>
    <cellStyle name="40% - Ênfase5 20 4 2" xfId="36137" xr:uid="{2EDD9731-E4D9-4AA3-A4FD-8AA0E1A7F2E3}"/>
    <cellStyle name="40% - Ênfase5 20 4 3" xfId="36138" xr:uid="{2FEBE773-E6FD-4232-9DA9-B88DE7DF2CFE}"/>
    <cellStyle name="40% - Ênfase5 20 5" xfId="36139" xr:uid="{FD7ACEB7-02E7-43EA-8285-289921D200F3}"/>
    <cellStyle name="40% - Ênfase5 20 6" xfId="36140" xr:uid="{B031F939-3D7E-471E-80ED-9A301E614E1A}"/>
    <cellStyle name="40% - Ênfase5 21" xfId="5520" xr:uid="{A44354FD-8C6F-466A-8ADE-50A97C59C2F9}"/>
    <cellStyle name="40% - Ênfase5 21 2" xfId="12170" xr:uid="{742BEC76-339F-4C3F-850F-71A49EBAB03E}"/>
    <cellStyle name="40% - Ênfase5 21 2 2" xfId="12171" xr:uid="{D890589A-9682-49CD-9176-9172FAE0AF66}"/>
    <cellStyle name="40% - Ênfase5 21 2 2 2" xfId="36141" xr:uid="{828EEE01-3D6B-4033-ABB9-BCC80CF8685F}"/>
    <cellStyle name="40% - Ênfase5 21 2 2 3" xfId="36142" xr:uid="{C0E7C324-1D62-4266-B0B3-65D911B38380}"/>
    <cellStyle name="40% - Ênfase5 21 2 3" xfId="36143" xr:uid="{70C9EFFC-2A46-400E-BD2C-C1EC110C45D4}"/>
    <cellStyle name="40% - Ênfase5 21 2 4" xfId="36144" xr:uid="{A876CF29-5D91-4740-BE3B-34726CE5A26B}"/>
    <cellStyle name="40% - Ênfase5 21 3" xfId="12172" xr:uid="{BC5A4FA1-FB9F-401F-89D0-FE697D6C1AD2}"/>
    <cellStyle name="40% - Ênfase5 21 3 2" xfId="36145" xr:uid="{B31DD304-EE01-40CE-B99A-1D05732BE129}"/>
    <cellStyle name="40% - Ênfase5 21 3 2 2" xfId="36146" xr:uid="{5F5DC961-3113-4EA3-8E18-332340B7AF7F}"/>
    <cellStyle name="40% - Ênfase5 21 3 2 3" xfId="36147" xr:uid="{2958717E-305A-4C20-876C-78E205B7E869}"/>
    <cellStyle name="40% - Ênfase5 21 3 3" xfId="36148" xr:uid="{CFBE3227-F766-4225-9DE1-9E93F4B5A454}"/>
    <cellStyle name="40% - Ênfase5 21 3 4" xfId="36149" xr:uid="{A8BF8AE9-A729-48E1-9D94-1C0573D231CD}"/>
    <cellStyle name="40% - Ênfase5 21 4" xfId="36150" xr:uid="{EDF1B461-5DC6-4ED9-BE54-BD3EB29697D0}"/>
    <cellStyle name="40% - Ênfase5 21 4 2" xfId="36151" xr:uid="{DC1B1432-3113-4FF9-864D-AC30A8C855A9}"/>
    <cellStyle name="40% - Ênfase5 21 4 3" xfId="36152" xr:uid="{8268236C-6C93-46E5-9A2E-C9D47640E733}"/>
    <cellStyle name="40% - Ênfase5 21 5" xfId="36153" xr:uid="{C5034844-FFB0-4E1C-85F2-C660D91945F8}"/>
    <cellStyle name="40% - Ênfase5 21 6" xfId="36154" xr:uid="{E0A5EEC1-C2F9-43CA-9F96-A69E0D67DCF5}"/>
    <cellStyle name="40% - Ênfase5 22" xfId="5521" xr:uid="{0CCAE639-3627-4FC8-9D88-52281DA2C7A7}"/>
    <cellStyle name="40% - Ênfase5 22 2" xfId="12173" xr:uid="{E6BCB28A-AA2B-425C-AE7D-5F86DA7D89F9}"/>
    <cellStyle name="40% - Ênfase5 22 2 2" xfId="12174" xr:uid="{0BA00FF1-A0C1-4E27-AD38-CF8C07D93F86}"/>
    <cellStyle name="40% - Ênfase5 22 2 2 2" xfId="36155" xr:uid="{5D1EE2EB-915F-4A04-B47F-D0E2B0A3C5FB}"/>
    <cellStyle name="40% - Ênfase5 22 2 2 3" xfId="36156" xr:uid="{B853F2A6-202F-4918-B74F-25D9360FEB2D}"/>
    <cellStyle name="40% - Ênfase5 22 2 3" xfId="36157" xr:uid="{D67DFF2D-6B45-493C-AB6B-F82C570F277B}"/>
    <cellStyle name="40% - Ênfase5 22 2 4" xfId="36158" xr:uid="{91BC9759-A91F-4A9E-A0E9-A3011ED5F981}"/>
    <cellStyle name="40% - Ênfase5 22 3" xfId="12175" xr:uid="{F93192BE-95CF-4BC7-A21E-CB8BC40CE292}"/>
    <cellStyle name="40% - Ênfase5 22 3 2" xfId="36159" xr:uid="{72972755-69D1-4148-AFAF-4E1B6692CBEB}"/>
    <cellStyle name="40% - Ênfase5 22 3 2 2" xfId="36160" xr:uid="{4F636428-B584-4048-9A89-7AF5AC7D1130}"/>
    <cellStyle name="40% - Ênfase5 22 3 2 3" xfId="36161" xr:uid="{6A44BDCF-3902-49EE-853F-7E0DBD8273E5}"/>
    <cellStyle name="40% - Ênfase5 22 3 3" xfId="36162" xr:uid="{798209A3-7D74-40A0-92C9-2B3C33BDCEDA}"/>
    <cellStyle name="40% - Ênfase5 22 3 4" xfId="36163" xr:uid="{AB2450CE-4903-4E5B-8CF6-E3464FCF6956}"/>
    <cellStyle name="40% - Ênfase5 22 4" xfId="36164" xr:uid="{26FB3328-24B4-4B65-8ABD-ED2C55F9474D}"/>
    <cellStyle name="40% - Ênfase5 22 4 2" xfId="36165" xr:uid="{C4D1B395-9F57-4185-B2AA-E160DEE3549C}"/>
    <cellStyle name="40% - Ênfase5 22 4 3" xfId="36166" xr:uid="{3E56B3A2-F50E-4F73-B2D4-CC1D9F44A557}"/>
    <cellStyle name="40% - Ênfase5 22 5" xfId="36167" xr:uid="{B47C7FFA-C710-4122-99EC-32543378362E}"/>
    <cellStyle name="40% - Ênfase5 22 6" xfId="36168" xr:uid="{4296FAFE-BE4B-4880-9045-BD5545ECF2ED}"/>
    <cellStyle name="40% - Ênfase5 23" xfId="5522" xr:uid="{79394DDF-42A3-46B6-9CE7-B574C7B7EE60}"/>
    <cellStyle name="40% - Ênfase5 23 2" xfId="12176" xr:uid="{D7C3B6BA-F0FA-49EA-9EFB-D5AD0E5B9CFF}"/>
    <cellStyle name="40% - Ênfase5 23 2 2" xfId="12177" xr:uid="{FB2CF5CD-231C-4DF8-8A7C-CCC0F637E8DC}"/>
    <cellStyle name="40% - Ênfase5 23 2 2 2" xfId="36169" xr:uid="{FE016FA5-B7DA-46B9-A96C-AC139D5B09B0}"/>
    <cellStyle name="40% - Ênfase5 23 2 2 3" xfId="36170" xr:uid="{4CE381F1-9A4F-4D5F-A3CA-0A3FDB1F1D6C}"/>
    <cellStyle name="40% - Ênfase5 23 2 3" xfId="36171" xr:uid="{86F60533-48C0-49B8-A9C9-BFDFB6BB3EDC}"/>
    <cellStyle name="40% - Ênfase5 23 2 4" xfId="36172" xr:uid="{683E82D1-E6A4-4526-BA0D-876C84A6AFAB}"/>
    <cellStyle name="40% - Ênfase5 23 3" xfId="12178" xr:uid="{DAF3FD00-2C9F-4D6A-9296-FA5EB3A7BDC9}"/>
    <cellStyle name="40% - Ênfase5 23 3 2" xfId="36173" xr:uid="{F792E82A-0A31-4F52-AE0B-B70B8D7E9B7E}"/>
    <cellStyle name="40% - Ênfase5 23 3 2 2" xfId="36174" xr:uid="{CC54C057-A798-4C7A-9948-1FD0D39EBE6C}"/>
    <cellStyle name="40% - Ênfase5 23 3 2 3" xfId="36175" xr:uid="{27DAFF34-5BC9-48F2-BB2A-AE764E2F7010}"/>
    <cellStyle name="40% - Ênfase5 23 3 3" xfId="36176" xr:uid="{568B15EB-6765-43CB-A94C-872C9657CF39}"/>
    <cellStyle name="40% - Ênfase5 23 3 4" xfId="36177" xr:uid="{F2295337-AE44-4D4D-B8CC-3A1B8144E907}"/>
    <cellStyle name="40% - Ênfase5 23 4" xfId="36178" xr:uid="{4EF5D338-7470-4E9A-9E6E-1DAB2355C4B6}"/>
    <cellStyle name="40% - Ênfase5 23 4 2" xfId="36179" xr:uid="{1A5BD0E2-8413-4CDA-B747-4121EB10526D}"/>
    <cellStyle name="40% - Ênfase5 23 4 3" xfId="36180" xr:uid="{53D5C937-3407-4028-86D5-33A73D98C998}"/>
    <cellStyle name="40% - Ênfase5 23 5" xfId="36181" xr:uid="{8B33D2B1-FE23-452E-9950-91D792B8785C}"/>
    <cellStyle name="40% - Ênfase5 23 6" xfId="36182" xr:uid="{1AA41011-D5AE-44CF-93D4-091814959758}"/>
    <cellStyle name="40% - Ênfase5 24" xfId="5523" xr:uid="{810082CD-DAFA-46CA-AAF8-B5B746FC1DF1}"/>
    <cellStyle name="40% - Ênfase5 24 2" xfId="12179" xr:uid="{3090F1BA-DA9C-4292-98FA-67D55152F1C3}"/>
    <cellStyle name="40% - Ênfase5 24 2 2" xfId="12180" xr:uid="{0F1DE49A-8454-43C2-AC1D-0C55CB45BA83}"/>
    <cellStyle name="40% - Ênfase5 24 2 2 2" xfId="36183" xr:uid="{3191F0F7-451D-40C4-AA2A-D2258EEBF25F}"/>
    <cellStyle name="40% - Ênfase5 24 2 2 3" xfId="36184" xr:uid="{A9DF8775-BA8A-45C9-B926-7AA7C1D5E715}"/>
    <cellStyle name="40% - Ênfase5 24 2 3" xfId="36185" xr:uid="{9F251E38-CD8E-46D9-840A-28AB07BD8361}"/>
    <cellStyle name="40% - Ênfase5 24 2 4" xfId="36186" xr:uid="{49275459-CCD2-44FD-9255-E74196BF5308}"/>
    <cellStyle name="40% - Ênfase5 24 3" xfId="12181" xr:uid="{54B4A51A-44B5-48E7-9A1C-0983C20D11A4}"/>
    <cellStyle name="40% - Ênfase5 24 3 2" xfId="36187" xr:uid="{CA6587DC-4EF4-4CC1-BA34-968522DC390C}"/>
    <cellStyle name="40% - Ênfase5 24 3 2 2" xfId="36188" xr:uid="{00B574F0-4C01-48D4-BFD2-B4CF24CDFCA7}"/>
    <cellStyle name="40% - Ênfase5 24 3 2 3" xfId="36189" xr:uid="{2C9F2EB4-9B6A-425E-9737-742D46389E9D}"/>
    <cellStyle name="40% - Ênfase5 24 3 3" xfId="36190" xr:uid="{3CBEB310-FC75-4AA1-9E74-F4102C640541}"/>
    <cellStyle name="40% - Ênfase5 24 3 4" xfId="36191" xr:uid="{BFDE3F02-3C75-4D67-85C0-90284681359E}"/>
    <cellStyle name="40% - Ênfase5 24 4" xfId="36192" xr:uid="{0DA1D2F9-6027-4BF9-92A0-C1FB39EB1882}"/>
    <cellStyle name="40% - Ênfase5 24 4 2" xfId="36193" xr:uid="{F0BBC052-7965-47C0-821C-ACA62384622F}"/>
    <cellStyle name="40% - Ênfase5 24 4 3" xfId="36194" xr:uid="{2D8786C4-4E93-4263-86B1-FD77A8D9A381}"/>
    <cellStyle name="40% - Ênfase5 24 5" xfId="36195" xr:uid="{479A13F1-8781-43C1-94D7-A7149B7BCD5C}"/>
    <cellStyle name="40% - Ênfase5 24 6" xfId="36196" xr:uid="{DD63F629-6136-4B46-AA16-56BB6336CB56}"/>
    <cellStyle name="40% - Ênfase5 25" xfId="5524" xr:uid="{EFA83098-8B38-41DC-823F-B27D43895465}"/>
    <cellStyle name="40% - Ênfase5 25 2" xfId="12182" xr:uid="{17026147-13ED-4A9A-BB43-A752B67FA3EA}"/>
    <cellStyle name="40% - Ênfase5 25 2 2" xfId="12183" xr:uid="{1A39E0CA-6A7F-4EB3-824B-3DD1E62740DB}"/>
    <cellStyle name="40% - Ênfase5 25 2 2 2" xfId="36197" xr:uid="{7C172B62-FD60-4836-98E8-A9E38246931C}"/>
    <cellStyle name="40% - Ênfase5 25 2 2 3" xfId="36198" xr:uid="{B93848D6-386A-420A-8314-156F217FEB0B}"/>
    <cellStyle name="40% - Ênfase5 25 2 3" xfId="36199" xr:uid="{9C62FCE1-2600-45C7-90B6-4F6DD7622F33}"/>
    <cellStyle name="40% - Ênfase5 25 2 4" xfId="36200" xr:uid="{F73AA27C-F2E8-4EED-B70E-455F4355CF6C}"/>
    <cellStyle name="40% - Ênfase5 25 3" xfId="12184" xr:uid="{9CA2A15D-3730-4DB6-B2C2-C2BE1571EB1C}"/>
    <cellStyle name="40% - Ênfase5 25 3 2" xfId="36201" xr:uid="{92754E48-27B4-47FD-865F-1F9C8ADCE68C}"/>
    <cellStyle name="40% - Ênfase5 25 3 2 2" xfId="36202" xr:uid="{401898C8-3CCE-4676-84F7-E5B7AE474C89}"/>
    <cellStyle name="40% - Ênfase5 25 3 2 3" xfId="36203" xr:uid="{01091A22-2047-4385-AF63-B5D40189A0D0}"/>
    <cellStyle name="40% - Ênfase5 25 3 3" xfId="36204" xr:uid="{96A209E8-F0E4-497A-BEBE-6E43B5FFCCE9}"/>
    <cellStyle name="40% - Ênfase5 25 3 4" xfId="36205" xr:uid="{04C60A8A-3DBE-48FE-9005-B371BDCBA253}"/>
    <cellStyle name="40% - Ênfase5 25 4" xfId="36206" xr:uid="{C07B9F9E-BEC8-42D1-A809-1990A2060123}"/>
    <cellStyle name="40% - Ênfase5 25 4 2" xfId="36207" xr:uid="{3F0A8A92-47A5-454D-A8D7-6E5612179BFD}"/>
    <cellStyle name="40% - Ênfase5 25 4 3" xfId="36208" xr:uid="{A98DC320-4D15-4CFC-B217-A24A77361E96}"/>
    <cellStyle name="40% - Ênfase5 25 5" xfId="36209" xr:uid="{05301305-949A-430B-970F-2660C34EEA68}"/>
    <cellStyle name="40% - Ênfase5 25 6" xfId="36210" xr:uid="{5350672C-04FB-409C-A114-47A81CCA36BF}"/>
    <cellStyle name="40% - Ênfase5 26" xfId="5525" xr:uid="{77610861-7739-4388-B05C-7C1D6BFA583E}"/>
    <cellStyle name="40% - Ênfase5 26 2" xfId="12185" xr:uid="{6407ABB3-35C4-45AD-AD6C-6E9895A9394A}"/>
    <cellStyle name="40% - Ênfase5 26 2 2" xfId="12186" xr:uid="{4C6B6E3B-5B43-4D7D-AF93-C866F8CD465A}"/>
    <cellStyle name="40% - Ênfase5 26 2 2 2" xfId="36211" xr:uid="{1914CF0B-A2F6-4854-9C58-3322C609A7D2}"/>
    <cellStyle name="40% - Ênfase5 26 2 2 3" xfId="36212" xr:uid="{12B62CCD-D26C-4067-9BB2-D6A98180282F}"/>
    <cellStyle name="40% - Ênfase5 26 2 3" xfId="36213" xr:uid="{E64E0893-C8E7-4FC4-85D3-2308A9258F59}"/>
    <cellStyle name="40% - Ênfase5 26 2 4" xfId="36214" xr:uid="{FF833C0B-6C7B-4E2E-9B84-1F451A2FDDF2}"/>
    <cellStyle name="40% - Ênfase5 26 3" xfId="12187" xr:uid="{3E94DD59-01C1-4E1E-81CC-CA7FF1E2EEE9}"/>
    <cellStyle name="40% - Ênfase5 26 3 2" xfId="36215" xr:uid="{E7CF66DA-AFE1-4307-832D-AA2614519093}"/>
    <cellStyle name="40% - Ênfase5 26 3 2 2" xfId="36216" xr:uid="{EE3020EF-A94D-4F5A-8C1B-04FC0145287C}"/>
    <cellStyle name="40% - Ênfase5 26 3 2 3" xfId="36217" xr:uid="{223669D0-69ED-4A3B-9D40-A95BDE2FD829}"/>
    <cellStyle name="40% - Ênfase5 26 3 3" xfId="36218" xr:uid="{AAFC14F9-1974-4228-AFC9-92A4D5C4D89B}"/>
    <cellStyle name="40% - Ênfase5 26 3 4" xfId="36219" xr:uid="{2B1B8B91-F380-4290-BED9-9DA1458D0682}"/>
    <cellStyle name="40% - Ênfase5 26 4" xfId="36220" xr:uid="{31F3054A-6793-412C-8D87-6FF13BBB32BD}"/>
    <cellStyle name="40% - Ênfase5 26 4 2" xfId="36221" xr:uid="{D1F7448C-D0D7-47B1-9874-0F67F52FE602}"/>
    <cellStyle name="40% - Ênfase5 26 4 3" xfId="36222" xr:uid="{8A70A625-4DB3-410B-9527-C624B16CB12B}"/>
    <cellStyle name="40% - Ênfase5 26 5" xfId="36223" xr:uid="{142C945C-9DEE-4766-B873-E032A41A506D}"/>
    <cellStyle name="40% - Ênfase5 26 6" xfId="36224" xr:uid="{76144040-71C3-45A4-AC42-385AD66C2EB6}"/>
    <cellStyle name="40% - Ênfase5 27" xfId="5526" xr:uid="{9B7A587E-8BFD-4687-8291-9BF2053922D6}"/>
    <cellStyle name="40% - Ênfase5 27 2" xfId="12188" xr:uid="{A7BB7910-33CE-40FD-A4AE-12CA58AA42F9}"/>
    <cellStyle name="40% - Ênfase5 27 2 2" xfId="12189" xr:uid="{2190F061-89BE-4261-96B6-E82145C3EEC2}"/>
    <cellStyle name="40% - Ênfase5 27 2 2 2" xfId="36225" xr:uid="{A59ABEED-6004-4706-9134-7DB081E2CB66}"/>
    <cellStyle name="40% - Ênfase5 27 2 2 3" xfId="36226" xr:uid="{44B5CEC0-A8F1-420B-A708-F201ED1F18EA}"/>
    <cellStyle name="40% - Ênfase5 27 2 3" xfId="36227" xr:uid="{298177A5-E370-436A-A960-5E330C7564FE}"/>
    <cellStyle name="40% - Ênfase5 27 2 4" xfId="36228" xr:uid="{9EAB5C0D-CD10-4BC3-A926-B1ACF50ADECB}"/>
    <cellStyle name="40% - Ênfase5 27 3" xfId="12190" xr:uid="{44FF5E39-B0A5-459A-ADFC-4287786F0BE6}"/>
    <cellStyle name="40% - Ênfase5 27 3 2" xfId="36229" xr:uid="{6699F438-7E60-4C2D-B7AD-10A0D2F58C73}"/>
    <cellStyle name="40% - Ênfase5 27 3 2 2" xfId="36230" xr:uid="{ABD6EE60-3944-4206-8B52-D43561F4E695}"/>
    <cellStyle name="40% - Ênfase5 27 3 2 3" xfId="36231" xr:uid="{9957AEEC-ABA3-47EB-AB58-DADCFCCDD125}"/>
    <cellStyle name="40% - Ênfase5 27 3 3" xfId="36232" xr:uid="{5BFF681C-6886-497E-810D-98097541E101}"/>
    <cellStyle name="40% - Ênfase5 27 3 4" xfId="36233" xr:uid="{AFF49AE1-21F7-4D9B-AC3F-A4B5BCEE7F2D}"/>
    <cellStyle name="40% - Ênfase5 27 4" xfId="36234" xr:uid="{8EA1ECB4-9074-4F7E-8637-A1BC2D81747F}"/>
    <cellStyle name="40% - Ênfase5 27 4 2" xfId="36235" xr:uid="{F272D680-0573-49AA-B49A-8FF65DC7A3C1}"/>
    <cellStyle name="40% - Ênfase5 27 4 3" xfId="36236" xr:uid="{205C8F88-6A70-4671-BB6B-59C13A7F9218}"/>
    <cellStyle name="40% - Ênfase5 27 5" xfId="36237" xr:uid="{8551A6DD-D7A5-4E58-9DEE-7E91FB6F2783}"/>
    <cellStyle name="40% - Ênfase5 27 6" xfId="36238" xr:uid="{4DA33E15-6F25-4CB5-A369-14C47AA5490E}"/>
    <cellStyle name="40% - Ênfase5 28" xfId="5527" xr:uid="{05A1C379-DE02-4B67-9CE1-F65FFDFA88C5}"/>
    <cellStyle name="40% - Ênfase5 28 2" xfId="12191" xr:uid="{F7830FB3-EAFC-444B-B9AF-364FDDD7520A}"/>
    <cellStyle name="40% - Ênfase5 28 2 2" xfId="12192" xr:uid="{5F52D95D-F92D-4096-A20B-C8A31C0C2C56}"/>
    <cellStyle name="40% - Ênfase5 28 2 2 2" xfId="36239" xr:uid="{52B25E6E-7DFE-4602-98CA-E7270C90CA0C}"/>
    <cellStyle name="40% - Ênfase5 28 2 2 3" xfId="36240" xr:uid="{1B6C6554-C741-46CB-BC84-60EC0F100B83}"/>
    <cellStyle name="40% - Ênfase5 28 2 3" xfId="36241" xr:uid="{31EDF04C-8237-427D-8C22-10AD27F60549}"/>
    <cellStyle name="40% - Ênfase5 28 2 4" xfId="36242" xr:uid="{04B485B6-51AB-4408-8C6C-0A3B2EBCAAA9}"/>
    <cellStyle name="40% - Ênfase5 28 3" xfId="12193" xr:uid="{04C0D74A-4FFC-4D34-AA70-2863F0DBADA7}"/>
    <cellStyle name="40% - Ênfase5 28 3 2" xfId="36243" xr:uid="{E96881E7-3D03-4C7A-9625-C8F33E508F1D}"/>
    <cellStyle name="40% - Ênfase5 28 3 2 2" xfId="36244" xr:uid="{CE8A0920-EEB0-47A0-92FD-75DDD6C8B510}"/>
    <cellStyle name="40% - Ênfase5 28 3 2 3" xfId="36245" xr:uid="{27EFC622-56EF-4838-A125-2AA9ED8C9CA1}"/>
    <cellStyle name="40% - Ênfase5 28 3 3" xfId="36246" xr:uid="{E49264CC-1757-43A2-97B6-CE0AD39F71BF}"/>
    <cellStyle name="40% - Ênfase5 28 3 4" xfId="36247" xr:uid="{3C878983-CEB1-4F00-B901-3A0484F6570B}"/>
    <cellStyle name="40% - Ênfase5 28 4" xfId="36248" xr:uid="{DA1470AB-2CDE-49CA-B024-A3175F3C035B}"/>
    <cellStyle name="40% - Ênfase5 28 4 2" xfId="36249" xr:uid="{6E454566-92EA-4BCF-9C3A-C112FBD87810}"/>
    <cellStyle name="40% - Ênfase5 28 4 3" xfId="36250" xr:uid="{A37C1A4E-86B3-417A-BE65-F84410E3AD44}"/>
    <cellStyle name="40% - Ênfase5 28 5" xfId="36251" xr:uid="{E0B729F4-7363-492A-806D-A1CB4ACB84C3}"/>
    <cellStyle name="40% - Ênfase5 28 6" xfId="36252" xr:uid="{DC38F074-85BB-40C9-B30A-6FEBFB883D8C}"/>
    <cellStyle name="40% - Ênfase5 29" xfId="12194" xr:uid="{4DCF2C12-D400-4C30-9EA2-994D5B9A7844}"/>
    <cellStyle name="40% - Ênfase5 29 2" xfId="12195" xr:uid="{C3AD67A0-7AA3-491D-BF15-E77EA145A746}"/>
    <cellStyle name="40% - Ênfase5 29 2 2" xfId="12196" xr:uid="{E9AFF430-17A0-483E-80B9-DBF1B8B10C40}"/>
    <cellStyle name="40% - Ênfase5 29 2 2 2" xfId="36253" xr:uid="{2D6010B8-FBA0-4CBB-ACD7-FBBAE42AAAB1}"/>
    <cellStyle name="40% - Ênfase5 29 2 2 3" xfId="36254" xr:uid="{FE8BAE52-FB4C-4FF4-9092-D8A0F0E7EED2}"/>
    <cellStyle name="40% - Ênfase5 29 2 3" xfId="36255" xr:uid="{D0423ADC-A796-4EC0-86F4-B86FD34967F3}"/>
    <cellStyle name="40% - Ênfase5 29 2 4" xfId="36256" xr:uid="{F2E2A9D8-C3C6-4CC1-80BD-842040F95F3E}"/>
    <cellStyle name="40% - Ênfase5 29 3" xfId="12197" xr:uid="{EDCC9412-91CA-4892-A4C6-2FADA536A7A5}"/>
    <cellStyle name="40% - Ênfase5 29 3 2" xfId="36257" xr:uid="{4FC47744-1C63-4CF7-A81A-88D3B4791822}"/>
    <cellStyle name="40% - Ênfase5 29 3 2 2" xfId="36258" xr:uid="{76A5749F-D1AB-4D39-ACB6-C05FD47F657F}"/>
    <cellStyle name="40% - Ênfase5 29 3 2 3" xfId="36259" xr:uid="{C4444B6F-9654-4ED4-A793-CA4D10C075AC}"/>
    <cellStyle name="40% - Ênfase5 29 3 3" xfId="36260" xr:uid="{4B41E91A-FD65-4D15-A83A-B87C17262399}"/>
    <cellStyle name="40% - Ênfase5 29 3 4" xfId="36261" xr:uid="{EC62ECFD-31D8-4238-9E76-6260B140E408}"/>
    <cellStyle name="40% - Ênfase5 29 4" xfId="36262" xr:uid="{72A1BDCB-0BF3-408C-99B4-35F4A03DD06A}"/>
    <cellStyle name="40% - Ênfase5 29 4 2" xfId="36263" xr:uid="{40C9DF39-F9B2-4234-8298-82E2D6B839CD}"/>
    <cellStyle name="40% - Ênfase5 29 4 3" xfId="36264" xr:uid="{E384B950-BCD3-482B-B49C-5DF9224764F8}"/>
    <cellStyle name="40% - Ênfase5 29 5" xfId="36265" xr:uid="{2CD61AAD-46E1-40E4-A529-95C7EAB38351}"/>
    <cellStyle name="40% - Ênfase5 29 6" xfId="36266" xr:uid="{B2823354-D2FD-459C-8683-7BF015332939}"/>
    <cellStyle name="40% - Ênfase5 3" xfId="5528" xr:uid="{54A921CB-DE1A-417C-ACB7-9D5D87EF7315}"/>
    <cellStyle name="40% - Ênfase5 3 10" xfId="12198" xr:uid="{6C6F4FD8-7369-4816-B1E3-2850AAE5F9AA}"/>
    <cellStyle name="40% - Ênfase5 3 10 2" xfId="36267" xr:uid="{BEA06E8F-0802-489B-82AA-5C8D8C64A888}"/>
    <cellStyle name="40% - Ênfase5 3 10 2 2" xfId="36268" xr:uid="{1C4AE598-C55A-4ECD-B5D1-340DE843D0F8}"/>
    <cellStyle name="40% - Ênfase5 3 10 2 3" xfId="36269" xr:uid="{C41EC7E9-0AC9-4904-A9D3-B3AA15128367}"/>
    <cellStyle name="40% - Ênfase5 3 10 3" xfId="36270" xr:uid="{E77CEDEC-D677-4C1B-98D0-BDAB671BEA85}"/>
    <cellStyle name="40% - Ênfase5 3 10 4" xfId="36271" xr:uid="{1FA6CD04-99F7-4FEB-9A83-A756313C2422}"/>
    <cellStyle name="40% - Ênfase5 3 11" xfId="36272" xr:uid="{8079F3EE-EE72-40A8-B3DE-3F7228B35EB9}"/>
    <cellStyle name="40% - Ênfase5 3 11 2" xfId="36273" xr:uid="{9A137FB0-8B6E-47AB-90E8-4C7717AC09A7}"/>
    <cellStyle name="40% - Ênfase5 3 11 3" xfId="36274" xr:uid="{98E2A57E-FDEE-4AC7-A682-D46741A047FF}"/>
    <cellStyle name="40% - Ênfase5 3 12" xfId="36275" xr:uid="{8AA41C75-2C90-4A01-BD22-BD0D8E563130}"/>
    <cellStyle name="40% - Ênfase5 3 13" xfId="36276" xr:uid="{DA4BFAB8-52F2-48A6-9E8E-8D398AA3DCB8}"/>
    <cellStyle name="40% - Ênfase5 3 2" xfId="5529" xr:uid="{6BB58E2A-ED57-4061-AD4F-7DEED9E56D56}"/>
    <cellStyle name="40% - Ênfase5 3 2 2" xfId="12199" xr:uid="{72439761-6D1B-445D-9733-A681F91CC303}"/>
    <cellStyle name="40% - Ênfase5 3 2 2 2" xfId="36277" xr:uid="{28FE86AD-C33F-4F1D-915C-88778CE82726}"/>
    <cellStyle name="40% - Ênfase5 3 2 2 2 2" xfId="36278" xr:uid="{2B32E221-F26C-4F22-8591-4A2F6EFFBFCD}"/>
    <cellStyle name="40% - Ênfase5 3 2 2 2 3" xfId="36279" xr:uid="{DB8A3045-968A-43FA-968D-99ABA8D0B15E}"/>
    <cellStyle name="40% - Ênfase5 3 2 2 3" xfId="36280" xr:uid="{34CBE232-E384-4B31-AA6A-669E4D2D876F}"/>
    <cellStyle name="40% - Ênfase5 3 2 2 4" xfId="36281" xr:uid="{C82935A8-022C-4F37-A60D-58BDEFEBF452}"/>
    <cellStyle name="40% - Ênfase5 3 2 3" xfId="12200" xr:uid="{D92FE177-1BF5-4A66-8120-9DBE1232D832}"/>
    <cellStyle name="40% - Ênfase5 3 2 3 2" xfId="36282" xr:uid="{53BD10B0-1643-4CA5-B8BF-7416B2BAD41D}"/>
    <cellStyle name="40% - Ênfase5 3 2 3 2 2" xfId="36283" xr:uid="{C5D41946-17D2-4F7C-B10D-61B90866EF29}"/>
    <cellStyle name="40% - Ênfase5 3 2 3 2 3" xfId="36284" xr:uid="{23A45C8F-5CB0-4861-9E50-DC8E8DAA1D1D}"/>
    <cellStyle name="40% - Ênfase5 3 2 3 3" xfId="36285" xr:uid="{52986C27-A435-4EB8-9CD0-0D206C7313BA}"/>
    <cellStyle name="40% - Ênfase5 3 2 3 4" xfId="36286" xr:uid="{DB6A522E-F6F2-4472-987E-C79105F0CB3C}"/>
    <cellStyle name="40% - Ênfase5 3 2 4" xfId="36287" xr:uid="{6DF9DE87-22EE-4843-8DF9-CFFDA465B9CB}"/>
    <cellStyle name="40% - Ênfase5 3 2 4 2" xfId="36288" xr:uid="{B0D0D015-641D-4D72-9A21-10744D8B86D9}"/>
    <cellStyle name="40% - Ênfase5 3 2 4 3" xfId="36289" xr:uid="{2CFF6732-7500-4C6B-853D-529F1A0ACC96}"/>
    <cellStyle name="40% - Ênfase5 3 2 5" xfId="36290" xr:uid="{146EA816-B01B-46CA-8864-E09C0273AC2A}"/>
    <cellStyle name="40% - Ênfase5 3 2 6" xfId="36291" xr:uid="{1C54A038-5F67-4868-9AED-F956AD7CA9FD}"/>
    <cellStyle name="40% - Ênfase5 3 3" xfId="5530" xr:uid="{ED301CEF-05C1-413A-AC12-B9B8430DB8AB}"/>
    <cellStyle name="40% - Ênfase5 3 3 2" xfId="12201" xr:uid="{5FCD2CF2-5B5A-40B7-A7F1-C94B5304BEB0}"/>
    <cellStyle name="40% - Ênfase5 3 3 2 2" xfId="36292" xr:uid="{A91AD1CD-5DBC-4F45-A670-1E2F93CEE466}"/>
    <cellStyle name="40% - Ênfase5 3 3 2 2 2" xfId="36293" xr:uid="{8C935267-ACBC-4277-A9CA-FAD67D1DB9F4}"/>
    <cellStyle name="40% - Ênfase5 3 3 2 2 3" xfId="36294" xr:uid="{439C217D-0ACA-4E39-899A-DAB073F2ADF5}"/>
    <cellStyle name="40% - Ênfase5 3 3 2 3" xfId="36295" xr:uid="{D2D22BAB-15C2-4E38-8D02-1A86A6C74131}"/>
    <cellStyle name="40% - Ênfase5 3 3 2 4" xfId="36296" xr:uid="{5AD5BC76-2A67-4EDA-BDAB-51FED0C0DFB6}"/>
    <cellStyle name="40% - Ênfase5 3 3 3" xfId="12202" xr:uid="{C377C042-45F2-4E82-82FD-3FF97139567D}"/>
    <cellStyle name="40% - Ênfase5 3 3 3 2" xfId="36297" xr:uid="{73AF06B8-8721-445D-AFDB-E235A5B278D4}"/>
    <cellStyle name="40% - Ênfase5 3 3 3 2 2" xfId="36298" xr:uid="{999D591D-A286-467C-A459-C2E8D840ABBF}"/>
    <cellStyle name="40% - Ênfase5 3 3 3 2 3" xfId="36299" xr:uid="{86581FE4-D244-4303-B4FB-445D847DB9BD}"/>
    <cellStyle name="40% - Ênfase5 3 3 3 3" xfId="36300" xr:uid="{DB52606C-AE5A-4B09-B81F-7E7EF0FA91E9}"/>
    <cellStyle name="40% - Ênfase5 3 3 3 4" xfId="36301" xr:uid="{FB36FF44-72BB-4313-9B92-53C15CF008A7}"/>
    <cellStyle name="40% - Ênfase5 3 3 4" xfId="36302" xr:uid="{69F638E3-402C-4127-9380-E96F681F200F}"/>
    <cellStyle name="40% - Ênfase5 3 3 4 2" xfId="36303" xr:uid="{25F7AB94-C016-463E-B109-F03DC64D1FF0}"/>
    <cellStyle name="40% - Ênfase5 3 3 4 3" xfId="36304" xr:uid="{52377BDB-A50B-4000-BCC1-51CD07FA890C}"/>
    <cellStyle name="40% - Ênfase5 3 3 5" xfId="36305" xr:uid="{E2CD8BF6-8762-4368-9116-E14A1D48CD56}"/>
    <cellStyle name="40% - Ênfase5 3 3 6" xfId="36306" xr:uid="{755ACD78-BAF0-4E4A-B066-10F6D39DD9F9}"/>
    <cellStyle name="40% - Ênfase5 3 4" xfId="5531" xr:uid="{AC5AD8F1-8AD3-4ABE-B460-CBE29DB4A972}"/>
    <cellStyle name="40% - Ênfase5 3 4 2" xfId="12203" xr:uid="{4B83BED1-85A0-4739-85F5-ACEA4EE88C05}"/>
    <cellStyle name="40% - Ênfase5 3 4 2 2" xfId="36307" xr:uid="{CC0580B9-4C8A-475C-9ED8-BBF57DA57867}"/>
    <cellStyle name="40% - Ênfase5 3 4 2 2 2" xfId="36308" xr:uid="{B565457F-4B79-4AB3-9AB7-F7DA4578C49C}"/>
    <cellStyle name="40% - Ênfase5 3 4 2 2 3" xfId="36309" xr:uid="{3156C373-C1D4-4CFE-9CCD-3910D36A2341}"/>
    <cellStyle name="40% - Ênfase5 3 4 2 3" xfId="36310" xr:uid="{9B2C60E1-5DC2-426E-B918-20A26532AF8B}"/>
    <cellStyle name="40% - Ênfase5 3 4 2 4" xfId="36311" xr:uid="{08A42B62-B637-40B1-9BCD-95D32FB6B498}"/>
    <cellStyle name="40% - Ênfase5 3 4 3" xfId="12204" xr:uid="{B6EFF1A9-0096-4EA6-9980-7533C64462C8}"/>
    <cellStyle name="40% - Ênfase5 3 4 3 2" xfId="36312" xr:uid="{EFA5A83D-34B6-40B2-BC0C-CF622890CD5E}"/>
    <cellStyle name="40% - Ênfase5 3 4 3 2 2" xfId="36313" xr:uid="{195D2A0F-5F70-4D55-8CF2-EE2CDB7510B9}"/>
    <cellStyle name="40% - Ênfase5 3 4 3 2 3" xfId="36314" xr:uid="{4793E556-AAFA-4426-A8EE-00A8B8B3789D}"/>
    <cellStyle name="40% - Ênfase5 3 4 3 3" xfId="36315" xr:uid="{DDEFC6DC-D2C6-4F2E-AEF5-62CF97A8923B}"/>
    <cellStyle name="40% - Ênfase5 3 4 3 4" xfId="36316" xr:uid="{5244E3D4-F1F2-4102-AFEF-832F83BA2010}"/>
    <cellStyle name="40% - Ênfase5 3 4 4" xfId="36317" xr:uid="{67759FCF-A150-4524-9CBE-D21B9C62A0B3}"/>
    <cellStyle name="40% - Ênfase5 3 4 4 2" xfId="36318" xr:uid="{48A779D7-E731-4242-85D2-AEDD12F8092F}"/>
    <cellStyle name="40% - Ênfase5 3 4 4 3" xfId="36319" xr:uid="{9EE6AD07-EB1B-4857-A708-91D277FE06F6}"/>
    <cellStyle name="40% - Ênfase5 3 4 5" xfId="36320" xr:uid="{B15CC56C-3B0B-48EB-B508-A12F4E083F31}"/>
    <cellStyle name="40% - Ênfase5 3 4 6" xfId="36321" xr:uid="{6A2F0F04-10AC-4E00-8827-F75C999FDCFF}"/>
    <cellStyle name="40% - Ênfase5 3 5" xfId="12205" xr:uid="{2F00C015-1079-47A1-90FC-353886E37108}"/>
    <cellStyle name="40% - Ênfase5 3 5 2" xfId="12206" xr:uid="{F2175496-EFA9-48C4-AF2C-5E5DC00CD404}"/>
    <cellStyle name="40% - Ênfase5 3 5 2 2" xfId="36322" xr:uid="{B951B9DD-B2CD-4F60-916A-EE1E7646772F}"/>
    <cellStyle name="40% - Ênfase5 3 5 2 2 2" xfId="36323" xr:uid="{751944FB-F24A-4E72-B4A4-DD00FE47E8D7}"/>
    <cellStyle name="40% - Ênfase5 3 5 2 2 3" xfId="36324" xr:uid="{8BD4A61F-FCFA-4258-8334-D3D30985CAD4}"/>
    <cellStyle name="40% - Ênfase5 3 5 2 3" xfId="36325" xr:uid="{7C1D3D46-1B35-4F55-B61E-D3327C04D44A}"/>
    <cellStyle name="40% - Ênfase5 3 5 2 4" xfId="36326" xr:uid="{E722355C-F9C5-409B-AD5F-3789BC94FCA0}"/>
    <cellStyle name="40% - Ênfase5 3 5 3" xfId="12207" xr:uid="{E60964ED-E495-46CD-B0B1-AC4129766DED}"/>
    <cellStyle name="40% - Ênfase5 3 5 3 2" xfId="36327" xr:uid="{64C59C5A-00F5-4444-A982-54754DCFFAB9}"/>
    <cellStyle name="40% - Ênfase5 3 5 3 2 2" xfId="36328" xr:uid="{B7BDAD74-C19A-492D-B232-6F5A092B75C9}"/>
    <cellStyle name="40% - Ênfase5 3 5 3 2 3" xfId="36329" xr:uid="{95237453-0B1E-45B6-9AD6-A6E795EBCD09}"/>
    <cellStyle name="40% - Ênfase5 3 5 3 3" xfId="36330" xr:uid="{5D44BF84-10F0-495A-B3DD-EFDCCC0624AE}"/>
    <cellStyle name="40% - Ênfase5 3 5 3 4" xfId="36331" xr:uid="{5C830D6B-0DF3-43AD-97E2-DDDF60C68FEB}"/>
    <cellStyle name="40% - Ênfase5 3 5 4" xfId="36332" xr:uid="{7F9B0963-1A71-459F-A824-A8BEBC723394}"/>
    <cellStyle name="40% - Ênfase5 3 5 4 2" xfId="36333" xr:uid="{FB0F712D-50B9-4481-9FA7-22473C6CDBD9}"/>
    <cellStyle name="40% - Ênfase5 3 5 4 3" xfId="36334" xr:uid="{62AAF420-C6A4-4E23-B5DD-97CB23D736E5}"/>
    <cellStyle name="40% - Ênfase5 3 5 5" xfId="36335" xr:uid="{526768E7-322F-41FF-A404-8B32F1E0FC5D}"/>
    <cellStyle name="40% - Ênfase5 3 5 6" xfId="36336" xr:uid="{AE9F70A5-1F0E-4C2C-82AC-619D13B7C98C}"/>
    <cellStyle name="40% - Ênfase5 3 6" xfId="12208" xr:uid="{E099D10B-170C-420F-BD82-FC026F66E488}"/>
    <cellStyle name="40% - Ênfase5 3 6 2" xfId="12209" xr:uid="{056EF0D7-54FF-41EA-BA1F-5B4CDF3662DA}"/>
    <cellStyle name="40% - Ênfase5 3 6 2 2" xfId="36337" xr:uid="{6EF49354-73EF-4F3A-927B-A5C203A10FFC}"/>
    <cellStyle name="40% - Ênfase5 3 6 2 2 2" xfId="36338" xr:uid="{02E302B9-2735-44BB-9DEC-F604CBB944FB}"/>
    <cellStyle name="40% - Ênfase5 3 6 2 2 3" xfId="36339" xr:uid="{BA2BFCD7-BBCF-43FB-90C0-33325C833519}"/>
    <cellStyle name="40% - Ênfase5 3 6 2 3" xfId="36340" xr:uid="{C5948AE8-C303-4E98-B081-C7FC06A78846}"/>
    <cellStyle name="40% - Ênfase5 3 6 2 4" xfId="36341" xr:uid="{B67B911C-98CC-4B11-A53F-F46D7EB435FA}"/>
    <cellStyle name="40% - Ênfase5 3 6 3" xfId="12210" xr:uid="{2FF4D45A-8CBD-441C-9CC6-6686C5ACCF99}"/>
    <cellStyle name="40% - Ênfase5 3 6 3 2" xfId="36342" xr:uid="{2839A658-DF82-4009-9E0B-4B4BBD9EA661}"/>
    <cellStyle name="40% - Ênfase5 3 6 3 2 2" xfId="36343" xr:uid="{9269D9BB-8DED-461C-A20E-AC30A31CEC37}"/>
    <cellStyle name="40% - Ênfase5 3 6 3 2 3" xfId="36344" xr:uid="{68EC8133-D076-4895-BFE8-834A619B59C1}"/>
    <cellStyle name="40% - Ênfase5 3 6 3 3" xfId="36345" xr:uid="{9CA9265A-57DC-45CC-97A3-A11062A4DC19}"/>
    <cellStyle name="40% - Ênfase5 3 6 3 4" xfId="36346" xr:uid="{E8AF4A64-1B85-4569-9AAD-DC7156BD1F69}"/>
    <cellStyle name="40% - Ênfase5 3 6 4" xfId="36347" xr:uid="{A649A7C3-DA9D-4EA7-AB36-FE9E7359462B}"/>
    <cellStyle name="40% - Ênfase5 3 6 4 2" xfId="36348" xr:uid="{599612C6-2C2F-4D08-8E34-B93029FFD097}"/>
    <cellStyle name="40% - Ênfase5 3 6 4 3" xfId="36349" xr:uid="{352D3BC2-6DA2-4807-9B53-566E96B8BC30}"/>
    <cellStyle name="40% - Ênfase5 3 6 5" xfId="36350" xr:uid="{BFAB1ACE-25FB-4B6A-99AE-0DD5497467A2}"/>
    <cellStyle name="40% - Ênfase5 3 6 6" xfId="36351" xr:uid="{B1426285-FC04-4A6F-809A-36E80AC00FDC}"/>
    <cellStyle name="40% - Ênfase5 3 7" xfId="12211" xr:uid="{1519918E-96E4-463A-9D84-3E44A135BDB1}"/>
    <cellStyle name="40% - Ênfase5 3 7 2" xfId="12212" xr:uid="{130D3D53-88D5-4769-82E5-004C085B9B31}"/>
    <cellStyle name="40% - Ênfase5 3 7 2 2" xfId="36352" xr:uid="{8682250D-E695-4602-98C1-2425E05DDA52}"/>
    <cellStyle name="40% - Ênfase5 3 7 2 2 2" xfId="36353" xr:uid="{6B9FE6A0-7DAC-4C6C-BD4B-E06DF2A38D01}"/>
    <cellStyle name="40% - Ênfase5 3 7 2 2 3" xfId="36354" xr:uid="{000AF16E-BF80-4116-B6F5-BFAACE42938E}"/>
    <cellStyle name="40% - Ênfase5 3 7 2 3" xfId="36355" xr:uid="{F2D5D791-5EBE-4097-B844-BA851F12C825}"/>
    <cellStyle name="40% - Ênfase5 3 7 2 4" xfId="36356" xr:uid="{4B8ECF97-6CED-48D9-8DB5-5B8075AD1A81}"/>
    <cellStyle name="40% - Ênfase5 3 7 3" xfId="12213" xr:uid="{935E8C8E-E766-4AB9-827B-829B1AD9DA4A}"/>
    <cellStyle name="40% - Ênfase5 3 7 3 2" xfId="36357" xr:uid="{203E30F7-EF41-45A5-B147-70DA62D33B71}"/>
    <cellStyle name="40% - Ênfase5 3 7 3 2 2" xfId="36358" xr:uid="{B923B821-0854-458F-B572-B6015A00F61C}"/>
    <cellStyle name="40% - Ênfase5 3 7 3 2 3" xfId="36359" xr:uid="{C3E7F72F-7E39-40E4-8235-44AF4C65E3B3}"/>
    <cellStyle name="40% - Ênfase5 3 7 3 3" xfId="36360" xr:uid="{D1ACD4E9-0173-4284-8538-6CC170C3D79D}"/>
    <cellStyle name="40% - Ênfase5 3 7 3 4" xfId="36361" xr:uid="{88C4218A-2813-4D00-AAAF-C071ACEA676E}"/>
    <cellStyle name="40% - Ênfase5 3 7 4" xfId="36362" xr:uid="{A35AD714-E4DE-46DA-A92C-7816AD9C01C0}"/>
    <cellStyle name="40% - Ênfase5 3 7 4 2" xfId="36363" xr:uid="{6506BB31-18B8-4A7B-AF9F-1506D50820A1}"/>
    <cellStyle name="40% - Ênfase5 3 7 4 3" xfId="36364" xr:uid="{E69BD4FE-960E-4578-AF27-327471901F40}"/>
    <cellStyle name="40% - Ênfase5 3 7 5" xfId="36365" xr:uid="{ED538648-4A01-45D0-B278-608B457B6835}"/>
    <cellStyle name="40% - Ênfase5 3 7 6" xfId="36366" xr:uid="{0CC801F4-6C76-4125-AE72-2EBB844DEB3A}"/>
    <cellStyle name="40% - Ênfase5 3 8" xfId="12214" xr:uid="{DA0084E6-3772-41B5-9C0B-E911A4708ADA}"/>
    <cellStyle name="40% - Ênfase5 3 8 2" xfId="12215" xr:uid="{78091CBD-0098-4FEE-A723-4062B77F6950}"/>
    <cellStyle name="40% - Ênfase5 3 8 2 2" xfId="36367" xr:uid="{8A1D8F5C-FAD5-4E64-9A8A-69D1D6CDC8DF}"/>
    <cellStyle name="40% - Ênfase5 3 8 2 2 2" xfId="36368" xr:uid="{DD7EF07C-6C5F-4139-9CF8-ABDF9C22AD92}"/>
    <cellStyle name="40% - Ênfase5 3 8 2 2 3" xfId="36369" xr:uid="{34D5AD69-EC0E-4C58-BD70-98E1665ADED9}"/>
    <cellStyle name="40% - Ênfase5 3 8 2 3" xfId="36370" xr:uid="{5B91C14E-987E-400C-AFC1-E624F9110BFB}"/>
    <cellStyle name="40% - Ênfase5 3 8 2 4" xfId="36371" xr:uid="{643F1F2B-C55C-4D7B-B3CE-914F674018E1}"/>
    <cellStyle name="40% - Ênfase5 3 8 3" xfId="12216" xr:uid="{AF0BC647-85FD-4A91-8874-144E5C905206}"/>
    <cellStyle name="40% - Ênfase5 3 8 3 2" xfId="36372" xr:uid="{EDCB1152-D6C6-4D08-9883-F261E5B2CBC2}"/>
    <cellStyle name="40% - Ênfase5 3 8 3 2 2" xfId="36373" xr:uid="{FD4E02F4-9B6D-47AB-9017-132A7948A7A3}"/>
    <cellStyle name="40% - Ênfase5 3 8 3 2 3" xfId="36374" xr:uid="{149B284B-B8DE-40DA-A8D8-0B45E1AF262E}"/>
    <cellStyle name="40% - Ênfase5 3 8 3 3" xfId="36375" xr:uid="{6737292C-4B7E-4777-A2EE-20A2330D464D}"/>
    <cellStyle name="40% - Ênfase5 3 8 3 4" xfId="36376" xr:uid="{5FE68487-634D-4304-AC88-6B036E1DEA73}"/>
    <cellStyle name="40% - Ênfase5 3 8 4" xfId="36377" xr:uid="{01E6424D-5FAF-489B-872F-23715D9183B1}"/>
    <cellStyle name="40% - Ênfase5 3 8 4 2" xfId="36378" xr:uid="{AE8A766E-A465-4446-A79D-C9DF3990CBF3}"/>
    <cellStyle name="40% - Ênfase5 3 8 4 3" xfId="36379" xr:uid="{BB90E3C1-053A-4AFB-9F98-315517A6A685}"/>
    <cellStyle name="40% - Ênfase5 3 8 5" xfId="36380" xr:uid="{58570CAC-9CFC-45A3-B057-36E1206DFB15}"/>
    <cellStyle name="40% - Ênfase5 3 8 6" xfId="36381" xr:uid="{C2889298-2FE1-4897-863F-05C5F686B2F8}"/>
    <cellStyle name="40% - Ênfase5 3 9" xfId="12217" xr:uid="{28F4DBB2-2CFC-447F-AFC8-44D1012C6111}"/>
    <cellStyle name="40% - Ênfase5 3 9 2" xfId="36382" xr:uid="{C6BB7F74-C741-411C-AC8E-0CB14EC05D82}"/>
    <cellStyle name="40% - Ênfase5 3 9 2 2" xfId="36383" xr:uid="{D15A2969-17BA-4A70-A56D-543A55E7DEDA}"/>
    <cellStyle name="40% - Ênfase5 3 9 2 3" xfId="36384" xr:uid="{8CD9E503-BB86-4519-8B69-1A41B5494C30}"/>
    <cellStyle name="40% - Ênfase5 3 9 3" xfId="36385" xr:uid="{7BA25485-FA4E-489E-A294-583D7D3C8D78}"/>
    <cellStyle name="40% - Ênfase5 3 9 4" xfId="36386" xr:uid="{AC45AACD-F5E2-4A92-87BD-F1C5631945E1}"/>
    <cellStyle name="40% - Ênfase5 30" xfId="12218" xr:uid="{6CB35DC3-5D03-45E3-8967-BE62BF22F22B}"/>
    <cellStyle name="40% - Ênfase5 30 2" xfId="12219" xr:uid="{8A8ED7F3-0736-49A5-ADE0-045D91A95669}"/>
    <cellStyle name="40% - Ênfase5 30 2 2" xfId="12220" xr:uid="{43C662C5-0390-49AF-8D45-89CDDCA53345}"/>
    <cellStyle name="40% - Ênfase5 30 2 2 2" xfId="36387" xr:uid="{AC2D9036-D5FC-44C5-B72D-26F284B3E281}"/>
    <cellStyle name="40% - Ênfase5 30 2 2 3" xfId="36388" xr:uid="{7A9C979D-6775-4B46-85E4-40F654D6E817}"/>
    <cellStyle name="40% - Ênfase5 30 2 3" xfId="36389" xr:uid="{3B4AFA1F-21F4-45CC-A609-FEF09331E517}"/>
    <cellStyle name="40% - Ênfase5 30 2 4" xfId="36390" xr:uid="{21AAB825-F2CD-4A5E-9F65-93FC2FCD01F7}"/>
    <cellStyle name="40% - Ênfase5 30 3" xfId="12221" xr:uid="{BE817A0C-77CE-4087-BC98-6B6A47CD022C}"/>
    <cellStyle name="40% - Ênfase5 30 3 2" xfId="36391" xr:uid="{877FB2DD-DA5D-4F72-82B3-F66CDCD34D00}"/>
    <cellStyle name="40% - Ênfase5 30 3 2 2" xfId="36392" xr:uid="{976312D5-2FF9-49F3-9D87-E3137BDB6BFC}"/>
    <cellStyle name="40% - Ênfase5 30 3 2 3" xfId="36393" xr:uid="{34D76559-B30E-4D2B-9409-9A3E87DD5A8A}"/>
    <cellStyle name="40% - Ênfase5 30 3 3" xfId="36394" xr:uid="{D6A874DF-5156-4774-AA67-9DC5BDC9DE27}"/>
    <cellStyle name="40% - Ênfase5 30 3 4" xfId="36395" xr:uid="{69A63337-0C61-4C05-B91C-4A2AC9896E7F}"/>
    <cellStyle name="40% - Ênfase5 30 4" xfId="36396" xr:uid="{3B6270A1-4530-4C48-B3EE-EF285C06EF02}"/>
    <cellStyle name="40% - Ênfase5 30 4 2" xfId="36397" xr:uid="{5F82B884-3A69-4B3C-A4D5-4E3FAA29D14F}"/>
    <cellStyle name="40% - Ênfase5 30 4 3" xfId="36398" xr:uid="{F323B953-911A-4CE2-96BF-E7BC15B68F3C}"/>
    <cellStyle name="40% - Ênfase5 30 5" xfId="36399" xr:uid="{6FFDF1B0-191C-4AA0-BC20-E55D42BD6EBB}"/>
    <cellStyle name="40% - Ênfase5 30 6" xfId="36400" xr:uid="{6802BB9D-7D25-4BF8-9361-763174D3CEC3}"/>
    <cellStyle name="40% - Ênfase5 31" xfId="12222" xr:uid="{6B8E22BF-EF55-4EA4-A00B-AA834D6A0D09}"/>
    <cellStyle name="40% - Ênfase5 31 2" xfId="12223" xr:uid="{B3962C1F-C4DD-483D-BADE-80461845BC15}"/>
    <cellStyle name="40% - Ênfase5 31 2 2" xfId="12224" xr:uid="{EF4AB0DC-77BE-42D8-A66B-4A487463C008}"/>
    <cellStyle name="40% - Ênfase5 31 2 2 2" xfId="36401" xr:uid="{23D6C2D5-ABC7-47DB-B0C6-AB56522EB059}"/>
    <cellStyle name="40% - Ênfase5 31 2 2 3" xfId="36402" xr:uid="{3C6B8C2E-126A-4AA6-9CAC-706A19784B7D}"/>
    <cellStyle name="40% - Ênfase5 31 2 3" xfId="36403" xr:uid="{11E00414-F2C7-4D94-8F9C-81DF83073460}"/>
    <cellStyle name="40% - Ênfase5 31 2 4" xfId="36404" xr:uid="{31986B69-78DD-4010-97BA-7F99E8D2CC74}"/>
    <cellStyle name="40% - Ênfase5 31 3" xfId="12225" xr:uid="{43733154-0366-4F31-89A5-3F31CF39BFAB}"/>
    <cellStyle name="40% - Ênfase5 31 3 2" xfId="36405" xr:uid="{416CE06B-5C6C-486C-A774-B129FE1E500B}"/>
    <cellStyle name="40% - Ênfase5 31 3 2 2" xfId="36406" xr:uid="{01BCB361-67E4-4834-BC57-61136E98F081}"/>
    <cellStyle name="40% - Ênfase5 31 3 2 3" xfId="36407" xr:uid="{42775498-7661-4462-9672-6A18EE35A5A9}"/>
    <cellStyle name="40% - Ênfase5 31 3 3" xfId="36408" xr:uid="{76DBDC34-16F2-4D1D-B39A-556EF108D931}"/>
    <cellStyle name="40% - Ênfase5 31 3 4" xfId="36409" xr:uid="{170B3C09-ACB7-4227-8082-D655E3506F90}"/>
    <cellStyle name="40% - Ênfase5 31 4" xfId="36410" xr:uid="{889C9357-708E-4072-B8CA-063017B87515}"/>
    <cellStyle name="40% - Ênfase5 31 4 2" xfId="36411" xr:uid="{A1B7EA2A-CC30-4887-B7DB-DAA0D1E3462C}"/>
    <cellStyle name="40% - Ênfase5 31 4 3" xfId="36412" xr:uid="{ABD59963-9A6B-4F41-B9DC-BC2366C047CE}"/>
    <cellStyle name="40% - Ênfase5 31 5" xfId="36413" xr:uid="{1C4AC04F-7684-4395-9600-E25454334E1A}"/>
    <cellStyle name="40% - Ênfase5 31 6" xfId="36414" xr:uid="{F36EFD4E-26F8-44F4-9923-A4FB244AA9C1}"/>
    <cellStyle name="40% - Ênfase5 32" xfId="12226" xr:uid="{4747003B-D216-41E5-A929-CCD97FCB2DCD}"/>
    <cellStyle name="40% - Ênfase5 32 2" xfId="12227" xr:uid="{41601612-3870-4CD8-B1C3-5F8B191A9482}"/>
    <cellStyle name="40% - Ênfase5 32 2 2" xfId="12228" xr:uid="{C27D0791-4F7C-4351-B030-1530261A1780}"/>
    <cellStyle name="40% - Ênfase5 32 2 2 2" xfId="36415" xr:uid="{A238F19B-208D-4CCF-BF93-3E0FE60E2D32}"/>
    <cellStyle name="40% - Ênfase5 32 2 2 3" xfId="36416" xr:uid="{26108F3B-5FBC-43D3-94B5-8D216852017A}"/>
    <cellStyle name="40% - Ênfase5 32 2 3" xfId="36417" xr:uid="{9C02EB71-FC21-4D38-AD8F-5CDC38BBC22C}"/>
    <cellStyle name="40% - Ênfase5 32 2 4" xfId="36418" xr:uid="{CFFC809A-98B9-422D-94E3-4DFE1085D62C}"/>
    <cellStyle name="40% - Ênfase5 32 3" xfId="12229" xr:uid="{40F10CE6-BD1D-4FEB-BBB2-A82080436275}"/>
    <cellStyle name="40% - Ênfase5 32 3 2" xfId="36419" xr:uid="{871C9C69-5565-42C6-B160-17D2FB9AAB5C}"/>
    <cellStyle name="40% - Ênfase5 32 3 2 2" xfId="36420" xr:uid="{8A5C2BA3-47B7-44C3-8F41-149BA55526E8}"/>
    <cellStyle name="40% - Ênfase5 32 3 2 3" xfId="36421" xr:uid="{FBE6685E-0CDC-485A-8EC2-AE1DBD27768E}"/>
    <cellStyle name="40% - Ênfase5 32 3 3" xfId="36422" xr:uid="{50A3D6A7-230E-4206-9FD8-0F167DA9C6B3}"/>
    <cellStyle name="40% - Ênfase5 32 3 4" xfId="36423" xr:uid="{7F5177BF-9095-4031-BFB4-421BF76DEC37}"/>
    <cellStyle name="40% - Ênfase5 32 4" xfId="36424" xr:uid="{F4F22E04-AA63-4D68-9BD3-F780AE2FC17D}"/>
    <cellStyle name="40% - Ênfase5 32 4 2" xfId="36425" xr:uid="{BE6E663D-4804-4F6D-8CB0-34DFDCECC2EF}"/>
    <cellStyle name="40% - Ênfase5 32 4 3" xfId="36426" xr:uid="{35D5E18F-C275-4D56-8A29-5DE1CFE8D806}"/>
    <cellStyle name="40% - Ênfase5 32 5" xfId="36427" xr:uid="{B423CF1B-7A1A-478C-8C96-8EA9FBB0C4D9}"/>
    <cellStyle name="40% - Ênfase5 32 6" xfId="36428" xr:uid="{A4389C82-A3B1-4929-9FBA-30A89CD6051D}"/>
    <cellStyle name="40% - Ênfase5 33" xfId="12230" xr:uid="{ABBD2236-D8A8-4A96-937A-EF6AF57CC5FB}"/>
    <cellStyle name="40% - Ênfase5 33 2" xfId="12231" xr:uid="{28D062E4-7144-4F1C-A3F4-FC3E874AF528}"/>
    <cellStyle name="40% - Ênfase5 33 2 2" xfId="36429" xr:uid="{69BE3BCD-1E8E-414B-B664-563E4E22FCCB}"/>
    <cellStyle name="40% - Ênfase5 33 2 2 2" xfId="36430" xr:uid="{05CD6701-F5BA-433B-88C4-DFFF201DF06F}"/>
    <cellStyle name="40% - Ênfase5 33 2 2 3" xfId="36431" xr:uid="{C139050F-F01E-49C4-8B01-E226351A03F3}"/>
    <cellStyle name="40% - Ênfase5 33 2 3" xfId="36432" xr:uid="{9CBA855B-9CF3-406B-826C-BD20CBA13B9F}"/>
    <cellStyle name="40% - Ênfase5 33 2 4" xfId="36433" xr:uid="{9F6D61BB-BED1-4B16-907A-0609DAA6098B}"/>
    <cellStyle name="40% - Ênfase5 33 3" xfId="12232" xr:uid="{E7810B39-7C3C-46CF-9FBD-7E0F1109970F}"/>
    <cellStyle name="40% - Ênfase5 33 3 2" xfId="36434" xr:uid="{FB19D849-6702-420E-AA61-CF7A2A79CA4F}"/>
    <cellStyle name="40% - Ênfase5 33 3 2 2" xfId="36435" xr:uid="{510500ED-4D15-468E-8561-0EA446DF2E1E}"/>
    <cellStyle name="40% - Ênfase5 33 3 2 3" xfId="36436" xr:uid="{FDBDE638-297F-4062-BAC2-834F90A80CC5}"/>
    <cellStyle name="40% - Ênfase5 33 3 3" xfId="36437" xr:uid="{20594812-6C8E-4873-B4C2-249F46BF356D}"/>
    <cellStyle name="40% - Ênfase5 33 3 4" xfId="36438" xr:uid="{A61CAA7B-7DF4-476E-91F7-B303E06260A1}"/>
    <cellStyle name="40% - Ênfase5 33 4" xfId="36439" xr:uid="{9670065E-D800-42EC-BB39-815605D90D25}"/>
    <cellStyle name="40% - Ênfase5 33 4 2" xfId="36440" xr:uid="{864A7E94-7248-44BF-AFE7-A114B5B42C24}"/>
    <cellStyle name="40% - Ênfase5 33 4 3" xfId="36441" xr:uid="{9BF0F81B-223A-431A-85DA-19477A8B1CFF}"/>
    <cellStyle name="40% - Ênfase5 33 5" xfId="36442" xr:uid="{3AF05DAE-B6FF-4117-B6D1-92818B913730}"/>
    <cellStyle name="40% - Ênfase5 33 6" xfId="36443" xr:uid="{C6099995-EAD6-4117-89B5-ACD5411D9051}"/>
    <cellStyle name="40% - Ênfase5 34" xfId="12233" xr:uid="{86C331E3-C53A-4FC1-80CB-7ECFCAA804EE}"/>
    <cellStyle name="40% - Ênfase5 34 2" xfId="12234" xr:uid="{2667D086-BED7-450A-AD3A-5C245545A210}"/>
    <cellStyle name="40% - Ênfase5 34 2 2" xfId="36444" xr:uid="{54826226-C8AD-4F71-9D0E-EEDC7E9C5D9D}"/>
    <cellStyle name="40% - Ênfase5 34 2 2 2" xfId="36445" xr:uid="{B9FA3042-A5D3-43B4-80DB-462DA7850551}"/>
    <cellStyle name="40% - Ênfase5 34 2 2 3" xfId="36446" xr:uid="{F7D0395D-B990-4508-AFBA-0C16FC871304}"/>
    <cellStyle name="40% - Ênfase5 34 2 3" xfId="36447" xr:uid="{251ACC9C-3234-4628-B193-FC376C7EE0C4}"/>
    <cellStyle name="40% - Ênfase5 34 2 4" xfId="36448" xr:uid="{B1EAC4CC-8347-40AC-ADEC-35A484265CE8}"/>
    <cellStyle name="40% - Ênfase5 34 3" xfId="12235" xr:uid="{2DFEB10B-0F1D-47E2-8CA0-00F46AEED32F}"/>
    <cellStyle name="40% - Ênfase5 34 3 2" xfId="36449" xr:uid="{48BF31F4-DDE3-4373-A76B-71F53834D2D3}"/>
    <cellStyle name="40% - Ênfase5 34 3 2 2" xfId="36450" xr:uid="{02ADA151-21AF-48F1-B2E0-977F5734AF12}"/>
    <cellStyle name="40% - Ênfase5 34 3 2 3" xfId="36451" xr:uid="{0D6572F5-8791-4423-8C34-B3494418AD5A}"/>
    <cellStyle name="40% - Ênfase5 34 3 3" xfId="36452" xr:uid="{27667D3B-CDD3-4F2E-A6A0-F32236DF1026}"/>
    <cellStyle name="40% - Ênfase5 34 3 4" xfId="36453" xr:uid="{A210B2B5-E045-45F5-919A-FF8D879A9D36}"/>
    <cellStyle name="40% - Ênfase5 34 4" xfId="36454" xr:uid="{097121D7-EE8B-4A7B-9AE8-4CE7F169017A}"/>
    <cellStyle name="40% - Ênfase5 34 4 2" xfId="36455" xr:uid="{54D92B6F-4222-4AC6-958F-D1B5DAECA574}"/>
    <cellStyle name="40% - Ênfase5 34 4 3" xfId="36456" xr:uid="{8BDB6365-921A-4DDA-A71A-B092C7DC9877}"/>
    <cellStyle name="40% - Ênfase5 34 5" xfId="36457" xr:uid="{5ECC3408-D10E-45C1-B871-4CC987AB662B}"/>
    <cellStyle name="40% - Ênfase5 34 6" xfId="36458" xr:uid="{505DF89D-3EC2-4B14-9548-821262881A9C}"/>
    <cellStyle name="40% - Ênfase5 35" xfId="12236" xr:uid="{F78CA702-EA62-4DA1-BE2C-6814A54CF41B}"/>
    <cellStyle name="40% - Ênfase5 35 2" xfId="12237" xr:uid="{0B54099F-3D24-4728-BA3A-72F99080349E}"/>
    <cellStyle name="40% - Ênfase5 35 2 2" xfId="36459" xr:uid="{A0643F86-643C-4AF8-917B-2444F21D6937}"/>
    <cellStyle name="40% - Ênfase5 35 2 2 2" xfId="36460" xr:uid="{57245633-0CFF-47C6-B856-A6D9EA6384AB}"/>
    <cellStyle name="40% - Ênfase5 35 2 2 3" xfId="36461" xr:uid="{B5D0C058-9CBE-40EF-BC1F-57AABF64F49D}"/>
    <cellStyle name="40% - Ênfase5 35 2 3" xfId="36462" xr:uid="{E29E9DB2-F989-4ECF-9EE1-7039F96450C1}"/>
    <cellStyle name="40% - Ênfase5 35 2 4" xfId="36463" xr:uid="{B6F0916C-128D-4161-AA1D-FA6C567B2557}"/>
    <cellStyle name="40% - Ênfase5 35 3" xfId="12238" xr:uid="{84048C64-C5F6-4BB8-953D-E5184D573927}"/>
    <cellStyle name="40% - Ênfase5 35 3 2" xfId="36464" xr:uid="{C1894A5F-4507-4DFD-BF00-8C591EA509BC}"/>
    <cellStyle name="40% - Ênfase5 35 3 2 2" xfId="36465" xr:uid="{51760BE3-EB29-4C90-97EC-356CBDDB8C4F}"/>
    <cellStyle name="40% - Ênfase5 35 3 2 3" xfId="36466" xr:uid="{D49FE7DE-4A50-4B82-AB48-F035C4BD3879}"/>
    <cellStyle name="40% - Ênfase5 35 3 3" xfId="36467" xr:uid="{C6A40294-49CB-4882-A21C-02B254E0DB32}"/>
    <cellStyle name="40% - Ênfase5 35 3 4" xfId="36468" xr:uid="{F6505D1E-ED0A-4B74-A9A1-F59FB91F0872}"/>
    <cellStyle name="40% - Ênfase5 35 4" xfId="36469" xr:uid="{C8B762D7-3901-46EC-8A78-F96C0C639485}"/>
    <cellStyle name="40% - Ênfase5 35 4 2" xfId="36470" xr:uid="{4D9581F3-4D5E-44E9-A399-C469FDC1041D}"/>
    <cellStyle name="40% - Ênfase5 35 4 3" xfId="36471" xr:uid="{27FE5EE0-E5AF-4214-B1E1-09B34ABC0FF6}"/>
    <cellStyle name="40% - Ênfase5 35 5" xfId="36472" xr:uid="{6A125898-5A1A-4872-AB17-7BB77D434817}"/>
    <cellStyle name="40% - Ênfase5 35 6" xfId="36473" xr:uid="{17CC0142-7F63-4C8B-9E5B-927CB934EED2}"/>
    <cellStyle name="40% - Ênfase5 36" xfId="12239" xr:uid="{C458DEB9-C943-47B3-9301-498D3002EE42}"/>
    <cellStyle name="40% - Ênfase5 36 2" xfId="12240" xr:uid="{E05A1E13-6DCC-470D-947C-D5B9C06782AF}"/>
    <cellStyle name="40% - Ênfase5 36 2 2" xfId="36474" xr:uid="{DFA5AA1B-CB98-4627-A24F-1D35A6D7B68B}"/>
    <cellStyle name="40% - Ênfase5 36 2 2 2" xfId="36475" xr:uid="{53CDBFB7-55D2-442A-A2BA-5EFB1362BF7D}"/>
    <cellStyle name="40% - Ênfase5 36 2 2 3" xfId="36476" xr:uid="{83F7E8D1-FA54-4A8A-AA6E-20C95DCF4B1C}"/>
    <cellStyle name="40% - Ênfase5 36 2 3" xfId="36477" xr:uid="{6A07DCAA-EF4D-4C9F-86E9-3134F0535C93}"/>
    <cellStyle name="40% - Ênfase5 36 2 4" xfId="36478" xr:uid="{28C33D1A-1D22-46F1-BD15-8F560F069F72}"/>
    <cellStyle name="40% - Ênfase5 36 3" xfId="12241" xr:uid="{9CEBBA71-08C6-4FD0-92A0-AD306C8BE0F5}"/>
    <cellStyle name="40% - Ênfase5 36 3 2" xfId="36479" xr:uid="{B969854A-C54C-4AF6-9933-E46127157939}"/>
    <cellStyle name="40% - Ênfase5 36 3 2 2" xfId="36480" xr:uid="{9A58067D-8733-4CDD-80A3-6E2264C82E31}"/>
    <cellStyle name="40% - Ênfase5 36 3 2 3" xfId="36481" xr:uid="{E6A83249-8DE9-46B7-AA6B-F036F80D84FB}"/>
    <cellStyle name="40% - Ênfase5 36 3 3" xfId="36482" xr:uid="{5D173ABA-A5C8-49FE-9DE6-A5D0756EC156}"/>
    <cellStyle name="40% - Ênfase5 36 3 4" xfId="36483" xr:uid="{3198F885-C1C3-4C7F-9873-BC104083B329}"/>
    <cellStyle name="40% - Ênfase5 36 4" xfId="36484" xr:uid="{39D63B16-8EBC-4D60-BFCF-FA24450BA184}"/>
    <cellStyle name="40% - Ênfase5 36 4 2" xfId="36485" xr:uid="{82DC88BE-BA71-4F6E-80C1-265E7CE5AD01}"/>
    <cellStyle name="40% - Ênfase5 36 4 3" xfId="36486" xr:uid="{667DBC27-E8F5-450E-A841-531834EA04E4}"/>
    <cellStyle name="40% - Ênfase5 36 5" xfId="36487" xr:uid="{F1F092F5-6B94-47D3-982B-232A532395EB}"/>
    <cellStyle name="40% - Ênfase5 36 6" xfId="36488" xr:uid="{F7A0A807-0F25-4458-9E5B-FD6FD2B3667D}"/>
    <cellStyle name="40% - Ênfase5 37" xfId="12242" xr:uid="{6717EBBB-B5EC-48E8-8868-2D1AE6643E59}"/>
    <cellStyle name="40% - Ênfase5 37 2" xfId="12243" xr:uid="{B6B2D51C-5471-4365-AF25-0788E29A8002}"/>
    <cellStyle name="40% - Ênfase5 37 2 2" xfId="36489" xr:uid="{69BDE62B-9A0B-4D38-B72F-B016CEBEDD55}"/>
    <cellStyle name="40% - Ênfase5 37 2 2 2" xfId="36490" xr:uid="{FFAE154C-F5A7-4658-891B-D2C16DA4BC94}"/>
    <cellStyle name="40% - Ênfase5 37 2 2 3" xfId="36491" xr:uid="{684968DD-BB61-4C15-B710-9FC45890EE4E}"/>
    <cellStyle name="40% - Ênfase5 37 2 3" xfId="36492" xr:uid="{E3030F24-A62A-4C8B-ADCE-E79B1E97BD99}"/>
    <cellStyle name="40% - Ênfase5 37 2 4" xfId="36493" xr:uid="{70912D3F-D53A-411C-B845-CD8D0D41D333}"/>
    <cellStyle name="40% - Ênfase5 37 3" xfId="12244" xr:uid="{4F6FD78E-A397-4B6B-B675-DE7888A84A48}"/>
    <cellStyle name="40% - Ênfase5 37 3 2" xfId="36494" xr:uid="{5A75BB65-DACA-4808-A9CC-16B51E97D3C9}"/>
    <cellStyle name="40% - Ênfase5 37 3 2 2" xfId="36495" xr:uid="{0823D65F-FA5B-45AE-BCC7-37E2855116EB}"/>
    <cellStyle name="40% - Ênfase5 37 3 2 3" xfId="36496" xr:uid="{B2771221-76C6-49F6-B54F-AE85EEFC416A}"/>
    <cellStyle name="40% - Ênfase5 37 3 3" xfId="36497" xr:uid="{873B25A2-0B88-4410-9BD1-9E69BC7065C9}"/>
    <cellStyle name="40% - Ênfase5 37 3 4" xfId="36498" xr:uid="{B88B5100-2740-4B4E-B3EB-89E2B94D1013}"/>
    <cellStyle name="40% - Ênfase5 37 4" xfId="36499" xr:uid="{259266CF-51F5-4864-93A1-A70F6549CF27}"/>
    <cellStyle name="40% - Ênfase5 37 4 2" xfId="36500" xr:uid="{3C00D583-7D05-45E1-93A2-753338B6BEC2}"/>
    <cellStyle name="40% - Ênfase5 37 4 3" xfId="36501" xr:uid="{D0E67581-2E07-494D-ADF0-9E8B826C8C3B}"/>
    <cellStyle name="40% - Ênfase5 37 5" xfId="36502" xr:uid="{43A5A877-2557-4BEB-9C4D-CD2E2551B69F}"/>
    <cellStyle name="40% - Ênfase5 37 6" xfId="36503" xr:uid="{B49A9054-64E7-48B3-A1B9-A5969EF9BCE7}"/>
    <cellStyle name="40% - Ênfase5 38" xfId="12245" xr:uid="{89CE6234-E380-4434-99C3-CF2A7C3288FC}"/>
    <cellStyle name="40% - Ênfase5 38 2" xfId="12246" xr:uid="{B9D65BF4-6BC4-4649-AD9D-58CD39A88071}"/>
    <cellStyle name="40% - Ênfase5 38 2 2" xfId="36504" xr:uid="{0699F394-2805-446C-B4CF-11D9260D1CAF}"/>
    <cellStyle name="40% - Ênfase5 38 2 2 2" xfId="36505" xr:uid="{035D937B-F7E2-4F62-AB7E-1F1A498AF480}"/>
    <cellStyle name="40% - Ênfase5 38 2 2 3" xfId="36506" xr:uid="{12760E8A-D469-4BD4-B475-FFF6CD824547}"/>
    <cellStyle name="40% - Ênfase5 38 2 3" xfId="36507" xr:uid="{52D67EF5-BAEB-418E-8FA4-C75F4FF2FD55}"/>
    <cellStyle name="40% - Ênfase5 38 2 4" xfId="36508" xr:uid="{B1D506D4-F905-48E0-88FB-82BC19E15887}"/>
    <cellStyle name="40% - Ênfase5 38 3" xfId="12247" xr:uid="{8AB2B9AA-481D-4D0E-B083-86BD0F871414}"/>
    <cellStyle name="40% - Ênfase5 38 3 2" xfId="36509" xr:uid="{BB95150A-E95B-4EE6-A46F-F52F1CA15679}"/>
    <cellStyle name="40% - Ênfase5 38 3 2 2" xfId="36510" xr:uid="{FDDFE054-0786-4745-A179-686C5E88ADF7}"/>
    <cellStyle name="40% - Ênfase5 38 3 2 3" xfId="36511" xr:uid="{B8603835-A8CC-4A7E-8584-0FF3C809F924}"/>
    <cellStyle name="40% - Ênfase5 38 3 3" xfId="36512" xr:uid="{76C3EB23-8C94-45A4-B469-CF0AE6D82F7D}"/>
    <cellStyle name="40% - Ênfase5 38 3 4" xfId="36513" xr:uid="{10562C00-37E2-4150-90D5-32F6DFDBF9C8}"/>
    <cellStyle name="40% - Ênfase5 38 4" xfId="36514" xr:uid="{9C72C877-579F-4B01-9D8B-9C74F909C829}"/>
    <cellStyle name="40% - Ênfase5 38 4 2" xfId="36515" xr:uid="{6D3D292D-C9B0-43FB-92D3-4338AD0E66B9}"/>
    <cellStyle name="40% - Ênfase5 38 4 3" xfId="36516" xr:uid="{5A7D0CAB-2466-4C9A-98F8-2F38EB30BF5F}"/>
    <cellStyle name="40% - Ênfase5 38 5" xfId="36517" xr:uid="{4CF4FE8C-EC03-424B-9E11-DF593D4272BA}"/>
    <cellStyle name="40% - Ênfase5 38 6" xfId="36518" xr:uid="{1A7091B2-01FC-4D5B-961A-2E62CDE5E3AD}"/>
    <cellStyle name="40% - Ênfase5 39" xfId="12248" xr:uid="{45D160A0-7EF1-4542-B248-A959A8692BB9}"/>
    <cellStyle name="40% - Ênfase5 39 2" xfId="12249" xr:uid="{6F37659D-4CFF-48A1-9CC4-55487EB4F54F}"/>
    <cellStyle name="40% - Ênfase5 39 2 2" xfId="36519" xr:uid="{5FBE3398-4BBD-4ED6-A538-C0C780A0F451}"/>
    <cellStyle name="40% - Ênfase5 39 2 2 2" xfId="36520" xr:uid="{E5642C48-DC0F-4DBA-AD26-764A12EAC576}"/>
    <cellStyle name="40% - Ênfase5 39 2 2 3" xfId="36521" xr:uid="{510DA349-DA5D-4A42-A35C-A70C1479A4BB}"/>
    <cellStyle name="40% - Ênfase5 39 2 3" xfId="36522" xr:uid="{C06F5E10-FAEE-44BA-8926-3A68FF025F69}"/>
    <cellStyle name="40% - Ênfase5 39 2 4" xfId="36523" xr:uid="{643D50DF-30D7-463A-97C0-8E5DEDFC7366}"/>
    <cellStyle name="40% - Ênfase5 39 3" xfId="12250" xr:uid="{61F654EB-EE49-450F-BE76-E70BCA650B46}"/>
    <cellStyle name="40% - Ênfase5 39 3 2" xfId="36524" xr:uid="{3AA97AFD-75EF-4F89-875C-DA19CC8D9CF6}"/>
    <cellStyle name="40% - Ênfase5 39 3 2 2" xfId="36525" xr:uid="{259015F2-020A-4C7A-AEE9-A1F52A88E05C}"/>
    <cellStyle name="40% - Ênfase5 39 3 2 3" xfId="36526" xr:uid="{DA27FEC5-B9A5-4A27-8388-C32C0CB1B092}"/>
    <cellStyle name="40% - Ênfase5 39 3 3" xfId="36527" xr:uid="{6CB37925-37DD-4EA3-98C1-76DC145B1A4C}"/>
    <cellStyle name="40% - Ênfase5 39 3 4" xfId="36528" xr:uid="{5B224D4A-7D00-4650-B785-B8DE3BD02901}"/>
    <cellStyle name="40% - Ênfase5 39 4" xfId="36529" xr:uid="{1F1FE841-B510-4FA1-82DC-86ADA0CC68AF}"/>
    <cellStyle name="40% - Ênfase5 39 4 2" xfId="36530" xr:uid="{3ADF1A88-645C-45A1-B8D7-A27487825F71}"/>
    <cellStyle name="40% - Ênfase5 39 4 3" xfId="36531" xr:uid="{FF56B4C7-6965-419F-94E1-2E6F25BFC2E9}"/>
    <cellStyle name="40% - Ênfase5 39 5" xfId="36532" xr:uid="{157E4AF4-D85B-422E-BFBD-32A15E11C16A}"/>
    <cellStyle name="40% - Ênfase5 39 6" xfId="36533" xr:uid="{B61D27C5-16A6-4D6C-8075-8BDE6C4C28B1}"/>
    <cellStyle name="40% - Ênfase5 4" xfId="5532" xr:uid="{6068E809-CA02-46BD-8F21-FA7FD65910A7}"/>
    <cellStyle name="40% - Ênfase5 4 10" xfId="12251" xr:uid="{E27DB896-FCF8-47CA-A086-4FA82DE7BE09}"/>
    <cellStyle name="40% - Ênfase5 4 10 2" xfId="36534" xr:uid="{F9542451-8319-453F-8EA1-B199FC99F0B8}"/>
    <cellStyle name="40% - Ênfase5 4 10 2 2" xfId="36535" xr:uid="{0927D6E5-812C-4877-9092-B3BC78E083DF}"/>
    <cellStyle name="40% - Ênfase5 4 10 2 3" xfId="36536" xr:uid="{12931799-5354-4A18-997B-C0C382B7A58A}"/>
    <cellStyle name="40% - Ênfase5 4 10 3" xfId="36537" xr:uid="{2F907E11-BDE8-4862-91A5-9A70D5142B13}"/>
    <cellStyle name="40% - Ênfase5 4 10 4" xfId="36538" xr:uid="{0D3824E8-B2A2-474D-8889-C484BDFE6222}"/>
    <cellStyle name="40% - Ênfase5 4 11" xfId="36539" xr:uid="{E31D47CC-76AA-45B8-AFD1-6A0AAC6EA727}"/>
    <cellStyle name="40% - Ênfase5 4 11 2" xfId="36540" xr:uid="{0534BAEE-0CA1-48F8-BE19-6FBFE3C91AF8}"/>
    <cellStyle name="40% - Ênfase5 4 11 3" xfId="36541" xr:uid="{26C5D0D1-B959-4FCA-9C8A-1D1345D03230}"/>
    <cellStyle name="40% - Ênfase5 4 12" xfId="36542" xr:uid="{18590415-5E4A-4735-B0C2-266FD2A1A749}"/>
    <cellStyle name="40% - Ênfase5 4 13" xfId="36543" xr:uid="{8B9ECA1F-6419-4435-AC88-33E304BF8EF7}"/>
    <cellStyle name="40% - Ênfase5 4 2" xfId="5533" xr:uid="{9360919B-1AF8-4AAA-A683-BF013153F394}"/>
    <cellStyle name="40% - Ênfase5 4 2 2" xfId="12252" xr:uid="{50496556-58FB-4979-89DB-1C465E6E9B68}"/>
    <cellStyle name="40% - Ênfase5 4 2 2 2" xfId="36544" xr:uid="{60702050-934F-4091-8E8E-0D6058CFF4B9}"/>
    <cellStyle name="40% - Ênfase5 4 2 2 2 2" xfId="36545" xr:uid="{6512D0E1-D513-4D95-9D71-1D72F4E67F2A}"/>
    <cellStyle name="40% - Ênfase5 4 2 2 2 3" xfId="36546" xr:uid="{2946DDB7-1CF2-43D1-A0AF-413017C00A09}"/>
    <cellStyle name="40% - Ênfase5 4 2 2 3" xfId="36547" xr:uid="{CD5167B7-BC92-41D5-8A39-ED6D17965017}"/>
    <cellStyle name="40% - Ênfase5 4 2 2 4" xfId="36548" xr:uid="{E4947CA0-361C-49E2-913A-DBE7FA4BB21B}"/>
    <cellStyle name="40% - Ênfase5 4 2 3" xfId="12253" xr:uid="{12169BC3-18EB-440D-8698-ED0F45DC23E5}"/>
    <cellStyle name="40% - Ênfase5 4 2 3 2" xfId="36549" xr:uid="{90A50226-9AFA-4B4D-B021-64BC04BFB814}"/>
    <cellStyle name="40% - Ênfase5 4 2 3 2 2" xfId="36550" xr:uid="{CF03C653-E3ED-41C3-B1AE-44EF2E46B447}"/>
    <cellStyle name="40% - Ênfase5 4 2 3 2 3" xfId="36551" xr:uid="{C3017995-366C-4396-BC41-803C0366A382}"/>
    <cellStyle name="40% - Ênfase5 4 2 3 3" xfId="36552" xr:uid="{D5C6ADD6-1653-4685-B4C0-8908FE17D6C0}"/>
    <cellStyle name="40% - Ênfase5 4 2 3 4" xfId="36553" xr:uid="{73DF9F21-6C67-4C04-801D-7327D3BE4176}"/>
    <cellStyle name="40% - Ênfase5 4 2 4" xfId="36554" xr:uid="{418EEA1B-BD3C-48E7-8484-6189EEC2BDA9}"/>
    <cellStyle name="40% - Ênfase5 4 2 4 2" xfId="36555" xr:uid="{3F925B38-563D-4433-8005-4AD9256B9F5E}"/>
    <cellStyle name="40% - Ênfase5 4 2 4 3" xfId="36556" xr:uid="{129BE7BD-53AA-4118-9E13-EB2AD7E050B7}"/>
    <cellStyle name="40% - Ênfase5 4 2 5" xfId="36557" xr:uid="{C1A31234-CBF5-46E7-875D-EDE7EE829035}"/>
    <cellStyle name="40% - Ênfase5 4 2 6" xfId="36558" xr:uid="{403D63B3-4D04-4D33-8599-F37D90131C96}"/>
    <cellStyle name="40% - Ênfase5 4 3" xfId="12254" xr:uid="{7CE43553-F8B6-46E9-9A78-E076659CB256}"/>
    <cellStyle name="40% - Ênfase5 4 3 2" xfId="12255" xr:uid="{B7DB5A8D-DAB3-436E-85B0-48D722A9A617}"/>
    <cellStyle name="40% - Ênfase5 4 3 2 2" xfId="36559" xr:uid="{DAC830D1-E976-4614-BBAC-7D0A79B050AB}"/>
    <cellStyle name="40% - Ênfase5 4 3 2 2 2" xfId="36560" xr:uid="{AED628BF-5698-46D0-B348-6EDA458BF8C6}"/>
    <cellStyle name="40% - Ênfase5 4 3 2 2 3" xfId="36561" xr:uid="{CDCE8FD3-15C4-4261-8F68-0EB028E16418}"/>
    <cellStyle name="40% - Ênfase5 4 3 2 3" xfId="36562" xr:uid="{785273A6-FA32-4B7E-B47B-1754B0E97AF7}"/>
    <cellStyle name="40% - Ênfase5 4 3 2 4" xfId="36563" xr:uid="{53C2C229-13F9-4CC4-BEFA-63A13BDBAEEC}"/>
    <cellStyle name="40% - Ênfase5 4 3 3" xfId="12256" xr:uid="{17E7C77F-7D1C-4D96-BABA-2F05D4C149C6}"/>
    <cellStyle name="40% - Ênfase5 4 3 3 2" xfId="36564" xr:uid="{46388C86-2523-4E47-BAB5-48A9A190AA93}"/>
    <cellStyle name="40% - Ênfase5 4 3 3 2 2" xfId="36565" xr:uid="{70C3F01A-2EE4-414F-ACF8-BAE0F10D7784}"/>
    <cellStyle name="40% - Ênfase5 4 3 3 2 3" xfId="36566" xr:uid="{480D50E4-A167-46B9-9D0E-BF1B15A97BC7}"/>
    <cellStyle name="40% - Ênfase5 4 3 3 3" xfId="36567" xr:uid="{49659595-344C-47AC-83D1-2A5C94E87D72}"/>
    <cellStyle name="40% - Ênfase5 4 3 3 4" xfId="36568" xr:uid="{16684EDF-34D6-4855-A7C2-D9AF00747C3F}"/>
    <cellStyle name="40% - Ênfase5 4 3 4" xfId="36569" xr:uid="{E6A89AC8-E111-4687-82B6-EB6445C5F367}"/>
    <cellStyle name="40% - Ênfase5 4 3 4 2" xfId="36570" xr:uid="{460C4F19-EDFD-49BD-9BAA-2030974C9EF6}"/>
    <cellStyle name="40% - Ênfase5 4 3 4 3" xfId="36571" xr:uid="{6393B13D-00AD-4F1C-8EC9-2EEEBFA0594E}"/>
    <cellStyle name="40% - Ênfase5 4 3 5" xfId="36572" xr:uid="{30F1B17C-4B5C-4186-BCB6-C977D1D8F857}"/>
    <cellStyle name="40% - Ênfase5 4 3 6" xfId="36573" xr:uid="{82120AD1-8550-4C17-A533-D81AE4D4B8E7}"/>
    <cellStyle name="40% - Ênfase5 4 4" xfId="12257" xr:uid="{49D9C9F3-A470-4A50-87C0-70C1F05ADC2B}"/>
    <cellStyle name="40% - Ênfase5 4 4 2" xfId="12258" xr:uid="{C3B69CD6-CC26-4936-9BD1-08B46717AB3D}"/>
    <cellStyle name="40% - Ênfase5 4 4 2 2" xfId="36574" xr:uid="{001538AE-2358-410E-96F0-A8BC2EE290E2}"/>
    <cellStyle name="40% - Ênfase5 4 4 2 2 2" xfId="36575" xr:uid="{3935494F-C6A1-430A-BFFE-24813BD3F12A}"/>
    <cellStyle name="40% - Ênfase5 4 4 2 2 3" xfId="36576" xr:uid="{EFD346D5-F91E-4731-9C2A-970EE00B7D44}"/>
    <cellStyle name="40% - Ênfase5 4 4 2 3" xfId="36577" xr:uid="{2BF2A06E-3B5E-4EC7-AB3D-D129636EBC39}"/>
    <cellStyle name="40% - Ênfase5 4 4 2 4" xfId="36578" xr:uid="{5046F816-FCFB-4047-BFB9-75EA51C1C411}"/>
    <cellStyle name="40% - Ênfase5 4 4 3" xfId="12259" xr:uid="{E240B4FD-B899-4D5F-B4B2-ECE9320B25B1}"/>
    <cellStyle name="40% - Ênfase5 4 4 3 2" xfId="36579" xr:uid="{6DAB4DE7-30CF-4B45-BFA3-D693FEFE717B}"/>
    <cellStyle name="40% - Ênfase5 4 4 3 2 2" xfId="36580" xr:uid="{414A2C3D-15F2-4300-A2F0-686FF021FA34}"/>
    <cellStyle name="40% - Ênfase5 4 4 3 2 3" xfId="36581" xr:uid="{278BBE6B-3CF5-42C4-9FB9-95D39B5E3BD0}"/>
    <cellStyle name="40% - Ênfase5 4 4 3 3" xfId="36582" xr:uid="{ED653A27-DAAC-4612-8386-9B96ECB6A1B3}"/>
    <cellStyle name="40% - Ênfase5 4 4 3 4" xfId="36583" xr:uid="{60C57A62-D49C-4E63-BC35-172D4D801C24}"/>
    <cellStyle name="40% - Ênfase5 4 4 4" xfId="36584" xr:uid="{99F8BD4D-E784-4AC3-AB9B-D689360C8885}"/>
    <cellStyle name="40% - Ênfase5 4 4 4 2" xfId="36585" xr:uid="{390DECED-0888-46F2-9D62-6C9DADC54F8F}"/>
    <cellStyle name="40% - Ênfase5 4 4 4 3" xfId="36586" xr:uid="{4CB1A5B1-371C-4D95-A7EE-3F470450C1DD}"/>
    <cellStyle name="40% - Ênfase5 4 4 5" xfId="36587" xr:uid="{FDD14288-B36A-4222-A865-FF3DBD38CB52}"/>
    <cellStyle name="40% - Ênfase5 4 4 6" xfId="36588" xr:uid="{E68EC7E3-417E-4169-8AD5-BC36DC3CF656}"/>
    <cellStyle name="40% - Ênfase5 4 5" xfId="12260" xr:uid="{66E4F73D-5A19-4D4A-82A3-66151441529D}"/>
    <cellStyle name="40% - Ênfase5 4 5 2" xfId="12261" xr:uid="{9A6529AB-77D5-4119-89C1-781857709AF3}"/>
    <cellStyle name="40% - Ênfase5 4 5 2 2" xfId="36589" xr:uid="{274E5936-654D-4310-A98C-F1C075A28950}"/>
    <cellStyle name="40% - Ênfase5 4 5 2 2 2" xfId="36590" xr:uid="{9D1B971C-A4BB-4EB4-A23B-D9B9D53D71B7}"/>
    <cellStyle name="40% - Ênfase5 4 5 2 2 3" xfId="36591" xr:uid="{8AE2A73B-BCF7-4DE5-A5D9-C05446A2E6C6}"/>
    <cellStyle name="40% - Ênfase5 4 5 2 3" xfId="36592" xr:uid="{03661B0D-39CC-4D4C-9A37-ACC1475448D0}"/>
    <cellStyle name="40% - Ênfase5 4 5 2 4" xfId="36593" xr:uid="{B7C82124-538F-4667-AF8A-B1D715D55EBA}"/>
    <cellStyle name="40% - Ênfase5 4 5 3" xfId="12262" xr:uid="{A34F954B-1D80-4EB1-8746-0C09022CFEF2}"/>
    <cellStyle name="40% - Ênfase5 4 5 3 2" xfId="36594" xr:uid="{1CC1F0F0-DF9D-428B-A383-14D0E619D749}"/>
    <cellStyle name="40% - Ênfase5 4 5 3 2 2" xfId="36595" xr:uid="{C57D1937-7E6A-424E-B6CE-0696FA6DAD9C}"/>
    <cellStyle name="40% - Ênfase5 4 5 3 2 3" xfId="36596" xr:uid="{10EF9B96-8082-4C86-A21E-F5620D7EBEF1}"/>
    <cellStyle name="40% - Ênfase5 4 5 3 3" xfId="36597" xr:uid="{05ABBD3D-86FB-42A9-AA8F-4C45E3A81B24}"/>
    <cellStyle name="40% - Ênfase5 4 5 3 4" xfId="36598" xr:uid="{5A15F3B7-BBAA-4022-AF5C-C54D69246418}"/>
    <cellStyle name="40% - Ênfase5 4 5 4" xfId="36599" xr:uid="{00AF05A1-29C8-4422-840A-07D6C0C47397}"/>
    <cellStyle name="40% - Ênfase5 4 5 4 2" xfId="36600" xr:uid="{4142A620-FE41-49B5-A4A1-709C9EA2EBCB}"/>
    <cellStyle name="40% - Ênfase5 4 5 4 3" xfId="36601" xr:uid="{00D28927-0CCE-45B8-A5F8-DFAB9C08CC9F}"/>
    <cellStyle name="40% - Ênfase5 4 5 5" xfId="36602" xr:uid="{51F75B47-B9F0-4C7E-B3DD-57C4CD6B778A}"/>
    <cellStyle name="40% - Ênfase5 4 5 6" xfId="36603" xr:uid="{2709D3A5-4A32-41BC-B809-3BD733F5C161}"/>
    <cellStyle name="40% - Ênfase5 4 6" xfId="12263" xr:uid="{7A5C4A39-3417-4590-A432-C3DE6B758348}"/>
    <cellStyle name="40% - Ênfase5 4 6 2" xfId="12264" xr:uid="{6348FB3D-A6E6-4319-88A2-A849614949FB}"/>
    <cellStyle name="40% - Ênfase5 4 6 2 2" xfId="36604" xr:uid="{DE8E4DD2-2008-4F1E-A602-1D4E5495E869}"/>
    <cellStyle name="40% - Ênfase5 4 6 2 2 2" xfId="36605" xr:uid="{234792D7-F628-478D-AE8D-9908F767A2C4}"/>
    <cellStyle name="40% - Ênfase5 4 6 2 2 3" xfId="36606" xr:uid="{D7A24F6F-00B9-49A0-B50D-71BCA31DA6C3}"/>
    <cellStyle name="40% - Ênfase5 4 6 2 3" xfId="36607" xr:uid="{82793541-1681-43F7-A3C5-AEE7FA5996E1}"/>
    <cellStyle name="40% - Ênfase5 4 6 2 4" xfId="36608" xr:uid="{FFFBD29C-EC17-4D96-A935-BF0C67C61EAF}"/>
    <cellStyle name="40% - Ênfase5 4 6 3" xfId="12265" xr:uid="{AA48FD10-BAE8-4BCC-B30F-8FE6C5F2FC11}"/>
    <cellStyle name="40% - Ênfase5 4 6 3 2" xfId="36609" xr:uid="{0307EF2E-B84E-4D83-97E6-4DF86553683E}"/>
    <cellStyle name="40% - Ênfase5 4 6 3 2 2" xfId="36610" xr:uid="{7F4B25D7-9843-42AE-BFC4-191414775E0F}"/>
    <cellStyle name="40% - Ênfase5 4 6 3 2 3" xfId="36611" xr:uid="{97788FEF-3CDF-41F6-B289-FABB10EB6EB1}"/>
    <cellStyle name="40% - Ênfase5 4 6 3 3" xfId="36612" xr:uid="{EB276937-1C7E-439B-93BD-C1F0C7D60F7F}"/>
    <cellStyle name="40% - Ênfase5 4 6 3 4" xfId="36613" xr:uid="{76B7892E-0E84-4CC4-9179-16142E67BCA1}"/>
    <cellStyle name="40% - Ênfase5 4 6 4" xfId="36614" xr:uid="{A1FDE48D-8208-48B8-AFD7-F5B3FAE5A9D4}"/>
    <cellStyle name="40% - Ênfase5 4 6 4 2" xfId="36615" xr:uid="{09F895E6-CFD5-4178-982D-0516A31A5153}"/>
    <cellStyle name="40% - Ênfase5 4 6 4 3" xfId="36616" xr:uid="{2C091AEF-4062-43C7-9CD2-03E5950F96A3}"/>
    <cellStyle name="40% - Ênfase5 4 6 5" xfId="36617" xr:uid="{B861D525-C581-4D1D-AFCC-5B334872E244}"/>
    <cellStyle name="40% - Ênfase5 4 6 6" xfId="36618" xr:uid="{CAE795EF-5320-4C1B-8D6C-14C96CAB7F39}"/>
    <cellStyle name="40% - Ênfase5 4 7" xfId="12266" xr:uid="{C853D80F-740B-4FD6-A78B-F587011CB3E1}"/>
    <cellStyle name="40% - Ênfase5 4 7 2" xfId="12267" xr:uid="{3FB31631-53E2-480E-A4D7-C9FC0E8BB8A2}"/>
    <cellStyle name="40% - Ênfase5 4 7 2 2" xfId="36619" xr:uid="{2970E7F5-6D1D-457C-BFC6-BA9167C44B35}"/>
    <cellStyle name="40% - Ênfase5 4 7 2 2 2" xfId="36620" xr:uid="{5D5CAF97-83B8-41C4-8B1A-BC3123F50757}"/>
    <cellStyle name="40% - Ênfase5 4 7 2 2 3" xfId="36621" xr:uid="{F529816B-7076-4892-8AD8-3E1AC80E7833}"/>
    <cellStyle name="40% - Ênfase5 4 7 2 3" xfId="36622" xr:uid="{4EF2078D-23D1-403B-A00D-3120662B1D3C}"/>
    <cellStyle name="40% - Ênfase5 4 7 2 4" xfId="36623" xr:uid="{816A305E-D1E8-4CB8-B736-645632BED1BA}"/>
    <cellStyle name="40% - Ênfase5 4 7 3" xfId="12268" xr:uid="{53E2CB2B-5987-465A-B2A4-F56669238E0B}"/>
    <cellStyle name="40% - Ênfase5 4 7 3 2" xfId="36624" xr:uid="{69908AE3-175A-4640-AD09-EBBDF4803674}"/>
    <cellStyle name="40% - Ênfase5 4 7 3 2 2" xfId="36625" xr:uid="{35A4B639-71DA-4381-A22B-10FA5A61AAB2}"/>
    <cellStyle name="40% - Ênfase5 4 7 3 2 3" xfId="36626" xr:uid="{9B7F7B04-381E-4BED-9CDD-B05EB7B03C64}"/>
    <cellStyle name="40% - Ênfase5 4 7 3 3" xfId="36627" xr:uid="{9D029E8E-67E5-4ACB-9FC2-E1ABF1EBB514}"/>
    <cellStyle name="40% - Ênfase5 4 7 3 4" xfId="36628" xr:uid="{03DC3F69-9031-4B13-B01D-4E24B84EB03A}"/>
    <cellStyle name="40% - Ênfase5 4 7 4" xfId="36629" xr:uid="{B4C57822-D807-4118-8D9D-DD80D114D5D1}"/>
    <cellStyle name="40% - Ênfase5 4 7 4 2" xfId="36630" xr:uid="{9A5E823B-D28B-4DB3-80FB-FD541106C29C}"/>
    <cellStyle name="40% - Ênfase5 4 7 4 3" xfId="36631" xr:uid="{C3C7B3D4-0010-4B03-BFB6-19EB1F2FC41E}"/>
    <cellStyle name="40% - Ênfase5 4 7 5" xfId="36632" xr:uid="{A52A8271-441C-411A-B317-304CF026E670}"/>
    <cellStyle name="40% - Ênfase5 4 7 6" xfId="36633" xr:uid="{0660ECA8-4319-48C2-82F9-F256C1C382E1}"/>
    <cellStyle name="40% - Ênfase5 4 8" xfId="12269" xr:uid="{34228842-B1D9-4713-82E7-4A7BF9B5D518}"/>
    <cellStyle name="40% - Ênfase5 4 8 2" xfId="12270" xr:uid="{56349C2A-F842-4A61-9C18-306148A7EF5C}"/>
    <cellStyle name="40% - Ênfase5 4 8 2 2" xfId="36634" xr:uid="{815BFDBF-36DF-4E12-A388-97194C39A0E8}"/>
    <cellStyle name="40% - Ênfase5 4 8 2 2 2" xfId="36635" xr:uid="{87CCF4E3-8025-4622-93D5-E04400525120}"/>
    <cellStyle name="40% - Ênfase5 4 8 2 2 3" xfId="36636" xr:uid="{020EF557-01EC-402E-B142-30C308F1E6CD}"/>
    <cellStyle name="40% - Ênfase5 4 8 2 3" xfId="36637" xr:uid="{826B7C36-34CA-407A-8BF8-A96D5F2540BF}"/>
    <cellStyle name="40% - Ênfase5 4 8 2 4" xfId="36638" xr:uid="{2747C8E3-BD49-43BA-B565-FD0825BF8447}"/>
    <cellStyle name="40% - Ênfase5 4 8 3" xfId="12271" xr:uid="{E8585F35-E508-4A5A-AC87-F8F6BEFC6F75}"/>
    <cellStyle name="40% - Ênfase5 4 8 3 2" xfId="36639" xr:uid="{8E46DC5D-60AC-4FF8-86BB-219B982EC427}"/>
    <cellStyle name="40% - Ênfase5 4 8 3 2 2" xfId="36640" xr:uid="{614578AD-DAC7-4F5F-BDA5-95B90EB4B201}"/>
    <cellStyle name="40% - Ênfase5 4 8 3 2 3" xfId="36641" xr:uid="{48674105-107E-4E30-BDBE-DF02EBA2097B}"/>
    <cellStyle name="40% - Ênfase5 4 8 3 3" xfId="36642" xr:uid="{0DE6DD1D-939C-4B14-A197-8533614DB8EA}"/>
    <cellStyle name="40% - Ênfase5 4 8 3 4" xfId="36643" xr:uid="{D5738EA0-BAA4-440D-81DC-59C814F912D9}"/>
    <cellStyle name="40% - Ênfase5 4 8 4" xfId="36644" xr:uid="{87749065-9D5C-4E02-A00B-67FA9F4051D6}"/>
    <cellStyle name="40% - Ênfase5 4 8 4 2" xfId="36645" xr:uid="{D8AC9F02-3136-450F-8812-1286E8AB8348}"/>
    <cellStyle name="40% - Ênfase5 4 8 4 3" xfId="36646" xr:uid="{1E8A7940-3A9D-4998-BE41-AEDE67C5CFC3}"/>
    <cellStyle name="40% - Ênfase5 4 8 5" xfId="36647" xr:uid="{C45A3136-CA19-4512-B378-84D58FADF4BA}"/>
    <cellStyle name="40% - Ênfase5 4 8 6" xfId="36648" xr:uid="{FCCB5FF3-7076-438C-8F36-4665DBD431F9}"/>
    <cellStyle name="40% - Ênfase5 4 9" xfId="12272" xr:uid="{C8DD6B28-1741-41F4-A973-C41F6950EDCD}"/>
    <cellStyle name="40% - Ênfase5 4 9 2" xfId="36649" xr:uid="{4D37EAEE-61CB-4B3F-AF10-1748C4CDC107}"/>
    <cellStyle name="40% - Ênfase5 4 9 2 2" xfId="36650" xr:uid="{496A68D5-1C5D-46E8-B3DD-330496A81430}"/>
    <cellStyle name="40% - Ênfase5 4 9 2 3" xfId="36651" xr:uid="{8AF4DC2F-A86E-4324-8107-14CD652E3EED}"/>
    <cellStyle name="40% - Ênfase5 4 9 3" xfId="36652" xr:uid="{2A206FE3-7D81-4017-A066-E34C5B14CD8E}"/>
    <cellStyle name="40% - Ênfase5 4 9 4" xfId="36653" xr:uid="{ED4510D8-5CB7-43C6-AF8D-BF9074F1FF62}"/>
    <cellStyle name="40% - Ênfase5 40" xfId="12273" xr:uid="{8336ECDB-9715-49D6-9D6C-71AB7036282B}"/>
    <cellStyle name="40% - Ênfase5 40 2" xfId="12274" xr:uid="{1DEE8A3D-3CE4-469B-A5A2-6B0BEE6B9AF7}"/>
    <cellStyle name="40% - Ênfase5 40 2 2" xfId="36654" xr:uid="{536CCB3D-F22D-4F22-9943-6B81F4F574CE}"/>
    <cellStyle name="40% - Ênfase5 40 2 2 2" xfId="36655" xr:uid="{23AE0B7D-B28E-4B8B-95B2-2FF0281A78A5}"/>
    <cellStyle name="40% - Ênfase5 40 2 2 3" xfId="36656" xr:uid="{644B383B-F2CF-4DC4-9E7C-ACEEDE4A4378}"/>
    <cellStyle name="40% - Ênfase5 40 2 3" xfId="36657" xr:uid="{4008337A-4771-4EDB-9B27-5845C08382DB}"/>
    <cellStyle name="40% - Ênfase5 40 2 4" xfId="36658" xr:uid="{700A21DF-0EB2-4206-ACAB-37ECA0763BAF}"/>
    <cellStyle name="40% - Ênfase5 40 3" xfId="12275" xr:uid="{09470177-B707-47D7-8975-A65EFEEEA67A}"/>
    <cellStyle name="40% - Ênfase5 40 3 2" xfId="36659" xr:uid="{FFDAD2D5-7216-415D-81C1-1907D486EE2F}"/>
    <cellStyle name="40% - Ênfase5 40 3 2 2" xfId="36660" xr:uid="{5D59E308-5E82-4023-BB31-70EC2A79EE29}"/>
    <cellStyle name="40% - Ênfase5 40 3 2 3" xfId="36661" xr:uid="{09BDF438-35CC-455E-B91C-2D3CE0BBA262}"/>
    <cellStyle name="40% - Ênfase5 40 3 3" xfId="36662" xr:uid="{E49FD447-5E59-44FD-AE6E-099F7BC06EAE}"/>
    <cellStyle name="40% - Ênfase5 40 3 4" xfId="36663" xr:uid="{A5456D5A-66F7-44EC-9175-F55AA267D396}"/>
    <cellStyle name="40% - Ênfase5 40 4" xfId="36664" xr:uid="{C79D1067-AAF8-4828-8D69-0A9141C39024}"/>
    <cellStyle name="40% - Ênfase5 40 4 2" xfId="36665" xr:uid="{1E75107E-80BF-4BBB-96AC-6B32D119917B}"/>
    <cellStyle name="40% - Ênfase5 40 4 3" xfId="36666" xr:uid="{93A8BE73-9627-4E36-B65F-E6A305D457A6}"/>
    <cellStyle name="40% - Ênfase5 40 5" xfId="36667" xr:uid="{357A317C-5E59-4CE0-9C3A-F3C17AFBC1CD}"/>
    <cellStyle name="40% - Ênfase5 40 6" xfId="36668" xr:uid="{17C53540-813F-4323-99A8-5D67DE7607E2}"/>
    <cellStyle name="40% - Ênfase5 41" xfId="12276" xr:uid="{B360AAC7-C7A2-4FD2-90A5-01CD8974027A}"/>
    <cellStyle name="40% - Ênfase5 41 2" xfId="12277" xr:uid="{DF2B411D-20B8-4DF5-AD51-BBFF2FDEDECF}"/>
    <cellStyle name="40% - Ênfase5 41 2 2" xfId="36669" xr:uid="{E7CA5124-C968-48DF-9B90-A4C3286C5610}"/>
    <cellStyle name="40% - Ênfase5 41 2 2 2" xfId="36670" xr:uid="{6E1E77EE-0280-44E8-BD47-80780FFA0558}"/>
    <cellStyle name="40% - Ênfase5 41 2 2 3" xfId="36671" xr:uid="{A6A1C0AE-7C8E-4EB1-967E-CFF62ECD63C0}"/>
    <cellStyle name="40% - Ênfase5 41 2 3" xfId="36672" xr:uid="{0A95B08B-EBCD-46C7-9EBC-2C8715DC8A1B}"/>
    <cellStyle name="40% - Ênfase5 41 2 4" xfId="36673" xr:uid="{8F7A9874-A1BF-4115-9FA3-69BC75F7FD4B}"/>
    <cellStyle name="40% - Ênfase5 41 3" xfId="12278" xr:uid="{EB7A47E1-ED0E-49A4-8C28-32D5FA0BA43B}"/>
    <cellStyle name="40% - Ênfase5 41 3 2" xfId="36674" xr:uid="{0EDF0F43-BF77-4DAF-B085-6B1E556EFA7B}"/>
    <cellStyle name="40% - Ênfase5 41 3 2 2" xfId="36675" xr:uid="{F827E4F7-9903-449F-8AB5-D89FADFEBC16}"/>
    <cellStyle name="40% - Ênfase5 41 3 2 3" xfId="36676" xr:uid="{296C0093-D84A-43CF-85D6-C1494DC12FAF}"/>
    <cellStyle name="40% - Ênfase5 41 3 3" xfId="36677" xr:uid="{131A2366-184B-4F91-9041-67C5FA3914BD}"/>
    <cellStyle name="40% - Ênfase5 41 3 4" xfId="36678" xr:uid="{C62E1B4C-B50F-4DBB-93BC-77DE8F32A50A}"/>
    <cellStyle name="40% - Ênfase5 41 4" xfId="36679" xr:uid="{0F09889F-A948-4EA3-A98A-F9D5FAAEFE27}"/>
    <cellStyle name="40% - Ênfase5 41 4 2" xfId="36680" xr:uid="{54818E50-990B-4DD6-9C64-4956701B4E14}"/>
    <cellStyle name="40% - Ênfase5 41 4 3" xfId="36681" xr:uid="{262AABEB-30F3-4EEA-97FF-037E48FAE961}"/>
    <cellStyle name="40% - Ênfase5 41 5" xfId="36682" xr:uid="{AA3AC19D-7200-4E74-8E14-078A9F3D5792}"/>
    <cellStyle name="40% - Ênfase5 41 6" xfId="36683" xr:uid="{D2C66A33-9D6C-41BD-871A-61106BC7C109}"/>
    <cellStyle name="40% - Ênfase5 42" xfId="12279" xr:uid="{F31CD25B-B07C-4A41-A7CA-50368B93A632}"/>
    <cellStyle name="40% - Ênfase5 42 2" xfId="12280" xr:uid="{C55F8D12-213A-4C5D-91A9-8064AAE12FA0}"/>
    <cellStyle name="40% - Ênfase5 42 2 2" xfId="36684" xr:uid="{8831EE4C-BA70-44A8-B3F5-4E128F5F6EF0}"/>
    <cellStyle name="40% - Ênfase5 42 2 2 2" xfId="36685" xr:uid="{3164135D-023A-4EFD-9D5A-0A8997E7EAC1}"/>
    <cellStyle name="40% - Ênfase5 42 2 2 3" xfId="36686" xr:uid="{C4B001E7-B283-45B8-8B0D-0891A8BC88F4}"/>
    <cellStyle name="40% - Ênfase5 42 2 3" xfId="36687" xr:uid="{1A093853-88EA-4F2F-A863-D81AE8A888FF}"/>
    <cellStyle name="40% - Ênfase5 42 2 4" xfId="36688" xr:uid="{1689654B-3EC0-4CC4-9ED1-6398940C0FAC}"/>
    <cellStyle name="40% - Ênfase5 42 3" xfId="12281" xr:uid="{D9D7A239-F88E-49E1-95A6-765F7D68698E}"/>
    <cellStyle name="40% - Ênfase5 42 3 2" xfId="36689" xr:uid="{9988518E-C533-496F-9C4E-61423B9332CA}"/>
    <cellStyle name="40% - Ênfase5 42 3 2 2" xfId="36690" xr:uid="{8F98141D-F2CE-4DFC-8BFD-C9D60FEE4A24}"/>
    <cellStyle name="40% - Ênfase5 42 3 2 3" xfId="36691" xr:uid="{20099155-AA12-481C-B720-5B2AE27487B0}"/>
    <cellStyle name="40% - Ênfase5 42 3 3" xfId="36692" xr:uid="{B9C0BC89-1B46-448D-8EFF-5C7C93FAD181}"/>
    <cellStyle name="40% - Ênfase5 42 3 4" xfId="36693" xr:uid="{9A78787E-76B7-471A-8CA4-B16780B84536}"/>
    <cellStyle name="40% - Ênfase5 42 4" xfId="36694" xr:uid="{26705288-7082-4905-A29B-C9A5BC46F718}"/>
    <cellStyle name="40% - Ênfase5 42 4 2" xfId="36695" xr:uid="{03090CC5-D1BC-460A-8E6A-7E644E052D16}"/>
    <cellStyle name="40% - Ênfase5 42 4 3" xfId="36696" xr:uid="{B8FE2360-E495-49C6-880D-B1259A51AB36}"/>
    <cellStyle name="40% - Ênfase5 42 5" xfId="36697" xr:uid="{6B9B7F7A-512C-4630-83E7-1D5DCD43D239}"/>
    <cellStyle name="40% - Ênfase5 42 6" xfId="36698" xr:uid="{50213BD3-BA79-4BD8-9B5E-4A91687EFF4E}"/>
    <cellStyle name="40% - Ênfase5 43" xfId="12282" xr:uid="{FC1ABE33-DDDB-4BC7-BD8E-FA288D7B81E6}"/>
    <cellStyle name="40% - Ênfase5 43 2" xfId="12283" xr:uid="{8E288732-4DAF-4445-9465-C835221AA02B}"/>
    <cellStyle name="40% - Ênfase5 43 2 2" xfId="36699" xr:uid="{83BA1BFE-E5B8-4E9D-88B6-1B58D2396391}"/>
    <cellStyle name="40% - Ênfase5 43 2 2 2" xfId="36700" xr:uid="{BE27B32C-D6D0-4D61-9F73-C766D6F822DC}"/>
    <cellStyle name="40% - Ênfase5 43 2 2 3" xfId="36701" xr:uid="{4B2CDBDF-8BD2-4E33-8C58-8A8502A00D86}"/>
    <cellStyle name="40% - Ênfase5 43 2 3" xfId="36702" xr:uid="{37E5A99D-18CC-49C7-895F-F49A67982AFC}"/>
    <cellStyle name="40% - Ênfase5 43 2 4" xfId="36703" xr:uid="{CAFF3716-458B-4C92-9525-28846839D98C}"/>
    <cellStyle name="40% - Ênfase5 43 3" xfId="36704" xr:uid="{66ED8BA3-6693-4DB6-A7B0-37D9932CC779}"/>
    <cellStyle name="40% - Ênfase5 43 3 2" xfId="36705" xr:uid="{CF5936DE-864F-4271-AF8C-3EEAF5EC19A4}"/>
    <cellStyle name="40% - Ênfase5 43 3 3" xfId="36706" xr:uid="{BE02C097-701A-49BE-9162-CA0AC28FBED3}"/>
    <cellStyle name="40% - Ênfase5 43 4" xfId="36707" xr:uid="{942577AF-C74A-4B76-8A5F-1492DD0DED28}"/>
    <cellStyle name="40% - Ênfase5 43 5" xfId="36708" xr:uid="{03364897-BF95-471D-9AC0-E1187FA8068F}"/>
    <cellStyle name="40% - Ênfase5 44" xfId="12284" xr:uid="{911B8F2B-8034-4711-AF84-2C851BDC0E16}"/>
    <cellStyle name="40% - Ênfase5 44 2" xfId="12285" xr:uid="{FDBC09E1-C4EF-4D66-AC94-6CC7ABAE663D}"/>
    <cellStyle name="40% - Ênfase5 44 2 2" xfId="36709" xr:uid="{1E126EF8-7E39-4795-9BD3-882A0D2043B5}"/>
    <cellStyle name="40% - Ênfase5 44 2 2 2" xfId="36710" xr:uid="{79A2F1B1-CE2E-4648-B331-0D1C2AE13293}"/>
    <cellStyle name="40% - Ênfase5 44 2 2 3" xfId="36711" xr:uid="{1F8614B8-1107-435A-8999-61D6D0B13868}"/>
    <cellStyle name="40% - Ênfase5 44 2 3" xfId="36712" xr:uid="{CBED7DB0-8D06-480D-88BD-F14A4FB6AC05}"/>
    <cellStyle name="40% - Ênfase5 44 2 4" xfId="36713" xr:uid="{D1BC6D49-2D93-4184-B22D-DDB92C62C4E6}"/>
    <cellStyle name="40% - Ênfase5 44 3" xfId="36714" xr:uid="{69306FCE-D950-44FD-9A42-799FE2C56E8F}"/>
    <cellStyle name="40% - Ênfase5 44 3 2" xfId="36715" xr:uid="{52F4FA8D-D20D-4471-9D2D-310B9BE29622}"/>
    <cellStyle name="40% - Ênfase5 44 3 3" xfId="36716" xr:uid="{722232F1-1B69-473C-A9B9-60E885F2622F}"/>
    <cellStyle name="40% - Ênfase5 44 4" xfId="36717" xr:uid="{B9D1949C-8FD3-4303-8F75-431201432F23}"/>
    <cellStyle name="40% - Ênfase5 44 5" xfId="36718" xr:uid="{F198DD79-2623-4471-B845-E1889B85D23E}"/>
    <cellStyle name="40% - Ênfase5 45" xfId="12286" xr:uid="{2B69C8DA-C7DF-4E70-9C7E-9F6C3020CF03}"/>
    <cellStyle name="40% - Ênfase5 45 2" xfId="12287" xr:uid="{A008BD6E-9DDF-4989-9B3C-9D6976F511CF}"/>
    <cellStyle name="40% - Ênfase5 45 2 2" xfId="36719" xr:uid="{069FB025-B92D-47E4-B966-C77F463C59DF}"/>
    <cellStyle name="40% - Ênfase5 45 2 2 2" xfId="36720" xr:uid="{6A5DFD7C-13C4-46EB-9714-521DB7D94504}"/>
    <cellStyle name="40% - Ênfase5 45 2 2 3" xfId="36721" xr:uid="{C4FACBCB-5C60-43F6-906D-5F05FE3653F8}"/>
    <cellStyle name="40% - Ênfase5 45 2 3" xfId="36722" xr:uid="{2EDA168E-75DB-4868-B65A-2BF1C272A417}"/>
    <cellStyle name="40% - Ênfase5 45 2 4" xfId="36723" xr:uid="{3C66EB2D-1E23-4477-AB95-69DF2CBF5000}"/>
    <cellStyle name="40% - Ênfase5 45 3" xfId="36724" xr:uid="{87E406F8-3FE5-4A58-AED2-D73321B4D8E0}"/>
    <cellStyle name="40% - Ênfase5 45 3 2" xfId="36725" xr:uid="{E0DF5F59-FE78-4F5B-B4F9-572D4D14EC16}"/>
    <cellStyle name="40% - Ênfase5 45 3 3" xfId="36726" xr:uid="{CC44D0CF-3DE1-4AD1-87BC-9B31626DCD24}"/>
    <cellStyle name="40% - Ênfase5 45 4" xfId="36727" xr:uid="{AB715CCF-450D-46EA-825C-C86875EE29C4}"/>
    <cellStyle name="40% - Ênfase5 45 5" xfId="36728" xr:uid="{D9EB26C9-532D-4066-9A21-BDE8185DC705}"/>
    <cellStyle name="40% - Ênfase5 46" xfId="12288" xr:uid="{1992C826-A3F8-4DD7-A209-1B3B93EF6A3F}"/>
    <cellStyle name="40% - Ênfase5 46 2" xfId="12289" xr:uid="{58951977-14B7-48FF-BAAA-A3BF6D442747}"/>
    <cellStyle name="40% - Ênfase5 46 2 2" xfId="36729" xr:uid="{3729C759-807F-4FCD-B57E-88AE68E6FF3A}"/>
    <cellStyle name="40% - Ênfase5 46 2 2 2" xfId="36730" xr:uid="{4592E338-D80D-4CF6-AFBD-BE4F7E9C7188}"/>
    <cellStyle name="40% - Ênfase5 46 2 2 3" xfId="36731" xr:uid="{D87F775D-9E99-4177-9E1A-7D634808007B}"/>
    <cellStyle name="40% - Ênfase5 46 2 3" xfId="36732" xr:uid="{51B95D6F-330E-49D4-B27A-314098A430C7}"/>
    <cellStyle name="40% - Ênfase5 46 2 4" xfId="36733" xr:uid="{C022E31D-7DF4-4B68-9959-89A983F94074}"/>
    <cellStyle name="40% - Ênfase5 46 3" xfId="36734" xr:uid="{FBF2ADE5-676A-4B19-A649-5A2284CA1C45}"/>
    <cellStyle name="40% - Ênfase5 46 3 2" xfId="36735" xr:uid="{9DDA3DA9-DAB7-4442-8E59-9FCE7C9B89F5}"/>
    <cellStyle name="40% - Ênfase5 46 3 3" xfId="36736" xr:uid="{3D4ADBC4-85EE-4808-8D94-C1D852C3D2B3}"/>
    <cellStyle name="40% - Ênfase5 46 4" xfId="36737" xr:uid="{E7D9E0C5-D9DD-4A6F-84BC-B0F7885CDE9A}"/>
    <cellStyle name="40% - Ênfase5 46 5" xfId="36738" xr:uid="{50AA7764-E584-4891-BF70-20E3F9784A2F}"/>
    <cellStyle name="40% - Ênfase5 47" xfId="12290" xr:uid="{455B9EF8-C34A-46F1-A9C0-CBD0FF2E19B4}"/>
    <cellStyle name="40% - Ênfase5 47 2" xfId="12291" xr:uid="{08C0DF59-60DE-4AB1-9929-E942A081F6E8}"/>
    <cellStyle name="40% - Ênfase5 47 2 2" xfId="36739" xr:uid="{48193855-7A61-4AF6-B0EA-4429146D4461}"/>
    <cellStyle name="40% - Ênfase5 47 2 2 2" xfId="36740" xr:uid="{1C1D85FA-1220-4F0C-B6B0-14ACC418FFD6}"/>
    <cellStyle name="40% - Ênfase5 47 2 2 3" xfId="36741" xr:uid="{12607903-EB02-488D-AA49-5D2FF04E0E3E}"/>
    <cellStyle name="40% - Ênfase5 47 2 3" xfId="36742" xr:uid="{9D72E63C-9CA8-4EA2-A577-B221CE5E9723}"/>
    <cellStyle name="40% - Ênfase5 47 2 4" xfId="36743" xr:uid="{AD934AE6-C73E-48CE-A8B4-A44FF1E35ED6}"/>
    <cellStyle name="40% - Ênfase5 47 3" xfId="36744" xr:uid="{ACDA5ACF-7740-4C57-8A4A-1B2A954E7697}"/>
    <cellStyle name="40% - Ênfase5 47 3 2" xfId="36745" xr:uid="{56629F4A-7878-4A4B-B45A-2D51310DE2E1}"/>
    <cellStyle name="40% - Ênfase5 47 3 3" xfId="36746" xr:uid="{BADE2C91-07AF-4C22-9C95-FD7D8F7E46B7}"/>
    <cellStyle name="40% - Ênfase5 47 4" xfId="36747" xr:uid="{B8C63F21-8304-4EF2-AE44-57B438E9E45F}"/>
    <cellStyle name="40% - Ênfase5 47 5" xfId="36748" xr:uid="{E1389064-9A2E-4422-B5F5-2E03F690707D}"/>
    <cellStyle name="40% - Ênfase5 48" xfId="12292" xr:uid="{A11835F1-44A8-4E3B-93A9-184C292AD065}"/>
    <cellStyle name="40% - Ênfase5 48 2" xfId="12293" xr:uid="{6F743375-6E1F-4592-A93D-C5B895A00026}"/>
    <cellStyle name="40% - Ênfase5 48 2 2" xfId="36749" xr:uid="{9126AF44-EE71-4755-934D-678A8EE1BFC8}"/>
    <cellStyle name="40% - Ênfase5 48 2 2 2" xfId="36750" xr:uid="{1E709CDA-E6AC-49C5-AD75-561ED887E394}"/>
    <cellStyle name="40% - Ênfase5 48 2 2 3" xfId="36751" xr:uid="{4804FA87-CC09-4D60-95CC-FEDE1B2E19B4}"/>
    <cellStyle name="40% - Ênfase5 48 2 3" xfId="36752" xr:uid="{0F94523C-7B83-4ED8-A073-A8A4CD9E5302}"/>
    <cellStyle name="40% - Ênfase5 48 2 4" xfId="36753" xr:uid="{F13C7B9B-867F-4FFE-850E-7C79389EE212}"/>
    <cellStyle name="40% - Ênfase5 48 3" xfId="36754" xr:uid="{83F91EF0-AC3D-4DA7-94C1-0EBE27920E35}"/>
    <cellStyle name="40% - Ênfase5 48 3 2" xfId="36755" xr:uid="{38CE29E2-CCE5-48D9-AF23-03CB07B0AAEF}"/>
    <cellStyle name="40% - Ênfase5 48 3 3" xfId="36756" xr:uid="{2A08730C-A2A4-40AE-998D-D3D2542AD37D}"/>
    <cellStyle name="40% - Ênfase5 48 4" xfId="36757" xr:uid="{B008571D-CF75-47CC-88E2-F6F46F06E70B}"/>
    <cellStyle name="40% - Ênfase5 48 5" xfId="36758" xr:uid="{2DB850AE-A9DC-4BF2-B97B-E34190164FC0}"/>
    <cellStyle name="40% - Ênfase5 49" xfId="12294" xr:uid="{287EFBB3-E88C-4827-8707-6385CA8D1742}"/>
    <cellStyle name="40% - Ênfase5 49 2" xfId="12295" xr:uid="{633BA4A0-07D0-489F-A395-2BC1ED595889}"/>
    <cellStyle name="40% - Ênfase5 49 2 2" xfId="36759" xr:uid="{6FA1304A-DCBF-48FB-9F0C-0C8C7167F3BF}"/>
    <cellStyle name="40% - Ênfase5 49 2 2 2" xfId="36760" xr:uid="{E3AE6CA3-BB59-4D3A-8113-53E5F6E8B4D0}"/>
    <cellStyle name="40% - Ênfase5 49 2 2 3" xfId="36761" xr:uid="{C52A0672-B24C-4252-BC71-8AD077CB0C3F}"/>
    <cellStyle name="40% - Ênfase5 49 2 3" xfId="36762" xr:uid="{7336B116-BB3E-41B6-9937-D2EEB1296AD5}"/>
    <cellStyle name="40% - Ênfase5 49 2 4" xfId="36763" xr:uid="{067EF81E-0CBD-4433-9874-0DE3D75EAF13}"/>
    <cellStyle name="40% - Ênfase5 49 3" xfId="36764" xr:uid="{8C53F3E3-69E9-491D-A8C3-C7116F395E69}"/>
    <cellStyle name="40% - Ênfase5 49 3 2" xfId="36765" xr:uid="{BB4233E3-24A1-4FD5-90A0-7560933F3A60}"/>
    <cellStyle name="40% - Ênfase5 49 3 3" xfId="36766" xr:uid="{BA8AF2DE-99DC-4AB5-A7D2-0802B980CF58}"/>
    <cellStyle name="40% - Ênfase5 49 4" xfId="36767" xr:uid="{7056EFD3-C2B3-4FB8-A568-A341C6575176}"/>
    <cellStyle name="40% - Ênfase5 49 5" xfId="36768" xr:uid="{6239B4BC-AEC0-4512-A331-29012238E440}"/>
    <cellStyle name="40% - Ênfase5 5" xfId="5534" xr:uid="{6261172E-8F8F-4580-99B9-9C2745664AE3}"/>
    <cellStyle name="40% - Ênfase5 5 10" xfId="12296" xr:uid="{305B7CF4-BF97-4B2D-87AF-B0F30BD573F4}"/>
    <cellStyle name="40% - Ênfase5 5 10 2" xfId="36769" xr:uid="{F1ABC77A-92DC-4262-B0AF-EC5265CC40EA}"/>
    <cellStyle name="40% - Ênfase5 5 10 2 2" xfId="36770" xr:uid="{230A136A-55AD-456E-B47D-9B2F9065E3F9}"/>
    <cellStyle name="40% - Ênfase5 5 10 2 3" xfId="36771" xr:uid="{41300DAF-6264-4FB1-AB68-0471B3759EA9}"/>
    <cellStyle name="40% - Ênfase5 5 10 3" xfId="36772" xr:uid="{247336E8-E065-42B9-9CCB-7AB3E942A6E6}"/>
    <cellStyle name="40% - Ênfase5 5 10 4" xfId="36773" xr:uid="{74B106D3-0C3A-4730-861B-91EE640D90C6}"/>
    <cellStyle name="40% - Ênfase5 5 11" xfId="36774" xr:uid="{5305C0AB-ED66-420C-9829-22E3D1036691}"/>
    <cellStyle name="40% - Ênfase5 5 11 2" xfId="36775" xr:uid="{B8F56C34-68A2-41A9-A5BE-98ABC4FF3F96}"/>
    <cellStyle name="40% - Ênfase5 5 11 3" xfId="36776" xr:uid="{76AC593C-0DD0-4881-9FF3-E76240F33CD8}"/>
    <cellStyle name="40% - Ênfase5 5 12" xfId="36777" xr:uid="{D161F8EC-67BA-4B0D-88B8-BD94FF1F1187}"/>
    <cellStyle name="40% - Ênfase5 5 13" xfId="36778" xr:uid="{527D0D80-3129-49E8-9AEA-03D67E046422}"/>
    <cellStyle name="40% - Ênfase5 5 2" xfId="5535" xr:uid="{9566B936-C92F-40E0-ADF4-3D1D462681B1}"/>
    <cellStyle name="40% - Ênfase5 5 2 2" xfId="12297" xr:uid="{C7989BD6-9A2D-43A0-A1B1-F19B1E6C9166}"/>
    <cellStyle name="40% - Ênfase5 5 2 2 2" xfId="36779" xr:uid="{1ED0A63A-40E7-4C72-B237-B82B549D2CCE}"/>
    <cellStyle name="40% - Ênfase5 5 2 2 2 2" xfId="36780" xr:uid="{B327A278-1FB5-47B4-9BA4-85E40CF55EAF}"/>
    <cellStyle name="40% - Ênfase5 5 2 2 2 3" xfId="36781" xr:uid="{315C7186-4945-4556-9E68-98506D70713D}"/>
    <cellStyle name="40% - Ênfase5 5 2 2 3" xfId="36782" xr:uid="{0BB3A534-581B-4B75-A5EB-52BECB621BEB}"/>
    <cellStyle name="40% - Ênfase5 5 2 2 4" xfId="36783" xr:uid="{750716A5-86FD-46D5-BBD2-CE65B2F09163}"/>
    <cellStyle name="40% - Ênfase5 5 2 3" xfId="12298" xr:uid="{7978EA31-82FC-4D94-8026-3D942C931FD5}"/>
    <cellStyle name="40% - Ênfase5 5 2 3 2" xfId="36784" xr:uid="{86B4180C-0BE4-46B3-A0F0-9F377C8ABCF2}"/>
    <cellStyle name="40% - Ênfase5 5 2 3 2 2" xfId="36785" xr:uid="{2023EC71-BEC5-4773-AF1E-3B6011C33F18}"/>
    <cellStyle name="40% - Ênfase5 5 2 3 2 3" xfId="36786" xr:uid="{5A3897ED-99AF-413A-A83C-CB151566DBCF}"/>
    <cellStyle name="40% - Ênfase5 5 2 3 3" xfId="36787" xr:uid="{F52A3ADA-AC9B-4804-A552-59E51E9DDCFB}"/>
    <cellStyle name="40% - Ênfase5 5 2 3 4" xfId="36788" xr:uid="{ECE5EE8C-E82C-4A62-B366-CC739519A327}"/>
    <cellStyle name="40% - Ênfase5 5 2 4" xfId="36789" xr:uid="{42C79364-B75E-4A39-ACD1-5EA8F0B681A1}"/>
    <cellStyle name="40% - Ênfase5 5 2 4 2" xfId="36790" xr:uid="{55516F92-CEF6-4E13-ADBC-5F971762CF03}"/>
    <cellStyle name="40% - Ênfase5 5 2 4 3" xfId="36791" xr:uid="{91F29DF6-AF14-48BF-AE91-23CDB6DE98F6}"/>
    <cellStyle name="40% - Ênfase5 5 2 5" xfId="36792" xr:uid="{5C88B8C6-8918-4313-90F3-C8878F9D87C8}"/>
    <cellStyle name="40% - Ênfase5 5 2 6" xfId="36793" xr:uid="{82CFC542-D7B9-49E4-AD99-BBB42F1E8363}"/>
    <cellStyle name="40% - Ênfase5 5 3" xfId="5536" xr:uid="{871027D7-17E2-4931-BA76-5049642FEF10}"/>
    <cellStyle name="40% - Ênfase5 5 3 2" xfId="12299" xr:uid="{DAC2EB66-3AC1-49B8-9833-C941540FA96F}"/>
    <cellStyle name="40% - Ênfase5 5 3 2 2" xfId="36794" xr:uid="{34038A4C-9C6E-4611-AFD7-28F4AD52269C}"/>
    <cellStyle name="40% - Ênfase5 5 3 2 2 2" xfId="36795" xr:uid="{9EDCFC7D-66FE-461D-9664-1D094BFDCCAF}"/>
    <cellStyle name="40% - Ênfase5 5 3 2 2 3" xfId="36796" xr:uid="{F60C3E79-2BEA-4A3A-99B0-2A5038012AC3}"/>
    <cellStyle name="40% - Ênfase5 5 3 2 3" xfId="36797" xr:uid="{054345F7-8E8C-4B2B-BC65-ECAB85C61249}"/>
    <cellStyle name="40% - Ênfase5 5 3 2 4" xfId="36798" xr:uid="{AC5F319E-6F7D-45DA-A794-822C94690632}"/>
    <cellStyle name="40% - Ênfase5 5 3 3" xfId="12300" xr:uid="{6641F295-AB14-4B06-8C0E-E38A8BCAB0CD}"/>
    <cellStyle name="40% - Ênfase5 5 3 3 2" xfId="36799" xr:uid="{E7AA0413-B21C-4939-8117-60E035D3DECA}"/>
    <cellStyle name="40% - Ênfase5 5 3 3 2 2" xfId="36800" xr:uid="{B1A5BAC4-0538-418B-A05D-FA041C30E9BD}"/>
    <cellStyle name="40% - Ênfase5 5 3 3 2 3" xfId="36801" xr:uid="{7FBD6A86-C001-4CAF-B753-C17C1EDEF0B5}"/>
    <cellStyle name="40% - Ênfase5 5 3 3 3" xfId="36802" xr:uid="{2A807930-B0D1-4801-B706-AE9C67E3BCA5}"/>
    <cellStyle name="40% - Ênfase5 5 3 3 4" xfId="36803" xr:uid="{8285E207-356B-44B3-B64D-17BC79A5A0AA}"/>
    <cellStyle name="40% - Ênfase5 5 3 4" xfId="36804" xr:uid="{372393E0-1F6F-475D-9321-3DB422B2EC19}"/>
    <cellStyle name="40% - Ênfase5 5 3 4 2" xfId="36805" xr:uid="{472AB974-AFC8-4BFF-AB9D-12D8787F5500}"/>
    <cellStyle name="40% - Ênfase5 5 3 4 3" xfId="36806" xr:uid="{D6F18EA9-E7EA-4E95-975F-4EF57F7FD81B}"/>
    <cellStyle name="40% - Ênfase5 5 3 5" xfId="36807" xr:uid="{139776B8-FC95-419E-823F-6A2499736867}"/>
    <cellStyle name="40% - Ênfase5 5 3 6" xfId="36808" xr:uid="{2D763BDA-45B5-47E5-AFE7-8E0E0FFDB655}"/>
    <cellStyle name="40% - Ênfase5 5 4" xfId="12301" xr:uid="{98D2F2F9-A291-477C-A134-0090A9BAF3DE}"/>
    <cellStyle name="40% - Ênfase5 5 4 2" xfId="12302" xr:uid="{C9EB7F3B-4F46-4743-84A2-CF6F763FB663}"/>
    <cellStyle name="40% - Ênfase5 5 4 2 2" xfId="36809" xr:uid="{0BE6E212-C6DC-4E5B-9735-EF519A556EDA}"/>
    <cellStyle name="40% - Ênfase5 5 4 2 2 2" xfId="36810" xr:uid="{FAF5CD54-6E01-47AA-B040-8CF4390CCE8E}"/>
    <cellStyle name="40% - Ênfase5 5 4 2 2 3" xfId="36811" xr:uid="{1D218608-7C1A-4BC3-B2E2-FFF34EB73296}"/>
    <cellStyle name="40% - Ênfase5 5 4 2 3" xfId="36812" xr:uid="{0E1C71AD-6B34-4723-A72A-A5D25B95277B}"/>
    <cellStyle name="40% - Ênfase5 5 4 2 4" xfId="36813" xr:uid="{7324D688-FE10-469C-AB92-A24F50F59992}"/>
    <cellStyle name="40% - Ênfase5 5 4 3" xfId="12303" xr:uid="{12759D82-2FA1-4644-B32A-BEE3AA727298}"/>
    <cellStyle name="40% - Ênfase5 5 4 3 2" xfId="36814" xr:uid="{45820491-C727-466B-8880-D0B282F3167D}"/>
    <cellStyle name="40% - Ênfase5 5 4 3 2 2" xfId="36815" xr:uid="{30D9CA6C-FD76-4FC1-A7AC-AA542DF86DA8}"/>
    <cellStyle name="40% - Ênfase5 5 4 3 2 3" xfId="36816" xr:uid="{5180984E-793D-4BBD-A0EA-2F2E8F125E69}"/>
    <cellStyle name="40% - Ênfase5 5 4 3 3" xfId="36817" xr:uid="{EB6C45DA-DF5E-445F-9BB4-EAB1D5B5F9B6}"/>
    <cellStyle name="40% - Ênfase5 5 4 3 4" xfId="36818" xr:uid="{DEB2E615-3FF6-4503-BBF3-72F92A58B820}"/>
    <cellStyle name="40% - Ênfase5 5 4 4" xfId="36819" xr:uid="{DB595EFF-B710-461D-9893-C70D1F0D341B}"/>
    <cellStyle name="40% - Ênfase5 5 4 4 2" xfId="36820" xr:uid="{996A7B7C-C4A4-4922-B577-B53BBBCA8733}"/>
    <cellStyle name="40% - Ênfase5 5 4 4 3" xfId="36821" xr:uid="{2B9C3D39-BC5A-407B-BC54-B5BB9429D077}"/>
    <cellStyle name="40% - Ênfase5 5 4 5" xfId="36822" xr:uid="{45F1B490-108B-4F2B-BFEC-256872EB8FD4}"/>
    <cellStyle name="40% - Ênfase5 5 4 6" xfId="36823" xr:uid="{90606EE3-7A4A-47E5-BE4C-5EC127B76BA7}"/>
    <cellStyle name="40% - Ênfase5 5 5" xfId="12304" xr:uid="{EC9D5CF4-E035-4F51-A983-7AC958F53283}"/>
    <cellStyle name="40% - Ênfase5 5 5 2" xfId="12305" xr:uid="{6894D748-42EC-41F8-8FF2-0399B64A7943}"/>
    <cellStyle name="40% - Ênfase5 5 5 2 2" xfId="36824" xr:uid="{E6A64CEA-A6BC-480C-A7B8-FA96DBB1FAD1}"/>
    <cellStyle name="40% - Ênfase5 5 5 2 2 2" xfId="36825" xr:uid="{8713E0C6-DF9B-4BCD-B261-5F85DE698F11}"/>
    <cellStyle name="40% - Ênfase5 5 5 2 2 3" xfId="36826" xr:uid="{CF1568A7-1537-41AC-A087-7B6064D6FF27}"/>
    <cellStyle name="40% - Ênfase5 5 5 2 3" xfId="36827" xr:uid="{92A2F214-18B6-4D12-860E-D3D60B3CA645}"/>
    <cellStyle name="40% - Ênfase5 5 5 2 4" xfId="36828" xr:uid="{D5E9EEB1-CAC5-4AAB-9A28-0B05B6FC9E76}"/>
    <cellStyle name="40% - Ênfase5 5 5 3" xfId="12306" xr:uid="{026425F4-F19A-4B6B-8A9E-4582BD1B7342}"/>
    <cellStyle name="40% - Ênfase5 5 5 3 2" xfId="36829" xr:uid="{D276379D-14BA-48DA-99CB-F19E4EF7DA1B}"/>
    <cellStyle name="40% - Ênfase5 5 5 3 2 2" xfId="36830" xr:uid="{C76DE8A4-AE23-42C1-A91E-FFCB9B4476E6}"/>
    <cellStyle name="40% - Ênfase5 5 5 3 2 3" xfId="36831" xr:uid="{C66FF606-89D0-4137-9020-00B10288EC62}"/>
    <cellStyle name="40% - Ênfase5 5 5 3 3" xfId="36832" xr:uid="{8462C9BD-728A-4AB1-AADF-9CEF36D480D9}"/>
    <cellStyle name="40% - Ênfase5 5 5 3 4" xfId="36833" xr:uid="{CFCACD36-1289-478C-B7E6-6B3B42BE2C82}"/>
    <cellStyle name="40% - Ênfase5 5 5 4" xfId="36834" xr:uid="{F0A67E03-E7D9-4A2A-AB05-6194EC5BABD0}"/>
    <cellStyle name="40% - Ênfase5 5 5 4 2" xfId="36835" xr:uid="{93FE6CE9-EEE3-4537-9D8F-F7664FCC2A8A}"/>
    <cellStyle name="40% - Ênfase5 5 5 4 3" xfId="36836" xr:uid="{F4393DEB-71BF-42AC-8D80-1C137C060382}"/>
    <cellStyle name="40% - Ênfase5 5 5 5" xfId="36837" xr:uid="{D34F3614-1FA5-445A-80C7-106319EE7A49}"/>
    <cellStyle name="40% - Ênfase5 5 5 6" xfId="36838" xr:uid="{C011B4C5-0428-40E9-BDB7-0B43774FA2BE}"/>
    <cellStyle name="40% - Ênfase5 5 6" xfId="12307" xr:uid="{7FF678A1-0748-43D6-AF75-9A4B4E076B2D}"/>
    <cellStyle name="40% - Ênfase5 5 6 2" xfId="12308" xr:uid="{C7A90550-6DDC-4845-A137-56328BAF0826}"/>
    <cellStyle name="40% - Ênfase5 5 6 2 2" xfId="36839" xr:uid="{05A0C9F1-EBE2-47D3-B015-D41624A34F33}"/>
    <cellStyle name="40% - Ênfase5 5 6 2 2 2" xfId="36840" xr:uid="{2B3AC91C-BF8A-45A7-8538-34D72DDAAEF5}"/>
    <cellStyle name="40% - Ênfase5 5 6 2 2 3" xfId="36841" xr:uid="{D437B20B-4776-487D-B2B5-7943FBB5B546}"/>
    <cellStyle name="40% - Ênfase5 5 6 2 3" xfId="36842" xr:uid="{FA5AFA52-A78C-4DF8-B764-121FC0EF33DD}"/>
    <cellStyle name="40% - Ênfase5 5 6 2 4" xfId="36843" xr:uid="{0208C125-1BB1-4B29-BAE4-A5955D7B7222}"/>
    <cellStyle name="40% - Ênfase5 5 6 3" xfId="12309" xr:uid="{C0B22E1B-0828-46FB-8755-23F7470C92BA}"/>
    <cellStyle name="40% - Ênfase5 5 6 3 2" xfId="36844" xr:uid="{7B417B69-586A-4071-AF70-6F3155D1F9E2}"/>
    <cellStyle name="40% - Ênfase5 5 6 3 2 2" xfId="36845" xr:uid="{C2AFA17E-DE49-4F63-92AE-75F4077A5EAD}"/>
    <cellStyle name="40% - Ênfase5 5 6 3 2 3" xfId="36846" xr:uid="{C14CE637-55FA-468B-881D-584E22B58F0D}"/>
    <cellStyle name="40% - Ênfase5 5 6 3 3" xfId="36847" xr:uid="{DA14E0C2-E370-4A4C-8B3C-AD30D8FE7DA2}"/>
    <cellStyle name="40% - Ênfase5 5 6 3 4" xfId="36848" xr:uid="{B8E35C93-35A4-4C8D-8BAB-B233BA9D66F0}"/>
    <cellStyle name="40% - Ênfase5 5 6 4" xfId="36849" xr:uid="{8F5FF084-108C-4842-82F7-3A19EBEF7C5B}"/>
    <cellStyle name="40% - Ênfase5 5 6 4 2" xfId="36850" xr:uid="{0AE4438A-19E0-4B75-9A04-0926ED017C2E}"/>
    <cellStyle name="40% - Ênfase5 5 6 4 3" xfId="36851" xr:uid="{D0F63C7D-EAF4-4DA8-836C-4E9152AB9D4E}"/>
    <cellStyle name="40% - Ênfase5 5 6 5" xfId="36852" xr:uid="{58A85337-940F-426B-868D-BA49876040A6}"/>
    <cellStyle name="40% - Ênfase5 5 6 6" xfId="36853" xr:uid="{FD76CE34-BB81-453C-91CC-D13CC448517E}"/>
    <cellStyle name="40% - Ênfase5 5 7" xfId="12310" xr:uid="{066ED52A-98AC-405B-9E6C-518687E082C0}"/>
    <cellStyle name="40% - Ênfase5 5 7 2" xfId="12311" xr:uid="{98FEFD69-A193-4172-9402-7064A6FD73FB}"/>
    <cellStyle name="40% - Ênfase5 5 7 2 2" xfId="36854" xr:uid="{255C338C-2167-4B17-93D8-CCE4250180D5}"/>
    <cellStyle name="40% - Ênfase5 5 7 2 2 2" xfId="36855" xr:uid="{0AFC1719-18D2-4152-AFE2-84603A418342}"/>
    <cellStyle name="40% - Ênfase5 5 7 2 2 3" xfId="36856" xr:uid="{27DC60D9-0FD0-48A8-89B3-1F8FC573DCEB}"/>
    <cellStyle name="40% - Ênfase5 5 7 2 3" xfId="36857" xr:uid="{1EAEDD6F-0805-4FB8-96DD-806C638A6CB3}"/>
    <cellStyle name="40% - Ênfase5 5 7 2 4" xfId="36858" xr:uid="{13DF5BA0-3770-46CF-81DC-1D86D4B921E4}"/>
    <cellStyle name="40% - Ênfase5 5 7 3" xfId="12312" xr:uid="{649C4DAC-355F-4DF1-986F-447180DC78FD}"/>
    <cellStyle name="40% - Ênfase5 5 7 3 2" xfId="36859" xr:uid="{65F541EC-E54A-4406-9DF9-B7A02E1D1C9D}"/>
    <cellStyle name="40% - Ênfase5 5 7 3 2 2" xfId="36860" xr:uid="{2A3967CF-D61E-4B95-933A-502F0DAA1F5C}"/>
    <cellStyle name="40% - Ênfase5 5 7 3 2 3" xfId="36861" xr:uid="{6363AB16-D25D-4620-A4C5-E6E789134B18}"/>
    <cellStyle name="40% - Ênfase5 5 7 3 3" xfId="36862" xr:uid="{622D1EB8-BF7C-4DC3-B13E-1FF4C56B806F}"/>
    <cellStyle name="40% - Ênfase5 5 7 3 4" xfId="36863" xr:uid="{D838FD06-FD4C-4A7C-9E7E-2B9AF997DCC6}"/>
    <cellStyle name="40% - Ênfase5 5 7 4" xfId="36864" xr:uid="{DD281F6A-578C-476D-BD8A-26549380A31F}"/>
    <cellStyle name="40% - Ênfase5 5 7 4 2" xfId="36865" xr:uid="{5AA898C8-8684-4DF5-9972-47C7F04DCF04}"/>
    <cellStyle name="40% - Ênfase5 5 7 4 3" xfId="36866" xr:uid="{5ECB0603-ED85-44DC-BA76-C5F7F6B7CC89}"/>
    <cellStyle name="40% - Ênfase5 5 7 5" xfId="36867" xr:uid="{7E442F35-12EF-4C3D-BD18-2EBE37EF1999}"/>
    <cellStyle name="40% - Ênfase5 5 7 6" xfId="36868" xr:uid="{8DCAA305-7D7F-47D2-A0E3-6DA890947F87}"/>
    <cellStyle name="40% - Ênfase5 5 8" xfId="12313" xr:uid="{1281A986-30FD-4E07-B9CA-E63FD57CA04A}"/>
    <cellStyle name="40% - Ênfase5 5 8 2" xfId="12314" xr:uid="{657B62B3-34B3-4150-9234-2727941B9C3A}"/>
    <cellStyle name="40% - Ênfase5 5 8 2 2" xfId="36869" xr:uid="{4369ECC8-128F-4FBC-892B-9FF61CE75CE4}"/>
    <cellStyle name="40% - Ênfase5 5 8 2 2 2" xfId="36870" xr:uid="{58260DDB-619C-4678-BCB7-E66E32FDAF02}"/>
    <cellStyle name="40% - Ênfase5 5 8 2 2 3" xfId="36871" xr:uid="{6FF26671-2DE6-48AB-B3F8-03157FB85972}"/>
    <cellStyle name="40% - Ênfase5 5 8 2 3" xfId="36872" xr:uid="{E5CB2427-16CE-4F87-BC97-2D520AC8ACF1}"/>
    <cellStyle name="40% - Ênfase5 5 8 2 4" xfId="36873" xr:uid="{68D87AD6-86AA-4979-90DB-9C94A89AB451}"/>
    <cellStyle name="40% - Ênfase5 5 8 3" xfId="12315" xr:uid="{B22AB72D-3346-4D73-91A5-76E4FB6FE16F}"/>
    <cellStyle name="40% - Ênfase5 5 8 3 2" xfId="36874" xr:uid="{E0BA882D-3699-4B5D-B9A3-EB1640878730}"/>
    <cellStyle name="40% - Ênfase5 5 8 3 2 2" xfId="36875" xr:uid="{5A41F12A-0E53-459D-BA01-3E52FD550114}"/>
    <cellStyle name="40% - Ênfase5 5 8 3 2 3" xfId="36876" xr:uid="{830D102D-D38B-40DA-A361-1A2656C0D35F}"/>
    <cellStyle name="40% - Ênfase5 5 8 3 3" xfId="36877" xr:uid="{517C8DF6-6FA1-4D7D-BC18-EA8DA8502DF9}"/>
    <cellStyle name="40% - Ênfase5 5 8 3 4" xfId="36878" xr:uid="{7F37A305-D4C9-46A0-AC48-A90ED8BF30AB}"/>
    <cellStyle name="40% - Ênfase5 5 8 4" xfId="36879" xr:uid="{C599AE3B-C6D8-4E30-8E5E-9156AB1FC0F7}"/>
    <cellStyle name="40% - Ênfase5 5 8 4 2" xfId="36880" xr:uid="{8B860BD6-C6D1-4BBE-AE2C-FE9A2F8C36E1}"/>
    <cellStyle name="40% - Ênfase5 5 8 4 3" xfId="36881" xr:uid="{418C7994-6D7E-4576-BF53-F070525CB8B8}"/>
    <cellStyle name="40% - Ênfase5 5 8 5" xfId="36882" xr:uid="{6527EEE2-960D-445E-9687-7EF52D9738A6}"/>
    <cellStyle name="40% - Ênfase5 5 8 6" xfId="36883" xr:uid="{AF387454-A802-4993-9FAD-6ECDABEFAB91}"/>
    <cellStyle name="40% - Ênfase5 5 9" xfId="12316" xr:uid="{4DBFFD2A-15DA-4623-AA75-23D9BD25DFA8}"/>
    <cellStyle name="40% - Ênfase5 5 9 2" xfId="36884" xr:uid="{6A3E9ABC-8584-4068-BB96-BFDB35097BE1}"/>
    <cellStyle name="40% - Ênfase5 5 9 2 2" xfId="36885" xr:uid="{21C03A73-48E7-4166-9BB3-D1013B3B98C1}"/>
    <cellStyle name="40% - Ênfase5 5 9 2 3" xfId="36886" xr:uid="{8FBC00F9-DA01-4490-A307-EE37E832E2CC}"/>
    <cellStyle name="40% - Ênfase5 5 9 3" xfId="36887" xr:uid="{3123EDE2-B17C-461B-B58F-1E47563386B4}"/>
    <cellStyle name="40% - Ênfase5 5 9 4" xfId="36888" xr:uid="{AF3D5D50-389B-4BD0-8828-17675C349FAD}"/>
    <cellStyle name="40% - Ênfase5 50" xfId="12317" xr:uid="{71BEF4DB-E9EC-4E9D-BCDA-3298E174CE29}"/>
    <cellStyle name="40% - Ênfase5 50 2" xfId="12318" xr:uid="{57303816-BDA8-4515-AAFC-5E33FE95D84C}"/>
    <cellStyle name="40% - Ênfase5 50 2 2" xfId="36889" xr:uid="{8EAA7446-6AF8-4025-B898-5A12795C4E58}"/>
    <cellStyle name="40% - Ênfase5 50 2 2 2" xfId="36890" xr:uid="{B2AFB39C-656F-431E-9D26-BAD021E4FA9A}"/>
    <cellStyle name="40% - Ênfase5 50 2 2 3" xfId="36891" xr:uid="{C8FE8D6B-97FE-4462-A3F3-A56B1D8919B6}"/>
    <cellStyle name="40% - Ênfase5 50 2 3" xfId="36892" xr:uid="{B0C96642-3E4F-49B4-8E18-55898D88F000}"/>
    <cellStyle name="40% - Ênfase5 50 2 4" xfId="36893" xr:uid="{A0135576-36B2-4A25-8749-81A3C5A11F1E}"/>
    <cellStyle name="40% - Ênfase5 50 3" xfId="36894" xr:uid="{D6B6F14B-D8B2-4436-B531-60872DB39588}"/>
    <cellStyle name="40% - Ênfase5 50 3 2" xfId="36895" xr:uid="{EF778E28-9EF9-41B9-9330-609DDCF56609}"/>
    <cellStyle name="40% - Ênfase5 50 3 3" xfId="36896" xr:uid="{46D4DB26-8727-4A77-8D2C-BBD9C825365E}"/>
    <cellStyle name="40% - Ênfase5 50 4" xfId="36897" xr:uid="{B9C5D9A0-FB50-4D80-BD0A-730E60284C16}"/>
    <cellStyle name="40% - Ênfase5 50 5" xfId="36898" xr:uid="{0B549FC9-E2E5-4E38-A7CC-E007C47A8000}"/>
    <cellStyle name="40% - Ênfase5 51" xfId="12319" xr:uid="{7A772DAB-FF85-42E5-A9C3-1E81C2EB06E8}"/>
    <cellStyle name="40% - Ênfase5 51 2" xfId="12320" xr:uid="{9009659E-23F4-4E4B-AD58-AEEF51D3A4C5}"/>
    <cellStyle name="40% - Ênfase5 51 2 2" xfId="36899" xr:uid="{B363D366-7AF1-43C9-8FA7-0CC95EC5770C}"/>
    <cellStyle name="40% - Ênfase5 51 2 2 2" xfId="36900" xr:uid="{521B9A3E-1F70-4AAD-8A69-A5C386401918}"/>
    <cellStyle name="40% - Ênfase5 51 2 2 3" xfId="36901" xr:uid="{F34F766C-FC9C-40F1-9F98-CA79C3CCFEC4}"/>
    <cellStyle name="40% - Ênfase5 51 2 3" xfId="36902" xr:uid="{3438908D-F03A-4E09-A563-692845AE5DE6}"/>
    <cellStyle name="40% - Ênfase5 51 2 4" xfId="36903" xr:uid="{507E471E-FBAA-4A48-8993-8E849B049C41}"/>
    <cellStyle name="40% - Ênfase5 51 3" xfId="36904" xr:uid="{A7E6A0C7-1FC8-473E-BAFF-BABDC7089C2B}"/>
    <cellStyle name="40% - Ênfase5 51 3 2" xfId="36905" xr:uid="{33D76D2E-FF14-4239-8CC0-C53DF08649BC}"/>
    <cellStyle name="40% - Ênfase5 51 3 3" xfId="36906" xr:uid="{8E307A28-73DC-43E6-A631-144265153D22}"/>
    <cellStyle name="40% - Ênfase5 51 4" xfId="36907" xr:uid="{D6B182A9-AB4E-4ECC-947D-15BC05CD9916}"/>
    <cellStyle name="40% - Ênfase5 51 5" xfId="36908" xr:uid="{1D3C10B1-9003-44EF-8E74-C08EB3C61CBA}"/>
    <cellStyle name="40% - Ênfase5 52" xfId="12321" xr:uid="{2145A287-2EF7-48BD-9228-FBF19DF9720A}"/>
    <cellStyle name="40% - Ênfase5 52 2" xfId="12322" xr:uid="{49BE2D86-43F0-4B3D-9D50-9F2B3879E913}"/>
    <cellStyle name="40% - Ênfase5 52 2 2" xfId="36909" xr:uid="{DFCA6B4C-5407-4977-A72F-4F3A4A01A9BC}"/>
    <cellStyle name="40% - Ênfase5 52 2 2 2" xfId="36910" xr:uid="{AAE270DA-42DE-43E7-91F8-11FC05228BD6}"/>
    <cellStyle name="40% - Ênfase5 52 2 2 3" xfId="36911" xr:uid="{DE7E671C-8AC5-4667-9E62-A4FE9BA0147D}"/>
    <cellStyle name="40% - Ênfase5 52 2 3" xfId="36912" xr:uid="{9C45787C-3787-403F-B7D4-A5A5F3702F93}"/>
    <cellStyle name="40% - Ênfase5 52 2 4" xfId="36913" xr:uid="{77A68152-7834-4926-8230-C658B63DF561}"/>
    <cellStyle name="40% - Ênfase5 52 3" xfId="36914" xr:uid="{784E08E0-5A98-43B6-AC21-29B3E1F74199}"/>
    <cellStyle name="40% - Ênfase5 52 3 2" xfId="36915" xr:uid="{B68805B5-0A1B-4EBC-9F20-AFFAC199C9BB}"/>
    <cellStyle name="40% - Ênfase5 52 3 3" xfId="36916" xr:uid="{AE920C34-861F-45E3-8E02-126DB9644206}"/>
    <cellStyle name="40% - Ênfase5 52 4" xfId="36917" xr:uid="{AEBC701C-C792-4AFF-A299-754328C20152}"/>
    <cellStyle name="40% - Ênfase5 52 5" xfId="36918" xr:uid="{97B7656A-1E23-4980-93DC-F2BD72644B6F}"/>
    <cellStyle name="40% - Ênfase5 53" xfId="12323" xr:uid="{4BEE52DA-6F87-4F1E-9312-66213517B344}"/>
    <cellStyle name="40% - Ênfase5 53 2" xfId="12324" xr:uid="{9B34A09E-D51F-4FED-9502-594EC8856664}"/>
    <cellStyle name="40% - Ênfase5 53 2 2" xfId="36919" xr:uid="{7564C943-3427-4618-9BF5-67142D7D234A}"/>
    <cellStyle name="40% - Ênfase5 53 2 2 2" xfId="36920" xr:uid="{FCE123A4-68E4-435A-B5BB-921B56794FB1}"/>
    <cellStyle name="40% - Ênfase5 53 2 2 3" xfId="36921" xr:uid="{C184D235-F3AC-47CB-99C8-47E299DFDF57}"/>
    <cellStyle name="40% - Ênfase5 53 2 3" xfId="36922" xr:uid="{B0C37487-2FDC-4EF0-8992-A167DAD1AC50}"/>
    <cellStyle name="40% - Ênfase5 53 2 4" xfId="36923" xr:uid="{40DD378B-46F8-4B80-ADE7-462836A8172C}"/>
    <cellStyle name="40% - Ênfase5 53 3" xfId="36924" xr:uid="{348CAA83-E1A7-4136-8ABF-DEAF829DDB4C}"/>
    <cellStyle name="40% - Ênfase5 53 3 2" xfId="36925" xr:uid="{EB7AC801-EA86-4F1F-BE26-BC2BBA24D6EF}"/>
    <cellStyle name="40% - Ênfase5 53 3 3" xfId="36926" xr:uid="{B2EB47A5-C15A-475B-849F-C804F96FC739}"/>
    <cellStyle name="40% - Ênfase5 53 4" xfId="36927" xr:uid="{E964AB29-A363-406D-88CA-025C9A8FE5DD}"/>
    <cellStyle name="40% - Ênfase5 53 5" xfId="36928" xr:uid="{6EE85EE2-143B-4962-95D2-1402608DED48}"/>
    <cellStyle name="40% - Ênfase5 54" xfId="12325" xr:uid="{814F2707-98EB-4E84-A01E-1E90E0667B5A}"/>
    <cellStyle name="40% - Ênfase5 54 2" xfId="12326" xr:uid="{D890F9F7-B0B5-4BE2-8E47-58E67D622BE6}"/>
    <cellStyle name="40% - Ênfase5 54 2 2" xfId="36929" xr:uid="{40E52CD3-B3B6-4CCE-81E1-54818684EBF2}"/>
    <cellStyle name="40% - Ênfase5 54 2 2 2" xfId="36930" xr:uid="{1829823C-3026-46EF-B2C4-67AB50EBF289}"/>
    <cellStyle name="40% - Ênfase5 54 2 2 3" xfId="36931" xr:uid="{434AEAA1-3850-42A9-87C1-389564A028F2}"/>
    <cellStyle name="40% - Ênfase5 54 2 3" xfId="36932" xr:uid="{FBBE77E1-44AD-4521-B074-B62401F69004}"/>
    <cellStyle name="40% - Ênfase5 54 2 4" xfId="36933" xr:uid="{A353C3A7-28BB-48A1-A8FD-AF9D718FA96D}"/>
    <cellStyle name="40% - Ênfase5 54 3" xfId="36934" xr:uid="{A57D57BD-A046-44E8-A723-5799EF86914E}"/>
    <cellStyle name="40% - Ênfase5 54 3 2" xfId="36935" xr:uid="{91A1CCFA-A918-4217-B5EF-81559D8C034A}"/>
    <cellStyle name="40% - Ênfase5 54 3 3" xfId="36936" xr:uid="{71F71499-139D-4AE7-940A-5414C5D65A1B}"/>
    <cellStyle name="40% - Ênfase5 54 4" xfId="36937" xr:uid="{63560450-496B-4399-8C43-7DFEB78E263A}"/>
    <cellStyle name="40% - Ênfase5 54 5" xfId="36938" xr:uid="{900378D0-D485-42F9-A438-4346E32B4C97}"/>
    <cellStyle name="40% - Ênfase5 55" xfId="12327" xr:uid="{2A20257C-5EB4-43FA-9677-AD9B722B38D6}"/>
    <cellStyle name="40% - Ênfase5 55 2" xfId="12328" xr:uid="{F862D6B6-7057-400E-91B7-2E5ADB63876D}"/>
    <cellStyle name="40% - Ênfase5 55 2 2" xfId="36939" xr:uid="{23AC9F1B-E1B3-4198-ABC6-3AFCF7AE0A20}"/>
    <cellStyle name="40% - Ênfase5 55 2 2 2" xfId="36940" xr:uid="{209138DB-85F8-451D-9398-D7B7A5BE83D6}"/>
    <cellStyle name="40% - Ênfase5 55 2 2 3" xfId="36941" xr:uid="{43A60EEA-5DBC-468B-AB70-B7A261425379}"/>
    <cellStyle name="40% - Ênfase5 55 2 3" xfId="36942" xr:uid="{D157DDEA-FC27-4223-987B-317D748C547F}"/>
    <cellStyle name="40% - Ênfase5 55 2 4" xfId="36943" xr:uid="{AF8D20CE-1899-4F27-BEC3-29F90557F423}"/>
    <cellStyle name="40% - Ênfase5 55 3" xfId="36944" xr:uid="{8D440442-594A-4F5B-A1AE-336535C007BF}"/>
    <cellStyle name="40% - Ênfase5 55 3 2" xfId="36945" xr:uid="{70D8B543-34AF-428F-A6BA-7CDFF3A8D1C1}"/>
    <cellStyle name="40% - Ênfase5 55 3 3" xfId="36946" xr:uid="{004AD28A-2A82-49E2-B0D2-50E5EF68D1CC}"/>
    <cellStyle name="40% - Ênfase5 55 4" xfId="36947" xr:uid="{856864A3-6AD1-43E0-B7CB-BCC09D5BA710}"/>
    <cellStyle name="40% - Ênfase5 55 5" xfId="36948" xr:uid="{01357963-6102-43C9-862F-88D37D6FEFB5}"/>
    <cellStyle name="40% - Ênfase5 56" xfId="12329" xr:uid="{417AC7A9-B7E9-4E7A-BFEB-765084E0FE05}"/>
    <cellStyle name="40% - Ênfase5 56 2" xfId="12330" xr:uid="{6B5C4419-1DC7-460E-8A72-58C982636CA2}"/>
    <cellStyle name="40% - Ênfase5 56 2 2" xfId="36949" xr:uid="{6236776D-6D0D-46C8-90D0-68C912857353}"/>
    <cellStyle name="40% - Ênfase5 56 2 2 2" xfId="36950" xr:uid="{79EB448E-0D62-49D2-990E-E6C6DAA76334}"/>
    <cellStyle name="40% - Ênfase5 56 2 2 3" xfId="36951" xr:uid="{650D6EC8-F4AF-4C28-854D-C670C8581F9F}"/>
    <cellStyle name="40% - Ênfase5 56 2 3" xfId="36952" xr:uid="{BDEF9A7C-4E2D-4BEC-8371-698F3867062A}"/>
    <cellStyle name="40% - Ênfase5 56 2 4" xfId="36953" xr:uid="{6A5F285E-DF41-45CC-92FB-B07072222BB9}"/>
    <cellStyle name="40% - Ênfase5 56 3" xfId="36954" xr:uid="{A6D95487-7622-46D1-A78D-BE917E26B1AB}"/>
    <cellStyle name="40% - Ênfase5 56 3 2" xfId="36955" xr:uid="{D7567C01-B011-492F-A214-BB67F85674F8}"/>
    <cellStyle name="40% - Ênfase5 56 3 3" xfId="36956" xr:uid="{FB609C63-1F33-4B08-A4B9-F9E07EE39FFD}"/>
    <cellStyle name="40% - Ênfase5 56 4" xfId="36957" xr:uid="{BDE3CBA3-FB98-4930-93D2-68B3FB0A52E5}"/>
    <cellStyle name="40% - Ênfase5 56 5" xfId="36958" xr:uid="{107AFE3C-73A4-4DE0-B85C-07DD68F4571B}"/>
    <cellStyle name="40% - Ênfase5 57" xfId="12331" xr:uid="{04B07E82-BC3A-4C13-98B2-770288356070}"/>
    <cellStyle name="40% - Ênfase5 57 2" xfId="12332" xr:uid="{146248D2-45D3-424F-ABAA-712A7F8784FD}"/>
    <cellStyle name="40% - Ênfase5 57 2 2" xfId="36959" xr:uid="{1DC8893E-4A05-4674-99E3-6BC2BBA8CEE4}"/>
    <cellStyle name="40% - Ênfase5 57 2 2 2" xfId="36960" xr:uid="{58FE9121-B8FB-4E76-92D0-FC1B2DBFBD6F}"/>
    <cellStyle name="40% - Ênfase5 57 2 2 3" xfId="36961" xr:uid="{8D378BE5-1B3D-44AC-8168-77DD8C51F034}"/>
    <cellStyle name="40% - Ênfase5 57 2 3" xfId="36962" xr:uid="{14AF6564-02F4-4F46-AE2B-6AEA775004B2}"/>
    <cellStyle name="40% - Ênfase5 57 2 4" xfId="36963" xr:uid="{976BAB16-3E26-448E-9F7B-9CC96826C80C}"/>
    <cellStyle name="40% - Ênfase5 57 3" xfId="36964" xr:uid="{BB99854F-A5F6-4FC1-9AD6-EB99EE1D884C}"/>
    <cellStyle name="40% - Ênfase5 57 3 2" xfId="36965" xr:uid="{9444AEF5-3789-4C85-9CBB-70F96E8F83EF}"/>
    <cellStyle name="40% - Ênfase5 57 3 3" xfId="36966" xr:uid="{F1588365-39B5-4F93-8364-D8D7B5A1F3E0}"/>
    <cellStyle name="40% - Ênfase5 57 4" xfId="36967" xr:uid="{9AD705DE-991B-47C2-A3A2-5BCF97AE7B95}"/>
    <cellStyle name="40% - Ênfase5 57 5" xfId="36968" xr:uid="{E82011BE-0735-4350-8D56-9A2357FF898F}"/>
    <cellStyle name="40% - Ênfase5 58" xfId="12333" xr:uid="{662A5502-C64D-4444-B5A4-6056B6D3E4ED}"/>
    <cellStyle name="40% - Ênfase5 58 2" xfId="12334" xr:uid="{35D330B0-E93F-4D62-AD84-71AD200F3EF3}"/>
    <cellStyle name="40% - Ênfase5 58 2 2" xfId="36969" xr:uid="{D5280599-1B9C-4A41-A13F-DB3E8CC43709}"/>
    <cellStyle name="40% - Ênfase5 58 2 2 2" xfId="36970" xr:uid="{7A9A2228-84C1-4664-B5E1-AD54F3BE435F}"/>
    <cellStyle name="40% - Ênfase5 58 2 2 3" xfId="36971" xr:uid="{4322417A-6CB8-48A3-A02D-7A6247E81057}"/>
    <cellStyle name="40% - Ênfase5 58 2 3" xfId="36972" xr:uid="{58DFF815-7F49-4C93-9B00-4B5C4C719CBD}"/>
    <cellStyle name="40% - Ênfase5 58 2 4" xfId="36973" xr:uid="{A5C259F2-0E64-42B6-9E60-32D4B9FB4867}"/>
    <cellStyle name="40% - Ênfase5 58 3" xfId="36974" xr:uid="{DEBC94FB-878E-4688-B15A-D26857B1D499}"/>
    <cellStyle name="40% - Ênfase5 58 3 2" xfId="36975" xr:uid="{FC2B4351-AEB7-4A29-9F75-CAC6AC665D34}"/>
    <cellStyle name="40% - Ênfase5 58 3 3" xfId="36976" xr:uid="{4F42B101-53D8-4246-8410-997939F0F1DA}"/>
    <cellStyle name="40% - Ênfase5 58 4" xfId="36977" xr:uid="{3FD12121-EB27-4F0C-9906-C1E1D492AB3D}"/>
    <cellStyle name="40% - Ênfase5 58 5" xfId="36978" xr:uid="{E40A8E80-D17E-4E2C-AABB-632308B0F104}"/>
    <cellStyle name="40% - Ênfase5 59" xfId="12335" xr:uid="{2F9B7A52-16FE-4BDD-AEC1-90430F3D6ECC}"/>
    <cellStyle name="40% - Ênfase5 59 2" xfId="12336" xr:uid="{1BDFCE55-88EF-4E45-AAB9-492F7424DDB6}"/>
    <cellStyle name="40% - Ênfase5 59 2 2" xfId="36979" xr:uid="{EF0ABD8B-F1BB-412E-8A36-7528436D417D}"/>
    <cellStyle name="40% - Ênfase5 59 2 2 2" xfId="36980" xr:uid="{490CE94D-BB5E-41B3-B493-4786538D0051}"/>
    <cellStyle name="40% - Ênfase5 59 2 2 3" xfId="36981" xr:uid="{CD8DA78D-B7C3-4F45-B814-04D7168398C1}"/>
    <cellStyle name="40% - Ênfase5 59 2 3" xfId="36982" xr:uid="{1F4969B6-3119-45E8-834D-CEF9B9F6BEA1}"/>
    <cellStyle name="40% - Ênfase5 59 2 4" xfId="36983" xr:uid="{A3959AF9-35DA-4B66-AB2F-F3E1A89F0F42}"/>
    <cellStyle name="40% - Ênfase5 59 3" xfId="36984" xr:uid="{24FB3CDB-AB47-482E-B331-5D6A21B7F5C1}"/>
    <cellStyle name="40% - Ênfase5 59 3 2" xfId="36985" xr:uid="{4DDDA921-D15F-44D0-A996-CE51D8EFA776}"/>
    <cellStyle name="40% - Ênfase5 59 3 3" xfId="36986" xr:uid="{427C5D8A-F98D-47B8-8A58-22CD5282F6AA}"/>
    <cellStyle name="40% - Ênfase5 59 4" xfId="36987" xr:uid="{7ACEA52B-D5F1-4A6C-822D-4731C0E1E9E8}"/>
    <cellStyle name="40% - Ênfase5 59 5" xfId="36988" xr:uid="{48DC84AA-F887-4C68-B443-50A699BE47F0}"/>
    <cellStyle name="40% - Ênfase5 6" xfId="5537" xr:uid="{E0E73CD2-2615-4EF2-AF85-CDEE96C811B5}"/>
    <cellStyle name="40% - Ênfase5 6 10" xfId="12337" xr:uid="{5D6D508D-3013-4ED9-8C39-5914F986F49D}"/>
    <cellStyle name="40% - Ênfase5 6 10 2" xfId="36989" xr:uid="{B73F8E0A-C1CC-497C-BD60-31CE131494BF}"/>
    <cellStyle name="40% - Ênfase5 6 10 2 2" xfId="36990" xr:uid="{D7C61A85-03AF-4E20-9942-A231BEF1EFC0}"/>
    <cellStyle name="40% - Ênfase5 6 10 2 3" xfId="36991" xr:uid="{CAD9D4A3-7D30-4A7C-941A-A52BF57097CA}"/>
    <cellStyle name="40% - Ênfase5 6 10 3" xfId="36992" xr:uid="{BBF4F649-65CB-4D53-8552-34282851720F}"/>
    <cellStyle name="40% - Ênfase5 6 10 4" xfId="36993" xr:uid="{D8AB7A98-7AE9-4E40-89A1-1344DE7BD2E2}"/>
    <cellStyle name="40% - Ênfase5 6 11" xfId="36994" xr:uid="{3E500973-D4AD-4A92-89C7-E69E94334477}"/>
    <cellStyle name="40% - Ênfase5 6 11 2" xfId="36995" xr:uid="{0BEF5125-6390-4589-8390-10F1D3EF2157}"/>
    <cellStyle name="40% - Ênfase5 6 11 3" xfId="36996" xr:uid="{24E43456-E43B-4D93-A3EA-B03DB06AC467}"/>
    <cellStyle name="40% - Ênfase5 6 12" xfId="36997" xr:uid="{4FFC38CD-325E-422F-878F-DBBB566B8C6F}"/>
    <cellStyle name="40% - Ênfase5 6 13" xfId="36998" xr:uid="{7853A41B-0A70-4A5D-BC4E-F8A6AC426C33}"/>
    <cellStyle name="40% - Ênfase5 6 2" xfId="5538" xr:uid="{062659AD-9593-47CE-9407-B751087D41C2}"/>
    <cellStyle name="40% - Ênfase5 6 2 2" xfId="12338" xr:uid="{144D87DA-951A-42DE-8B2E-1660031CD8B2}"/>
    <cellStyle name="40% - Ênfase5 6 2 2 2" xfId="36999" xr:uid="{82A21893-168B-441C-B50D-EB1AC089CFD7}"/>
    <cellStyle name="40% - Ênfase5 6 2 2 2 2" xfId="37000" xr:uid="{86FE468E-2832-41D1-8299-8053694BBF0F}"/>
    <cellStyle name="40% - Ênfase5 6 2 2 2 3" xfId="37001" xr:uid="{7FDF610D-3C91-4AE6-B3BC-DFD95D6686E9}"/>
    <cellStyle name="40% - Ênfase5 6 2 2 3" xfId="37002" xr:uid="{4C08D966-D1BB-4461-AF5F-58CF9C37167D}"/>
    <cellStyle name="40% - Ênfase5 6 2 2 4" xfId="37003" xr:uid="{A0EBE304-A834-4E3A-9B6A-E377CA79D105}"/>
    <cellStyle name="40% - Ênfase5 6 2 3" xfId="12339" xr:uid="{20A27A8C-B486-4805-B887-4270615682D8}"/>
    <cellStyle name="40% - Ênfase5 6 2 3 2" xfId="37004" xr:uid="{F6A59BD5-4DF7-4EDC-81EA-A3C46999DCA6}"/>
    <cellStyle name="40% - Ênfase5 6 2 3 2 2" xfId="37005" xr:uid="{7680EE3F-3709-41E4-B938-42C3DBBAE0D2}"/>
    <cellStyle name="40% - Ênfase5 6 2 3 2 3" xfId="37006" xr:uid="{69BA6DFF-4392-4EA1-AD4E-471ABC4DB175}"/>
    <cellStyle name="40% - Ênfase5 6 2 3 3" xfId="37007" xr:uid="{3D238B6F-F94E-4F7D-990E-93334714FB5A}"/>
    <cellStyle name="40% - Ênfase5 6 2 3 4" xfId="37008" xr:uid="{42A22168-65CE-4D17-925A-D97874BB6921}"/>
    <cellStyle name="40% - Ênfase5 6 2 4" xfId="37009" xr:uid="{51A9D455-2EB3-48BA-B382-606ED03313E9}"/>
    <cellStyle name="40% - Ênfase5 6 2 4 2" xfId="37010" xr:uid="{543086FC-25A1-437D-AD07-A6B3CAAA7BE3}"/>
    <cellStyle name="40% - Ênfase5 6 2 4 3" xfId="37011" xr:uid="{DFB25E4F-E246-4CC8-BF47-7D829C53755C}"/>
    <cellStyle name="40% - Ênfase5 6 2 5" xfId="37012" xr:uid="{9EA8C449-D486-4DA7-80AD-BA8440E0E185}"/>
    <cellStyle name="40% - Ênfase5 6 2 6" xfId="37013" xr:uid="{AD758520-CAE3-4C64-AE89-6D44D6681E9F}"/>
    <cellStyle name="40% - Ênfase5 6 3" xfId="5539" xr:uid="{B3CAA4B5-6965-4B8B-AAC4-5411D138534F}"/>
    <cellStyle name="40% - Ênfase5 6 3 2" xfId="12340" xr:uid="{602F49D7-CE87-4203-BAD7-0B8909F78A47}"/>
    <cellStyle name="40% - Ênfase5 6 3 2 2" xfId="37014" xr:uid="{FAF5DAD4-6718-4554-A55A-2AC44EC1384C}"/>
    <cellStyle name="40% - Ênfase5 6 3 2 2 2" xfId="37015" xr:uid="{53D40DC1-C436-438E-9AD3-28717B5BBEBA}"/>
    <cellStyle name="40% - Ênfase5 6 3 2 2 3" xfId="37016" xr:uid="{D6582743-929C-4340-8912-37DB1B5E634A}"/>
    <cellStyle name="40% - Ênfase5 6 3 2 3" xfId="37017" xr:uid="{1C94FDA7-0383-4642-BABD-38A419CD4DCF}"/>
    <cellStyle name="40% - Ênfase5 6 3 2 4" xfId="37018" xr:uid="{8C9E4950-C1A2-4073-B207-B31D4C078755}"/>
    <cellStyle name="40% - Ênfase5 6 3 3" xfId="12341" xr:uid="{0160A94A-F4D2-4426-AFDA-1B18ACDB0DB5}"/>
    <cellStyle name="40% - Ênfase5 6 3 3 2" xfId="37019" xr:uid="{C64D0099-3237-45DB-8635-02424C2B6C17}"/>
    <cellStyle name="40% - Ênfase5 6 3 3 2 2" xfId="37020" xr:uid="{BDCD2DF3-867C-45B8-AF3B-657D6412478D}"/>
    <cellStyle name="40% - Ênfase5 6 3 3 2 3" xfId="37021" xr:uid="{FDC79633-D9AE-4DD7-B373-4BDA06CCADE7}"/>
    <cellStyle name="40% - Ênfase5 6 3 3 3" xfId="37022" xr:uid="{B1D1C673-8B73-4480-A5C0-3E5D58670FD0}"/>
    <cellStyle name="40% - Ênfase5 6 3 3 4" xfId="37023" xr:uid="{B676E49C-92ED-4366-BC84-0655EF6BFB2E}"/>
    <cellStyle name="40% - Ênfase5 6 3 4" xfId="37024" xr:uid="{208E2CE1-C8FB-404B-B5DA-1726D0CF2B9F}"/>
    <cellStyle name="40% - Ênfase5 6 3 4 2" xfId="37025" xr:uid="{493E6578-E1EB-4B63-8A66-88E33A8221EE}"/>
    <cellStyle name="40% - Ênfase5 6 3 4 3" xfId="37026" xr:uid="{A4B1E5E8-C047-4ABC-A8A4-665AEFC66087}"/>
    <cellStyle name="40% - Ênfase5 6 3 5" xfId="37027" xr:uid="{780508CA-8EDF-4A47-97FF-65A42CCF90C0}"/>
    <cellStyle name="40% - Ênfase5 6 3 6" xfId="37028" xr:uid="{B8B1BBEC-1866-473C-9DE7-C45052197D88}"/>
    <cellStyle name="40% - Ênfase5 6 4" xfId="12342" xr:uid="{07D37C89-B034-47CB-9591-A3D762EA02FA}"/>
    <cellStyle name="40% - Ênfase5 6 4 2" xfId="12343" xr:uid="{FA88FF97-3D2B-456B-A250-90EF97FEDFC2}"/>
    <cellStyle name="40% - Ênfase5 6 4 2 2" xfId="37029" xr:uid="{7CD5AD0B-56E0-41FB-878B-138F6E8BB99B}"/>
    <cellStyle name="40% - Ênfase5 6 4 2 2 2" xfId="37030" xr:uid="{622F9EA3-EDD3-481A-B543-0593552BEB24}"/>
    <cellStyle name="40% - Ênfase5 6 4 2 2 3" xfId="37031" xr:uid="{C067F7B2-645A-4722-ABCC-C363EECFB740}"/>
    <cellStyle name="40% - Ênfase5 6 4 2 3" xfId="37032" xr:uid="{CBD43908-5B86-4035-B82F-AB3CEA003194}"/>
    <cellStyle name="40% - Ênfase5 6 4 2 4" xfId="37033" xr:uid="{CBA378D0-1107-4461-AAD9-FBA2CDC14DDC}"/>
    <cellStyle name="40% - Ênfase5 6 4 3" xfId="12344" xr:uid="{F7B96F8B-5F36-4E00-9860-0033C399A05B}"/>
    <cellStyle name="40% - Ênfase5 6 4 3 2" xfId="37034" xr:uid="{6858FEFC-FA5F-4518-BDE4-A4188A7369EA}"/>
    <cellStyle name="40% - Ênfase5 6 4 3 2 2" xfId="37035" xr:uid="{EB319FBB-B8E2-41D9-A973-647314A81374}"/>
    <cellStyle name="40% - Ênfase5 6 4 3 2 3" xfId="37036" xr:uid="{16BFB4BB-6D15-48FC-A64B-14A8565DD0B1}"/>
    <cellStyle name="40% - Ênfase5 6 4 3 3" xfId="37037" xr:uid="{4758F5DE-C8E7-45FE-B873-702B6DB66F7B}"/>
    <cellStyle name="40% - Ênfase5 6 4 3 4" xfId="37038" xr:uid="{181A3AB8-A496-4B3B-943C-FD8F72956D4C}"/>
    <cellStyle name="40% - Ênfase5 6 4 4" xfId="37039" xr:uid="{3FCB0EB1-EA8F-4D90-BDFB-B0E0D9EA934D}"/>
    <cellStyle name="40% - Ênfase5 6 4 4 2" xfId="37040" xr:uid="{B4345707-9819-43F0-9A00-D6D87294D87E}"/>
    <cellStyle name="40% - Ênfase5 6 4 4 3" xfId="37041" xr:uid="{B75764FD-83C0-47F3-B93C-B9C9C80F66C5}"/>
    <cellStyle name="40% - Ênfase5 6 4 5" xfId="37042" xr:uid="{6869522D-57DC-41F3-B4B2-34C900EFD37C}"/>
    <cellStyle name="40% - Ênfase5 6 4 6" xfId="37043" xr:uid="{4036AB53-0AF2-42E1-8B68-9BFF07910B2D}"/>
    <cellStyle name="40% - Ênfase5 6 5" xfId="12345" xr:uid="{1EED5F08-94AD-496C-B10B-F56D511E9A42}"/>
    <cellStyle name="40% - Ênfase5 6 5 2" xfId="12346" xr:uid="{245F648C-6CC9-4C07-A453-AA4700F6B3F2}"/>
    <cellStyle name="40% - Ênfase5 6 5 2 2" xfId="37044" xr:uid="{FE4C54B9-8E15-47A6-8ADD-1BD6180E0CDA}"/>
    <cellStyle name="40% - Ênfase5 6 5 2 2 2" xfId="37045" xr:uid="{4A09517D-857B-463B-95F4-FA5A5EB34226}"/>
    <cellStyle name="40% - Ênfase5 6 5 2 2 3" xfId="37046" xr:uid="{82971604-E134-4518-8320-B0D15F281999}"/>
    <cellStyle name="40% - Ênfase5 6 5 2 3" xfId="37047" xr:uid="{6C40F12D-FF37-4E0C-A61B-5153CA447CF2}"/>
    <cellStyle name="40% - Ênfase5 6 5 2 4" xfId="37048" xr:uid="{ADD188D9-AB34-463A-8CFD-0BCA8F8216B5}"/>
    <cellStyle name="40% - Ênfase5 6 5 3" xfId="12347" xr:uid="{16BE0BFF-1C0B-4472-A848-624495DF0B1A}"/>
    <cellStyle name="40% - Ênfase5 6 5 3 2" xfId="37049" xr:uid="{588218F3-B0CC-4983-8A5E-F1542D6F1174}"/>
    <cellStyle name="40% - Ênfase5 6 5 3 2 2" xfId="37050" xr:uid="{F2260D9B-09B8-4D20-8935-1F492E1268D1}"/>
    <cellStyle name="40% - Ênfase5 6 5 3 2 3" xfId="37051" xr:uid="{4CBA7855-3D64-41AC-9601-1A13D8F9330C}"/>
    <cellStyle name="40% - Ênfase5 6 5 3 3" xfId="37052" xr:uid="{3C8B4A4A-D2C4-46F2-8C4B-516CDCD4708C}"/>
    <cellStyle name="40% - Ênfase5 6 5 3 4" xfId="37053" xr:uid="{5E7C2D9D-B4AC-4B64-82FA-B3477E29A5F0}"/>
    <cellStyle name="40% - Ênfase5 6 5 4" xfId="37054" xr:uid="{297EBDE8-CC12-440F-B8DA-DB3D07120218}"/>
    <cellStyle name="40% - Ênfase5 6 5 4 2" xfId="37055" xr:uid="{6FEA0A90-8260-4DB7-8294-8536E1B5F646}"/>
    <cellStyle name="40% - Ênfase5 6 5 4 3" xfId="37056" xr:uid="{55A35D11-DA2F-4086-B9EC-5DD117AAE3D3}"/>
    <cellStyle name="40% - Ênfase5 6 5 5" xfId="37057" xr:uid="{FB7707F4-7B62-417D-BF3A-0E1BA88E46E7}"/>
    <cellStyle name="40% - Ênfase5 6 5 6" xfId="37058" xr:uid="{5492C36A-5016-4D95-9195-2DE731EB84CD}"/>
    <cellStyle name="40% - Ênfase5 6 6" xfId="12348" xr:uid="{91331B70-1F4C-4175-9637-F9EF85235615}"/>
    <cellStyle name="40% - Ênfase5 6 6 2" xfId="12349" xr:uid="{D2424167-AC4D-4CF9-AAC9-ECC014D27951}"/>
    <cellStyle name="40% - Ênfase5 6 6 2 2" xfId="37059" xr:uid="{F7E95ECD-9B98-4CE6-8C79-A002F55E6063}"/>
    <cellStyle name="40% - Ênfase5 6 6 2 2 2" xfId="37060" xr:uid="{3FDF406D-9238-4C0E-A25E-4AB626E8FF36}"/>
    <cellStyle name="40% - Ênfase5 6 6 2 2 3" xfId="37061" xr:uid="{9616FECF-1CA5-421C-9332-667DEB55B1A7}"/>
    <cellStyle name="40% - Ênfase5 6 6 2 3" xfId="37062" xr:uid="{92C9F72D-4351-405C-94E3-B0AC22AC83FF}"/>
    <cellStyle name="40% - Ênfase5 6 6 2 4" xfId="37063" xr:uid="{48755071-CFD4-4FD6-A908-32964FE6BECA}"/>
    <cellStyle name="40% - Ênfase5 6 6 3" xfId="12350" xr:uid="{C1987257-5602-4B60-8552-B774A66753A2}"/>
    <cellStyle name="40% - Ênfase5 6 6 3 2" xfId="37064" xr:uid="{4C4632C0-0D0D-493C-AC52-8DD0D9762C44}"/>
    <cellStyle name="40% - Ênfase5 6 6 3 2 2" xfId="37065" xr:uid="{461B982F-A896-4B68-84E3-1691A9F64C86}"/>
    <cellStyle name="40% - Ênfase5 6 6 3 2 3" xfId="37066" xr:uid="{03948CAB-A5F4-43A8-AFBD-23DF1890CCF4}"/>
    <cellStyle name="40% - Ênfase5 6 6 3 3" xfId="37067" xr:uid="{708871B3-5D47-4020-B5A0-6DFDA863FF10}"/>
    <cellStyle name="40% - Ênfase5 6 6 3 4" xfId="37068" xr:uid="{33E9107B-52E8-4F10-900B-8E1DA21083B5}"/>
    <cellStyle name="40% - Ênfase5 6 6 4" xfId="37069" xr:uid="{72649758-A583-4BE5-ADF2-49BC660449AA}"/>
    <cellStyle name="40% - Ênfase5 6 6 4 2" xfId="37070" xr:uid="{716FBA8A-A96D-414B-B843-380AB872154F}"/>
    <cellStyle name="40% - Ênfase5 6 6 4 3" xfId="37071" xr:uid="{4B293B15-82BD-4C2E-AEAA-931019A04028}"/>
    <cellStyle name="40% - Ênfase5 6 6 5" xfId="37072" xr:uid="{E7D0F8A5-989F-4115-9B43-56EA0C6972C6}"/>
    <cellStyle name="40% - Ênfase5 6 6 6" xfId="37073" xr:uid="{7340F644-865B-4E37-9C61-AF8606AB0018}"/>
    <cellStyle name="40% - Ênfase5 6 7" xfId="12351" xr:uid="{AB48F2EC-4881-44FA-A9F6-1565C0BA644C}"/>
    <cellStyle name="40% - Ênfase5 6 7 2" xfId="12352" xr:uid="{F32541CB-240E-4E3C-BD03-612E894FE7C0}"/>
    <cellStyle name="40% - Ênfase5 6 7 2 2" xfId="37074" xr:uid="{F954D3C1-3B5A-45B5-A896-EFBA565B8338}"/>
    <cellStyle name="40% - Ênfase5 6 7 2 2 2" xfId="37075" xr:uid="{403F3D85-40FE-4DFB-A369-80E05B74DFED}"/>
    <cellStyle name="40% - Ênfase5 6 7 2 2 3" xfId="37076" xr:uid="{68FFD848-BC61-40D7-9714-08DCE80711E3}"/>
    <cellStyle name="40% - Ênfase5 6 7 2 3" xfId="37077" xr:uid="{4AD32EAF-4F93-4468-B22D-BE53AFAED0AC}"/>
    <cellStyle name="40% - Ênfase5 6 7 2 4" xfId="37078" xr:uid="{89976202-CA5C-4A42-8DB6-F6347AFEE4F2}"/>
    <cellStyle name="40% - Ênfase5 6 7 3" xfId="12353" xr:uid="{E7F37ECE-98F1-4055-A94A-78C3D7F6ABFE}"/>
    <cellStyle name="40% - Ênfase5 6 7 3 2" xfId="37079" xr:uid="{CA7FD1DF-40E9-4A7C-A25F-F1E201ED5229}"/>
    <cellStyle name="40% - Ênfase5 6 7 3 2 2" xfId="37080" xr:uid="{7491234B-7946-48E4-8137-88A76B82A376}"/>
    <cellStyle name="40% - Ênfase5 6 7 3 2 3" xfId="37081" xr:uid="{34D6126E-64FE-4D0B-96CF-2E0E409B1E25}"/>
    <cellStyle name="40% - Ênfase5 6 7 3 3" xfId="37082" xr:uid="{FC007D77-8E38-480E-8A6F-A4DD3418DE42}"/>
    <cellStyle name="40% - Ênfase5 6 7 3 4" xfId="37083" xr:uid="{D47C38E1-D384-4C1F-AFA7-187AF38F0C0F}"/>
    <cellStyle name="40% - Ênfase5 6 7 4" xfId="37084" xr:uid="{A16C5CC1-07D9-4103-809F-2C4EEFA3FD5C}"/>
    <cellStyle name="40% - Ênfase5 6 7 4 2" xfId="37085" xr:uid="{18F47063-A8DB-4212-850E-5A877CB1DD8F}"/>
    <cellStyle name="40% - Ênfase5 6 7 4 3" xfId="37086" xr:uid="{9581B75F-08CD-4CAB-B982-9DA7638CA4DD}"/>
    <cellStyle name="40% - Ênfase5 6 7 5" xfId="37087" xr:uid="{1C131954-08C8-47A0-916C-520FC635F562}"/>
    <cellStyle name="40% - Ênfase5 6 7 6" xfId="37088" xr:uid="{4B5DDD12-2EED-4BD7-A2A9-950957577886}"/>
    <cellStyle name="40% - Ênfase5 6 8" xfId="12354" xr:uid="{F0F3CC5C-63AD-4598-BC60-9A7D4FECE5C5}"/>
    <cellStyle name="40% - Ênfase5 6 8 2" xfId="12355" xr:uid="{D366DF73-3A61-4491-8325-293CCA56EC17}"/>
    <cellStyle name="40% - Ênfase5 6 8 2 2" xfId="37089" xr:uid="{23C2C43D-4455-4C35-95D0-DAD20F88F60E}"/>
    <cellStyle name="40% - Ênfase5 6 8 2 2 2" xfId="37090" xr:uid="{3A95C4EE-9C92-4D69-93E4-DCCB94D5EE90}"/>
    <cellStyle name="40% - Ênfase5 6 8 2 2 3" xfId="37091" xr:uid="{D6252C18-2A90-4E1F-AD8B-E12945AE4E16}"/>
    <cellStyle name="40% - Ênfase5 6 8 2 3" xfId="37092" xr:uid="{807A33E0-532A-40E3-A90E-FB8C6B5E6C61}"/>
    <cellStyle name="40% - Ênfase5 6 8 2 4" xfId="37093" xr:uid="{A94BF63B-9E65-4BB2-9117-6F697641ABA9}"/>
    <cellStyle name="40% - Ênfase5 6 8 3" xfId="12356" xr:uid="{C32261B4-5FEE-4A7D-B80A-24A4614AFB03}"/>
    <cellStyle name="40% - Ênfase5 6 8 3 2" xfId="37094" xr:uid="{FF52A7BE-B99C-4ED6-A61D-299227D31E2B}"/>
    <cellStyle name="40% - Ênfase5 6 8 3 2 2" xfId="37095" xr:uid="{4F5DF57C-EB60-4D10-83C9-7EC0B8D7FEFC}"/>
    <cellStyle name="40% - Ênfase5 6 8 3 2 3" xfId="37096" xr:uid="{485E9A9C-079A-4509-BDB0-149FCB8A33D1}"/>
    <cellStyle name="40% - Ênfase5 6 8 3 3" xfId="37097" xr:uid="{20CFC663-1521-4F66-AA56-B1D88B8F3329}"/>
    <cellStyle name="40% - Ênfase5 6 8 3 4" xfId="37098" xr:uid="{CB0952D5-E390-4868-BFD4-595A84D907B7}"/>
    <cellStyle name="40% - Ênfase5 6 8 4" xfId="37099" xr:uid="{4C5B17EB-2171-440F-A0FA-8DBEE6700F3D}"/>
    <cellStyle name="40% - Ênfase5 6 8 4 2" xfId="37100" xr:uid="{4EA0C8FB-9815-4C09-8972-A5CB8E487C3A}"/>
    <cellStyle name="40% - Ênfase5 6 8 4 3" xfId="37101" xr:uid="{0AB83995-DC44-41D2-80DD-86AE4108F84E}"/>
    <cellStyle name="40% - Ênfase5 6 8 5" xfId="37102" xr:uid="{7B06A1D8-B332-47F6-91E4-9FCD01532668}"/>
    <cellStyle name="40% - Ênfase5 6 8 6" xfId="37103" xr:uid="{A559B674-74B5-4F03-8BE9-E5C4622CFD03}"/>
    <cellStyle name="40% - Ênfase5 6 9" xfId="12357" xr:uid="{B35A7B7C-DFF9-48B2-8FD4-D48162937529}"/>
    <cellStyle name="40% - Ênfase5 6 9 2" xfId="37104" xr:uid="{88A4C33C-0344-49D5-8EF1-6979E4953874}"/>
    <cellStyle name="40% - Ênfase5 6 9 2 2" xfId="37105" xr:uid="{6C14E26C-B93B-4769-B106-BB7760699F5C}"/>
    <cellStyle name="40% - Ênfase5 6 9 2 3" xfId="37106" xr:uid="{68D1ABC4-933F-4F44-B8CA-F779F7864070}"/>
    <cellStyle name="40% - Ênfase5 6 9 3" xfId="37107" xr:uid="{3B5BC71F-0348-45DB-B039-21AA8C77D5B6}"/>
    <cellStyle name="40% - Ênfase5 6 9 4" xfId="37108" xr:uid="{124BF548-5645-4B15-A56B-F5AF75BE5303}"/>
    <cellStyle name="40% - Ênfase5 60" xfId="12358" xr:uid="{21EFAD93-80C2-45CA-BEE6-B29F1D155268}"/>
    <cellStyle name="40% - Ênfase5 60 2" xfId="12359" xr:uid="{D01A9615-6D96-4C21-8E82-3DDDFA404732}"/>
    <cellStyle name="40% - Ênfase5 60 2 2" xfId="37109" xr:uid="{0C7E488B-329D-4D05-975F-4DBB13CB611B}"/>
    <cellStyle name="40% - Ênfase5 60 2 2 2" xfId="37110" xr:uid="{6441C612-1EAD-41D0-AC8E-88CBFF17CD6B}"/>
    <cellStyle name="40% - Ênfase5 60 2 2 3" xfId="37111" xr:uid="{14806B57-B257-4EFA-AEA2-FC310745C15B}"/>
    <cellStyle name="40% - Ênfase5 60 2 3" xfId="37112" xr:uid="{CD23D75F-1B7F-4A26-BE88-231D79A5EA11}"/>
    <cellStyle name="40% - Ênfase5 60 2 4" xfId="37113" xr:uid="{D3119CF7-D679-42B9-BA38-41173F891791}"/>
    <cellStyle name="40% - Ênfase5 60 3" xfId="37114" xr:uid="{C369069D-AF43-49BD-9BC1-2F976D00C78F}"/>
    <cellStyle name="40% - Ênfase5 60 3 2" xfId="37115" xr:uid="{A2460646-219D-44C9-9B78-8CBA9F33E406}"/>
    <cellStyle name="40% - Ênfase5 60 3 3" xfId="37116" xr:uid="{31422672-C46D-4A5A-9B29-0E6E173131D4}"/>
    <cellStyle name="40% - Ênfase5 60 4" xfId="37117" xr:uid="{3EAF12E2-FD4C-485E-B2E9-EF6B8BDE6EFC}"/>
    <cellStyle name="40% - Ênfase5 60 5" xfId="37118" xr:uid="{0E2C0D1C-2B90-493E-8095-F83135DFC9C3}"/>
    <cellStyle name="40% - Ênfase5 61" xfId="12360" xr:uid="{D7F279C9-9A23-4701-A00C-314E4A7632C8}"/>
    <cellStyle name="40% - Ênfase5 61 2" xfId="12361" xr:uid="{136085D7-71F5-4EC4-B952-C114573A041B}"/>
    <cellStyle name="40% - Ênfase5 61 2 2" xfId="37119" xr:uid="{15B80BF6-D4A8-4329-A1DA-644067054930}"/>
    <cellStyle name="40% - Ênfase5 61 2 2 2" xfId="37120" xr:uid="{99DBD867-51E9-4F56-A1F9-2CE73322AC9F}"/>
    <cellStyle name="40% - Ênfase5 61 2 2 3" xfId="37121" xr:uid="{A5B45FF0-43ED-438F-89F3-4D22A2489CB1}"/>
    <cellStyle name="40% - Ênfase5 61 2 3" xfId="37122" xr:uid="{A853A076-7EAC-47A1-83C0-0F79FF45091A}"/>
    <cellStyle name="40% - Ênfase5 61 2 4" xfId="37123" xr:uid="{8E45FDBD-81FD-4041-8B15-966AE02CF08E}"/>
    <cellStyle name="40% - Ênfase5 61 3" xfId="37124" xr:uid="{E3A37CE2-F91B-4CF7-A7FD-F89D9183EF04}"/>
    <cellStyle name="40% - Ênfase5 61 3 2" xfId="37125" xr:uid="{47C0446A-1790-4A12-8C02-A980D320F50E}"/>
    <cellStyle name="40% - Ênfase5 61 3 3" xfId="37126" xr:uid="{D1532D60-A8DA-4D2B-84DA-DD70CA24412F}"/>
    <cellStyle name="40% - Ênfase5 61 4" xfId="37127" xr:uid="{93A8BDE4-2DD8-40AA-A232-53896FBFCC26}"/>
    <cellStyle name="40% - Ênfase5 61 5" xfId="37128" xr:uid="{37FBDD01-DB6E-4535-B829-77B3AAC8254D}"/>
    <cellStyle name="40% - Ênfase5 62" xfId="12362" xr:uid="{AD066064-DD4D-422D-8E80-1043AB2D54DE}"/>
    <cellStyle name="40% - Ênfase5 62 2" xfId="12363" xr:uid="{14912C94-A8A3-45A1-BD2A-457E1F1F17D7}"/>
    <cellStyle name="40% - Ênfase5 62 2 2" xfId="37129" xr:uid="{91734866-6FC9-4596-BD49-BA2CD9BA0149}"/>
    <cellStyle name="40% - Ênfase5 62 2 2 2" xfId="37130" xr:uid="{90EBF2E4-E986-448F-9AF4-3899270C6B8E}"/>
    <cellStyle name="40% - Ênfase5 62 2 2 3" xfId="37131" xr:uid="{3706A68C-6689-4D38-B789-BEBABE9697A0}"/>
    <cellStyle name="40% - Ênfase5 62 2 3" xfId="37132" xr:uid="{85458B5E-73B6-49E0-A278-73C750C182B8}"/>
    <cellStyle name="40% - Ênfase5 62 2 4" xfId="37133" xr:uid="{434F28DE-AD40-4951-8B65-D83AD2C724BB}"/>
    <cellStyle name="40% - Ênfase5 62 3" xfId="37134" xr:uid="{6AFFF32B-8BC0-4241-9FAD-02C67E51C347}"/>
    <cellStyle name="40% - Ênfase5 62 3 2" xfId="37135" xr:uid="{236C0758-45D8-4659-A0C0-0E1F4A6B2A63}"/>
    <cellStyle name="40% - Ênfase5 62 3 3" xfId="37136" xr:uid="{4A4B9A4E-1765-4B75-A7DD-22B52236560C}"/>
    <cellStyle name="40% - Ênfase5 62 4" xfId="37137" xr:uid="{B0C6E98F-E8F0-49FB-8B3B-7DCFBA715B80}"/>
    <cellStyle name="40% - Ênfase5 62 5" xfId="37138" xr:uid="{0E06E1CD-B11F-4AE2-8E47-849EBB83E02B}"/>
    <cellStyle name="40% - Ênfase5 63" xfId="12364" xr:uid="{DF95909A-1298-44B2-B4B5-EC552CABD026}"/>
    <cellStyle name="40% - Ênfase5 63 2" xfId="12365" xr:uid="{4139D2CC-EB8A-49AA-B18E-FA70523CCFED}"/>
    <cellStyle name="40% - Ênfase5 63 2 2" xfId="37139" xr:uid="{A2CB021E-2C6A-4A33-85DB-A7AEB4726A11}"/>
    <cellStyle name="40% - Ênfase5 63 2 2 2" xfId="37140" xr:uid="{869E4985-5ED7-4ABE-9800-0EE607E49BE5}"/>
    <cellStyle name="40% - Ênfase5 63 2 2 3" xfId="37141" xr:uid="{5B258CE7-ED9F-4765-9863-0E67C3941894}"/>
    <cellStyle name="40% - Ênfase5 63 2 3" xfId="37142" xr:uid="{AAEF77CE-CF31-47AD-A9AD-B55E26563FA5}"/>
    <cellStyle name="40% - Ênfase5 63 2 4" xfId="37143" xr:uid="{FB63C508-5CE3-498F-A16D-D3C1E1102DD8}"/>
    <cellStyle name="40% - Ênfase5 63 3" xfId="37144" xr:uid="{1C55FF5A-0E99-40EB-BA26-7D0F5D0DCEF2}"/>
    <cellStyle name="40% - Ênfase5 63 3 2" xfId="37145" xr:uid="{F5B94F57-B916-4057-B26B-97E91B417298}"/>
    <cellStyle name="40% - Ênfase5 63 3 3" xfId="37146" xr:uid="{EBCB4C5E-D0FE-41A5-B2C9-3ED10195CE1C}"/>
    <cellStyle name="40% - Ênfase5 63 4" xfId="37147" xr:uid="{49462E24-F318-4ECF-A9F7-A50EE5732988}"/>
    <cellStyle name="40% - Ênfase5 63 5" xfId="37148" xr:uid="{532B8135-6F24-46B2-AFB6-E74C47576FD2}"/>
    <cellStyle name="40% - Ênfase5 64" xfId="12366" xr:uid="{41D85D6B-9288-43D0-9C44-49A22F6670A0}"/>
    <cellStyle name="40% - Ênfase5 64 2" xfId="37149" xr:uid="{DD9FE31C-CBA0-4D18-9808-5DDC1228F501}"/>
    <cellStyle name="40% - Ênfase5 64 2 2" xfId="37150" xr:uid="{C3AC4D65-7F2C-4049-93CE-DA7B50B5FE1E}"/>
    <cellStyle name="40% - Ênfase5 64 2 3" xfId="37151" xr:uid="{A46E48C9-732E-419C-872A-6FFCCBEA225B}"/>
    <cellStyle name="40% - Ênfase5 64 3" xfId="37152" xr:uid="{EEA774A2-CE1B-461C-8EB8-3B3FD2FBA66C}"/>
    <cellStyle name="40% - Ênfase5 64 4" xfId="37153" xr:uid="{3F9D7FED-F2C9-44E9-9820-D71DC2FAC486}"/>
    <cellStyle name="40% - Ênfase5 65" xfId="12367" xr:uid="{ECAB127F-6EC3-469D-BA4F-1E910277D41D}"/>
    <cellStyle name="40% - Ênfase5 65 2" xfId="37154" xr:uid="{EA2E37C8-968D-42CF-AFE9-BD1A696E2D5C}"/>
    <cellStyle name="40% - Ênfase5 65 2 2" xfId="37155" xr:uid="{0263117B-0E67-48B6-AD23-37F4CA2488B7}"/>
    <cellStyle name="40% - Ênfase5 65 2 3" xfId="37156" xr:uid="{076799EE-EA8E-4DFC-8F14-82B2CEFD9FEF}"/>
    <cellStyle name="40% - Ênfase5 65 3" xfId="37157" xr:uid="{AB7732C8-60C7-4049-B030-2D61CEB69BE2}"/>
    <cellStyle name="40% - Ênfase5 65 4" xfId="37158" xr:uid="{728A91A8-42F9-483E-A1D8-9F1CEF6C01F4}"/>
    <cellStyle name="40% - Ênfase5 66" xfId="12368" xr:uid="{F59FA308-5462-4870-A686-7874212264AA}"/>
    <cellStyle name="40% - Ênfase5 66 2" xfId="37159" xr:uid="{075AFB0A-2909-40C2-988A-4A7CB5290386}"/>
    <cellStyle name="40% - Ênfase5 66 2 2" xfId="37160" xr:uid="{B0CFD294-D8D5-41E4-A110-510BAD824E17}"/>
    <cellStyle name="40% - Ênfase5 66 2 3" xfId="37161" xr:uid="{0F88F829-9CC5-47F5-89F7-88977F9C907C}"/>
    <cellStyle name="40% - Ênfase5 66 3" xfId="37162" xr:uid="{45823103-7F27-463B-B980-083CB105933D}"/>
    <cellStyle name="40% - Ênfase5 66 4" xfId="37163" xr:uid="{39E0D304-11B1-4AA5-8466-6A28C1E58C02}"/>
    <cellStyle name="40% - Ênfase5 67" xfId="12369" xr:uid="{9D7753F7-E9B5-4B17-8F56-4AE2BC1794ED}"/>
    <cellStyle name="40% - Ênfase5 67 2" xfId="37164" xr:uid="{FE9986ED-F745-43DF-AECA-C17E21B23CF5}"/>
    <cellStyle name="40% - Ênfase5 67 2 2" xfId="37165" xr:uid="{F5ABBE18-837D-40E2-B16C-531013B3214D}"/>
    <cellStyle name="40% - Ênfase5 67 2 3" xfId="37166" xr:uid="{84D8E6C0-B003-4439-8A30-5D41A1065D2B}"/>
    <cellStyle name="40% - Ênfase5 67 3" xfId="37167" xr:uid="{4CA0B426-06F0-40FF-8F27-19695DA7CAB5}"/>
    <cellStyle name="40% - Ênfase5 67 4" xfId="37168" xr:uid="{D58E229C-9396-4EE3-84B5-D57EF06436CA}"/>
    <cellStyle name="40% - Ênfase5 68" xfId="12370" xr:uid="{48FB7852-2CE1-4BA4-A432-CE2068FAF3CE}"/>
    <cellStyle name="40% - Ênfase5 68 2" xfId="37169" xr:uid="{C16EBBAE-8C68-42D7-8F88-19B4AEE83710}"/>
    <cellStyle name="40% - Ênfase5 68 2 2" xfId="37170" xr:uid="{2047126D-8613-4E0F-B02B-8BFF3918559F}"/>
    <cellStyle name="40% - Ênfase5 68 2 3" xfId="37171" xr:uid="{8706D8B6-A682-4B99-85B2-081CE64B307E}"/>
    <cellStyle name="40% - Ênfase5 68 3" xfId="37172" xr:uid="{36D18B96-911E-41D6-BAC9-BF4498DD5F5D}"/>
    <cellStyle name="40% - Ênfase5 68 4" xfId="37173" xr:uid="{CD00AC45-29A8-4563-82AE-0BA595D8009C}"/>
    <cellStyle name="40% - Ênfase5 69" xfId="12371" xr:uid="{7DB62E14-ADDF-4292-B8A7-79ADC63FF5D8}"/>
    <cellStyle name="40% - Ênfase5 69 2" xfId="37174" xr:uid="{A9A6515C-070A-4236-B3BC-1097AB292A98}"/>
    <cellStyle name="40% - Ênfase5 69 2 2" xfId="37175" xr:uid="{A83799B9-41A4-48F3-98AD-7621F82199A7}"/>
    <cellStyle name="40% - Ênfase5 69 2 3" xfId="37176" xr:uid="{B1067D65-F97F-4A07-A7D8-CE8F3B572CAC}"/>
    <cellStyle name="40% - Ênfase5 69 3" xfId="37177" xr:uid="{4817ED76-E937-46B2-80C6-EF363E6B10D9}"/>
    <cellStyle name="40% - Ênfase5 69 4" xfId="37178" xr:uid="{0C398EC2-6152-45D0-BACD-45368458AE94}"/>
    <cellStyle name="40% - Ênfase5 7" xfId="5540" xr:uid="{79EDEDA2-A880-47A4-80C2-11F5C983631A}"/>
    <cellStyle name="40% - Ênfase5 7 10" xfId="12372" xr:uid="{7D545D4A-B92B-42CC-8893-E0A3DECDD9C5}"/>
    <cellStyle name="40% - Ênfase5 7 10 2" xfId="37179" xr:uid="{7D4ACBB4-2670-4B3F-9A93-03C01B1EF29E}"/>
    <cellStyle name="40% - Ênfase5 7 10 2 2" xfId="37180" xr:uid="{B21880E8-8B97-44D3-B1B5-BC0CDB232A75}"/>
    <cellStyle name="40% - Ênfase5 7 10 2 3" xfId="37181" xr:uid="{0086B7F2-0787-4E95-8315-7C649B2540AB}"/>
    <cellStyle name="40% - Ênfase5 7 10 3" xfId="37182" xr:uid="{5A0308CF-8A67-4C59-BB4F-770956625046}"/>
    <cellStyle name="40% - Ênfase5 7 10 4" xfId="37183" xr:uid="{DA0751E8-C6C8-4BDC-8460-3D37E57D2F91}"/>
    <cellStyle name="40% - Ênfase5 7 11" xfId="37184" xr:uid="{F7A1C5E0-8A5A-4DDD-96A3-5DB7449B254E}"/>
    <cellStyle name="40% - Ênfase5 7 11 2" xfId="37185" xr:uid="{C6590E3B-5B53-49C9-90E0-68B45D9258BB}"/>
    <cellStyle name="40% - Ênfase5 7 11 3" xfId="37186" xr:uid="{4918938C-D84A-49E2-8A64-E2A02F17076E}"/>
    <cellStyle name="40% - Ênfase5 7 12" xfId="37187" xr:uid="{4DA6CD94-6526-408D-B997-D56B3BB55E63}"/>
    <cellStyle name="40% - Ênfase5 7 13" xfId="37188" xr:uid="{65ED06BB-4B4F-4068-A4B6-E63500998996}"/>
    <cellStyle name="40% - Ênfase5 7 2" xfId="5541" xr:uid="{E295CEE7-7FE9-481F-9519-5627FE73AC80}"/>
    <cellStyle name="40% - Ênfase5 7 2 2" xfId="12373" xr:uid="{23D457EC-9F6E-4267-9E2D-F743624535C8}"/>
    <cellStyle name="40% - Ênfase5 7 2 2 2" xfId="37189" xr:uid="{D15EB7FB-1297-497A-B0E4-8DF98B35B1E5}"/>
    <cellStyle name="40% - Ênfase5 7 2 2 2 2" xfId="37190" xr:uid="{3C2C5480-ED68-471E-9D60-91B11DAC807E}"/>
    <cellStyle name="40% - Ênfase5 7 2 2 2 3" xfId="37191" xr:uid="{BDDDF553-C5E6-49E5-BE3D-FB5B3E8BC35C}"/>
    <cellStyle name="40% - Ênfase5 7 2 2 3" xfId="37192" xr:uid="{B2565B61-494B-44D5-87B5-6699F30EBFA1}"/>
    <cellStyle name="40% - Ênfase5 7 2 2 4" xfId="37193" xr:uid="{7EE6AC4B-759F-4910-B087-3FD6C437FEF7}"/>
    <cellStyle name="40% - Ênfase5 7 2 3" xfId="12374" xr:uid="{E0C49B28-44B7-49B1-96C2-185864F27A0C}"/>
    <cellStyle name="40% - Ênfase5 7 2 3 2" xfId="37194" xr:uid="{DA221B1B-ABEB-4891-B733-C06CB15C9FF7}"/>
    <cellStyle name="40% - Ênfase5 7 2 3 2 2" xfId="37195" xr:uid="{978C90D1-84FA-4171-9917-B899727E1755}"/>
    <cellStyle name="40% - Ênfase5 7 2 3 2 3" xfId="37196" xr:uid="{252E382D-9CE1-43EE-BC50-5E88C3E5F234}"/>
    <cellStyle name="40% - Ênfase5 7 2 3 3" xfId="37197" xr:uid="{BA735CEF-1CE7-4829-B910-E5BA6FEBE310}"/>
    <cellStyle name="40% - Ênfase5 7 2 3 4" xfId="37198" xr:uid="{277A9777-2750-483E-A49A-36E06A68BF80}"/>
    <cellStyle name="40% - Ênfase5 7 2 4" xfId="37199" xr:uid="{F699C138-92A2-45A6-9514-1D29A0B6742B}"/>
    <cellStyle name="40% - Ênfase5 7 2 4 2" xfId="37200" xr:uid="{372220FD-87E0-41BF-99BA-133785B47F22}"/>
    <cellStyle name="40% - Ênfase5 7 2 4 3" xfId="37201" xr:uid="{B632EF85-80BB-4DAC-9793-018E82244F44}"/>
    <cellStyle name="40% - Ênfase5 7 2 5" xfId="37202" xr:uid="{BA0E8F5A-3958-4BF1-858A-33E54FD15D92}"/>
    <cellStyle name="40% - Ênfase5 7 2 6" xfId="37203" xr:uid="{BD0768BA-13A0-451D-A060-45DBD37F32C9}"/>
    <cellStyle name="40% - Ênfase5 7 3" xfId="5542" xr:uid="{E6717323-6B71-4949-A2A3-047A8A6237CB}"/>
    <cellStyle name="40% - Ênfase5 7 3 2" xfId="12375" xr:uid="{0B9CA0B7-1242-4329-97E4-EC2A2B1D53CE}"/>
    <cellStyle name="40% - Ênfase5 7 3 2 2" xfId="37204" xr:uid="{1DF8DB85-9B48-4B66-BF4E-13DA9646056F}"/>
    <cellStyle name="40% - Ênfase5 7 3 2 2 2" xfId="37205" xr:uid="{D94B1DD3-978A-4306-A558-22EBE759D490}"/>
    <cellStyle name="40% - Ênfase5 7 3 2 2 3" xfId="37206" xr:uid="{BE424FA9-C9E9-4A2A-8BEC-6501AD9CE28B}"/>
    <cellStyle name="40% - Ênfase5 7 3 2 3" xfId="37207" xr:uid="{CBDCC42A-66A7-4915-A8C4-949A634AE943}"/>
    <cellStyle name="40% - Ênfase5 7 3 2 4" xfId="37208" xr:uid="{CB858325-B894-43B1-BBCF-B366D67F4419}"/>
    <cellStyle name="40% - Ênfase5 7 3 3" xfId="12376" xr:uid="{D38EB3F7-02A9-4182-925C-46B25F333424}"/>
    <cellStyle name="40% - Ênfase5 7 3 3 2" xfId="37209" xr:uid="{55D8E263-FA8C-494E-9C3E-1D3B952FA9B9}"/>
    <cellStyle name="40% - Ênfase5 7 3 3 2 2" xfId="37210" xr:uid="{FCB95A9E-8109-48BF-9425-90629236F6A0}"/>
    <cellStyle name="40% - Ênfase5 7 3 3 2 3" xfId="37211" xr:uid="{E9E3ADD1-6159-4FDD-BC88-D7C9457339B5}"/>
    <cellStyle name="40% - Ênfase5 7 3 3 3" xfId="37212" xr:uid="{4542293A-8891-474B-9ECD-4C28AD63CD72}"/>
    <cellStyle name="40% - Ênfase5 7 3 3 4" xfId="37213" xr:uid="{11B42D55-6D96-44DC-8380-23B339E11337}"/>
    <cellStyle name="40% - Ênfase5 7 3 4" xfId="37214" xr:uid="{64D9CD81-43E1-4482-A6A1-54DFFC6C68BE}"/>
    <cellStyle name="40% - Ênfase5 7 3 4 2" xfId="37215" xr:uid="{9565241C-D02E-4F85-B885-D643BE28144E}"/>
    <cellStyle name="40% - Ênfase5 7 3 4 3" xfId="37216" xr:uid="{EACB4265-D7D9-47BF-B021-B13AD76E6A71}"/>
    <cellStyle name="40% - Ênfase5 7 3 5" xfId="37217" xr:uid="{F1454D68-9989-49BA-97F8-35CBC6E714DB}"/>
    <cellStyle name="40% - Ênfase5 7 3 6" xfId="37218" xr:uid="{BD129315-20F7-484B-A117-42D4F82E7E36}"/>
    <cellStyle name="40% - Ênfase5 7 4" xfId="12377" xr:uid="{D37AFD75-0457-42A5-879D-92E6C5998740}"/>
    <cellStyle name="40% - Ênfase5 7 4 2" xfId="12378" xr:uid="{8FF42753-4FC6-4DB8-B078-DD1D027B81A5}"/>
    <cellStyle name="40% - Ênfase5 7 4 2 2" xfId="37219" xr:uid="{98628A3E-3ECC-437B-B5CF-48E31AD9329C}"/>
    <cellStyle name="40% - Ênfase5 7 4 2 2 2" xfId="37220" xr:uid="{FA3B5100-8725-43B8-9C11-284AACAC5E8F}"/>
    <cellStyle name="40% - Ênfase5 7 4 2 2 3" xfId="37221" xr:uid="{767CA4C2-D955-4D60-BBFF-24103E9BDA72}"/>
    <cellStyle name="40% - Ênfase5 7 4 2 3" xfId="37222" xr:uid="{0681F56E-713C-4DDE-8DCB-81D4D2E599F4}"/>
    <cellStyle name="40% - Ênfase5 7 4 2 4" xfId="37223" xr:uid="{987D3912-3437-44C9-A681-8E0C764273DD}"/>
    <cellStyle name="40% - Ênfase5 7 4 3" xfId="12379" xr:uid="{DE4A591E-0FA9-44A3-AEF6-8FAB20632463}"/>
    <cellStyle name="40% - Ênfase5 7 4 3 2" xfId="37224" xr:uid="{DF121C72-1B8A-42EE-B9C9-B0CE9F149CE1}"/>
    <cellStyle name="40% - Ênfase5 7 4 3 2 2" xfId="37225" xr:uid="{0DC399BA-1533-465C-869E-091461AD44E0}"/>
    <cellStyle name="40% - Ênfase5 7 4 3 2 3" xfId="37226" xr:uid="{E1EFC4EE-BF53-4567-9B1E-412F09D6E644}"/>
    <cellStyle name="40% - Ênfase5 7 4 3 3" xfId="37227" xr:uid="{80F67C9C-2411-49CB-8F54-8597FC6EF09F}"/>
    <cellStyle name="40% - Ênfase5 7 4 3 4" xfId="37228" xr:uid="{C1869925-06C4-4447-8816-E49F9788088D}"/>
    <cellStyle name="40% - Ênfase5 7 4 4" xfId="37229" xr:uid="{9D48AD4A-1CE2-41AB-A75A-EA9BFBA1095C}"/>
    <cellStyle name="40% - Ênfase5 7 4 4 2" xfId="37230" xr:uid="{3D003EDF-0363-4E54-8037-CDC256FE24B4}"/>
    <cellStyle name="40% - Ênfase5 7 4 4 3" xfId="37231" xr:uid="{72DE6BBC-C7DE-4A32-8243-6C872B5C7D69}"/>
    <cellStyle name="40% - Ênfase5 7 4 5" xfId="37232" xr:uid="{B6484ACF-FEB3-4EE4-A97D-B77A42FC2C26}"/>
    <cellStyle name="40% - Ênfase5 7 4 6" xfId="37233" xr:uid="{2A80460C-4454-4105-812B-BF2A3660FA5C}"/>
    <cellStyle name="40% - Ênfase5 7 5" xfId="12380" xr:uid="{291FC496-BBBE-45B6-9DAB-216EBD62B025}"/>
    <cellStyle name="40% - Ênfase5 7 5 2" xfId="12381" xr:uid="{B3CE0B65-E7E6-4438-9049-284DFA79E4C7}"/>
    <cellStyle name="40% - Ênfase5 7 5 2 2" xfId="37234" xr:uid="{92C464F3-7BA5-4517-B9AA-88A2F0147806}"/>
    <cellStyle name="40% - Ênfase5 7 5 2 2 2" xfId="37235" xr:uid="{A9759722-6957-4A74-9D67-761694813BD2}"/>
    <cellStyle name="40% - Ênfase5 7 5 2 2 3" xfId="37236" xr:uid="{4DD312A2-CCE5-4178-AECE-F254D768612F}"/>
    <cellStyle name="40% - Ênfase5 7 5 2 3" xfId="37237" xr:uid="{6C252A9D-EE57-4959-B6D4-E8690B1F9F8E}"/>
    <cellStyle name="40% - Ênfase5 7 5 2 4" xfId="37238" xr:uid="{3AD71EA8-3FD7-4C6A-A8B6-480AE602BAA7}"/>
    <cellStyle name="40% - Ênfase5 7 5 3" xfId="12382" xr:uid="{F1AD24DD-636D-4843-AC75-8EF32349D91D}"/>
    <cellStyle name="40% - Ênfase5 7 5 3 2" xfId="37239" xr:uid="{B2D1DF7E-6997-49D4-B386-F925A817822D}"/>
    <cellStyle name="40% - Ênfase5 7 5 3 2 2" xfId="37240" xr:uid="{D335107B-EF44-43EF-8ADF-7A7D92C67049}"/>
    <cellStyle name="40% - Ênfase5 7 5 3 2 3" xfId="37241" xr:uid="{48EC276B-FE65-400E-B29C-B9B4DA44474B}"/>
    <cellStyle name="40% - Ênfase5 7 5 3 3" xfId="37242" xr:uid="{CDFE0750-385B-43C0-8143-06769F2ECA3A}"/>
    <cellStyle name="40% - Ênfase5 7 5 3 4" xfId="37243" xr:uid="{FA95FF26-E2E6-4560-81B5-D169678ADAC3}"/>
    <cellStyle name="40% - Ênfase5 7 5 4" xfId="37244" xr:uid="{837B9F2E-FA5E-4091-BC76-7F91A5295C46}"/>
    <cellStyle name="40% - Ênfase5 7 5 4 2" xfId="37245" xr:uid="{E05B9F30-AFF7-4BBB-B014-C26F75A2C415}"/>
    <cellStyle name="40% - Ênfase5 7 5 4 3" xfId="37246" xr:uid="{4FE1574B-DA00-4974-8E11-3C605D7FF4BC}"/>
    <cellStyle name="40% - Ênfase5 7 5 5" xfId="37247" xr:uid="{422A3639-6EF8-4296-A9E0-6CED30196D9B}"/>
    <cellStyle name="40% - Ênfase5 7 5 6" xfId="37248" xr:uid="{936E2A16-0EA7-4BB1-8338-CD99234DCA0A}"/>
    <cellStyle name="40% - Ênfase5 7 6" xfId="12383" xr:uid="{8042B152-FBD4-4515-A76E-2ADDE714D326}"/>
    <cellStyle name="40% - Ênfase5 7 6 2" xfId="12384" xr:uid="{40D9F105-0188-4854-B2CF-C4301C596AEF}"/>
    <cellStyle name="40% - Ênfase5 7 6 2 2" xfId="37249" xr:uid="{623D24C2-5951-4EBE-9F5A-A603990303C8}"/>
    <cellStyle name="40% - Ênfase5 7 6 2 2 2" xfId="37250" xr:uid="{C8A54D8E-289F-49D3-9233-728F9A9C72A0}"/>
    <cellStyle name="40% - Ênfase5 7 6 2 2 3" xfId="37251" xr:uid="{D12B91C1-4FF6-4903-9F9A-341D58834374}"/>
    <cellStyle name="40% - Ênfase5 7 6 2 3" xfId="37252" xr:uid="{3750E205-D2D1-46CD-A450-D76310802702}"/>
    <cellStyle name="40% - Ênfase5 7 6 2 4" xfId="37253" xr:uid="{00AA076A-14CC-4A79-87F7-46D2CD2FD76E}"/>
    <cellStyle name="40% - Ênfase5 7 6 3" xfId="12385" xr:uid="{E67F7B42-7066-43AB-BD21-F4157748130A}"/>
    <cellStyle name="40% - Ênfase5 7 6 3 2" xfId="37254" xr:uid="{3C2B5AA5-7B3E-4A47-8B5F-007BF97DAA3F}"/>
    <cellStyle name="40% - Ênfase5 7 6 3 2 2" xfId="37255" xr:uid="{4958C185-0E1C-4960-A525-824522277EDA}"/>
    <cellStyle name="40% - Ênfase5 7 6 3 2 3" xfId="37256" xr:uid="{BDD7B847-E748-4084-9ED6-84889A540323}"/>
    <cellStyle name="40% - Ênfase5 7 6 3 3" xfId="37257" xr:uid="{EA13B481-0DCF-4604-9A39-CFFDC5892898}"/>
    <cellStyle name="40% - Ênfase5 7 6 3 4" xfId="37258" xr:uid="{37E03BAF-100B-44B2-A253-A51175E433C4}"/>
    <cellStyle name="40% - Ênfase5 7 6 4" xfId="37259" xr:uid="{90B1E8A1-BD37-461E-90F4-15A734374413}"/>
    <cellStyle name="40% - Ênfase5 7 6 4 2" xfId="37260" xr:uid="{A92BD5E2-03B3-4D95-A343-478EC05C837B}"/>
    <cellStyle name="40% - Ênfase5 7 6 4 3" xfId="37261" xr:uid="{9FB5EE42-8649-49D0-AD43-900680159047}"/>
    <cellStyle name="40% - Ênfase5 7 6 5" xfId="37262" xr:uid="{7769E5FD-FDF5-4EB5-9D56-64C6BEC2D832}"/>
    <cellStyle name="40% - Ênfase5 7 6 6" xfId="37263" xr:uid="{C9E030AC-2246-4DC6-B2A7-C876251805A9}"/>
    <cellStyle name="40% - Ênfase5 7 7" xfId="12386" xr:uid="{76054637-0AF8-49E2-879D-0F3D2511CDA6}"/>
    <cellStyle name="40% - Ênfase5 7 7 2" xfId="12387" xr:uid="{8AEF02D6-397E-4C77-8306-4E7FD10B6C03}"/>
    <cellStyle name="40% - Ênfase5 7 7 2 2" xfId="37264" xr:uid="{8D8445EA-C8A9-45C4-B434-6DAF6933354E}"/>
    <cellStyle name="40% - Ênfase5 7 7 2 2 2" xfId="37265" xr:uid="{C3A3A935-9A62-4C82-B429-AAEBBA713C5A}"/>
    <cellStyle name="40% - Ênfase5 7 7 2 2 3" xfId="37266" xr:uid="{7A291376-498B-447E-8432-7614F77F00FD}"/>
    <cellStyle name="40% - Ênfase5 7 7 2 3" xfId="37267" xr:uid="{C6F1701E-31DD-41D0-8379-3F140D62A906}"/>
    <cellStyle name="40% - Ênfase5 7 7 2 4" xfId="37268" xr:uid="{5C472E06-21C5-43AA-9CD3-C530F7A18541}"/>
    <cellStyle name="40% - Ênfase5 7 7 3" xfId="12388" xr:uid="{628A3392-51E7-4681-8F73-024AECA56082}"/>
    <cellStyle name="40% - Ênfase5 7 7 3 2" xfId="37269" xr:uid="{75A72741-3C64-486B-BDAB-A198CA8DA82E}"/>
    <cellStyle name="40% - Ênfase5 7 7 3 2 2" xfId="37270" xr:uid="{F8FF0008-A14D-45E9-841F-8983EA6C42FA}"/>
    <cellStyle name="40% - Ênfase5 7 7 3 2 3" xfId="37271" xr:uid="{7414E8B8-B46B-4586-A84B-36FE572AC3D6}"/>
    <cellStyle name="40% - Ênfase5 7 7 3 3" xfId="37272" xr:uid="{75FF2CC7-0EE3-436A-A645-1F7C5A19A66B}"/>
    <cellStyle name="40% - Ênfase5 7 7 3 4" xfId="37273" xr:uid="{DCB596B9-A2AD-4CF3-8479-CB7E25E8A6D8}"/>
    <cellStyle name="40% - Ênfase5 7 7 4" xfId="37274" xr:uid="{6205BE13-FE84-41CF-8A16-03E3E75363CF}"/>
    <cellStyle name="40% - Ênfase5 7 7 4 2" xfId="37275" xr:uid="{3E6BD1C3-B5E3-462B-AEC4-A53677723B0E}"/>
    <cellStyle name="40% - Ênfase5 7 7 4 3" xfId="37276" xr:uid="{F73ADB6E-B375-41E2-AE32-C5BC06BDF61A}"/>
    <cellStyle name="40% - Ênfase5 7 7 5" xfId="37277" xr:uid="{6DE7E772-D1DB-405A-91B1-E34ABB17CD0F}"/>
    <cellStyle name="40% - Ênfase5 7 7 6" xfId="37278" xr:uid="{0EE08BAB-227C-4FAF-94E7-1A932A124066}"/>
    <cellStyle name="40% - Ênfase5 7 8" xfId="12389" xr:uid="{7E87B66C-59A9-46AB-AC3A-933A4520FE59}"/>
    <cellStyle name="40% - Ênfase5 7 8 2" xfId="12390" xr:uid="{9A715868-2CF2-4BC9-AE5C-A0E6A99F185E}"/>
    <cellStyle name="40% - Ênfase5 7 8 2 2" xfId="37279" xr:uid="{7539611E-48E8-45AD-AC1D-77E63ED4188A}"/>
    <cellStyle name="40% - Ênfase5 7 8 2 2 2" xfId="37280" xr:uid="{75D19829-E4E1-43F3-8A47-396B4369F718}"/>
    <cellStyle name="40% - Ênfase5 7 8 2 2 3" xfId="37281" xr:uid="{872250E5-A2E3-40AE-849E-1051458EBDEE}"/>
    <cellStyle name="40% - Ênfase5 7 8 2 3" xfId="37282" xr:uid="{2AD6A512-7EBA-4DA5-9E05-22679E2BFEA5}"/>
    <cellStyle name="40% - Ênfase5 7 8 2 4" xfId="37283" xr:uid="{12E714FD-7F19-481D-9C82-379BE67DE63B}"/>
    <cellStyle name="40% - Ênfase5 7 8 3" xfId="12391" xr:uid="{D8C1C215-B131-4FE5-B985-8FD7F3EC877D}"/>
    <cellStyle name="40% - Ênfase5 7 8 3 2" xfId="37284" xr:uid="{32671FC6-F3BD-4774-BEB0-3718BEEFD5DA}"/>
    <cellStyle name="40% - Ênfase5 7 8 3 2 2" xfId="37285" xr:uid="{E088FF2A-C95D-45CC-95A6-DDB05C2018FD}"/>
    <cellStyle name="40% - Ênfase5 7 8 3 2 3" xfId="37286" xr:uid="{80679AF6-6CA7-42B9-A63A-C0CB9DBC9261}"/>
    <cellStyle name="40% - Ênfase5 7 8 3 3" xfId="37287" xr:uid="{CAE37019-EE26-4E34-9594-0094A41C7384}"/>
    <cellStyle name="40% - Ênfase5 7 8 3 4" xfId="37288" xr:uid="{A0CC248B-10BE-40F0-8D06-BF81A1244EAE}"/>
    <cellStyle name="40% - Ênfase5 7 8 4" xfId="37289" xr:uid="{C86FE08F-E05D-46A2-80A7-B99C25EE8D2B}"/>
    <cellStyle name="40% - Ênfase5 7 8 4 2" xfId="37290" xr:uid="{F680924F-7F40-4132-9CE9-764D46C263E7}"/>
    <cellStyle name="40% - Ênfase5 7 8 4 3" xfId="37291" xr:uid="{99AC6331-27F3-4FC0-AF06-AC567FE68D0B}"/>
    <cellStyle name="40% - Ênfase5 7 8 5" xfId="37292" xr:uid="{2A25FCD0-E3AF-4574-8093-4292FEA4FCAA}"/>
    <cellStyle name="40% - Ênfase5 7 8 6" xfId="37293" xr:uid="{1F057FB9-CA57-4CCB-A32E-B92F7355F7D1}"/>
    <cellStyle name="40% - Ênfase5 7 9" xfId="12392" xr:uid="{36963A49-8949-4B12-A5C7-59105B62F804}"/>
    <cellStyle name="40% - Ênfase5 7 9 2" xfId="37294" xr:uid="{7D210C44-5DA8-44ED-9E60-E7D151E57B75}"/>
    <cellStyle name="40% - Ênfase5 7 9 2 2" xfId="37295" xr:uid="{AC4D209F-6818-4754-AA05-D76BA9EEB273}"/>
    <cellStyle name="40% - Ênfase5 7 9 2 3" xfId="37296" xr:uid="{E36BBCB5-2F5B-4DBA-857B-9DE2579F1F6C}"/>
    <cellStyle name="40% - Ênfase5 7 9 3" xfId="37297" xr:uid="{456AE106-127B-4AF1-ABC5-B06598B71E24}"/>
    <cellStyle name="40% - Ênfase5 7 9 4" xfId="37298" xr:uid="{01DA3A9B-B4F5-405A-8C40-606540D5F304}"/>
    <cellStyle name="40% - Ênfase5 70" xfId="12393" xr:uid="{A1363960-3CA4-4331-9F4C-3E21EA308858}"/>
    <cellStyle name="40% - Ênfase5 70 2" xfId="37299" xr:uid="{3800BE37-60A5-42C2-A20F-E882FA54E453}"/>
    <cellStyle name="40% - Ênfase5 70 2 2" xfId="37300" xr:uid="{F7849F08-0F09-4CBD-B270-D01DCEDB2D8D}"/>
    <cellStyle name="40% - Ênfase5 70 2 3" xfId="37301" xr:uid="{1BF7A118-4422-44A9-A132-D0094BDA0CA2}"/>
    <cellStyle name="40% - Ênfase5 70 3" xfId="37302" xr:uid="{7CE79C1F-DCEB-4D43-B553-271D17F266B1}"/>
    <cellStyle name="40% - Ênfase5 70 4" xfId="37303" xr:uid="{90ACAAA2-E9B0-4B9B-BA88-339AE28A4192}"/>
    <cellStyle name="40% - Ênfase5 71" xfId="12394" xr:uid="{357F21F3-3A7D-4D1B-B759-2851F5309513}"/>
    <cellStyle name="40% - Ênfase5 71 2" xfId="37304" xr:uid="{2EF60125-510A-459A-82A9-B61252F5C6E5}"/>
    <cellStyle name="40% - Ênfase5 71 2 2" xfId="37305" xr:uid="{B3DC7D7B-E2CB-48B5-84CB-E9B54C3993F5}"/>
    <cellStyle name="40% - Ênfase5 71 2 3" xfId="37306" xr:uid="{0261E3FD-6647-4CF0-AE89-1C35A871632F}"/>
    <cellStyle name="40% - Ênfase5 71 3" xfId="37307" xr:uid="{17AEC56A-0429-4444-B6BD-5107DDC8F716}"/>
    <cellStyle name="40% - Ênfase5 71 4" xfId="37308" xr:uid="{B6B18CE3-5AE4-42CD-B6DA-E6CC3504289D}"/>
    <cellStyle name="40% - Ênfase5 72" xfId="12395" xr:uid="{163CAC1C-2591-47E9-8054-BBD820FD8900}"/>
    <cellStyle name="40% - Ênfase5 72 2" xfId="37309" xr:uid="{BB01656A-F298-4654-8EB9-0E2B27BDCC21}"/>
    <cellStyle name="40% - Ênfase5 72 2 2" xfId="37310" xr:uid="{B3485928-E2D6-4879-AF52-04EDF2F837F8}"/>
    <cellStyle name="40% - Ênfase5 72 2 3" xfId="37311" xr:uid="{80780B43-F82E-40B3-8D7D-55FD22D2B04B}"/>
    <cellStyle name="40% - Ênfase5 72 3" xfId="37312" xr:uid="{9A564544-481C-4CA7-A2A3-F18C0180D424}"/>
    <cellStyle name="40% - Ênfase5 72 4" xfId="37313" xr:uid="{7AB9020C-08E6-4E6A-967A-CD7A9452C909}"/>
    <cellStyle name="40% - Ênfase5 73" xfId="12396" xr:uid="{B3D18425-0F9D-4237-93D0-F1C4A1A3B54B}"/>
    <cellStyle name="40% - Ênfase5 73 2" xfId="37314" xr:uid="{176B8848-AC97-4747-ADC5-44E26094058B}"/>
    <cellStyle name="40% - Ênfase5 73 2 2" xfId="37315" xr:uid="{0A6707B4-CA5C-410E-8401-55BFAFEA94C8}"/>
    <cellStyle name="40% - Ênfase5 73 2 3" xfId="37316" xr:uid="{D9F7DE82-C3DE-4D88-8D3F-3BE4CF3CBEFF}"/>
    <cellStyle name="40% - Ênfase5 73 3" xfId="37317" xr:uid="{7C16DA17-B357-4DE5-828E-E8239F5539B4}"/>
    <cellStyle name="40% - Ênfase5 73 4" xfId="37318" xr:uid="{2991D519-7507-4CF1-801F-4292FBB55FD4}"/>
    <cellStyle name="40% - Ênfase5 74" xfId="12397" xr:uid="{459C1198-9C47-43FE-B09B-8B7C3AE230F8}"/>
    <cellStyle name="40% - Ênfase5 74 2" xfId="37319" xr:uid="{3D463332-8A2A-4310-8463-8173E3C9BD05}"/>
    <cellStyle name="40% - Ênfase5 74 2 2" xfId="37320" xr:uid="{F6DCC9B5-050E-4821-AEE8-3B9639D175FC}"/>
    <cellStyle name="40% - Ênfase5 74 2 3" xfId="37321" xr:uid="{404C3453-D66E-4EBA-84C0-43A05EC8FB1D}"/>
    <cellStyle name="40% - Ênfase5 74 3" xfId="37322" xr:uid="{0E39DACD-B593-4750-BA94-43BB85C86837}"/>
    <cellStyle name="40% - Ênfase5 74 4" xfId="37323" xr:uid="{CF0AEAFE-0B89-4F28-9D27-890EDE31781B}"/>
    <cellStyle name="40% - Ênfase5 75" xfId="12398" xr:uid="{D10312D5-9351-4F4F-9A42-471D31D5A14B}"/>
    <cellStyle name="40% - Ênfase5 75 2" xfId="37324" xr:uid="{64CC2C24-D7AC-42FE-9293-54AB61CCA80F}"/>
    <cellStyle name="40% - Ênfase5 75 2 2" xfId="37325" xr:uid="{419018E9-5B6D-4F4A-B95F-AB29E94D83A2}"/>
    <cellStyle name="40% - Ênfase5 75 2 3" xfId="37326" xr:uid="{87A6C742-BF50-4B73-AA8A-3495FAB1C423}"/>
    <cellStyle name="40% - Ênfase5 75 3" xfId="37327" xr:uid="{44F5FB01-DE25-484B-98E2-B1B1F1399DD0}"/>
    <cellStyle name="40% - Ênfase5 75 4" xfId="37328" xr:uid="{1B29F895-B47B-4D31-8D06-D0CBCC72D134}"/>
    <cellStyle name="40% - Ênfase5 76" xfId="12399" xr:uid="{0197D068-D09C-4C88-BC2E-1949BAEF577D}"/>
    <cellStyle name="40% - Ênfase5 76 2" xfId="37329" xr:uid="{C3E86BCC-FBA6-42FB-B94C-66A23C5CDB65}"/>
    <cellStyle name="40% - Ênfase5 76 2 2" xfId="37330" xr:uid="{5169A9C6-5B39-460B-BCDD-95FC1D9B4E37}"/>
    <cellStyle name="40% - Ênfase5 76 2 3" xfId="37331" xr:uid="{FEA731DE-399E-4D9C-B2B8-6790F1559444}"/>
    <cellStyle name="40% - Ênfase5 76 3" xfId="37332" xr:uid="{F15906AA-18BE-4121-B756-9E3583D65D99}"/>
    <cellStyle name="40% - Ênfase5 76 4" xfId="37333" xr:uid="{A039A7C7-3C8D-417C-BE26-ABA0D9370636}"/>
    <cellStyle name="40% - Ênfase5 77" xfId="37334" xr:uid="{584CB94C-A082-492C-AF96-734215C9A6DB}"/>
    <cellStyle name="40% - Ênfase5 77 2" xfId="37335" xr:uid="{59520A45-FF97-45F6-9103-9FFF8FC58592}"/>
    <cellStyle name="40% - Ênfase5 77 2 2" xfId="37336" xr:uid="{06D6CF28-1C41-4C6F-AF09-2D00F80A7481}"/>
    <cellStyle name="40% - Ênfase5 77 2 3" xfId="37337" xr:uid="{5BA5FE61-84B1-493D-9FD1-F9EE130E80FC}"/>
    <cellStyle name="40% - Ênfase5 77 3" xfId="37338" xr:uid="{48BCCC1A-E457-4873-904B-87CE90AFBBC4}"/>
    <cellStyle name="40% - Ênfase5 77 4" xfId="37339" xr:uid="{BA9E29F0-BBA0-440C-B23A-308D71F35CFC}"/>
    <cellStyle name="40% - Ênfase5 78" xfId="37340" xr:uid="{AAE7CEEE-C482-4D61-8534-D377DB900AF7}"/>
    <cellStyle name="40% - Ênfase5 78 2" xfId="37341" xr:uid="{A9E5DB63-B524-473F-B0E8-5F22737FA02D}"/>
    <cellStyle name="40% - Ênfase5 78 2 2" xfId="37342" xr:uid="{6752AFE2-92DA-47C3-8F73-F6A5F4E5F124}"/>
    <cellStyle name="40% - Ênfase5 78 2 3" xfId="37343" xr:uid="{75E96DBC-2893-41D9-A494-601D2549B6D7}"/>
    <cellStyle name="40% - Ênfase5 78 3" xfId="37344" xr:uid="{FAF2D0BA-ED0E-4F99-8D46-448E167BF1C4}"/>
    <cellStyle name="40% - Ênfase5 78 4" xfId="37345" xr:uid="{692E6D6D-188E-400C-B78F-7BBD0EEA2595}"/>
    <cellStyle name="40% - Ênfase5 79" xfId="37346" xr:uid="{D2E05E60-1552-4D2D-A3A8-8CF19723A854}"/>
    <cellStyle name="40% - Ênfase5 79 2" xfId="37347" xr:uid="{468DA5DB-EC8F-4AEF-B31B-CFD2F2EE187F}"/>
    <cellStyle name="40% - Ênfase5 8" xfId="5543" xr:uid="{37C5C792-6A0F-4221-A5FE-570C7C562800}"/>
    <cellStyle name="40% - Ênfase5 8 10" xfId="12400" xr:uid="{A5AEBFFC-ED00-4AF4-A0BA-D59411F79780}"/>
    <cellStyle name="40% - Ênfase5 8 10 2" xfId="37348" xr:uid="{1DC432AD-B2F1-4377-BBB4-FB84A2357379}"/>
    <cellStyle name="40% - Ênfase5 8 10 2 2" xfId="37349" xr:uid="{BED70CD0-7A31-44AF-B859-B08A83A2A968}"/>
    <cellStyle name="40% - Ênfase5 8 10 2 3" xfId="37350" xr:uid="{0E8E7706-4C23-4661-B581-FD0ED831A1BB}"/>
    <cellStyle name="40% - Ênfase5 8 10 3" xfId="37351" xr:uid="{0AE4B7BF-42AD-45BB-924A-33156699B2DC}"/>
    <cellStyle name="40% - Ênfase5 8 10 4" xfId="37352" xr:uid="{8CD3E129-30C7-4FD8-AD65-654B51CFA28C}"/>
    <cellStyle name="40% - Ênfase5 8 11" xfId="37353" xr:uid="{C921E0C9-A15A-43D3-B34B-BDB670BB7C2F}"/>
    <cellStyle name="40% - Ênfase5 8 11 2" xfId="37354" xr:uid="{4098957F-4718-420D-BADE-1962FC6DCD0C}"/>
    <cellStyle name="40% - Ênfase5 8 11 3" xfId="37355" xr:uid="{E0416FF4-F4C0-40CB-9F4C-01677745022F}"/>
    <cellStyle name="40% - Ênfase5 8 12" xfId="37356" xr:uid="{29012784-7E16-4878-8099-2918D2099EC2}"/>
    <cellStyle name="40% - Ênfase5 8 13" xfId="37357" xr:uid="{4B92E8C5-C89C-4561-8AF7-82979280236C}"/>
    <cellStyle name="40% - Ênfase5 8 2" xfId="5544" xr:uid="{EA21FE70-6CC6-453B-B197-1B4AEBE06779}"/>
    <cellStyle name="40% - Ênfase5 8 2 2" xfId="12401" xr:uid="{8BAC517D-2CFA-47B0-80F2-809224569DE1}"/>
    <cellStyle name="40% - Ênfase5 8 2 2 2" xfId="37358" xr:uid="{23CDE121-AF0A-488B-B1CF-D47AD7513F7B}"/>
    <cellStyle name="40% - Ênfase5 8 2 2 2 2" xfId="37359" xr:uid="{729BF170-5FA9-4560-A4ED-A39BF94E25F0}"/>
    <cellStyle name="40% - Ênfase5 8 2 2 2 3" xfId="37360" xr:uid="{0D860B11-4E54-46C1-8036-D3C8FA208550}"/>
    <cellStyle name="40% - Ênfase5 8 2 2 3" xfId="37361" xr:uid="{7DEEC441-02F1-4E4E-BB8F-06EBA83AD2AE}"/>
    <cellStyle name="40% - Ênfase5 8 2 2 4" xfId="37362" xr:uid="{7C5B73FB-D9D5-44BD-B864-2AE60D89A6B4}"/>
    <cellStyle name="40% - Ênfase5 8 2 3" xfId="12402" xr:uid="{CB7E6F68-308D-4731-B373-8B4B7C732C4D}"/>
    <cellStyle name="40% - Ênfase5 8 2 3 2" xfId="37363" xr:uid="{EC4197B5-8334-4806-9B75-8D058D5AC085}"/>
    <cellStyle name="40% - Ênfase5 8 2 3 2 2" xfId="37364" xr:uid="{D1618C47-BDFC-4BA7-8402-0D12E1BF2A5F}"/>
    <cellStyle name="40% - Ênfase5 8 2 3 2 3" xfId="37365" xr:uid="{9BC7FE23-EFA4-49EA-8C78-0406B99F28AF}"/>
    <cellStyle name="40% - Ênfase5 8 2 3 3" xfId="37366" xr:uid="{ACCC580C-F59D-4620-BD8F-FF617ACEF3D7}"/>
    <cellStyle name="40% - Ênfase5 8 2 3 4" xfId="37367" xr:uid="{4CE02354-BFD7-4762-ABB2-AF895AB76A08}"/>
    <cellStyle name="40% - Ênfase5 8 2 4" xfId="37368" xr:uid="{FEC89F53-F2CF-444D-916A-82B8909AE24D}"/>
    <cellStyle name="40% - Ênfase5 8 2 4 2" xfId="37369" xr:uid="{E92525E9-1ABE-4580-B703-5B85A6AE0E77}"/>
    <cellStyle name="40% - Ênfase5 8 2 4 3" xfId="37370" xr:uid="{45332F66-D768-40BD-83F5-2ACECE542B58}"/>
    <cellStyle name="40% - Ênfase5 8 2 5" xfId="37371" xr:uid="{F00449FE-1EDD-4A01-9091-2C9B9D6E7152}"/>
    <cellStyle name="40% - Ênfase5 8 2 6" xfId="37372" xr:uid="{6617B0FD-E21A-4489-B232-73FCCF9667D7}"/>
    <cellStyle name="40% - Ênfase5 8 3" xfId="5545" xr:uid="{438907D0-8A1A-4BF2-AD7B-6D0954711F4E}"/>
    <cellStyle name="40% - Ênfase5 8 3 2" xfId="12403" xr:uid="{974936C5-C745-40F0-83A7-E705834B0D5C}"/>
    <cellStyle name="40% - Ênfase5 8 3 2 2" xfId="37373" xr:uid="{04C96D68-0506-4BC0-815B-81FE42A1B290}"/>
    <cellStyle name="40% - Ênfase5 8 3 2 2 2" xfId="37374" xr:uid="{06C08EBA-F44B-4D45-BD6C-E74FE5978F67}"/>
    <cellStyle name="40% - Ênfase5 8 3 2 2 3" xfId="37375" xr:uid="{33074BAF-38E1-472E-8404-921E9551D125}"/>
    <cellStyle name="40% - Ênfase5 8 3 2 3" xfId="37376" xr:uid="{B6494F3A-5DA0-4100-923B-1789431EDEBC}"/>
    <cellStyle name="40% - Ênfase5 8 3 2 4" xfId="37377" xr:uid="{697C4685-5C69-4062-A3EE-ACC92B86A798}"/>
    <cellStyle name="40% - Ênfase5 8 3 3" xfId="12404" xr:uid="{CC6D2CEE-5E2C-4B5E-9152-519B7F40EBB2}"/>
    <cellStyle name="40% - Ênfase5 8 3 3 2" xfId="37378" xr:uid="{283A98CF-01C5-4A93-91CD-43E288426825}"/>
    <cellStyle name="40% - Ênfase5 8 3 3 2 2" xfId="37379" xr:uid="{D2EAF4C7-12F0-4D05-AB84-118CC9975DFD}"/>
    <cellStyle name="40% - Ênfase5 8 3 3 2 3" xfId="37380" xr:uid="{1E842E64-93C6-485C-9C44-009B658A2D17}"/>
    <cellStyle name="40% - Ênfase5 8 3 3 3" xfId="37381" xr:uid="{D0569C7E-6717-43F0-A65E-81F69BC25ACE}"/>
    <cellStyle name="40% - Ênfase5 8 3 3 4" xfId="37382" xr:uid="{2DCF5D5C-4381-46E9-9F9C-07AB0D9F94A6}"/>
    <cellStyle name="40% - Ênfase5 8 3 4" xfId="37383" xr:uid="{2957085C-2830-4430-A998-1AFA0A467912}"/>
    <cellStyle name="40% - Ênfase5 8 3 4 2" xfId="37384" xr:uid="{A7135539-AF9A-4BBF-925E-4B709332AE2F}"/>
    <cellStyle name="40% - Ênfase5 8 3 4 3" xfId="37385" xr:uid="{6E4A9BD6-C2E6-48B5-8019-20FCE500F44D}"/>
    <cellStyle name="40% - Ênfase5 8 3 5" xfId="37386" xr:uid="{E04C8F08-14E6-4819-AD39-55CCF4317B45}"/>
    <cellStyle name="40% - Ênfase5 8 3 6" xfId="37387" xr:uid="{0E71A34F-A7BE-4D9F-AC47-C17C1B10061D}"/>
    <cellStyle name="40% - Ênfase5 8 4" xfId="12405" xr:uid="{6D2C335F-DB58-44F1-946D-C687959AE63A}"/>
    <cellStyle name="40% - Ênfase5 8 4 2" xfId="12406" xr:uid="{52CB75B8-3018-4D3D-8056-9758B8383D53}"/>
    <cellStyle name="40% - Ênfase5 8 4 2 2" xfId="37388" xr:uid="{A160FCF2-7647-46A3-85D3-FE1F49D600BF}"/>
    <cellStyle name="40% - Ênfase5 8 4 2 2 2" xfId="37389" xr:uid="{53C83AC6-F6B1-4F5C-8FD6-E7EFEE3FAB38}"/>
    <cellStyle name="40% - Ênfase5 8 4 2 2 3" xfId="37390" xr:uid="{F754EDED-71F5-4EAB-9E15-6AF8E29643CD}"/>
    <cellStyle name="40% - Ênfase5 8 4 2 3" xfId="37391" xr:uid="{C49E401E-9B78-43B4-B370-B65CE6F6974D}"/>
    <cellStyle name="40% - Ênfase5 8 4 2 4" xfId="37392" xr:uid="{0C8FAAE5-4046-47D7-A8B3-F918FF6843F8}"/>
    <cellStyle name="40% - Ênfase5 8 4 3" xfId="12407" xr:uid="{E5812F52-7FF5-4011-9648-C68C85F1CC9E}"/>
    <cellStyle name="40% - Ênfase5 8 4 3 2" xfId="37393" xr:uid="{B8EB0A5E-3150-48DB-9600-C8C7314D9D83}"/>
    <cellStyle name="40% - Ênfase5 8 4 3 2 2" xfId="37394" xr:uid="{275E3321-EA04-494F-A2DC-DA3469F2E258}"/>
    <cellStyle name="40% - Ênfase5 8 4 3 2 3" xfId="37395" xr:uid="{6CAD01BA-231E-4AFF-8FA3-C18E70886DC2}"/>
    <cellStyle name="40% - Ênfase5 8 4 3 3" xfId="37396" xr:uid="{C4C53B25-F140-4666-99DC-E0D4D317CFB7}"/>
    <cellStyle name="40% - Ênfase5 8 4 3 4" xfId="37397" xr:uid="{EB63D7CA-B87B-4F59-9A4F-A9E042189534}"/>
    <cellStyle name="40% - Ênfase5 8 4 4" xfId="37398" xr:uid="{C6EFE864-B769-438E-9EA5-FD8ABB8DD060}"/>
    <cellStyle name="40% - Ênfase5 8 4 4 2" xfId="37399" xr:uid="{21F1E2D3-1835-4997-930A-C561069AAA97}"/>
    <cellStyle name="40% - Ênfase5 8 4 4 3" xfId="37400" xr:uid="{C6BAD020-57B1-40D6-98F4-1CF94CDEFB24}"/>
    <cellStyle name="40% - Ênfase5 8 4 5" xfId="37401" xr:uid="{A7B028A5-1123-4558-8FA3-6A9B781DF384}"/>
    <cellStyle name="40% - Ênfase5 8 4 6" xfId="37402" xr:uid="{CEC31913-CDC4-4F9F-B1C5-962FA8806A25}"/>
    <cellStyle name="40% - Ênfase5 8 5" xfId="12408" xr:uid="{B902B857-34B7-4039-81DE-1B4D1F012F71}"/>
    <cellStyle name="40% - Ênfase5 8 5 2" xfId="12409" xr:uid="{96E94972-17AD-4E14-98FC-B9EE2E0FE77F}"/>
    <cellStyle name="40% - Ênfase5 8 5 2 2" xfId="37403" xr:uid="{E1A601A9-5413-4AC0-AEDD-19369374459C}"/>
    <cellStyle name="40% - Ênfase5 8 5 2 2 2" xfId="37404" xr:uid="{4085F099-5E1B-46DA-A860-99CB7A9C2AA5}"/>
    <cellStyle name="40% - Ênfase5 8 5 2 2 3" xfId="37405" xr:uid="{417E8D46-A124-4F56-8DB5-6AB21EC6ACB6}"/>
    <cellStyle name="40% - Ênfase5 8 5 2 3" xfId="37406" xr:uid="{B59FE84B-A35B-4C5E-9C6D-16E10B12044D}"/>
    <cellStyle name="40% - Ênfase5 8 5 2 4" xfId="37407" xr:uid="{0C357DE3-E346-4FB3-804D-27A6A3D1FA11}"/>
    <cellStyle name="40% - Ênfase5 8 5 3" xfId="12410" xr:uid="{D6E34564-1093-41A6-8BDE-2B6088B5BDE7}"/>
    <cellStyle name="40% - Ênfase5 8 5 3 2" xfId="37408" xr:uid="{521528BF-6120-44AB-BDFF-E9EFEE6D9066}"/>
    <cellStyle name="40% - Ênfase5 8 5 3 2 2" xfId="37409" xr:uid="{55FC077F-C07D-4C2E-9E80-4D79900DA196}"/>
    <cellStyle name="40% - Ênfase5 8 5 3 2 3" xfId="37410" xr:uid="{FE4FAFAD-C91A-482D-9CAF-5700D75B0867}"/>
    <cellStyle name="40% - Ênfase5 8 5 3 3" xfId="37411" xr:uid="{3981AC56-07CE-4C51-BB3E-2D258E715045}"/>
    <cellStyle name="40% - Ênfase5 8 5 3 4" xfId="37412" xr:uid="{EB52ABBA-0A91-4F24-A261-2AD45A820A9C}"/>
    <cellStyle name="40% - Ênfase5 8 5 4" xfId="37413" xr:uid="{FD7A941F-977C-44DF-BE72-FFB5B16EBC8D}"/>
    <cellStyle name="40% - Ênfase5 8 5 4 2" xfId="37414" xr:uid="{691CCD70-F161-441F-AF34-F97D3881D3D4}"/>
    <cellStyle name="40% - Ênfase5 8 5 4 3" xfId="37415" xr:uid="{8C5A7586-1929-4314-8794-8D50AA704FCF}"/>
    <cellStyle name="40% - Ênfase5 8 5 5" xfId="37416" xr:uid="{80AB81EE-615A-4DA2-B9D8-2C5889230D34}"/>
    <cellStyle name="40% - Ênfase5 8 5 6" xfId="37417" xr:uid="{D15A18FB-E960-4C36-9814-962C2ED28637}"/>
    <cellStyle name="40% - Ênfase5 8 6" xfId="12411" xr:uid="{D46346C6-98C3-475E-ADFB-97F06192EF6E}"/>
    <cellStyle name="40% - Ênfase5 8 6 2" xfId="12412" xr:uid="{5A5F27DA-8B03-46D8-8656-CCBD3AF835BD}"/>
    <cellStyle name="40% - Ênfase5 8 6 2 2" xfId="37418" xr:uid="{C7ADED1C-EC29-4CC4-A00E-FFC6257A8E57}"/>
    <cellStyle name="40% - Ênfase5 8 6 2 2 2" xfId="37419" xr:uid="{1B4A06A9-890F-45A0-9FAE-C92A4CDD0201}"/>
    <cellStyle name="40% - Ênfase5 8 6 2 2 3" xfId="37420" xr:uid="{C80F189E-A490-450F-BA26-EF9EAC26F345}"/>
    <cellStyle name="40% - Ênfase5 8 6 2 3" xfId="37421" xr:uid="{8F906BDC-D783-4DEE-9BD1-0F53ABE29116}"/>
    <cellStyle name="40% - Ênfase5 8 6 2 4" xfId="37422" xr:uid="{EBF37320-FC66-4E2F-9DBD-EE4CAD75C3DC}"/>
    <cellStyle name="40% - Ênfase5 8 6 3" xfId="12413" xr:uid="{84DEC672-0B05-4F26-ACA2-43BC38827453}"/>
    <cellStyle name="40% - Ênfase5 8 6 3 2" xfId="37423" xr:uid="{5389135C-1D10-4C0E-876C-7D10E4C34C3D}"/>
    <cellStyle name="40% - Ênfase5 8 6 3 2 2" xfId="37424" xr:uid="{CE016690-DEA2-4273-925C-480161DB4E81}"/>
    <cellStyle name="40% - Ênfase5 8 6 3 2 3" xfId="37425" xr:uid="{4F5309C6-362C-46B7-873C-5635348B40A4}"/>
    <cellStyle name="40% - Ênfase5 8 6 3 3" xfId="37426" xr:uid="{6BCEEC41-5B56-48B8-B5CA-0A657F0B681F}"/>
    <cellStyle name="40% - Ênfase5 8 6 3 4" xfId="37427" xr:uid="{DFF7525E-6920-4B29-AEC6-7D16CD27A9EC}"/>
    <cellStyle name="40% - Ênfase5 8 6 4" xfId="37428" xr:uid="{7C25FD1B-6228-43A0-86F1-219644F95F76}"/>
    <cellStyle name="40% - Ênfase5 8 6 4 2" xfId="37429" xr:uid="{B42F9C3C-AB4F-43B9-AED8-2395685B7FC5}"/>
    <cellStyle name="40% - Ênfase5 8 6 4 3" xfId="37430" xr:uid="{AEF33FC0-6F21-419D-9391-EE12891E7848}"/>
    <cellStyle name="40% - Ênfase5 8 6 5" xfId="37431" xr:uid="{CF72DB44-1EC7-4D6D-BFC3-C9647FA02850}"/>
    <cellStyle name="40% - Ênfase5 8 6 6" xfId="37432" xr:uid="{3CF102B2-D9A7-4B2F-9B72-42318D4B167B}"/>
    <cellStyle name="40% - Ênfase5 8 7" xfId="12414" xr:uid="{31F842BB-454E-4398-9C13-65B64FC36D97}"/>
    <cellStyle name="40% - Ênfase5 8 7 2" xfId="12415" xr:uid="{2C038E26-BD2B-43D6-AD48-0F082B9F138E}"/>
    <cellStyle name="40% - Ênfase5 8 7 2 2" xfId="37433" xr:uid="{ACC5D4FE-3A27-48CA-8B6B-ADAF3BE03786}"/>
    <cellStyle name="40% - Ênfase5 8 7 2 2 2" xfId="37434" xr:uid="{58B409DE-E76C-45F9-B9B3-5049E878F8E0}"/>
    <cellStyle name="40% - Ênfase5 8 7 2 2 3" xfId="37435" xr:uid="{83869525-D194-433C-83F5-551203F257EA}"/>
    <cellStyle name="40% - Ênfase5 8 7 2 3" xfId="37436" xr:uid="{0B9AD710-C554-40B9-BC4E-FA671B32011D}"/>
    <cellStyle name="40% - Ênfase5 8 7 2 4" xfId="37437" xr:uid="{2BAAF7B6-9398-40F3-B7E9-D945348462B2}"/>
    <cellStyle name="40% - Ênfase5 8 7 3" xfId="12416" xr:uid="{434878D7-A29D-4B6D-8E4E-6E99E47938E5}"/>
    <cellStyle name="40% - Ênfase5 8 7 3 2" xfId="37438" xr:uid="{6D7E53BA-FE0E-4E97-80DB-898228B382C6}"/>
    <cellStyle name="40% - Ênfase5 8 7 3 2 2" xfId="37439" xr:uid="{03000F6D-E3B5-49E6-ABF3-4DDC5B94929B}"/>
    <cellStyle name="40% - Ênfase5 8 7 3 2 3" xfId="37440" xr:uid="{44672E5E-2592-4508-8C10-CD5CBDB066AE}"/>
    <cellStyle name="40% - Ênfase5 8 7 3 3" xfId="37441" xr:uid="{0148AF1D-A127-4B1D-93D8-964D05205BD9}"/>
    <cellStyle name="40% - Ênfase5 8 7 3 4" xfId="37442" xr:uid="{C2FD1A1E-E318-4FB3-8C6D-1F190BCFD136}"/>
    <cellStyle name="40% - Ênfase5 8 7 4" xfId="37443" xr:uid="{BD810F43-907A-46C1-85C7-2DCEF3773631}"/>
    <cellStyle name="40% - Ênfase5 8 7 4 2" xfId="37444" xr:uid="{19B848B2-1BF3-429F-B8D0-0D2D129C1290}"/>
    <cellStyle name="40% - Ênfase5 8 7 4 3" xfId="37445" xr:uid="{7280CEA5-8EA9-46CA-9C5F-839A09C0E6D6}"/>
    <cellStyle name="40% - Ênfase5 8 7 5" xfId="37446" xr:uid="{2A73AB7B-35FF-4051-8D4E-22CD116597D5}"/>
    <cellStyle name="40% - Ênfase5 8 7 6" xfId="37447" xr:uid="{DD10EC96-600D-412F-A06C-B7826D5E02AA}"/>
    <cellStyle name="40% - Ênfase5 8 8" xfId="12417" xr:uid="{66FA1513-B9C4-469B-9E52-7EC7A229BDC4}"/>
    <cellStyle name="40% - Ênfase5 8 8 2" xfId="12418" xr:uid="{3444540D-10D1-44D7-9DA5-78D5EB075B36}"/>
    <cellStyle name="40% - Ênfase5 8 8 2 2" xfId="37448" xr:uid="{DC4E9F52-D55B-4C1A-B5A6-0E2EB73C7A22}"/>
    <cellStyle name="40% - Ênfase5 8 8 2 2 2" xfId="37449" xr:uid="{65828408-8BD4-48DF-86BE-4B4B741F3B94}"/>
    <cellStyle name="40% - Ênfase5 8 8 2 2 3" xfId="37450" xr:uid="{29B41805-34E0-48BF-AC6B-215D3968AAE9}"/>
    <cellStyle name="40% - Ênfase5 8 8 2 3" xfId="37451" xr:uid="{0F5C6F53-7E22-4800-9867-E364585701AF}"/>
    <cellStyle name="40% - Ênfase5 8 8 2 4" xfId="37452" xr:uid="{E66F6E95-9C5B-4188-B399-A7BA2749C03E}"/>
    <cellStyle name="40% - Ênfase5 8 8 3" xfId="12419" xr:uid="{99DDB7CC-5797-427D-94B0-78BC479866F9}"/>
    <cellStyle name="40% - Ênfase5 8 8 3 2" xfId="37453" xr:uid="{C2C9B120-BEDF-4D03-837F-19689656DC21}"/>
    <cellStyle name="40% - Ênfase5 8 8 3 2 2" xfId="37454" xr:uid="{4C3D0167-A579-40E6-B234-B541D8126317}"/>
    <cellStyle name="40% - Ênfase5 8 8 3 2 3" xfId="37455" xr:uid="{8EF1E33A-D3BD-4FB9-A636-31D2CD525571}"/>
    <cellStyle name="40% - Ênfase5 8 8 3 3" xfId="37456" xr:uid="{AADB6631-6B2E-4141-B795-315D45F08AAD}"/>
    <cellStyle name="40% - Ênfase5 8 8 3 4" xfId="37457" xr:uid="{BBD132BA-E5C6-45C0-8E3D-948EC62224F4}"/>
    <cellStyle name="40% - Ênfase5 8 8 4" xfId="37458" xr:uid="{E0D66EC9-2D8E-4823-93C7-DA16C584E671}"/>
    <cellStyle name="40% - Ênfase5 8 8 4 2" xfId="37459" xr:uid="{348BD08D-422C-4E2C-97C3-27517BFA0387}"/>
    <cellStyle name="40% - Ênfase5 8 8 4 3" xfId="37460" xr:uid="{04845409-F7D8-4675-8D06-F6E689C6B0EB}"/>
    <cellStyle name="40% - Ênfase5 8 8 5" xfId="37461" xr:uid="{0AB1F963-5A29-459D-BF30-05C1552BAB6B}"/>
    <cellStyle name="40% - Ênfase5 8 8 6" xfId="37462" xr:uid="{5EA49E7B-3487-42AD-BF8B-97786D14518C}"/>
    <cellStyle name="40% - Ênfase5 8 9" xfId="12420" xr:uid="{7F15AD48-CBDF-4D90-95C1-300ED04EE86F}"/>
    <cellStyle name="40% - Ênfase5 8 9 2" xfId="37463" xr:uid="{45A3B590-4D68-44BD-AE12-E683F4D8BB70}"/>
    <cellStyle name="40% - Ênfase5 8 9 2 2" xfId="37464" xr:uid="{90551950-BA2A-4489-BA14-63F106D74A57}"/>
    <cellStyle name="40% - Ênfase5 8 9 2 3" xfId="37465" xr:uid="{D45215F5-A90F-464F-B3A0-BAE8B70393D1}"/>
    <cellStyle name="40% - Ênfase5 8 9 3" xfId="37466" xr:uid="{5D187ED0-0A27-4287-B503-3BAB385F88CF}"/>
    <cellStyle name="40% - Ênfase5 8 9 4" xfId="37467" xr:uid="{18CF9A46-9B74-41C3-A60E-646A712BEC3F}"/>
    <cellStyle name="40% - Ênfase5 80" xfId="37468" xr:uid="{F177E9F4-C21B-45D5-9A83-B3E8C51FCCE6}"/>
    <cellStyle name="40% - Ênfase5 80 2" xfId="37469" xr:uid="{941ED027-4E9C-4933-89B0-2FF898A2357F}"/>
    <cellStyle name="40% - Ênfase5 81" xfId="37470" xr:uid="{93992280-067C-4022-AB18-D69B97FC9C97}"/>
    <cellStyle name="40% - Ênfase5 81 2" xfId="37471" xr:uid="{B463592E-4300-4B4F-81C3-7ED785A25011}"/>
    <cellStyle name="40% - Ênfase5 82" xfId="37472" xr:uid="{3F807137-CA45-4FDE-B7DB-A6C33BC0015A}"/>
    <cellStyle name="40% - Ênfase5 82 2" xfId="37473" xr:uid="{E226EED6-B5BB-47E6-A038-60C5DE7157D8}"/>
    <cellStyle name="40% - Ênfase5 83" xfId="37474" xr:uid="{172207EC-095E-4DC4-88E9-2C3B256D0162}"/>
    <cellStyle name="40% - Ênfase5 83 2" xfId="37475" xr:uid="{E52F0EF4-B07D-4E6D-81FB-4A6D1B236383}"/>
    <cellStyle name="40% - Ênfase5 84" xfId="37476" xr:uid="{7E9E9E25-92D0-4397-A37B-FBA9BF10636E}"/>
    <cellStyle name="40% - Ênfase5 84 2" xfId="37477" xr:uid="{52F125A8-67A1-4A03-810A-A0F452EBC05D}"/>
    <cellStyle name="40% - Ênfase5 85" xfId="37478" xr:uid="{C9E0819C-0FF3-4FF2-8F26-28FD523AD776}"/>
    <cellStyle name="40% - Ênfase5 85 2" xfId="37479" xr:uid="{575A0347-0122-4D84-9ADE-38C1569317BE}"/>
    <cellStyle name="40% - Ênfase5 86" xfId="37480" xr:uid="{B654D08D-27F7-4E99-9977-42708AD2A371}"/>
    <cellStyle name="40% - Ênfase5 86 2" xfId="37481" xr:uid="{6977E6A8-E411-4EBE-9CD0-3D144D2AFC9F}"/>
    <cellStyle name="40% - Ênfase5 87" xfId="37482" xr:uid="{57716126-945C-4BE9-A10B-38236E0EF5F3}"/>
    <cellStyle name="40% - Ênfase5 87 2" xfId="37483" xr:uid="{50E269C7-733B-4744-9E5F-156907B188D1}"/>
    <cellStyle name="40% - Ênfase5 88" xfId="37484" xr:uid="{D4C9FD74-A111-4A5E-B3A0-D55F8AC379AC}"/>
    <cellStyle name="40% - Ênfase5 88 2" xfId="37485" xr:uid="{2D79BB04-E414-4007-B75E-B726845AF0E8}"/>
    <cellStyle name="40% - Ênfase5 89" xfId="37486" xr:uid="{2ED3C0D8-294F-44E7-A475-FDE4F6599969}"/>
    <cellStyle name="40% - Ênfase5 89 2" xfId="37487" xr:uid="{51B354B2-08A4-4DA2-BF87-4367A44A0D1D}"/>
    <cellStyle name="40% - Ênfase5 9" xfId="5546" xr:uid="{E579F327-98C9-4633-AD6D-2E56A44D357A}"/>
    <cellStyle name="40% - Ênfase5 9 10" xfId="12421" xr:uid="{BA3AA78B-AFCC-4EB3-8381-7A49634F3179}"/>
    <cellStyle name="40% - Ênfase5 9 10 2" xfId="37488" xr:uid="{D60B4160-F0DA-4946-A5D0-D522C58B8198}"/>
    <cellStyle name="40% - Ênfase5 9 10 2 2" xfId="37489" xr:uid="{6C4AD84A-C83D-4A68-B6C7-47AC77056E3E}"/>
    <cellStyle name="40% - Ênfase5 9 10 2 3" xfId="37490" xr:uid="{C917D146-F8D2-4399-9F79-86E48B19E017}"/>
    <cellStyle name="40% - Ênfase5 9 10 3" xfId="37491" xr:uid="{BF46AC83-3D91-4595-B44C-4025CD0ECDD3}"/>
    <cellStyle name="40% - Ênfase5 9 10 4" xfId="37492" xr:uid="{24BDF458-3744-4A48-B2F0-D9B9599D789C}"/>
    <cellStyle name="40% - Ênfase5 9 11" xfId="37493" xr:uid="{530DDF6B-1025-451B-ACF2-9AA117A948F9}"/>
    <cellStyle name="40% - Ênfase5 9 11 2" xfId="37494" xr:uid="{92AF0CBD-C976-4996-9013-34CC8B59B6D1}"/>
    <cellStyle name="40% - Ênfase5 9 11 3" xfId="37495" xr:uid="{1FB53F62-1A67-4D04-90FE-393B8FD22E11}"/>
    <cellStyle name="40% - Ênfase5 9 12" xfId="37496" xr:uid="{C226ECD1-7CC0-4D75-8AF5-BAF3EEF849A3}"/>
    <cellStyle name="40% - Ênfase5 9 13" xfId="37497" xr:uid="{8E063048-6DFB-42A5-93F6-9194489A9AD4}"/>
    <cellStyle name="40% - Ênfase5 9 2" xfId="5547" xr:uid="{106E99C1-2629-4F22-9984-8BD4CBC4FBB4}"/>
    <cellStyle name="40% - Ênfase5 9 2 2" xfId="12422" xr:uid="{2C34A623-1424-4455-9999-1845B2B02A95}"/>
    <cellStyle name="40% - Ênfase5 9 2 2 2" xfId="37498" xr:uid="{300F3816-BA23-4FEB-8DBD-64AB846A9E4D}"/>
    <cellStyle name="40% - Ênfase5 9 2 2 2 2" xfId="37499" xr:uid="{15743463-ED9E-43FA-B5E3-2A430423C2A0}"/>
    <cellStyle name="40% - Ênfase5 9 2 2 2 3" xfId="37500" xr:uid="{D949CB8E-728E-4071-AFBA-19762268E994}"/>
    <cellStyle name="40% - Ênfase5 9 2 2 3" xfId="37501" xr:uid="{F88257E6-CDC5-46F1-8FCE-045A00819045}"/>
    <cellStyle name="40% - Ênfase5 9 2 2 4" xfId="37502" xr:uid="{AB85CFBC-27A7-43C9-A797-5D8F6C79BB8C}"/>
    <cellStyle name="40% - Ênfase5 9 2 3" xfId="12423" xr:uid="{51C40ED4-E132-42DF-ABCE-38BA02D2D38B}"/>
    <cellStyle name="40% - Ênfase5 9 2 3 2" xfId="37503" xr:uid="{D5C08D85-096E-4DDA-BDEC-665A66E0889A}"/>
    <cellStyle name="40% - Ênfase5 9 2 3 2 2" xfId="37504" xr:uid="{218C70C8-7F8C-444E-8A60-0E5C76A01B13}"/>
    <cellStyle name="40% - Ênfase5 9 2 3 2 3" xfId="37505" xr:uid="{CEEBAC10-7A1B-4B30-8BB4-785F15B154A5}"/>
    <cellStyle name="40% - Ênfase5 9 2 3 3" xfId="37506" xr:uid="{0831FF89-8198-439C-BC7C-A658C9E09275}"/>
    <cellStyle name="40% - Ênfase5 9 2 3 4" xfId="37507" xr:uid="{CB4286AA-91F1-4844-9B4A-0C550BD68079}"/>
    <cellStyle name="40% - Ênfase5 9 2 4" xfId="37508" xr:uid="{FCD0CF2D-05C0-4F75-AD52-0F7679D02F31}"/>
    <cellStyle name="40% - Ênfase5 9 2 4 2" xfId="37509" xr:uid="{0E64CC58-70BD-4122-9EE8-EB2A80C29561}"/>
    <cellStyle name="40% - Ênfase5 9 2 4 3" xfId="37510" xr:uid="{B17488BA-0486-487E-9F21-E8F55CE4FF7A}"/>
    <cellStyle name="40% - Ênfase5 9 2 5" xfId="37511" xr:uid="{46230086-4AF9-44EE-B586-E1D61705DE70}"/>
    <cellStyle name="40% - Ênfase5 9 2 6" xfId="37512" xr:uid="{2E5EB271-3B6A-4D67-A5AB-03C2CDA0F707}"/>
    <cellStyle name="40% - Ênfase5 9 3" xfId="5548" xr:uid="{551173A7-93CB-45D7-B167-D71478BAB37C}"/>
    <cellStyle name="40% - Ênfase5 9 3 2" xfId="12424" xr:uid="{B91058F3-E592-40D5-BE16-3781DC6CC01D}"/>
    <cellStyle name="40% - Ênfase5 9 3 2 2" xfId="37513" xr:uid="{3A44429D-5EBB-4BF5-A323-43039477AFC2}"/>
    <cellStyle name="40% - Ênfase5 9 3 2 2 2" xfId="37514" xr:uid="{06D44AA5-25AB-42F9-B136-970C19B388FD}"/>
    <cellStyle name="40% - Ênfase5 9 3 2 2 3" xfId="37515" xr:uid="{9B37616E-1CCE-4027-8AF5-5400F0048CC5}"/>
    <cellStyle name="40% - Ênfase5 9 3 2 3" xfId="37516" xr:uid="{17B6AA25-CFC3-4405-A0C9-43E8B2745268}"/>
    <cellStyle name="40% - Ênfase5 9 3 2 4" xfId="37517" xr:uid="{2972BF5A-6330-4770-AE72-707D78ED3968}"/>
    <cellStyle name="40% - Ênfase5 9 3 3" xfId="12425" xr:uid="{680AC6B0-882F-4CA4-9A82-B654A04CDE89}"/>
    <cellStyle name="40% - Ênfase5 9 3 3 2" xfId="37518" xr:uid="{D147F335-2FD4-476C-8A03-25CED0CD5A06}"/>
    <cellStyle name="40% - Ênfase5 9 3 3 2 2" xfId="37519" xr:uid="{FE186BB1-DD7A-44A7-8AF1-7501085FD63A}"/>
    <cellStyle name="40% - Ênfase5 9 3 3 2 3" xfId="37520" xr:uid="{2F7D4204-3C53-4D1A-A840-99237DE056D1}"/>
    <cellStyle name="40% - Ênfase5 9 3 3 3" xfId="37521" xr:uid="{2EE7F2D2-5489-4EED-BF02-7F52D6923442}"/>
    <cellStyle name="40% - Ênfase5 9 3 3 4" xfId="37522" xr:uid="{F5487A67-3489-411E-ADC5-49FA43D2B512}"/>
    <cellStyle name="40% - Ênfase5 9 3 4" xfId="37523" xr:uid="{0D48BD2E-815A-49EA-97A8-666E347F87C4}"/>
    <cellStyle name="40% - Ênfase5 9 3 4 2" xfId="37524" xr:uid="{9D985591-510F-486F-B6C3-B45E7D1D9E7C}"/>
    <cellStyle name="40% - Ênfase5 9 3 4 3" xfId="37525" xr:uid="{85C46703-2AF4-4348-845B-B530AB5C8A39}"/>
    <cellStyle name="40% - Ênfase5 9 3 5" xfId="37526" xr:uid="{6EB19BEE-25D8-4CC1-BB98-E753681C7254}"/>
    <cellStyle name="40% - Ênfase5 9 3 6" xfId="37527" xr:uid="{7F027351-16FA-4C7E-A15C-4709AFBE6F75}"/>
    <cellStyle name="40% - Ênfase5 9 4" xfId="12426" xr:uid="{50F00A3D-F54E-4FFE-990D-ACDDAFD15976}"/>
    <cellStyle name="40% - Ênfase5 9 4 2" xfId="12427" xr:uid="{14102373-088F-4751-8E43-B5E100F11E6F}"/>
    <cellStyle name="40% - Ênfase5 9 4 2 2" xfId="37528" xr:uid="{6F6E2E16-BA0A-41C3-A764-D58B09F76724}"/>
    <cellStyle name="40% - Ênfase5 9 4 2 2 2" xfId="37529" xr:uid="{57BD4A92-96EE-4763-BE6B-15D4F3DFB78A}"/>
    <cellStyle name="40% - Ênfase5 9 4 2 2 3" xfId="37530" xr:uid="{66F64CDE-2E5F-4186-A023-F03DE1AA0421}"/>
    <cellStyle name="40% - Ênfase5 9 4 2 3" xfId="37531" xr:uid="{445A938B-2839-40B8-9B28-0931AEEADD7A}"/>
    <cellStyle name="40% - Ênfase5 9 4 2 4" xfId="37532" xr:uid="{6D26BD69-E6F5-4CC3-9A47-3756B1E1D562}"/>
    <cellStyle name="40% - Ênfase5 9 4 3" xfId="12428" xr:uid="{839EBC66-80A0-4782-BFE2-4CF1C73C3DC4}"/>
    <cellStyle name="40% - Ênfase5 9 4 3 2" xfId="37533" xr:uid="{2E45D03B-72D3-4E27-90B9-5B0FB4E143F3}"/>
    <cellStyle name="40% - Ênfase5 9 4 3 2 2" xfId="37534" xr:uid="{889E6FAE-1D9A-4669-BDB7-374768648966}"/>
    <cellStyle name="40% - Ênfase5 9 4 3 2 3" xfId="37535" xr:uid="{37F1B439-DA15-4928-B688-145DC84504C6}"/>
    <cellStyle name="40% - Ênfase5 9 4 3 3" xfId="37536" xr:uid="{DE4896F3-A967-4337-B964-EDD993904D80}"/>
    <cellStyle name="40% - Ênfase5 9 4 3 4" xfId="37537" xr:uid="{657F024D-34B7-4F63-B97E-6E84C1C07359}"/>
    <cellStyle name="40% - Ênfase5 9 4 4" xfId="37538" xr:uid="{0FEAFC13-6D6C-4CE4-A80B-F551EB0B860A}"/>
    <cellStyle name="40% - Ênfase5 9 4 4 2" xfId="37539" xr:uid="{CECB409F-2D5A-4C7C-9113-677E0BA2E388}"/>
    <cellStyle name="40% - Ênfase5 9 4 4 3" xfId="37540" xr:uid="{674EE904-5FF9-49A6-9055-99A4D24D9C95}"/>
    <cellStyle name="40% - Ênfase5 9 4 5" xfId="37541" xr:uid="{397AD056-2419-44D8-B4B8-77C1FA3C1101}"/>
    <cellStyle name="40% - Ênfase5 9 4 6" xfId="37542" xr:uid="{09A5E002-BACC-4FDF-A91C-B4FE5924A6CB}"/>
    <cellStyle name="40% - Ênfase5 9 5" xfId="12429" xr:uid="{66B278F8-223D-448C-BB4E-E99125B14F49}"/>
    <cellStyle name="40% - Ênfase5 9 5 2" xfId="12430" xr:uid="{BFF916DF-993E-455D-A880-8C9FAEDAB5CD}"/>
    <cellStyle name="40% - Ênfase5 9 5 2 2" xfId="37543" xr:uid="{86CDD3DD-D01D-4AFB-9B15-803E3FEF0C42}"/>
    <cellStyle name="40% - Ênfase5 9 5 2 2 2" xfId="37544" xr:uid="{22925011-5C2B-48F6-8F22-60CE6914088B}"/>
    <cellStyle name="40% - Ênfase5 9 5 2 2 3" xfId="37545" xr:uid="{4DDAD3C7-A379-4C19-A5EA-B3B193182BFC}"/>
    <cellStyle name="40% - Ênfase5 9 5 2 3" xfId="37546" xr:uid="{9DC36F41-F810-4D9A-9DF8-D27F60FED519}"/>
    <cellStyle name="40% - Ênfase5 9 5 2 4" xfId="37547" xr:uid="{F4ADEC5F-3D3D-4A65-B1F1-624A6FAFFCC4}"/>
    <cellStyle name="40% - Ênfase5 9 5 3" xfId="12431" xr:uid="{E3F5A20C-FDB2-4DDE-AA42-F9DEBBD67107}"/>
    <cellStyle name="40% - Ênfase5 9 5 3 2" xfId="37548" xr:uid="{ACFD3540-D805-4653-83AB-5D6E277698D6}"/>
    <cellStyle name="40% - Ênfase5 9 5 3 2 2" xfId="37549" xr:uid="{2E5D28A7-80C6-4B3C-8AA8-97FA220F694B}"/>
    <cellStyle name="40% - Ênfase5 9 5 3 2 3" xfId="37550" xr:uid="{F4BEA011-2E55-48AB-91D0-318B61DE4A29}"/>
    <cellStyle name="40% - Ênfase5 9 5 3 3" xfId="37551" xr:uid="{C9DFC9CF-DDC2-42A4-88C3-59C34E248A7B}"/>
    <cellStyle name="40% - Ênfase5 9 5 3 4" xfId="37552" xr:uid="{A8BF232D-A689-48D0-9824-23EB990278FB}"/>
    <cellStyle name="40% - Ênfase5 9 5 4" xfId="37553" xr:uid="{74AED913-C6E2-494B-8BD1-01D525A94946}"/>
    <cellStyle name="40% - Ênfase5 9 5 4 2" xfId="37554" xr:uid="{153E6FD1-2504-4DE3-AFCA-B7A53E04A8BB}"/>
    <cellStyle name="40% - Ênfase5 9 5 4 3" xfId="37555" xr:uid="{C5479092-A9E1-4FEF-9748-15A14CE0B061}"/>
    <cellStyle name="40% - Ênfase5 9 5 5" xfId="37556" xr:uid="{8F1FBDE9-F4C8-4B62-8047-A90B289D2835}"/>
    <cellStyle name="40% - Ênfase5 9 5 6" xfId="37557" xr:uid="{5B203039-F973-495D-8202-D0584EB05B6B}"/>
    <cellStyle name="40% - Ênfase5 9 6" xfId="12432" xr:uid="{213C257A-EA21-4A68-8266-62B1E7ABF9C0}"/>
    <cellStyle name="40% - Ênfase5 9 6 2" xfId="12433" xr:uid="{17B73844-052F-482A-9D01-C35E92957DF8}"/>
    <cellStyle name="40% - Ênfase5 9 6 2 2" xfId="37558" xr:uid="{3D910BFB-AE85-4B18-9019-310B77DDEE8A}"/>
    <cellStyle name="40% - Ênfase5 9 6 2 2 2" xfId="37559" xr:uid="{E539AE2B-06FC-49BB-937A-E606ADEF9AA7}"/>
    <cellStyle name="40% - Ênfase5 9 6 2 2 3" xfId="37560" xr:uid="{DBBBDA6B-B354-48C8-8B53-B9D9A9F471DB}"/>
    <cellStyle name="40% - Ênfase5 9 6 2 3" xfId="37561" xr:uid="{82FF848E-69E2-4D01-B1BC-F90EEA4B10AE}"/>
    <cellStyle name="40% - Ênfase5 9 6 2 4" xfId="37562" xr:uid="{CAFCF08C-A518-456D-B284-1E528D5BACDA}"/>
    <cellStyle name="40% - Ênfase5 9 6 3" xfId="12434" xr:uid="{48426407-B9CD-4AEE-8A9D-E290A3458E3D}"/>
    <cellStyle name="40% - Ênfase5 9 6 3 2" xfId="37563" xr:uid="{22C5CDE3-CC4A-4621-9E20-83E181EFE125}"/>
    <cellStyle name="40% - Ênfase5 9 6 3 2 2" xfId="37564" xr:uid="{A0561C8A-A638-4E18-9323-CB0CA000A2D4}"/>
    <cellStyle name="40% - Ênfase5 9 6 3 2 3" xfId="37565" xr:uid="{9D6453B0-A66F-4ED8-B1C0-3EBFB7AFE42E}"/>
    <cellStyle name="40% - Ênfase5 9 6 3 3" xfId="37566" xr:uid="{85253E1D-5426-4097-BA4B-EE310128CF0B}"/>
    <cellStyle name="40% - Ênfase5 9 6 3 4" xfId="37567" xr:uid="{2F28DD80-EA78-4309-AA00-0D9E370414F4}"/>
    <cellStyle name="40% - Ênfase5 9 6 4" xfId="37568" xr:uid="{EE7DFD7C-8ED5-40C8-B841-065AE7CCF25B}"/>
    <cellStyle name="40% - Ênfase5 9 6 4 2" xfId="37569" xr:uid="{0462B0FA-4368-4C4F-90D6-B53A5629140F}"/>
    <cellStyle name="40% - Ênfase5 9 6 4 3" xfId="37570" xr:uid="{57FAEEEA-BD5B-4FD0-BC06-CE52DDA781B7}"/>
    <cellStyle name="40% - Ênfase5 9 6 5" xfId="37571" xr:uid="{1DC0C545-5F13-4070-A064-DD54532232D7}"/>
    <cellStyle name="40% - Ênfase5 9 6 6" xfId="37572" xr:uid="{42D81214-3657-43B6-A7E1-5919111944E6}"/>
    <cellStyle name="40% - Ênfase5 9 7" xfId="12435" xr:uid="{4FD7DD40-7601-4FE4-BFE8-C82C29C8578B}"/>
    <cellStyle name="40% - Ênfase5 9 7 2" xfId="12436" xr:uid="{1CB010FC-1C52-4459-B803-3DAE526A0D78}"/>
    <cellStyle name="40% - Ênfase5 9 7 2 2" xfId="37573" xr:uid="{C28FB8AF-0D95-4DB1-B97D-FB02E39946B5}"/>
    <cellStyle name="40% - Ênfase5 9 7 2 2 2" xfId="37574" xr:uid="{19D9D854-9D04-4F86-A7C1-1135066D09CC}"/>
    <cellStyle name="40% - Ênfase5 9 7 2 2 3" xfId="37575" xr:uid="{E7939CB3-F7C0-4574-8037-C347A4B9E223}"/>
    <cellStyle name="40% - Ênfase5 9 7 2 3" xfId="37576" xr:uid="{7A7D8C3C-577B-49B5-8E55-7012F05E2708}"/>
    <cellStyle name="40% - Ênfase5 9 7 2 4" xfId="37577" xr:uid="{4290D7D0-590B-49F8-9518-D6D06FE6F081}"/>
    <cellStyle name="40% - Ênfase5 9 7 3" xfId="12437" xr:uid="{CA1B71E8-D0A7-440E-BA62-5F2B90C9DC1B}"/>
    <cellStyle name="40% - Ênfase5 9 7 3 2" xfId="37578" xr:uid="{18029F8C-1855-4C17-80D2-012A666DEC57}"/>
    <cellStyle name="40% - Ênfase5 9 7 3 2 2" xfId="37579" xr:uid="{DE56F0C1-74E9-4354-9EB3-F72C1A88114E}"/>
    <cellStyle name="40% - Ênfase5 9 7 3 2 3" xfId="37580" xr:uid="{D28F3585-BAAF-4B57-88B0-F053C6DF77C1}"/>
    <cellStyle name="40% - Ênfase5 9 7 3 3" xfId="37581" xr:uid="{C28C8387-A889-445B-A0DF-B6380062333C}"/>
    <cellStyle name="40% - Ênfase5 9 7 3 4" xfId="37582" xr:uid="{B6EE69A8-F416-4D6D-BB48-C3088FF4DB58}"/>
    <cellStyle name="40% - Ênfase5 9 7 4" xfId="37583" xr:uid="{71A17EFB-3C18-4670-8B30-2066EBCA7993}"/>
    <cellStyle name="40% - Ênfase5 9 7 4 2" xfId="37584" xr:uid="{47727132-E15F-4E6B-9C17-766DD4C3073B}"/>
    <cellStyle name="40% - Ênfase5 9 7 4 3" xfId="37585" xr:uid="{B156547D-3C17-400F-837D-197C178358AA}"/>
    <cellStyle name="40% - Ênfase5 9 7 5" xfId="37586" xr:uid="{FF3E565A-F5B1-48C4-B73E-85236C716CA0}"/>
    <cellStyle name="40% - Ênfase5 9 7 6" xfId="37587" xr:uid="{ABCD2BB9-F76A-45D5-A17A-BFBC5A726B4A}"/>
    <cellStyle name="40% - Ênfase5 9 8" xfId="12438" xr:uid="{85CDCB28-F0C4-419C-90A6-5432CBC04305}"/>
    <cellStyle name="40% - Ênfase5 9 8 2" xfId="12439" xr:uid="{FCB4135C-8479-445F-9F7A-AA7C468D510E}"/>
    <cellStyle name="40% - Ênfase5 9 8 2 2" xfId="37588" xr:uid="{4399C27B-F2C6-41A8-BF40-4065D8C27E59}"/>
    <cellStyle name="40% - Ênfase5 9 8 2 2 2" xfId="37589" xr:uid="{54832BDF-A2E5-4232-BFE1-E9EFADD72C8B}"/>
    <cellStyle name="40% - Ênfase5 9 8 2 2 3" xfId="37590" xr:uid="{3E23A5B8-07ED-40FA-981F-6B69E9ECC112}"/>
    <cellStyle name="40% - Ênfase5 9 8 2 3" xfId="37591" xr:uid="{604ABE77-0579-4A96-9604-571DE95A6DF4}"/>
    <cellStyle name="40% - Ênfase5 9 8 2 4" xfId="37592" xr:uid="{277696D9-53EE-41FC-92DE-640711464B7D}"/>
    <cellStyle name="40% - Ênfase5 9 8 3" xfId="12440" xr:uid="{C3CAAB11-00DF-44FD-81A1-FDEC6773FA2D}"/>
    <cellStyle name="40% - Ênfase5 9 8 3 2" xfId="37593" xr:uid="{E4A85310-19FB-4DF1-A77B-28CFC0B96F54}"/>
    <cellStyle name="40% - Ênfase5 9 8 3 2 2" xfId="37594" xr:uid="{BF801FBA-B88E-40CC-A7C7-05CE11CA43B3}"/>
    <cellStyle name="40% - Ênfase5 9 8 3 2 3" xfId="37595" xr:uid="{C9F8F410-0CC7-4E74-811E-456B5AD803A6}"/>
    <cellStyle name="40% - Ênfase5 9 8 3 3" xfId="37596" xr:uid="{181A3108-1B8A-435F-A509-E6D9091EF896}"/>
    <cellStyle name="40% - Ênfase5 9 8 3 4" xfId="37597" xr:uid="{A2DCCA5A-E7A9-4C21-A2FD-F794709A7578}"/>
    <cellStyle name="40% - Ênfase5 9 8 4" xfId="37598" xr:uid="{48C65A7C-D58F-4E43-A68B-8C4B191CBE50}"/>
    <cellStyle name="40% - Ênfase5 9 8 4 2" xfId="37599" xr:uid="{003689DE-9DE7-43CA-B50F-FD9B9F66AECC}"/>
    <cellStyle name="40% - Ênfase5 9 8 4 3" xfId="37600" xr:uid="{81BB40BD-C8DA-449C-B6E6-02ED119233A8}"/>
    <cellStyle name="40% - Ênfase5 9 8 5" xfId="37601" xr:uid="{7574E65D-54CE-46E4-B8D5-CE2405410308}"/>
    <cellStyle name="40% - Ênfase5 9 8 6" xfId="37602" xr:uid="{64E778AD-2A4F-4FD1-BCE3-FE6E37906506}"/>
    <cellStyle name="40% - Ênfase5 9 9" xfId="12441" xr:uid="{FAE25B0E-DD74-47D5-AFC6-6DA1C53CE9A7}"/>
    <cellStyle name="40% - Ênfase5 9 9 2" xfId="37603" xr:uid="{46BE357C-AF83-4B91-AF64-8A22C8759E6B}"/>
    <cellStyle name="40% - Ênfase5 9 9 2 2" xfId="37604" xr:uid="{90F71C3F-05C4-48A7-AC50-2F962B470243}"/>
    <cellStyle name="40% - Ênfase5 9 9 2 3" xfId="37605" xr:uid="{D5F996A3-258B-4026-8910-EEE179F7466A}"/>
    <cellStyle name="40% - Ênfase5 9 9 3" xfId="37606" xr:uid="{1D9070EA-44D7-4A4A-8C1E-ED8FEB86EC60}"/>
    <cellStyle name="40% - Ênfase5 9 9 4" xfId="37607" xr:uid="{0A214860-0359-4E36-8DE3-E9D6DB831B06}"/>
    <cellStyle name="40% - Ênfase5 90" xfId="37608" xr:uid="{7304AEFD-7C3B-4FB6-A886-F55FF6D004C8}"/>
    <cellStyle name="40% - Ênfase5 90 2" xfId="37609" xr:uid="{3ED5482E-B768-4180-8DB1-890B82718772}"/>
    <cellStyle name="40% - Ênfase5 91" xfId="37610" xr:uid="{C8040496-0421-4051-ADFD-F3A1F95B3B82}"/>
    <cellStyle name="40% - Ênfase5 91 2" xfId="37611" xr:uid="{1CBA7F78-B3E1-42BA-861B-05C009147713}"/>
    <cellStyle name="40% - Ênfase5 92" xfId="37612" xr:uid="{3F2F55CF-40F3-4BAD-A4CB-2C4CFE58BD8B}"/>
    <cellStyle name="40% - Ênfase5 92 2" xfId="37613" xr:uid="{2D119F27-1F2B-49F1-9F2B-1B9CEF09DFBA}"/>
    <cellStyle name="40% - Ênfase5 93" xfId="37614" xr:uid="{6633802A-4412-4A48-A25D-C56779358EEB}"/>
    <cellStyle name="40% - Ênfase5 93 2" xfId="37615" xr:uid="{7AB55A5A-8CE6-4ACF-AD72-2A8A91EC11AC}"/>
    <cellStyle name="40% - Ênfase5 94" xfId="37616" xr:uid="{7CE495C6-6A4A-4607-8C21-C50B0DE37708}"/>
    <cellStyle name="40% - Ênfase5 94 2" xfId="37617" xr:uid="{5A6AED19-04DE-4C75-A323-0F246455288A}"/>
    <cellStyle name="40% - Ênfase5 95" xfId="37618" xr:uid="{21A1BDD9-4C71-4FA3-82CD-64AAEBAC7DCD}"/>
    <cellStyle name="40% - Ênfase5 95 2" xfId="37619" xr:uid="{23018BD9-6CE9-4F4D-9D7F-072197763D32}"/>
    <cellStyle name="40% - Ênfase5 96" xfId="37620" xr:uid="{4C41DFCD-8C57-4399-AF47-29DEF90CAE2A}"/>
    <cellStyle name="40% - Ênfase5 96 2" xfId="37621" xr:uid="{04506935-3E3D-428C-A4FC-86C96E6EE317}"/>
    <cellStyle name="40% - Ênfase5 97" xfId="37622" xr:uid="{A5CC7EBC-2037-482B-BAFF-6B345756FCE8}"/>
    <cellStyle name="40% - Ênfase5 97 2" xfId="37623" xr:uid="{7DD2DFA6-D6CA-41FF-9BDA-063D064BB7C7}"/>
    <cellStyle name="40% - Ênfase5 98" xfId="37624" xr:uid="{EA73B1C5-864B-435E-AD54-E1B4498964D0}"/>
    <cellStyle name="40% - Ênfase5 98 2" xfId="37625" xr:uid="{27CE12B8-4B53-4C6E-826C-F513C718546A}"/>
    <cellStyle name="40% - Ênfase5 99" xfId="37626" xr:uid="{E0B1BAC5-59D9-41BB-B239-601729F9532C}"/>
    <cellStyle name="40% - Ênfase6" xfId="497" builtinId="51" customBuiltin="1"/>
    <cellStyle name="40% - Ênfase6 10" xfId="5549" xr:uid="{06C670F7-4675-406B-9C7F-8C10E30C704A}"/>
    <cellStyle name="40% - Ênfase6 10 10" xfId="12442" xr:uid="{B782A140-88F3-41D8-B365-A8F98F36FFC7}"/>
    <cellStyle name="40% - Ênfase6 10 10 2" xfId="37627" xr:uid="{56F2B9EE-349B-46CE-891D-2B0C275B417B}"/>
    <cellStyle name="40% - Ênfase6 10 10 2 2" xfId="37628" xr:uid="{D5678ECA-796E-465F-8447-1312BA0DC818}"/>
    <cellStyle name="40% - Ênfase6 10 10 2 3" xfId="37629" xr:uid="{2CB6CAEE-D538-48F2-A613-7D61090F013B}"/>
    <cellStyle name="40% - Ênfase6 10 10 3" xfId="37630" xr:uid="{4EE9569D-6C2E-47D6-A7FA-8603A0125576}"/>
    <cellStyle name="40% - Ênfase6 10 10 4" xfId="37631" xr:uid="{B7AE5C41-8FC0-4CC1-B11A-FDC1C5FD0827}"/>
    <cellStyle name="40% - Ênfase6 10 11" xfId="37632" xr:uid="{92AEA962-A1BB-4E0B-91C8-B0C5B351A202}"/>
    <cellStyle name="40% - Ênfase6 10 11 2" xfId="37633" xr:uid="{BCBF2678-C72D-423F-B8AD-E11D4B859A87}"/>
    <cellStyle name="40% - Ênfase6 10 11 3" xfId="37634" xr:uid="{EF3DC97A-E911-43F4-B1E9-CE4EBAE83487}"/>
    <cellStyle name="40% - Ênfase6 10 12" xfId="37635" xr:uid="{9D09F996-F73E-4DB2-ABF4-98AD932B78BB}"/>
    <cellStyle name="40% - Ênfase6 10 13" xfId="37636" xr:uid="{57E8BCCA-C007-4D04-B616-AE8869427C7C}"/>
    <cellStyle name="40% - Ênfase6 10 2" xfId="5550" xr:uid="{F012F9BC-C318-4C65-9298-57B790FE34E6}"/>
    <cellStyle name="40% - Ênfase6 10 2 2" xfId="12443" xr:uid="{73BAC021-F012-4317-AE52-9E12F492BD61}"/>
    <cellStyle name="40% - Ênfase6 10 2 2 2" xfId="37637" xr:uid="{2F667C17-2C37-4348-9EF0-2D83ADC64754}"/>
    <cellStyle name="40% - Ênfase6 10 2 2 2 2" xfId="37638" xr:uid="{E8978F24-92AE-4A41-9C57-1C001F45023E}"/>
    <cellStyle name="40% - Ênfase6 10 2 2 2 3" xfId="37639" xr:uid="{EA467C91-8869-45D7-9E76-9477F2E57B49}"/>
    <cellStyle name="40% - Ênfase6 10 2 2 3" xfId="37640" xr:uid="{D8841F3F-7824-4C61-B3AC-9617E34FEC21}"/>
    <cellStyle name="40% - Ênfase6 10 2 2 4" xfId="37641" xr:uid="{D43C8311-1C7E-46B7-9BAE-7AEEB86F5ECB}"/>
    <cellStyle name="40% - Ênfase6 10 2 3" xfId="12444" xr:uid="{6D5DFB0F-F9C7-4492-8E96-C570BD47DF57}"/>
    <cellStyle name="40% - Ênfase6 10 2 3 2" xfId="37642" xr:uid="{16C5638C-D5C8-41F4-ADE5-FD8703C3849B}"/>
    <cellStyle name="40% - Ênfase6 10 2 3 2 2" xfId="37643" xr:uid="{B577B309-76D9-4382-A79E-05550C1D6969}"/>
    <cellStyle name="40% - Ênfase6 10 2 3 2 3" xfId="37644" xr:uid="{16D7402E-99AE-429B-973F-F5E4FE3647F9}"/>
    <cellStyle name="40% - Ênfase6 10 2 3 3" xfId="37645" xr:uid="{F476A430-3C38-43C6-BE7C-578CDB4F1AFF}"/>
    <cellStyle name="40% - Ênfase6 10 2 3 4" xfId="37646" xr:uid="{82CCC589-F55B-475F-B5F2-A54F8CF9CD77}"/>
    <cellStyle name="40% - Ênfase6 10 3" xfId="5551" xr:uid="{6F42DC2E-B51D-4FCC-BAC8-DB30E2A101CF}"/>
    <cellStyle name="40% - Ênfase6 10 3 2" xfId="12445" xr:uid="{F1B74011-5156-4720-AA75-762BE59CEED5}"/>
    <cellStyle name="40% - Ênfase6 10 3 2 2" xfId="37647" xr:uid="{677A5C34-6375-44C8-981C-9232B9EBB06D}"/>
    <cellStyle name="40% - Ênfase6 10 3 2 2 2" xfId="37648" xr:uid="{8EB06038-9DAE-4987-A9CA-765777882F0C}"/>
    <cellStyle name="40% - Ênfase6 10 3 2 2 3" xfId="37649" xr:uid="{DCE9F14C-FE79-4739-A780-42B95E494714}"/>
    <cellStyle name="40% - Ênfase6 10 3 2 3" xfId="37650" xr:uid="{0CFC0984-DC22-4D08-AFE5-ADE0629A2FA5}"/>
    <cellStyle name="40% - Ênfase6 10 3 2 4" xfId="37651" xr:uid="{905F6421-EFA5-4DB5-A99F-CF5DDF050D2E}"/>
    <cellStyle name="40% - Ênfase6 10 3 3" xfId="12446" xr:uid="{0841537A-5DEE-47C0-9EE6-840BD235B7EB}"/>
    <cellStyle name="40% - Ênfase6 10 3 3 2" xfId="37652" xr:uid="{4494746C-DFD7-4C57-9A65-0DA2BF9159E1}"/>
    <cellStyle name="40% - Ênfase6 10 3 3 2 2" xfId="37653" xr:uid="{C3DE82E1-571B-4327-9F46-FBC58B58BB3D}"/>
    <cellStyle name="40% - Ênfase6 10 3 3 2 3" xfId="37654" xr:uid="{28E32A3A-CF83-42C5-BB7C-B27584833584}"/>
    <cellStyle name="40% - Ênfase6 10 3 3 3" xfId="37655" xr:uid="{2B49DB7E-3E16-4187-9E92-8CB75F4828F4}"/>
    <cellStyle name="40% - Ênfase6 10 3 3 4" xfId="37656" xr:uid="{03D57554-F9C4-482B-833E-8BDFCCAEDF94}"/>
    <cellStyle name="40% - Ênfase6 10 3 4" xfId="37657" xr:uid="{E65248DF-76BB-4A64-9C53-37262FE03355}"/>
    <cellStyle name="40% - Ênfase6 10 3 4 2" xfId="37658" xr:uid="{3A1870E1-DCA8-4089-9006-CFC5DD81B160}"/>
    <cellStyle name="40% - Ênfase6 10 3 4 3" xfId="37659" xr:uid="{A654A35D-03D8-4F4F-8CCB-8400AE7B216E}"/>
    <cellStyle name="40% - Ênfase6 10 3 5" xfId="37660" xr:uid="{FD746847-0B1C-4B1A-B283-4311FF5C3362}"/>
    <cellStyle name="40% - Ênfase6 10 3 6" xfId="37661" xr:uid="{C8EAF20E-DC37-4075-AD08-6F286AE11A5D}"/>
    <cellStyle name="40% - Ênfase6 10 4" xfId="12447" xr:uid="{764989C4-3484-495B-BD73-272FB7A5D008}"/>
    <cellStyle name="40% - Ênfase6 10 4 2" xfId="12448" xr:uid="{949CB474-E35D-4603-A3DF-AB037009AA7B}"/>
    <cellStyle name="40% - Ênfase6 10 4 2 2" xfId="37662" xr:uid="{22DC9DEE-AFC9-46A4-8B4A-DED65594623C}"/>
    <cellStyle name="40% - Ênfase6 10 4 2 2 2" xfId="37663" xr:uid="{55DF3096-ACFA-44C4-A18D-DCC2B6DD9951}"/>
    <cellStyle name="40% - Ênfase6 10 4 2 2 3" xfId="37664" xr:uid="{E9DCDFB3-EABD-43F3-940A-CA3F40F2CB0D}"/>
    <cellStyle name="40% - Ênfase6 10 4 2 3" xfId="37665" xr:uid="{E6648B01-9D18-4A63-8655-22D65A702876}"/>
    <cellStyle name="40% - Ênfase6 10 4 2 4" xfId="37666" xr:uid="{C9550D3B-6273-48F6-B507-22E9756DAC65}"/>
    <cellStyle name="40% - Ênfase6 10 4 3" xfId="12449" xr:uid="{4AEAA712-2A77-43D1-B14C-2A8A668656F2}"/>
    <cellStyle name="40% - Ênfase6 10 4 3 2" xfId="37667" xr:uid="{37DCEA63-141C-4D71-8E2E-4530666C49E5}"/>
    <cellStyle name="40% - Ênfase6 10 4 3 2 2" xfId="37668" xr:uid="{07787996-636B-43FA-9520-0B0EE3D29416}"/>
    <cellStyle name="40% - Ênfase6 10 4 3 2 3" xfId="37669" xr:uid="{C185DAB9-3DD2-4B0C-BB34-9C8C623ED83A}"/>
    <cellStyle name="40% - Ênfase6 10 4 3 3" xfId="37670" xr:uid="{F1CA18C7-EC2C-4BC1-9836-EF42F12EFC51}"/>
    <cellStyle name="40% - Ênfase6 10 4 3 4" xfId="37671" xr:uid="{4CF290E7-A759-47ED-8BC4-78E0F96BF764}"/>
    <cellStyle name="40% - Ênfase6 10 4 4" xfId="37672" xr:uid="{F8198033-CDA8-4FBA-9238-696BD8668556}"/>
    <cellStyle name="40% - Ênfase6 10 4 4 2" xfId="37673" xr:uid="{A91F80E6-A0FB-49D7-9920-D9AC83024593}"/>
    <cellStyle name="40% - Ênfase6 10 4 4 3" xfId="37674" xr:uid="{FC7F0A86-4AB8-48EB-A847-01FDC6B970B6}"/>
    <cellStyle name="40% - Ênfase6 10 4 5" xfId="37675" xr:uid="{E8EC6A1C-EB64-489E-8FA7-26872E7DF4E0}"/>
    <cellStyle name="40% - Ênfase6 10 4 6" xfId="37676" xr:uid="{DB1F4D3F-C899-4E79-9050-EB8965599E7F}"/>
    <cellStyle name="40% - Ênfase6 10 5" xfId="12450" xr:uid="{1104BDD6-307B-4B18-8A20-205730182BE0}"/>
    <cellStyle name="40% - Ênfase6 10 5 2" xfId="12451" xr:uid="{BFCBD8F9-3128-4C38-A812-9608214A0B96}"/>
    <cellStyle name="40% - Ênfase6 10 5 2 2" xfId="37677" xr:uid="{8023266B-AB30-426E-91E5-9B6286FAD384}"/>
    <cellStyle name="40% - Ênfase6 10 5 2 2 2" xfId="37678" xr:uid="{A11DC41E-C4FB-4CD2-B306-FE95B3B23E49}"/>
    <cellStyle name="40% - Ênfase6 10 5 2 2 3" xfId="37679" xr:uid="{676F3BF7-CE79-46E1-991C-8AC89AC622AC}"/>
    <cellStyle name="40% - Ênfase6 10 5 2 3" xfId="37680" xr:uid="{921D8F8A-2A2B-4135-B354-23DC53D1A681}"/>
    <cellStyle name="40% - Ênfase6 10 5 2 4" xfId="37681" xr:uid="{2CBFD793-1808-48A2-98A9-955FAD944750}"/>
    <cellStyle name="40% - Ênfase6 10 5 3" xfId="12452" xr:uid="{61CE09D2-26D1-4432-A2DC-C24C0691DF20}"/>
    <cellStyle name="40% - Ênfase6 10 5 3 2" xfId="37682" xr:uid="{745773DF-3E39-4B44-B781-805D4B86FDC3}"/>
    <cellStyle name="40% - Ênfase6 10 5 3 2 2" xfId="37683" xr:uid="{EC77D518-3563-4B2A-8F34-F22EFE52EA72}"/>
    <cellStyle name="40% - Ênfase6 10 5 3 2 3" xfId="37684" xr:uid="{85346A4E-A9DE-40FC-9CBF-DF297CF4C7D9}"/>
    <cellStyle name="40% - Ênfase6 10 5 3 3" xfId="37685" xr:uid="{1879CE01-9DB9-4942-9CED-D68CBB12B5F5}"/>
    <cellStyle name="40% - Ênfase6 10 5 3 4" xfId="37686" xr:uid="{1CABDA9C-EAE9-43D1-92EF-4447132C9B03}"/>
    <cellStyle name="40% - Ênfase6 10 5 4" xfId="37687" xr:uid="{8030BC67-18E9-4EDE-BE44-DFDE2904806B}"/>
    <cellStyle name="40% - Ênfase6 10 5 4 2" xfId="37688" xr:uid="{26E42484-443A-4200-9BE6-0C649102C343}"/>
    <cellStyle name="40% - Ênfase6 10 5 4 3" xfId="37689" xr:uid="{EEAFE9C5-0D2C-4C4F-96BC-8028FA1B3166}"/>
    <cellStyle name="40% - Ênfase6 10 5 5" xfId="37690" xr:uid="{75254260-22E7-4B3F-91D7-ED32DA2FB349}"/>
    <cellStyle name="40% - Ênfase6 10 5 6" xfId="37691" xr:uid="{E878523F-F335-41DD-ACEB-CA2B42BA9A1D}"/>
    <cellStyle name="40% - Ênfase6 10 6" xfId="12453" xr:uid="{3DBE5416-EF25-4EAD-BDB1-9F619F02EF4B}"/>
    <cellStyle name="40% - Ênfase6 10 6 2" xfId="12454" xr:uid="{66116423-674F-4C3D-8022-09D397C95004}"/>
    <cellStyle name="40% - Ênfase6 10 6 2 2" xfId="37692" xr:uid="{0F4DA017-51D2-44F9-8405-0E63C12EEA98}"/>
    <cellStyle name="40% - Ênfase6 10 6 2 2 2" xfId="37693" xr:uid="{894ED8C2-FC80-45B3-9AAF-6C044E0E9ECA}"/>
    <cellStyle name="40% - Ênfase6 10 6 2 2 3" xfId="37694" xr:uid="{3DD88CDA-F778-42D2-9064-2FF247001879}"/>
    <cellStyle name="40% - Ênfase6 10 6 2 3" xfId="37695" xr:uid="{0B2997AC-743F-422B-9FF0-ACBD2833ED74}"/>
    <cellStyle name="40% - Ênfase6 10 6 2 4" xfId="37696" xr:uid="{14421661-A73F-4AC8-A6D8-33ECF1AA76B6}"/>
    <cellStyle name="40% - Ênfase6 10 6 3" xfId="12455" xr:uid="{9D37F4B2-4870-4E1F-8802-8174487E0E55}"/>
    <cellStyle name="40% - Ênfase6 10 6 3 2" xfId="37697" xr:uid="{D49DE632-081B-47F5-9D71-49B3EABCDA31}"/>
    <cellStyle name="40% - Ênfase6 10 6 3 2 2" xfId="37698" xr:uid="{C7EC6F50-C175-4DC3-94CA-CF0DCC779479}"/>
    <cellStyle name="40% - Ênfase6 10 6 3 2 3" xfId="37699" xr:uid="{C4F62753-7877-449D-8D69-BCE0271F8FE3}"/>
    <cellStyle name="40% - Ênfase6 10 6 3 3" xfId="37700" xr:uid="{699F1A52-5936-40CF-A7AF-57730EB4EB0E}"/>
    <cellStyle name="40% - Ênfase6 10 6 3 4" xfId="37701" xr:uid="{A435FF5F-3A5A-4A80-BD30-8818B0237EE4}"/>
    <cellStyle name="40% - Ênfase6 10 6 4" xfId="37702" xr:uid="{8908A98A-F2D5-43F0-9020-5E8A75548EFF}"/>
    <cellStyle name="40% - Ênfase6 10 6 4 2" xfId="37703" xr:uid="{AC5139A6-2FD3-4F74-8092-F27964D6AA7C}"/>
    <cellStyle name="40% - Ênfase6 10 6 4 3" xfId="37704" xr:uid="{2B1DA928-2568-4693-92CD-044D576F2F87}"/>
    <cellStyle name="40% - Ênfase6 10 6 5" xfId="37705" xr:uid="{5EEDDDCA-2781-41DD-8F95-E5AEB2C4C6C9}"/>
    <cellStyle name="40% - Ênfase6 10 6 6" xfId="37706" xr:uid="{80433B56-2459-4219-AD97-C518E1911EA3}"/>
    <cellStyle name="40% - Ênfase6 10 7" xfId="12456" xr:uid="{4AF27F3B-1A73-4604-BBA2-5EA57A9BB4D9}"/>
    <cellStyle name="40% - Ênfase6 10 7 2" xfId="12457" xr:uid="{93D5B575-3E6C-4D4F-8DB7-3FB3A6DEE087}"/>
    <cellStyle name="40% - Ênfase6 10 7 2 2" xfId="37707" xr:uid="{F170B67B-8E8B-4093-BE98-00FAE904667F}"/>
    <cellStyle name="40% - Ênfase6 10 7 2 2 2" xfId="37708" xr:uid="{3F1DF814-72FD-4B5A-9CD2-EFF83C8FE0CE}"/>
    <cellStyle name="40% - Ênfase6 10 7 2 2 3" xfId="37709" xr:uid="{D032CA9B-E705-4248-BD25-A43DE2B3674F}"/>
    <cellStyle name="40% - Ênfase6 10 7 2 3" xfId="37710" xr:uid="{F9D74A8C-60CF-4397-9186-64DEF246E8F9}"/>
    <cellStyle name="40% - Ênfase6 10 7 2 4" xfId="37711" xr:uid="{814B0C09-278F-4D64-BF32-B8E603021ADF}"/>
    <cellStyle name="40% - Ênfase6 10 7 3" xfId="12458" xr:uid="{403A6D81-A89A-4C51-BB13-4862C6F2EB99}"/>
    <cellStyle name="40% - Ênfase6 10 7 3 2" xfId="37712" xr:uid="{BC50297C-74AE-47C5-A4FE-BA3559142FF5}"/>
    <cellStyle name="40% - Ênfase6 10 7 3 2 2" xfId="37713" xr:uid="{9F7D459C-FC91-4124-ADBA-D37B5500D119}"/>
    <cellStyle name="40% - Ênfase6 10 7 3 2 3" xfId="37714" xr:uid="{2C9F258D-EB44-4A46-80CF-417BA3121DC6}"/>
    <cellStyle name="40% - Ênfase6 10 7 3 3" xfId="37715" xr:uid="{C80D6B13-61B6-4F30-B192-12ED5EADF859}"/>
    <cellStyle name="40% - Ênfase6 10 7 3 4" xfId="37716" xr:uid="{D6A681AE-2FC7-4E50-BAB3-0C25C98B286D}"/>
    <cellStyle name="40% - Ênfase6 10 7 4" xfId="37717" xr:uid="{06BBCB7D-5E28-422C-BAEA-E0144070E8FE}"/>
    <cellStyle name="40% - Ênfase6 10 7 4 2" xfId="37718" xr:uid="{2FBDB38A-83E4-427A-A30A-7AB0E0941C45}"/>
    <cellStyle name="40% - Ênfase6 10 7 4 3" xfId="37719" xr:uid="{47A8E28C-60C0-4601-B62D-F2D04634D52C}"/>
    <cellStyle name="40% - Ênfase6 10 7 5" xfId="37720" xr:uid="{E5976EE4-4063-4D2A-9803-2ECC568FEE11}"/>
    <cellStyle name="40% - Ênfase6 10 7 6" xfId="37721" xr:uid="{451B4EEB-BE1E-4915-85C6-A4ABCE5C9F01}"/>
    <cellStyle name="40% - Ênfase6 10 8" xfId="12459" xr:uid="{BE27663E-17F2-4DA2-BCB5-C8B3F317759D}"/>
    <cellStyle name="40% - Ênfase6 10 8 2" xfId="12460" xr:uid="{B95122C9-B3AE-48AC-A478-F2B07B6080B0}"/>
    <cellStyle name="40% - Ênfase6 10 8 2 2" xfId="37722" xr:uid="{88DD5BD9-931E-43D3-8E02-A0315BBA41F8}"/>
    <cellStyle name="40% - Ênfase6 10 8 2 2 2" xfId="37723" xr:uid="{278B3F4C-C314-4AA5-AE69-64C652F5CD9C}"/>
    <cellStyle name="40% - Ênfase6 10 8 2 2 3" xfId="37724" xr:uid="{DD9EFD2E-A3CF-49E6-8F98-37636419711A}"/>
    <cellStyle name="40% - Ênfase6 10 8 2 3" xfId="37725" xr:uid="{9A427152-4D96-413C-BB71-74CFC547F19F}"/>
    <cellStyle name="40% - Ênfase6 10 8 2 4" xfId="37726" xr:uid="{E058A2BD-D157-42FC-B404-B6822144095C}"/>
    <cellStyle name="40% - Ênfase6 10 8 3" xfId="12461" xr:uid="{DEA175F9-F760-4882-9B24-3B8DA8FB1890}"/>
    <cellStyle name="40% - Ênfase6 10 8 3 2" xfId="37727" xr:uid="{C4EB574E-8BF3-4971-BF98-65D3D346FA5E}"/>
    <cellStyle name="40% - Ênfase6 10 8 3 2 2" xfId="37728" xr:uid="{B2034824-E223-4056-89FC-6CFAE793F0DA}"/>
    <cellStyle name="40% - Ênfase6 10 8 3 2 3" xfId="37729" xr:uid="{4DEBE4D7-7FD1-4267-A739-F40960A2D6AF}"/>
    <cellStyle name="40% - Ênfase6 10 8 3 3" xfId="37730" xr:uid="{B210A744-7EB0-4FF8-B699-3D0600A43700}"/>
    <cellStyle name="40% - Ênfase6 10 8 3 4" xfId="37731" xr:uid="{054DE915-C4F4-4B9E-8F41-0B0F8926118B}"/>
    <cellStyle name="40% - Ênfase6 10 8 4" xfId="37732" xr:uid="{DF9019A4-44F0-4A3D-ABBB-411D89E41E3C}"/>
    <cellStyle name="40% - Ênfase6 10 8 4 2" xfId="37733" xr:uid="{E26A507D-D8C6-434F-9A92-0D8F481A5F23}"/>
    <cellStyle name="40% - Ênfase6 10 8 4 3" xfId="37734" xr:uid="{94B65685-CA05-482C-AC7F-DD709390EB22}"/>
    <cellStyle name="40% - Ênfase6 10 8 5" xfId="37735" xr:uid="{9DE0C23C-FACE-43D1-B77C-2F89767E2E71}"/>
    <cellStyle name="40% - Ênfase6 10 8 6" xfId="37736" xr:uid="{6CABA7E5-4F12-4F6A-82F2-82DC2BC37AB3}"/>
    <cellStyle name="40% - Ênfase6 10 9" xfId="12462" xr:uid="{DDAAFFCF-6D0C-4701-9EE1-BE97F1764803}"/>
    <cellStyle name="40% - Ênfase6 10 9 2" xfId="37737" xr:uid="{9AF1F997-644A-4164-9318-1A9DDBED7810}"/>
    <cellStyle name="40% - Ênfase6 10 9 2 2" xfId="37738" xr:uid="{F7D87032-D7FE-4AD5-868B-AC79B6961418}"/>
    <cellStyle name="40% - Ênfase6 10 9 2 3" xfId="37739" xr:uid="{535E39F9-507C-48E8-A4E1-5EBEF0E50B1E}"/>
    <cellStyle name="40% - Ênfase6 10 9 3" xfId="37740" xr:uid="{29EFAB46-DEC9-4C7F-85A1-3FBCBE94B086}"/>
    <cellStyle name="40% - Ênfase6 10 9 4" xfId="37741" xr:uid="{98EF21B3-BC45-4A7F-B0A4-01EFA9221902}"/>
    <cellStyle name="40% - Ênfase6 100" xfId="37742" xr:uid="{29AC61CC-4AA3-43B8-BA24-A2CD8D5B8943}"/>
    <cellStyle name="40% - Ênfase6 101" xfId="37743" xr:uid="{DE69A834-50CB-4138-9848-5CA172CEFD9C}"/>
    <cellStyle name="40% - Ênfase6 102" xfId="37744" xr:uid="{F859F258-B938-4556-A293-68DF33AFBAD1}"/>
    <cellStyle name="40% - Ênfase6 103" xfId="37745" xr:uid="{EAEBE967-C7AD-4B4C-8987-1942249016D6}"/>
    <cellStyle name="40% - Ênfase6 104" xfId="37746" xr:uid="{2E4C6884-F8F0-45F0-8D23-AE0099963D15}"/>
    <cellStyle name="40% - Ênfase6 105" xfId="37747" xr:uid="{1236B461-8CC2-4A6C-845E-82268A3A3C0D}"/>
    <cellStyle name="40% - Ênfase6 106" xfId="37748" xr:uid="{65D8F9BC-8BA9-4C2B-B12A-31D1E3C51544}"/>
    <cellStyle name="40% - Ênfase6 107" xfId="37749" xr:uid="{47C09D92-36BE-4D5C-849B-251B9862653D}"/>
    <cellStyle name="40% - Ênfase6 108" xfId="37750" xr:uid="{3E686FFD-796D-46E0-8A5D-56119AEEB952}"/>
    <cellStyle name="40% - Ênfase6 109" xfId="37751" xr:uid="{246A3B7D-DD6B-4462-8697-46CFEE5AA8CB}"/>
    <cellStyle name="40% - Ênfase6 11" xfId="5552" xr:uid="{C9AEE230-8D62-4580-AA64-E83A47B0C359}"/>
    <cellStyle name="40% - Ênfase6 11 2" xfId="5553" xr:uid="{B19756A2-C523-4489-A99F-483ABC510F7D}"/>
    <cellStyle name="40% - Ênfase6 11 2 2" xfId="12463" xr:uid="{28DAC3BB-985A-4A68-AF05-78F4FED72F87}"/>
    <cellStyle name="40% - Ênfase6 11 2 2 2" xfId="37752" xr:uid="{DB040BC7-0540-43FA-94C4-11EFEB7948E7}"/>
    <cellStyle name="40% - Ênfase6 11 2 2 2 2" xfId="37753" xr:uid="{8C027048-42C6-439D-8A21-62482DC9A629}"/>
    <cellStyle name="40% - Ênfase6 11 2 2 2 3" xfId="37754" xr:uid="{79E7E90A-E782-4E47-882C-A245946B6477}"/>
    <cellStyle name="40% - Ênfase6 11 2 2 3" xfId="37755" xr:uid="{B3BFE64D-2604-44AC-834D-229B3907EE8F}"/>
    <cellStyle name="40% - Ênfase6 11 2 2 4" xfId="37756" xr:uid="{ADCF728D-FA34-4688-8DA1-FCA8B3EE61E3}"/>
    <cellStyle name="40% - Ênfase6 11 2 3" xfId="12464" xr:uid="{59B52BAF-AAA0-441B-B160-939224FE5039}"/>
    <cellStyle name="40% - Ênfase6 11 2 3 2" xfId="37757" xr:uid="{EB98AEF0-29DC-4DAF-8F1E-435A53FE68B9}"/>
    <cellStyle name="40% - Ênfase6 11 2 3 2 2" xfId="37758" xr:uid="{22F72EB7-DEB3-4699-9D6A-B46CDDCB4C79}"/>
    <cellStyle name="40% - Ênfase6 11 2 3 2 3" xfId="37759" xr:uid="{47931C87-661F-4253-8F70-1E78C4B3D05D}"/>
    <cellStyle name="40% - Ênfase6 11 2 3 3" xfId="37760" xr:uid="{C397B807-DA4D-468E-8903-BA59A1027E95}"/>
    <cellStyle name="40% - Ênfase6 11 2 3 4" xfId="37761" xr:uid="{7B30A778-3C59-4FAA-A4C4-131EC6DFB97B}"/>
    <cellStyle name="40% - Ênfase6 11 2 4" xfId="37762" xr:uid="{F40D21D8-288C-4D7C-8B10-4C6D9F0FCF41}"/>
    <cellStyle name="40% - Ênfase6 11 2 4 2" xfId="37763" xr:uid="{D635CF3C-B002-4E56-8658-87C703391C7C}"/>
    <cellStyle name="40% - Ênfase6 11 2 4 3" xfId="37764" xr:uid="{69A481EF-72D6-4074-B5FD-B27DD9D47D13}"/>
    <cellStyle name="40% - Ênfase6 11 2 5" xfId="37765" xr:uid="{65409FA8-02F0-45ED-81FA-99CB0CBF0F9B}"/>
    <cellStyle name="40% - Ênfase6 11 2 6" xfId="37766" xr:uid="{6172E9F3-E363-4C01-A41B-1A037D6AA292}"/>
    <cellStyle name="40% - Ênfase6 11 3" xfId="5554" xr:uid="{AAC63269-2E77-4DA5-9616-F9DD4AE9A3FC}"/>
    <cellStyle name="40% - Ênfase6 11 3 2" xfId="12465" xr:uid="{A9EB7018-6A76-4DAD-9743-952F27486332}"/>
    <cellStyle name="40% - Ênfase6 11 3 2 2" xfId="37767" xr:uid="{D867EC28-1438-4D38-B814-F106956F270C}"/>
    <cellStyle name="40% - Ênfase6 11 3 2 2 2" xfId="37768" xr:uid="{8C07214B-6E0E-4D3B-BDAC-C6973020D4C2}"/>
    <cellStyle name="40% - Ênfase6 11 3 2 2 3" xfId="37769" xr:uid="{AF683820-A803-4965-B081-AE45860FDFF2}"/>
    <cellStyle name="40% - Ênfase6 11 3 2 3" xfId="37770" xr:uid="{7C63ED7D-AD50-4916-A905-6840D95C4F3C}"/>
    <cellStyle name="40% - Ênfase6 11 3 2 4" xfId="37771" xr:uid="{7ABCE284-3064-41DC-94CD-8A6980B2FD6D}"/>
    <cellStyle name="40% - Ênfase6 11 3 3" xfId="12466" xr:uid="{E35C7C2E-AA5F-4116-BC0C-3662197A610E}"/>
    <cellStyle name="40% - Ênfase6 11 3 3 2" xfId="37772" xr:uid="{8FD8931B-7DCF-475B-BD1F-984787E77023}"/>
    <cellStyle name="40% - Ênfase6 11 3 3 2 2" xfId="37773" xr:uid="{37675341-4A22-477B-8DB9-BA0FAFD3D72F}"/>
    <cellStyle name="40% - Ênfase6 11 3 3 2 3" xfId="37774" xr:uid="{DFF60531-041F-440D-AACD-7F9D5946D0F0}"/>
    <cellStyle name="40% - Ênfase6 11 3 3 3" xfId="37775" xr:uid="{DDF9267F-0692-49A3-94BC-D9B1F0CB59AC}"/>
    <cellStyle name="40% - Ênfase6 11 3 3 4" xfId="37776" xr:uid="{24ABAF4D-E6AC-4E7D-AE44-339DAA6C5585}"/>
    <cellStyle name="40% - Ênfase6 11 3 4" xfId="37777" xr:uid="{A4869101-2ED8-4CD2-84FF-D07DAEA28457}"/>
    <cellStyle name="40% - Ênfase6 11 3 4 2" xfId="37778" xr:uid="{0E4DBD70-0B75-4C4A-BA18-D845696F345E}"/>
    <cellStyle name="40% - Ênfase6 11 3 4 3" xfId="37779" xr:uid="{B472A816-BCF6-491F-B0A5-8A990F4229F8}"/>
    <cellStyle name="40% - Ênfase6 11 3 5" xfId="37780" xr:uid="{4961B3A2-871F-4487-B10D-C8CB0D8D358A}"/>
    <cellStyle name="40% - Ênfase6 11 3 6" xfId="37781" xr:uid="{029EA9ED-871D-47A4-AF2A-DF1CA4D38587}"/>
    <cellStyle name="40% - Ênfase6 11 4" xfId="12467" xr:uid="{AB541D5F-6231-4F56-9E65-2F4D4049B130}"/>
    <cellStyle name="40% - Ênfase6 11 4 2" xfId="37782" xr:uid="{6ED537AE-B7AF-4098-8A42-713AA38B1EBD}"/>
    <cellStyle name="40% - Ênfase6 11 4 2 2" xfId="37783" xr:uid="{825D1C7B-42F7-408B-AB8A-6FFC53168DDF}"/>
    <cellStyle name="40% - Ênfase6 11 4 2 3" xfId="37784" xr:uid="{DF06B591-DD5E-4BF9-8BD3-FB951B5AFAE3}"/>
    <cellStyle name="40% - Ênfase6 11 4 3" xfId="37785" xr:uid="{95924BF5-94B6-4362-A156-0BAD7CA5E4C7}"/>
    <cellStyle name="40% - Ênfase6 11 4 4" xfId="37786" xr:uid="{9C9DBA0B-9ECC-4DA6-A30D-063B7DBD7208}"/>
    <cellStyle name="40% - Ênfase6 11 5" xfId="12468" xr:uid="{AB10CF9A-C721-4110-850E-F5296AC75D49}"/>
    <cellStyle name="40% - Ênfase6 11 5 2" xfId="37787" xr:uid="{FF0B63B8-F875-4592-B26C-8C1D5A1FE5F6}"/>
    <cellStyle name="40% - Ênfase6 11 5 2 2" xfId="37788" xr:uid="{5E86EA64-A3B1-4277-B974-BCAD21E86C35}"/>
    <cellStyle name="40% - Ênfase6 11 5 2 3" xfId="37789" xr:uid="{325A033E-0F4E-404B-80E3-70727ECEC6FC}"/>
    <cellStyle name="40% - Ênfase6 11 5 3" xfId="37790" xr:uid="{BC7BB630-64E1-4CA0-A0E0-7AC424926198}"/>
    <cellStyle name="40% - Ênfase6 11 5 4" xfId="37791" xr:uid="{B37EF007-719B-4E41-BDC4-F69B97B6AA7E}"/>
    <cellStyle name="40% - Ênfase6 11 6" xfId="37792" xr:uid="{016B1A79-11A7-48CB-9012-2E4D977A7C3B}"/>
    <cellStyle name="40% - Ênfase6 11 6 2" xfId="37793" xr:uid="{A616A59E-052A-4FD5-BBBE-E322F322D356}"/>
    <cellStyle name="40% - Ênfase6 11 6 3" xfId="37794" xr:uid="{99EBD1B9-CF55-47F2-AFCB-AA76FCCF2709}"/>
    <cellStyle name="40% - Ênfase6 11 7" xfId="37795" xr:uid="{43CC25C4-0824-4CEE-A17C-BFDF2482940F}"/>
    <cellStyle name="40% - Ênfase6 11 8" xfId="37796" xr:uid="{96747003-9B1C-4295-89B2-C51EB55B60CD}"/>
    <cellStyle name="40% - Ênfase6 110" xfId="37797" xr:uid="{250FBFA7-0A9E-4A1C-8DE8-BDBED18A0DC6}"/>
    <cellStyle name="40% - Ênfase6 111" xfId="37798" xr:uid="{0779BDA4-1620-47E1-822F-8AFADFEA98D4}"/>
    <cellStyle name="40% - Ênfase6 112" xfId="37799" xr:uid="{C0828087-3705-4C5C-8D76-01C1D9398151}"/>
    <cellStyle name="40% - Ênfase6 113" xfId="37800" xr:uid="{A043275F-97BE-4A7A-9500-13016F340E00}"/>
    <cellStyle name="40% - Ênfase6 114" xfId="37801" xr:uid="{21502BCD-99D1-460D-BE9D-E1C164B46639}"/>
    <cellStyle name="40% - Ênfase6 115" xfId="37802" xr:uid="{8B8D5C93-BBE6-48F5-A106-2BD8399009B3}"/>
    <cellStyle name="40% - Ênfase6 116" xfId="37803" xr:uid="{FE85C85D-0167-4B26-B93B-3F0271C727D8}"/>
    <cellStyle name="40% - Ênfase6 117" xfId="37804" xr:uid="{6B9F48FE-3C88-44E6-A7C2-893FBB271323}"/>
    <cellStyle name="40% - Ênfase6 118" xfId="37805" xr:uid="{57B2A150-DD71-4F29-8331-A208BA0B8A6B}"/>
    <cellStyle name="40% - Ênfase6 119" xfId="37806" xr:uid="{987AEE48-7BD9-4918-98EB-0F337031421E}"/>
    <cellStyle name="40% - Ênfase6 12" xfId="5555" xr:uid="{763273DA-D483-4F1C-90D1-D43950EB37F3}"/>
    <cellStyle name="40% - Ênfase6 12 2" xfId="5556" xr:uid="{F58A8DA7-D60A-407D-911E-E563BFDEC4D5}"/>
    <cellStyle name="40% - Ênfase6 12 2 2" xfId="12469" xr:uid="{457F5F58-1394-4655-B940-D6408A06EF30}"/>
    <cellStyle name="40% - Ênfase6 12 2 2 2" xfId="37807" xr:uid="{C80E84B6-E098-4670-8A49-5597ABB17DBB}"/>
    <cellStyle name="40% - Ênfase6 12 2 2 2 2" xfId="37808" xr:uid="{72B39F72-360A-4E61-AD5F-96D8D1DB1A66}"/>
    <cellStyle name="40% - Ênfase6 12 2 2 2 3" xfId="37809" xr:uid="{2EDA38AD-B388-4F1F-869A-E5BE04407376}"/>
    <cellStyle name="40% - Ênfase6 12 2 2 3" xfId="37810" xr:uid="{4A638E97-89B9-4841-853E-12E6F82E3469}"/>
    <cellStyle name="40% - Ênfase6 12 2 2 4" xfId="37811" xr:uid="{45BF4812-5E27-43B9-8F8E-F39556D47138}"/>
    <cellStyle name="40% - Ênfase6 12 2 3" xfId="12470" xr:uid="{5AF00D81-E540-4F1F-9E03-9C546B4EBBAF}"/>
    <cellStyle name="40% - Ênfase6 12 2 3 2" xfId="37812" xr:uid="{FB5E7F1F-6C4D-4F3B-BE62-112E715EDED4}"/>
    <cellStyle name="40% - Ênfase6 12 2 3 2 2" xfId="37813" xr:uid="{D962A866-08F5-49A4-8FF9-1694C74F8DF8}"/>
    <cellStyle name="40% - Ênfase6 12 2 3 2 3" xfId="37814" xr:uid="{B7C744F7-4592-486B-A9E3-D5C4676DE6EE}"/>
    <cellStyle name="40% - Ênfase6 12 2 3 3" xfId="37815" xr:uid="{A9770527-75DD-4165-821F-D6891D48FF41}"/>
    <cellStyle name="40% - Ênfase6 12 2 3 4" xfId="37816" xr:uid="{446C3B83-07FB-4DAC-BFAA-6E9CB6AEF6C2}"/>
    <cellStyle name="40% - Ênfase6 12 2 4" xfId="37817" xr:uid="{ABEBF94B-5542-428F-8DC6-1AD945D9762B}"/>
    <cellStyle name="40% - Ênfase6 12 2 4 2" xfId="37818" xr:uid="{51C24DEB-1D04-4795-9780-880FCAE32FE9}"/>
    <cellStyle name="40% - Ênfase6 12 2 4 3" xfId="37819" xr:uid="{588BA00A-9687-4C25-BA75-B661DBC777DC}"/>
    <cellStyle name="40% - Ênfase6 12 2 5" xfId="37820" xr:uid="{753F48C4-FEE4-4695-A5F6-351DAE9B3170}"/>
    <cellStyle name="40% - Ênfase6 12 2 6" xfId="37821" xr:uid="{D1E15E69-8507-48D9-8344-2AA503AF5ACA}"/>
    <cellStyle name="40% - Ênfase6 12 3" xfId="5557" xr:uid="{9C7C806A-5A59-4B78-800A-645E75E8CD7C}"/>
    <cellStyle name="40% - Ênfase6 12 3 2" xfId="12471" xr:uid="{1DEE89B9-C292-4271-A6EC-342F294B251A}"/>
    <cellStyle name="40% - Ênfase6 12 3 2 2" xfId="37822" xr:uid="{D08F6C14-E163-40B0-AB59-816E292719E2}"/>
    <cellStyle name="40% - Ênfase6 12 3 2 2 2" xfId="37823" xr:uid="{5C516749-E0BA-416C-B2E0-033FE09461A9}"/>
    <cellStyle name="40% - Ênfase6 12 3 2 2 3" xfId="37824" xr:uid="{DA0D2793-2691-47A0-994C-47F7D87EA885}"/>
    <cellStyle name="40% - Ênfase6 12 3 2 3" xfId="37825" xr:uid="{271C1B98-EB6B-47DF-9362-629FCA627201}"/>
    <cellStyle name="40% - Ênfase6 12 3 2 4" xfId="37826" xr:uid="{B4F6AF97-EE8C-4859-BC77-532F7902EE53}"/>
    <cellStyle name="40% - Ênfase6 12 3 3" xfId="12472" xr:uid="{2825D42E-46F0-433F-8EE6-714B53FB121D}"/>
    <cellStyle name="40% - Ênfase6 12 3 3 2" xfId="37827" xr:uid="{533B7499-9550-40B0-9DA8-378CE65110A9}"/>
    <cellStyle name="40% - Ênfase6 12 3 3 2 2" xfId="37828" xr:uid="{49D6CAD5-4EF2-4230-BFE0-C734D085CBF0}"/>
    <cellStyle name="40% - Ênfase6 12 3 3 2 3" xfId="37829" xr:uid="{9B17A8B7-AB91-42DE-B2FF-ABF333DE620A}"/>
    <cellStyle name="40% - Ênfase6 12 3 3 3" xfId="37830" xr:uid="{D6D4C83C-2CC4-4542-9006-F96073F299C2}"/>
    <cellStyle name="40% - Ênfase6 12 3 3 4" xfId="37831" xr:uid="{0A9F4492-FE74-426A-8215-E381CF4E0446}"/>
    <cellStyle name="40% - Ênfase6 12 3 4" xfId="37832" xr:uid="{63200429-BA9A-4891-8070-C963DA973487}"/>
    <cellStyle name="40% - Ênfase6 12 3 4 2" xfId="37833" xr:uid="{1E18DAF8-FCDA-4FBC-8B5F-F64BDA2BFB4F}"/>
    <cellStyle name="40% - Ênfase6 12 3 4 3" xfId="37834" xr:uid="{C9C49ECC-9533-4A81-B0B7-AABD9AEC06D7}"/>
    <cellStyle name="40% - Ênfase6 12 3 5" xfId="37835" xr:uid="{4613FBD3-90F7-4375-8CC1-3B72CF95B664}"/>
    <cellStyle name="40% - Ênfase6 12 3 6" xfId="37836" xr:uid="{0EE5E4D4-E03F-4711-80BF-DC58636345F3}"/>
    <cellStyle name="40% - Ênfase6 12 4" xfId="12473" xr:uid="{E8D24204-2F89-4D1C-A99E-AB86B35F6CF9}"/>
    <cellStyle name="40% - Ênfase6 12 4 2" xfId="37837" xr:uid="{7664F57D-4DCF-46B7-82F5-BAFC12E700D0}"/>
    <cellStyle name="40% - Ênfase6 12 4 2 2" xfId="37838" xr:uid="{4D23F742-A716-4B79-AAB5-1199662CFC08}"/>
    <cellStyle name="40% - Ênfase6 12 4 2 3" xfId="37839" xr:uid="{824D7B33-82C1-48F3-9D3E-922E3F2666E2}"/>
    <cellStyle name="40% - Ênfase6 12 4 3" xfId="37840" xr:uid="{2DCF39B5-3939-42A8-9C2C-E0AB01AD8677}"/>
    <cellStyle name="40% - Ênfase6 12 4 4" xfId="37841" xr:uid="{4D611F47-E0E6-454F-A868-ADB563286D7F}"/>
    <cellStyle name="40% - Ênfase6 12 5" xfId="12474" xr:uid="{D8A6F8F4-0088-439D-9DBF-4F63BB13F089}"/>
    <cellStyle name="40% - Ênfase6 12 5 2" xfId="37842" xr:uid="{FF377FDB-393B-4D3C-A9F5-BBAFA223E80D}"/>
    <cellStyle name="40% - Ênfase6 12 5 2 2" xfId="37843" xr:uid="{AFD136BB-CA21-4800-9B40-1E85E8BFC1F2}"/>
    <cellStyle name="40% - Ênfase6 12 5 2 3" xfId="37844" xr:uid="{C8E6C6F7-6D4D-4F50-8412-ADB047C8009E}"/>
    <cellStyle name="40% - Ênfase6 12 5 3" xfId="37845" xr:uid="{A1F2D599-1DD0-4D06-9876-1939E61738F5}"/>
    <cellStyle name="40% - Ênfase6 12 5 4" xfId="37846" xr:uid="{B688B46C-E20C-481F-AE07-C7FC95DD91D1}"/>
    <cellStyle name="40% - Ênfase6 12 6" xfId="37847" xr:uid="{9AE97992-6823-4834-BB9E-1A27F166EEFD}"/>
    <cellStyle name="40% - Ênfase6 12 6 2" xfId="37848" xr:uid="{4FB1E06C-9CF9-4F4C-B615-4618C8D20CD3}"/>
    <cellStyle name="40% - Ênfase6 12 6 3" xfId="37849" xr:uid="{6CAED068-4FE8-4F56-A2F7-6154B0D52329}"/>
    <cellStyle name="40% - Ênfase6 12 7" xfId="37850" xr:uid="{A4F3176F-0B5F-4780-AB81-152CA95FBE47}"/>
    <cellStyle name="40% - Ênfase6 12 8" xfId="37851" xr:uid="{4CFBF623-DE4D-4D31-AF2A-8363A4FD9B3E}"/>
    <cellStyle name="40% - Ênfase6 120" xfId="37852" xr:uid="{0FD770D5-1464-494E-8ECF-B0281868F53F}"/>
    <cellStyle name="40% - Ênfase6 121" xfId="37853" xr:uid="{9286D163-F5B4-44B2-8B9A-3D2B5BAE4DD6}"/>
    <cellStyle name="40% - Ênfase6 122" xfId="37854" xr:uid="{BE8E12B2-2940-4199-8FA8-88174E893AD5}"/>
    <cellStyle name="40% - Ênfase6 123" xfId="37855" xr:uid="{CEF2A393-6932-4AE5-BA1A-4D1B91A9F622}"/>
    <cellStyle name="40% - Ênfase6 124" xfId="37856" xr:uid="{9AB0242C-1C5D-405D-9BEB-F968278B24FB}"/>
    <cellStyle name="40% - Ênfase6 125" xfId="37857" xr:uid="{AF621C66-F2A9-4BB0-9652-B0DE789ABE5C}"/>
    <cellStyle name="40% - Ênfase6 126" xfId="37858" xr:uid="{074A4AE2-7CAF-4DBA-A19A-25F2E4F67BAF}"/>
    <cellStyle name="40% - Ênfase6 127" xfId="37859" xr:uid="{F61DD9D2-B183-4203-9806-BD6F7A35F911}"/>
    <cellStyle name="40% - Ênfase6 128" xfId="37860" xr:uid="{E0CBF377-345A-4790-B910-E2EBD0D5E571}"/>
    <cellStyle name="40% - Ênfase6 129" xfId="37861" xr:uid="{B3A5B3A6-F588-42FF-88E9-731B95217A0B}"/>
    <cellStyle name="40% - Ênfase6 13" xfId="5558" xr:uid="{1B646EC6-B52B-4A15-BD33-680A834BE140}"/>
    <cellStyle name="40% - Ênfase6 13 2" xfId="12475" xr:uid="{66F4A477-41F3-4D83-9077-29F59A71AB08}"/>
    <cellStyle name="40% - Ênfase6 13 2 2" xfId="12476" xr:uid="{1ECE73E7-F7FD-4E40-BF50-253E2998BBF5}"/>
    <cellStyle name="40% - Ênfase6 13 2 2 2" xfId="37862" xr:uid="{184C8E77-92D6-48E8-9A96-B9125F898D77}"/>
    <cellStyle name="40% - Ênfase6 13 2 2 2 2" xfId="37863" xr:uid="{F2EE2D41-F99B-480A-A4D0-B7EE0CBADC52}"/>
    <cellStyle name="40% - Ênfase6 13 2 2 2 3" xfId="37864" xr:uid="{D5C40C90-1121-44C6-8875-F32FC234D39E}"/>
    <cellStyle name="40% - Ênfase6 13 2 2 3" xfId="37865" xr:uid="{BA0B6741-132E-43F4-96D7-F31D20F04A01}"/>
    <cellStyle name="40% - Ênfase6 13 2 2 4" xfId="37866" xr:uid="{197FD15C-3636-4604-8562-7123A08AF9F0}"/>
    <cellStyle name="40% - Ênfase6 13 2 3" xfId="12477" xr:uid="{D1445042-4570-4B49-AE85-D52062748BED}"/>
    <cellStyle name="40% - Ênfase6 13 2 3 2" xfId="37867" xr:uid="{BCBB1ABD-9027-49E7-968A-00C4138DB326}"/>
    <cellStyle name="40% - Ênfase6 13 2 3 2 2" xfId="37868" xr:uid="{00819D3B-4B04-40CE-9E53-724928BC3337}"/>
    <cellStyle name="40% - Ênfase6 13 2 3 2 3" xfId="37869" xr:uid="{BBBE504A-4DC1-4197-8660-22DABD95E111}"/>
    <cellStyle name="40% - Ênfase6 13 2 3 3" xfId="37870" xr:uid="{D111D34C-BEC3-4EB9-BED0-5B7164E577AC}"/>
    <cellStyle name="40% - Ênfase6 13 2 3 4" xfId="37871" xr:uid="{744DFEA1-564F-4C7A-B917-ABB3A58F971C}"/>
    <cellStyle name="40% - Ênfase6 13 2 4" xfId="37872" xr:uid="{C287ABDF-68D2-4652-AA8B-16581D1C4207}"/>
    <cellStyle name="40% - Ênfase6 13 2 4 2" xfId="37873" xr:uid="{B27E6D59-F5D7-4B94-9F05-A51782437806}"/>
    <cellStyle name="40% - Ênfase6 13 2 4 3" xfId="37874" xr:uid="{AA0D0FC6-5DF1-4A29-8A5B-B4A3C2891163}"/>
    <cellStyle name="40% - Ênfase6 13 2 5" xfId="37875" xr:uid="{B2176FB7-5137-43C5-BB3D-73D9D5634A0B}"/>
    <cellStyle name="40% - Ênfase6 13 2 6" xfId="37876" xr:uid="{17BE16B4-400D-47CF-8227-D764692D4B03}"/>
    <cellStyle name="40% - Ênfase6 13 3" xfId="12478" xr:uid="{DAF53C30-4C02-47F2-97B0-5D5AF148722E}"/>
    <cellStyle name="40% - Ênfase6 13 3 2" xfId="12479" xr:uid="{43537B97-3684-4A6B-BAF1-C6E165EB63A7}"/>
    <cellStyle name="40% - Ênfase6 13 3 2 2" xfId="37877" xr:uid="{E2999F4A-C40D-4E14-AB29-7FC22F0D2189}"/>
    <cellStyle name="40% - Ênfase6 13 3 2 2 2" xfId="37878" xr:uid="{CF8BB656-2707-4E0C-B3FD-85904A44E73D}"/>
    <cellStyle name="40% - Ênfase6 13 3 2 2 3" xfId="37879" xr:uid="{E643B085-6986-4BFA-97DE-B5F4E821006C}"/>
    <cellStyle name="40% - Ênfase6 13 3 2 3" xfId="37880" xr:uid="{64FDE337-B1AC-4F58-B640-4C41B98A455C}"/>
    <cellStyle name="40% - Ênfase6 13 3 2 4" xfId="37881" xr:uid="{F686C733-2CD1-4662-A3F3-A8F83C1BB87F}"/>
    <cellStyle name="40% - Ênfase6 13 3 3" xfId="12480" xr:uid="{2BC00E42-F6B7-412F-A4E2-3DDB2AE487D8}"/>
    <cellStyle name="40% - Ênfase6 13 3 3 2" xfId="37882" xr:uid="{5E17AF67-26D4-4461-AF3E-93561489CEB7}"/>
    <cellStyle name="40% - Ênfase6 13 3 3 2 2" xfId="37883" xr:uid="{0F613CAD-E7ED-4DE5-82B1-09A33C7940BA}"/>
    <cellStyle name="40% - Ênfase6 13 3 3 2 3" xfId="37884" xr:uid="{6533F765-D5C1-4CBB-A33C-B36D755CEF65}"/>
    <cellStyle name="40% - Ênfase6 13 3 3 3" xfId="37885" xr:uid="{3AB2E784-62DF-4578-B62F-D58E07B15496}"/>
    <cellStyle name="40% - Ênfase6 13 3 3 4" xfId="37886" xr:uid="{9A989D90-8B59-42E4-9CC2-E8133DCE3A60}"/>
    <cellStyle name="40% - Ênfase6 13 3 4" xfId="37887" xr:uid="{F826FBE5-BA7B-4B7C-811B-847DD65F13C3}"/>
    <cellStyle name="40% - Ênfase6 13 3 4 2" xfId="37888" xr:uid="{7A4D5D7D-E488-4C95-8456-C7A2973284C7}"/>
    <cellStyle name="40% - Ênfase6 13 3 4 3" xfId="37889" xr:uid="{284A547D-75D2-4684-AD2C-6A4E00193EFC}"/>
    <cellStyle name="40% - Ênfase6 13 3 5" xfId="37890" xr:uid="{62C43C40-C55C-4761-9DD3-18E061870FCD}"/>
    <cellStyle name="40% - Ênfase6 13 3 6" xfId="37891" xr:uid="{9068685F-5C0D-4A6A-B304-37BE5B3BCB57}"/>
    <cellStyle name="40% - Ênfase6 13 4" xfId="12481" xr:uid="{A8EDC1C4-F079-46F3-9ED9-60F7EA4695BE}"/>
    <cellStyle name="40% - Ênfase6 13 4 2" xfId="37892" xr:uid="{6A57D6DC-F738-4151-A628-3C7F787BAE42}"/>
    <cellStyle name="40% - Ênfase6 13 4 2 2" xfId="37893" xr:uid="{13E0A53D-5431-4479-8B3C-3244A4637E68}"/>
    <cellStyle name="40% - Ênfase6 13 4 2 3" xfId="37894" xr:uid="{3EB74219-AECC-455B-9F29-25A040D77C27}"/>
    <cellStyle name="40% - Ênfase6 13 4 3" xfId="37895" xr:uid="{91DC95FE-5E01-45F0-A7D0-01EDCEA94C10}"/>
    <cellStyle name="40% - Ênfase6 13 4 4" xfId="37896" xr:uid="{EA2F8EE3-9F8A-4699-B1C5-95E394E296BE}"/>
    <cellStyle name="40% - Ênfase6 13 5" xfId="12482" xr:uid="{44745AEF-DAE6-4D5C-BEC5-00D6353A3621}"/>
    <cellStyle name="40% - Ênfase6 13 5 2" xfId="37897" xr:uid="{4B91A6B7-804E-4F3A-8964-C5933A332114}"/>
    <cellStyle name="40% - Ênfase6 13 5 2 2" xfId="37898" xr:uid="{340EA1A7-9878-404E-82D7-D4B7592579A4}"/>
    <cellStyle name="40% - Ênfase6 13 5 2 3" xfId="37899" xr:uid="{CEF25DE5-BCC0-4A38-9F5E-4F5F38543126}"/>
    <cellStyle name="40% - Ênfase6 13 5 3" xfId="37900" xr:uid="{96BE6573-4EAD-4275-8583-6D8720C0C103}"/>
    <cellStyle name="40% - Ênfase6 13 5 4" xfId="37901" xr:uid="{C7FB53B2-2A9C-4925-915C-72EF6C22FAA4}"/>
    <cellStyle name="40% - Ênfase6 130" xfId="37902" xr:uid="{92E8AFB5-36C5-4581-BCE4-ED13248225AF}"/>
    <cellStyle name="40% - Ênfase6 131" xfId="37903" xr:uid="{54E31182-94CA-44DD-A452-6745ECCDA3FC}"/>
    <cellStyle name="40% - Ênfase6 132" xfId="37904" xr:uid="{2BBA57F1-0C3C-4C92-8770-8A119BD1CAF2}"/>
    <cellStyle name="40% - Ênfase6 133" xfId="37905" xr:uid="{E522C4F0-1B95-4B4C-A3FD-646344FD0DA9}"/>
    <cellStyle name="40% - Ênfase6 134" xfId="37906" xr:uid="{B53F8E48-C752-4B79-AA35-F906305995B2}"/>
    <cellStyle name="40% - Ênfase6 135" xfId="37907" xr:uid="{BFB1BC70-6DC0-4D0F-840B-791D4386140F}"/>
    <cellStyle name="40% - Ênfase6 136" xfId="37908" xr:uid="{41E26265-65B2-4EF6-B7DE-012D8DD9BBAF}"/>
    <cellStyle name="40% - Ênfase6 137" xfId="37909" xr:uid="{9560BDDB-E408-4157-97F6-B2047E93691D}"/>
    <cellStyle name="40% - Ênfase6 138" xfId="37910" xr:uid="{16DEAA7D-2C94-413B-922E-26AFF49DBEF8}"/>
    <cellStyle name="40% - Ênfase6 139" xfId="37911" xr:uid="{B1517528-69A1-4A92-B3AA-E3F5E6856283}"/>
    <cellStyle name="40% - Ênfase6 14" xfId="5559" xr:uid="{3302B989-EB4B-4E91-A42F-662E9172EE09}"/>
    <cellStyle name="40% - Ênfase6 14 2" xfId="12483" xr:uid="{989AD656-F31A-4696-9EFD-B91AF52CB4C1}"/>
    <cellStyle name="40% - Ênfase6 14 2 2" xfId="12484" xr:uid="{E7967141-7CB6-4D39-9EB0-7AB913258CE1}"/>
    <cellStyle name="40% - Ênfase6 14 2 2 2" xfId="37912" xr:uid="{0B117C14-524C-4B8D-B778-F4A7AF8C43C2}"/>
    <cellStyle name="40% - Ênfase6 14 2 2 2 2" xfId="37913" xr:uid="{B7BEF134-AE62-4D56-AE19-142F0B831C44}"/>
    <cellStyle name="40% - Ênfase6 14 2 2 2 3" xfId="37914" xr:uid="{8C839AC7-F333-4212-9B9F-E04BF5A02FDB}"/>
    <cellStyle name="40% - Ênfase6 14 2 2 3" xfId="37915" xr:uid="{A25515E1-FF4B-4189-B6BF-E716D4C52CAD}"/>
    <cellStyle name="40% - Ênfase6 14 2 2 4" xfId="37916" xr:uid="{D27A6D88-FF9F-4B25-B9C9-3FA4897B0D4B}"/>
    <cellStyle name="40% - Ênfase6 14 2 3" xfId="12485" xr:uid="{E66FB004-21C0-417C-828E-B3BB216EA430}"/>
    <cellStyle name="40% - Ênfase6 14 2 3 2" xfId="37917" xr:uid="{E37FB605-E0D9-43BF-90DF-D2D6FBB04805}"/>
    <cellStyle name="40% - Ênfase6 14 2 3 2 2" xfId="37918" xr:uid="{D89AD510-622D-4137-B083-9A779D714D40}"/>
    <cellStyle name="40% - Ênfase6 14 2 3 2 3" xfId="37919" xr:uid="{05F473CB-5B0D-4945-AB72-300065D19229}"/>
    <cellStyle name="40% - Ênfase6 14 2 3 3" xfId="37920" xr:uid="{68FD7B1A-D528-47AA-9314-22F27A257C38}"/>
    <cellStyle name="40% - Ênfase6 14 2 3 4" xfId="37921" xr:uid="{3CD10D7D-0883-4C4D-984C-BCF8D4E293C0}"/>
    <cellStyle name="40% - Ênfase6 14 2 4" xfId="37922" xr:uid="{5A28B25A-5096-4F29-AAB4-40BAFECBFF13}"/>
    <cellStyle name="40% - Ênfase6 14 2 4 2" xfId="37923" xr:uid="{C528FF9F-AAC3-49C8-9E3D-B5EC14C21552}"/>
    <cellStyle name="40% - Ênfase6 14 2 4 3" xfId="37924" xr:uid="{D74B4734-CD56-422F-93BA-173212FD687B}"/>
    <cellStyle name="40% - Ênfase6 14 2 5" xfId="37925" xr:uid="{33A5AFB2-EAFE-4BBF-B29C-76E3A260C6A0}"/>
    <cellStyle name="40% - Ênfase6 14 2 6" xfId="37926" xr:uid="{95A6B55B-ACBF-4DE2-9041-5BAD3A39D229}"/>
    <cellStyle name="40% - Ênfase6 14 3" xfId="12486" xr:uid="{9C5FEFAF-7943-4202-98BD-06B3E3CFA515}"/>
    <cellStyle name="40% - Ênfase6 14 3 2" xfId="12487" xr:uid="{AE1837E0-3918-4717-8D25-B61158C72000}"/>
    <cellStyle name="40% - Ênfase6 14 3 2 2" xfId="37927" xr:uid="{C779F4E5-C2C9-4B21-A68D-BC787B6DAF07}"/>
    <cellStyle name="40% - Ênfase6 14 3 2 2 2" xfId="37928" xr:uid="{2BC4F8AB-1F35-4EA5-9FF4-794E2D4E9298}"/>
    <cellStyle name="40% - Ênfase6 14 3 2 2 3" xfId="37929" xr:uid="{D480B930-CF09-4EFE-80F2-B9E0E08689E6}"/>
    <cellStyle name="40% - Ênfase6 14 3 2 3" xfId="37930" xr:uid="{67219D75-3CCB-4AC7-82FB-5E0677F6B343}"/>
    <cellStyle name="40% - Ênfase6 14 3 2 4" xfId="37931" xr:uid="{777AAFC1-6514-4F07-A691-A9E815A23AFB}"/>
    <cellStyle name="40% - Ênfase6 14 3 3" xfId="12488" xr:uid="{91AB3C48-E3AC-4211-9039-528B960D7F5F}"/>
    <cellStyle name="40% - Ênfase6 14 3 3 2" xfId="37932" xr:uid="{806CEFD4-2449-4429-A0D5-AACAE51E8259}"/>
    <cellStyle name="40% - Ênfase6 14 3 3 2 2" xfId="37933" xr:uid="{C83CECD4-174C-4BBE-BF6F-AA1F2FDEF2AD}"/>
    <cellStyle name="40% - Ênfase6 14 3 3 2 3" xfId="37934" xr:uid="{EBB38F5E-813D-40EF-A338-CE97448E5965}"/>
    <cellStyle name="40% - Ênfase6 14 3 3 3" xfId="37935" xr:uid="{F7BD7BDF-9988-4369-A7BF-1A26C69CFB74}"/>
    <cellStyle name="40% - Ênfase6 14 3 3 4" xfId="37936" xr:uid="{A85ECFFC-4829-40A5-AB9C-7FD0477E2EE9}"/>
    <cellStyle name="40% - Ênfase6 14 3 4" xfId="37937" xr:uid="{7A5AC4B8-AE97-4775-9F69-2A30046CAB81}"/>
    <cellStyle name="40% - Ênfase6 14 3 4 2" xfId="37938" xr:uid="{2017B6C4-586F-4940-9543-9E773F987547}"/>
    <cellStyle name="40% - Ênfase6 14 3 4 3" xfId="37939" xr:uid="{C4ED8427-0DCD-4F78-B201-C5382A70802C}"/>
    <cellStyle name="40% - Ênfase6 14 3 5" xfId="37940" xr:uid="{18F58784-2888-4E05-AE02-6ED23A28D52C}"/>
    <cellStyle name="40% - Ênfase6 14 3 6" xfId="37941" xr:uid="{BCDD3A57-3CE4-45C9-BD6B-911030160568}"/>
    <cellStyle name="40% - Ênfase6 14 4" xfId="12489" xr:uid="{42B59CAE-1E25-4E80-A270-53887F51C449}"/>
    <cellStyle name="40% - Ênfase6 14 4 2" xfId="37942" xr:uid="{18BAC9B0-5A4C-4D7C-8765-34ECC1CAE5D6}"/>
    <cellStyle name="40% - Ênfase6 14 4 2 2" xfId="37943" xr:uid="{782FFE4C-8B63-4182-8F29-FC64A550D604}"/>
    <cellStyle name="40% - Ênfase6 14 4 2 3" xfId="37944" xr:uid="{34AA2951-0E6D-48A2-8363-8C493C2AD6A5}"/>
    <cellStyle name="40% - Ênfase6 14 4 3" xfId="37945" xr:uid="{4C2494EB-23CC-4171-8BDA-FDBE9D0535DB}"/>
    <cellStyle name="40% - Ênfase6 14 4 4" xfId="37946" xr:uid="{8ACAD89F-115E-49A7-9844-CAF0839E32A2}"/>
    <cellStyle name="40% - Ênfase6 14 5" xfId="12490" xr:uid="{A9536EFC-6DB2-45D9-A125-20C4D2721400}"/>
    <cellStyle name="40% - Ênfase6 14 5 2" xfId="37947" xr:uid="{DEDDBDF8-EAD1-40A6-BA39-0514D6B7A622}"/>
    <cellStyle name="40% - Ênfase6 14 5 2 2" xfId="37948" xr:uid="{51E80E21-F3DA-40BA-9E1A-E212CC3CF5B0}"/>
    <cellStyle name="40% - Ênfase6 14 5 2 3" xfId="37949" xr:uid="{23095659-1951-42CB-AF07-F3EBEF1E7F6D}"/>
    <cellStyle name="40% - Ênfase6 14 5 3" xfId="37950" xr:uid="{2639548D-E82F-4E99-BCF7-04994417858E}"/>
    <cellStyle name="40% - Ênfase6 14 5 4" xfId="37951" xr:uid="{271792F2-BA5F-4CC1-B60E-EAEA8494A2C4}"/>
    <cellStyle name="40% - Ênfase6 140" xfId="37952" xr:uid="{D0F07413-1AD9-463E-8AF3-6D89CB93D6A3}"/>
    <cellStyle name="40% - Ênfase6 141" xfId="37953" xr:uid="{F9BC74F3-E43D-48EA-B04A-6A85B0BB75F7}"/>
    <cellStyle name="40% - Ênfase6 142" xfId="37954" xr:uid="{F2D12EDD-561B-4C54-B67C-FA889742CB09}"/>
    <cellStyle name="40% - Ênfase6 143" xfId="37955" xr:uid="{947C42B1-F5E4-4730-BF8D-EAB9D742298A}"/>
    <cellStyle name="40% - Ênfase6 144" xfId="43942" xr:uid="{999A6E50-AA6B-429A-A645-D00356C80FD8}"/>
    <cellStyle name="40% - Ênfase6 145" xfId="43943" xr:uid="{9CBD1D27-BA89-4F5F-AB21-82F5299EF730}"/>
    <cellStyle name="40% - Ênfase6 146" xfId="43944" xr:uid="{787CE3A4-9EEB-4172-AFF1-611BC829E4D8}"/>
    <cellStyle name="40% - Ênfase6 147" xfId="43945" xr:uid="{CC4FFABD-7259-478F-AC22-2AEAE1456DC8}"/>
    <cellStyle name="40% - Ênfase6 148" xfId="43946" xr:uid="{53CAD740-1288-4C71-BB00-D018DEA597B7}"/>
    <cellStyle name="40% - Ênfase6 149" xfId="43947" xr:uid="{6157AEB9-DD12-4A92-BAFB-AE59DC892B47}"/>
    <cellStyle name="40% - Ênfase6 15" xfId="5560" xr:uid="{16CA2E52-10A8-4BA8-8AA4-F03645AE1C61}"/>
    <cellStyle name="40% - Ênfase6 15 2" xfId="12491" xr:uid="{A73F6027-D4DE-4752-B174-8D208733F927}"/>
    <cellStyle name="40% - Ênfase6 15 2 2" xfId="12492" xr:uid="{CEB04349-8817-45C0-8279-35373BC811DF}"/>
    <cellStyle name="40% - Ênfase6 15 2 2 2" xfId="37956" xr:uid="{FFADF05F-85AC-4B6F-AE42-9E0B37675996}"/>
    <cellStyle name="40% - Ênfase6 15 2 2 2 2" xfId="37957" xr:uid="{5D591F0C-9165-4C28-842B-95CB26BACA86}"/>
    <cellStyle name="40% - Ênfase6 15 2 2 2 3" xfId="37958" xr:uid="{107F028E-720F-49F8-81E9-10D03240743F}"/>
    <cellStyle name="40% - Ênfase6 15 2 2 3" xfId="37959" xr:uid="{873D698B-28A6-42F4-B931-DCE53EFB8FFC}"/>
    <cellStyle name="40% - Ênfase6 15 2 2 4" xfId="37960" xr:uid="{5B50340D-2E27-4438-80F4-E051B4A1140E}"/>
    <cellStyle name="40% - Ênfase6 15 2 3" xfId="12493" xr:uid="{4F848BD8-9EBF-4E24-89F5-EA24691ABFE8}"/>
    <cellStyle name="40% - Ênfase6 15 2 3 2" xfId="37961" xr:uid="{2EB3BB91-CF63-4C7D-8B5E-826764DCE69F}"/>
    <cellStyle name="40% - Ênfase6 15 2 3 2 2" xfId="37962" xr:uid="{87A8264C-360A-49F4-9557-E0EF6F6F5687}"/>
    <cellStyle name="40% - Ênfase6 15 2 3 2 3" xfId="37963" xr:uid="{47BC3929-1D15-4C74-A230-4EF86D340D7E}"/>
    <cellStyle name="40% - Ênfase6 15 2 3 3" xfId="37964" xr:uid="{96C707A8-41EE-43CB-93F0-F6C23D610ADD}"/>
    <cellStyle name="40% - Ênfase6 15 2 3 4" xfId="37965" xr:uid="{F1644BAB-3373-4C04-AF7E-E568AC7363AB}"/>
    <cellStyle name="40% - Ênfase6 15 2 4" xfId="37966" xr:uid="{B3828AFE-8DF7-4C61-B17A-2F81CDF273AD}"/>
    <cellStyle name="40% - Ênfase6 15 2 4 2" xfId="37967" xr:uid="{2841A5C3-24F9-482D-83AF-9ADFC17BAF17}"/>
    <cellStyle name="40% - Ênfase6 15 2 4 3" xfId="37968" xr:uid="{0E79B8B7-9672-4A35-AD16-F2645FE70969}"/>
    <cellStyle name="40% - Ênfase6 15 2 5" xfId="37969" xr:uid="{826F60C0-918C-4398-8A17-0A3D71E08231}"/>
    <cellStyle name="40% - Ênfase6 15 2 6" xfId="37970" xr:uid="{75FBC44A-ACFB-4E0C-81E9-7BD0951F5BBE}"/>
    <cellStyle name="40% - Ênfase6 15 3" xfId="12494" xr:uid="{55052E6A-F3D2-4920-8D15-0DA039E192C7}"/>
    <cellStyle name="40% - Ênfase6 15 3 2" xfId="12495" xr:uid="{896AE28D-639A-4D81-9A9D-1153D2BFF9CA}"/>
    <cellStyle name="40% - Ênfase6 15 3 2 2" xfId="37971" xr:uid="{BF4FA6BF-D055-4120-A3A4-5C83CAE1C973}"/>
    <cellStyle name="40% - Ênfase6 15 3 2 2 2" xfId="37972" xr:uid="{68FEF653-5766-44C9-B89C-B882BBC47600}"/>
    <cellStyle name="40% - Ênfase6 15 3 2 2 3" xfId="37973" xr:uid="{67B89247-F28E-41E8-ABBD-0BAE951F266B}"/>
    <cellStyle name="40% - Ênfase6 15 3 2 3" xfId="37974" xr:uid="{8E96BFAB-F539-420E-841A-2FABE1EE3C9D}"/>
    <cellStyle name="40% - Ênfase6 15 3 2 4" xfId="37975" xr:uid="{A8C975FC-9921-4D81-BD20-AD65BF25AB2E}"/>
    <cellStyle name="40% - Ênfase6 15 3 3" xfId="12496" xr:uid="{1664EB1D-EB0A-4A3F-86E2-00677231692A}"/>
    <cellStyle name="40% - Ênfase6 15 3 3 2" xfId="37976" xr:uid="{EF291CEE-DDDC-454F-8D3C-0070C9286D11}"/>
    <cellStyle name="40% - Ênfase6 15 3 3 2 2" xfId="37977" xr:uid="{34BDBB13-C9C3-4F5A-81FE-AC493F81916F}"/>
    <cellStyle name="40% - Ênfase6 15 3 3 2 3" xfId="37978" xr:uid="{4E466E79-4F95-4679-B884-653ED7E89219}"/>
    <cellStyle name="40% - Ênfase6 15 3 3 3" xfId="37979" xr:uid="{2D5DAC16-4880-40E9-87A6-090A7FF08ADB}"/>
    <cellStyle name="40% - Ênfase6 15 3 3 4" xfId="37980" xr:uid="{EE178414-FD42-494F-B00D-DE433CFC5715}"/>
    <cellStyle name="40% - Ênfase6 15 3 4" xfId="37981" xr:uid="{9DF4ABB2-4282-4E36-8E85-0274023EBCFA}"/>
    <cellStyle name="40% - Ênfase6 15 3 4 2" xfId="37982" xr:uid="{7556F9EF-AABC-44F9-9A1A-7418236FAC83}"/>
    <cellStyle name="40% - Ênfase6 15 3 4 3" xfId="37983" xr:uid="{61E134BC-FDB5-49AE-8086-7A2EEF5D9489}"/>
    <cellStyle name="40% - Ênfase6 15 3 5" xfId="37984" xr:uid="{C44F66B5-08BD-45F0-816B-702A4A554B29}"/>
    <cellStyle name="40% - Ênfase6 15 3 6" xfId="37985" xr:uid="{66DAD73A-DF95-4B2C-B046-2703DA6BFFDF}"/>
    <cellStyle name="40% - Ênfase6 15 4" xfId="12497" xr:uid="{D09DA083-80F7-42E7-95D7-040AE3D5770F}"/>
    <cellStyle name="40% - Ênfase6 15 4 2" xfId="37986" xr:uid="{FBC56B33-3C93-45C2-BE21-E2CECE725FD4}"/>
    <cellStyle name="40% - Ênfase6 15 4 2 2" xfId="37987" xr:uid="{209348B0-353D-49FA-B713-32A510FEF93E}"/>
    <cellStyle name="40% - Ênfase6 15 4 2 3" xfId="37988" xr:uid="{529C7F34-7915-4F16-BDD4-5BEEAF3E70D4}"/>
    <cellStyle name="40% - Ênfase6 15 4 3" xfId="37989" xr:uid="{9E1DF256-DF37-4F01-848A-C42058CCAFD5}"/>
    <cellStyle name="40% - Ênfase6 15 4 4" xfId="37990" xr:uid="{4EFA836A-D506-4565-AC8C-454E1361F473}"/>
    <cellStyle name="40% - Ênfase6 15 5" xfId="12498" xr:uid="{9CC3C04A-4D18-4C2D-B320-75629E38538A}"/>
    <cellStyle name="40% - Ênfase6 15 5 2" xfId="37991" xr:uid="{9BFBD093-0462-4ECA-9FBE-A3BC978158D9}"/>
    <cellStyle name="40% - Ênfase6 15 5 2 2" xfId="37992" xr:uid="{E09D0483-AEB5-4AD3-AC76-AE99180EB581}"/>
    <cellStyle name="40% - Ênfase6 15 5 2 3" xfId="37993" xr:uid="{26F2261F-1813-4F0C-AA1C-E2D03B16F04C}"/>
    <cellStyle name="40% - Ênfase6 15 5 3" xfId="37994" xr:uid="{C73F0A66-C18F-4E5E-956F-39F5EF933CD3}"/>
    <cellStyle name="40% - Ênfase6 15 5 4" xfId="37995" xr:uid="{53CADCCF-4FD4-450E-9D15-3893D7BACD72}"/>
    <cellStyle name="40% - Ênfase6 150" xfId="43948" xr:uid="{90415C21-121D-4D27-A0C7-3ED91D3EDAAE}"/>
    <cellStyle name="40% - Ênfase6 151" xfId="43949" xr:uid="{93BE317E-9D0C-4358-8E0C-96E7336AC656}"/>
    <cellStyle name="40% - Ênfase6 152" xfId="43950" xr:uid="{40455FA2-FBC3-46BF-9C61-9553F4C34B18}"/>
    <cellStyle name="40% - Ênfase6 16" xfId="5561" xr:uid="{48C1D04E-856E-4372-871A-4DF9AC9921FF}"/>
    <cellStyle name="40% - Ênfase6 16 2" xfId="12499" xr:uid="{D86E38E6-CCFC-43F7-BF63-023877194830}"/>
    <cellStyle name="40% - Ênfase6 16 2 2" xfId="12500" xr:uid="{3E66659C-6C60-4D4D-AAC3-7CDA17DD8CBE}"/>
    <cellStyle name="40% - Ênfase6 16 2 2 2" xfId="37996" xr:uid="{D8295A6A-1F99-4C4C-BE70-8EF849336D13}"/>
    <cellStyle name="40% - Ênfase6 16 2 2 3" xfId="37997" xr:uid="{355B20BA-B97B-4426-AD5E-F04C94CBC474}"/>
    <cellStyle name="40% - Ênfase6 16 2 3" xfId="37998" xr:uid="{BEAF9C97-C81E-48EF-8B66-4783CB21D098}"/>
    <cellStyle name="40% - Ênfase6 16 2 4" xfId="37999" xr:uid="{A0D9873F-99AF-42E3-9EDD-A6BBC0A86AA3}"/>
    <cellStyle name="40% - Ênfase6 16 3" xfId="12501" xr:uid="{E6FEBA7F-22A6-4F4C-B2B4-FF2690371A30}"/>
    <cellStyle name="40% - Ênfase6 16 3 2" xfId="38000" xr:uid="{EC841B46-6B0D-46FA-9244-1BAF44DE9BE0}"/>
    <cellStyle name="40% - Ênfase6 16 3 2 2" xfId="38001" xr:uid="{85F9E3BC-A283-4BCB-AE73-273E24076F66}"/>
    <cellStyle name="40% - Ênfase6 16 3 2 3" xfId="38002" xr:uid="{5C19CCD7-6F03-4FD1-8239-A61B8CE79BD0}"/>
    <cellStyle name="40% - Ênfase6 16 3 3" xfId="38003" xr:uid="{F7E528A2-31B0-49DA-93BD-3F64B5BF45DC}"/>
    <cellStyle name="40% - Ênfase6 16 3 4" xfId="38004" xr:uid="{8AC3587C-CF29-4C0B-899D-EDCA6273B8DB}"/>
    <cellStyle name="40% - Ênfase6 17" xfId="5562" xr:uid="{65076C7B-ED27-49C4-9BF8-AB2266F87FFA}"/>
    <cellStyle name="40% - Ênfase6 17 2" xfId="12502" xr:uid="{EB1047FE-B5D7-4EAD-9C7B-5BC9AE6479EF}"/>
    <cellStyle name="40% - Ênfase6 17 2 2" xfId="12503" xr:uid="{3D858111-1F62-449A-9820-BCE646F98F6C}"/>
    <cellStyle name="40% - Ênfase6 17 2 2 2" xfId="38005" xr:uid="{8AF77A97-2E1A-4FFF-A96D-1D93CF8ECCBE}"/>
    <cellStyle name="40% - Ênfase6 17 2 2 3" xfId="38006" xr:uid="{576B1082-96FE-48CD-AFE9-35A314E7FD85}"/>
    <cellStyle name="40% - Ênfase6 17 2 3" xfId="38007" xr:uid="{FD314E0F-1809-4F82-827B-BB54328A8D84}"/>
    <cellStyle name="40% - Ênfase6 17 2 4" xfId="38008" xr:uid="{B4671ABC-C3C4-4573-8D69-9279206E1697}"/>
    <cellStyle name="40% - Ênfase6 17 3" xfId="12504" xr:uid="{717D4A7F-9195-4FD1-8C86-207C43FEFCB9}"/>
    <cellStyle name="40% - Ênfase6 17 3 2" xfId="38009" xr:uid="{4BB14196-8C9C-46B8-8183-723E9163D96E}"/>
    <cellStyle name="40% - Ênfase6 17 3 2 2" xfId="38010" xr:uid="{245DC0EF-CB51-458E-917B-7673F591FE7E}"/>
    <cellStyle name="40% - Ênfase6 17 3 2 3" xfId="38011" xr:uid="{37DCBACB-146D-4A2A-AB20-BCDAFC7DA749}"/>
    <cellStyle name="40% - Ênfase6 17 3 3" xfId="38012" xr:uid="{62726452-BAC5-4FA7-9E97-B31278BD203C}"/>
    <cellStyle name="40% - Ênfase6 17 3 4" xfId="38013" xr:uid="{0B411FF1-0937-49EE-A86F-E460D511D814}"/>
    <cellStyle name="40% - Ênfase6 18" xfId="5563" xr:uid="{1CD727BE-5ED2-4099-B16B-40794608ADB7}"/>
    <cellStyle name="40% - Ênfase6 18 2" xfId="12505" xr:uid="{D587CD13-F3D6-4327-AFE1-1747FF248708}"/>
    <cellStyle name="40% - Ênfase6 18 2 2" xfId="12506" xr:uid="{6A15B34C-59F1-45EA-A78C-28290215960A}"/>
    <cellStyle name="40% - Ênfase6 18 2 2 2" xfId="38014" xr:uid="{800C9526-624B-4A47-8918-9CDF94C400C9}"/>
    <cellStyle name="40% - Ênfase6 18 2 2 3" xfId="38015" xr:uid="{4CBD7BB4-876C-4071-8B10-499D296992F4}"/>
    <cellStyle name="40% - Ênfase6 18 2 3" xfId="38016" xr:uid="{AF6A0539-22FD-4568-A092-471A4EC04F1F}"/>
    <cellStyle name="40% - Ênfase6 18 2 4" xfId="38017" xr:uid="{FDCC8B4D-47CC-4451-99E7-DD6ADFD86819}"/>
    <cellStyle name="40% - Ênfase6 18 3" xfId="12507" xr:uid="{1E19A2CF-9885-41D5-8954-81A23FBBF3D2}"/>
    <cellStyle name="40% - Ênfase6 18 3 2" xfId="38018" xr:uid="{D16D2BEC-A156-435C-A752-636D66028082}"/>
    <cellStyle name="40% - Ênfase6 18 3 2 2" xfId="38019" xr:uid="{BF63DF7D-6AE8-4373-AAFE-65A3644E77AC}"/>
    <cellStyle name="40% - Ênfase6 18 3 2 3" xfId="38020" xr:uid="{678548DA-3095-4F21-88E5-A9EF9C49D652}"/>
    <cellStyle name="40% - Ênfase6 18 3 3" xfId="38021" xr:uid="{3D6CD251-5AA0-4718-AAAA-A68858E60A5D}"/>
    <cellStyle name="40% - Ênfase6 18 3 4" xfId="38022" xr:uid="{0C9E3C9B-A667-464C-AED0-9F91E273587B}"/>
    <cellStyle name="40% - Ênfase6 19" xfId="5564" xr:uid="{72BAEA19-67BB-44ED-8555-74E9FC14E699}"/>
    <cellStyle name="40% - Ênfase6 19 2" xfId="12508" xr:uid="{23109E09-BD7D-4AA3-92EA-FE7D31153B5A}"/>
    <cellStyle name="40% - Ênfase6 19 2 2" xfId="12509" xr:uid="{B8325A1E-35A9-4992-AED2-CA0021A11291}"/>
    <cellStyle name="40% - Ênfase6 19 2 2 2" xfId="38023" xr:uid="{36D21215-1A9B-4534-B02E-11CC6EB0014D}"/>
    <cellStyle name="40% - Ênfase6 19 2 2 3" xfId="38024" xr:uid="{AD6D359D-2D77-4E76-B43A-0B68F4FE5F1B}"/>
    <cellStyle name="40% - Ênfase6 19 2 3" xfId="38025" xr:uid="{2C3E9C87-46C9-420A-9219-80EA115D67E3}"/>
    <cellStyle name="40% - Ênfase6 19 2 4" xfId="38026" xr:uid="{D36C3167-D036-4DA8-93BD-E266836F7CF2}"/>
    <cellStyle name="40% - Ênfase6 19 3" xfId="12510" xr:uid="{3DCE286B-3DA6-41B0-89AD-963909A5396F}"/>
    <cellStyle name="40% - Ênfase6 19 3 2" xfId="38027" xr:uid="{4F8CF14F-F722-42B9-918A-577E10703A5B}"/>
    <cellStyle name="40% - Ênfase6 19 3 2 2" xfId="38028" xr:uid="{64543F91-E261-4282-9B52-B016CD91929E}"/>
    <cellStyle name="40% - Ênfase6 19 3 2 3" xfId="38029" xr:uid="{1F39BBDE-90FD-405B-B71D-EEBD7AA40553}"/>
    <cellStyle name="40% - Ênfase6 19 3 3" xfId="38030" xr:uid="{A86BEB2C-26A2-4B19-A335-71963CA08BF8}"/>
    <cellStyle name="40% - Ênfase6 19 3 4" xfId="38031" xr:uid="{9E6F7149-47B6-4B3B-BE36-1F52637762AB}"/>
    <cellStyle name="40% - Ênfase6 2" xfId="5565" xr:uid="{5A450618-07D0-474B-9F72-ED5586C48A05}"/>
    <cellStyle name="40% - Ênfase6 2 10" xfId="5566" xr:uid="{BED554BD-AD3D-4CAF-8A0D-F3988BD351CD}"/>
    <cellStyle name="40% - Ênfase6 2 10 2" xfId="12511" xr:uid="{1FEABA32-DB29-4508-AFB3-8755C83D830E}"/>
    <cellStyle name="40% - Ênfase6 2 10 2 2" xfId="38032" xr:uid="{0A1BFC33-19D2-4E04-924C-8F6DA79D3668}"/>
    <cellStyle name="40% - Ênfase6 2 10 2 2 2" xfId="38033" xr:uid="{2409368A-CE04-44F6-9A94-674AB992932C}"/>
    <cellStyle name="40% - Ênfase6 2 10 2 2 3" xfId="38034" xr:uid="{46A957B9-A3AB-4B16-965D-1D1FEC0B0EDA}"/>
    <cellStyle name="40% - Ênfase6 2 10 2 3" xfId="38035" xr:uid="{08EDFFCD-82AD-419B-BE2C-08B8A07A9EC7}"/>
    <cellStyle name="40% - Ênfase6 2 10 2 4" xfId="38036" xr:uid="{E9A6E630-7425-47C6-AEC7-BB119FD514FB}"/>
    <cellStyle name="40% - Ênfase6 2 10 3" xfId="38037" xr:uid="{ED9E63E8-136A-406A-8CEE-01F36620A411}"/>
    <cellStyle name="40% - Ênfase6 2 10 3 2" xfId="38038" xr:uid="{E4889A2F-B670-48C5-A033-BC08C85428D3}"/>
    <cellStyle name="40% - Ênfase6 2 10 3 3" xfId="38039" xr:uid="{495F7550-71C5-4E30-A15F-77C362740902}"/>
    <cellStyle name="40% - Ênfase6 2 10 4" xfId="38040" xr:uid="{3E568008-6714-486B-ADB8-A01E22284649}"/>
    <cellStyle name="40% - Ênfase6 2 10 5" xfId="38041" xr:uid="{2BC6A2F4-B3A2-4D47-B2C9-BA99F323FECD}"/>
    <cellStyle name="40% - Ênfase6 2 11" xfId="12512" xr:uid="{F540768B-968B-4345-B906-99E9C2B8BBDC}"/>
    <cellStyle name="40% - Ênfase6 2 11 2" xfId="12513" xr:uid="{86FCD6C8-40D1-4883-8577-2543B90AF721}"/>
    <cellStyle name="40% - Ênfase6 2 11 2 2" xfId="38042" xr:uid="{1B02983D-CE92-4A0E-ABB0-FF46EC77709B}"/>
    <cellStyle name="40% - Ênfase6 2 11 2 2 2" xfId="38043" xr:uid="{2993DB78-0372-4BFD-BD59-CEE7D8B56D3A}"/>
    <cellStyle name="40% - Ênfase6 2 11 2 2 3" xfId="38044" xr:uid="{986A2C10-028C-4755-826A-E806BEAF31B2}"/>
    <cellStyle name="40% - Ênfase6 2 11 2 3" xfId="38045" xr:uid="{B2690597-EE56-45DB-9326-E3A54BDDDF14}"/>
    <cellStyle name="40% - Ênfase6 2 11 2 4" xfId="38046" xr:uid="{936EDFCD-F4BF-4C32-8FDF-B09A41E70967}"/>
    <cellStyle name="40% - Ênfase6 2 11 3" xfId="38047" xr:uid="{84A3B79C-86ED-49ED-AA42-304D6FCB4321}"/>
    <cellStyle name="40% - Ênfase6 2 11 3 2" xfId="38048" xr:uid="{05BFA12E-7CA6-4F25-BDB0-70433CD711F3}"/>
    <cellStyle name="40% - Ênfase6 2 11 3 3" xfId="38049" xr:uid="{9EB98E9F-CE53-49F3-B588-603EF1CBBC78}"/>
    <cellStyle name="40% - Ênfase6 2 11 4" xfId="38050" xr:uid="{927051B0-B2D2-4522-8B7A-818C0D4C8096}"/>
    <cellStyle name="40% - Ênfase6 2 11 5" xfId="38051" xr:uid="{31DCB71E-69FA-411C-9682-4160A64F5292}"/>
    <cellStyle name="40% - Ênfase6 2 12" xfId="12514" xr:uid="{D521F8EF-5F01-45BE-AEF2-B8C2229F856D}"/>
    <cellStyle name="40% - Ênfase6 2 12 2" xfId="38052" xr:uid="{CCB59B55-4494-4285-BE6A-E3F4A33D676A}"/>
    <cellStyle name="40% - Ênfase6 2 12 2 2" xfId="38053" xr:uid="{C51139C5-ECBF-41B4-97F8-62A7E54F8D30}"/>
    <cellStyle name="40% - Ênfase6 2 12 2 3" xfId="38054" xr:uid="{5EE99275-39BE-4CA6-8C13-EACB73832332}"/>
    <cellStyle name="40% - Ênfase6 2 12 3" xfId="38055" xr:uid="{CC9F7580-2AF7-409C-9AEC-4B37A2A03712}"/>
    <cellStyle name="40% - Ênfase6 2 12 4" xfId="38056" xr:uid="{199814CE-71BC-4D30-930E-FC6D2F60DD64}"/>
    <cellStyle name="40% - Ênfase6 2 13" xfId="12515" xr:uid="{3D5210BE-B824-4491-AEF6-219C4E7B4C1B}"/>
    <cellStyle name="40% - Ênfase6 2 13 2" xfId="38057" xr:uid="{10751A8D-16EF-4059-9DD0-0B71EE2DDDD9}"/>
    <cellStyle name="40% - Ênfase6 2 13 2 2" xfId="38058" xr:uid="{C118FE79-9233-4FB9-8F62-2267170D7357}"/>
    <cellStyle name="40% - Ênfase6 2 13 2 3" xfId="38059" xr:uid="{8A75A64A-8ABA-4219-8B83-9AF8652D2C71}"/>
    <cellStyle name="40% - Ênfase6 2 13 3" xfId="38060" xr:uid="{DB5DDC06-F332-4281-87F1-8A2FEA9078BA}"/>
    <cellStyle name="40% - Ênfase6 2 13 4" xfId="38061" xr:uid="{47A93B42-0296-4288-86E7-D5E2C0062F7C}"/>
    <cellStyle name="40% - Ênfase6 2 14" xfId="12516" xr:uid="{3DCFC562-CC35-495A-BA1A-16984C7EE943}"/>
    <cellStyle name="40% - Ênfase6 2 14 2" xfId="38062" xr:uid="{0D022ABA-5B2A-46F4-B19C-C6CD115DEC38}"/>
    <cellStyle name="40% - Ênfase6 2 14 2 2" xfId="38063" xr:uid="{9C293ABB-1C37-442B-BF31-0D7E44EFB67F}"/>
    <cellStyle name="40% - Ênfase6 2 14 2 3" xfId="38064" xr:uid="{A2568548-F939-4B76-BCFA-9646713448F8}"/>
    <cellStyle name="40% - Ênfase6 2 14 3" xfId="38065" xr:uid="{2200B564-3B47-4050-8443-68D97E400419}"/>
    <cellStyle name="40% - Ênfase6 2 14 4" xfId="38066" xr:uid="{7C95B241-E4BA-42F1-AC53-AD51FFADBD56}"/>
    <cellStyle name="40% - Ênfase6 2 15" xfId="12517" xr:uid="{A3AD48A5-3BC7-49EE-A36C-1B82226D3136}"/>
    <cellStyle name="40% - Ênfase6 2 15 2" xfId="38067" xr:uid="{6CFEAAD8-5315-4805-8C9E-9826507AE9FF}"/>
    <cellStyle name="40% - Ênfase6 2 15 2 2" xfId="38068" xr:uid="{A88671E6-5B16-425A-8808-DF71743E3C2B}"/>
    <cellStyle name="40% - Ênfase6 2 15 2 3" xfId="38069" xr:uid="{DB66BEDF-E1E6-4F64-9A11-E342FFD31232}"/>
    <cellStyle name="40% - Ênfase6 2 15 3" xfId="38070" xr:uid="{6D9F7CE5-F3A1-461F-BC6B-B383D38000B6}"/>
    <cellStyle name="40% - Ênfase6 2 15 4" xfId="38071" xr:uid="{9BB16D17-93C8-464B-9AB7-283AC983DAB0}"/>
    <cellStyle name="40% - Ênfase6 2 16" xfId="12518" xr:uid="{09442A7A-6482-447A-8549-CFBBCC35DF43}"/>
    <cellStyle name="40% - Ênfase6 2 16 2" xfId="38072" xr:uid="{BD1DACD5-A397-4FD3-8EA4-B4FD9CCFB8DD}"/>
    <cellStyle name="40% - Ênfase6 2 16 2 2" xfId="38073" xr:uid="{0188E442-F3EE-45D4-B75D-D15B9E3E37B5}"/>
    <cellStyle name="40% - Ênfase6 2 16 2 3" xfId="38074" xr:uid="{9A969F03-9C4D-4EA1-ACF3-5FEF842720D1}"/>
    <cellStyle name="40% - Ênfase6 2 16 3" xfId="38075" xr:uid="{C4111727-BEED-45B6-914F-70555363A423}"/>
    <cellStyle name="40% - Ênfase6 2 16 4" xfId="38076" xr:uid="{F676816C-C72C-4215-A285-35B86147886F}"/>
    <cellStyle name="40% - Ênfase6 2 17" xfId="12519" xr:uid="{7142BADB-CCB7-4FCB-8773-2A56BF92FB25}"/>
    <cellStyle name="40% - Ênfase6 2 17 2" xfId="38077" xr:uid="{6CFD9123-5369-49BC-BCE3-6C7A60F462E9}"/>
    <cellStyle name="40% - Ênfase6 2 17 2 2" xfId="38078" xr:uid="{3FA6AD43-CD16-4AF9-A195-CDA93298D978}"/>
    <cellStyle name="40% - Ênfase6 2 17 2 3" xfId="38079" xr:uid="{58D7AB28-4AF6-4BB1-8CF2-44F2A66BC2C1}"/>
    <cellStyle name="40% - Ênfase6 2 17 3" xfId="38080" xr:uid="{F02BF25B-F4B9-4E8D-ABCE-3EF9D2D99D8F}"/>
    <cellStyle name="40% - Ênfase6 2 17 4" xfId="38081" xr:uid="{1B12BF12-F5C3-41BD-BD39-48AFC057F106}"/>
    <cellStyle name="40% - Ênfase6 2 18" xfId="38082" xr:uid="{A87FABCC-C642-4902-BC2D-009B13FDB1ED}"/>
    <cellStyle name="40% - Ênfase6 2 19" xfId="38083" xr:uid="{52D8C58B-1B05-4242-BB99-DD20A8B6815B}"/>
    <cellStyle name="40% - Ênfase6 2 2" xfId="5567" xr:uid="{A3B125DD-7D2E-4F69-877B-F7E9F7055207}"/>
    <cellStyle name="40% - Ênfase6 2 2 10" xfId="12520" xr:uid="{C72ECADE-D138-456C-91F8-E3CF9624DE80}"/>
    <cellStyle name="40% - Ênfase6 2 2 10 2" xfId="12521" xr:uid="{F5EC5A5D-D558-44EA-AA6C-A7B6D2E08688}"/>
    <cellStyle name="40% - Ênfase6 2 2 10 3" xfId="38084" xr:uid="{90DEE860-2EC9-4456-BB83-9603D77DDBFA}"/>
    <cellStyle name="40% - Ênfase6 2 2 10 3 2" xfId="38085" xr:uid="{219B50BC-B853-4A08-B9E6-537DA2AAB063}"/>
    <cellStyle name="40% - Ênfase6 2 2 10 3 3" xfId="38086" xr:uid="{2332E972-4251-47D7-8BC0-472DF5B23ED0}"/>
    <cellStyle name="40% - Ênfase6 2 2 10 4" xfId="38087" xr:uid="{C209ED6A-CD76-4141-AED7-02294F1206D5}"/>
    <cellStyle name="40% - Ênfase6 2 2 10 5" xfId="38088" xr:uid="{1B9B13EC-3C57-45BA-8BE1-46B59595CE03}"/>
    <cellStyle name="40% - Ênfase6 2 2 11" xfId="12522" xr:uid="{E5D7A01F-E207-465D-AA69-27F4556A069C}"/>
    <cellStyle name="40% - Ênfase6 2 2 12" xfId="12523" xr:uid="{23A239FC-D757-414E-80AA-A40852FFC321}"/>
    <cellStyle name="40% - Ênfase6 2 2 13" xfId="12524" xr:uid="{D9731A91-4A5B-4261-9BE2-0FC436F36947}"/>
    <cellStyle name="40% - Ênfase6 2 2 14" xfId="12525" xr:uid="{1C1F9D81-D9E6-4019-890F-E5E7C777F4C4}"/>
    <cellStyle name="40% - Ênfase6 2 2 15" xfId="12526" xr:uid="{D0A1EB54-F1CA-4D25-87D6-A0A461F55C2A}"/>
    <cellStyle name="40% - Ênfase6 2 2 16" xfId="12527" xr:uid="{D3DB320C-1817-47C1-A251-B7C1A30BA62D}"/>
    <cellStyle name="40% - Ênfase6 2 2 17" xfId="38089" xr:uid="{36CDDE8E-77F8-4559-A193-96171E700844}"/>
    <cellStyle name="40% - Ênfase6 2 2 17 2" xfId="38090" xr:uid="{9A3D21D9-F0A7-4129-819C-DAE617A70B4C}"/>
    <cellStyle name="40% - Ênfase6 2 2 17 3" xfId="38091" xr:uid="{B9707CDE-9D20-46AD-8F33-7CC0AD36CCB9}"/>
    <cellStyle name="40% - Ênfase6 2 2 18" xfId="38092" xr:uid="{A6B0C0F0-8ECA-4399-92A4-7A9A31A63653}"/>
    <cellStyle name="40% - Ênfase6 2 2 19" xfId="38093" xr:uid="{052FFC41-F893-4824-BEDE-ED27C117B7C4}"/>
    <cellStyle name="40% - Ênfase6 2 2 2" xfId="5568" xr:uid="{25B90334-A52E-4565-8874-D4655CEC2520}"/>
    <cellStyle name="40% - Ênfase6 2 2 3" xfId="5569" xr:uid="{E75228BB-03D6-4F74-8D9C-B4B9864736B7}"/>
    <cellStyle name="40% - Ênfase6 2 2 4" xfId="5570" xr:uid="{B1509C0E-C578-4D3F-A003-5E6B36817314}"/>
    <cellStyle name="40% - Ênfase6 2 2 5" xfId="5571" xr:uid="{0D64ADD1-F97D-4966-BB56-22FDC60EC7D1}"/>
    <cellStyle name="40% - Ênfase6 2 2 6" xfId="5572" xr:uid="{79B8F5BD-B39E-4A0C-B3D4-5EBAF047E06F}"/>
    <cellStyle name="40% - Ênfase6 2 2 7" xfId="5573" xr:uid="{E46D9A52-67FA-4F82-9BEA-9FD91576DAFF}"/>
    <cellStyle name="40% - Ênfase6 2 2 8" xfId="5574" xr:uid="{5116230B-FB03-4A71-AF1E-1F9A97777EE5}"/>
    <cellStyle name="40% - Ênfase6 2 2 9" xfId="5575" xr:uid="{25C513D4-24DC-4C42-A79C-639797C77AC5}"/>
    <cellStyle name="40% - Ênfase6 2 20" xfId="38094" xr:uid="{C5B4B427-731F-41B7-81E2-5BF6B9231EA6}"/>
    <cellStyle name="40% - Ênfase6 2 3" xfId="5576" xr:uid="{350EEC2B-46C6-4571-BCD8-DB53F6131C0C}"/>
    <cellStyle name="40% - Ênfase6 2 3 2" xfId="12528" xr:uid="{E5C05CE7-E07D-41D0-A3E0-1F8446D98003}"/>
    <cellStyle name="40% - Ênfase6 2 3 2 2" xfId="38095" xr:uid="{6D0C83A0-B274-407B-891D-75F62BB30B73}"/>
    <cellStyle name="40% - Ênfase6 2 3 2 2 2" xfId="38096" xr:uid="{1BEA7BC8-CA3E-4C87-8280-F501DC7FF43A}"/>
    <cellStyle name="40% - Ênfase6 2 3 2 2 3" xfId="38097" xr:uid="{9EC448EF-1A18-469B-AFBA-3F3769727EEC}"/>
    <cellStyle name="40% - Ênfase6 2 3 2 3" xfId="38098" xr:uid="{DDE4A47D-36D8-438A-8554-7C6ACE6D5F3B}"/>
    <cellStyle name="40% - Ênfase6 2 3 2 4" xfId="38099" xr:uid="{AFC846EE-644D-4595-BEBA-3E6B3B07B444}"/>
    <cellStyle name="40% - Ênfase6 2 3 3" xfId="12529" xr:uid="{9A1E3ACC-3341-42BD-AA62-2BC5BCE743AA}"/>
    <cellStyle name="40% - Ênfase6 2 3 3 2" xfId="38100" xr:uid="{D96D9285-0D17-4FE4-8E7C-3E05BAB40311}"/>
    <cellStyle name="40% - Ênfase6 2 3 3 2 2" xfId="38101" xr:uid="{D254BAF5-68C9-403A-868C-8C3D44D0F0E5}"/>
    <cellStyle name="40% - Ênfase6 2 3 3 2 3" xfId="38102" xr:uid="{8F172764-5BAB-42DF-9CE0-38AE12E9617E}"/>
    <cellStyle name="40% - Ênfase6 2 3 3 3" xfId="38103" xr:uid="{63E2C4FD-6193-4555-BE69-0E0C1CFCB1E0}"/>
    <cellStyle name="40% - Ênfase6 2 3 3 4" xfId="38104" xr:uid="{608DA053-FAB2-436E-829F-65829452C213}"/>
    <cellStyle name="40% - Ênfase6 2 3 4" xfId="38105" xr:uid="{FC45CB77-5D4E-4CBB-881F-CBA50B741568}"/>
    <cellStyle name="40% - Ênfase6 2 3 4 2" xfId="38106" xr:uid="{D65BB7C8-A285-492A-9D87-1FB1B959782C}"/>
    <cellStyle name="40% - Ênfase6 2 3 4 3" xfId="38107" xr:uid="{039F1B33-D6A6-43AF-9CB4-F85DFD3A84DC}"/>
    <cellStyle name="40% - Ênfase6 2 3 5" xfId="38108" xr:uid="{89B960C1-A492-42F4-82C7-5A14045F7355}"/>
    <cellStyle name="40% - Ênfase6 2 3 6" xfId="38109" xr:uid="{822B0E44-AC68-47C7-9A16-D9FA0DBFF415}"/>
    <cellStyle name="40% - Ênfase6 2 4" xfId="5577" xr:uid="{F72E3FE6-10BB-41A0-AC24-2E1538DB370C}"/>
    <cellStyle name="40% - Ênfase6 2 4 2" xfId="12530" xr:uid="{693643A0-8C88-4E19-93F6-6B9ADE041C48}"/>
    <cellStyle name="40% - Ênfase6 2 4 2 2" xfId="38110" xr:uid="{C16167CF-3425-42A0-9A78-B87554B0CCAB}"/>
    <cellStyle name="40% - Ênfase6 2 4 2 2 2" xfId="38111" xr:uid="{EEF754E0-D470-4841-8507-49318FADB0E2}"/>
    <cellStyle name="40% - Ênfase6 2 4 2 2 3" xfId="38112" xr:uid="{BC2D1377-4AAA-4F1A-AF8D-F14E9DA3362C}"/>
    <cellStyle name="40% - Ênfase6 2 4 2 3" xfId="38113" xr:uid="{520A14D6-AEBA-4C32-871A-10D230759963}"/>
    <cellStyle name="40% - Ênfase6 2 4 2 4" xfId="38114" xr:uid="{1BF4A324-64BE-4053-B489-59D5321155A9}"/>
    <cellStyle name="40% - Ênfase6 2 4 3" xfId="12531" xr:uid="{4BA048AC-EA47-42D2-8D6C-C400A413DABD}"/>
    <cellStyle name="40% - Ênfase6 2 4 3 2" xfId="38115" xr:uid="{09FCA0B7-AC49-4EA7-9516-1FD176756E51}"/>
    <cellStyle name="40% - Ênfase6 2 4 3 2 2" xfId="38116" xr:uid="{C2F0C8AB-26E2-4330-B299-9577542ED66A}"/>
    <cellStyle name="40% - Ênfase6 2 4 3 2 3" xfId="38117" xr:uid="{2DCCCD76-12D6-4C79-B7AA-FD421936AAF4}"/>
    <cellStyle name="40% - Ênfase6 2 4 3 3" xfId="38118" xr:uid="{605CEEC1-5C4E-4F58-8958-E3791DFD043B}"/>
    <cellStyle name="40% - Ênfase6 2 4 3 4" xfId="38119" xr:uid="{69B2D16D-E94C-4357-AB0D-931667CC8CC8}"/>
    <cellStyle name="40% - Ênfase6 2 4 4" xfId="38120" xr:uid="{39C9CA65-AD12-4FF2-926B-BA7DBD607E29}"/>
    <cellStyle name="40% - Ênfase6 2 4 4 2" xfId="38121" xr:uid="{54AAA47D-95D3-46F4-94B9-3414A165688C}"/>
    <cellStyle name="40% - Ênfase6 2 4 4 3" xfId="38122" xr:uid="{39437E98-A363-45A7-B7E5-31B19F27E03D}"/>
    <cellStyle name="40% - Ênfase6 2 4 5" xfId="38123" xr:uid="{3D366EE4-A2DC-4E11-9D80-4E9452941867}"/>
    <cellStyle name="40% - Ênfase6 2 4 6" xfId="38124" xr:uid="{670EC8A0-C9D1-4571-B510-28F2DC4BEEF9}"/>
    <cellStyle name="40% - Ênfase6 2 5" xfId="5578" xr:uid="{2F2FF728-D3ED-4DB8-82EB-31EA43A85EC9}"/>
    <cellStyle name="40% - Ênfase6 2 5 2" xfId="12532" xr:uid="{01E4BFDD-0D0A-4080-9348-F428FF164557}"/>
    <cellStyle name="40% - Ênfase6 2 5 2 2" xfId="38125" xr:uid="{1A50B819-093F-4687-9E1C-5277C46C4F08}"/>
    <cellStyle name="40% - Ênfase6 2 5 2 2 2" xfId="38126" xr:uid="{E75AE7B8-1A0B-40EE-A27E-8DB453B67131}"/>
    <cellStyle name="40% - Ênfase6 2 5 2 2 3" xfId="38127" xr:uid="{07EB8CCC-7EF3-4D6F-8646-C1381F0947DD}"/>
    <cellStyle name="40% - Ênfase6 2 5 2 3" xfId="38128" xr:uid="{46AB63DD-CC48-40B8-AADF-D783812E57D2}"/>
    <cellStyle name="40% - Ênfase6 2 5 2 4" xfId="38129" xr:uid="{E430889D-46B8-41FC-823B-8E1D844830B4}"/>
    <cellStyle name="40% - Ênfase6 2 5 3" xfId="12533" xr:uid="{F8F61916-F7C7-4212-AD33-11E5E1249258}"/>
    <cellStyle name="40% - Ênfase6 2 5 3 2" xfId="38130" xr:uid="{C045EFD7-C9C1-46CE-9C77-4907E639D141}"/>
    <cellStyle name="40% - Ênfase6 2 5 3 2 2" xfId="38131" xr:uid="{017C3F6F-B4F7-4F15-9BD2-F90CD984B9C4}"/>
    <cellStyle name="40% - Ênfase6 2 5 3 2 3" xfId="38132" xr:uid="{43EC8B8F-44A6-41C5-BC9A-80CB2EE0FAB8}"/>
    <cellStyle name="40% - Ênfase6 2 5 3 3" xfId="38133" xr:uid="{191B932D-CFCA-48E5-8B56-350DA38CDCAD}"/>
    <cellStyle name="40% - Ênfase6 2 5 3 4" xfId="38134" xr:uid="{147E5A7E-3EAA-43E4-AB41-228D0EFC36E0}"/>
    <cellStyle name="40% - Ênfase6 2 5 4" xfId="38135" xr:uid="{071A1229-F826-4F51-860D-FC5A0C06C66F}"/>
    <cellStyle name="40% - Ênfase6 2 5 4 2" xfId="38136" xr:uid="{D3F64B0F-996C-4A88-B7D1-1383CFF44F78}"/>
    <cellStyle name="40% - Ênfase6 2 5 4 3" xfId="38137" xr:uid="{4DB2B9E4-8510-481C-AFEA-3BDF6D9ACFDF}"/>
    <cellStyle name="40% - Ênfase6 2 5 5" xfId="38138" xr:uid="{1ABADEF2-B962-4236-99AB-12ED2D0E6722}"/>
    <cellStyle name="40% - Ênfase6 2 5 6" xfId="38139" xr:uid="{1D10FC01-280F-4D8B-9DB9-63FB26652FB3}"/>
    <cellStyle name="40% - Ênfase6 2 6" xfId="5579" xr:uid="{240DDB2B-03E2-4683-8B19-454F51369AA2}"/>
    <cellStyle name="40% - Ênfase6 2 6 2" xfId="12534" xr:uid="{29A278AC-C352-4E83-8012-6C7B28B74675}"/>
    <cellStyle name="40% - Ênfase6 2 6 2 2" xfId="38140" xr:uid="{589D2B61-AA2E-429B-B049-0BF9D811D67B}"/>
    <cellStyle name="40% - Ênfase6 2 6 2 2 2" xfId="38141" xr:uid="{08CB4139-9B23-4E47-8304-3D03B279A9AA}"/>
    <cellStyle name="40% - Ênfase6 2 6 2 2 3" xfId="38142" xr:uid="{68D97FCB-7F14-49C4-9EAE-73B8B2729F24}"/>
    <cellStyle name="40% - Ênfase6 2 6 2 3" xfId="38143" xr:uid="{343C9DB9-80E7-4622-9884-1831BAF23762}"/>
    <cellStyle name="40% - Ênfase6 2 6 2 4" xfId="38144" xr:uid="{05977C52-D78A-4792-937F-6C143556C8C0}"/>
    <cellStyle name="40% - Ênfase6 2 6 3" xfId="12535" xr:uid="{87424E60-6D3C-4427-A672-FC89B38C6090}"/>
    <cellStyle name="40% - Ênfase6 2 6 3 2" xfId="38145" xr:uid="{4BB6497D-6031-47C0-9131-CFE96B506C19}"/>
    <cellStyle name="40% - Ênfase6 2 6 3 2 2" xfId="38146" xr:uid="{73F9C0BD-CB8E-41AC-B3E4-994E6329DCB9}"/>
    <cellStyle name="40% - Ênfase6 2 6 3 2 3" xfId="38147" xr:uid="{20351603-EF0D-4BDE-BB13-90BAFCD85F61}"/>
    <cellStyle name="40% - Ênfase6 2 6 3 3" xfId="38148" xr:uid="{62BA2612-BE24-4AF9-BD24-B24E98E98BE0}"/>
    <cellStyle name="40% - Ênfase6 2 6 3 4" xfId="38149" xr:uid="{48D6587A-74E9-4DAD-8903-7FE62AA9CAD1}"/>
    <cellStyle name="40% - Ênfase6 2 6 4" xfId="38150" xr:uid="{3ACA5DBB-8BC6-46CA-AE5A-428C97191478}"/>
    <cellStyle name="40% - Ênfase6 2 6 4 2" xfId="38151" xr:uid="{44FDFDAF-D86A-49BE-A24F-6411ADAF5695}"/>
    <cellStyle name="40% - Ênfase6 2 6 4 3" xfId="38152" xr:uid="{EF937A77-D9EF-4390-9D23-FC9F27F65424}"/>
    <cellStyle name="40% - Ênfase6 2 6 5" xfId="38153" xr:uid="{60295C2E-3708-439E-B352-F3A64B434DD6}"/>
    <cellStyle name="40% - Ênfase6 2 6 6" xfId="38154" xr:uid="{297521A1-8A53-45AF-9442-C1AA3C3BED06}"/>
    <cellStyle name="40% - Ênfase6 2 7" xfId="5580" xr:uid="{2A0D0AC2-738F-4A89-B8E2-097A31D1E822}"/>
    <cellStyle name="40% - Ênfase6 2 7 2" xfId="12536" xr:uid="{E12FCC73-D9D0-41C6-9C08-A3EE06559EDF}"/>
    <cellStyle name="40% - Ênfase6 2 7 2 2" xfId="38155" xr:uid="{92D62226-423E-4037-9759-35383A4E1364}"/>
    <cellStyle name="40% - Ênfase6 2 7 2 2 2" xfId="38156" xr:uid="{BD4CC106-1F79-43C9-AA4C-F68A04E14F4D}"/>
    <cellStyle name="40% - Ênfase6 2 7 2 2 3" xfId="38157" xr:uid="{2EF9FD85-3E7C-4546-B7AD-0D6E14A7E139}"/>
    <cellStyle name="40% - Ênfase6 2 7 2 3" xfId="38158" xr:uid="{4781808D-79B8-49BF-AACC-B0AFC2771717}"/>
    <cellStyle name="40% - Ênfase6 2 7 2 4" xfId="38159" xr:uid="{016A239C-7CE4-4C89-9145-6BA01DFA54B2}"/>
    <cellStyle name="40% - Ênfase6 2 7 3" xfId="12537" xr:uid="{F87F8C44-47B3-4902-B21C-8B3861533C76}"/>
    <cellStyle name="40% - Ênfase6 2 7 3 2" xfId="38160" xr:uid="{1AFA7F9E-AE49-44A3-B627-230DBAA4DD35}"/>
    <cellStyle name="40% - Ênfase6 2 7 3 2 2" xfId="38161" xr:uid="{9B9A3834-FE1F-4A35-A74A-399D358AD985}"/>
    <cellStyle name="40% - Ênfase6 2 7 3 2 3" xfId="38162" xr:uid="{99A3FF14-041E-4589-8EB0-505D5AC1B6EA}"/>
    <cellStyle name="40% - Ênfase6 2 7 3 3" xfId="38163" xr:uid="{5B1C287B-06AB-4513-8600-FEC722B95F35}"/>
    <cellStyle name="40% - Ênfase6 2 7 3 4" xfId="38164" xr:uid="{B87834A2-2B77-457F-8774-016C393ABF03}"/>
    <cellStyle name="40% - Ênfase6 2 7 4" xfId="38165" xr:uid="{AFA44EA0-630B-40C4-BAA3-FFAEFB345AA4}"/>
    <cellStyle name="40% - Ênfase6 2 7 4 2" xfId="38166" xr:uid="{1D6F73E5-1F7B-43B7-B29C-747CE9C46714}"/>
    <cellStyle name="40% - Ênfase6 2 7 4 3" xfId="38167" xr:uid="{A448CC98-1EFA-4AE8-93B1-F5D356AD2663}"/>
    <cellStyle name="40% - Ênfase6 2 7 5" xfId="38168" xr:uid="{4194A3A8-8DA8-438E-92B0-5D7ADBD7BB9E}"/>
    <cellStyle name="40% - Ênfase6 2 7 6" xfId="38169" xr:uid="{3F0BF166-F57D-4C69-A593-7EC6A4141B1A}"/>
    <cellStyle name="40% - Ênfase6 2 8" xfId="5581" xr:uid="{4C6FA1C3-8B29-4139-B8E5-BA8981F98AB7}"/>
    <cellStyle name="40% - Ênfase6 2 8 2" xfId="12538" xr:uid="{0A1BE815-46C1-4716-B904-B3842F01FDE6}"/>
    <cellStyle name="40% - Ênfase6 2 8 2 2" xfId="38170" xr:uid="{64D934E2-181B-49DA-9908-57A2798AE308}"/>
    <cellStyle name="40% - Ênfase6 2 8 2 2 2" xfId="38171" xr:uid="{EF7242C8-DAAE-431F-94A3-0C0FDD9EDCAF}"/>
    <cellStyle name="40% - Ênfase6 2 8 2 2 3" xfId="38172" xr:uid="{C90AC58D-126D-469D-A4ED-CABC4A4CEE41}"/>
    <cellStyle name="40% - Ênfase6 2 8 2 3" xfId="38173" xr:uid="{DC46BDAE-69D4-475F-B358-F0B77200B714}"/>
    <cellStyle name="40% - Ênfase6 2 8 2 4" xfId="38174" xr:uid="{FCC4BE53-510F-4EC0-8E28-888A43A79150}"/>
    <cellStyle name="40% - Ênfase6 2 8 3" xfId="12539" xr:uid="{F2C1953F-1980-41A2-ABF1-6BD20B0C93CB}"/>
    <cellStyle name="40% - Ênfase6 2 8 3 2" xfId="38175" xr:uid="{097EEEFA-0904-4512-B2C2-DFED8632A2E6}"/>
    <cellStyle name="40% - Ênfase6 2 8 3 2 2" xfId="38176" xr:uid="{B1EFBA01-A174-4BC5-B325-2CB8B49D8D3C}"/>
    <cellStyle name="40% - Ênfase6 2 8 3 2 3" xfId="38177" xr:uid="{33B5186B-8D97-4D65-818B-76F2DB6F48BF}"/>
    <cellStyle name="40% - Ênfase6 2 8 3 3" xfId="38178" xr:uid="{5F4F019A-8D4C-4880-A38A-D94AAA271A35}"/>
    <cellStyle name="40% - Ênfase6 2 8 3 4" xfId="38179" xr:uid="{0389444E-3858-47FB-AA62-ADD89F230426}"/>
    <cellStyle name="40% - Ênfase6 2 8 4" xfId="38180" xr:uid="{29C58DDE-DC5F-4DBB-B3F0-738F7904EECA}"/>
    <cellStyle name="40% - Ênfase6 2 8 4 2" xfId="38181" xr:uid="{AC38FFD1-38D6-47E4-B006-982EFCBB40B4}"/>
    <cellStyle name="40% - Ênfase6 2 8 4 3" xfId="38182" xr:uid="{A3004254-CEC8-485E-961F-882D36360807}"/>
    <cellStyle name="40% - Ênfase6 2 8 5" xfId="38183" xr:uid="{9E44C6C4-1BDE-458C-B8E9-22D8B6DBB8C4}"/>
    <cellStyle name="40% - Ênfase6 2 8 6" xfId="38184" xr:uid="{C9A0F30B-9FF0-44EA-A934-BDEB0417FB83}"/>
    <cellStyle name="40% - Ênfase6 2 9" xfId="5582" xr:uid="{4F4E234E-31ED-4B08-9BA2-3646F1F41787}"/>
    <cellStyle name="40% - Ênfase6 2 9 2" xfId="12540" xr:uid="{C54D6E80-189B-44E5-95B9-5E1F4B48459F}"/>
    <cellStyle name="40% - Ênfase6 2 9 2 2" xfId="38185" xr:uid="{A80E1772-CEB8-4FBC-8F55-C2DBA769DDE6}"/>
    <cellStyle name="40% - Ênfase6 2 9 2 2 2" xfId="38186" xr:uid="{75A7909E-C16E-4BCF-BB63-DC43BB016A66}"/>
    <cellStyle name="40% - Ênfase6 2 9 2 2 3" xfId="38187" xr:uid="{6124A583-A84D-4819-A90B-CDB4FFB36656}"/>
    <cellStyle name="40% - Ênfase6 2 9 2 3" xfId="38188" xr:uid="{24969E05-BD8F-4058-9DF4-E3B2954717B7}"/>
    <cellStyle name="40% - Ênfase6 2 9 2 4" xfId="38189" xr:uid="{75BE9A86-FFCA-4A49-A56C-9F1B7CD24100}"/>
    <cellStyle name="40% - Ênfase6 2 9 3" xfId="38190" xr:uid="{E9241C0A-7CF5-4B07-9D8E-AF2CB13A4FCE}"/>
    <cellStyle name="40% - Ênfase6 2 9 3 2" xfId="38191" xr:uid="{31E99C6E-506F-4E86-BF75-FDBAF6C16755}"/>
    <cellStyle name="40% - Ênfase6 2 9 3 3" xfId="38192" xr:uid="{47D826D7-FD9F-49BC-9538-F2AAE8E08C16}"/>
    <cellStyle name="40% - Ênfase6 2 9 4" xfId="38193" xr:uid="{EC1D36D9-6BD3-4CC1-9DCB-D4B1F6638E53}"/>
    <cellStyle name="40% - Ênfase6 2 9 5" xfId="38194" xr:uid="{DD2938C5-BC94-435D-A9D5-83F8E03E2F9C}"/>
    <cellStyle name="40% - Ênfase6 2_QGOG DRE Segreg_Serv x EP_DEZ09_multa_50%_V5" xfId="12541" xr:uid="{E6E98AFA-7F34-4D29-807C-027B319039A0}"/>
    <cellStyle name="40% - Ênfase6 20" xfId="5583" xr:uid="{D1C239B4-9E2E-42BF-BDE2-61A6AEBCF021}"/>
    <cellStyle name="40% - Ênfase6 20 2" xfId="12542" xr:uid="{F2A8F937-FF0C-41CE-B1A4-7E0129F36720}"/>
    <cellStyle name="40% - Ênfase6 20 2 2" xfId="12543" xr:uid="{EDDE4C71-90FB-4E19-AA80-2AC10E89386D}"/>
    <cellStyle name="40% - Ênfase6 20 2 2 2" xfId="38195" xr:uid="{D372E05B-7E11-4921-81A2-ED7A8979548C}"/>
    <cellStyle name="40% - Ênfase6 20 2 2 3" xfId="38196" xr:uid="{C202A313-84DF-4565-9FB5-5306C7B5BC12}"/>
    <cellStyle name="40% - Ênfase6 20 2 3" xfId="38197" xr:uid="{CC449DF4-D99F-4F80-ACE3-8615A1F7707F}"/>
    <cellStyle name="40% - Ênfase6 20 2 4" xfId="38198" xr:uid="{C3E2DFFC-4036-4BA7-9ADC-937896794658}"/>
    <cellStyle name="40% - Ênfase6 20 3" xfId="12544" xr:uid="{576DA85D-9DCC-42EF-95C3-50019A974E6E}"/>
    <cellStyle name="40% - Ênfase6 20 3 2" xfId="38199" xr:uid="{967B0301-8286-4B78-AF61-4C28CB29EEC6}"/>
    <cellStyle name="40% - Ênfase6 20 3 2 2" xfId="38200" xr:uid="{C1B4AE02-4DD4-4F4D-9E82-1512E567FDA7}"/>
    <cellStyle name="40% - Ênfase6 20 3 2 3" xfId="38201" xr:uid="{71DD80CB-987B-47BA-A25A-4AAAB4ACA5B0}"/>
    <cellStyle name="40% - Ênfase6 20 3 3" xfId="38202" xr:uid="{9BB9D3F1-470C-49E9-84D0-15BE6E4D7855}"/>
    <cellStyle name="40% - Ênfase6 20 3 4" xfId="38203" xr:uid="{1FAE1D5D-2702-44FE-8D95-F0E39F7A1652}"/>
    <cellStyle name="40% - Ênfase6 20 4" xfId="38204" xr:uid="{C66860A1-BE81-4B19-BD63-D67AD3F967F8}"/>
    <cellStyle name="40% - Ênfase6 20 4 2" xfId="38205" xr:uid="{06E731EC-72ED-4031-9DE8-D74CBB9A8743}"/>
    <cellStyle name="40% - Ênfase6 20 4 3" xfId="38206" xr:uid="{4F00BAC3-FCE3-41BF-AB00-13779B810C15}"/>
    <cellStyle name="40% - Ênfase6 20 5" xfId="38207" xr:uid="{461D3EC2-2FEE-4625-B6A5-3EA84EED9129}"/>
    <cellStyle name="40% - Ênfase6 20 6" xfId="38208" xr:uid="{5C4225C6-C1DC-465B-984D-B49DF05BA6BD}"/>
    <cellStyle name="40% - Ênfase6 21" xfId="5584" xr:uid="{6F5161CB-D9E5-4BA6-8A56-E49914724B36}"/>
    <cellStyle name="40% - Ênfase6 21 2" xfId="12545" xr:uid="{3F6B929B-857A-47C5-A089-DD9B1A62A965}"/>
    <cellStyle name="40% - Ênfase6 21 2 2" xfId="12546" xr:uid="{116CD0E6-878F-4215-B1A9-84D70F6D19B3}"/>
    <cellStyle name="40% - Ênfase6 21 2 2 2" xfId="38209" xr:uid="{F79DC0F6-85B6-443C-9A49-98CCB50CA772}"/>
    <cellStyle name="40% - Ênfase6 21 2 2 3" xfId="38210" xr:uid="{5BA763B0-491E-42D6-8505-A10D0E1C2EBC}"/>
    <cellStyle name="40% - Ênfase6 21 2 3" xfId="38211" xr:uid="{33303FE2-A002-46D4-8D1B-68AD9E56A838}"/>
    <cellStyle name="40% - Ênfase6 21 2 4" xfId="38212" xr:uid="{3E43EE82-19E1-4359-A145-4D8DA923CB06}"/>
    <cellStyle name="40% - Ênfase6 21 3" xfId="12547" xr:uid="{534576B8-EE16-4062-B8E0-2FBD41B5B434}"/>
    <cellStyle name="40% - Ênfase6 21 3 2" xfId="38213" xr:uid="{7865DDEE-AAC6-4BED-A0D6-1E11746A6C9B}"/>
    <cellStyle name="40% - Ênfase6 21 3 2 2" xfId="38214" xr:uid="{CB13B1D1-3D5D-4627-91EC-BB3967D0FDBD}"/>
    <cellStyle name="40% - Ênfase6 21 3 2 3" xfId="38215" xr:uid="{0EF82022-01F2-47CF-B575-BB44EBA6C3D9}"/>
    <cellStyle name="40% - Ênfase6 21 3 3" xfId="38216" xr:uid="{E1875BE1-4080-446E-9ABA-1C936D6FEE16}"/>
    <cellStyle name="40% - Ênfase6 21 3 4" xfId="38217" xr:uid="{DB27B793-7737-44FF-80E5-6A522E28845B}"/>
    <cellStyle name="40% - Ênfase6 21 4" xfId="38218" xr:uid="{4A8C173E-815E-445A-B45C-55069E0365ED}"/>
    <cellStyle name="40% - Ênfase6 21 4 2" xfId="38219" xr:uid="{8E817E34-0C2C-417B-A536-9E2B1CF955A8}"/>
    <cellStyle name="40% - Ênfase6 21 4 3" xfId="38220" xr:uid="{7C56FD70-83CB-438D-84F5-E47241209F70}"/>
    <cellStyle name="40% - Ênfase6 21 5" xfId="38221" xr:uid="{49734E78-682F-49E3-B3E1-A9DF1061C62D}"/>
    <cellStyle name="40% - Ênfase6 21 6" xfId="38222" xr:uid="{E18F5486-012F-4BA9-A8EB-E99FA14C4C05}"/>
    <cellStyle name="40% - Ênfase6 22" xfId="5585" xr:uid="{6186981D-89FD-47EB-9B14-8B10E1F88177}"/>
    <cellStyle name="40% - Ênfase6 22 2" xfId="12548" xr:uid="{FACA5099-CAAB-42B4-ABC5-ADADD83B5ABC}"/>
    <cellStyle name="40% - Ênfase6 22 2 2" xfId="12549" xr:uid="{FAF865F3-DC28-479A-B039-4E38E5AC80AB}"/>
    <cellStyle name="40% - Ênfase6 22 2 2 2" xfId="38223" xr:uid="{0AFFD86E-B974-4C14-841B-94F60A13A4D2}"/>
    <cellStyle name="40% - Ênfase6 22 2 2 3" xfId="38224" xr:uid="{1685D2E4-E37F-4306-B8D8-79A04D23BE64}"/>
    <cellStyle name="40% - Ênfase6 22 2 3" xfId="38225" xr:uid="{970F54E9-A93F-4F02-9438-67A141C4097F}"/>
    <cellStyle name="40% - Ênfase6 22 2 4" xfId="38226" xr:uid="{61C474FE-71A1-4682-8681-E512E8B65BBA}"/>
    <cellStyle name="40% - Ênfase6 22 3" xfId="12550" xr:uid="{B3F26996-6497-4718-ACBC-E60F0767B418}"/>
    <cellStyle name="40% - Ênfase6 22 3 2" xfId="38227" xr:uid="{F60CAB20-B165-4DF3-9B9D-2DEF3CB41FA8}"/>
    <cellStyle name="40% - Ênfase6 22 3 2 2" xfId="38228" xr:uid="{501D9B20-1CDD-4B91-BA15-0FF14A875F18}"/>
    <cellStyle name="40% - Ênfase6 22 3 2 3" xfId="38229" xr:uid="{8AD05553-DFE6-4F0F-9CD3-A13B40637EC0}"/>
    <cellStyle name="40% - Ênfase6 22 3 3" xfId="38230" xr:uid="{DDC60C51-C040-4213-AD7C-F75EDF20DEC1}"/>
    <cellStyle name="40% - Ênfase6 22 3 4" xfId="38231" xr:uid="{D4ED4D34-9FD7-4953-843A-AB9AD74437D3}"/>
    <cellStyle name="40% - Ênfase6 22 4" xfId="38232" xr:uid="{0BA28304-FF1D-4C1B-A19D-48F9AFF7BF9E}"/>
    <cellStyle name="40% - Ênfase6 22 4 2" xfId="38233" xr:uid="{3434CCDD-0CB8-4290-BCED-A9BE88EDC9BA}"/>
    <cellStyle name="40% - Ênfase6 22 4 3" xfId="38234" xr:uid="{8599C2AA-62D3-4BBC-8CD9-C3657F07F6A3}"/>
    <cellStyle name="40% - Ênfase6 22 5" xfId="38235" xr:uid="{C3F988A1-80EB-4570-94E0-56A72D3CA148}"/>
    <cellStyle name="40% - Ênfase6 22 6" xfId="38236" xr:uid="{1D05BAE6-619B-4B36-BA58-4A86C2BA1949}"/>
    <cellStyle name="40% - Ênfase6 23" xfId="5586" xr:uid="{EBE70925-2879-48C4-8ABF-1919B35F35D2}"/>
    <cellStyle name="40% - Ênfase6 23 2" xfId="12551" xr:uid="{97B658FB-7918-4884-BFC5-9CB5E6D47E76}"/>
    <cellStyle name="40% - Ênfase6 23 2 2" xfId="12552" xr:uid="{DB230F98-9DA1-4597-A4BE-4BA76236D0C7}"/>
    <cellStyle name="40% - Ênfase6 23 2 2 2" xfId="38237" xr:uid="{9230AFD0-27C0-4A2B-B362-C71BAAC20954}"/>
    <cellStyle name="40% - Ênfase6 23 2 2 3" xfId="38238" xr:uid="{B8151817-C6BE-417C-A2AF-1DBA24289A97}"/>
    <cellStyle name="40% - Ênfase6 23 2 3" xfId="38239" xr:uid="{81DA6CE5-9373-44DE-9B3C-A5B86285AEB1}"/>
    <cellStyle name="40% - Ênfase6 23 2 4" xfId="38240" xr:uid="{A65AB728-FF3E-4287-B1B1-F11E9E8E8B5C}"/>
    <cellStyle name="40% - Ênfase6 23 3" xfId="12553" xr:uid="{1A5919A5-C088-44C3-AB09-F3DEC69E7932}"/>
    <cellStyle name="40% - Ênfase6 23 3 2" xfId="38241" xr:uid="{F0EC4628-BC32-4FF1-85E2-6D34D2023420}"/>
    <cellStyle name="40% - Ênfase6 23 3 2 2" xfId="38242" xr:uid="{C08DC16B-9425-4E4F-8B8B-618E62AA4880}"/>
    <cellStyle name="40% - Ênfase6 23 3 2 3" xfId="38243" xr:uid="{AD104109-5D22-41F1-B079-AA97BFF717E6}"/>
    <cellStyle name="40% - Ênfase6 23 3 3" xfId="38244" xr:uid="{6F36CB19-C0DD-429B-8ADD-007A096AF190}"/>
    <cellStyle name="40% - Ênfase6 23 3 4" xfId="38245" xr:uid="{B8D21105-FE10-4F0E-99BB-E2CEB3E7C981}"/>
    <cellStyle name="40% - Ênfase6 23 4" xfId="38246" xr:uid="{77BBA3DF-38B4-4047-9C88-B618B9A81871}"/>
    <cellStyle name="40% - Ênfase6 23 4 2" xfId="38247" xr:uid="{202A99D0-1EFF-4B9D-98B8-73B221D0D24D}"/>
    <cellStyle name="40% - Ênfase6 23 4 3" xfId="38248" xr:uid="{CCE2F829-E2F3-4E32-8F9E-CBF3D80C21B6}"/>
    <cellStyle name="40% - Ênfase6 23 5" xfId="38249" xr:uid="{183A852D-8884-42CC-84C7-94AE8CDE16AD}"/>
    <cellStyle name="40% - Ênfase6 23 6" xfId="38250" xr:uid="{285F4C59-3963-4025-B528-C75C910340EE}"/>
    <cellStyle name="40% - Ênfase6 24" xfId="5587" xr:uid="{A63861FF-BB8F-45A4-A94A-6051B37936DA}"/>
    <cellStyle name="40% - Ênfase6 24 2" xfId="12554" xr:uid="{623AD85B-AD6D-4734-8615-C5F66F4FB20E}"/>
    <cellStyle name="40% - Ênfase6 24 2 2" xfId="12555" xr:uid="{76EC5B70-E4FE-4DA9-9DE5-91187512AB42}"/>
    <cellStyle name="40% - Ênfase6 24 2 2 2" xfId="38251" xr:uid="{39CF04C0-F2B4-4E68-8381-E877773EF375}"/>
    <cellStyle name="40% - Ênfase6 24 2 2 3" xfId="38252" xr:uid="{F41A4A85-B4FA-43FD-9392-AE4B1BA7FC69}"/>
    <cellStyle name="40% - Ênfase6 24 2 3" xfId="38253" xr:uid="{202921AF-5B4C-4048-BB22-243ED8E2209F}"/>
    <cellStyle name="40% - Ênfase6 24 2 4" xfId="38254" xr:uid="{F9742FDC-0E69-4A2E-9117-094A7F811680}"/>
    <cellStyle name="40% - Ênfase6 24 3" xfId="12556" xr:uid="{1FA87F26-2090-40C7-8052-B51FD1D0F3CD}"/>
    <cellStyle name="40% - Ênfase6 24 3 2" xfId="38255" xr:uid="{0CD32F1C-E355-4BDB-B871-45C32E072937}"/>
    <cellStyle name="40% - Ênfase6 24 3 2 2" xfId="38256" xr:uid="{4579932B-5620-47CF-BE9D-0F502451EDD4}"/>
    <cellStyle name="40% - Ênfase6 24 3 2 3" xfId="38257" xr:uid="{29F84CB3-E6E1-4833-9008-456F7BD2B7E2}"/>
    <cellStyle name="40% - Ênfase6 24 3 3" xfId="38258" xr:uid="{669EC7FD-EA79-4756-9F79-FED1045F6A02}"/>
    <cellStyle name="40% - Ênfase6 24 3 4" xfId="38259" xr:uid="{17A1B8F8-7065-42D1-8480-0347DD9E720D}"/>
    <cellStyle name="40% - Ênfase6 24 4" xfId="38260" xr:uid="{7E00FAFE-B97B-43A3-AA5E-CF82297A3EA2}"/>
    <cellStyle name="40% - Ênfase6 24 4 2" xfId="38261" xr:uid="{D9120181-4B61-439D-9643-E5DFA07168C2}"/>
    <cellStyle name="40% - Ênfase6 24 4 3" xfId="38262" xr:uid="{6EFA1CEB-FA85-49E6-B6C4-A84CAB7D2C54}"/>
    <cellStyle name="40% - Ênfase6 24 5" xfId="38263" xr:uid="{84357F9D-B920-4E99-A277-6C3BE3303D10}"/>
    <cellStyle name="40% - Ênfase6 24 6" xfId="38264" xr:uid="{763F28FC-543A-458F-B4B6-7283C7B32AEA}"/>
    <cellStyle name="40% - Ênfase6 25" xfId="5588" xr:uid="{DC24854B-34BE-491B-A305-C8AB6912BDC2}"/>
    <cellStyle name="40% - Ênfase6 25 2" xfId="12557" xr:uid="{F2F961B4-0357-4A28-B6FA-5D320F783032}"/>
    <cellStyle name="40% - Ênfase6 25 2 2" xfId="12558" xr:uid="{C8922FCC-891A-4289-B8E5-BA108327869C}"/>
    <cellStyle name="40% - Ênfase6 25 2 2 2" xfId="38265" xr:uid="{2B0C267F-2E0A-4A28-93B5-18475B6709E1}"/>
    <cellStyle name="40% - Ênfase6 25 2 2 3" xfId="38266" xr:uid="{2A6374D3-E60A-4FEB-A293-23212640074A}"/>
    <cellStyle name="40% - Ênfase6 25 2 3" xfId="38267" xr:uid="{7201D047-E378-4BBA-A069-B17585AE19C2}"/>
    <cellStyle name="40% - Ênfase6 25 2 4" xfId="38268" xr:uid="{E92209F1-A176-439D-94A8-E3569C59D15D}"/>
    <cellStyle name="40% - Ênfase6 25 3" xfId="12559" xr:uid="{D8E1D141-A870-4FA7-A7D3-7ED467D31BB7}"/>
    <cellStyle name="40% - Ênfase6 25 3 2" xfId="38269" xr:uid="{2C042092-B1CF-425B-81CE-DD9DFA9C1F87}"/>
    <cellStyle name="40% - Ênfase6 25 3 2 2" xfId="38270" xr:uid="{7D32F210-55CD-4539-84CD-6B0E93218441}"/>
    <cellStyle name="40% - Ênfase6 25 3 2 3" xfId="38271" xr:uid="{F1C2EF7E-4BE5-4FEF-BAC9-A6F7099D1B80}"/>
    <cellStyle name="40% - Ênfase6 25 3 3" xfId="38272" xr:uid="{64E0D08E-4557-4532-AF1D-560AB40C13B0}"/>
    <cellStyle name="40% - Ênfase6 25 3 4" xfId="38273" xr:uid="{5BFEF3A8-5382-4C50-A418-EC9DEE9D1DE0}"/>
    <cellStyle name="40% - Ênfase6 25 4" xfId="38274" xr:uid="{1A11BB44-26C1-4787-BCB7-E4FE38797BAE}"/>
    <cellStyle name="40% - Ênfase6 25 4 2" xfId="38275" xr:uid="{A8E0E723-BD4F-4E39-A83A-BFF5AFCBC31B}"/>
    <cellStyle name="40% - Ênfase6 25 4 3" xfId="38276" xr:uid="{FFB857A9-5789-4605-9438-711526639D5A}"/>
    <cellStyle name="40% - Ênfase6 25 5" xfId="38277" xr:uid="{BC381EF1-B690-4FB3-A6A5-BFF045E53FAB}"/>
    <cellStyle name="40% - Ênfase6 25 6" xfId="38278" xr:uid="{6969577E-FB38-43C1-BD32-F750B12C45E3}"/>
    <cellStyle name="40% - Ênfase6 26" xfId="5589" xr:uid="{A6B3447D-3D0A-4042-8BED-2CE3793D8B33}"/>
    <cellStyle name="40% - Ênfase6 26 2" xfId="12560" xr:uid="{1C3EDCCE-EE13-44B0-B143-FDC97BBB48E4}"/>
    <cellStyle name="40% - Ênfase6 26 2 2" xfId="12561" xr:uid="{D28A06DE-A0D9-42D4-AA03-19E6BBC3D68A}"/>
    <cellStyle name="40% - Ênfase6 26 2 2 2" xfId="38279" xr:uid="{89045880-14FB-43D1-826B-57B351DBD1A6}"/>
    <cellStyle name="40% - Ênfase6 26 2 2 3" xfId="38280" xr:uid="{9E5B3640-A91E-47E1-9A74-5A60277894FF}"/>
    <cellStyle name="40% - Ênfase6 26 2 3" xfId="38281" xr:uid="{83FE433B-B25C-4894-86B2-383673D378AF}"/>
    <cellStyle name="40% - Ênfase6 26 2 4" xfId="38282" xr:uid="{29E8A2B6-F77B-4638-B642-4867D54FA2DE}"/>
    <cellStyle name="40% - Ênfase6 26 3" xfId="12562" xr:uid="{4B9DB6CF-E78E-4E9A-B6C3-2F04F19A1A68}"/>
    <cellStyle name="40% - Ênfase6 26 3 2" xfId="38283" xr:uid="{82DDB65B-BCE9-4A7D-98FD-ED08F5B559CB}"/>
    <cellStyle name="40% - Ênfase6 26 3 2 2" xfId="38284" xr:uid="{BF1235B8-7F0B-47A3-B834-103B43B22CB2}"/>
    <cellStyle name="40% - Ênfase6 26 3 2 3" xfId="38285" xr:uid="{22CFF4A5-947F-4441-B5F5-5CDE113B9A25}"/>
    <cellStyle name="40% - Ênfase6 26 3 3" xfId="38286" xr:uid="{CFCB0196-2E6D-4BFE-8820-1DCA42E6608E}"/>
    <cellStyle name="40% - Ênfase6 26 3 4" xfId="38287" xr:uid="{83EA5ED2-5CF5-44E2-8878-61FE2DA0F4B9}"/>
    <cellStyle name="40% - Ênfase6 26 4" xfId="38288" xr:uid="{DE23CB94-FAFB-450C-AA71-61BEFC1044BD}"/>
    <cellStyle name="40% - Ênfase6 26 4 2" xfId="38289" xr:uid="{A23D325B-AB68-458B-9932-983C06C0372E}"/>
    <cellStyle name="40% - Ênfase6 26 4 3" xfId="38290" xr:uid="{0242588A-D6D8-4AB8-BCCE-A1E99280F147}"/>
    <cellStyle name="40% - Ênfase6 26 5" xfId="38291" xr:uid="{8F753A9F-26BC-4BA5-B36D-9144D2384D11}"/>
    <cellStyle name="40% - Ênfase6 26 6" xfId="38292" xr:uid="{D2BE94BA-0DCD-4CCC-9EB3-0C80AEE7C52E}"/>
    <cellStyle name="40% - Ênfase6 27" xfId="5590" xr:uid="{2BBD7BDD-204D-4B3A-9BD5-20413FC95B41}"/>
    <cellStyle name="40% - Ênfase6 27 2" xfId="12563" xr:uid="{9719695B-C8F6-4FC5-B0E7-64E9E15F80B7}"/>
    <cellStyle name="40% - Ênfase6 27 2 2" xfId="12564" xr:uid="{DDA2C4FA-74B7-4596-910D-5F82EAEFD011}"/>
    <cellStyle name="40% - Ênfase6 27 2 2 2" xfId="38293" xr:uid="{B705D594-14B7-4116-BEEC-751502DB83B6}"/>
    <cellStyle name="40% - Ênfase6 27 2 2 3" xfId="38294" xr:uid="{560F1BB3-13C0-4526-92EB-1BDA12484588}"/>
    <cellStyle name="40% - Ênfase6 27 2 3" xfId="38295" xr:uid="{71BB8B84-AAB3-431C-80D0-00EFD1BE791E}"/>
    <cellStyle name="40% - Ênfase6 27 2 4" xfId="38296" xr:uid="{32FE69CD-E6DF-4732-BD02-36606A38196E}"/>
    <cellStyle name="40% - Ênfase6 27 3" xfId="12565" xr:uid="{D042CDEB-BF49-4EDA-A4C6-47927FA7D6D9}"/>
    <cellStyle name="40% - Ênfase6 27 3 2" xfId="38297" xr:uid="{7043FE01-F279-4A17-AD34-C687EABD5483}"/>
    <cellStyle name="40% - Ênfase6 27 3 2 2" xfId="38298" xr:uid="{B8522B9C-E855-42CD-97B6-3CFD865F41BB}"/>
    <cellStyle name="40% - Ênfase6 27 3 2 3" xfId="38299" xr:uid="{3CC3BBAA-C6CD-4543-9F3D-1138C41EA6AD}"/>
    <cellStyle name="40% - Ênfase6 27 3 3" xfId="38300" xr:uid="{E0ADE1B2-FC63-433A-9E4B-8E81517ABB3A}"/>
    <cellStyle name="40% - Ênfase6 27 3 4" xfId="38301" xr:uid="{FC3B531A-988F-4FFA-B24C-4DC28F99C421}"/>
    <cellStyle name="40% - Ênfase6 27 4" xfId="38302" xr:uid="{12D70677-1461-485A-8A97-E1DF9645BB10}"/>
    <cellStyle name="40% - Ênfase6 27 4 2" xfId="38303" xr:uid="{C95BA145-65B8-4948-9B35-C2E897E59677}"/>
    <cellStyle name="40% - Ênfase6 27 4 3" xfId="38304" xr:uid="{D45E4CF2-3A92-499C-B743-591AEA507665}"/>
    <cellStyle name="40% - Ênfase6 27 5" xfId="38305" xr:uid="{91CFC1AA-4884-449F-9019-032333CFE9DD}"/>
    <cellStyle name="40% - Ênfase6 27 6" xfId="38306" xr:uid="{3DA329BD-4F8B-47FE-82F7-D3F00322E4C6}"/>
    <cellStyle name="40% - Ênfase6 28" xfId="5591" xr:uid="{23CF6681-3F53-4097-811F-6E60AF9A517B}"/>
    <cellStyle name="40% - Ênfase6 28 2" xfId="12566" xr:uid="{981BE236-6200-4D3B-9F4D-A26DCAE3D18A}"/>
    <cellStyle name="40% - Ênfase6 28 2 2" xfId="12567" xr:uid="{5FEE6F7E-8AB4-47F7-9245-39CE8A7F1A60}"/>
    <cellStyle name="40% - Ênfase6 28 2 2 2" xfId="38307" xr:uid="{981F36E1-17BC-44F7-A287-3FD73630AB4A}"/>
    <cellStyle name="40% - Ênfase6 28 2 2 3" xfId="38308" xr:uid="{DF56AE9B-4D84-4640-A3E4-27C89DEA5C4B}"/>
    <cellStyle name="40% - Ênfase6 28 2 3" xfId="38309" xr:uid="{556AEE93-5189-4381-A3E7-442D37313C97}"/>
    <cellStyle name="40% - Ênfase6 28 2 4" xfId="38310" xr:uid="{5C61890E-8D1B-421D-93F6-8E1503E640B4}"/>
    <cellStyle name="40% - Ênfase6 28 3" xfId="12568" xr:uid="{FEE75E4C-1277-4BE4-8BDC-B874C06F05F5}"/>
    <cellStyle name="40% - Ênfase6 28 3 2" xfId="38311" xr:uid="{0265937A-B3F4-4DC8-8512-0DA74CBDBA46}"/>
    <cellStyle name="40% - Ênfase6 28 3 2 2" xfId="38312" xr:uid="{5F72D086-3845-4FB7-A03C-55B5B3E5ED49}"/>
    <cellStyle name="40% - Ênfase6 28 3 2 3" xfId="38313" xr:uid="{0E9E1146-78E7-4285-9F61-6C6DE05B4DFA}"/>
    <cellStyle name="40% - Ênfase6 28 3 3" xfId="38314" xr:uid="{9FB2D426-5C6C-4325-B8F5-C69098650DBA}"/>
    <cellStyle name="40% - Ênfase6 28 3 4" xfId="38315" xr:uid="{CD014FA5-E399-485B-871D-7C0E2DF58D9F}"/>
    <cellStyle name="40% - Ênfase6 28 4" xfId="38316" xr:uid="{D8779505-90D8-4DE6-98F7-C0A1E0A8A603}"/>
    <cellStyle name="40% - Ênfase6 28 4 2" xfId="38317" xr:uid="{1290B396-E7E8-40C9-ABC7-B523FCA3B0A0}"/>
    <cellStyle name="40% - Ênfase6 28 4 3" xfId="38318" xr:uid="{07528794-0A2A-44E5-9443-C03810F679FC}"/>
    <cellStyle name="40% - Ênfase6 28 5" xfId="38319" xr:uid="{6ADB73D1-A53F-4F82-875F-C9D4827DA73D}"/>
    <cellStyle name="40% - Ênfase6 28 6" xfId="38320" xr:uid="{F784D509-359C-4BA8-895D-35A860899521}"/>
    <cellStyle name="40% - Ênfase6 29" xfId="12569" xr:uid="{8E98577E-D016-4D2F-9222-6232BDCFF16A}"/>
    <cellStyle name="40% - Ênfase6 29 2" xfId="12570" xr:uid="{6EE33D78-2EA7-4CFC-BF13-17C8D5BBDEB7}"/>
    <cellStyle name="40% - Ênfase6 29 2 2" xfId="12571" xr:uid="{4736730C-BA20-43BF-B3E3-4BE35BEFB1F9}"/>
    <cellStyle name="40% - Ênfase6 29 2 2 2" xfId="38321" xr:uid="{29FCC9F1-7574-43ED-A4CE-4690E2827EA7}"/>
    <cellStyle name="40% - Ênfase6 29 2 2 3" xfId="38322" xr:uid="{D04B375F-2728-4701-BE4B-51DFC8DA66B3}"/>
    <cellStyle name="40% - Ênfase6 29 2 3" xfId="38323" xr:uid="{37F71B79-1008-4840-B0A6-C96E38930927}"/>
    <cellStyle name="40% - Ênfase6 29 2 4" xfId="38324" xr:uid="{441B92AC-9297-4268-9904-1BF799FCE104}"/>
    <cellStyle name="40% - Ênfase6 29 3" xfId="12572" xr:uid="{4C07E645-981B-47CD-BC9A-78467C134A81}"/>
    <cellStyle name="40% - Ênfase6 29 3 2" xfId="38325" xr:uid="{43A9537D-A438-41D7-8630-73E8F1C713E4}"/>
    <cellStyle name="40% - Ênfase6 29 3 2 2" xfId="38326" xr:uid="{21011274-B6A6-4B28-A906-A30F7F01DBD6}"/>
    <cellStyle name="40% - Ênfase6 29 3 2 3" xfId="38327" xr:uid="{880CB073-2350-436A-98E7-A0E2CC9FE930}"/>
    <cellStyle name="40% - Ênfase6 29 3 3" xfId="38328" xr:uid="{5B812141-73D1-4407-B403-80543A46DD67}"/>
    <cellStyle name="40% - Ênfase6 29 3 4" xfId="38329" xr:uid="{09DA5BC9-874E-4D11-A18B-02C27CA1A54D}"/>
    <cellStyle name="40% - Ênfase6 29 4" xfId="38330" xr:uid="{4D85D839-F4CA-4165-85C8-CC72A95139DE}"/>
    <cellStyle name="40% - Ênfase6 29 4 2" xfId="38331" xr:uid="{AAFDA9DE-EC28-41EE-87D0-33292725CF4C}"/>
    <cellStyle name="40% - Ênfase6 29 4 3" xfId="38332" xr:uid="{450A5131-DE7E-46EE-9A32-5E612FEC7562}"/>
    <cellStyle name="40% - Ênfase6 29 5" xfId="38333" xr:uid="{76F562D5-1886-4651-8AF7-EFF1D61332D0}"/>
    <cellStyle name="40% - Ênfase6 29 6" xfId="38334" xr:uid="{5B723314-3361-4A73-9970-FA93BE971820}"/>
    <cellStyle name="40% - Ênfase6 3" xfId="5592" xr:uid="{8CF6FD06-D273-4F92-AF3A-261DD33AC1A6}"/>
    <cellStyle name="40% - Ênfase6 3 10" xfId="12573" xr:uid="{B71B9423-7824-4148-B7CC-6FD0C7087BD5}"/>
    <cellStyle name="40% - Ênfase6 3 10 2" xfId="38335" xr:uid="{2813D8E2-9D58-4FE1-82B7-02CEDA28FCBD}"/>
    <cellStyle name="40% - Ênfase6 3 10 2 2" xfId="38336" xr:uid="{31F1B7C0-72A8-4F80-A12B-B24E2088F113}"/>
    <cellStyle name="40% - Ênfase6 3 10 2 3" xfId="38337" xr:uid="{D65FE01F-5034-48C9-84FE-358905741826}"/>
    <cellStyle name="40% - Ênfase6 3 10 3" xfId="38338" xr:uid="{8FDD21E9-0414-47C2-8CA0-6A8F7B0F0491}"/>
    <cellStyle name="40% - Ênfase6 3 10 4" xfId="38339" xr:uid="{92407856-2E06-4BA8-BC03-A43A952ADA10}"/>
    <cellStyle name="40% - Ênfase6 3 11" xfId="38340" xr:uid="{2FBB4546-DEE2-4EFE-943B-295BD840DD2F}"/>
    <cellStyle name="40% - Ênfase6 3 11 2" xfId="38341" xr:uid="{072FF13B-9FAE-4B9F-8D18-462898F796DE}"/>
    <cellStyle name="40% - Ênfase6 3 11 3" xfId="38342" xr:uid="{8EA17309-A805-4C2A-9792-6F0F94C17A55}"/>
    <cellStyle name="40% - Ênfase6 3 12" xfId="38343" xr:uid="{EC0E301F-A72C-481E-945A-B3CFC23DC573}"/>
    <cellStyle name="40% - Ênfase6 3 13" xfId="38344" xr:uid="{1C76F8E4-7868-422B-B213-51615992822E}"/>
    <cellStyle name="40% - Ênfase6 3 2" xfId="5593" xr:uid="{0968EF42-D73A-4E20-9403-23176E32C424}"/>
    <cellStyle name="40% - Ênfase6 3 2 2" xfId="12574" xr:uid="{460394FB-A29F-4A9A-877A-846ED758A77C}"/>
    <cellStyle name="40% - Ênfase6 3 2 2 2" xfId="38345" xr:uid="{FDD6177A-0ECE-4964-B3D9-1959B98B5EAD}"/>
    <cellStyle name="40% - Ênfase6 3 2 2 2 2" xfId="38346" xr:uid="{C6506E49-F319-4551-B318-02D254404588}"/>
    <cellStyle name="40% - Ênfase6 3 2 2 2 3" xfId="38347" xr:uid="{106B504F-57D1-4427-8DC4-A20BCB03A776}"/>
    <cellStyle name="40% - Ênfase6 3 2 2 3" xfId="38348" xr:uid="{7DF29974-D628-46BD-8747-96D9EA3AA2DB}"/>
    <cellStyle name="40% - Ênfase6 3 2 2 4" xfId="38349" xr:uid="{6DA7A419-4C35-4640-8EC7-5FD496FFAFCD}"/>
    <cellStyle name="40% - Ênfase6 3 2 3" xfId="12575" xr:uid="{C7F95930-14E4-46A3-88AB-973B41A8BB5C}"/>
    <cellStyle name="40% - Ênfase6 3 2 3 2" xfId="38350" xr:uid="{D95ADBD8-7A42-4628-891E-42221CD58E9A}"/>
    <cellStyle name="40% - Ênfase6 3 2 3 2 2" xfId="38351" xr:uid="{44FD1E07-A9AA-4F90-80D0-93445F69623E}"/>
    <cellStyle name="40% - Ênfase6 3 2 3 2 3" xfId="38352" xr:uid="{7D2FD44F-EED9-457D-BCBA-6B6123209A0B}"/>
    <cellStyle name="40% - Ênfase6 3 2 3 3" xfId="38353" xr:uid="{8A5E3F9F-8329-4BAC-94E7-1AA2E671E0F2}"/>
    <cellStyle name="40% - Ênfase6 3 2 3 4" xfId="38354" xr:uid="{ECD30D1C-4094-4FC4-9030-8CA1AD33C98B}"/>
    <cellStyle name="40% - Ênfase6 3 2 4" xfId="38355" xr:uid="{7F8A8E3E-D135-42C0-A751-68DF12085AEB}"/>
    <cellStyle name="40% - Ênfase6 3 2 4 2" xfId="38356" xr:uid="{5B82BA77-2E37-49B2-8DE3-F5C03D8674B6}"/>
    <cellStyle name="40% - Ênfase6 3 2 4 3" xfId="38357" xr:uid="{741BC319-8F4E-413C-837C-A0B16E2EF88D}"/>
    <cellStyle name="40% - Ênfase6 3 2 5" xfId="38358" xr:uid="{8AA1EE00-43C0-4B65-8BA3-9B8CD664612E}"/>
    <cellStyle name="40% - Ênfase6 3 2 6" xfId="38359" xr:uid="{835DA095-3391-4A38-8E85-C7338986DD1A}"/>
    <cellStyle name="40% - Ênfase6 3 3" xfId="5594" xr:uid="{1129B640-75B2-4B2A-B39C-63BBFC47EC72}"/>
    <cellStyle name="40% - Ênfase6 3 3 2" xfId="12576" xr:uid="{57B05DFB-CF6E-498A-A7CF-66F038448538}"/>
    <cellStyle name="40% - Ênfase6 3 3 2 2" xfId="38360" xr:uid="{381864E5-E2C7-4439-9959-E5C06047436C}"/>
    <cellStyle name="40% - Ênfase6 3 3 2 2 2" xfId="38361" xr:uid="{66A8E031-FA49-499A-85DF-B96205CB1719}"/>
    <cellStyle name="40% - Ênfase6 3 3 2 2 3" xfId="38362" xr:uid="{C0DFF598-FD8D-48CA-B0CB-25BD89EE36F0}"/>
    <cellStyle name="40% - Ênfase6 3 3 2 3" xfId="38363" xr:uid="{5D99C2F5-FBCF-40E3-ACB0-F5884BE20DC0}"/>
    <cellStyle name="40% - Ênfase6 3 3 2 4" xfId="38364" xr:uid="{96351DD8-B95A-428D-9237-1767E2870CDD}"/>
    <cellStyle name="40% - Ênfase6 3 3 3" xfId="12577" xr:uid="{A4BE334B-FB16-4894-B036-CACED9AB9D4F}"/>
    <cellStyle name="40% - Ênfase6 3 3 3 2" xfId="38365" xr:uid="{229485A7-4610-4FDF-9F4C-2E51C1C729D3}"/>
    <cellStyle name="40% - Ênfase6 3 3 3 2 2" xfId="38366" xr:uid="{15E61784-5AEB-4264-B1A8-E589A14E9C85}"/>
    <cellStyle name="40% - Ênfase6 3 3 3 2 3" xfId="38367" xr:uid="{B043AD1B-1C14-4AFC-B9F3-EDAC7206EE8D}"/>
    <cellStyle name="40% - Ênfase6 3 3 3 3" xfId="38368" xr:uid="{E45F71EB-2513-4979-84CA-BEC53092ECDE}"/>
    <cellStyle name="40% - Ênfase6 3 3 3 4" xfId="38369" xr:uid="{533AB450-12B1-48AB-9535-473802DF57A1}"/>
    <cellStyle name="40% - Ênfase6 3 3 4" xfId="38370" xr:uid="{C03BE5FC-B225-402B-982B-A8A20CBE408A}"/>
    <cellStyle name="40% - Ênfase6 3 3 4 2" xfId="38371" xr:uid="{59888782-5B02-4732-8609-61C52147EF49}"/>
    <cellStyle name="40% - Ênfase6 3 3 4 3" xfId="38372" xr:uid="{CDF36E60-EEBC-4942-996D-CE8C1E93A60B}"/>
    <cellStyle name="40% - Ênfase6 3 3 5" xfId="38373" xr:uid="{A8533067-F2A8-4087-B137-28A7E77C3EE1}"/>
    <cellStyle name="40% - Ênfase6 3 3 6" xfId="38374" xr:uid="{F9F9261E-689C-430B-824F-228D68769516}"/>
    <cellStyle name="40% - Ênfase6 3 4" xfId="5595" xr:uid="{F4832245-A645-4E3B-9EBE-E7521A698CD1}"/>
    <cellStyle name="40% - Ênfase6 3 4 2" xfId="12578" xr:uid="{FA604C7E-2492-49AF-9F8F-DFE93F05AB7A}"/>
    <cellStyle name="40% - Ênfase6 3 4 2 2" xfId="38375" xr:uid="{BD553357-448F-4486-8E08-A8A1D089E756}"/>
    <cellStyle name="40% - Ênfase6 3 4 2 2 2" xfId="38376" xr:uid="{45F230B3-0082-4212-9489-847100D15F34}"/>
    <cellStyle name="40% - Ênfase6 3 4 2 2 3" xfId="38377" xr:uid="{45F8D623-4D47-4C1B-B8A5-2C794E04732F}"/>
    <cellStyle name="40% - Ênfase6 3 4 2 3" xfId="38378" xr:uid="{42DC6D78-FDDB-4FFA-843B-6E695E691D38}"/>
    <cellStyle name="40% - Ênfase6 3 4 2 4" xfId="38379" xr:uid="{03173403-68AA-4972-9DAD-617D14865B84}"/>
    <cellStyle name="40% - Ênfase6 3 4 3" xfId="12579" xr:uid="{FD7E6A43-11D4-4B4E-B922-0785C86ED446}"/>
    <cellStyle name="40% - Ênfase6 3 4 3 2" xfId="38380" xr:uid="{74A37ADE-3484-4F77-9209-2109F04576E9}"/>
    <cellStyle name="40% - Ênfase6 3 4 3 2 2" xfId="38381" xr:uid="{A9958333-451D-4CB3-B907-39C79579CDD7}"/>
    <cellStyle name="40% - Ênfase6 3 4 3 2 3" xfId="38382" xr:uid="{166393D0-ADC0-4E44-803B-FD8A03BEE6E4}"/>
    <cellStyle name="40% - Ênfase6 3 4 3 3" xfId="38383" xr:uid="{AEC50FFE-1067-4C6D-A97A-00F2DC8ADFDC}"/>
    <cellStyle name="40% - Ênfase6 3 4 3 4" xfId="38384" xr:uid="{C184B704-033D-4CD3-8BC0-01BDF9BFCB9D}"/>
    <cellStyle name="40% - Ênfase6 3 4 4" xfId="38385" xr:uid="{35A7335E-3E96-4FEC-83D0-BF90EED8FCFC}"/>
    <cellStyle name="40% - Ênfase6 3 4 4 2" xfId="38386" xr:uid="{E3BBE5BB-512F-49F5-9E9F-6DE5799F4193}"/>
    <cellStyle name="40% - Ênfase6 3 4 4 3" xfId="38387" xr:uid="{CCA33C09-5042-4719-820F-DEF3AF6FF1B1}"/>
    <cellStyle name="40% - Ênfase6 3 4 5" xfId="38388" xr:uid="{AFA9A331-28FC-4EA2-9577-3BB0217A6227}"/>
    <cellStyle name="40% - Ênfase6 3 4 6" xfId="38389" xr:uid="{58E98A08-2937-47C2-818B-74AF7C4139AA}"/>
    <cellStyle name="40% - Ênfase6 3 5" xfId="12580" xr:uid="{52B02172-9B35-4EC2-A29B-A104312BC9A8}"/>
    <cellStyle name="40% - Ênfase6 3 5 2" xfId="12581" xr:uid="{13EEB926-C751-43AC-80E7-3923CB398217}"/>
    <cellStyle name="40% - Ênfase6 3 5 2 2" xfId="38390" xr:uid="{FBC6BFD6-972A-4A0A-AF88-64625CEB1D04}"/>
    <cellStyle name="40% - Ênfase6 3 5 2 2 2" xfId="38391" xr:uid="{B65EB870-A98B-47DA-AB8F-2578BB16181F}"/>
    <cellStyle name="40% - Ênfase6 3 5 2 2 3" xfId="38392" xr:uid="{BE99BB76-F8A6-446E-93A0-867A74933878}"/>
    <cellStyle name="40% - Ênfase6 3 5 2 3" xfId="38393" xr:uid="{FD49ED1C-E344-4020-98A0-002D618B33DB}"/>
    <cellStyle name="40% - Ênfase6 3 5 2 4" xfId="38394" xr:uid="{5BCBD8A2-C289-4AC3-8DD3-4A26F5BBAF97}"/>
    <cellStyle name="40% - Ênfase6 3 5 3" xfId="12582" xr:uid="{14FD5E64-BAFD-4310-AE7B-3F541783A53F}"/>
    <cellStyle name="40% - Ênfase6 3 5 3 2" xfId="38395" xr:uid="{9D29378E-CC9E-43BA-93FA-4D6D4B2AC6EA}"/>
    <cellStyle name="40% - Ênfase6 3 5 3 2 2" xfId="38396" xr:uid="{0B1C6BB9-C774-4DE4-AE50-52FBEDBF2D36}"/>
    <cellStyle name="40% - Ênfase6 3 5 3 2 3" xfId="38397" xr:uid="{817DA873-4960-4BAA-A8F8-0AC4C9CBA9E9}"/>
    <cellStyle name="40% - Ênfase6 3 5 3 3" xfId="38398" xr:uid="{F6AFBB39-34A9-430D-BF1B-2A359B867055}"/>
    <cellStyle name="40% - Ênfase6 3 5 3 4" xfId="38399" xr:uid="{E2446D98-DD33-46F8-9597-5E5B2C6D9F6A}"/>
    <cellStyle name="40% - Ênfase6 3 5 4" xfId="38400" xr:uid="{DE63265F-7BA7-40AA-9A64-8AC734E386CC}"/>
    <cellStyle name="40% - Ênfase6 3 5 4 2" xfId="38401" xr:uid="{71BA2F27-7B28-4583-BC0D-B732319F478F}"/>
    <cellStyle name="40% - Ênfase6 3 5 4 3" xfId="38402" xr:uid="{AAFCFC8A-34FA-41C6-B611-2DCFB7AB0AF2}"/>
    <cellStyle name="40% - Ênfase6 3 5 5" xfId="38403" xr:uid="{78EBAD08-52AF-409A-9189-66CC50B37259}"/>
    <cellStyle name="40% - Ênfase6 3 5 6" xfId="38404" xr:uid="{63150A74-06A5-4CCF-8CB4-7D46D7B9DC11}"/>
    <cellStyle name="40% - Ênfase6 3 6" xfId="12583" xr:uid="{BFBA84C1-486C-4EAE-B1FC-52E957333E4E}"/>
    <cellStyle name="40% - Ênfase6 3 6 2" xfId="12584" xr:uid="{360F13CD-C019-4FAD-9FFE-8C10E1C2C90E}"/>
    <cellStyle name="40% - Ênfase6 3 6 2 2" xfId="38405" xr:uid="{8DECF12A-1B18-42DB-A6AE-5F5260C8A8A1}"/>
    <cellStyle name="40% - Ênfase6 3 6 2 2 2" xfId="38406" xr:uid="{9CD721C1-8A7B-40C4-97E4-AF2FF1F55D1B}"/>
    <cellStyle name="40% - Ênfase6 3 6 2 2 3" xfId="38407" xr:uid="{9A7C16CB-0083-4619-B091-2A3A25D6CE92}"/>
    <cellStyle name="40% - Ênfase6 3 6 2 3" xfId="38408" xr:uid="{80F0B330-0265-41CD-BFBB-78FD63327396}"/>
    <cellStyle name="40% - Ênfase6 3 6 2 4" xfId="38409" xr:uid="{3C0BA023-18E2-4136-9DD5-CA3E00217224}"/>
    <cellStyle name="40% - Ênfase6 3 6 3" xfId="12585" xr:uid="{AB75B1A5-0A31-4E38-AFC9-7835DEE211FB}"/>
    <cellStyle name="40% - Ênfase6 3 6 3 2" xfId="38410" xr:uid="{0C69AEFA-BD1F-4C83-AF16-8A90B1D8502D}"/>
    <cellStyle name="40% - Ênfase6 3 6 3 2 2" xfId="38411" xr:uid="{6922886F-7F23-4C68-8CBD-5BF92FA28F04}"/>
    <cellStyle name="40% - Ênfase6 3 6 3 2 3" xfId="38412" xr:uid="{0E451B6D-65B4-4772-A512-F3E292E168C5}"/>
    <cellStyle name="40% - Ênfase6 3 6 3 3" xfId="38413" xr:uid="{67A5939A-F016-40F6-853A-0892FA049689}"/>
    <cellStyle name="40% - Ênfase6 3 6 3 4" xfId="38414" xr:uid="{8FFD0294-19DB-4ED1-B0C3-07E048993E90}"/>
    <cellStyle name="40% - Ênfase6 3 6 4" xfId="38415" xr:uid="{DDB6AF72-75AA-4C78-A9AB-034B71146BC2}"/>
    <cellStyle name="40% - Ênfase6 3 6 4 2" xfId="38416" xr:uid="{5834E12B-FBFC-4F93-9D70-0E207C2940F2}"/>
    <cellStyle name="40% - Ênfase6 3 6 4 3" xfId="38417" xr:uid="{AC3A1EB4-C377-4E61-8FBC-EC18E691F4F9}"/>
    <cellStyle name="40% - Ênfase6 3 6 5" xfId="38418" xr:uid="{43349700-0CE7-49F5-A738-E3783E5B982F}"/>
    <cellStyle name="40% - Ênfase6 3 6 6" xfId="38419" xr:uid="{F86E5D0D-A462-4231-839F-92FF86EA49E7}"/>
    <cellStyle name="40% - Ênfase6 3 7" xfId="12586" xr:uid="{209E712B-D80D-47F4-A3FB-56C2CC93EE34}"/>
    <cellStyle name="40% - Ênfase6 3 7 2" xfId="12587" xr:uid="{33C2C1D3-9F20-4FD4-BA9E-F3D9545BEF04}"/>
    <cellStyle name="40% - Ênfase6 3 7 2 2" xfId="38420" xr:uid="{44CC7148-D927-4EEF-B15C-6F393DFEB099}"/>
    <cellStyle name="40% - Ênfase6 3 7 2 2 2" xfId="38421" xr:uid="{753646C4-CDCB-4C8E-8A09-5942DD48D4BE}"/>
    <cellStyle name="40% - Ênfase6 3 7 2 2 3" xfId="38422" xr:uid="{60A724FC-6B08-43D9-A4F1-CD82BB12A599}"/>
    <cellStyle name="40% - Ênfase6 3 7 2 3" xfId="38423" xr:uid="{5BFE7955-F8F7-43C3-9EB2-F920DE4F6D5F}"/>
    <cellStyle name="40% - Ênfase6 3 7 2 4" xfId="38424" xr:uid="{AAEEDB3A-8201-48FE-B216-5695C65F2C26}"/>
    <cellStyle name="40% - Ênfase6 3 7 3" xfId="12588" xr:uid="{013E7DC9-19DD-4C52-8462-AB4A155F9EC1}"/>
    <cellStyle name="40% - Ênfase6 3 7 3 2" xfId="38425" xr:uid="{01C56DF8-F216-4310-AE3A-ED3703CC3554}"/>
    <cellStyle name="40% - Ênfase6 3 7 3 2 2" xfId="38426" xr:uid="{77EF13DB-A424-49A6-8D5A-755449333AA6}"/>
    <cellStyle name="40% - Ênfase6 3 7 3 2 3" xfId="38427" xr:uid="{FC8C3919-74CD-4229-AB1C-EF8854F040BC}"/>
    <cellStyle name="40% - Ênfase6 3 7 3 3" xfId="38428" xr:uid="{0AE5C537-5754-45A7-A6FC-F7DBA084C9A8}"/>
    <cellStyle name="40% - Ênfase6 3 7 3 4" xfId="38429" xr:uid="{A5539D6B-D5C5-4820-875C-F6EBBD1515C0}"/>
    <cellStyle name="40% - Ênfase6 3 7 4" xfId="38430" xr:uid="{73DEE27F-4DCE-4438-A333-A8A6AF31DB47}"/>
    <cellStyle name="40% - Ênfase6 3 7 4 2" xfId="38431" xr:uid="{B439F21F-FA49-4940-95ED-98EDA3E4E135}"/>
    <cellStyle name="40% - Ênfase6 3 7 4 3" xfId="38432" xr:uid="{70B14957-7533-4383-B8CA-F729B1A5E262}"/>
    <cellStyle name="40% - Ênfase6 3 7 5" xfId="38433" xr:uid="{B5B064E0-6F82-49D3-A7EA-FA721F5463CB}"/>
    <cellStyle name="40% - Ênfase6 3 7 6" xfId="38434" xr:uid="{F95DE066-ABA5-4667-9306-E9F69ACDADFA}"/>
    <cellStyle name="40% - Ênfase6 3 8" xfId="12589" xr:uid="{610878FB-7720-4A8C-A4B1-12D8FD6BC4A7}"/>
    <cellStyle name="40% - Ênfase6 3 8 2" xfId="12590" xr:uid="{141647F0-5F3B-4F83-B320-EEFD085AC306}"/>
    <cellStyle name="40% - Ênfase6 3 8 2 2" xfId="38435" xr:uid="{95417EBF-DA9A-4B8E-A815-9A3DEAC827F8}"/>
    <cellStyle name="40% - Ênfase6 3 8 2 2 2" xfId="38436" xr:uid="{FD0397C4-F73D-44D1-9A60-9F0913BAE962}"/>
    <cellStyle name="40% - Ênfase6 3 8 2 2 3" xfId="38437" xr:uid="{CA8E3FAB-070B-48EE-A787-22FFB74EA900}"/>
    <cellStyle name="40% - Ênfase6 3 8 2 3" xfId="38438" xr:uid="{E7F31514-64C5-456C-88F9-3EAB8150E7FB}"/>
    <cellStyle name="40% - Ênfase6 3 8 2 4" xfId="38439" xr:uid="{3DEB29B5-3826-4B3A-9696-20CFBE8027AD}"/>
    <cellStyle name="40% - Ênfase6 3 8 3" xfId="12591" xr:uid="{E73AFFC7-B4B4-463E-8311-9862B4BCB82A}"/>
    <cellStyle name="40% - Ênfase6 3 8 3 2" xfId="38440" xr:uid="{238D4353-CF27-4040-9109-7F966C8DD005}"/>
    <cellStyle name="40% - Ênfase6 3 8 3 2 2" xfId="38441" xr:uid="{929AAC14-64EB-47CE-913D-EF0C20C5730F}"/>
    <cellStyle name="40% - Ênfase6 3 8 3 2 3" xfId="38442" xr:uid="{EED90035-3F46-41F8-82A1-CDA84AABD5D0}"/>
    <cellStyle name="40% - Ênfase6 3 8 3 3" xfId="38443" xr:uid="{3591D37C-F389-4D2B-A89F-7158C9537B34}"/>
    <cellStyle name="40% - Ênfase6 3 8 3 4" xfId="38444" xr:uid="{D8706B10-EC87-41CE-910D-5F8453059557}"/>
    <cellStyle name="40% - Ênfase6 3 8 4" xfId="38445" xr:uid="{69458219-34E6-433E-B1FE-865AB58B01F5}"/>
    <cellStyle name="40% - Ênfase6 3 8 4 2" xfId="38446" xr:uid="{4D789B8B-C6C9-4A83-9C7B-646E79217832}"/>
    <cellStyle name="40% - Ênfase6 3 8 4 3" xfId="38447" xr:uid="{F200FBE2-CC57-46CD-AE12-08CBD2225268}"/>
    <cellStyle name="40% - Ênfase6 3 8 5" xfId="38448" xr:uid="{4B222438-7218-4F0C-BCED-AE4E284776E6}"/>
    <cellStyle name="40% - Ênfase6 3 8 6" xfId="38449" xr:uid="{D098A9C6-2B37-4F39-B136-030399AF508E}"/>
    <cellStyle name="40% - Ênfase6 3 9" xfId="12592" xr:uid="{8E36077F-5354-4267-90F4-571195C042C5}"/>
    <cellStyle name="40% - Ênfase6 3 9 2" xfId="38450" xr:uid="{1CE9A124-5427-4744-9D64-AB151FA33AAA}"/>
    <cellStyle name="40% - Ênfase6 3 9 2 2" xfId="38451" xr:uid="{C25E45A4-BBA3-4F83-ADBF-D165D51C421C}"/>
    <cellStyle name="40% - Ênfase6 3 9 2 3" xfId="38452" xr:uid="{4543D722-C8A4-472E-92AE-347EEC8F845E}"/>
    <cellStyle name="40% - Ênfase6 3 9 3" xfId="38453" xr:uid="{25EB59DB-FC62-47A0-BA0A-C5B568CE5E16}"/>
    <cellStyle name="40% - Ênfase6 3 9 4" xfId="38454" xr:uid="{CC4AA0AE-FCF3-459E-9CD3-E1878CAB7D98}"/>
    <cellStyle name="40% - Ênfase6 30" xfId="12593" xr:uid="{F98A862A-7CB5-4E9C-93F0-EFFDF77BDD21}"/>
    <cellStyle name="40% - Ênfase6 30 2" xfId="12594" xr:uid="{417D748D-9BB5-47A5-8B3F-2CAAD3222DAC}"/>
    <cellStyle name="40% - Ênfase6 30 2 2" xfId="12595" xr:uid="{7FC13DB5-E494-4A37-94B7-3882A99903FE}"/>
    <cellStyle name="40% - Ênfase6 30 2 2 2" xfId="38455" xr:uid="{286F57B7-7075-4DC8-854D-994668AA2DFF}"/>
    <cellStyle name="40% - Ênfase6 30 2 2 3" xfId="38456" xr:uid="{183DA87D-9D35-46CF-9BCD-AC824FD97466}"/>
    <cellStyle name="40% - Ênfase6 30 2 3" xfId="38457" xr:uid="{CCF11F2B-342F-44A6-92E6-468FF5C4CC89}"/>
    <cellStyle name="40% - Ênfase6 30 2 4" xfId="38458" xr:uid="{DF317232-950F-4F53-A56E-9F5E24A0819A}"/>
    <cellStyle name="40% - Ênfase6 30 3" xfId="12596" xr:uid="{9E18AE31-8B3A-4038-8211-97301633A4D8}"/>
    <cellStyle name="40% - Ênfase6 30 3 2" xfId="38459" xr:uid="{E5541AB5-A631-443C-8E64-3B08385CF8A8}"/>
    <cellStyle name="40% - Ênfase6 30 3 2 2" xfId="38460" xr:uid="{5E7CB397-0C17-4890-85C6-77CA233558ED}"/>
    <cellStyle name="40% - Ênfase6 30 3 2 3" xfId="38461" xr:uid="{EB34C55B-DF38-41EE-B7D1-7B3B7F4F0912}"/>
    <cellStyle name="40% - Ênfase6 30 3 3" xfId="38462" xr:uid="{D4F7A5F3-CF94-42AD-BE4C-2A2407E974C3}"/>
    <cellStyle name="40% - Ênfase6 30 3 4" xfId="38463" xr:uid="{714F0B1C-BBCB-4455-8FF2-5CEE3C02C5EB}"/>
    <cellStyle name="40% - Ênfase6 30 4" xfId="38464" xr:uid="{F0925F28-C8D1-4407-9529-866A9D213A46}"/>
    <cellStyle name="40% - Ênfase6 30 4 2" xfId="38465" xr:uid="{F22AF00E-4402-4CCF-9F43-7BFD0C90EF8B}"/>
    <cellStyle name="40% - Ênfase6 30 4 3" xfId="38466" xr:uid="{B4F57D73-86B3-432D-9D34-A555C4F193D4}"/>
    <cellStyle name="40% - Ênfase6 30 5" xfId="38467" xr:uid="{68F2F437-5A49-4EE2-9213-78114B011F0B}"/>
    <cellStyle name="40% - Ênfase6 30 6" xfId="38468" xr:uid="{9C1F194E-0F4D-4F62-962C-916506FCBB56}"/>
    <cellStyle name="40% - Ênfase6 31" xfId="12597" xr:uid="{B5934AFF-D830-4648-92B6-84E389DB8813}"/>
    <cellStyle name="40% - Ênfase6 31 2" xfId="12598" xr:uid="{D2D261CA-9986-47F4-9541-27980D3B141F}"/>
    <cellStyle name="40% - Ênfase6 31 2 2" xfId="12599" xr:uid="{BC554D70-0D8A-4F28-B588-4B16153AE5A5}"/>
    <cellStyle name="40% - Ênfase6 31 2 2 2" xfId="38469" xr:uid="{F7AE649D-7343-400D-928C-71253517303A}"/>
    <cellStyle name="40% - Ênfase6 31 2 2 3" xfId="38470" xr:uid="{319D3B44-1201-43CC-9642-1DD5B72FBAE9}"/>
    <cellStyle name="40% - Ênfase6 31 2 3" xfId="38471" xr:uid="{E105EA95-2F6F-4BF3-8EBD-F216DDC38F3C}"/>
    <cellStyle name="40% - Ênfase6 31 2 4" xfId="38472" xr:uid="{E36A2506-9907-4D1A-814A-5C1A5190E198}"/>
    <cellStyle name="40% - Ênfase6 31 3" xfId="12600" xr:uid="{1F5C93A0-5F7D-40F3-BDDD-F82AAD54E974}"/>
    <cellStyle name="40% - Ênfase6 31 3 2" xfId="38473" xr:uid="{9DFEF173-E2A0-4E44-BCDB-9EB9BDCB9243}"/>
    <cellStyle name="40% - Ênfase6 31 3 2 2" xfId="38474" xr:uid="{098B707E-F277-4269-A102-897792157760}"/>
    <cellStyle name="40% - Ênfase6 31 3 2 3" xfId="38475" xr:uid="{7D741274-5038-49B3-96E3-03FF25662889}"/>
    <cellStyle name="40% - Ênfase6 31 3 3" xfId="38476" xr:uid="{B24B5291-4E86-4B2E-876E-5DF00EBEF2F6}"/>
    <cellStyle name="40% - Ênfase6 31 3 4" xfId="38477" xr:uid="{5C4B7FB0-83FB-4754-A43A-F2ACF1631B15}"/>
    <cellStyle name="40% - Ênfase6 31 4" xfId="38478" xr:uid="{0053B53F-E4FB-4F68-8876-2C3E649636E9}"/>
    <cellStyle name="40% - Ênfase6 31 4 2" xfId="38479" xr:uid="{3D5931D5-C5EE-450C-8648-05EE0A5DA29C}"/>
    <cellStyle name="40% - Ênfase6 31 4 3" xfId="38480" xr:uid="{B9F6AA04-D653-4929-99B1-D3F767A9FDE3}"/>
    <cellStyle name="40% - Ênfase6 31 5" xfId="38481" xr:uid="{01CDDB95-7D24-483E-AD41-140CE2284955}"/>
    <cellStyle name="40% - Ênfase6 31 6" xfId="38482" xr:uid="{3538D9F4-9F98-44CF-960C-130F0CFB8E25}"/>
    <cellStyle name="40% - Ênfase6 32" xfId="12601" xr:uid="{14AF355F-E43D-4A6D-8516-EB18012FF672}"/>
    <cellStyle name="40% - Ênfase6 32 2" xfId="12602" xr:uid="{ED0E2858-1CFF-4B26-B61B-A2BF89F38B40}"/>
    <cellStyle name="40% - Ênfase6 32 2 2" xfId="12603" xr:uid="{C6EFE760-FDE2-42E3-AE96-0C1F405604CC}"/>
    <cellStyle name="40% - Ênfase6 32 2 2 2" xfId="38483" xr:uid="{73D0F0CE-5951-4A8E-BC90-B415FFD5C79B}"/>
    <cellStyle name="40% - Ênfase6 32 2 2 3" xfId="38484" xr:uid="{3E5E60C7-C8B0-4B08-808F-83782205136E}"/>
    <cellStyle name="40% - Ênfase6 32 2 3" xfId="38485" xr:uid="{97C37C6E-F821-4BA7-8363-84980A4CBB84}"/>
    <cellStyle name="40% - Ênfase6 32 2 4" xfId="38486" xr:uid="{CDCB4D7F-EABD-455F-80B8-EA7BB8377EC6}"/>
    <cellStyle name="40% - Ênfase6 32 3" xfId="12604" xr:uid="{8C9DBBF9-ED9D-45AC-943F-336D77656624}"/>
    <cellStyle name="40% - Ênfase6 32 3 2" xfId="38487" xr:uid="{1526234F-A8E4-4543-B3B0-122EDE4D03AC}"/>
    <cellStyle name="40% - Ênfase6 32 3 2 2" xfId="38488" xr:uid="{42F09B43-5ED4-49D8-AD45-030A4376FC2C}"/>
    <cellStyle name="40% - Ênfase6 32 3 2 3" xfId="38489" xr:uid="{F71AF20E-6935-4A12-943F-938B78DFBD6F}"/>
    <cellStyle name="40% - Ênfase6 32 3 3" xfId="38490" xr:uid="{8AE38617-4917-4BDE-843E-59E93120FC53}"/>
    <cellStyle name="40% - Ênfase6 32 3 4" xfId="38491" xr:uid="{B8BFC3EE-2EC3-4C1E-8DA7-E6EC523E281F}"/>
    <cellStyle name="40% - Ênfase6 32 4" xfId="38492" xr:uid="{1C4391E1-075A-47F3-A0A9-81165BDC548A}"/>
    <cellStyle name="40% - Ênfase6 32 4 2" xfId="38493" xr:uid="{1BD27478-C918-460E-ADBA-B906AB5490A4}"/>
    <cellStyle name="40% - Ênfase6 32 4 3" xfId="38494" xr:uid="{04672705-3BDF-4E52-A786-0E56457CEE0F}"/>
    <cellStyle name="40% - Ênfase6 32 5" xfId="38495" xr:uid="{C1AB126C-22B6-4CCB-A109-39065790B1A6}"/>
    <cellStyle name="40% - Ênfase6 32 6" xfId="38496" xr:uid="{E2626484-4F59-48B9-9CE0-02B15CF17641}"/>
    <cellStyle name="40% - Ênfase6 33" xfId="12605" xr:uid="{E29BEA56-80B1-41E9-8F74-D271960079C8}"/>
    <cellStyle name="40% - Ênfase6 33 2" xfId="12606" xr:uid="{544F6EA8-CB43-43B8-B1DC-301DD8B4763C}"/>
    <cellStyle name="40% - Ênfase6 33 2 2" xfId="38497" xr:uid="{710ACB2F-B0EF-439E-B94E-330150190CEE}"/>
    <cellStyle name="40% - Ênfase6 33 2 2 2" xfId="38498" xr:uid="{70FF36F0-E3F4-4113-BDD4-798E80036BFA}"/>
    <cellStyle name="40% - Ênfase6 33 2 2 3" xfId="38499" xr:uid="{407C6751-D707-4C03-A80C-4BBDC172BF1E}"/>
    <cellStyle name="40% - Ênfase6 33 2 3" xfId="38500" xr:uid="{01F28A0A-ED53-41E4-B530-B494827515BD}"/>
    <cellStyle name="40% - Ênfase6 33 2 4" xfId="38501" xr:uid="{4F6002F6-DADA-403C-A759-8712E8EC97AB}"/>
    <cellStyle name="40% - Ênfase6 33 3" xfId="12607" xr:uid="{9DFD4270-03D7-44E9-9D3E-6A9F647835B8}"/>
    <cellStyle name="40% - Ênfase6 33 3 2" xfId="38502" xr:uid="{110C1094-25DA-464D-A3AC-963AC46A7419}"/>
    <cellStyle name="40% - Ênfase6 33 3 2 2" xfId="38503" xr:uid="{ACA48229-29EF-4E47-B497-785BC4E6EE4E}"/>
    <cellStyle name="40% - Ênfase6 33 3 2 3" xfId="38504" xr:uid="{EFDE05F3-BD04-45B9-844F-575559AA42C6}"/>
    <cellStyle name="40% - Ênfase6 33 3 3" xfId="38505" xr:uid="{BB0FAEAB-2F1A-40C2-A98D-42CAE7F6D925}"/>
    <cellStyle name="40% - Ênfase6 33 3 4" xfId="38506" xr:uid="{9975F29C-E62D-4785-A710-CF10B53F101D}"/>
    <cellStyle name="40% - Ênfase6 33 4" xfId="38507" xr:uid="{EE0C748F-57E8-49B2-98A5-371C1154B58B}"/>
    <cellStyle name="40% - Ênfase6 33 4 2" xfId="38508" xr:uid="{D18A0859-E1DB-49BF-AFDE-28485D5372E3}"/>
    <cellStyle name="40% - Ênfase6 33 4 3" xfId="38509" xr:uid="{B63C2239-9334-4EEE-8204-76598E48521B}"/>
    <cellStyle name="40% - Ênfase6 33 5" xfId="38510" xr:uid="{11C8B8EF-8489-4244-8F11-A02B4E7F6F61}"/>
    <cellStyle name="40% - Ênfase6 33 6" xfId="38511" xr:uid="{C885E433-8AF0-4BA3-804B-175D7B580C66}"/>
    <cellStyle name="40% - Ênfase6 34" xfId="12608" xr:uid="{DC11598C-A46B-4309-BFF0-FC3D4F9ABFAF}"/>
    <cellStyle name="40% - Ênfase6 34 2" xfId="12609" xr:uid="{52FC267C-6B1D-4A9A-89AE-E588E108C947}"/>
    <cellStyle name="40% - Ênfase6 34 2 2" xfId="38512" xr:uid="{294BF96D-1E0D-4B16-A928-2D323D39C552}"/>
    <cellStyle name="40% - Ênfase6 34 2 2 2" xfId="38513" xr:uid="{6F1FE3DA-A65E-47F6-9E8E-EAEFA27B299D}"/>
    <cellStyle name="40% - Ênfase6 34 2 2 3" xfId="38514" xr:uid="{3092817A-6534-42E2-9F27-C0B8B54B4435}"/>
    <cellStyle name="40% - Ênfase6 34 2 3" xfId="38515" xr:uid="{34A4D928-C91D-4342-937C-95DBDCD79BF1}"/>
    <cellStyle name="40% - Ênfase6 34 2 4" xfId="38516" xr:uid="{06B32129-4AFE-4072-B8EB-36322EC0BD38}"/>
    <cellStyle name="40% - Ênfase6 34 3" xfId="12610" xr:uid="{685EB649-079C-4ED1-8A23-7BBC60D98BF2}"/>
    <cellStyle name="40% - Ênfase6 34 3 2" xfId="38517" xr:uid="{7884DEDF-5E03-406E-BFB1-567F81B15E68}"/>
    <cellStyle name="40% - Ênfase6 34 3 2 2" xfId="38518" xr:uid="{92602FEA-2BA4-4CDD-8E26-EAE21489D6B0}"/>
    <cellStyle name="40% - Ênfase6 34 3 2 3" xfId="38519" xr:uid="{0F3DEBD2-FF7F-42E7-94DF-B9BA71AD3AE1}"/>
    <cellStyle name="40% - Ênfase6 34 3 3" xfId="38520" xr:uid="{31ABA8CB-BFD9-4155-AF11-B2A2A79339D3}"/>
    <cellStyle name="40% - Ênfase6 34 3 4" xfId="38521" xr:uid="{D329F19D-0170-4E20-9691-74C4FFBD7CFD}"/>
    <cellStyle name="40% - Ênfase6 34 4" xfId="38522" xr:uid="{4F840629-62C6-4A08-B64C-6816556C45C0}"/>
    <cellStyle name="40% - Ênfase6 34 4 2" xfId="38523" xr:uid="{90D90A24-E1D9-4674-B97F-571FAE377A68}"/>
    <cellStyle name="40% - Ênfase6 34 4 3" xfId="38524" xr:uid="{C294300D-4583-4B81-8344-A89C4785A56D}"/>
    <cellStyle name="40% - Ênfase6 34 5" xfId="38525" xr:uid="{F81AA6F6-2481-446A-9F5A-569F9EA06CBE}"/>
    <cellStyle name="40% - Ênfase6 34 6" xfId="38526" xr:uid="{FEF21C1B-516B-41BD-B2F2-498B4C433D20}"/>
    <cellStyle name="40% - Ênfase6 35" xfId="12611" xr:uid="{0328B016-CADC-4D61-9569-C28E3838EBA0}"/>
    <cellStyle name="40% - Ênfase6 35 2" xfId="12612" xr:uid="{A04935DD-F2D9-48E6-9A04-F2D490413155}"/>
    <cellStyle name="40% - Ênfase6 35 2 2" xfId="38527" xr:uid="{429DEEFC-A854-416D-AA9B-919449D0BDF6}"/>
    <cellStyle name="40% - Ênfase6 35 2 2 2" xfId="38528" xr:uid="{1BC4E7DD-0C93-489B-A37D-16B32ED4B8EB}"/>
    <cellStyle name="40% - Ênfase6 35 2 2 3" xfId="38529" xr:uid="{23A3CAA1-0066-41A4-B2AA-26B7529AD88F}"/>
    <cellStyle name="40% - Ênfase6 35 2 3" xfId="38530" xr:uid="{E47D7C69-347F-4D14-96EC-FFEDDD466775}"/>
    <cellStyle name="40% - Ênfase6 35 2 4" xfId="38531" xr:uid="{610FB03F-31F5-4431-B349-F5354D133E78}"/>
    <cellStyle name="40% - Ênfase6 35 3" xfId="12613" xr:uid="{2FE6EA6B-D3F1-446F-ABDC-6D90E5898F2F}"/>
    <cellStyle name="40% - Ênfase6 35 3 2" xfId="38532" xr:uid="{9DDD4745-5CD3-404B-939C-832E710DA298}"/>
    <cellStyle name="40% - Ênfase6 35 3 2 2" xfId="38533" xr:uid="{862C7B81-3EAB-4BE7-9919-8E836193CDA8}"/>
    <cellStyle name="40% - Ênfase6 35 3 2 3" xfId="38534" xr:uid="{D172CC3E-9F84-40EA-8C7D-D53CD47C856D}"/>
    <cellStyle name="40% - Ênfase6 35 3 3" xfId="38535" xr:uid="{2AB3E2F3-696F-452E-9E9A-1AFD4A27D552}"/>
    <cellStyle name="40% - Ênfase6 35 3 4" xfId="38536" xr:uid="{B06A464D-076B-4D8A-B5A4-16589FCD5025}"/>
    <cellStyle name="40% - Ênfase6 35 4" xfId="38537" xr:uid="{2233702B-1805-45B4-81A7-70FF3348432E}"/>
    <cellStyle name="40% - Ênfase6 35 4 2" xfId="38538" xr:uid="{2EDE7C8A-387B-482D-8E6E-2A0B987A6B01}"/>
    <cellStyle name="40% - Ênfase6 35 4 3" xfId="38539" xr:uid="{49E39D14-89EB-491B-A920-C2288D5BF0EB}"/>
    <cellStyle name="40% - Ênfase6 35 5" xfId="38540" xr:uid="{419C578C-7D4F-41E7-9E29-D55E36A18AAC}"/>
    <cellStyle name="40% - Ênfase6 35 6" xfId="38541" xr:uid="{D0423109-BD6A-4BA6-87C6-F474D54008D0}"/>
    <cellStyle name="40% - Ênfase6 36" xfId="12614" xr:uid="{B8F4E456-F8C4-4362-B22E-3743CCB574C8}"/>
    <cellStyle name="40% - Ênfase6 36 2" xfId="12615" xr:uid="{EB556F16-195F-445A-95DB-D7F29AD08A3C}"/>
    <cellStyle name="40% - Ênfase6 36 2 2" xfId="38542" xr:uid="{40A4866C-684D-4BD3-8514-B4DEFCF26337}"/>
    <cellStyle name="40% - Ênfase6 36 2 2 2" xfId="38543" xr:uid="{73B757C1-60DC-4651-93EC-B44B960ADBA0}"/>
    <cellStyle name="40% - Ênfase6 36 2 2 3" xfId="38544" xr:uid="{97A77BE6-F1AD-4154-9128-322F9A89C2A6}"/>
    <cellStyle name="40% - Ênfase6 36 2 3" xfId="38545" xr:uid="{2F2E17A1-B12F-4855-8CEC-D1EA1B61E6F1}"/>
    <cellStyle name="40% - Ênfase6 36 2 4" xfId="38546" xr:uid="{90F6974F-3621-45E1-940F-198F3AFFA652}"/>
    <cellStyle name="40% - Ênfase6 36 3" xfId="12616" xr:uid="{F2BE05F9-5317-4402-A642-FEC328B6C1C7}"/>
    <cellStyle name="40% - Ênfase6 36 3 2" xfId="38547" xr:uid="{B4BA24F1-1D71-4532-9956-09A64677C760}"/>
    <cellStyle name="40% - Ênfase6 36 3 2 2" xfId="38548" xr:uid="{44F8B351-5392-441B-AB01-EA5AEDE47AB4}"/>
    <cellStyle name="40% - Ênfase6 36 3 2 3" xfId="38549" xr:uid="{4E38230D-ADC9-43AF-8EA3-51509FE82FC5}"/>
    <cellStyle name="40% - Ênfase6 36 3 3" xfId="38550" xr:uid="{2A09E456-0485-415D-B50A-BC0C166BCAC4}"/>
    <cellStyle name="40% - Ênfase6 36 3 4" xfId="38551" xr:uid="{8211F054-9D9C-428C-A6A8-3400DF5ED8A9}"/>
    <cellStyle name="40% - Ênfase6 36 4" xfId="38552" xr:uid="{0FFEF411-BA36-4B7E-9E1D-F5390E68CDE3}"/>
    <cellStyle name="40% - Ênfase6 36 4 2" xfId="38553" xr:uid="{0AE38D68-5836-4E90-BC9C-8491266FDF55}"/>
    <cellStyle name="40% - Ênfase6 36 4 3" xfId="38554" xr:uid="{03829129-C143-4750-84ED-CF47C7935513}"/>
    <cellStyle name="40% - Ênfase6 36 5" xfId="38555" xr:uid="{BAD04604-B9AF-4ED0-8B3D-CBE3F7E4CABD}"/>
    <cellStyle name="40% - Ênfase6 36 6" xfId="38556" xr:uid="{9642F4D1-5E4D-4688-846A-44558B650DD8}"/>
    <cellStyle name="40% - Ênfase6 37" xfId="12617" xr:uid="{B24EBF0D-6799-4E49-8ADF-808DB7931238}"/>
    <cellStyle name="40% - Ênfase6 37 2" xfId="12618" xr:uid="{E9C17F06-4062-489C-835D-08B3603392E0}"/>
    <cellStyle name="40% - Ênfase6 37 2 2" xfId="38557" xr:uid="{C278A571-EA58-4C17-A325-53F6B43EBC90}"/>
    <cellStyle name="40% - Ênfase6 37 2 2 2" xfId="38558" xr:uid="{B24EB794-2752-4650-B05B-44B9E7BC9571}"/>
    <cellStyle name="40% - Ênfase6 37 2 2 3" xfId="38559" xr:uid="{393C8264-9D63-4F33-A964-ABDA68C10A47}"/>
    <cellStyle name="40% - Ênfase6 37 2 3" xfId="38560" xr:uid="{992D0801-9211-47E6-9B30-CCBCEF54BCF3}"/>
    <cellStyle name="40% - Ênfase6 37 2 4" xfId="38561" xr:uid="{4015055A-B976-4469-9C54-19B71E8FE5EB}"/>
    <cellStyle name="40% - Ênfase6 37 3" xfId="12619" xr:uid="{C327EA52-E6DE-4842-BF85-0867AB29A850}"/>
    <cellStyle name="40% - Ênfase6 37 3 2" xfId="38562" xr:uid="{E65CFCE9-76DA-439F-BCD4-C4AAF65930C5}"/>
    <cellStyle name="40% - Ênfase6 37 3 2 2" xfId="38563" xr:uid="{9C94044D-E58D-4236-9E9D-12F21AE636EE}"/>
    <cellStyle name="40% - Ênfase6 37 3 2 3" xfId="38564" xr:uid="{14963713-58AF-4176-B829-7980D6A82D88}"/>
    <cellStyle name="40% - Ênfase6 37 3 3" xfId="38565" xr:uid="{54717BB5-5F42-4152-A9FE-CB56E792AB82}"/>
    <cellStyle name="40% - Ênfase6 37 3 4" xfId="38566" xr:uid="{020EE66A-8462-414C-9E16-5607064738D7}"/>
    <cellStyle name="40% - Ênfase6 37 4" xfId="38567" xr:uid="{82205427-2C2A-415A-81A5-D271B0BD0DB1}"/>
    <cellStyle name="40% - Ênfase6 37 4 2" xfId="38568" xr:uid="{D5FFC9D8-981B-4B56-A69E-D38E1695D7AF}"/>
    <cellStyle name="40% - Ênfase6 37 4 3" xfId="38569" xr:uid="{A08AD356-45EC-4DE8-B1C8-D8E9CE9D5D0D}"/>
    <cellStyle name="40% - Ênfase6 37 5" xfId="38570" xr:uid="{69D72AE0-A975-40C0-9FD8-03E5833FB5EC}"/>
    <cellStyle name="40% - Ênfase6 37 6" xfId="38571" xr:uid="{C0DD29C6-4D4F-4122-88A7-4AF91BA07F78}"/>
    <cellStyle name="40% - Ênfase6 38" xfId="12620" xr:uid="{F553C43F-345E-4F47-830A-A23F66843245}"/>
    <cellStyle name="40% - Ênfase6 38 2" xfId="12621" xr:uid="{66412227-6D0C-44C1-8211-67CFC3A16724}"/>
    <cellStyle name="40% - Ênfase6 38 2 2" xfId="38572" xr:uid="{CC70A97B-F33E-4BB6-A0F3-EF685549A2CB}"/>
    <cellStyle name="40% - Ênfase6 38 2 2 2" xfId="38573" xr:uid="{98CBBF27-09D7-4BE6-A60D-BB1933C15963}"/>
    <cellStyle name="40% - Ênfase6 38 2 2 3" xfId="38574" xr:uid="{9BBF525B-8837-4A2E-9ED1-3D6845C7F28D}"/>
    <cellStyle name="40% - Ênfase6 38 2 3" xfId="38575" xr:uid="{0FE4B3C2-63D1-4C4B-BB02-0099BB246A6D}"/>
    <cellStyle name="40% - Ênfase6 38 2 4" xfId="38576" xr:uid="{062182D8-32F1-4AAB-AD4C-A0ECF371DD9E}"/>
    <cellStyle name="40% - Ênfase6 38 3" xfId="12622" xr:uid="{70F34E14-088A-4F15-8259-AA2E46CD650B}"/>
    <cellStyle name="40% - Ênfase6 38 3 2" xfId="38577" xr:uid="{974A3532-72B8-4A95-849E-163A983313C0}"/>
    <cellStyle name="40% - Ênfase6 38 3 2 2" xfId="38578" xr:uid="{26750ECF-BDD1-4EFB-BED4-65651262FD24}"/>
    <cellStyle name="40% - Ênfase6 38 3 2 3" xfId="38579" xr:uid="{BE940F8B-6EE9-409A-B69B-6999BB26555A}"/>
    <cellStyle name="40% - Ênfase6 38 3 3" xfId="38580" xr:uid="{7AA0FA12-E2D2-4E8C-8F6B-35D8B315EA94}"/>
    <cellStyle name="40% - Ênfase6 38 3 4" xfId="38581" xr:uid="{2196150B-CC9F-43C1-8B0C-5194AEE40E94}"/>
    <cellStyle name="40% - Ênfase6 38 4" xfId="38582" xr:uid="{0BCB5A70-49C2-4FF1-8B52-EF57059B9795}"/>
    <cellStyle name="40% - Ênfase6 38 4 2" xfId="38583" xr:uid="{BE4CB18C-CF71-46B7-B96B-BCF0F23572ED}"/>
    <cellStyle name="40% - Ênfase6 38 4 3" xfId="38584" xr:uid="{B659703B-85BF-4D3F-B5AE-3670711E0017}"/>
    <cellStyle name="40% - Ênfase6 38 5" xfId="38585" xr:uid="{5564F6DC-56C0-4456-A55E-D452DB25297A}"/>
    <cellStyle name="40% - Ênfase6 38 6" xfId="38586" xr:uid="{801C9E36-4958-4DD2-9954-5DEEBE18E142}"/>
    <cellStyle name="40% - Ênfase6 39" xfId="12623" xr:uid="{95C63A4B-BF9E-46AC-A25B-B50B8DCEDCF4}"/>
    <cellStyle name="40% - Ênfase6 39 2" xfId="12624" xr:uid="{5C8DD882-16CB-4497-8024-3D96729CB80B}"/>
    <cellStyle name="40% - Ênfase6 39 2 2" xfId="38587" xr:uid="{2EB4F109-BEBA-4BF6-88E5-D266451010CE}"/>
    <cellStyle name="40% - Ênfase6 39 2 2 2" xfId="38588" xr:uid="{D6214419-EA7B-495C-BE94-AD044762811F}"/>
    <cellStyle name="40% - Ênfase6 39 2 2 3" xfId="38589" xr:uid="{19D48E31-BAE6-43E8-A8E2-862C8525FC46}"/>
    <cellStyle name="40% - Ênfase6 39 2 3" xfId="38590" xr:uid="{EC67039F-2D71-4863-98DE-BD26D8BE9B13}"/>
    <cellStyle name="40% - Ênfase6 39 2 4" xfId="38591" xr:uid="{06F07D50-C344-4FF0-B797-95A35ED4A79C}"/>
    <cellStyle name="40% - Ênfase6 39 3" xfId="12625" xr:uid="{3F85ABA6-247F-4FC0-B281-EF5A0EE96375}"/>
    <cellStyle name="40% - Ênfase6 39 3 2" xfId="38592" xr:uid="{4CCCFB7D-EA7F-44C6-A6F8-2169F65CCCD4}"/>
    <cellStyle name="40% - Ênfase6 39 3 2 2" xfId="38593" xr:uid="{4CE3AB3C-94C3-4964-95BD-06D04F929F54}"/>
    <cellStyle name="40% - Ênfase6 39 3 2 3" xfId="38594" xr:uid="{1E1F2CC8-191F-4835-A892-DE2206A276B4}"/>
    <cellStyle name="40% - Ênfase6 39 3 3" xfId="38595" xr:uid="{393F7FDC-FEAD-4FB1-8FD0-93C8E5705462}"/>
    <cellStyle name="40% - Ênfase6 39 3 4" xfId="38596" xr:uid="{546FCE54-889E-4351-8610-549E71D4390F}"/>
    <cellStyle name="40% - Ênfase6 39 4" xfId="38597" xr:uid="{EDB2BFE7-8321-4474-9959-B36535A259C2}"/>
    <cellStyle name="40% - Ênfase6 39 4 2" xfId="38598" xr:uid="{99A89F78-73B9-46DE-A327-A282976654A9}"/>
    <cellStyle name="40% - Ênfase6 39 4 3" xfId="38599" xr:uid="{2CA6479C-CFE5-4985-96A1-D73BF5030F30}"/>
    <cellStyle name="40% - Ênfase6 39 5" xfId="38600" xr:uid="{D1E3216D-F5CD-4ADA-AF94-CEF3A7A86523}"/>
    <cellStyle name="40% - Ênfase6 39 6" xfId="38601" xr:uid="{5961F7BC-FB34-4BE2-86B8-D454E8A82A7A}"/>
    <cellStyle name="40% - Ênfase6 4" xfId="5596" xr:uid="{B3EA0D74-DBDE-4165-A81C-757E0B1794F1}"/>
    <cellStyle name="40% - Ênfase6 4 10" xfId="12626" xr:uid="{E5FBEA37-4C22-4A53-90FF-60D37B02AE91}"/>
    <cellStyle name="40% - Ênfase6 4 10 2" xfId="38602" xr:uid="{7C778643-AADD-485E-8254-642D6ED5E634}"/>
    <cellStyle name="40% - Ênfase6 4 10 2 2" xfId="38603" xr:uid="{DEC0D96E-3FC0-480B-9816-C411E4FEA156}"/>
    <cellStyle name="40% - Ênfase6 4 10 2 3" xfId="38604" xr:uid="{C12F44D6-BFBF-4926-9807-88CD1CCD5C0E}"/>
    <cellStyle name="40% - Ênfase6 4 10 3" xfId="38605" xr:uid="{01A4E52F-2AAC-4F64-AFAF-5DDB3CBB3580}"/>
    <cellStyle name="40% - Ênfase6 4 10 4" xfId="38606" xr:uid="{31753B75-6164-4021-9942-D93339C302F5}"/>
    <cellStyle name="40% - Ênfase6 4 11" xfId="38607" xr:uid="{B745D8EB-A0F6-4DDA-8827-90740111BD17}"/>
    <cellStyle name="40% - Ênfase6 4 11 2" xfId="38608" xr:uid="{1FA575E8-B3C8-435E-BE71-DC70F55A7ECB}"/>
    <cellStyle name="40% - Ênfase6 4 11 3" xfId="38609" xr:uid="{A193521F-4EFD-4F2E-BAE2-2BAE877983E9}"/>
    <cellStyle name="40% - Ênfase6 4 12" xfId="38610" xr:uid="{D74FD114-C29F-465B-B60C-3BAD93842128}"/>
    <cellStyle name="40% - Ênfase6 4 13" xfId="38611" xr:uid="{2C691D0F-B98A-4AB8-99C6-8C179848A760}"/>
    <cellStyle name="40% - Ênfase6 4 2" xfId="5597" xr:uid="{785A34C9-3741-492C-9A48-6F0108FC700D}"/>
    <cellStyle name="40% - Ênfase6 4 2 2" xfId="12627" xr:uid="{0DD155D9-5E92-4B01-A876-44C35D4DBE5B}"/>
    <cellStyle name="40% - Ênfase6 4 2 2 2" xfId="38612" xr:uid="{5DCE8249-4487-469B-8CA1-57114EA6B311}"/>
    <cellStyle name="40% - Ênfase6 4 2 2 2 2" xfId="38613" xr:uid="{917FAFDC-43F6-4927-8E76-181C1C1C9606}"/>
    <cellStyle name="40% - Ênfase6 4 2 2 2 3" xfId="38614" xr:uid="{5F15915F-76A0-469F-909F-4DEA7566B513}"/>
    <cellStyle name="40% - Ênfase6 4 2 2 3" xfId="38615" xr:uid="{A643240E-4AB0-4C15-AB06-ABD6D6ADF37E}"/>
    <cellStyle name="40% - Ênfase6 4 2 2 4" xfId="38616" xr:uid="{BDE3EFFD-1EEE-42AD-B299-D5D7CB00D92F}"/>
    <cellStyle name="40% - Ênfase6 4 2 3" xfId="12628" xr:uid="{F3BEF3B1-8BBC-4D71-A949-E9F239AE514F}"/>
    <cellStyle name="40% - Ênfase6 4 2 3 2" xfId="38617" xr:uid="{95026A9C-F35B-46B1-9681-8E178400E621}"/>
    <cellStyle name="40% - Ênfase6 4 2 3 2 2" xfId="38618" xr:uid="{177F4DC3-27E7-406E-8E7E-81E4D7EBBA7F}"/>
    <cellStyle name="40% - Ênfase6 4 2 3 2 3" xfId="38619" xr:uid="{F2CA25A2-8655-490B-8B07-5196B96787DA}"/>
    <cellStyle name="40% - Ênfase6 4 2 3 3" xfId="38620" xr:uid="{31663D74-2A7B-44AC-9193-57E8667C976F}"/>
    <cellStyle name="40% - Ênfase6 4 2 3 4" xfId="38621" xr:uid="{88881D7E-C761-43FD-967A-7447D4634AAA}"/>
    <cellStyle name="40% - Ênfase6 4 2 4" xfId="38622" xr:uid="{0D70B2D4-CED9-43A6-BC78-A1D5EB4E965E}"/>
    <cellStyle name="40% - Ênfase6 4 2 4 2" xfId="38623" xr:uid="{5D156C8E-1878-4C00-AC8A-E941923EC8FF}"/>
    <cellStyle name="40% - Ênfase6 4 2 4 3" xfId="38624" xr:uid="{6CE8C4FE-2AB3-491A-9883-98FFCA363869}"/>
    <cellStyle name="40% - Ênfase6 4 2 5" xfId="38625" xr:uid="{CD3871A9-DB99-437A-A251-1528A554823F}"/>
    <cellStyle name="40% - Ênfase6 4 2 6" xfId="38626" xr:uid="{90B9D5C2-8C52-46CA-B93C-70CC226872C5}"/>
    <cellStyle name="40% - Ênfase6 4 3" xfId="12629" xr:uid="{C9A641A9-ED0D-4478-989D-C911720C121F}"/>
    <cellStyle name="40% - Ênfase6 4 3 2" xfId="12630" xr:uid="{376E14AB-A85F-411B-8583-3517EA391DDE}"/>
    <cellStyle name="40% - Ênfase6 4 3 2 2" xfId="38627" xr:uid="{6DEF1426-770B-4F1F-B20B-9DE37F2A13A5}"/>
    <cellStyle name="40% - Ênfase6 4 3 2 2 2" xfId="38628" xr:uid="{8A5972AE-B224-4CC0-9F1E-D79B38DFF5D8}"/>
    <cellStyle name="40% - Ênfase6 4 3 2 2 3" xfId="38629" xr:uid="{00AB0945-7AA8-421C-8D2A-A4375AEC5764}"/>
    <cellStyle name="40% - Ênfase6 4 3 2 3" xfId="38630" xr:uid="{D7414BCF-715A-4457-82D6-6ACBCD2F70E9}"/>
    <cellStyle name="40% - Ênfase6 4 3 2 4" xfId="38631" xr:uid="{3FA221CD-1E24-426C-8686-F589E694A1E5}"/>
    <cellStyle name="40% - Ênfase6 4 3 3" xfId="12631" xr:uid="{D3B6042D-2540-4E14-8B16-1383E03B26C6}"/>
    <cellStyle name="40% - Ênfase6 4 3 3 2" xfId="38632" xr:uid="{839EABCD-AD29-49C3-BAD3-3B0C4B1158D6}"/>
    <cellStyle name="40% - Ênfase6 4 3 3 2 2" xfId="38633" xr:uid="{0C005556-4234-4DF3-A963-C039450577FB}"/>
    <cellStyle name="40% - Ênfase6 4 3 3 2 3" xfId="38634" xr:uid="{B3B3398C-A657-49B6-808A-7F8584F7A9EE}"/>
    <cellStyle name="40% - Ênfase6 4 3 3 3" xfId="38635" xr:uid="{BD66D00E-06EF-46DA-A63F-942E4A8311A9}"/>
    <cellStyle name="40% - Ênfase6 4 3 3 4" xfId="38636" xr:uid="{D67D3D1D-27DC-4DE7-88AA-1BEF9FF50D09}"/>
    <cellStyle name="40% - Ênfase6 4 3 4" xfId="38637" xr:uid="{D3C75664-7DBA-42FB-AA14-644A522082B7}"/>
    <cellStyle name="40% - Ênfase6 4 3 4 2" xfId="38638" xr:uid="{1EC934F4-F36B-46C1-BA6E-E42EA0C4C4A0}"/>
    <cellStyle name="40% - Ênfase6 4 3 4 3" xfId="38639" xr:uid="{BE1CEB52-4058-4D3F-8568-8826FB6F4D01}"/>
    <cellStyle name="40% - Ênfase6 4 3 5" xfId="38640" xr:uid="{A29C676F-92F8-43E8-8DAE-DD0294C645AE}"/>
    <cellStyle name="40% - Ênfase6 4 3 6" xfId="38641" xr:uid="{D726E586-3533-45AF-A6E5-FAC3D43D070D}"/>
    <cellStyle name="40% - Ênfase6 4 4" xfId="12632" xr:uid="{03DD504B-926E-4983-824A-28D32FB2625D}"/>
    <cellStyle name="40% - Ênfase6 4 4 2" xfId="12633" xr:uid="{B28BBFCD-ADDB-493E-A11B-9D689589FCB6}"/>
    <cellStyle name="40% - Ênfase6 4 4 2 2" xfId="38642" xr:uid="{83FCBE65-5616-4DAE-90E3-A95CD85892B2}"/>
    <cellStyle name="40% - Ênfase6 4 4 2 2 2" xfId="38643" xr:uid="{EC411414-21BF-48F4-9B5F-D58112E987A4}"/>
    <cellStyle name="40% - Ênfase6 4 4 2 2 3" xfId="38644" xr:uid="{D0817F12-9050-43A2-8C2E-81FEDAC1D632}"/>
    <cellStyle name="40% - Ênfase6 4 4 2 3" xfId="38645" xr:uid="{9D1859CF-9F44-45DB-BD27-88E15AD71434}"/>
    <cellStyle name="40% - Ênfase6 4 4 2 4" xfId="38646" xr:uid="{12B2EA4B-3683-46EA-8088-C0D2C31F5B7B}"/>
    <cellStyle name="40% - Ênfase6 4 4 3" xfId="12634" xr:uid="{D5F0B70B-A649-4563-8D24-CC7A141DFFD8}"/>
    <cellStyle name="40% - Ênfase6 4 4 3 2" xfId="38647" xr:uid="{F7CFEE91-D96A-4EF1-9536-9A0AA0147AE2}"/>
    <cellStyle name="40% - Ênfase6 4 4 3 2 2" xfId="38648" xr:uid="{0F74D7B6-B683-40B3-AED4-7BB1084A48B2}"/>
    <cellStyle name="40% - Ênfase6 4 4 3 2 3" xfId="38649" xr:uid="{3A85ECA1-C598-425F-A3C5-E50ECCD1CF10}"/>
    <cellStyle name="40% - Ênfase6 4 4 3 3" xfId="38650" xr:uid="{94A1BAF1-A5A7-4CB1-8927-75E02EC461BD}"/>
    <cellStyle name="40% - Ênfase6 4 4 3 4" xfId="38651" xr:uid="{D4E8245E-40AE-49A4-979C-1D33D2C7DCE6}"/>
    <cellStyle name="40% - Ênfase6 4 4 4" xfId="38652" xr:uid="{6215895A-7BD9-45E2-86D8-57B87FE32761}"/>
    <cellStyle name="40% - Ênfase6 4 4 4 2" xfId="38653" xr:uid="{222E05B7-6195-4270-910F-1EF4175874DA}"/>
    <cellStyle name="40% - Ênfase6 4 4 4 3" xfId="38654" xr:uid="{0FED53D5-E0DF-431A-A8A5-E680777594ED}"/>
    <cellStyle name="40% - Ênfase6 4 4 5" xfId="38655" xr:uid="{7FD7A77B-C981-4E54-956A-2ABD396E8727}"/>
    <cellStyle name="40% - Ênfase6 4 4 6" xfId="38656" xr:uid="{B3E20BC6-A043-4033-87B9-202216632C24}"/>
    <cellStyle name="40% - Ênfase6 4 5" xfId="12635" xr:uid="{08454C4F-8E32-444B-9A14-A5AA0988B4FA}"/>
    <cellStyle name="40% - Ênfase6 4 5 2" xfId="12636" xr:uid="{C7AD0487-FA2F-4EA9-B556-3226B410CD9E}"/>
    <cellStyle name="40% - Ênfase6 4 5 2 2" xfId="38657" xr:uid="{B5A74AA9-E588-4656-B91B-1B9D1FE73776}"/>
    <cellStyle name="40% - Ênfase6 4 5 2 2 2" xfId="38658" xr:uid="{8C6596DB-EE24-4E3E-8646-9B2B9B2D5F2F}"/>
    <cellStyle name="40% - Ênfase6 4 5 2 2 3" xfId="38659" xr:uid="{6CA8F8E0-D003-4D65-81CC-6C6F5B3AD914}"/>
    <cellStyle name="40% - Ênfase6 4 5 2 3" xfId="38660" xr:uid="{D1C495BC-8C03-42FA-AB16-13A06FAB6620}"/>
    <cellStyle name="40% - Ênfase6 4 5 2 4" xfId="38661" xr:uid="{21DB85D9-C59D-4D7D-8B63-16C87E67D5F4}"/>
    <cellStyle name="40% - Ênfase6 4 5 3" xfId="12637" xr:uid="{D2A8022E-4810-4288-B370-C05E9F2851A3}"/>
    <cellStyle name="40% - Ênfase6 4 5 3 2" xfId="38662" xr:uid="{E1D589AE-429B-4F4C-B995-7D787C038345}"/>
    <cellStyle name="40% - Ênfase6 4 5 3 2 2" xfId="38663" xr:uid="{C4DB97A2-F49A-4FF7-A288-DCDB3B069ACA}"/>
    <cellStyle name="40% - Ênfase6 4 5 3 2 3" xfId="38664" xr:uid="{F57F7127-D1F9-4CA9-BB5A-29493942D1D4}"/>
    <cellStyle name="40% - Ênfase6 4 5 3 3" xfId="38665" xr:uid="{02CE1DF1-68B3-4AB8-B9B0-AF0B8CD21F71}"/>
    <cellStyle name="40% - Ênfase6 4 5 3 4" xfId="38666" xr:uid="{C6BCF8D2-C704-4EAE-9920-D7E7487D5FFA}"/>
    <cellStyle name="40% - Ênfase6 4 5 4" xfId="38667" xr:uid="{9B6CE326-FFB3-415A-9839-9779B88F7562}"/>
    <cellStyle name="40% - Ênfase6 4 5 4 2" xfId="38668" xr:uid="{90BAEDD1-5382-4774-8BC9-FE24D3048BA4}"/>
    <cellStyle name="40% - Ênfase6 4 5 4 3" xfId="38669" xr:uid="{6E7D758A-E0CA-40BA-A230-5A0C3EFE5B4D}"/>
    <cellStyle name="40% - Ênfase6 4 5 5" xfId="38670" xr:uid="{686C0B56-0154-49C8-B728-3E51EC9D5EB0}"/>
    <cellStyle name="40% - Ênfase6 4 5 6" xfId="38671" xr:uid="{D1400C95-27B7-402A-905D-67A0B9846A31}"/>
    <cellStyle name="40% - Ênfase6 4 6" xfId="12638" xr:uid="{D8D3DEDB-01E8-416A-824D-452121FD370A}"/>
    <cellStyle name="40% - Ênfase6 4 6 2" xfId="12639" xr:uid="{CAAE2A65-C3D7-451B-9175-29005507FBBA}"/>
    <cellStyle name="40% - Ênfase6 4 6 2 2" xfId="38672" xr:uid="{572F51AC-F5DD-4056-9BF0-D949F29636AA}"/>
    <cellStyle name="40% - Ênfase6 4 6 2 2 2" xfId="38673" xr:uid="{A7A50207-1F7A-469C-9119-B1C4227477CD}"/>
    <cellStyle name="40% - Ênfase6 4 6 2 2 3" xfId="38674" xr:uid="{94DAC602-5EEC-4E18-9618-F3E026CA7BD0}"/>
    <cellStyle name="40% - Ênfase6 4 6 2 3" xfId="38675" xr:uid="{C611E90F-5BDE-4BFD-A528-B8C528E3FC7E}"/>
    <cellStyle name="40% - Ênfase6 4 6 2 4" xfId="38676" xr:uid="{965252DA-B8A8-4BBA-8549-F1823FED2F08}"/>
    <cellStyle name="40% - Ênfase6 4 6 3" xfId="12640" xr:uid="{B47EEC1A-86CF-433F-ABC7-4827B9A8A393}"/>
    <cellStyle name="40% - Ênfase6 4 6 3 2" xfId="38677" xr:uid="{EA748DF6-00E2-4A29-BA27-5172EA30306E}"/>
    <cellStyle name="40% - Ênfase6 4 6 3 2 2" xfId="38678" xr:uid="{00DEE97F-3264-49FE-AF03-57A6609523E7}"/>
    <cellStyle name="40% - Ênfase6 4 6 3 2 3" xfId="38679" xr:uid="{A8F6E0A2-6B63-4E08-807E-FCEEEF71C10A}"/>
    <cellStyle name="40% - Ênfase6 4 6 3 3" xfId="38680" xr:uid="{7366938B-AB75-49B5-AEE4-51364C214855}"/>
    <cellStyle name="40% - Ênfase6 4 6 3 4" xfId="38681" xr:uid="{903CB731-7D25-4DD6-942A-4738239812B3}"/>
    <cellStyle name="40% - Ênfase6 4 6 4" xfId="38682" xr:uid="{866168B0-545B-49A6-960B-4BE6C2F6F501}"/>
    <cellStyle name="40% - Ênfase6 4 6 4 2" xfId="38683" xr:uid="{212553B4-3B68-4A77-B44C-86DCE32F937E}"/>
    <cellStyle name="40% - Ênfase6 4 6 4 3" xfId="38684" xr:uid="{F26E4B9A-75E2-4345-A895-52B414106B1A}"/>
    <cellStyle name="40% - Ênfase6 4 6 5" xfId="38685" xr:uid="{7479F8F4-706F-4170-A6FF-0948CD8E49DC}"/>
    <cellStyle name="40% - Ênfase6 4 6 6" xfId="38686" xr:uid="{A0978872-723C-4EB7-B9AB-1DD7085CD9F2}"/>
    <cellStyle name="40% - Ênfase6 4 7" xfId="12641" xr:uid="{1FC52AC9-27AF-4F4D-88C0-FB8E02F6254E}"/>
    <cellStyle name="40% - Ênfase6 4 7 2" xfId="12642" xr:uid="{0D048145-A7D6-481B-BD2F-C0B3C722C827}"/>
    <cellStyle name="40% - Ênfase6 4 7 2 2" xfId="38687" xr:uid="{C034AAC8-2192-4B4B-87A5-7B7E283F3757}"/>
    <cellStyle name="40% - Ênfase6 4 7 2 2 2" xfId="38688" xr:uid="{25C0CBE9-B56E-470D-A161-17FC1AE6B0EE}"/>
    <cellStyle name="40% - Ênfase6 4 7 2 2 3" xfId="38689" xr:uid="{1C0EFE9C-E039-4721-90B3-BDB34E2DA886}"/>
    <cellStyle name="40% - Ênfase6 4 7 2 3" xfId="38690" xr:uid="{9903038C-9436-495E-B1AE-FF199261ACBF}"/>
    <cellStyle name="40% - Ênfase6 4 7 2 4" xfId="38691" xr:uid="{F717DCF7-688A-4252-9D43-914D45CA07A8}"/>
    <cellStyle name="40% - Ênfase6 4 7 3" xfId="12643" xr:uid="{76C3E263-41ED-44F1-A549-71017A18EF52}"/>
    <cellStyle name="40% - Ênfase6 4 7 3 2" xfId="38692" xr:uid="{2BE41F59-F44C-49DA-983C-12DBC77412A6}"/>
    <cellStyle name="40% - Ênfase6 4 7 3 2 2" xfId="38693" xr:uid="{FE2D7763-D8D2-4D2B-A32E-0E2D2DB16B4B}"/>
    <cellStyle name="40% - Ênfase6 4 7 3 2 3" xfId="38694" xr:uid="{C4300E1E-659F-4599-91B6-DF7FFC1DAB39}"/>
    <cellStyle name="40% - Ênfase6 4 7 3 3" xfId="38695" xr:uid="{9AA544FA-3D22-4B82-8EFF-B31134D74980}"/>
    <cellStyle name="40% - Ênfase6 4 7 3 4" xfId="38696" xr:uid="{72725D82-1176-426C-890B-298CDA156092}"/>
    <cellStyle name="40% - Ênfase6 4 7 4" xfId="38697" xr:uid="{4EFE1C3C-3F76-4ED9-BD63-91799B29C517}"/>
    <cellStyle name="40% - Ênfase6 4 7 4 2" xfId="38698" xr:uid="{50184BA4-B19B-4E02-9E93-0A611734802F}"/>
    <cellStyle name="40% - Ênfase6 4 7 4 3" xfId="38699" xr:uid="{9D27004F-69D9-4FC7-BE3B-763FE75F17FB}"/>
    <cellStyle name="40% - Ênfase6 4 7 5" xfId="38700" xr:uid="{3DFF1227-A90A-4845-AADF-FC40F41D8357}"/>
    <cellStyle name="40% - Ênfase6 4 7 6" xfId="38701" xr:uid="{9C5653B2-A520-420B-B043-DDFDCD203C7A}"/>
    <cellStyle name="40% - Ênfase6 4 8" xfId="12644" xr:uid="{C5AEE4B3-F71A-4395-AAC0-C182FE1C9A93}"/>
    <cellStyle name="40% - Ênfase6 4 8 2" xfId="12645" xr:uid="{918FCCB8-16D4-4407-9576-AA596EDA0A90}"/>
    <cellStyle name="40% - Ênfase6 4 8 2 2" xfId="38702" xr:uid="{05B22AE8-CDB8-4782-B2A0-E90D00CA7647}"/>
    <cellStyle name="40% - Ênfase6 4 8 2 2 2" xfId="38703" xr:uid="{A9C4E04C-0095-4174-81AC-052ADD56A7E1}"/>
    <cellStyle name="40% - Ênfase6 4 8 2 2 3" xfId="38704" xr:uid="{D5635910-0F12-4788-A8EF-DAD27D78AEFD}"/>
    <cellStyle name="40% - Ênfase6 4 8 2 3" xfId="38705" xr:uid="{54267F5B-CE81-442F-A9CB-21FE398593FA}"/>
    <cellStyle name="40% - Ênfase6 4 8 2 4" xfId="38706" xr:uid="{081A8360-F282-4219-86E8-0AEB3F1718DC}"/>
    <cellStyle name="40% - Ênfase6 4 8 3" xfId="12646" xr:uid="{2681D5DD-48FA-40EF-BB44-26DE578A292F}"/>
    <cellStyle name="40% - Ênfase6 4 8 3 2" xfId="38707" xr:uid="{37C676EA-9D73-4CE9-9133-549DEE5350A6}"/>
    <cellStyle name="40% - Ênfase6 4 8 3 2 2" xfId="38708" xr:uid="{830DCA6D-4B07-41BB-8070-C98384DF2150}"/>
    <cellStyle name="40% - Ênfase6 4 8 3 2 3" xfId="38709" xr:uid="{C5B4166E-C035-4072-A845-C5387929BD4D}"/>
    <cellStyle name="40% - Ênfase6 4 8 3 3" xfId="38710" xr:uid="{EC986F38-AFE2-4E17-A557-C206189EC19B}"/>
    <cellStyle name="40% - Ênfase6 4 8 3 4" xfId="38711" xr:uid="{482977DA-FE18-43CA-A874-3207CB4C1492}"/>
    <cellStyle name="40% - Ênfase6 4 8 4" xfId="38712" xr:uid="{4C205818-63E1-4572-AA29-61663A96D174}"/>
    <cellStyle name="40% - Ênfase6 4 8 4 2" xfId="38713" xr:uid="{9B283EE4-DEB1-4395-B18C-43EBE7207016}"/>
    <cellStyle name="40% - Ênfase6 4 8 4 3" xfId="38714" xr:uid="{1D16BB12-FE2D-45A3-94F2-C4BE70F8C1BB}"/>
    <cellStyle name="40% - Ênfase6 4 8 5" xfId="38715" xr:uid="{8888263D-53C5-4469-9127-5936DA31258C}"/>
    <cellStyle name="40% - Ênfase6 4 8 6" xfId="38716" xr:uid="{C812485F-FCCA-4569-821B-FEAE15E72196}"/>
    <cellStyle name="40% - Ênfase6 4 9" xfId="12647" xr:uid="{A3A5DA1F-A8DF-45B7-AB7C-EFAF7DDE261C}"/>
    <cellStyle name="40% - Ênfase6 4 9 2" xfId="38717" xr:uid="{1E56EEA0-0161-4310-9FB9-D30E05399B21}"/>
    <cellStyle name="40% - Ênfase6 4 9 2 2" xfId="38718" xr:uid="{8EFAB714-BAC3-48AB-A7B6-C3C51DB5C452}"/>
    <cellStyle name="40% - Ênfase6 4 9 2 3" xfId="38719" xr:uid="{C81FFF30-33AA-4A54-B4A7-1B6C3652962C}"/>
    <cellStyle name="40% - Ênfase6 4 9 3" xfId="38720" xr:uid="{DDD35FF8-4B3E-412D-8532-31DABD4F186E}"/>
    <cellStyle name="40% - Ênfase6 4 9 4" xfId="38721" xr:uid="{8173A180-9A25-476A-BB43-4FFFC4EA93B7}"/>
    <cellStyle name="40% - Ênfase6 40" xfId="12648" xr:uid="{88A0286A-D5A9-47D2-8C7E-58D27968490B}"/>
    <cellStyle name="40% - Ênfase6 40 2" xfId="12649" xr:uid="{02A84F7A-D8A2-463E-A823-0FE8F84D3450}"/>
    <cellStyle name="40% - Ênfase6 40 2 2" xfId="38722" xr:uid="{83CF9D65-51FE-4A0F-9C3A-05308C2C0F9E}"/>
    <cellStyle name="40% - Ênfase6 40 2 2 2" xfId="38723" xr:uid="{E1AD64DB-032F-49E3-9B30-B4285DCB3BD4}"/>
    <cellStyle name="40% - Ênfase6 40 2 2 3" xfId="38724" xr:uid="{72553A4D-CF43-4302-8636-3667BA39D6F1}"/>
    <cellStyle name="40% - Ênfase6 40 2 3" xfId="38725" xr:uid="{689A3D12-9C95-4218-9850-D696D87B4AB0}"/>
    <cellStyle name="40% - Ênfase6 40 2 4" xfId="38726" xr:uid="{6148D3FA-23EB-4779-BA53-C1253C634F3B}"/>
    <cellStyle name="40% - Ênfase6 40 3" xfId="12650" xr:uid="{7AE9AA1E-72FF-4BC4-ADA1-BD28F6FC380E}"/>
    <cellStyle name="40% - Ênfase6 40 3 2" xfId="38727" xr:uid="{2891F35F-2F09-4313-9BF8-2A1E5023AF5D}"/>
    <cellStyle name="40% - Ênfase6 40 3 2 2" xfId="38728" xr:uid="{F904E4FC-A723-4F97-BBA9-EC1F370625BA}"/>
    <cellStyle name="40% - Ênfase6 40 3 2 3" xfId="38729" xr:uid="{262449A7-B474-4380-AEE4-540F6F2DEF05}"/>
    <cellStyle name="40% - Ênfase6 40 3 3" xfId="38730" xr:uid="{10BA0711-A678-4197-8CC1-AF43FCE3D71A}"/>
    <cellStyle name="40% - Ênfase6 40 3 4" xfId="38731" xr:uid="{684E5B1D-50BC-47D6-A3F5-80BEC2FCC8FB}"/>
    <cellStyle name="40% - Ênfase6 40 4" xfId="38732" xr:uid="{AD3E7A4B-6B9F-4BBF-A994-D2B7C62DB696}"/>
    <cellStyle name="40% - Ênfase6 40 4 2" xfId="38733" xr:uid="{2284C5FA-FAD4-4F04-92E5-F2CC8F0F7FDB}"/>
    <cellStyle name="40% - Ênfase6 40 4 3" xfId="38734" xr:uid="{9543E98B-E006-4478-BDE3-174D4A7E5411}"/>
    <cellStyle name="40% - Ênfase6 40 5" xfId="38735" xr:uid="{AE21AD5F-B0F6-4862-8BE2-5ABF6F7F4608}"/>
    <cellStyle name="40% - Ênfase6 40 6" xfId="38736" xr:uid="{A65B099D-4F11-46D8-9DAD-13A0ABA85A4D}"/>
    <cellStyle name="40% - Ênfase6 41" xfId="12651" xr:uid="{F2E6ACE7-04DB-4FF2-9A3F-D28E59BB76E1}"/>
    <cellStyle name="40% - Ênfase6 41 2" xfId="12652" xr:uid="{C50C1475-4079-443F-AFC9-E6C691E47562}"/>
    <cellStyle name="40% - Ênfase6 41 2 2" xfId="38737" xr:uid="{AE382E5B-9CFA-4544-AEA7-1D4CF1D58AF1}"/>
    <cellStyle name="40% - Ênfase6 41 2 2 2" xfId="38738" xr:uid="{F02B469E-4EA0-47E6-A042-D8F7EB0797FB}"/>
    <cellStyle name="40% - Ênfase6 41 2 2 3" xfId="38739" xr:uid="{CD4F6822-FF47-4166-8761-ACE161CF3740}"/>
    <cellStyle name="40% - Ênfase6 41 2 3" xfId="38740" xr:uid="{43B740CC-0365-4346-BDAA-2D0ADCEA4736}"/>
    <cellStyle name="40% - Ênfase6 41 2 4" xfId="38741" xr:uid="{599CA1E5-B7C6-4EBF-9A91-8FA4095BBE6F}"/>
    <cellStyle name="40% - Ênfase6 41 3" xfId="12653" xr:uid="{AAFD1AE9-DD4B-484D-B273-B9E9E07F709C}"/>
    <cellStyle name="40% - Ênfase6 41 3 2" xfId="38742" xr:uid="{1A9590CF-0CD6-4D16-82A4-2354544733D6}"/>
    <cellStyle name="40% - Ênfase6 41 3 2 2" xfId="38743" xr:uid="{C6779404-A201-4343-A759-C69AD806C1EA}"/>
    <cellStyle name="40% - Ênfase6 41 3 2 3" xfId="38744" xr:uid="{4AA16C57-18F1-4223-80EA-FF983479EC90}"/>
    <cellStyle name="40% - Ênfase6 41 3 3" xfId="38745" xr:uid="{09881D3B-53C8-41EE-BF75-217A60BF01E1}"/>
    <cellStyle name="40% - Ênfase6 41 3 4" xfId="38746" xr:uid="{4C584EDA-833C-4E28-97FC-3C018C111C98}"/>
    <cellStyle name="40% - Ênfase6 41 4" xfId="38747" xr:uid="{F93A9369-BB6B-43A6-9FD3-2A5F11AD0CDA}"/>
    <cellStyle name="40% - Ênfase6 41 4 2" xfId="38748" xr:uid="{DFDB4D8F-6846-4A7B-8367-37D3F87C1002}"/>
    <cellStyle name="40% - Ênfase6 41 4 3" xfId="38749" xr:uid="{691023DD-55FE-44FC-94AF-FC1878BEBA4A}"/>
    <cellStyle name="40% - Ênfase6 41 5" xfId="38750" xr:uid="{D58647A7-2E53-4151-A5CC-46A3EE50A1FD}"/>
    <cellStyle name="40% - Ênfase6 41 6" xfId="38751" xr:uid="{027682EF-EBA8-4E7B-A206-03AE74BC5713}"/>
    <cellStyle name="40% - Ênfase6 42" xfId="12654" xr:uid="{DA22CD5B-A2C3-47BD-B990-8FA6FDBE3885}"/>
    <cellStyle name="40% - Ênfase6 42 2" xfId="12655" xr:uid="{C9694728-4654-46CC-8AA8-91AF276B9BB3}"/>
    <cellStyle name="40% - Ênfase6 42 2 2" xfId="38752" xr:uid="{4191E3E2-C03F-424B-B74C-487E406C710B}"/>
    <cellStyle name="40% - Ênfase6 42 2 2 2" xfId="38753" xr:uid="{869F6FB0-1274-4538-8B87-569521DCA92C}"/>
    <cellStyle name="40% - Ênfase6 42 2 2 3" xfId="38754" xr:uid="{8092A171-BD3A-43AF-BB06-2EA6FF9E562F}"/>
    <cellStyle name="40% - Ênfase6 42 2 3" xfId="38755" xr:uid="{5E240206-FD23-4BAA-B361-C287F3E43412}"/>
    <cellStyle name="40% - Ênfase6 42 2 4" xfId="38756" xr:uid="{9DBA453C-E079-4692-9F9E-D7AC3324FB43}"/>
    <cellStyle name="40% - Ênfase6 42 3" xfId="12656" xr:uid="{CE7839AA-4FAD-4C8D-9F7E-7D9CF4E54215}"/>
    <cellStyle name="40% - Ênfase6 42 3 2" xfId="38757" xr:uid="{F51569D4-3008-4F71-A319-A33B893C3DCA}"/>
    <cellStyle name="40% - Ênfase6 42 3 2 2" xfId="38758" xr:uid="{835FAE1A-9ED8-454E-92CC-904A8DAE2E5B}"/>
    <cellStyle name="40% - Ênfase6 42 3 2 3" xfId="38759" xr:uid="{1347283C-46E7-4258-8ECC-852D0F793DB6}"/>
    <cellStyle name="40% - Ênfase6 42 3 3" xfId="38760" xr:uid="{2EB09FE2-BED6-4A63-82B1-E167FEED7228}"/>
    <cellStyle name="40% - Ênfase6 42 3 4" xfId="38761" xr:uid="{99BB5886-43F7-4163-AE63-CE55D1BFF396}"/>
    <cellStyle name="40% - Ênfase6 42 4" xfId="38762" xr:uid="{3DD9EB29-BD3D-4E30-89B4-B3FDE618F422}"/>
    <cellStyle name="40% - Ênfase6 42 4 2" xfId="38763" xr:uid="{A616E4C2-F640-4520-A359-D59D1FF26748}"/>
    <cellStyle name="40% - Ênfase6 42 4 3" xfId="38764" xr:uid="{0A7C7396-EDCF-4A10-940F-D2CCAFD4B3FA}"/>
    <cellStyle name="40% - Ênfase6 42 5" xfId="38765" xr:uid="{52257075-AE5D-467F-99EB-C96A19B7096A}"/>
    <cellStyle name="40% - Ênfase6 42 6" xfId="38766" xr:uid="{FC79ED69-3C8F-410E-BB2A-1EBE7E0D867A}"/>
    <cellStyle name="40% - Ênfase6 43" xfId="12657" xr:uid="{5445B90C-6CA2-4C55-9D09-1F9D408B855A}"/>
    <cellStyle name="40% - Ênfase6 43 2" xfId="12658" xr:uid="{A6C7E2DD-1825-4DDE-BBD4-C10FD6F01BDF}"/>
    <cellStyle name="40% - Ênfase6 43 2 2" xfId="38767" xr:uid="{BF136A9F-94C3-4F46-AE5A-F8C2253223F0}"/>
    <cellStyle name="40% - Ênfase6 43 2 2 2" xfId="38768" xr:uid="{D24D292B-EB1F-417F-835B-BB673D08F59F}"/>
    <cellStyle name="40% - Ênfase6 43 2 2 3" xfId="38769" xr:uid="{012CB5AE-6E23-4B1C-8057-1DDD2886841B}"/>
    <cellStyle name="40% - Ênfase6 43 2 3" xfId="38770" xr:uid="{ABB70976-D33F-4E11-8BF1-8095A45F4F91}"/>
    <cellStyle name="40% - Ênfase6 43 2 4" xfId="38771" xr:uid="{F40C3DE0-F568-455E-9BB4-8E644C17B0E6}"/>
    <cellStyle name="40% - Ênfase6 43 3" xfId="38772" xr:uid="{FE7F7F58-A28E-4944-A2D5-628B01620341}"/>
    <cellStyle name="40% - Ênfase6 43 3 2" xfId="38773" xr:uid="{20F29485-DCDC-432A-96D0-28CBF5C6D2C2}"/>
    <cellStyle name="40% - Ênfase6 43 3 3" xfId="38774" xr:uid="{55B085A1-011F-42E3-BD2E-C75141A90891}"/>
    <cellStyle name="40% - Ênfase6 43 4" xfId="38775" xr:uid="{81F23FAE-5E08-46D2-BF15-A90A279D8C44}"/>
    <cellStyle name="40% - Ênfase6 43 5" xfId="38776" xr:uid="{CC2D344E-E031-4A8E-8696-71F9877D0F32}"/>
    <cellStyle name="40% - Ênfase6 44" xfId="12659" xr:uid="{A4945307-5F86-48F8-ABF3-4BE204E40FB3}"/>
    <cellStyle name="40% - Ênfase6 44 2" xfId="12660" xr:uid="{688A3993-B474-4071-8F2A-F13C037DC0F6}"/>
    <cellStyle name="40% - Ênfase6 44 2 2" xfId="38777" xr:uid="{F9009F46-B8CD-46E7-874C-40F96C28B8F1}"/>
    <cellStyle name="40% - Ênfase6 44 2 2 2" xfId="38778" xr:uid="{ACA24161-9FEC-407C-BAFE-F1341AF8B1E9}"/>
    <cellStyle name="40% - Ênfase6 44 2 2 3" xfId="38779" xr:uid="{8504E94B-ED68-4F50-9D8D-CF093858D5B2}"/>
    <cellStyle name="40% - Ênfase6 44 2 3" xfId="38780" xr:uid="{5F059C9B-D9BA-45FE-BB45-AE1BEB384BD8}"/>
    <cellStyle name="40% - Ênfase6 44 2 4" xfId="38781" xr:uid="{1B530BDC-938D-4C6A-8CFC-65DDD1084C72}"/>
    <cellStyle name="40% - Ênfase6 44 3" xfId="38782" xr:uid="{6DA0EC08-56F5-4F6E-89D8-D9B7AC20D750}"/>
    <cellStyle name="40% - Ênfase6 44 3 2" xfId="38783" xr:uid="{FC383A48-AEA5-45FD-B4BF-E94C50F5CCD9}"/>
    <cellStyle name="40% - Ênfase6 44 3 3" xfId="38784" xr:uid="{F907EC10-E582-4204-9ED1-28794EF518DC}"/>
    <cellStyle name="40% - Ênfase6 44 4" xfId="38785" xr:uid="{99A50381-C730-4698-986D-34F39ADB2E88}"/>
    <cellStyle name="40% - Ênfase6 44 5" xfId="38786" xr:uid="{5CCB5699-46A0-4BE6-8FBA-82C0CFC4F28C}"/>
    <cellStyle name="40% - Ênfase6 45" xfId="12661" xr:uid="{66418931-F352-45C3-BB59-FD92D49A4018}"/>
    <cellStyle name="40% - Ênfase6 45 2" xfId="12662" xr:uid="{F986E435-C04B-4798-91F4-2F4EB794AFAD}"/>
    <cellStyle name="40% - Ênfase6 45 2 2" xfId="38787" xr:uid="{69158F4D-5946-4EF5-94F1-1627A044AD0A}"/>
    <cellStyle name="40% - Ênfase6 45 2 2 2" xfId="38788" xr:uid="{E2C8BF6F-F643-4E16-B1E5-0C3CD7636EB0}"/>
    <cellStyle name="40% - Ênfase6 45 2 2 3" xfId="38789" xr:uid="{438A7BE2-941E-4BE6-816E-450D3CC68A51}"/>
    <cellStyle name="40% - Ênfase6 45 2 3" xfId="38790" xr:uid="{6DEB1F4A-480C-4BC8-A38E-63E60A910CC3}"/>
    <cellStyle name="40% - Ênfase6 45 2 4" xfId="38791" xr:uid="{74B3C0D9-B2EC-43B7-AC7E-E88AEF6BD6A4}"/>
    <cellStyle name="40% - Ênfase6 45 3" xfId="38792" xr:uid="{193EFF0A-883A-43AA-BBDE-D7C833C9D414}"/>
    <cellStyle name="40% - Ênfase6 45 3 2" xfId="38793" xr:uid="{0258AE4A-DD3A-4AF1-A7D4-03C68EDE4981}"/>
    <cellStyle name="40% - Ênfase6 45 3 3" xfId="38794" xr:uid="{75BA3254-383B-4778-828E-C7EB17713201}"/>
    <cellStyle name="40% - Ênfase6 45 4" xfId="38795" xr:uid="{BD2D7D05-5887-4526-9382-D8FE6FA4CA11}"/>
    <cellStyle name="40% - Ênfase6 45 5" xfId="38796" xr:uid="{34DE2819-91A8-4AEB-950A-18B02C4EC4A0}"/>
    <cellStyle name="40% - Ênfase6 46" xfId="12663" xr:uid="{C9EA9AF2-4A36-4410-91C5-012E74D87A39}"/>
    <cellStyle name="40% - Ênfase6 46 2" xfId="12664" xr:uid="{76880607-91C0-43C0-BC32-965697B4798F}"/>
    <cellStyle name="40% - Ênfase6 46 2 2" xfId="38797" xr:uid="{24158254-6262-4CDB-AD9C-B35DD7B38C4E}"/>
    <cellStyle name="40% - Ênfase6 46 2 2 2" xfId="38798" xr:uid="{407FCC0B-632F-47FC-94CB-C8AC1BC545FB}"/>
    <cellStyle name="40% - Ênfase6 46 2 2 3" xfId="38799" xr:uid="{00EB1A47-A38A-480D-9881-151B497880C9}"/>
    <cellStyle name="40% - Ênfase6 46 2 3" xfId="38800" xr:uid="{DE5585E8-E36E-4A6D-BDFD-13F14DE95B47}"/>
    <cellStyle name="40% - Ênfase6 46 2 4" xfId="38801" xr:uid="{DF742BF9-61A2-44B9-8752-561FF70A7E66}"/>
    <cellStyle name="40% - Ênfase6 46 3" xfId="38802" xr:uid="{50AE907E-5F06-4240-9B5E-A18A56374C4C}"/>
    <cellStyle name="40% - Ênfase6 46 3 2" xfId="38803" xr:uid="{E7CD701A-F50B-4474-A6D3-7BDE49E1443A}"/>
    <cellStyle name="40% - Ênfase6 46 3 3" xfId="38804" xr:uid="{5403F6F1-3F8C-486E-A19A-BC0C3E2F3689}"/>
    <cellStyle name="40% - Ênfase6 46 4" xfId="38805" xr:uid="{E2892AEF-213C-46FE-ACF1-F4B69FD25444}"/>
    <cellStyle name="40% - Ênfase6 46 5" xfId="38806" xr:uid="{D7333233-CC1A-4BDF-BD7A-3D46892CD639}"/>
    <cellStyle name="40% - Ênfase6 47" xfId="12665" xr:uid="{42D7E3A5-31CE-4559-BCCE-62AB852F9CCA}"/>
    <cellStyle name="40% - Ênfase6 47 2" xfId="12666" xr:uid="{7980A64C-967E-4797-9F22-7732AFBCD274}"/>
    <cellStyle name="40% - Ênfase6 47 2 2" xfId="38807" xr:uid="{8AABB91C-BAD1-438A-9F6F-512606F2E1DF}"/>
    <cellStyle name="40% - Ênfase6 47 2 2 2" xfId="38808" xr:uid="{59CDD608-00A3-4DE2-80D0-2C52BC8B5DE3}"/>
    <cellStyle name="40% - Ênfase6 47 2 2 3" xfId="38809" xr:uid="{A5AED3A0-5EAF-469F-8FCA-97E9CA1493F5}"/>
    <cellStyle name="40% - Ênfase6 47 2 3" xfId="38810" xr:uid="{187AD5D0-D05A-499A-83CC-92568DA2225A}"/>
    <cellStyle name="40% - Ênfase6 47 2 4" xfId="38811" xr:uid="{037DE69B-D179-4969-97D4-C65CFEC56B0E}"/>
    <cellStyle name="40% - Ênfase6 47 3" xfId="38812" xr:uid="{C30BC1E5-F139-4188-9B04-DEF51F5522BE}"/>
    <cellStyle name="40% - Ênfase6 47 3 2" xfId="38813" xr:uid="{330F9BE3-2A2C-48B2-BEFF-3FFF86C3381D}"/>
    <cellStyle name="40% - Ênfase6 47 3 3" xfId="38814" xr:uid="{7C50FCF9-84BC-417E-80FC-0A38CF89B678}"/>
    <cellStyle name="40% - Ênfase6 47 4" xfId="38815" xr:uid="{4FA047E5-E9FC-40C8-A56D-408717E32423}"/>
    <cellStyle name="40% - Ênfase6 47 5" xfId="38816" xr:uid="{E941FAF4-94E4-472C-8F8C-80E1385B10E8}"/>
    <cellStyle name="40% - Ênfase6 48" xfId="12667" xr:uid="{EE450D3D-2449-47CE-A8BA-9087E77228DD}"/>
    <cellStyle name="40% - Ênfase6 48 2" xfId="12668" xr:uid="{20FB8192-EE63-4ACA-B115-266C27888361}"/>
    <cellStyle name="40% - Ênfase6 48 2 2" xfId="38817" xr:uid="{04673548-F7DE-4738-9F74-6E6D29392F2B}"/>
    <cellStyle name="40% - Ênfase6 48 2 2 2" xfId="38818" xr:uid="{F7B5F7DA-278E-4FAE-87D8-7FF71E2EC108}"/>
    <cellStyle name="40% - Ênfase6 48 2 2 3" xfId="38819" xr:uid="{3FED907E-B773-4BA2-A89D-8E5915A45EDD}"/>
    <cellStyle name="40% - Ênfase6 48 2 3" xfId="38820" xr:uid="{8415ADA0-682F-48F7-AFD1-70F45F8194B4}"/>
    <cellStyle name="40% - Ênfase6 48 2 4" xfId="38821" xr:uid="{C28F6185-BAFF-46DA-9381-26E2E9A30F07}"/>
    <cellStyle name="40% - Ênfase6 48 3" xfId="38822" xr:uid="{E947E4D3-98C9-4E5E-B1C9-B5A935C6E5A9}"/>
    <cellStyle name="40% - Ênfase6 48 3 2" xfId="38823" xr:uid="{2B56BB77-9BEA-4185-9670-7BE05CACF4C2}"/>
    <cellStyle name="40% - Ênfase6 48 3 3" xfId="38824" xr:uid="{37BF3245-043C-493B-BDEB-FE210AE33E14}"/>
    <cellStyle name="40% - Ênfase6 48 4" xfId="38825" xr:uid="{0FAA11AE-28B1-4FAA-9906-B16443930B10}"/>
    <cellStyle name="40% - Ênfase6 48 5" xfId="38826" xr:uid="{DDF12682-58B4-4E88-85C9-B51BC0D9C3B4}"/>
    <cellStyle name="40% - Ênfase6 49" xfId="12669" xr:uid="{FDFE49E3-04C0-4711-B684-35599EDBBDDC}"/>
    <cellStyle name="40% - Ênfase6 49 2" xfId="12670" xr:uid="{E9C709A6-9186-4E42-A1B3-3E02317B6270}"/>
    <cellStyle name="40% - Ênfase6 49 2 2" xfId="38827" xr:uid="{1C04BE3A-E41A-4D40-B306-CA6EADF3CD0A}"/>
    <cellStyle name="40% - Ênfase6 49 2 2 2" xfId="38828" xr:uid="{97BE0D6C-F091-4628-A0F4-6A672FD71133}"/>
    <cellStyle name="40% - Ênfase6 49 2 2 3" xfId="38829" xr:uid="{C857AA25-C2CF-4381-9E4D-8A929A9CBBD0}"/>
    <cellStyle name="40% - Ênfase6 49 2 3" xfId="38830" xr:uid="{E2A9C4E0-3B09-428F-8970-AC47B482CF0D}"/>
    <cellStyle name="40% - Ênfase6 49 2 4" xfId="38831" xr:uid="{38736E98-62C7-4F0D-A607-B4818D2E1989}"/>
    <cellStyle name="40% - Ênfase6 49 3" xfId="38832" xr:uid="{3AB29850-E5FB-4045-AB48-CD1947F594B1}"/>
    <cellStyle name="40% - Ênfase6 49 3 2" xfId="38833" xr:uid="{A95B243E-7D7B-483E-BF43-E7FE828360B5}"/>
    <cellStyle name="40% - Ênfase6 49 3 3" xfId="38834" xr:uid="{78B35942-C741-428D-AE9D-0A2993CD8EBD}"/>
    <cellStyle name="40% - Ênfase6 49 4" xfId="38835" xr:uid="{6BD0C819-76AA-431F-8E4E-81DB2781B9F2}"/>
    <cellStyle name="40% - Ênfase6 49 5" xfId="38836" xr:uid="{C331CED5-5C38-490E-BE14-01DDF2FF696C}"/>
    <cellStyle name="40% - Ênfase6 5" xfId="5598" xr:uid="{C4FD1FC9-04F3-4AA7-B921-5F78328A0E8B}"/>
    <cellStyle name="40% - Ênfase6 5 10" xfId="12671" xr:uid="{90D6FDBD-E62D-4ECD-924A-0571087E4C7F}"/>
    <cellStyle name="40% - Ênfase6 5 10 2" xfId="38837" xr:uid="{4C62A5BF-AF72-431E-9188-532364CE1A7F}"/>
    <cellStyle name="40% - Ênfase6 5 10 2 2" xfId="38838" xr:uid="{7098C31C-4104-4576-8941-772D4FE86F35}"/>
    <cellStyle name="40% - Ênfase6 5 10 2 3" xfId="38839" xr:uid="{CAD5B555-D9F4-4892-8061-8AAA5BD78F1D}"/>
    <cellStyle name="40% - Ênfase6 5 10 3" xfId="38840" xr:uid="{2D312BDF-BED7-4DA5-94A8-46043C7E0B95}"/>
    <cellStyle name="40% - Ênfase6 5 10 4" xfId="38841" xr:uid="{F30518E5-E716-4172-85CE-324965D4B754}"/>
    <cellStyle name="40% - Ênfase6 5 11" xfId="38842" xr:uid="{DA55AF93-D5EE-479A-83F0-EB82CFD64A1E}"/>
    <cellStyle name="40% - Ênfase6 5 11 2" xfId="38843" xr:uid="{BB7AABE1-1E48-49F8-BBFF-408EE18ECBD7}"/>
    <cellStyle name="40% - Ênfase6 5 11 3" xfId="38844" xr:uid="{9821FF7B-B852-482E-A900-8F20CF0FB3FA}"/>
    <cellStyle name="40% - Ênfase6 5 12" xfId="38845" xr:uid="{7590C124-40D0-444D-8825-84BA55341D91}"/>
    <cellStyle name="40% - Ênfase6 5 13" xfId="38846" xr:uid="{F4F830D7-D841-4806-8FDA-FA9835F81057}"/>
    <cellStyle name="40% - Ênfase6 5 2" xfId="5599" xr:uid="{0DEF3D87-0292-424C-B7CB-F789A193567D}"/>
    <cellStyle name="40% - Ênfase6 5 2 2" xfId="12672" xr:uid="{D4BC93A0-B558-4021-A35B-C82BD10059C1}"/>
    <cellStyle name="40% - Ênfase6 5 2 2 2" xfId="38847" xr:uid="{59D31FDB-5800-4E43-9E8F-90565A775972}"/>
    <cellStyle name="40% - Ênfase6 5 2 2 2 2" xfId="38848" xr:uid="{4E243FFF-BF46-44B9-968D-109061FE4317}"/>
    <cellStyle name="40% - Ênfase6 5 2 2 2 3" xfId="38849" xr:uid="{A5D0FF3F-793E-44D4-BCB4-DEDFB57857CD}"/>
    <cellStyle name="40% - Ênfase6 5 2 2 3" xfId="38850" xr:uid="{FF212E39-7892-404E-A0EA-8B400DCEC2C7}"/>
    <cellStyle name="40% - Ênfase6 5 2 2 4" xfId="38851" xr:uid="{E5CF5B62-478F-49AE-B352-2A83EFF4430C}"/>
    <cellStyle name="40% - Ênfase6 5 2 3" xfId="12673" xr:uid="{C330DF83-4640-4A3D-AA7E-13D7F68B5B15}"/>
    <cellStyle name="40% - Ênfase6 5 2 3 2" xfId="38852" xr:uid="{6F12D900-5073-481C-9DD0-5C653A0F6E0E}"/>
    <cellStyle name="40% - Ênfase6 5 2 3 2 2" xfId="38853" xr:uid="{473FD0F7-FA24-4545-BCA9-93829D5A3358}"/>
    <cellStyle name="40% - Ênfase6 5 2 3 2 3" xfId="38854" xr:uid="{C96A9E5D-81CC-4AA0-B90D-B925DCD11306}"/>
    <cellStyle name="40% - Ênfase6 5 2 3 3" xfId="38855" xr:uid="{8D059CC6-7D21-4818-9E0C-4E8ADDBA7A57}"/>
    <cellStyle name="40% - Ênfase6 5 2 3 4" xfId="38856" xr:uid="{75F3E8A0-9023-47E1-ADC8-4A2470D1625F}"/>
    <cellStyle name="40% - Ênfase6 5 2 4" xfId="38857" xr:uid="{B7EA6CB6-0E80-4189-A82C-CE011E27FC8A}"/>
    <cellStyle name="40% - Ênfase6 5 2 4 2" xfId="38858" xr:uid="{5E91754F-45D2-48EB-B0F6-95EFBC6F187A}"/>
    <cellStyle name="40% - Ênfase6 5 2 4 3" xfId="38859" xr:uid="{AF4C8E50-130B-43AD-9F0F-A6A6FE3E671E}"/>
    <cellStyle name="40% - Ênfase6 5 2 5" xfId="38860" xr:uid="{29D6EE6C-D70B-4446-BA37-47709336E49A}"/>
    <cellStyle name="40% - Ênfase6 5 2 6" xfId="38861" xr:uid="{85E2E6DE-BB63-4B2B-97BE-E6C3D83003BE}"/>
    <cellStyle name="40% - Ênfase6 5 3" xfId="5600" xr:uid="{F81D79A2-0F8A-46D0-84A4-41BFCBBE9118}"/>
    <cellStyle name="40% - Ênfase6 5 3 2" xfId="12674" xr:uid="{AE83D7DE-533E-4AFB-888C-1B25E8D37078}"/>
    <cellStyle name="40% - Ênfase6 5 3 2 2" xfId="38862" xr:uid="{29A7F396-F307-436F-AD90-21067235EC48}"/>
    <cellStyle name="40% - Ênfase6 5 3 2 2 2" xfId="38863" xr:uid="{DE50E173-1DB7-4DBE-800C-1CD569AA178D}"/>
    <cellStyle name="40% - Ênfase6 5 3 2 2 3" xfId="38864" xr:uid="{45484DBA-1C3F-4C17-AFE8-7C99CC292EF7}"/>
    <cellStyle name="40% - Ênfase6 5 3 2 3" xfId="38865" xr:uid="{83E23E30-8DFE-4662-8162-A922E7AF9E37}"/>
    <cellStyle name="40% - Ênfase6 5 3 2 4" xfId="38866" xr:uid="{3C21171F-B519-4270-8489-AF5C70953B06}"/>
    <cellStyle name="40% - Ênfase6 5 3 3" xfId="12675" xr:uid="{411B9CCB-9234-4072-9C0D-87AA9B8FA4A6}"/>
    <cellStyle name="40% - Ênfase6 5 3 3 2" xfId="38867" xr:uid="{906902A8-BE21-4EB3-9B81-9756CA4F8C79}"/>
    <cellStyle name="40% - Ênfase6 5 3 3 2 2" xfId="38868" xr:uid="{B55F6FB5-EE08-485D-8009-77998AE2E5F6}"/>
    <cellStyle name="40% - Ênfase6 5 3 3 2 3" xfId="38869" xr:uid="{4B881E4C-DC56-4434-8929-C7BAE8F9F099}"/>
    <cellStyle name="40% - Ênfase6 5 3 3 3" xfId="38870" xr:uid="{6C470D6E-E882-485B-B0BA-A1DDE7E160A3}"/>
    <cellStyle name="40% - Ênfase6 5 3 3 4" xfId="38871" xr:uid="{0B18013F-F517-44F8-B4A6-7200A63CBC97}"/>
    <cellStyle name="40% - Ênfase6 5 3 4" xfId="38872" xr:uid="{2898F699-B722-48CA-A9F0-7CE3F8A6736C}"/>
    <cellStyle name="40% - Ênfase6 5 3 4 2" xfId="38873" xr:uid="{C9375369-9C50-488B-8185-836671C040B3}"/>
    <cellStyle name="40% - Ênfase6 5 3 4 3" xfId="38874" xr:uid="{B0D1BC1F-3796-4D0C-A2EE-26F96689FBA1}"/>
    <cellStyle name="40% - Ênfase6 5 3 5" xfId="38875" xr:uid="{0E0169D0-61D8-4077-A9C5-7D8276645CED}"/>
    <cellStyle name="40% - Ênfase6 5 3 6" xfId="38876" xr:uid="{F8B13615-5456-4F44-B54B-87EC80C8BC15}"/>
    <cellStyle name="40% - Ênfase6 5 4" xfId="12676" xr:uid="{3BEE5F60-9FEA-41F1-984F-6A4E4204425E}"/>
    <cellStyle name="40% - Ênfase6 5 4 2" xfId="12677" xr:uid="{3B0B8580-EF9C-461F-AD3B-6EF829BE8084}"/>
    <cellStyle name="40% - Ênfase6 5 4 2 2" xfId="38877" xr:uid="{98EFF2C9-0518-4DDA-BFCB-36AB6A0D831D}"/>
    <cellStyle name="40% - Ênfase6 5 4 2 2 2" xfId="38878" xr:uid="{81CB8C82-4557-49B4-9EA6-370247A1963F}"/>
    <cellStyle name="40% - Ênfase6 5 4 2 2 3" xfId="38879" xr:uid="{3A8863CC-916D-46C9-8C9F-D3C304EB1025}"/>
    <cellStyle name="40% - Ênfase6 5 4 2 3" xfId="38880" xr:uid="{B60DE8F3-9FC3-44DB-AD77-EFC040EDC149}"/>
    <cellStyle name="40% - Ênfase6 5 4 2 4" xfId="38881" xr:uid="{341484E7-1DCA-47C0-A71A-26FCED8FE153}"/>
    <cellStyle name="40% - Ênfase6 5 4 3" xfId="12678" xr:uid="{F7EB1F76-B712-4A1C-A259-4C34327889DF}"/>
    <cellStyle name="40% - Ênfase6 5 4 3 2" xfId="38882" xr:uid="{A3B5B400-2D72-4E0F-B7AD-39CACF12A5CB}"/>
    <cellStyle name="40% - Ênfase6 5 4 3 2 2" xfId="38883" xr:uid="{10C947D1-561D-4653-900B-3FAE485200CD}"/>
    <cellStyle name="40% - Ênfase6 5 4 3 2 3" xfId="38884" xr:uid="{6FD5EC55-6C31-402F-A3A4-CA16ADFFAEA3}"/>
    <cellStyle name="40% - Ênfase6 5 4 3 3" xfId="38885" xr:uid="{D9B8D41D-D2DB-4A04-A7AE-6C62A74BB583}"/>
    <cellStyle name="40% - Ênfase6 5 4 3 4" xfId="38886" xr:uid="{621B9197-1298-4C90-A448-DFB915900D81}"/>
    <cellStyle name="40% - Ênfase6 5 4 4" xfId="38887" xr:uid="{1C9C6897-5EF3-458E-9F7E-283EAA314F5E}"/>
    <cellStyle name="40% - Ênfase6 5 4 4 2" xfId="38888" xr:uid="{6261BCBF-1BF0-4D2C-8DBC-AAEB16E4C6B6}"/>
    <cellStyle name="40% - Ênfase6 5 4 4 3" xfId="38889" xr:uid="{F088FB0B-A08C-4627-842A-8DAE84D4ABAD}"/>
    <cellStyle name="40% - Ênfase6 5 4 5" xfId="38890" xr:uid="{FFB4C332-A11E-47C7-8F94-0219A20C7EF4}"/>
    <cellStyle name="40% - Ênfase6 5 4 6" xfId="38891" xr:uid="{DB566621-86B2-4164-987E-12BB32457DC1}"/>
    <cellStyle name="40% - Ênfase6 5 5" xfId="12679" xr:uid="{0B5CC15F-F82A-43B0-BC64-B936D27119BA}"/>
    <cellStyle name="40% - Ênfase6 5 5 2" xfId="12680" xr:uid="{94370441-A67E-404B-A340-224CB4F1EC4E}"/>
    <cellStyle name="40% - Ênfase6 5 5 2 2" xfId="38892" xr:uid="{86F0C806-F1E0-4FB1-9979-8CC35BBEF40A}"/>
    <cellStyle name="40% - Ênfase6 5 5 2 2 2" xfId="38893" xr:uid="{7D25656E-78E9-4EA6-948B-290F7632DF26}"/>
    <cellStyle name="40% - Ênfase6 5 5 2 2 3" xfId="38894" xr:uid="{537028F7-80B7-448F-A778-5CE7EADEB473}"/>
    <cellStyle name="40% - Ênfase6 5 5 2 3" xfId="38895" xr:uid="{31061FFC-4C58-4AA9-85A9-BD4054FAF8C4}"/>
    <cellStyle name="40% - Ênfase6 5 5 2 4" xfId="38896" xr:uid="{42D6A25B-E42B-40C6-AC41-B911E8C10B8B}"/>
    <cellStyle name="40% - Ênfase6 5 5 3" xfId="12681" xr:uid="{A1243CD1-0D62-4BBC-941E-9C2E48CF9C56}"/>
    <cellStyle name="40% - Ênfase6 5 5 3 2" xfId="38897" xr:uid="{D5BDE6AA-7057-4D7C-BD98-BDFDE983C5B4}"/>
    <cellStyle name="40% - Ênfase6 5 5 3 2 2" xfId="38898" xr:uid="{FB3DFE0F-F08C-4206-9CB1-027BAABAD7E9}"/>
    <cellStyle name="40% - Ênfase6 5 5 3 2 3" xfId="38899" xr:uid="{F77B40DA-139D-4DB7-BBFD-5A6B4B37DEF6}"/>
    <cellStyle name="40% - Ênfase6 5 5 3 3" xfId="38900" xr:uid="{6BD4B6FD-8923-4A3F-9FAF-3A4A817997EC}"/>
    <cellStyle name="40% - Ênfase6 5 5 3 4" xfId="38901" xr:uid="{E35EA638-B5D7-4820-B8FE-D24BD111A7C8}"/>
    <cellStyle name="40% - Ênfase6 5 5 4" xfId="38902" xr:uid="{9332833B-3CE5-4644-B590-48104E8EFCC4}"/>
    <cellStyle name="40% - Ênfase6 5 5 4 2" xfId="38903" xr:uid="{C58D5FFF-78E0-407E-8AA4-381F6DB4681F}"/>
    <cellStyle name="40% - Ênfase6 5 5 4 3" xfId="38904" xr:uid="{3024E57E-8B47-460A-BA81-9780ED54FB0E}"/>
    <cellStyle name="40% - Ênfase6 5 5 5" xfId="38905" xr:uid="{5628A1F7-889B-4077-B5EF-E4003EE50106}"/>
    <cellStyle name="40% - Ênfase6 5 5 6" xfId="38906" xr:uid="{D3B7BB46-4D6E-4579-9CE1-EDB0B9818AE0}"/>
    <cellStyle name="40% - Ênfase6 5 6" xfId="12682" xr:uid="{8C17BDD6-9070-4FCE-9150-E1025B51FFFF}"/>
    <cellStyle name="40% - Ênfase6 5 6 2" xfId="12683" xr:uid="{0E33920E-7C5E-458B-BCE0-A6E83850D98B}"/>
    <cellStyle name="40% - Ênfase6 5 6 2 2" xfId="38907" xr:uid="{4A93CFF4-9E0E-4945-AD0A-64B60CE07767}"/>
    <cellStyle name="40% - Ênfase6 5 6 2 2 2" xfId="38908" xr:uid="{46C9AC0F-C53B-4DC3-9A5C-F56EFAE9F2A4}"/>
    <cellStyle name="40% - Ênfase6 5 6 2 2 3" xfId="38909" xr:uid="{E5D66D82-CE40-44FE-AEFC-469BA914498F}"/>
    <cellStyle name="40% - Ênfase6 5 6 2 3" xfId="38910" xr:uid="{925CFCB1-8CE8-45C9-BED1-91C3FC8292A0}"/>
    <cellStyle name="40% - Ênfase6 5 6 2 4" xfId="38911" xr:uid="{9C32B243-7057-4751-9178-9B0EFDE8F487}"/>
    <cellStyle name="40% - Ênfase6 5 6 3" xfId="12684" xr:uid="{DBAD275F-554D-4C4B-BAB9-9F2C578DC1D3}"/>
    <cellStyle name="40% - Ênfase6 5 6 3 2" xfId="38912" xr:uid="{80317489-5602-4594-9FB4-74D03DD3EEFE}"/>
    <cellStyle name="40% - Ênfase6 5 6 3 2 2" xfId="38913" xr:uid="{9FE5803E-5BB3-4BCB-8552-825AFAFA7E2A}"/>
    <cellStyle name="40% - Ênfase6 5 6 3 2 3" xfId="38914" xr:uid="{D553D3CE-4F11-4825-BCC6-6736D38C7348}"/>
    <cellStyle name="40% - Ênfase6 5 6 3 3" xfId="38915" xr:uid="{E28770F6-7507-4B25-9E4D-E78830D28FF4}"/>
    <cellStyle name="40% - Ênfase6 5 6 3 4" xfId="38916" xr:uid="{5D18C450-6BB5-476F-A6F9-FBF06C56308F}"/>
    <cellStyle name="40% - Ênfase6 5 6 4" xfId="38917" xr:uid="{38779E39-9F84-4428-814B-E54DB9F26C18}"/>
    <cellStyle name="40% - Ênfase6 5 6 4 2" xfId="38918" xr:uid="{B22AE078-316A-4D32-8A33-927CE22F4AC6}"/>
    <cellStyle name="40% - Ênfase6 5 6 4 3" xfId="38919" xr:uid="{EBCA7AFB-6525-4E6B-B561-17A216D26081}"/>
    <cellStyle name="40% - Ênfase6 5 6 5" xfId="38920" xr:uid="{AED9B3EF-84F4-4810-9BA1-8759A9D90C6D}"/>
    <cellStyle name="40% - Ênfase6 5 6 6" xfId="38921" xr:uid="{1C10602A-75A8-4B0F-92DA-46D2F88E6BCF}"/>
    <cellStyle name="40% - Ênfase6 5 7" xfId="12685" xr:uid="{2E50795E-145D-42AB-8888-F4E43F1B07F8}"/>
    <cellStyle name="40% - Ênfase6 5 7 2" xfId="12686" xr:uid="{58B3CF4E-1725-46FD-B3BA-3AA45ACBD1DA}"/>
    <cellStyle name="40% - Ênfase6 5 7 2 2" xfId="38922" xr:uid="{59072788-FA8E-4E5F-B24D-E5E660D4E99B}"/>
    <cellStyle name="40% - Ênfase6 5 7 2 2 2" xfId="38923" xr:uid="{3DE5B0C2-78D1-4257-A122-8108C7CABB14}"/>
    <cellStyle name="40% - Ênfase6 5 7 2 2 3" xfId="38924" xr:uid="{FC127C93-6C3E-407E-A532-03DFB1EB476C}"/>
    <cellStyle name="40% - Ênfase6 5 7 2 3" xfId="38925" xr:uid="{A2DDF42D-D4DB-4CD3-BFCF-A93AE9BE1BB1}"/>
    <cellStyle name="40% - Ênfase6 5 7 2 4" xfId="38926" xr:uid="{8A8BB521-153A-4EFB-AD58-5EAAC33253E1}"/>
    <cellStyle name="40% - Ênfase6 5 7 3" xfId="12687" xr:uid="{633B303A-8D84-4371-9183-09569C15CD78}"/>
    <cellStyle name="40% - Ênfase6 5 7 3 2" xfId="38927" xr:uid="{E6344FBA-456F-45A6-B97A-D16A6F4F86A5}"/>
    <cellStyle name="40% - Ênfase6 5 7 3 2 2" xfId="38928" xr:uid="{CE7B981C-AA55-48D1-B222-86DD84784DED}"/>
    <cellStyle name="40% - Ênfase6 5 7 3 2 3" xfId="38929" xr:uid="{E5D17833-E66D-407A-A0A1-8BFF98FBAE95}"/>
    <cellStyle name="40% - Ênfase6 5 7 3 3" xfId="38930" xr:uid="{4276827A-6675-4196-A0B7-0B5C924DEEA7}"/>
    <cellStyle name="40% - Ênfase6 5 7 3 4" xfId="38931" xr:uid="{1A1CC269-D8C7-4D9D-AF76-245EE6B3AFDA}"/>
    <cellStyle name="40% - Ênfase6 5 7 4" xfId="38932" xr:uid="{F0889AF9-1924-401A-B1B2-BAEE046DE5F2}"/>
    <cellStyle name="40% - Ênfase6 5 7 4 2" xfId="38933" xr:uid="{DADCEF64-7523-4187-AE11-6C17AF9C8177}"/>
    <cellStyle name="40% - Ênfase6 5 7 4 3" xfId="38934" xr:uid="{55DD5899-3FEF-49AD-96EF-34173ED8CDA7}"/>
    <cellStyle name="40% - Ênfase6 5 7 5" xfId="38935" xr:uid="{CCD3472D-6E94-4E29-8894-66482FC539FA}"/>
    <cellStyle name="40% - Ênfase6 5 7 6" xfId="38936" xr:uid="{37D908C1-93AC-4185-ACA1-C0FA42674260}"/>
    <cellStyle name="40% - Ênfase6 5 8" xfId="12688" xr:uid="{12C46615-3B29-4E65-AB0E-49DFCB8A2A50}"/>
    <cellStyle name="40% - Ênfase6 5 8 2" xfId="12689" xr:uid="{0A87C18B-D7AA-4E10-B752-46F8F3162D6E}"/>
    <cellStyle name="40% - Ênfase6 5 8 2 2" xfId="38937" xr:uid="{6A8C8B33-B475-45E4-8930-CA0353A4F23D}"/>
    <cellStyle name="40% - Ênfase6 5 8 2 2 2" xfId="38938" xr:uid="{3DE1B175-99A6-4734-A779-5C79EB348DF7}"/>
    <cellStyle name="40% - Ênfase6 5 8 2 2 3" xfId="38939" xr:uid="{BEBA0EAA-A6BF-45AE-9E15-74EEB8B84C22}"/>
    <cellStyle name="40% - Ênfase6 5 8 2 3" xfId="38940" xr:uid="{262A85D1-7FCF-49C6-8760-F9C82EB47B35}"/>
    <cellStyle name="40% - Ênfase6 5 8 2 4" xfId="38941" xr:uid="{BE4CEF8B-332A-44DB-B603-770ED6654EF9}"/>
    <cellStyle name="40% - Ênfase6 5 8 3" xfId="12690" xr:uid="{B3B50C47-46AC-4D71-AC40-913E860437ED}"/>
    <cellStyle name="40% - Ênfase6 5 8 3 2" xfId="38942" xr:uid="{9026DAEF-600A-4609-BD5A-AC3E2E56D7BA}"/>
    <cellStyle name="40% - Ênfase6 5 8 3 2 2" xfId="38943" xr:uid="{7F5E1C88-31AF-43AA-A5E3-33382184EF25}"/>
    <cellStyle name="40% - Ênfase6 5 8 3 2 3" xfId="38944" xr:uid="{41A234B6-C675-4131-A789-BF3819BF7A5F}"/>
    <cellStyle name="40% - Ênfase6 5 8 3 3" xfId="38945" xr:uid="{8E0C565A-09C2-46AA-BE37-11466C6430BE}"/>
    <cellStyle name="40% - Ênfase6 5 8 3 4" xfId="38946" xr:uid="{DD73B0C3-10E0-4118-BE32-0AB32CF6D35E}"/>
    <cellStyle name="40% - Ênfase6 5 8 4" xfId="38947" xr:uid="{40BEDC8B-FF5D-404F-A037-AA5CA4826B95}"/>
    <cellStyle name="40% - Ênfase6 5 8 4 2" xfId="38948" xr:uid="{5E16EBB4-691A-4F80-9993-F0A1CC2E493B}"/>
    <cellStyle name="40% - Ênfase6 5 8 4 3" xfId="38949" xr:uid="{4A55A9B0-13F2-432F-B07F-40216A0C5DBE}"/>
    <cellStyle name="40% - Ênfase6 5 8 5" xfId="38950" xr:uid="{DAAB3AFE-660F-4F8A-9A3E-936DBEE9F58C}"/>
    <cellStyle name="40% - Ênfase6 5 8 6" xfId="38951" xr:uid="{0E011C75-A715-4725-B68C-B4E870735F40}"/>
    <cellStyle name="40% - Ênfase6 5 9" xfId="12691" xr:uid="{364B975F-C652-4931-9F71-D10EABC00B89}"/>
    <cellStyle name="40% - Ênfase6 5 9 2" xfId="38952" xr:uid="{0FAC6F74-B89B-466B-B80E-835E9FD4C597}"/>
    <cellStyle name="40% - Ênfase6 5 9 2 2" xfId="38953" xr:uid="{922F5AC8-2828-48A3-ACE7-EF519D7F79B1}"/>
    <cellStyle name="40% - Ênfase6 5 9 2 3" xfId="38954" xr:uid="{C712D869-0725-471C-80E9-64C60F84DFEB}"/>
    <cellStyle name="40% - Ênfase6 5 9 3" xfId="38955" xr:uid="{60122CA6-DA63-4575-9C7A-9AAA2D17CBF6}"/>
    <cellStyle name="40% - Ênfase6 5 9 4" xfId="38956" xr:uid="{3C50C2C6-B5D6-49A2-A64E-844243854456}"/>
    <cellStyle name="40% - Ênfase6 50" xfId="12692" xr:uid="{890A1C95-CAAA-40F7-99A0-8BE911EE7720}"/>
    <cellStyle name="40% - Ênfase6 50 2" xfId="12693" xr:uid="{7D996FF1-3782-4F06-800F-58C6137A4B81}"/>
    <cellStyle name="40% - Ênfase6 50 2 2" xfId="38957" xr:uid="{59CE260B-A6C8-4CB8-AE3A-637CD79DF1CE}"/>
    <cellStyle name="40% - Ênfase6 50 2 2 2" xfId="38958" xr:uid="{0443DE79-B52B-4EB5-BDEA-BE38A20F9165}"/>
    <cellStyle name="40% - Ênfase6 50 2 2 3" xfId="38959" xr:uid="{F6F82786-AC90-4ADA-9FD3-0C9AFEFBFE8B}"/>
    <cellStyle name="40% - Ênfase6 50 2 3" xfId="38960" xr:uid="{64E20B19-9FD1-4A84-AD06-4B6A3C45509F}"/>
    <cellStyle name="40% - Ênfase6 50 2 4" xfId="38961" xr:uid="{6F9E3DD8-F863-4905-AD23-E3EC713D3CB0}"/>
    <cellStyle name="40% - Ênfase6 50 3" xfId="38962" xr:uid="{CC62A4D1-BCBC-446E-B69D-F7D0F74650AF}"/>
    <cellStyle name="40% - Ênfase6 50 3 2" xfId="38963" xr:uid="{9F27996B-0167-46F2-890C-683B6D959D96}"/>
    <cellStyle name="40% - Ênfase6 50 3 3" xfId="38964" xr:uid="{82A0F52F-7FA6-4E91-AA37-1287D4CE790C}"/>
    <cellStyle name="40% - Ênfase6 50 4" xfId="38965" xr:uid="{57197A6F-9F0C-4576-900E-394729900000}"/>
    <cellStyle name="40% - Ênfase6 50 5" xfId="38966" xr:uid="{61DA74E8-11DA-4290-8EBF-41117F359D8C}"/>
    <cellStyle name="40% - Ênfase6 51" xfId="12694" xr:uid="{D5593912-02EC-4358-A699-4B9C80649F55}"/>
    <cellStyle name="40% - Ênfase6 51 2" xfId="12695" xr:uid="{1848D866-6894-4C93-9C82-5FFA19BDBDCA}"/>
    <cellStyle name="40% - Ênfase6 51 2 2" xfId="38967" xr:uid="{145F4D7C-A70D-49E7-8A17-478D7B262B13}"/>
    <cellStyle name="40% - Ênfase6 51 2 2 2" xfId="38968" xr:uid="{0F6E8C58-060B-423C-9AC5-61E4085DDCDD}"/>
    <cellStyle name="40% - Ênfase6 51 2 2 3" xfId="38969" xr:uid="{27450B15-9FB8-4813-A001-3D0F00F0D0DC}"/>
    <cellStyle name="40% - Ênfase6 51 2 3" xfId="38970" xr:uid="{C7C8D630-4EC8-4A2B-A032-4EEF6C959983}"/>
    <cellStyle name="40% - Ênfase6 51 2 4" xfId="38971" xr:uid="{E6631484-A560-4BAA-B22F-9529972E95B5}"/>
    <cellStyle name="40% - Ênfase6 51 3" xfId="38972" xr:uid="{7D631C44-30DB-4864-A4DD-AF7AF42DF7D0}"/>
    <cellStyle name="40% - Ênfase6 51 3 2" xfId="38973" xr:uid="{E7FEA467-7A6F-4FE1-BE13-012B36EAC33C}"/>
    <cellStyle name="40% - Ênfase6 51 3 3" xfId="38974" xr:uid="{7FD4E763-C614-48E6-9572-A3A31A05A91A}"/>
    <cellStyle name="40% - Ênfase6 51 4" xfId="38975" xr:uid="{F3D1C807-C0DE-4F15-AF75-88B9ED1FF0EC}"/>
    <cellStyle name="40% - Ênfase6 51 5" xfId="38976" xr:uid="{DC78D3F1-46EB-4873-B4DD-50165F31DF72}"/>
    <cellStyle name="40% - Ênfase6 52" xfId="12696" xr:uid="{366DA8D4-4AF3-4A07-B8FD-515723188365}"/>
    <cellStyle name="40% - Ênfase6 52 2" xfId="12697" xr:uid="{6F04B2BE-C574-48B5-901F-0342216FACAC}"/>
    <cellStyle name="40% - Ênfase6 52 2 2" xfId="38977" xr:uid="{8AE05105-384B-48C9-A23D-A10AAD83D7F5}"/>
    <cellStyle name="40% - Ênfase6 52 2 2 2" xfId="38978" xr:uid="{0DDDB8B4-7F23-48ED-8B92-C7AC6194DAE6}"/>
    <cellStyle name="40% - Ênfase6 52 2 2 3" xfId="38979" xr:uid="{EDCC5530-B2C6-490F-9748-B5352F284490}"/>
    <cellStyle name="40% - Ênfase6 52 2 3" xfId="38980" xr:uid="{5E37643E-79FA-44D2-9DB1-3A7EA75A0AB5}"/>
    <cellStyle name="40% - Ênfase6 52 2 4" xfId="38981" xr:uid="{D2957A16-4637-4802-B35A-7D7781E16B5A}"/>
    <cellStyle name="40% - Ênfase6 52 3" xfId="38982" xr:uid="{B588C2C4-D33F-4E55-9D8A-1A4F6F855AE9}"/>
    <cellStyle name="40% - Ênfase6 52 3 2" xfId="38983" xr:uid="{856F7591-1EE8-4B8B-9D34-24678E0867D1}"/>
    <cellStyle name="40% - Ênfase6 52 3 3" xfId="38984" xr:uid="{E42E1AF6-6935-41FB-AB34-9F4743F24F24}"/>
    <cellStyle name="40% - Ênfase6 52 4" xfId="38985" xr:uid="{3A80368D-C8F2-47D5-8074-4F9E7532708D}"/>
    <cellStyle name="40% - Ênfase6 52 5" xfId="38986" xr:uid="{D7A29073-BB91-4087-8E54-676B76930EF1}"/>
    <cellStyle name="40% - Ênfase6 53" xfId="12698" xr:uid="{443A6D02-08F6-4F8B-88EE-3C382DC6809A}"/>
    <cellStyle name="40% - Ênfase6 53 2" xfId="12699" xr:uid="{2D21C1B8-3F10-4283-87EB-2B03DDF7D268}"/>
    <cellStyle name="40% - Ênfase6 53 2 2" xfId="38987" xr:uid="{B35C9713-2BC0-4FE8-A503-943558DCC8FE}"/>
    <cellStyle name="40% - Ênfase6 53 2 2 2" xfId="38988" xr:uid="{171A4980-389C-4094-9F64-F987445B8FBC}"/>
    <cellStyle name="40% - Ênfase6 53 2 2 3" xfId="38989" xr:uid="{049A0502-FC0A-4DF8-8875-DD3CEC45B5D9}"/>
    <cellStyle name="40% - Ênfase6 53 2 3" xfId="38990" xr:uid="{7825CF94-6631-4712-8A9E-A7AC7F6CD771}"/>
    <cellStyle name="40% - Ênfase6 53 2 4" xfId="38991" xr:uid="{7BF44742-9F1D-4C6D-A7E7-B8E4D5E36107}"/>
    <cellStyle name="40% - Ênfase6 53 3" xfId="38992" xr:uid="{C7014482-60C5-4622-86C4-A53ECA2148D9}"/>
    <cellStyle name="40% - Ênfase6 53 3 2" xfId="38993" xr:uid="{1FBDD4E9-F64A-4D03-A70D-7C5868DF6023}"/>
    <cellStyle name="40% - Ênfase6 53 3 3" xfId="38994" xr:uid="{E56630DC-68ED-40A7-ACAB-95EA30E1A34F}"/>
    <cellStyle name="40% - Ênfase6 53 4" xfId="38995" xr:uid="{8CD0F710-D0FD-4A65-89ED-C5EF077E6283}"/>
    <cellStyle name="40% - Ênfase6 53 5" xfId="38996" xr:uid="{1E8C7716-5F84-4CD4-BA37-A40936DA2BA6}"/>
    <cellStyle name="40% - Ênfase6 54" xfId="12700" xr:uid="{92996917-8BD2-42DD-B441-4BC301C58AA9}"/>
    <cellStyle name="40% - Ênfase6 54 2" xfId="12701" xr:uid="{A242B8BD-62E7-4DBF-9F8C-15639006C129}"/>
    <cellStyle name="40% - Ênfase6 54 2 2" xfId="38997" xr:uid="{A1CD513A-AE5D-4695-BA4D-A5BEA02DDCD5}"/>
    <cellStyle name="40% - Ênfase6 54 2 2 2" xfId="38998" xr:uid="{B83C8BBD-CE49-4AF0-988C-5C32BDB7A26F}"/>
    <cellStyle name="40% - Ênfase6 54 2 2 3" xfId="38999" xr:uid="{7E2F08C9-E34F-449F-AA8A-851DED473B90}"/>
    <cellStyle name="40% - Ênfase6 54 2 3" xfId="39000" xr:uid="{CB650998-1CC6-40F8-9C43-E363E289968D}"/>
    <cellStyle name="40% - Ênfase6 54 2 4" xfId="39001" xr:uid="{8EC79739-AE46-4E9D-84D4-075D6A85E3B5}"/>
    <cellStyle name="40% - Ênfase6 54 3" xfId="39002" xr:uid="{D01315AD-E3A1-4045-8395-0E6F74E9C7DD}"/>
    <cellStyle name="40% - Ênfase6 54 3 2" xfId="39003" xr:uid="{8C29C870-B8C5-471D-816D-0C4FAF124A7F}"/>
    <cellStyle name="40% - Ênfase6 54 3 3" xfId="39004" xr:uid="{BC9D9BF8-8D1E-4CA6-B195-C088FF12EB1D}"/>
    <cellStyle name="40% - Ênfase6 54 4" xfId="39005" xr:uid="{70E035CD-3E75-403D-BF1F-D4F55C6225EB}"/>
    <cellStyle name="40% - Ênfase6 54 5" xfId="39006" xr:uid="{069587E1-30D4-4302-98C9-F4D174DB388D}"/>
    <cellStyle name="40% - Ênfase6 55" xfId="12702" xr:uid="{8BD349AC-5ADA-4ABA-9392-530A3346AFD7}"/>
    <cellStyle name="40% - Ênfase6 55 2" xfId="12703" xr:uid="{383912D8-F58A-4242-B110-AF613F061DFC}"/>
    <cellStyle name="40% - Ênfase6 55 2 2" xfId="39007" xr:uid="{1595F1D0-9A96-4A85-BA29-5FC74DDEB495}"/>
    <cellStyle name="40% - Ênfase6 55 2 2 2" xfId="39008" xr:uid="{A52865D2-A0DE-4907-B10D-8600E82F7594}"/>
    <cellStyle name="40% - Ênfase6 55 2 2 3" xfId="39009" xr:uid="{998C3E40-7571-4FBD-A4BA-00179B98C60A}"/>
    <cellStyle name="40% - Ênfase6 55 2 3" xfId="39010" xr:uid="{AFAB3272-FD6A-4484-8829-8F21ABC29F3E}"/>
    <cellStyle name="40% - Ênfase6 55 2 4" xfId="39011" xr:uid="{B0EE1DF2-AFAD-43E9-A024-588474A77237}"/>
    <cellStyle name="40% - Ênfase6 55 3" xfId="39012" xr:uid="{DB796E41-BB76-47F4-8E9F-8B0E2FE4311C}"/>
    <cellStyle name="40% - Ênfase6 55 3 2" xfId="39013" xr:uid="{29AEFD0D-8297-472C-B1AB-7C500E97273D}"/>
    <cellStyle name="40% - Ênfase6 55 3 3" xfId="39014" xr:uid="{DE9019C5-E25D-4439-94BC-A88569E29D7A}"/>
    <cellStyle name="40% - Ênfase6 55 4" xfId="39015" xr:uid="{FCA1E5E8-4E5E-47DC-86AF-12C6DC94D2ED}"/>
    <cellStyle name="40% - Ênfase6 55 5" xfId="39016" xr:uid="{2F8784AC-0022-4E03-9FF3-FCA6C8A2A3EC}"/>
    <cellStyle name="40% - Ênfase6 56" xfId="12704" xr:uid="{93F1BA6C-16B5-4767-BB71-6DCDFB3F09D0}"/>
    <cellStyle name="40% - Ênfase6 56 2" xfId="12705" xr:uid="{C923702F-3B9D-413F-B8E2-F7B9AA47F915}"/>
    <cellStyle name="40% - Ênfase6 56 2 2" xfId="39017" xr:uid="{0337A690-DDDE-49A8-B0A9-11A7F37F50EE}"/>
    <cellStyle name="40% - Ênfase6 56 2 2 2" xfId="39018" xr:uid="{FD0809EF-453F-45AA-B149-8F9E19C21D34}"/>
    <cellStyle name="40% - Ênfase6 56 2 2 3" xfId="39019" xr:uid="{125474B9-4C68-41A1-9433-CABA6C310287}"/>
    <cellStyle name="40% - Ênfase6 56 2 3" xfId="39020" xr:uid="{B7D72F31-ADB2-4862-9ADB-7E116DD98ACF}"/>
    <cellStyle name="40% - Ênfase6 56 2 4" xfId="39021" xr:uid="{2ADB9BC1-FDC1-42D3-B2CD-303E94EAC84A}"/>
    <cellStyle name="40% - Ênfase6 56 3" xfId="39022" xr:uid="{7B6AA773-18F6-4CD8-8F7C-3249537EAEFE}"/>
    <cellStyle name="40% - Ênfase6 56 3 2" xfId="39023" xr:uid="{0B34178F-AEC8-481D-85F4-486BF5EEF214}"/>
    <cellStyle name="40% - Ênfase6 56 3 3" xfId="39024" xr:uid="{F5AB882D-0B15-4C59-818F-FCD5CB4BD358}"/>
    <cellStyle name="40% - Ênfase6 56 4" xfId="39025" xr:uid="{66AA5450-CC22-4919-85A4-925ACD3FCC8E}"/>
    <cellStyle name="40% - Ênfase6 56 5" xfId="39026" xr:uid="{442C9AF7-9437-4E15-B588-5E5317594C41}"/>
    <cellStyle name="40% - Ênfase6 57" xfId="12706" xr:uid="{58BD6299-04F8-4C0C-B9B5-231D34D7B84D}"/>
    <cellStyle name="40% - Ênfase6 57 2" xfId="12707" xr:uid="{01737A0D-32ED-4F9D-B26D-9A84693206CF}"/>
    <cellStyle name="40% - Ênfase6 57 2 2" xfId="39027" xr:uid="{61384F2D-8924-4F32-BBF5-E683453087A1}"/>
    <cellStyle name="40% - Ênfase6 57 2 2 2" xfId="39028" xr:uid="{FC1B5D01-778F-4C38-B188-A0600F9192BB}"/>
    <cellStyle name="40% - Ênfase6 57 2 2 3" xfId="39029" xr:uid="{042DC849-16B8-4865-A876-69D21D0B581A}"/>
    <cellStyle name="40% - Ênfase6 57 2 3" xfId="39030" xr:uid="{A406B9CC-0B85-4930-8285-114443DBE031}"/>
    <cellStyle name="40% - Ênfase6 57 2 4" xfId="39031" xr:uid="{918861F6-B04C-4036-9CD3-92D1A97232D0}"/>
    <cellStyle name="40% - Ênfase6 57 3" xfId="39032" xr:uid="{CACA3F39-65EC-41AC-B756-A3AE9DF9B56E}"/>
    <cellStyle name="40% - Ênfase6 57 3 2" xfId="39033" xr:uid="{CAEBFC93-D665-4F4E-9754-94F48707781B}"/>
    <cellStyle name="40% - Ênfase6 57 3 3" xfId="39034" xr:uid="{8A601DD4-CBCD-43CD-A96E-526D6EA78F9A}"/>
    <cellStyle name="40% - Ênfase6 57 4" xfId="39035" xr:uid="{58DD8C16-C281-4140-96A0-9450CB04EBC3}"/>
    <cellStyle name="40% - Ênfase6 57 5" xfId="39036" xr:uid="{172D5718-5B5F-426C-ADA5-BC937860F396}"/>
    <cellStyle name="40% - Ênfase6 58" xfId="12708" xr:uid="{F40B19E3-F31A-45C7-9031-AE97127DCE8C}"/>
    <cellStyle name="40% - Ênfase6 58 2" xfId="12709" xr:uid="{2ECE9830-DC41-4555-AACD-520068118EA6}"/>
    <cellStyle name="40% - Ênfase6 58 2 2" xfId="39037" xr:uid="{B87A6E81-07A0-4BAD-B71C-A4BF62126341}"/>
    <cellStyle name="40% - Ênfase6 58 2 2 2" xfId="39038" xr:uid="{178AA063-2EF6-4973-94C5-47F09E00F904}"/>
    <cellStyle name="40% - Ênfase6 58 2 2 3" xfId="39039" xr:uid="{53302E9B-DB96-4FC5-BEE4-652F04ED0B31}"/>
    <cellStyle name="40% - Ênfase6 58 2 3" xfId="39040" xr:uid="{B00B27EE-6F3F-4BDC-A4FA-885C68478D2E}"/>
    <cellStyle name="40% - Ênfase6 58 2 4" xfId="39041" xr:uid="{99F5FF20-BF47-45FE-93F5-1E6283B3CAEC}"/>
    <cellStyle name="40% - Ênfase6 58 3" xfId="39042" xr:uid="{FA2F99B4-41BF-424E-A017-851A514A4C5C}"/>
    <cellStyle name="40% - Ênfase6 58 3 2" xfId="39043" xr:uid="{31263ACC-365A-4490-84D5-9BCD2CA330B9}"/>
    <cellStyle name="40% - Ênfase6 58 3 3" xfId="39044" xr:uid="{E1789018-5133-47D6-AE35-6D92368DAA84}"/>
    <cellStyle name="40% - Ênfase6 58 4" xfId="39045" xr:uid="{F46D9802-5015-41F1-B560-13396EABAB28}"/>
    <cellStyle name="40% - Ênfase6 58 5" xfId="39046" xr:uid="{53DC20AC-7D27-445E-A462-303174DEEEBE}"/>
    <cellStyle name="40% - Ênfase6 59" xfId="12710" xr:uid="{85B26361-E286-42AC-8969-5BF926FF563A}"/>
    <cellStyle name="40% - Ênfase6 59 2" xfId="12711" xr:uid="{57CDC7E0-BF1E-4046-BEAA-45B4E96B74D4}"/>
    <cellStyle name="40% - Ênfase6 59 2 2" xfId="39047" xr:uid="{643831AC-EABC-444F-A7EA-7135D91E685E}"/>
    <cellStyle name="40% - Ênfase6 59 2 2 2" xfId="39048" xr:uid="{164E8F47-39FF-4EBE-8FB7-7181562020CF}"/>
    <cellStyle name="40% - Ênfase6 59 2 2 3" xfId="39049" xr:uid="{432FA011-EE23-4958-8E0A-1B8828F14B89}"/>
    <cellStyle name="40% - Ênfase6 59 2 3" xfId="39050" xr:uid="{8BD31C81-0F35-4A55-8F40-4B8318CD7184}"/>
    <cellStyle name="40% - Ênfase6 59 2 4" xfId="39051" xr:uid="{100E44AD-4916-49B2-8CD1-E25A5CAEC697}"/>
    <cellStyle name="40% - Ênfase6 59 3" xfId="39052" xr:uid="{A2728238-0F33-4A28-A698-8297C53A354A}"/>
    <cellStyle name="40% - Ênfase6 59 3 2" xfId="39053" xr:uid="{8D335C66-D065-4166-8A64-DCF8988B3F6A}"/>
    <cellStyle name="40% - Ênfase6 59 3 3" xfId="39054" xr:uid="{3330E856-D3C8-4C7F-B0C5-E73D3193C1AD}"/>
    <cellStyle name="40% - Ênfase6 59 4" xfId="39055" xr:uid="{92F9D2D9-2A66-4A2C-B46C-702B3C512135}"/>
    <cellStyle name="40% - Ênfase6 59 5" xfId="39056" xr:uid="{36B1A4D6-03BA-4DCC-B6E8-1E94EFF2F6ED}"/>
    <cellStyle name="40% - Ênfase6 6" xfId="5601" xr:uid="{5374F207-EF85-430A-BD31-C2492407158E}"/>
    <cellStyle name="40% - Ênfase6 6 10" xfId="12712" xr:uid="{06D45FDB-8CD4-470F-9B68-F17E551D270C}"/>
    <cellStyle name="40% - Ênfase6 6 10 2" xfId="39057" xr:uid="{8C66F20B-9DF4-4545-BCC0-FB7BBD97A00E}"/>
    <cellStyle name="40% - Ênfase6 6 10 2 2" xfId="39058" xr:uid="{75020830-37D3-4A8E-890E-3A1EF240A3B6}"/>
    <cellStyle name="40% - Ênfase6 6 10 2 3" xfId="39059" xr:uid="{04AB85DA-EED0-4F46-A1BC-06ACA4F29D22}"/>
    <cellStyle name="40% - Ênfase6 6 10 3" xfId="39060" xr:uid="{7F407FC8-2509-4AAE-B3C3-290D2C5F9BD1}"/>
    <cellStyle name="40% - Ênfase6 6 10 4" xfId="39061" xr:uid="{E11C8085-4662-472E-9999-B0FB72977A95}"/>
    <cellStyle name="40% - Ênfase6 6 11" xfId="39062" xr:uid="{AEB8D087-1B26-48D8-91E3-87A785AE1E7C}"/>
    <cellStyle name="40% - Ênfase6 6 11 2" xfId="39063" xr:uid="{2070A12A-56EF-414B-9A86-AA4E9CDD97F4}"/>
    <cellStyle name="40% - Ênfase6 6 11 3" xfId="39064" xr:uid="{7C2BCBCB-7774-4864-854A-8B5E8ED93ED1}"/>
    <cellStyle name="40% - Ênfase6 6 12" xfId="39065" xr:uid="{03C56118-D7DE-41A4-9069-C0F248D56E2C}"/>
    <cellStyle name="40% - Ênfase6 6 13" xfId="39066" xr:uid="{B37C3E19-4468-4FD0-B5E4-00995B475CC3}"/>
    <cellStyle name="40% - Ênfase6 6 2" xfId="5602" xr:uid="{F0C42266-E6FE-4DC3-A323-DDFB62250F36}"/>
    <cellStyle name="40% - Ênfase6 6 2 2" xfId="12713" xr:uid="{C0D7BE6E-E28C-4340-8BF0-9167973BBED7}"/>
    <cellStyle name="40% - Ênfase6 6 2 2 2" xfId="39067" xr:uid="{141609E8-1C1C-4636-8255-94A912735A78}"/>
    <cellStyle name="40% - Ênfase6 6 2 2 2 2" xfId="39068" xr:uid="{B95BE0FC-6CCC-4DAA-B9FD-8924C48699FC}"/>
    <cellStyle name="40% - Ênfase6 6 2 2 2 3" xfId="39069" xr:uid="{8B7DB8E1-71F5-4A66-96C2-FD69BA65ED3F}"/>
    <cellStyle name="40% - Ênfase6 6 2 2 3" xfId="39070" xr:uid="{E34DF5DD-ABD5-49D3-A9D1-4E2CADB9F9C1}"/>
    <cellStyle name="40% - Ênfase6 6 2 2 4" xfId="39071" xr:uid="{C501E519-1056-4A94-92B2-2E15B059FB40}"/>
    <cellStyle name="40% - Ênfase6 6 2 3" xfId="12714" xr:uid="{165D1451-A5A0-4CD5-AA0F-E9CA47C3E431}"/>
    <cellStyle name="40% - Ênfase6 6 2 3 2" xfId="39072" xr:uid="{0756A267-AC34-4D97-86DD-49E6E9E277F5}"/>
    <cellStyle name="40% - Ênfase6 6 2 3 2 2" xfId="39073" xr:uid="{328EC48B-6D08-45AA-8305-E67766FE3BEF}"/>
    <cellStyle name="40% - Ênfase6 6 2 3 2 3" xfId="39074" xr:uid="{D976F19E-8285-4AE8-85C2-9321D84A46F4}"/>
    <cellStyle name="40% - Ênfase6 6 2 3 3" xfId="39075" xr:uid="{94B63644-1FAB-4C62-B10C-ABD1AB0FAE11}"/>
    <cellStyle name="40% - Ênfase6 6 2 3 4" xfId="39076" xr:uid="{946C2F79-E60E-4DFF-88D9-419047319422}"/>
    <cellStyle name="40% - Ênfase6 6 2 4" xfId="39077" xr:uid="{114CDFAA-090D-4212-811D-B221DE11396B}"/>
    <cellStyle name="40% - Ênfase6 6 2 4 2" xfId="39078" xr:uid="{D2BB4850-D604-4E3C-B8FF-495039BB40A2}"/>
    <cellStyle name="40% - Ênfase6 6 2 4 3" xfId="39079" xr:uid="{3ECB1C66-DB80-4B68-B659-8FA0427A38EB}"/>
    <cellStyle name="40% - Ênfase6 6 2 5" xfId="39080" xr:uid="{8CC1CF7E-1C24-4623-B4D4-2EE95413F207}"/>
    <cellStyle name="40% - Ênfase6 6 2 6" xfId="39081" xr:uid="{177D2F3B-AB23-4803-92E2-99A69317D085}"/>
    <cellStyle name="40% - Ênfase6 6 3" xfId="5603" xr:uid="{166A8C00-6F47-472B-9A16-8A2952474326}"/>
    <cellStyle name="40% - Ênfase6 6 3 2" xfId="12715" xr:uid="{613BCAB6-E4F3-4447-B3AC-D0DFBC415648}"/>
    <cellStyle name="40% - Ênfase6 6 3 2 2" xfId="39082" xr:uid="{4C1137B4-A5F2-47EF-959E-05E025CEA443}"/>
    <cellStyle name="40% - Ênfase6 6 3 2 2 2" xfId="39083" xr:uid="{A7D608DF-0809-41BC-A2DC-E069DB6C8E6F}"/>
    <cellStyle name="40% - Ênfase6 6 3 2 2 3" xfId="39084" xr:uid="{19CD06EB-1496-4A81-9863-17C94A0F1C8A}"/>
    <cellStyle name="40% - Ênfase6 6 3 2 3" xfId="39085" xr:uid="{273409B3-4640-44F5-A4A3-1FAD4DB85DEF}"/>
    <cellStyle name="40% - Ênfase6 6 3 2 4" xfId="39086" xr:uid="{A0B252A3-3C14-499E-8038-A8CDAF9ACA63}"/>
    <cellStyle name="40% - Ênfase6 6 3 3" xfId="12716" xr:uid="{4A7AF778-2393-4E8B-8F6D-754061BD5DFF}"/>
    <cellStyle name="40% - Ênfase6 6 3 3 2" xfId="39087" xr:uid="{7324B196-3D9E-4184-BCC4-A2AB13EF70E6}"/>
    <cellStyle name="40% - Ênfase6 6 3 3 2 2" xfId="39088" xr:uid="{D932DAE0-D38C-4D80-8D13-29B5E6FC7FCF}"/>
    <cellStyle name="40% - Ênfase6 6 3 3 2 3" xfId="39089" xr:uid="{6A400B1C-A1F6-4BB1-B531-38A2C9773713}"/>
    <cellStyle name="40% - Ênfase6 6 3 3 3" xfId="39090" xr:uid="{9252401D-AD3F-4EC3-B3D8-0F7823389AC4}"/>
    <cellStyle name="40% - Ênfase6 6 3 3 4" xfId="39091" xr:uid="{6D244A40-4232-440E-8741-7AD87FEB815C}"/>
    <cellStyle name="40% - Ênfase6 6 3 4" xfId="39092" xr:uid="{B51584CD-AF19-4F36-B41C-97537D3D1B84}"/>
    <cellStyle name="40% - Ênfase6 6 3 4 2" xfId="39093" xr:uid="{D22969E3-A4E5-49AD-AE10-56670F40DF5C}"/>
    <cellStyle name="40% - Ênfase6 6 3 4 3" xfId="39094" xr:uid="{31E926BA-37C5-47CF-95BC-DC77201E4B72}"/>
    <cellStyle name="40% - Ênfase6 6 3 5" xfId="39095" xr:uid="{F2A6BC3E-21DC-4CA4-9938-1C7DE5B756B7}"/>
    <cellStyle name="40% - Ênfase6 6 3 6" xfId="39096" xr:uid="{BE1A2DDE-E439-42F0-8E7B-3D1241E4F388}"/>
    <cellStyle name="40% - Ênfase6 6 4" xfId="12717" xr:uid="{2E4A0F40-A8A1-48E0-A316-85CE63589EC7}"/>
    <cellStyle name="40% - Ênfase6 6 4 2" xfId="12718" xr:uid="{2DFBDF07-3981-4542-8341-1CC7DBCA9A8F}"/>
    <cellStyle name="40% - Ênfase6 6 4 2 2" xfId="39097" xr:uid="{F3C84A99-BD92-44C0-8DB2-4B73C2DA29E6}"/>
    <cellStyle name="40% - Ênfase6 6 4 2 2 2" xfId="39098" xr:uid="{63A72A19-2C0B-45A5-BC50-8C769B1BCB35}"/>
    <cellStyle name="40% - Ênfase6 6 4 2 2 3" xfId="39099" xr:uid="{6C15EA53-76B2-4561-9FDD-2362F37EB162}"/>
    <cellStyle name="40% - Ênfase6 6 4 2 3" xfId="39100" xr:uid="{96AF91F3-C8E6-4267-818E-6AEF982CB2EA}"/>
    <cellStyle name="40% - Ênfase6 6 4 2 4" xfId="39101" xr:uid="{84509C20-DBF7-4F33-90FD-3F15937B1C20}"/>
    <cellStyle name="40% - Ênfase6 6 4 3" xfId="12719" xr:uid="{239CE5D7-3C75-4475-8E8C-959E60BE59B2}"/>
    <cellStyle name="40% - Ênfase6 6 4 3 2" xfId="39102" xr:uid="{D0E3CA99-D282-4412-B725-9EDBD88AE181}"/>
    <cellStyle name="40% - Ênfase6 6 4 3 2 2" xfId="39103" xr:uid="{FE060A2A-7E38-4401-A6CF-7A8573FA171E}"/>
    <cellStyle name="40% - Ênfase6 6 4 3 2 3" xfId="39104" xr:uid="{C608CB14-968A-4CF5-B4DD-E67FBD54262D}"/>
    <cellStyle name="40% - Ênfase6 6 4 3 3" xfId="39105" xr:uid="{B4E85A97-96B7-4A25-B5AD-E4FFF3961335}"/>
    <cellStyle name="40% - Ênfase6 6 4 3 4" xfId="39106" xr:uid="{B654DC54-2B28-4082-9101-3BF1E6DA4108}"/>
    <cellStyle name="40% - Ênfase6 6 4 4" xfId="39107" xr:uid="{C8CB7C5F-6EF6-4707-9E7E-FBB710B9F41F}"/>
    <cellStyle name="40% - Ênfase6 6 4 4 2" xfId="39108" xr:uid="{05142028-6BE5-4FC9-B78C-6155F23A38DB}"/>
    <cellStyle name="40% - Ênfase6 6 4 4 3" xfId="39109" xr:uid="{F1E9959E-C47E-41E7-9AAA-8B3A629C45D4}"/>
    <cellStyle name="40% - Ênfase6 6 4 5" xfId="39110" xr:uid="{5DA8A376-ABBC-473F-B523-1DA41734C3AC}"/>
    <cellStyle name="40% - Ênfase6 6 4 6" xfId="39111" xr:uid="{390B58FE-B7AE-4321-B315-59397C47660A}"/>
    <cellStyle name="40% - Ênfase6 6 5" xfId="12720" xr:uid="{97DDA50C-E8A8-43E7-B242-40319E28931E}"/>
    <cellStyle name="40% - Ênfase6 6 5 2" xfId="12721" xr:uid="{85BFF1B4-F429-43B4-BC1F-1D240A6455FD}"/>
    <cellStyle name="40% - Ênfase6 6 5 2 2" xfId="39112" xr:uid="{CCDA1FED-D9A2-4005-9AEC-D874850A78C8}"/>
    <cellStyle name="40% - Ênfase6 6 5 2 2 2" xfId="39113" xr:uid="{9F7A7F7A-1EF6-4001-BDD6-17F921D1807E}"/>
    <cellStyle name="40% - Ênfase6 6 5 2 2 3" xfId="39114" xr:uid="{0AD470CF-7E24-4E58-A1B1-EC072189FF0B}"/>
    <cellStyle name="40% - Ênfase6 6 5 2 3" xfId="39115" xr:uid="{5BF84E3E-D1CD-41F6-8BC5-2CC93CEBF992}"/>
    <cellStyle name="40% - Ênfase6 6 5 2 4" xfId="39116" xr:uid="{738804AF-8B38-4199-85DE-57B6735D0F58}"/>
    <cellStyle name="40% - Ênfase6 6 5 3" xfId="12722" xr:uid="{227CA6AB-3C6A-4620-A339-7B8C600C4E9E}"/>
    <cellStyle name="40% - Ênfase6 6 5 3 2" xfId="39117" xr:uid="{F8177FE8-B5FC-48FA-95DD-CEC0D51247D1}"/>
    <cellStyle name="40% - Ênfase6 6 5 3 2 2" xfId="39118" xr:uid="{2326B74E-C262-4390-AA98-894A64535D1D}"/>
    <cellStyle name="40% - Ênfase6 6 5 3 2 3" xfId="39119" xr:uid="{EA3B535A-A94F-4E54-A72F-88B9CC003AEF}"/>
    <cellStyle name="40% - Ênfase6 6 5 3 3" xfId="39120" xr:uid="{40A3CAD7-6744-4EBD-9CB2-BCBED6D588D1}"/>
    <cellStyle name="40% - Ênfase6 6 5 3 4" xfId="39121" xr:uid="{6121BB1F-2CBE-477A-9D28-F1FAA09C974A}"/>
    <cellStyle name="40% - Ênfase6 6 5 4" xfId="39122" xr:uid="{754A523F-DA29-4F67-A092-8D9F07EB0296}"/>
    <cellStyle name="40% - Ênfase6 6 5 4 2" xfId="39123" xr:uid="{B29490CC-E7E2-4FF3-83A7-D509AA3EAD4B}"/>
    <cellStyle name="40% - Ênfase6 6 5 4 3" xfId="39124" xr:uid="{C2B065EB-60A3-48E3-9DBB-CBF2B9342520}"/>
    <cellStyle name="40% - Ênfase6 6 5 5" xfId="39125" xr:uid="{65C483F7-3C05-4278-9E2A-8E34B6D7F52B}"/>
    <cellStyle name="40% - Ênfase6 6 5 6" xfId="39126" xr:uid="{F35CB46F-8F41-4B0F-972B-0C7F1FCED989}"/>
    <cellStyle name="40% - Ênfase6 6 6" xfId="12723" xr:uid="{5FD13B62-40AC-4E56-A44E-7BE5775F990A}"/>
    <cellStyle name="40% - Ênfase6 6 6 2" xfId="12724" xr:uid="{942ABCA6-A662-47E7-B4EE-110043D406D6}"/>
    <cellStyle name="40% - Ênfase6 6 6 2 2" xfId="39127" xr:uid="{32AD41D5-01FD-49EB-AF33-7E34308C1AC2}"/>
    <cellStyle name="40% - Ênfase6 6 6 2 2 2" xfId="39128" xr:uid="{B03CBA8B-610A-4223-B2B8-5A083F5D81E8}"/>
    <cellStyle name="40% - Ênfase6 6 6 2 2 3" xfId="39129" xr:uid="{AA67F189-D11E-4B91-8900-CA288166513E}"/>
    <cellStyle name="40% - Ênfase6 6 6 2 3" xfId="39130" xr:uid="{32221AA2-0ECB-4D81-A41E-27507F99B2E4}"/>
    <cellStyle name="40% - Ênfase6 6 6 2 4" xfId="39131" xr:uid="{562FCFE6-CD3C-4DDD-8435-D9D5FF13FAE0}"/>
    <cellStyle name="40% - Ênfase6 6 6 3" xfId="12725" xr:uid="{54B08C99-6111-4E38-89AD-6AF630BD263A}"/>
    <cellStyle name="40% - Ênfase6 6 6 3 2" xfId="39132" xr:uid="{EB21FE6B-10A4-47A5-975E-C67AC9AC8F91}"/>
    <cellStyle name="40% - Ênfase6 6 6 3 2 2" xfId="39133" xr:uid="{37A858A4-17E4-4142-BEEB-9D7927A82312}"/>
    <cellStyle name="40% - Ênfase6 6 6 3 2 3" xfId="39134" xr:uid="{A5B69778-4118-4913-A5F4-43BBA7D71896}"/>
    <cellStyle name="40% - Ênfase6 6 6 3 3" xfId="39135" xr:uid="{A7287FED-AEBE-4932-80A8-FBBCC9A2F7D5}"/>
    <cellStyle name="40% - Ênfase6 6 6 3 4" xfId="39136" xr:uid="{3B7DCEC3-199D-46FC-896D-E43AF2CB5A07}"/>
    <cellStyle name="40% - Ênfase6 6 6 4" xfId="39137" xr:uid="{C1BD3EAA-9CFB-41A9-A04A-05A36EB7C396}"/>
    <cellStyle name="40% - Ênfase6 6 6 4 2" xfId="39138" xr:uid="{D61071B5-5D98-4A13-8EC1-482A14F1C39C}"/>
    <cellStyle name="40% - Ênfase6 6 6 4 3" xfId="39139" xr:uid="{B92FAB61-9324-48A3-8F27-D9D82FABC58E}"/>
    <cellStyle name="40% - Ênfase6 6 6 5" xfId="39140" xr:uid="{349163E8-8041-47AA-92B1-E799B7ABB114}"/>
    <cellStyle name="40% - Ênfase6 6 6 6" xfId="39141" xr:uid="{10B0813A-B541-436D-8011-57DDCFC67798}"/>
    <cellStyle name="40% - Ênfase6 6 7" xfId="12726" xr:uid="{60018905-CE49-4806-BF2B-D42418DAB51F}"/>
    <cellStyle name="40% - Ênfase6 6 7 2" xfId="12727" xr:uid="{0AB3BD11-1A1F-4F58-9F10-E8C4BE5B4170}"/>
    <cellStyle name="40% - Ênfase6 6 7 2 2" xfId="39142" xr:uid="{57E71F58-5A11-4D75-AC32-E0F6EBE0B950}"/>
    <cellStyle name="40% - Ênfase6 6 7 2 2 2" xfId="39143" xr:uid="{CC4E3311-BD69-4CCF-96D4-66150ED63703}"/>
    <cellStyle name="40% - Ênfase6 6 7 2 2 3" xfId="39144" xr:uid="{3E4BA298-A16E-42B5-AA3A-D4626BA5589C}"/>
    <cellStyle name="40% - Ênfase6 6 7 2 3" xfId="39145" xr:uid="{E0AB3403-9541-42D9-9471-55AEFA932A23}"/>
    <cellStyle name="40% - Ênfase6 6 7 2 4" xfId="39146" xr:uid="{D753727F-D526-47D5-80E9-5DD5BE8D1EA9}"/>
    <cellStyle name="40% - Ênfase6 6 7 3" xfId="12728" xr:uid="{6BCC8759-AEB6-43E6-8A38-A44B4C414D7B}"/>
    <cellStyle name="40% - Ênfase6 6 7 3 2" xfId="39147" xr:uid="{8A070BBB-EF02-410D-ABCF-2D9BFD3BA2B7}"/>
    <cellStyle name="40% - Ênfase6 6 7 3 2 2" xfId="39148" xr:uid="{3E4E6BBE-22FD-4BBE-9A81-7B1967FB5E87}"/>
    <cellStyle name="40% - Ênfase6 6 7 3 2 3" xfId="39149" xr:uid="{5F54C577-61DB-4F13-8257-D713B5D6C86F}"/>
    <cellStyle name="40% - Ênfase6 6 7 3 3" xfId="39150" xr:uid="{4317B477-F80D-4D68-AE9C-4560D09D5B31}"/>
    <cellStyle name="40% - Ênfase6 6 7 3 4" xfId="39151" xr:uid="{2844D1A1-4B31-4A2D-9D3E-2D0F64B18D5D}"/>
    <cellStyle name="40% - Ênfase6 6 7 4" xfId="39152" xr:uid="{C4F8B76F-FC64-43F8-A685-B398142934B0}"/>
    <cellStyle name="40% - Ênfase6 6 7 4 2" xfId="39153" xr:uid="{EB0BAE85-2922-4C27-89E3-F0FDA5727838}"/>
    <cellStyle name="40% - Ênfase6 6 7 4 3" xfId="39154" xr:uid="{02321E74-D706-4EF5-ADF2-E7F084C32464}"/>
    <cellStyle name="40% - Ênfase6 6 7 5" xfId="39155" xr:uid="{3BC44A9F-D2D6-4395-A12A-85C9FC4B2B70}"/>
    <cellStyle name="40% - Ênfase6 6 7 6" xfId="39156" xr:uid="{4F7A5180-051C-4871-B868-41C0B94168E5}"/>
    <cellStyle name="40% - Ênfase6 6 8" xfId="12729" xr:uid="{94563D46-56A6-4B78-BA04-E3F817736AE9}"/>
    <cellStyle name="40% - Ênfase6 6 8 2" xfId="12730" xr:uid="{0313066D-A66E-4CF2-96C2-07E7CA96508A}"/>
    <cellStyle name="40% - Ênfase6 6 8 2 2" xfId="39157" xr:uid="{5D497411-AF3D-45AE-BE62-C99F5A0B22A5}"/>
    <cellStyle name="40% - Ênfase6 6 8 2 2 2" xfId="39158" xr:uid="{8C65EFDE-8A1F-464F-B415-BF3F6F941B3B}"/>
    <cellStyle name="40% - Ênfase6 6 8 2 2 3" xfId="39159" xr:uid="{C5D54CB4-05EF-4541-83E7-27595B76E939}"/>
    <cellStyle name="40% - Ênfase6 6 8 2 3" xfId="39160" xr:uid="{477D3249-E5BB-4869-B474-9B4A01A52F23}"/>
    <cellStyle name="40% - Ênfase6 6 8 2 4" xfId="39161" xr:uid="{8DB27F05-C1DF-4A49-8920-8F01E92B2495}"/>
    <cellStyle name="40% - Ênfase6 6 8 3" xfId="12731" xr:uid="{18233A03-948B-40FB-825F-4C782C0D8C66}"/>
    <cellStyle name="40% - Ênfase6 6 8 3 2" xfId="39162" xr:uid="{C42E4214-A33B-479D-ADC8-B57CE998A8F2}"/>
    <cellStyle name="40% - Ênfase6 6 8 3 2 2" xfId="39163" xr:uid="{D8BD9030-B47E-4635-955B-D81FBFD0E7E6}"/>
    <cellStyle name="40% - Ênfase6 6 8 3 2 3" xfId="39164" xr:uid="{69E0D95C-3C8B-4FAD-BF43-4A8839B0BAE2}"/>
    <cellStyle name="40% - Ênfase6 6 8 3 3" xfId="39165" xr:uid="{9B484CD9-EE47-4795-9F4C-82922B4AD107}"/>
    <cellStyle name="40% - Ênfase6 6 8 3 4" xfId="39166" xr:uid="{A882AD4F-BBE8-4A6A-A2CA-6D6F2162757B}"/>
    <cellStyle name="40% - Ênfase6 6 8 4" xfId="39167" xr:uid="{94D89AEA-944C-4ED5-B0B4-4D5C153B8B5F}"/>
    <cellStyle name="40% - Ênfase6 6 8 4 2" xfId="39168" xr:uid="{54F5F092-9991-4102-9A5F-045054FA1E6C}"/>
    <cellStyle name="40% - Ênfase6 6 8 4 3" xfId="39169" xr:uid="{6AB3EE90-393D-42F9-91F0-5D11113F4112}"/>
    <cellStyle name="40% - Ênfase6 6 8 5" xfId="39170" xr:uid="{DB99D6AD-6263-4CBF-AF55-2EFADD179154}"/>
    <cellStyle name="40% - Ênfase6 6 8 6" xfId="39171" xr:uid="{389E32C7-2C4C-4454-B4E4-D960175824A7}"/>
    <cellStyle name="40% - Ênfase6 6 9" xfId="12732" xr:uid="{0C189800-551B-4C97-9FD8-0E2AB4BA692E}"/>
    <cellStyle name="40% - Ênfase6 6 9 2" xfId="39172" xr:uid="{C104E346-3029-420D-AB50-6EB77C2AA286}"/>
    <cellStyle name="40% - Ênfase6 6 9 2 2" xfId="39173" xr:uid="{CD548618-06BB-4D68-8BCC-74E0500B51D3}"/>
    <cellStyle name="40% - Ênfase6 6 9 2 3" xfId="39174" xr:uid="{6F198FD2-5A9C-47F3-8367-AAD5471846FC}"/>
    <cellStyle name="40% - Ênfase6 6 9 3" xfId="39175" xr:uid="{D03BF6ED-DB6E-4925-A02C-8A633072791B}"/>
    <cellStyle name="40% - Ênfase6 6 9 4" xfId="39176" xr:uid="{CC704699-A4CD-4410-8233-1103293DEE9A}"/>
    <cellStyle name="40% - Ênfase6 60" xfId="12733" xr:uid="{C549BEE3-65B3-4AAE-9D38-060557FF9C1F}"/>
    <cellStyle name="40% - Ênfase6 60 2" xfId="12734" xr:uid="{C7DAA82B-F2B8-4746-86F1-2F9F93FB4347}"/>
    <cellStyle name="40% - Ênfase6 60 2 2" xfId="39177" xr:uid="{00B9755E-7211-44E8-A2E1-D1B00FE3246D}"/>
    <cellStyle name="40% - Ênfase6 60 2 2 2" xfId="39178" xr:uid="{C243F1EA-97D9-4328-8D8E-F3D11682A7FB}"/>
    <cellStyle name="40% - Ênfase6 60 2 2 3" xfId="39179" xr:uid="{9FCA8DF4-C85B-4CCE-ABCA-7B4D6B8659FF}"/>
    <cellStyle name="40% - Ênfase6 60 2 3" xfId="39180" xr:uid="{2484A867-2E8F-48F7-B5C4-6C01A45388FB}"/>
    <cellStyle name="40% - Ênfase6 60 2 4" xfId="39181" xr:uid="{151B6C35-15A2-4F6B-85E6-546D0BA5E9C3}"/>
    <cellStyle name="40% - Ênfase6 60 3" xfId="39182" xr:uid="{1EF5DBC5-A64F-4ABB-B655-09A0E9BE5EFD}"/>
    <cellStyle name="40% - Ênfase6 60 3 2" xfId="39183" xr:uid="{CA36EAF5-272D-4DE2-B3F8-7A897AFDFF36}"/>
    <cellStyle name="40% - Ênfase6 60 3 3" xfId="39184" xr:uid="{B3B869DE-1502-4BA0-9316-BA4DAABBCD31}"/>
    <cellStyle name="40% - Ênfase6 60 4" xfId="39185" xr:uid="{94CBA46C-6796-40B0-B4D3-F2B7817FC917}"/>
    <cellStyle name="40% - Ênfase6 60 5" xfId="39186" xr:uid="{3543ECBD-CDF8-4208-A31D-24FDC1ABCD37}"/>
    <cellStyle name="40% - Ênfase6 61" xfId="12735" xr:uid="{8699EAEF-9988-47E6-9573-6F924FD8465B}"/>
    <cellStyle name="40% - Ênfase6 61 2" xfId="12736" xr:uid="{2239D958-E5E7-41F8-92E6-E853B35720E2}"/>
    <cellStyle name="40% - Ênfase6 61 2 2" xfId="39187" xr:uid="{3C21C2AD-353C-478A-959F-BEB34E7D0BC1}"/>
    <cellStyle name="40% - Ênfase6 61 2 2 2" xfId="39188" xr:uid="{CFB0FB2A-2CA0-4215-BC77-36A099E662CF}"/>
    <cellStyle name="40% - Ênfase6 61 2 2 3" xfId="39189" xr:uid="{02CC42E7-6BB1-407C-9C88-A80D1B890B01}"/>
    <cellStyle name="40% - Ênfase6 61 2 3" xfId="39190" xr:uid="{80E17DB1-B7DD-473C-8647-98FB0DD634FE}"/>
    <cellStyle name="40% - Ênfase6 61 2 4" xfId="39191" xr:uid="{C417EA89-7DEA-4A82-BE41-D01BB52D7B80}"/>
    <cellStyle name="40% - Ênfase6 61 3" xfId="39192" xr:uid="{AD658501-EA06-4E21-938E-A657A480A938}"/>
    <cellStyle name="40% - Ênfase6 61 3 2" xfId="39193" xr:uid="{6DC24772-914A-42C4-8DC4-FB8366A6D13E}"/>
    <cellStyle name="40% - Ênfase6 61 3 3" xfId="39194" xr:uid="{70FEDB81-33A3-4FBA-99E3-C35F728ACFEA}"/>
    <cellStyle name="40% - Ênfase6 61 4" xfId="39195" xr:uid="{081282BE-D3D3-4B02-8696-8A40C499B605}"/>
    <cellStyle name="40% - Ênfase6 61 5" xfId="39196" xr:uid="{8B385F77-8AF6-41D8-B595-F6C329DADE25}"/>
    <cellStyle name="40% - Ênfase6 62" xfId="12737" xr:uid="{D7D40E11-BDDB-46D5-AAB9-106F4796DF5D}"/>
    <cellStyle name="40% - Ênfase6 62 2" xfId="12738" xr:uid="{2708BFDB-234E-4DBF-96D2-04C45FC86303}"/>
    <cellStyle name="40% - Ênfase6 62 2 2" xfId="39197" xr:uid="{364D2674-01B9-4A86-890F-F682C6C1A1AE}"/>
    <cellStyle name="40% - Ênfase6 62 2 2 2" xfId="39198" xr:uid="{4B32A45A-B392-4E7E-BE69-6CC0735B75A1}"/>
    <cellStyle name="40% - Ênfase6 62 2 2 3" xfId="39199" xr:uid="{25C80756-9C9A-430E-AB2F-2BB93FBB91C8}"/>
    <cellStyle name="40% - Ênfase6 62 2 3" xfId="39200" xr:uid="{E089B5D6-B602-4EDD-8752-48844C75E6B3}"/>
    <cellStyle name="40% - Ênfase6 62 2 4" xfId="39201" xr:uid="{F60CEC7C-FE7A-4E28-BC4C-3773807788A1}"/>
    <cellStyle name="40% - Ênfase6 62 3" xfId="39202" xr:uid="{6C31B292-9662-4FBB-BC2D-4DE58052F6AB}"/>
    <cellStyle name="40% - Ênfase6 62 3 2" xfId="39203" xr:uid="{9876FA2D-A7A9-4711-A1C7-D2F2B420AFBC}"/>
    <cellStyle name="40% - Ênfase6 62 3 3" xfId="39204" xr:uid="{AED0EA88-74EA-455C-9DBD-761BF688A6EA}"/>
    <cellStyle name="40% - Ênfase6 62 4" xfId="39205" xr:uid="{ABAF0426-2F4D-4078-8514-C6A979C14713}"/>
    <cellStyle name="40% - Ênfase6 62 5" xfId="39206" xr:uid="{897A8A68-DECA-40AA-AD41-DADE473E3A2C}"/>
    <cellStyle name="40% - Ênfase6 63" xfId="12739" xr:uid="{2EF0AA93-7C3E-41A6-8FAA-076855CC44CF}"/>
    <cellStyle name="40% - Ênfase6 63 2" xfId="12740" xr:uid="{13425BC0-52C2-43A8-9EC1-6B941AC6B134}"/>
    <cellStyle name="40% - Ênfase6 63 2 2" xfId="39207" xr:uid="{BF444161-01AF-4004-8DED-94E2447A6622}"/>
    <cellStyle name="40% - Ênfase6 63 2 2 2" xfId="39208" xr:uid="{3BEF842F-CF5C-475D-BB91-6BD4D81EB92C}"/>
    <cellStyle name="40% - Ênfase6 63 2 2 3" xfId="39209" xr:uid="{18BD1BAE-FEC1-447F-95F4-C961890DDBDB}"/>
    <cellStyle name="40% - Ênfase6 63 2 3" xfId="39210" xr:uid="{8E4E2D51-C687-4AC3-9577-1D1EAC55F83B}"/>
    <cellStyle name="40% - Ênfase6 63 2 4" xfId="39211" xr:uid="{439BF36F-BF65-459A-AFB3-2C2CBCB7C3D1}"/>
    <cellStyle name="40% - Ênfase6 63 3" xfId="39212" xr:uid="{9C68AE43-4D8B-49AD-8171-5AA081CBD87D}"/>
    <cellStyle name="40% - Ênfase6 63 3 2" xfId="39213" xr:uid="{EFBEA47E-8122-4705-B7A6-637B92B556D5}"/>
    <cellStyle name="40% - Ênfase6 63 3 3" xfId="39214" xr:uid="{E816E00D-7707-4606-81A8-3E2C6F61DCF2}"/>
    <cellStyle name="40% - Ênfase6 63 4" xfId="39215" xr:uid="{1057C425-6B41-4B50-9EA7-F513A4DBCBB7}"/>
    <cellStyle name="40% - Ênfase6 63 5" xfId="39216" xr:uid="{A1C7E590-665C-4A53-9FE9-D3DB48B2CBA2}"/>
    <cellStyle name="40% - Ênfase6 64" xfId="12741" xr:uid="{3650B8B3-E62E-45C6-B955-8B40944D4E6E}"/>
    <cellStyle name="40% - Ênfase6 64 2" xfId="39217" xr:uid="{EC8F73D9-A2AE-4E1C-A958-65B7D1BE048D}"/>
    <cellStyle name="40% - Ênfase6 64 2 2" xfId="39218" xr:uid="{19B99D47-AA5B-4DC2-910E-08F47B230D2E}"/>
    <cellStyle name="40% - Ênfase6 64 2 3" xfId="39219" xr:uid="{D41BB3E9-4B04-4BC3-B5EE-657DE2F6FD19}"/>
    <cellStyle name="40% - Ênfase6 64 3" xfId="39220" xr:uid="{9D92AC56-5CBB-441D-9F24-2B1F9D3BD485}"/>
    <cellStyle name="40% - Ênfase6 64 4" xfId="39221" xr:uid="{F5E30E89-B862-4FF5-82FA-A1FAC54D6246}"/>
    <cellStyle name="40% - Ênfase6 65" xfId="12742" xr:uid="{15B36D2F-5EBB-4DD2-860D-5C752E56F57E}"/>
    <cellStyle name="40% - Ênfase6 65 2" xfId="39222" xr:uid="{D14AC36C-5DD0-4055-9B5D-D3DD36AEA4DF}"/>
    <cellStyle name="40% - Ênfase6 65 2 2" xfId="39223" xr:uid="{E6F9B151-B9C5-49CB-92C0-95D18D38756A}"/>
    <cellStyle name="40% - Ênfase6 65 2 3" xfId="39224" xr:uid="{1EB8DBDD-2380-4EE5-AE79-78E9727283D8}"/>
    <cellStyle name="40% - Ênfase6 65 3" xfId="39225" xr:uid="{C0E4B6C7-3546-440B-8746-8C8BD60FD41A}"/>
    <cellStyle name="40% - Ênfase6 65 4" xfId="39226" xr:uid="{640E31BE-AF44-4FA3-A02E-0ED34D4C7EED}"/>
    <cellStyle name="40% - Ênfase6 66" xfId="12743" xr:uid="{C8FC6428-250C-422A-9CF3-2B906614E774}"/>
    <cellStyle name="40% - Ênfase6 66 2" xfId="39227" xr:uid="{C840DBD6-DD74-4288-AF1B-195AFEA2E7DB}"/>
    <cellStyle name="40% - Ênfase6 66 2 2" xfId="39228" xr:uid="{59696B08-E051-4466-A8ED-E548A77728EC}"/>
    <cellStyle name="40% - Ênfase6 66 2 3" xfId="39229" xr:uid="{04013566-CEBC-4B87-B34C-8D75A15F2A9B}"/>
    <cellStyle name="40% - Ênfase6 66 3" xfId="39230" xr:uid="{EE53D364-64DB-4C8A-8C71-35ED4BFF820E}"/>
    <cellStyle name="40% - Ênfase6 66 4" xfId="39231" xr:uid="{E6EB4B77-B0FA-4117-ADF7-A8CB28AD7B5A}"/>
    <cellStyle name="40% - Ênfase6 67" xfId="12744" xr:uid="{54C15F1C-7941-401C-B581-CCD4B87DA2BB}"/>
    <cellStyle name="40% - Ênfase6 67 2" xfId="39232" xr:uid="{258124DE-8E70-4A13-954E-F6CBBE818BC1}"/>
    <cellStyle name="40% - Ênfase6 67 2 2" xfId="39233" xr:uid="{B988C3A7-A14F-4A91-AF16-A7326D051498}"/>
    <cellStyle name="40% - Ênfase6 67 2 3" xfId="39234" xr:uid="{34AB9D32-32EE-407A-895C-AEA3673A85BC}"/>
    <cellStyle name="40% - Ênfase6 67 3" xfId="39235" xr:uid="{42C5691D-8A0D-4165-BFCF-ABB13B967875}"/>
    <cellStyle name="40% - Ênfase6 67 4" xfId="39236" xr:uid="{A394E3B5-2612-43A4-87ED-196AB3D575FF}"/>
    <cellStyle name="40% - Ênfase6 68" xfId="12745" xr:uid="{0719D986-032D-4602-A118-A2874EF03008}"/>
    <cellStyle name="40% - Ênfase6 68 2" xfId="39237" xr:uid="{67787FA4-0739-412B-82C1-B3B24D134746}"/>
    <cellStyle name="40% - Ênfase6 68 2 2" xfId="39238" xr:uid="{204B0A00-7480-4010-BFA6-62B74F5DDA08}"/>
    <cellStyle name="40% - Ênfase6 68 2 3" xfId="39239" xr:uid="{3C6BFE01-CAF4-4FCD-8904-3A5149C5926B}"/>
    <cellStyle name="40% - Ênfase6 68 3" xfId="39240" xr:uid="{A8710605-D4DF-4336-B85C-02B39F6392A4}"/>
    <cellStyle name="40% - Ênfase6 68 4" xfId="39241" xr:uid="{075E2B0B-6A0B-4FED-B2BB-58A1CB112DD4}"/>
    <cellStyle name="40% - Ênfase6 69" xfId="12746" xr:uid="{134B9A41-F73C-466B-B6B9-BB78A8E0252D}"/>
    <cellStyle name="40% - Ênfase6 69 2" xfId="39242" xr:uid="{580BD5B3-6A47-4FAE-8CD1-1A8F3ACC473B}"/>
    <cellStyle name="40% - Ênfase6 69 2 2" xfId="39243" xr:uid="{61B61FB1-0939-478C-9B72-9604D0C4A6B6}"/>
    <cellStyle name="40% - Ênfase6 69 2 3" xfId="39244" xr:uid="{468434B6-83E3-4684-AA6D-19A13335A571}"/>
    <cellStyle name="40% - Ênfase6 69 3" xfId="39245" xr:uid="{D4C0D146-ECE1-4D71-BE1C-8078A70BBC1B}"/>
    <cellStyle name="40% - Ênfase6 69 4" xfId="39246" xr:uid="{CE29FB6C-81D7-48A3-90EF-CE9B9079C3A6}"/>
    <cellStyle name="40% - Ênfase6 7" xfId="5604" xr:uid="{18A72BCD-225B-4BB5-9078-99E69D181479}"/>
    <cellStyle name="40% - Ênfase6 7 10" xfId="12747" xr:uid="{9F710F57-2D66-445F-9C6B-26D01A5CE207}"/>
    <cellStyle name="40% - Ênfase6 7 10 2" xfId="39247" xr:uid="{105A8ADE-E71C-48D8-8C19-2C048AE4DD20}"/>
    <cellStyle name="40% - Ênfase6 7 10 2 2" xfId="39248" xr:uid="{8AE8BF10-0FFD-493C-AD92-5F2FE092DA69}"/>
    <cellStyle name="40% - Ênfase6 7 10 2 3" xfId="39249" xr:uid="{6F3F0B8A-F489-4FFF-B45F-8D3A76783338}"/>
    <cellStyle name="40% - Ênfase6 7 10 3" xfId="39250" xr:uid="{AEDF2AFF-1E31-480D-83EF-6E856D7A80E5}"/>
    <cellStyle name="40% - Ênfase6 7 10 4" xfId="39251" xr:uid="{9B284F89-D7C6-47C1-8548-CCD55E773F4A}"/>
    <cellStyle name="40% - Ênfase6 7 11" xfId="39252" xr:uid="{13CBF9EE-6043-4BE2-A826-DBEB32B9842A}"/>
    <cellStyle name="40% - Ênfase6 7 11 2" xfId="39253" xr:uid="{9B3912B7-E0A6-47E9-A5FD-29E9D58A14A7}"/>
    <cellStyle name="40% - Ênfase6 7 11 3" xfId="39254" xr:uid="{CDE9A8F3-8934-474D-B289-50677A872C87}"/>
    <cellStyle name="40% - Ênfase6 7 12" xfId="39255" xr:uid="{D1F7C38A-0AB5-491E-8502-6ACDFB867C18}"/>
    <cellStyle name="40% - Ênfase6 7 13" xfId="39256" xr:uid="{87E3FD15-6AB8-4B4E-92D4-7A9B16A732FB}"/>
    <cellStyle name="40% - Ênfase6 7 2" xfId="5605" xr:uid="{24F7A69C-0FD0-4792-BE6D-989753644C54}"/>
    <cellStyle name="40% - Ênfase6 7 2 2" xfId="12748" xr:uid="{8494FFD4-E346-400B-89CB-8320407BB228}"/>
    <cellStyle name="40% - Ênfase6 7 2 2 2" xfId="39257" xr:uid="{F4955C56-3024-4D2C-919E-A7895B528F93}"/>
    <cellStyle name="40% - Ênfase6 7 2 2 2 2" xfId="39258" xr:uid="{0A57E27D-724A-4585-A54B-A73E9AC50DFA}"/>
    <cellStyle name="40% - Ênfase6 7 2 2 2 3" xfId="39259" xr:uid="{A5B51B64-2C0A-46F9-9FB6-F6630DF5242B}"/>
    <cellStyle name="40% - Ênfase6 7 2 2 3" xfId="39260" xr:uid="{8DB55DD7-E0BE-4633-A7B8-C952006D64F7}"/>
    <cellStyle name="40% - Ênfase6 7 2 2 4" xfId="39261" xr:uid="{3A60D2D2-B488-44CF-9584-D109447C2135}"/>
    <cellStyle name="40% - Ênfase6 7 2 3" xfId="12749" xr:uid="{54547351-2B5B-4A49-B770-08CEE3BD298D}"/>
    <cellStyle name="40% - Ênfase6 7 2 3 2" xfId="39262" xr:uid="{BE74E507-8547-458D-BD34-5E1CEB315088}"/>
    <cellStyle name="40% - Ênfase6 7 2 3 2 2" xfId="39263" xr:uid="{2D2A582D-E288-4061-9468-89E00115B947}"/>
    <cellStyle name="40% - Ênfase6 7 2 3 2 3" xfId="39264" xr:uid="{41035AAC-A368-4175-A54D-47F5A7DABC34}"/>
    <cellStyle name="40% - Ênfase6 7 2 3 3" xfId="39265" xr:uid="{251ED127-A6C5-4095-B8CA-F38D99376B29}"/>
    <cellStyle name="40% - Ênfase6 7 2 3 4" xfId="39266" xr:uid="{111246E7-1175-4D58-970D-8B91D9FDE498}"/>
    <cellStyle name="40% - Ênfase6 7 2 4" xfId="39267" xr:uid="{3DEF4AEC-44E7-4D7A-B7A7-F5286D3C02B4}"/>
    <cellStyle name="40% - Ênfase6 7 2 4 2" xfId="39268" xr:uid="{D1469250-5040-418F-A063-1B1F934E2BE0}"/>
    <cellStyle name="40% - Ênfase6 7 2 4 3" xfId="39269" xr:uid="{A047BC4C-5DFB-4109-A057-0C61FC07E7D4}"/>
    <cellStyle name="40% - Ênfase6 7 2 5" xfId="39270" xr:uid="{2F38112B-EDC6-4FA3-B214-736AAEC2744C}"/>
    <cellStyle name="40% - Ênfase6 7 2 6" xfId="39271" xr:uid="{F7F239D8-08B4-4BC9-A876-FF955B472527}"/>
    <cellStyle name="40% - Ênfase6 7 3" xfId="5606" xr:uid="{31CCEACD-54CF-4FDC-B252-D5DC6F5A6B26}"/>
    <cellStyle name="40% - Ênfase6 7 3 2" xfId="12750" xr:uid="{42003278-DEB8-4613-9419-631A1787742D}"/>
    <cellStyle name="40% - Ênfase6 7 3 2 2" xfId="39272" xr:uid="{06B828A7-4F30-4E76-907E-85385AE92CBB}"/>
    <cellStyle name="40% - Ênfase6 7 3 2 2 2" xfId="39273" xr:uid="{67F72007-5419-4B6A-AAFB-C38C72F46F1B}"/>
    <cellStyle name="40% - Ênfase6 7 3 2 2 3" xfId="39274" xr:uid="{24E03234-84C3-41C6-ADC9-9FCC70463158}"/>
    <cellStyle name="40% - Ênfase6 7 3 2 3" xfId="39275" xr:uid="{92D412AD-CF35-4E47-AC95-347954083979}"/>
    <cellStyle name="40% - Ênfase6 7 3 2 4" xfId="39276" xr:uid="{5C655605-7FFF-441F-AF7F-383C92118C10}"/>
    <cellStyle name="40% - Ênfase6 7 3 3" xfId="12751" xr:uid="{C840A145-66CE-43FD-87A2-E54790B162CC}"/>
    <cellStyle name="40% - Ênfase6 7 3 3 2" xfId="39277" xr:uid="{46BD22E4-303B-4DE6-BB79-E7683596461D}"/>
    <cellStyle name="40% - Ênfase6 7 3 3 2 2" xfId="39278" xr:uid="{566430BF-9AFF-48EB-920E-F77CFC6CB3E1}"/>
    <cellStyle name="40% - Ênfase6 7 3 3 2 3" xfId="39279" xr:uid="{1CAE8FA3-4D0F-435F-89AC-95E38D137293}"/>
    <cellStyle name="40% - Ênfase6 7 3 3 3" xfId="39280" xr:uid="{ABDAC1B4-B78C-404C-B91A-D2490BD055E3}"/>
    <cellStyle name="40% - Ênfase6 7 3 3 4" xfId="39281" xr:uid="{21FBCFFB-3AC5-46F6-BB5F-C913217F8D9A}"/>
    <cellStyle name="40% - Ênfase6 7 3 4" xfId="39282" xr:uid="{CEC5B277-F022-4CEB-939F-EA760DAD7D83}"/>
    <cellStyle name="40% - Ênfase6 7 3 4 2" xfId="39283" xr:uid="{2DB117FF-C28F-4FE8-9BBD-069F790118EF}"/>
    <cellStyle name="40% - Ênfase6 7 3 4 3" xfId="39284" xr:uid="{2526DD4D-4B8E-4051-AB6B-0FB89D599588}"/>
    <cellStyle name="40% - Ênfase6 7 3 5" xfId="39285" xr:uid="{85D937B9-3D7A-4A7C-9752-71605B3CE0B1}"/>
    <cellStyle name="40% - Ênfase6 7 3 6" xfId="39286" xr:uid="{96309DE3-72D9-41D5-A1B1-A325B6BAE631}"/>
    <cellStyle name="40% - Ênfase6 7 4" xfId="12752" xr:uid="{BD48B558-FB66-4810-A320-BB23B8908E09}"/>
    <cellStyle name="40% - Ênfase6 7 4 2" xfId="12753" xr:uid="{8A2C16AA-0B34-4C9F-8D3B-E54A64AB67E0}"/>
    <cellStyle name="40% - Ênfase6 7 4 2 2" xfId="39287" xr:uid="{9CCBEE8F-8DC3-4BDA-A9B1-25646C00D85A}"/>
    <cellStyle name="40% - Ênfase6 7 4 2 2 2" xfId="39288" xr:uid="{CED05CD8-6019-442A-B301-89D1C5FB7778}"/>
    <cellStyle name="40% - Ênfase6 7 4 2 2 3" xfId="39289" xr:uid="{9709C625-C3CF-4208-970F-04B46ECE98CD}"/>
    <cellStyle name="40% - Ênfase6 7 4 2 3" xfId="39290" xr:uid="{8A38FF60-6F52-44D5-921F-1C05B370FE4D}"/>
    <cellStyle name="40% - Ênfase6 7 4 2 4" xfId="39291" xr:uid="{06B6E299-D155-4DB5-B0CE-F61999CB63F6}"/>
    <cellStyle name="40% - Ênfase6 7 4 3" xfId="12754" xr:uid="{64486C3E-1362-4813-8FCD-E4D4BD221F44}"/>
    <cellStyle name="40% - Ênfase6 7 4 3 2" xfId="39292" xr:uid="{478486F9-1FC1-4ED5-BE0D-6E03DDC48EBA}"/>
    <cellStyle name="40% - Ênfase6 7 4 3 2 2" xfId="39293" xr:uid="{9075AFFF-FD5D-441F-B1DD-28F9FEC70B04}"/>
    <cellStyle name="40% - Ênfase6 7 4 3 2 3" xfId="39294" xr:uid="{EC7FBC06-03C8-4C65-B076-F287D5642EAB}"/>
    <cellStyle name="40% - Ênfase6 7 4 3 3" xfId="39295" xr:uid="{032720F1-0DC8-4402-AA3B-383DC18A5E1A}"/>
    <cellStyle name="40% - Ênfase6 7 4 3 4" xfId="39296" xr:uid="{D2F31B9D-4E23-4E50-BF86-497833455ACB}"/>
    <cellStyle name="40% - Ênfase6 7 4 4" xfId="39297" xr:uid="{CB755CC4-5649-4837-9F1B-67A0106DC9A9}"/>
    <cellStyle name="40% - Ênfase6 7 4 4 2" xfId="39298" xr:uid="{DA21C085-A937-4489-85C8-A63831D9206B}"/>
    <cellStyle name="40% - Ênfase6 7 4 4 3" xfId="39299" xr:uid="{95649825-AD73-4893-9D02-CA93601634AC}"/>
    <cellStyle name="40% - Ênfase6 7 4 5" xfId="39300" xr:uid="{4F3B25F5-77F4-4EC8-B846-8B4770444FCB}"/>
    <cellStyle name="40% - Ênfase6 7 4 6" xfId="39301" xr:uid="{68DA358B-C0CE-48B8-9CF6-D2B015CD5620}"/>
    <cellStyle name="40% - Ênfase6 7 5" xfId="12755" xr:uid="{85FCD391-D118-4C72-A2FA-A514954B8055}"/>
    <cellStyle name="40% - Ênfase6 7 5 2" xfId="12756" xr:uid="{38AB7F5B-F906-4056-BA6B-FF21E90BF1DC}"/>
    <cellStyle name="40% - Ênfase6 7 5 2 2" xfId="39302" xr:uid="{00437984-95B3-492B-9F1B-D1C1367A75BB}"/>
    <cellStyle name="40% - Ênfase6 7 5 2 2 2" xfId="39303" xr:uid="{CAFF3660-BDE3-4032-AB1C-031233C6E281}"/>
    <cellStyle name="40% - Ênfase6 7 5 2 2 3" xfId="39304" xr:uid="{0C999F11-963F-4AEC-8D92-3046C4608DD1}"/>
    <cellStyle name="40% - Ênfase6 7 5 2 3" xfId="39305" xr:uid="{7DABED11-5856-4937-9D8B-BDC485B9EE95}"/>
    <cellStyle name="40% - Ênfase6 7 5 2 4" xfId="39306" xr:uid="{65416849-B098-466D-9A6B-EC7BF07E6F0A}"/>
    <cellStyle name="40% - Ênfase6 7 5 3" xfId="12757" xr:uid="{92C21972-30B4-42AE-8B2F-70E28EC5ACE6}"/>
    <cellStyle name="40% - Ênfase6 7 5 3 2" xfId="39307" xr:uid="{2D96E93B-4D3E-4422-9CD6-1C29FCA275C3}"/>
    <cellStyle name="40% - Ênfase6 7 5 3 2 2" xfId="39308" xr:uid="{2518D6B7-5539-4162-B4C0-E6EADF8A53AB}"/>
    <cellStyle name="40% - Ênfase6 7 5 3 2 3" xfId="39309" xr:uid="{5494D454-843C-47EB-BD96-72B522C8A29F}"/>
    <cellStyle name="40% - Ênfase6 7 5 3 3" xfId="39310" xr:uid="{05B69A6B-759D-47F6-8931-6B5602DD546D}"/>
    <cellStyle name="40% - Ênfase6 7 5 3 4" xfId="39311" xr:uid="{40165279-7955-4B80-9D3F-122F1064031D}"/>
    <cellStyle name="40% - Ênfase6 7 5 4" xfId="39312" xr:uid="{2F3F6138-FE72-4837-9EC2-BB0AFED657D3}"/>
    <cellStyle name="40% - Ênfase6 7 5 4 2" xfId="39313" xr:uid="{D6056C40-AB38-452C-AF82-CB199ED55071}"/>
    <cellStyle name="40% - Ênfase6 7 5 4 3" xfId="39314" xr:uid="{EFE5FB49-8287-4C74-89F8-E1C761546025}"/>
    <cellStyle name="40% - Ênfase6 7 5 5" xfId="39315" xr:uid="{1535EDE9-61C9-4C67-AD09-6122843592EA}"/>
    <cellStyle name="40% - Ênfase6 7 5 6" xfId="39316" xr:uid="{442E7A2A-E71A-4195-8F74-29C468F8DC49}"/>
    <cellStyle name="40% - Ênfase6 7 6" xfId="12758" xr:uid="{B9E51875-EEE9-447D-9894-5D25E9BD89A1}"/>
    <cellStyle name="40% - Ênfase6 7 6 2" xfId="12759" xr:uid="{D343777B-86E7-4ABE-9E89-04387C91B7BB}"/>
    <cellStyle name="40% - Ênfase6 7 6 2 2" xfId="39317" xr:uid="{8CF2D578-AF05-499C-A4A0-975933E93230}"/>
    <cellStyle name="40% - Ênfase6 7 6 2 2 2" xfId="39318" xr:uid="{3AA2EDB2-8A93-406D-B792-7E10E5BDC44E}"/>
    <cellStyle name="40% - Ênfase6 7 6 2 2 3" xfId="39319" xr:uid="{669EF5B3-8AF1-4459-8528-B08BE2A7B805}"/>
    <cellStyle name="40% - Ênfase6 7 6 2 3" xfId="39320" xr:uid="{9261456D-7877-4524-954A-9B1F82B93F87}"/>
    <cellStyle name="40% - Ênfase6 7 6 2 4" xfId="39321" xr:uid="{5498AD83-EA60-4650-953C-CC58579C73A1}"/>
    <cellStyle name="40% - Ênfase6 7 6 3" xfId="12760" xr:uid="{41C59CA9-52B1-4234-B0B6-EEF0D932DC75}"/>
    <cellStyle name="40% - Ênfase6 7 6 3 2" xfId="39322" xr:uid="{BEEB086E-52F3-44A6-91CF-145BB278E52C}"/>
    <cellStyle name="40% - Ênfase6 7 6 3 2 2" xfId="39323" xr:uid="{CCC0BAB0-ABB0-4C6B-AAAC-C2FFFB92DDC5}"/>
    <cellStyle name="40% - Ênfase6 7 6 3 2 3" xfId="39324" xr:uid="{1D9A5F94-C770-40A9-BF81-3840F38F77DE}"/>
    <cellStyle name="40% - Ênfase6 7 6 3 3" xfId="39325" xr:uid="{8BFCC92B-05C3-4BBC-A61E-6DE3FF2E6287}"/>
    <cellStyle name="40% - Ênfase6 7 6 3 4" xfId="39326" xr:uid="{4DDEC1F7-CF5D-485B-9B44-87635B679962}"/>
    <cellStyle name="40% - Ênfase6 7 6 4" xfId="39327" xr:uid="{97C4E987-94DB-4305-BA85-5099FC866FA6}"/>
    <cellStyle name="40% - Ênfase6 7 6 4 2" xfId="39328" xr:uid="{B58E152D-9E45-44D9-B7AA-CD1607547E32}"/>
    <cellStyle name="40% - Ênfase6 7 6 4 3" xfId="39329" xr:uid="{5E9EA89A-22CF-4524-9412-47B74CDA1AB7}"/>
    <cellStyle name="40% - Ênfase6 7 6 5" xfId="39330" xr:uid="{BC04A966-8991-4564-812F-29AD1ACBD5BE}"/>
    <cellStyle name="40% - Ênfase6 7 6 6" xfId="39331" xr:uid="{6FD7BCE1-4379-496F-8EC1-52DBA13A597F}"/>
    <cellStyle name="40% - Ênfase6 7 7" xfId="12761" xr:uid="{3A97CF06-4015-4E60-824C-D5B8DC3BF153}"/>
    <cellStyle name="40% - Ênfase6 7 7 2" xfId="12762" xr:uid="{A204BFCB-C97F-4F97-8ED5-B523C3904605}"/>
    <cellStyle name="40% - Ênfase6 7 7 2 2" xfId="39332" xr:uid="{BE1B12F1-1721-4CCD-BC38-9E6B641D2083}"/>
    <cellStyle name="40% - Ênfase6 7 7 2 2 2" xfId="39333" xr:uid="{7AC029AA-557E-4831-A7B0-A63B7B0C12C6}"/>
    <cellStyle name="40% - Ênfase6 7 7 2 2 3" xfId="39334" xr:uid="{169061D9-9379-42A6-89AC-5361FB888F21}"/>
    <cellStyle name="40% - Ênfase6 7 7 2 3" xfId="39335" xr:uid="{6CB0BD50-1D2E-41A8-9DF9-1DAC30EFAABA}"/>
    <cellStyle name="40% - Ênfase6 7 7 2 4" xfId="39336" xr:uid="{9A8B9F31-2FD7-44F9-9C25-65A0EF3EABC9}"/>
    <cellStyle name="40% - Ênfase6 7 7 3" xfId="12763" xr:uid="{5BEBE2DE-A725-4723-99BF-2EF625BB714D}"/>
    <cellStyle name="40% - Ênfase6 7 7 3 2" xfId="39337" xr:uid="{6A4F0D57-706E-4BF3-A560-54DF135CE4FE}"/>
    <cellStyle name="40% - Ênfase6 7 7 3 2 2" xfId="39338" xr:uid="{C4C8D928-EB82-47E8-8A21-C34021439EE2}"/>
    <cellStyle name="40% - Ênfase6 7 7 3 2 3" xfId="39339" xr:uid="{19E404A9-99CA-4CE3-A543-BE218CD91FD0}"/>
    <cellStyle name="40% - Ênfase6 7 7 3 3" xfId="39340" xr:uid="{BEAED9A5-D887-4C31-9BAA-884280A744E3}"/>
    <cellStyle name="40% - Ênfase6 7 7 3 4" xfId="39341" xr:uid="{34F95EB6-43CE-4207-A4D2-C9BA4C962B6C}"/>
    <cellStyle name="40% - Ênfase6 7 7 4" xfId="39342" xr:uid="{E82D3C61-33A2-42A9-BA2D-CAE0744D3B4B}"/>
    <cellStyle name="40% - Ênfase6 7 7 4 2" xfId="39343" xr:uid="{35815EEE-057D-4EB8-9724-EB6F7CAA381B}"/>
    <cellStyle name="40% - Ênfase6 7 7 4 3" xfId="39344" xr:uid="{B66C02C4-D18D-4B5D-9A62-DA42456BFF93}"/>
    <cellStyle name="40% - Ênfase6 7 7 5" xfId="39345" xr:uid="{CBC4D41B-3E38-41AC-9A02-B3196A8D9625}"/>
    <cellStyle name="40% - Ênfase6 7 7 6" xfId="39346" xr:uid="{661F6A48-D0BE-4747-98C4-646C948EE8D2}"/>
    <cellStyle name="40% - Ênfase6 7 8" xfId="12764" xr:uid="{FDA9100C-3B9A-4847-9E6A-4046BBC70D84}"/>
    <cellStyle name="40% - Ênfase6 7 8 2" xfId="12765" xr:uid="{FC969747-A42A-4597-B5A8-40CA33993D65}"/>
    <cellStyle name="40% - Ênfase6 7 8 2 2" xfId="39347" xr:uid="{86B9F269-F21F-4309-A901-DB7E6216D931}"/>
    <cellStyle name="40% - Ênfase6 7 8 2 2 2" xfId="39348" xr:uid="{480659B4-B0D6-4AC5-BBEC-AB6EB081AE51}"/>
    <cellStyle name="40% - Ênfase6 7 8 2 2 3" xfId="39349" xr:uid="{93C84D36-2C47-4BF0-9257-8B313D8979B0}"/>
    <cellStyle name="40% - Ênfase6 7 8 2 3" xfId="39350" xr:uid="{142CF2B2-859C-4F5B-876E-AFBBFE794BE8}"/>
    <cellStyle name="40% - Ênfase6 7 8 2 4" xfId="39351" xr:uid="{517B633A-05EA-4F70-B0DA-D788C55E6066}"/>
    <cellStyle name="40% - Ênfase6 7 8 3" xfId="12766" xr:uid="{F8015696-FB99-42A2-96F3-6DCA0F0A5382}"/>
    <cellStyle name="40% - Ênfase6 7 8 3 2" xfId="39352" xr:uid="{67306453-7E9F-45EA-B786-CAE4B48F1A9B}"/>
    <cellStyle name="40% - Ênfase6 7 8 3 2 2" xfId="39353" xr:uid="{CDF88568-1088-40E9-98B2-82CA954BBD89}"/>
    <cellStyle name="40% - Ênfase6 7 8 3 2 3" xfId="39354" xr:uid="{7B480ED5-9BFA-4F5F-B193-76888CA9A099}"/>
    <cellStyle name="40% - Ênfase6 7 8 3 3" xfId="39355" xr:uid="{ACCA11A8-C5C9-4DC6-97F5-EE394F04D373}"/>
    <cellStyle name="40% - Ênfase6 7 8 3 4" xfId="39356" xr:uid="{ED389EB0-6A09-441D-ACC5-904E5415C8D2}"/>
    <cellStyle name="40% - Ênfase6 7 8 4" xfId="39357" xr:uid="{A5215FF2-0446-4065-8773-8F50A0653D63}"/>
    <cellStyle name="40% - Ênfase6 7 8 4 2" xfId="39358" xr:uid="{0768B9E0-A8E5-4083-893A-0E07FC39DBF4}"/>
    <cellStyle name="40% - Ênfase6 7 8 4 3" xfId="39359" xr:uid="{2C4FAD32-A938-466A-9342-5F3621174A60}"/>
    <cellStyle name="40% - Ênfase6 7 8 5" xfId="39360" xr:uid="{5890D305-43DE-42F7-8A6B-01726E27FC81}"/>
    <cellStyle name="40% - Ênfase6 7 8 6" xfId="39361" xr:uid="{7E57B937-C9B4-49B2-952C-4CA81ED6A293}"/>
    <cellStyle name="40% - Ênfase6 7 9" xfId="12767" xr:uid="{831C0F0A-F2C8-4B84-8DA7-D98338832339}"/>
    <cellStyle name="40% - Ênfase6 7 9 2" xfId="39362" xr:uid="{BADFD9DB-732E-4C07-8CE3-1E8E87DCFD2F}"/>
    <cellStyle name="40% - Ênfase6 7 9 2 2" xfId="39363" xr:uid="{0EB82FF9-0968-4BCE-B33E-5B5627C9F3A3}"/>
    <cellStyle name="40% - Ênfase6 7 9 2 3" xfId="39364" xr:uid="{1EE1B09E-CD06-43C0-98B3-5F4183C993F3}"/>
    <cellStyle name="40% - Ênfase6 7 9 3" xfId="39365" xr:uid="{3B6C53D3-8369-498F-9461-6D45E1E313FF}"/>
    <cellStyle name="40% - Ênfase6 7 9 4" xfId="39366" xr:uid="{3AAF9E53-F1A9-4FE7-8B00-3EF65EA10771}"/>
    <cellStyle name="40% - Ênfase6 70" xfId="12768" xr:uid="{64C3C945-4520-4D5C-B205-3ADA4CB5EBA2}"/>
    <cellStyle name="40% - Ênfase6 70 2" xfId="39367" xr:uid="{53A9DA26-3FDD-4B10-87AC-97D52E786CA9}"/>
    <cellStyle name="40% - Ênfase6 70 2 2" xfId="39368" xr:uid="{83169CF6-CBBE-4A6F-8EE1-5C54F52DEA2A}"/>
    <cellStyle name="40% - Ênfase6 70 2 3" xfId="39369" xr:uid="{38041812-8796-403B-A89E-3380313631F9}"/>
    <cellStyle name="40% - Ênfase6 70 3" xfId="39370" xr:uid="{BD291CD6-F418-4523-9AD6-377BC45A148A}"/>
    <cellStyle name="40% - Ênfase6 70 4" xfId="39371" xr:uid="{A23B51E1-7E2E-488D-B9BD-B008FB9CE347}"/>
    <cellStyle name="40% - Ênfase6 71" xfId="12769" xr:uid="{FE9111BE-9DF2-45FD-9966-9737BC609A76}"/>
    <cellStyle name="40% - Ênfase6 71 2" xfId="39372" xr:uid="{FF962E5F-8FD6-49F8-9266-707AE4B1B7E2}"/>
    <cellStyle name="40% - Ênfase6 71 2 2" xfId="39373" xr:uid="{54EE514D-F257-46D3-90BB-9BBF21521DAC}"/>
    <cellStyle name="40% - Ênfase6 71 2 3" xfId="39374" xr:uid="{6042AE3A-013A-4385-AE36-D4A7F571EB74}"/>
    <cellStyle name="40% - Ênfase6 71 3" xfId="39375" xr:uid="{F3349AF3-665C-4C03-A495-E4C9BAABA369}"/>
    <cellStyle name="40% - Ênfase6 71 4" xfId="39376" xr:uid="{00A64615-6739-4C52-8430-50F66C5E639F}"/>
    <cellStyle name="40% - Ênfase6 72" xfId="12770" xr:uid="{E03D0038-A6C9-467D-ADF6-09C312BA6883}"/>
    <cellStyle name="40% - Ênfase6 72 2" xfId="39377" xr:uid="{406FD68D-40EE-413C-AFAF-5284C83BE75A}"/>
    <cellStyle name="40% - Ênfase6 72 2 2" xfId="39378" xr:uid="{3476E88C-A582-4349-AFEC-17785E4B2BEE}"/>
    <cellStyle name="40% - Ênfase6 72 2 3" xfId="39379" xr:uid="{69683C1D-7D5A-471B-825F-792C2D79EA9C}"/>
    <cellStyle name="40% - Ênfase6 72 3" xfId="39380" xr:uid="{8CDB9ED1-475D-42DA-8725-38414269CCDB}"/>
    <cellStyle name="40% - Ênfase6 72 4" xfId="39381" xr:uid="{663B9490-BF6A-416C-B6FA-B9D5C719B6FF}"/>
    <cellStyle name="40% - Ênfase6 73" xfId="12771" xr:uid="{5488A0BF-EF44-4E2C-8A27-18CA4FBD586F}"/>
    <cellStyle name="40% - Ênfase6 73 2" xfId="39382" xr:uid="{6A0DE28F-570B-40D8-B458-86DFABC1633D}"/>
    <cellStyle name="40% - Ênfase6 73 2 2" xfId="39383" xr:uid="{91AB97C4-953F-4D8D-BFCB-FA9E4BDBEBEE}"/>
    <cellStyle name="40% - Ênfase6 73 2 3" xfId="39384" xr:uid="{25A18ECC-4DBE-4E7F-BBBB-BD82030918A1}"/>
    <cellStyle name="40% - Ênfase6 73 3" xfId="39385" xr:uid="{A39C97A3-5DF7-4702-A596-4AC0C6CAED56}"/>
    <cellStyle name="40% - Ênfase6 73 4" xfId="39386" xr:uid="{DF34A747-4F7F-4934-A107-E8F8521901F7}"/>
    <cellStyle name="40% - Ênfase6 74" xfId="12772" xr:uid="{38004DA1-4179-46B2-A567-6D8121CBC701}"/>
    <cellStyle name="40% - Ênfase6 74 2" xfId="39387" xr:uid="{3FC94DBF-DE2E-4C6B-ADBD-203BC975D163}"/>
    <cellStyle name="40% - Ênfase6 74 2 2" xfId="39388" xr:uid="{77BE24C9-E844-475D-ABB2-3B0D6F45F117}"/>
    <cellStyle name="40% - Ênfase6 74 2 3" xfId="39389" xr:uid="{4076485F-FED0-4B28-A29C-609EB7C4A0AE}"/>
    <cellStyle name="40% - Ênfase6 74 3" xfId="39390" xr:uid="{5BBC74BD-A684-4355-A5F6-37D6A7710B50}"/>
    <cellStyle name="40% - Ênfase6 74 4" xfId="39391" xr:uid="{93DA2666-DCED-4494-BB67-3BBA273AB185}"/>
    <cellStyle name="40% - Ênfase6 75" xfId="12773" xr:uid="{EDC9BD84-D3F6-4A44-AED9-FE9A2A2A1496}"/>
    <cellStyle name="40% - Ênfase6 75 2" xfId="39392" xr:uid="{5D251D00-3DC9-4802-9C03-68831E546173}"/>
    <cellStyle name="40% - Ênfase6 75 2 2" xfId="39393" xr:uid="{DB92D876-4AED-4DA8-9766-45F22BEDC437}"/>
    <cellStyle name="40% - Ênfase6 75 2 3" xfId="39394" xr:uid="{88F8600D-C4E0-4AA3-BD95-EFB06754E224}"/>
    <cellStyle name="40% - Ênfase6 75 3" xfId="39395" xr:uid="{2D4E1AD1-7416-4059-A35E-13224173BAD7}"/>
    <cellStyle name="40% - Ênfase6 75 4" xfId="39396" xr:uid="{DE9FACBD-F1A0-4E4D-AD5F-4DD01108DE98}"/>
    <cellStyle name="40% - Ênfase6 76" xfId="12774" xr:uid="{2E1FD0B4-FBA2-4B1C-9303-6CECA2EBA568}"/>
    <cellStyle name="40% - Ênfase6 76 2" xfId="39397" xr:uid="{D6044916-1451-4B85-8B62-600502B34FEA}"/>
    <cellStyle name="40% - Ênfase6 76 2 2" xfId="39398" xr:uid="{F7E3FE7A-0679-405F-A697-4F7DF571B37A}"/>
    <cellStyle name="40% - Ênfase6 76 2 3" xfId="39399" xr:uid="{00AF3D38-8E54-429F-829E-B78123B4F881}"/>
    <cellStyle name="40% - Ênfase6 76 3" xfId="39400" xr:uid="{06B7AEF1-DF0B-4D08-A1F0-9957E8ABB4B9}"/>
    <cellStyle name="40% - Ênfase6 76 4" xfId="39401" xr:uid="{B9F4D34E-322B-45FD-B403-A93039F55AB9}"/>
    <cellStyle name="40% - Ênfase6 77" xfId="39402" xr:uid="{58AFCCF6-463D-4EF7-BCE6-8D56892252D9}"/>
    <cellStyle name="40% - Ênfase6 77 2" xfId="39403" xr:uid="{C11D4858-FE66-4582-BF15-33DE33396176}"/>
    <cellStyle name="40% - Ênfase6 77 2 2" xfId="39404" xr:uid="{C21010EB-943B-4B3D-A014-F7F175D764A0}"/>
    <cellStyle name="40% - Ênfase6 77 2 3" xfId="39405" xr:uid="{131F4FD1-9590-44A3-878D-C21BD1A42B1C}"/>
    <cellStyle name="40% - Ênfase6 77 3" xfId="39406" xr:uid="{4FD22D79-F7FF-4996-9D0B-FC2AB2C7DE18}"/>
    <cellStyle name="40% - Ênfase6 77 4" xfId="39407" xr:uid="{EBD24F30-81A5-4849-83D9-D7848B243AE0}"/>
    <cellStyle name="40% - Ênfase6 78" xfId="39408" xr:uid="{42C1C9E0-8F49-4882-B0A6-891BCCF572E0}"/>
    <cellStyle name="40% - Ênfase6 78 2" xfId="39409" xr:uid="{69ADC61C-7093-40BF-81C2-448DC4EC2A90}"/>
    <cellStyle name="40% - Ênfase6 78 2 2" xfId="39410" xr:uid="{C5D4BFEE-664C-40A5-A5CE-EE280E579F90}"/>
    <cellStyle name="40% - Ênfase6 78 2 3" xfId="39411" xr:uid="{D289ED7B-E21C-4359-BBD1-CA5BA3CFF149}"/>
    <cellStyle name="40% - Ênfase6 78 3" xfId="39412" xr:uid="{6EB5CE13-D613-499F-96DF-106F5F6B859B}"/>
    <cellStyle name="40% - Ênfase6 78 4" xfId="39413" xr:uid="{BBC3BD32-5BE6-4CC1-B7D2-596870FB8AAA}"/>
    <cellStyle name="40% - Ênfase6 79" xfId="39414" xr:uid="{80DEAA0F-9C94-43F4-A32E-58E9A20F3C96}"/>
    <cellStyle name="40% - Ênfase6 79 2" xfId="39415" xr:uid="{CD0274D4-375A-4086-A05F-1CE429BF7D8F}"/>
    <cellStyle name="40% - Ênfase6 8" xfId="5607" xr:uid="{3B3F1C8A-8C3C-4BBA-96BB-0C344E44BC0F}"/>
    <cellStyle name="40% - Ênfase6 8 10" xfId="12775" xr:uid="{1944E5A7-1A37-4C57-B97F-8331B6CF8C53}"/>
    <cellStyle name="40% - Ênfase6 8 10 2" xfId="39416" xr:uid="{A55552F8-F280-47FC-B894-F56E6E82AB7E}"/>
    <cellStyle name="40% - Ênfase6 8 10 2 2" xfId="39417" xr:uid="{32337430-09FD-41E0-8062-3130630B61C0}"/>
    <cellStyle name="40% - Ênfase6 8 10 2 3" xfId="39418" xr:uid="{027F63B8-DF7E-48E8-AAE3-A794CAD2EDE3}"/>
    <cellStyle name="40% - Ênfase6 8 10 3" xfId="39419" xr:uid="{AA3F297B-A8F0-4E31-9366-5291750FE6A6}"/>
    <cellStyle name="40% - Ênfase6 8 10 4" xfId="39420" xr:uid="{DA35B21F-1E31-44EE-89D2-080105FB05DC}"/>
    <cellStyle name="40% - Ênfase6 8 11" xfId="39421" xr:uid="{4AC41DC7-841A-47AD-9425-557EB507AFAC}"/>
    <cellStyle name="40% - Ênfase6 8 11 2" xfId="39422" xr:uid="{0E72B58C-EB8A-4213-8C3C-F6B9204FDFFA}"/>
    <cellStyle name="40% - Ênfase6 8 11 3" xfId="39423" xr:uid="{0A6B8585-D14C-4674-A618-951A5EC2EFD3}"/>
    <cellStyle name="40% - Ênfase6 8 12" xfId="39424" xr:uid="{02DF8169-6A99-46E1-8578-78013BE2EB91}"/>
    <cellStyle name="40% - Ênfase6 8 13" xfId="39425" xr:uid="{FD6D4B46-CB1A-49FD-B571-9F103A3C6CAE}"/>
    <cellStyle name="40% - Ênfase6 8 2" xfId="5608" xr:uid="{54A67B3C-50D3-4A17-9D1F-C4A0E3AEFF42}"/>
    <cellStyle name="40% - Ênfase6 8 2 2" xfId="12776" xr:uid="{17914D9B-C416-4362-8904-98C4BE4157CC}"/>
    <cellStyle name="40% - Ênfase6 8 2 2 2" xfId="39426" xr:uid="{2E4D8217-6668-4FFD-A353-65ED8F66A776}"/>
    <cellStyle name="40% - Ênfase6 8 2 2 2 2" xfId="39427" xr:uid="{27619921-C195-4D1E-B446-1ED50D38B089}"/>
    <cellStyle name="40% - Ênfase6 8 2 2 2 3" xfId="39428" xr:uid="{D18B94DE-345C-433C-AE8C-1B3BB177B391}"/>
    <cellStyle name="40% - Ênfase6 8 2 2 3" xfId="39429" xr:uid="{D1B85B06-E645-4ABC-A5AE-5A80E1AF4E27}"/>
    <cellStyle name="40% - Ênfase6 8 2 2 4" xfId="39430" xr:uid="{5DC07C0F-FC49-4656-A30A-D28488A1D77F}"/>
    <cellStyle name="40% - Ênfase6 8 2 3" xfId="12777" xr:uid="{B71E9971-DA45-4A02-A0D7-B9436D40944F}"/>
    <cellStyle name="40% - Ênfase6 8 2 3 2" xfId="39431" xr:uid="{A98CD366-89C5-4305-8E7A-43D9797367C6}"/>
    <cellStyle name="40% - Ênfase6 8 2 3 2 2" xfId="39432" xr:uid="{94252BF2-D100-4421-8510-E16F97A913A7}"/>
    <cellStyle name="40% - Ênfase6 8 2 3 2 3" xfId="39433" xr:uid="{AC5D8DDC-E39D-4542-9167-37918D459B5B}"/>
    <cellStyle name="40% - Ênfase6 8 2 3 3" xfId="39434" xr:uid="{A6F65E97-3E32-4220-A0F5-DDB2E31CFE68}"/>
    <cellStyle name="40% - Ênfase6 8 2 3 4" xfId="39435" xr:uid="{EE06C6B6-5967-46F9-8EB0-601317A29448}"/>
    <cellStyle name="40% - Ênfase6 8 2 4" xfId="39436" xr:uid="{7E865EAD-E6E1-4DDD-AEE0-A392691A027C}"/>
    <cellStyle name="40% - Ênfase6 8 2 4 2" xfId="39437" xr:uid="{44D33158-A147-4681-AA56-59FC64048BD7}"/>
    <cellStyle name="40% - Ênfase6 8 2 4 3" xfId="39438" xr:uid="{E22D5132-A257-40DD-BA19-947AFF007B49}"/>
    <cellStyle name="40% - Ênfase6 8 2 5" xfId="39439" xr:uid="{1EFFE985-3F82-4FA2-AA5C-656590F16B1C}"/>
    <cellStyle name="40% - Ênfase6 8 2 6" xfId="39440" xr:uid="{7E8622A5-09C5-4041-B56D-55FD00753E9F}"/>
    <cellStyle name="40% - Ênfase6 8 3" xfId="5609" xr:uid="{BB6E1251-FA70-42A1-A0F0-D6D929419F07}"/>
    <cellStyle name="40% - Ênfase6 8 3 2" xfId="12778" xr:uid="{776EBBFD-73E6-4895-B502-3F439F52C8C7}"/>
    <cellStyle name="40% - Ênfase6 8 3 2 2" xfId="39441" xr:uid="{F365D2A4-AC04-41F0-B220-E3C532558BAE}"/>
    <cellStyle name="40% - Ênfase6 8 3 2 2 2" xfId="39442" xr:uid="{9DD65EB1-CF91-4E24-974C-82BEA00519A0}"/>
    <cellStyle name="40% - Ênfase6 8 3 2 2 3" xfId="39443" xr:uid="{0EF2BA09-1D04-4A43-AAA7-7FAB6177C308}"/>
    <cellStyle name="40% - Ênfase6 8 3 2 3" xfId="39444" xr:uid="{9DA0062B-58C7-4EF0-8F2B-AE29B2A3E44C}"/>
    <cellStyle name="40% - Ênfase6 8 3 2 4" xfId="39445" xr:uid="{30B8AC12-A75D-4799-A966-E59E325D4341}"/>
    <cellStyle name="40% - Ênfase6 8 3 3" xfId="12779" xr:uid="{645C7B99-B316-4F38-A842-393FBA0975AC}"/>
    <cellStyle name="40% - Ênfase6 8 3 3 2" xfId="39446" xr:uid="{0F0D3D3B-47F3-4A76-B27D-010C75875571}"/>
    <cellStyle name="40% - Ênfase6 8 3 3 2 2" xfId="39447" xr:uid="{3698DB11-152E-40AC-ACEF-BDBF4178B18E}"/>
    <cellStyle name="40% - Ênfase6 8 3 3 2 3" xfId="39448" xr:uid="{49FDC024-A576-4E90-90DE-9B6DBD0E1C19}"/>
    <cellStyle name="40% - Ênfase6 8 3 3 3" xfId="39449" xr:uid="{16B833C9-CD28-4FBE-80EC-1A808AEF82BD}"/>
    <cellStyle name="40% - Ênfase6 8 3 3 4" xfId="39450" xr:uid="{3DA8DE3E-AFBA-4B9E-B022-DC8E50E03DE1}"/>
    <cellStyle name="40% - Ênfase6 8 3 4" xfId="39451" xr:uid="{0BE7969B-31B2-41DE-8A35-1ABBB0EE6381}"/>
    <cellStyle name="40% - Ênfase6 8 3 4 2" xfId="39452" xr:uid="{5578539D-AECD-49F6-8044-078916892500}"/>
    <cellStyle name="40% - Ênfase6 8 3 4 3" xfId="39453" xr:uid="{FA084823-B1B8-4A63-AA18-EF47B97421C4}"/>
    <cellStyle name="40% - Ênfase6 8 3 5" xfId="39454" xr:uid="{F8BD4E0E-0793-4B97-A649-6F1E6D7FB8D6}"/>
    <cellStyle name="40% - Ênfase6 8 3 6" xfId="39455" xr:uid="{F10BFC70-2929-4E9A-96E3-738D21BF9368}"/>
    <cellStyle name="40% - Ênfase6 8 4" xfId="12780" xr:uid="{60CCA70A-7582-4A9E-AFD1-B26C57D5249C}"/>
    <cellStyle name="40% - Ênfase6 8 4 2" xfId="12781" xr:uid="{7BB3DE03-0BCE-47B1-A232-9583EA940984}"/>
    <cellStyle name="40% - Ênfase6 8 4 2 2" xfId="39456" xr:uid="{701C08C1-BEC4-4DE1-AA6C-D150F0DFF7EE}"/>
    <cellStyle name="40% - Ênfase6 8 4 2 2 2" xfId="39457" xr:uid="{D017506C-A3C1-4008-9070-FE83EE4B1151}"/>
    <cellStyle name="40% - Ênfase6 8 4 2 2 3" xfId="39458" xr:uid="{5F76187F-148F-42A5-BFA4-8B6993692D8A}"/>
    <cellStyle name="40% - Ênfase6 8 4 2 3" xfId="39459" xr:uid="{B847B588-6603-4C75-B9F0-36492C3DBB6F}"/>
    <cellStyle name="40% - Ênfase6 8 4 2 4" xfId="39460" xr:uid="{B3D80F59-BE4F-4D1A-9CF8-7E647FE377F7}"/>
    <cellStyle name="40% - Ênfase6 8 4 3" xfId="12782" xr:uid="{4E9D069F-BC24-439D-934B-F5A00F8E0689}"/>
    <cellStyle name="40% - Ênfase6 8 4 3 2" xfId="39461" xr:uid="{585D9CCF-36B3-4E80-B219-3461351D48EC}"/>
    <cellStyle name="40% - Ênfase6 8 4 3 2 2" xfId="39462" xr:uid="{4F937057-8097-4D77-9928-B362C8CC91EC}"/>
    <cellStyle name="40% - Ênfase6 8 4 3 2 3" xfId="39463" xr:uid="{4AFBCA9A-5C50-4056-96FE-95842B69BA27}"/>
    <cellStyle name="40% - Ênfase6 8 4 3 3" xfId="39464" xr:uid="{DBA63C15-4EC8-4F01-BFA6-FA4FA5A088E0}"/>
    <cellStyle name="40% - Ênfase6 8 4 3 4" xfId="39465" xr:uid="{EA810FC9-754D-439C-93F7-A77F486BD4ED}"/>
    <cellStyle name="40% - Ênfase6 8 4 4" xfId="39466" xr:uid="{0B09EB8E-CBBE-4141-B6E4-B502C95096E6}"/>
    <cellStyle name="40% - Ênfase6 8 4 4 2" xfId="39467" xr:uid="{88B17DAC-8DD3-4209-962E-A03967FB927C}"/>
    <cellStyle name="40% - Ênfase6 8 4 4 3" xfId="39468" xr:uid="{3AA1719F-5209-43A2-BF29-DDC835E5D15E}"/>
    <cellStyle name="40% - Ênfase6 8 4 5" xfId="39469" xr:uid="{9990DC2F-60CE-4906-AD17-18178932F02B}"/>
    <cellStyle name="40% - Ênfase6 8 4 6" xfId="39470" xr:uid="{1D86A223-FC4C-45C5-AD15-3DD8A7A9B5FD}"/>
    <cellStyle name="40% - Ênfase6 8 5" xfId="12783" xr:uid="{FFA60B8A-7692-49D6-B29A-BC4F870228D1}"/>
    <cellStyle name="40% - Ênfase6 8 5 2" xfId="12784" xr:uid="{062F3EB7-0457-4E3B-8EAC-E7FE4E3184DA}"/>
    <cellStyle name="40% - Ênfase6 8 5 2 2" xfId="39471" xr:uid="{B8BDFC1F-715A-4CD6-B46A-78BA65B0F286}"/>
    <cellStyle name="40% - Ênfase6 8 5 2 2 2" xfId="39472" xr:uid="{7BF52100-A682-4F98-8B7B-C25DE57B873C}"/>
    <cellStyle name="40% - Ênfase6 8 5 2 2 3" xfId="39473" xr:uid="{E6CCA160-9BD7-418E-8966-C79DF83BFB84}"/>
    <cellStyle name="40% - Ênfase6 8 5 2 3" xfId="39474" xr:uid="{4F2FC6EB-4438-478A-9646-99E3E3099BFA}"/>
    <cellStyle name="40% - Ênfase6 8 5 2 4" xfId="39475" xr:uid="{AA46DA9C-DFE4-4BFE-8953-3FFF010B7EE6}"/>
    <cellStyle name="40% - Ênfase6 8 5 3" xfId="12785" xr:uid="{23A9B4DA-C489-40F9-B867-C3AD9044B93C}"/>
    <cellStyle name="40% - Ênfase6 8 5 3 2" xfId="39476" xr:uid="{374C4859-6A92-4681-971E-21A58FED0F3E}"/>
    <cellStyle name="40% - Ênfase6 8 5 3 2 2" xfId="39477" xr:uid="{46B49EFD-D743-4A68-91D2-0FC41A8C2735}"/>
    <cellStyle name="40% - Ênfase6 8 5 3 2 3" xfId="39478" xr:uid="{AF23BCAE-D12C-4CF2-B877-9A2BDDFC5587}"/>
    <cellStyle name="40% - Ênfase6 8 5 3 3" xfId="39479" xr:uid="{430DD8E6-B33B-4CEF-A57C-E11CBFBB9435}"/>
    <cellStyle name="40% - Ênfase6 8 5 3 4" xfId="39480" xr:uid="{D4867913-0804-4A4A-B2C4-44B7BC49DECA}"/>
    <cellStyle name="40% - Ênfase6 8 5 4" xfId="39481" xr:uid="{5BC1E719-56E2-479D-A912-892D1A1629BD}"/>
    <cellStyle name="40% - Ênfase6 8 5 4 2" xfId="39482" xr:uid="{9FC6FDE9-C1B8-4598-9DCB-1AFB90AE8A8A}"/>
    <cellStyle name="40% - Ênfase6 8 5 4 3" xfId="39483" xr:uid="{F0D10BCE-3A88-4066-820A-E2CDB2ABB359}"/>
    <cellStyle name="40% - Ênfase6 8 5 5" xfId="39484" xr:uid="{C312CCB5-35EF-4484-8C09-5A621A298AF4}"/>
    <cellStyle name="40% - Ênfase6 8 5 6" xfId="39485" xr:uid="{253E147B-1874-46C9-ADB8-4B4BD5148C2C}"/>
    <cellStyle name="40% - Ênfase6 8 6" xfId="12786" xr:uid="{7DD60903-318E-488A-94EB-DA1FEA4E4471}"/>
    <cellStyle name="40% - Ênfase6 8 6 2" xfId="12787" xr:uid="{0D44B0B7-3122-4475-A9B9-28A7CB37495F}"/>
    <cellStyle name="40% - Ênfase6 8 6 2 2" xfId="39486" xr:uid="{D30827F7-A0F5-4BDA-902F-5DADB3CEFBD8}"/>
    <cellStyle name="40% - Ênfase6 8 6 2 2 2" xfId="39487" xr:uid="{51C56564-6CD4-4B59-A179-9E4D193789A3}"/>
    <cellStyle name="40% - Ênfase6 8 6 2 2 3" xfId="39488" xr:uid="{C78B7F74-A683-4F1D-9C3C-D2DDFD6AA408}"/>
    <cellStyle name="40% - Ênfase6 8 6 2 3" xfId="39489" xr:uid="{801D3637-A776-4668-8D9B-A864EB3CDE49}"/>
    <cellStyle name="40% - Ênfase6 8 6 2 4" xfId="39490" xr:uid="{D4D77055-0491-4B44-B6D5-389C5CE8A914}"/>
    <cellStyle name="40% - Ênfase6 8 6 3" xfId="12788" xr:uid="{9B69F18A-5E64-40DA-8B25-C5067FCD04BC}"/>
    <cellStyle name="40% - Ênfase6 8 6 3 2" xfId="39491" xr:uid="{A2786B30-A884-4627-B182-9093A3A26270}"/>
    <cellStyle name="40% - Ênfase6 8 6 3 2 2" xfId="39492" xr:uid="{90B01841-B30D-4C57-A9DF-28A0BB6223AA}"/>
    <cellStyle name="40% - Ênfase6 8 6 3 2 3" xfId="39493" xr:uid="{53F015FA-925A-49C0-97C1-EF9EDEEB6D94}"/>
    <cellStyle name="40% - Ênfase6 8 6 3 3" xfId="39494" xr:uid="{0C343544-16BE-4EC9-84A6-E4D8684C9259}"/>
    <cellStyle name="40% - Ênfase6 8 6 3 4" xfId="39495" xr:uid="{204FBF4D-3CE1-48D1-8A64-A46D2604545B}"/>
    <cellStyle name="40% - Ênfase6 8 6 4" xfId="39496" xr:uid="{6A7F8192-9F31-4044-A87A-6B2A4D2F51C3}"/>
    <cellStyle name="40% - Ênfase6 8 6 4 2" xfId="39497" xr:uid="{D271701F-43A6-4B52-938F-082D0EA3AE33}"/>
    <cellStyle name="40% - Ênfase6 8 6 4 3" xfId="39498" xr:uid="{AF49D497-F8D6-45F6-AD64-19BA82DB6B50}"/>
    <cellStyle name="40% - Ênfase6 8 6 5" xfId="39499" xr:uid="{4F904088-ED83-4D14-801D-FF53AA0393A5}"/>
    <cellStyle name="40% - Ênfase6 8 6 6" xfId="39500" xr:uid="{B1127A2E-74D5-4F02-99B7-7E7895E1AC54}"/>
    <cellStyle name="40% - Ênfase6 8 7" xfId="12789" xr:uid="{878CC8B6-FA04-4733-8B2C-59173BE19095}"/>
    <cellStyle name="40% - Ênfase6 8 7 2" xfId="12790" xr:uid="{9A42869B-D0CA-4D94-AB86-B12A035F0315}"/>
    <cellStyle name="40% - Ênfase6 8 7 2 2" xfId="39501" xr:uid="{AFD487ED-16B2-41D9-9CFC-B89614394334}"/>
    <cellStyle name="40% - Ênfase6 8 7 2 2 2" xfId="39502" xr:uid="{87136DC1-81AD-4A3B-AFA4-AB70F6D00803}"/>
    <cellStyle name="40% - Ênfase6 8 7 2 2 3" xfId="39503" xr:uid="{2A048B6C-8790-4F02-9FE4-791128B44E60}"/>
    <cellStyle name="40% - Ênfase6 8 7 2 3" xfId="39504" xr:uid="{A8AB7ABB-3751-4D5E-A6C2-59EFD774C5D8}"/>
    <cellStyle name="40% - Ênfase6 8 7 2 4" xfId="39505" xr:uid="{A415FF38-DC65-4A1E-8FEE-1B8A86093AA5}"/>
    <cellStyle name="40% - Ênfase6 8 7 3" xfId="12791" xr:uid="{69BB71DB-F9CF-4D4D-9BD2-90E120A9AAFC}"/>
    <cellStyle name="40% - Ênfase6 8 7 3 2" xfId="39506" xr:uid="{E0EA4372-6806-49B0-82BA-6A12CDA9D50D}"/>
    <cellStyle name="40% - Ênfase6 8 7 3 2 2" xfId="39507" xr:uid="{B3830D0D-1440-41D0-AEF4-BB8B5B0BC0E1}"/>
    <cellStyle name="40% - Ênfase6 8 7 3 2 3" xfId="39508" xr:uid="{A62AAF26-838E-4D68-8C49-BDAC5943D21F}"/>
    <cellStyle name="40% - Ênfase6 8 7 3 3" xfId="39509" xr:uid="{64625C43-34C6-42B5-BDFC-B52C2EF12FC5}"/>
    <cellStyle name="40% - Ênfase6 8 7 3 4" xfId="39510" xr:uid="{BF18EC67-A86A-4E34-B062-48728AFA47EF}"/>
    <cellStyle name="40% - Ênfase6 8 7 4" xfId="39511" xr:uid="{B224013A-E7B0-4A31-9A24-397D7B123EDB}"/>
    <cellStyle name="40% - Ênfase6 8 7 4 2" xfId="39512" xr:uid="{1DA4268A-3006-4EBB-8362-6E5C624477DA}"/>
    <cellStyle name="40% - Ênfase6 8 7 4 3" xfId="39513" xr:uid="{44123198-F397-4BFD-ABEA-7102DB29C46E}"/>
    <cellStyle name="40% - Ênfase6 8 7 5" xfId="39514" xr:uid="{0306573C-61E3-44F9-84C2-641139360BB2}"/>
    <cellStyle name="40% - Ênfase6 8 7 6" xfId="39515" xr:uid="{3AD9A97C-2E27-4EC2-8E48-7F9A6B718C70}"/>
    <cellStyle name="40% - Ênfase6 8 8" xfId="12792" xr:uid="{7B95C705-A024-4170-8AE7-50DECB06D99D}"/>
    <cellStyle name="40% - Ênfase6 8 8 2" xfId="12793" xr:uid="{C3657FF8-8DCA-4B88-8A50-0B42E65547C6}"/>
    <cellStyle name="40% - Ênfase6 8 8 2 2" xfId="39516" xr:uid="{71AEA7F0-4213-4703-AF8C-CCB105551DC1}"/>
    <cellStyle name="40% - Ênfase6 8 8 2 2 2" xfId="39517" xr:uid="{0A64954A-576B-4373-9B61-26A5959B422B}"/>
    <cellStyle name="40% - Ênfase6 8 8 2 2 3" xfId="39518" xr:uid="{DDD81B3E-EBAF-4B8D-968B-401E8D01CE41}"/>
    <cellStyle name="40% - Ênfase6 8 8 2 3" xfId="39519" xr:uid="{BE5680E8-F1D9-411F-B2FE-4447E797B179}"/>
    <cellStyle name="40% - Ênfase6 8 8 2 4" xfId="39520" xr:uid="{BE64C1A1-6460-4011-9A95-CACC5B9EF322}"/>
    <cellStyle name="40% - Ênfase6 8 8 3" xfId="12794" xr:uid="{324BB8A6-60CD-4310-8F11-602EB193BE12}"/>
    <cellStyle name="40% - Ênfase6 8 8 3 2" xfId="39521" xr:uid="{8030B73E-53BB-40CD-BA76-73389B58C9FD}"/>
    <cellStyle name="40% - Ênfase6 8 8 3 2 2" xfId="39522" xr:uid="{B005A2AC-093C-467E-9884-3273B53FD1AA}"/>
    <cellStyle name="40% - Ênfase6 8 8 3 2 3" xfId="39523" xr:uid="{C379459E-002A-4790-86EF-3B2DA2AC9CF6}"/>
    <cellStyle name="40% - Ênfase6 8 8 3 3" xfId="39524" xr:uid="{FA59DC2E-E745-4D1D-A056-2480B9CBD60E}"/>
    <cellStyle name="40% - Ênfase6 8 8 3 4" xfId="39525" xr:uid="{C29D14AC-61A0-4B44-B586-BF4E600E9D5D}"/>
    <cellStyle name="40% - Ênfase6 8 8 4" xfId="39526" xr:uid="{24E6E55C-AF1C-490B-B094-0F773683EA31}"/>
    <cellStyle name="40% - Ênfase6 8 8 4 2" xfId="39527" xr:uid="{91555A27-D8EC-4650-A66C-A552DCE0A005}"/>
    <cellStyle name="40% - Ênfase6 8 8 4 3" xfId="39528" xr:uid="{34C4B7BB-927C-4CED-B114-91647FA0B3D4}"/>
    <cellStyle name="40% - Ênfase6 8 8 5" xfId="39529" xr:uid="{85A09FF7-599A-47A1-B229-FE2535B3BA5F}"/>
    <cellStyle name="40% - Ênfase6 8 8 6" xfId="39530" xr:uid="{9B744926-BA63-4AF2-9378-933BFAC88DCE}"/>
    <cellStyle name="40% - Ênfase6 8 9" xfId="12795" xr:uid="{EE599AC4-C876-45F8-BA9B-965CA9BB7508}"/>
    <cellStyle name="40% - Ênfase6 8 9 2" xfId="39531" xr:uid="{FDDD394E-6FE8-4325-9CB1-E554B0E3E918}"/>
    <cellStyle name="40% - Ênfase6 8 9 2 2" xfId="39532" xr:uid="{EE5251FD-DEB8-4C16-BC55-5AF6B69818B4}"/>
    <cellStyle name="40% - Ênfase6 8 9 2 3" xfId="39533" xr:uid="{137B2B61-4232-40BA-87E5-E416B2B2DCC1}"/>
    <cellStyle name="40% - Ênfase6 8 9 3" xfId="39534" xr:uid="{AD5FC623-C66F-445B-BFCD-A37EF79F2CE5}"/>
    <cellStyle name="40% - Ênfase6 8 9 4" xfId="39535" xr:uid="{53980A87-FABA-4A03-8CB4-3C61F748DC49}"/>
    <cellStyle name="40% - Ênfase6 80" xfId="39536" xr:uid="{8CBB7A60-F42E-4F82-AF40-7CA00911D350}"/>
    <cellStyle name="40% - Ênfase6 80 2" xfId="39537" xr:uid="{8C6E8E0A-8A13-4DCE-9EBE-E472E32963C8}"/>
    <cellStyle name="40% - Ênfase6 81" xfId="39538" xr:uid="{F7D32285-BA78-42F3-BEC0-B118477FE6EA}"/>
    <cellStyle name="40% - Ênfase6 81 2" xfId="39539" xr:uid="{03CCD26E-3184-4441-B7C5-40CF3285D06E}"/>
    <cellStyle name="40% - Ênfase6 82" xfId="39540" xr:uid="{3F455BE1-A7E8-4CDF-AFF0-24FD0EBD244D}"/>
    <cellStyle name="40% - Ênfase6 82 2" xfId="39541" xr:uid="{4A5618D2-1713-4E83-8976-4E846BAD7B8A}"/>
    <cellStyle name="40% - Ênfase6 83" xfId="39542" xr:uid="{22D925FF-733C-4477-BE12-30A9EDC8BAEB}"/>
    <cellStyle name="40% - Ênfase6 83 2" xfId="39543" xr:uid="{BE07F5D4-044E-43EB-B0E2-E6DC441FDE5E}"/>
    <cellStyle name="40% - Ênfase6 84" xfId="39544" xr:uid="{53E9A8C2-0C32-43E5-9B58-86D231AB6CCD}"/>
    <cellStyle name="40% - Ênfase6 84 2" xfId="39545" xr:uid="{E0ED85DC-ACA2-4CAF-ACF8-ECF5632BFFE1}"/>
    <cellStyle name="40% - Ênfase6 85" xfId="39546" xr:uid="{CC32D88D-31A8-4A8A-8C99-90A8A7101E17}"/>
    <cellStyle name="40% - Ênfase6 85 2" xfId="39547" xr:uid="{F0CE5061-C720-447B-B651-0744B390840D}"/>
    <cellStyle name="40% - Ênfase6 86" xfId="39548" xr:uid="{3D6BB5AA-936E-44B2-B11F-58647F6F0222}"/>
    <cellStyle name="40% - Ênfase6 86 2" xfId="39549" xr:uid="{71182A13-F8A9-4CE6-A787-7AEBB2256DBF}"/>
    <cellStyle name="40% - Ênfase6 87" xfId="39550" xr:uid="{9B9BA50D-9161-45EE-83A7-EE12A1FAD6C1}"/>
    <cellStyle name="40% - Ênfase6 87 2" xfId="39551" xr:uid="{4C36773B-E886-4610-9A6D-089EC2212AFD}"/>
    <cellStyle name="40% - Ênfase6 88" xfId="39552" xr:uid="{05CCC927-A342-4565-8E2D-A19F5E8141A1}"/>
    <cellStyle name="40% - Ênfase6 88 2" xfId="39553" xr:uid="{99F12ECE-FE2F-4001-9649-DE155C5D520B}"/>
    <cellStyle name="40% - Ênfase6 89" xfId="39554" xr:uid="{65341B78-A3F2-4C22-94CE-D79B6C6265DF}"/>
    <cellStyle name="40% - Ênfase6 89 2" xfId="39555" xr:uid="{A0D044E4-0FC1-4FA2-A49D-37C110D25E6F}"/>
    <cellStyle name="40% - Ênfase6 9" xfId="5610" xr:uid="{87A02B6B-5402-453D-B35D-A55A232D8C58}"/>
    <cellStyle name="40% - Ênfase6 9 10" xfId="12796" xr:uid="{7D588790-51A3-4888-9A45-0DF91E9F2ED9}"/>
    <cellStyle name="40% - Ênfase6 9 10 2" xfId="39556" xr:uid="{13E769B5-1EFC-48B8-A574-C321419336F7}"/>
    <cellStyle name="40% - Ênfase6 9 10 2 2" xfId="39557" xr:uid="{4B935C94-9B14-442F-B43B-A8EED8B4DBF4}"/>
    <cellStyle name="40% - Ênfase6 9 10 2 3" xfId="39558" xr:uid="{6B083CD5-EE51-4E8B-AB7C-FBD5CAD98BC8}"/>
    <cellStyle name="40% - Ênfase6 9 10 3" xfId="39559" xr:uid="{BC6A756F-A13C-4137-A3ED-EDAACD2747C9}"/>
    <cellStyle name="40% - Ênfase6 9 10 4" xfId="39560" xr:uid="{16C57D7C-070F-4451-A93E-A7897F96EB60}"/>
    <cellStyle name="40% - Ênfase6 9 11" xfId="39561" xr:uid="{11866106-353D-4BD4-8A6E-BE4B65645965}"/>
    <cellStyle name="40% - Ênfase6 9 11 2" xfId="39562" xr:uid="{E696D5C0-CD16-4464-8315-2C8986620B72}"/>
    <cellStyle name="40% - Ênfase6 9 11 3" xfId="39563" xr:uid="{BEDF5CAF-D32B-4C67-86E5-AC00220ABD19}"/>
    <cellStyle name="40% - Ênfase6 9 12" xfId="39564" xr:uid="{4B4EF7D7-AADF-48BC-B934-DAC5771A86E5}"/>
    <cellStyle name="40% - Ênfase6 9 13" xfId="39565" xr:uid="{E57172D7-988A-4CAD-B0D0-EC36B6E40515}"/>
    <cellStyle name="40% - Ênfase6 9 2" xfId="5611" xr:uid="{964BD152-E8E9-44B2-8764-730C7E35A5D4}"/>
    <cellStyle name="40% - Ênfase6 9 2 2" xfId="12797" xr:uid="{671F79B2-B102-4037-8C79-94888E54CD35}"/>
    <cellStyle name="40% - Ênfase6 9 2 2 2" xfId="39566" xr:uid="{AFE8A48B-4A92-4725-8236-9D4CD7A569DA}"/>
    <cellStyle name="40% - Ênfase6 9 2 2 2 2" xfId="39567" xr:uid="{5E65E527-345F-469D-8C63-F00BC4C4B8A1}"/>
    <cellStyle name="40% - Ênfase6 9 2 2 2 3" xfId="39568" xr:uid="{AA449603-B32D-4D9A-ACBB-F5B7F3E37519}"/>
    <cellStyle name="40% - Ênfase6 9 2 2 3" xfId="39569" xr:uid="{9B361A78-0540-41C5-9A83-087613FE9F4E}"/>
    <cellStyle name="40% - Ênfase6 9 2 2 4" xfId="39570" xr:uid="{E20161BF-B9CD-4A28-9821-8173DBAF9491}"/>
    <cellStyle name="40% - Ênfase6 9 2 3" xfId="12798" xr:uid="{17ED5C64-A76C-4767-93E2-14E9F93A92B6}"/>
    <cellStyle name="40% - Ênfase6 9 2 3 2" xfId="39571" xr:uid="{E4496C71-9863-46B3-A426-7BA18B48B5CD}"/>
    <cellStyle name="40% - Ênfase6 9 2 3 2 2" xfId="39572" xr:uid="{ECB317BD-160E-47CD-9527-D02C4BE611D4}"/>
    <cellStyle name="40% - Ênfase6 9 2 3 2 3" xfId="39573" xr:uid="{26990848-CCDA-4AF9-A4A0-30B4A68F3808}"/>
    <cellStyle name="40% - Ênfase6 9 2 3 3" xfId="39574" xr:uid="{3D7C0E8B-F8CF-4CBE-9E06-5C7FF2DF0979}"/>
    <cellStyle name="40% - Ênfase6 9 2 3 4" xfId="39575" xr:uid="{77C26E5A-846A-4492-A414-A3C8AD8FA177}"/>
    <cellStyle name="40% - Ênfase6 9 2 4" xfId="39576" xr:uid="{362773C5-9F27-46F8-95B9-9D7B486567A7}"/>
    <cellStyle name="40% - Ênfase6 9 2 4 2" xfId="39577" xr:uid="{AD464198-3022-42EB-8C91-28F9B9F43971}"/>
    <cellStyle name="40% - Ênfase6 9 2 4 3" xfId="39578" xr:uid="{1EA45916-4F8E-446C-ABBB-18FCA51601AE}"/>
    <cellStyle name="40% - Ênfase6 9 2 5" xfId="39579" xr:uid="{14945C9E-6205-4C3E-A8B9-9E6F0BB98A7E}"/>
    <cellStyle name="40% - Ênfase6 9 2 6" xfId="39580" xr:uid="{FE7F53AA-27E3-4289-8BC5-B51B7C5ADF75}"/>
    <cellStyle name="40% - Ênfase6 9 3" xfId="5612" xr:uid="{88050787-2BAB-4731-989B-85F69BA0B99C}"/>
    <cellStyle name="40% - Ênfase6 9 3 2" xfId="12799" xr:uid="{36088F2C-D2F6-4A53-A195-9FF3A7EBC9F7}"/>
    <cellStyle name="40% - Ênfase6 9 3 2 2" xfId="39581" xr:uid="{FAF8E804-8E68-4A6F-8228-9F91266203DF}"/>
    <cellStyle name="40% - Ênfase6 9 3 2 2 2" xfId="39582" xr:uid="{67C82FBE-4644-4D11-AE30-6FCF12B92C2B}"/>
    <cellStyle name="40% - Ênfase6 9 3 2 2 3" xfId="39583" xr:uid="{4FB635F2-135B-47CD-BC14-38C2877F0C50}"/>
    <cellStyle name="40% - Ênfase6 9 3 2 3" xfId="39584" xr:uid="{18F8265F-F6D7-4CEE-BCDD-265EB137299F}"/>
    <cellStyle name="40% - Ênfase6 9 3 2 4" xfId="39585" xr:uid="{E916BA59-BF21-4EEC-B62B-B548CF6D9703}"/>
    <cellStyle name="40% - Ênfase6 9 3 3" xfId="12800" xr:uid="{31DA58D6-BC44-4FED-A306-A02D77A14417}"/>
    <cellStyle name="40% - Ênfase6 9 3 3 2" xfId="39586" xr:uid="{EB8FFD7F-E755-4234-97DD-8E1ADB61290A}"/>
    <cellStyle name="40% - Ênfase6 9 3 3 2 2" xfId="39587" xr:uid="{703ADBF2-9BAF-48B6-A941-53FDDAE63DD6}"/>
    <cellStyle name="40% - Ênfase6 9 3 3 2 3" xfId="39588" xr:uid="{3E59C150-56EA-4183-93D7-EDC8840A9E2C}"/>
    <cellStyle name="40% - Ênfase6 9 3 3 3" xfId="39589" xr:uid="{42840AF7-79AF-404C-83F6-E277661B9CF0}"/>
    <cellStyle name="40% - Ênfase6 9 3 3 4" xfId="39590" xr:uid="{A5F011A3-D5A3-4B03-B4C8-72911E5E4020}"/>
    <cellStyle name="40% - Ênfase6 9 3 4" xfId="39591" xr:uid="{0FFCDBCD-88E2-480A-9F32-5760951D8C8E}"/>
    <cellStyle name="40% - Ênfase6 9 3 4 2" xfId="39592" xr:uid="{A1D27532-D329-4754-A6A4-DC716B6740D1}"/>
    <cellStyle name="40% - Ênfase6 9 3 4 3" xfId="39593" xr:uid="{1E5DD04F-9616-448B-9B78-219E674E3695}"/>
    <cellStyle name="40% - Ênfase6 9 3 5" xfId="39594" xr:uid="{6DBD56A7-1F30-48D1-9EEB-EB53E9BF8D8A}"/>
    <cellStyle name="40% - Ênfase6 9 3 6" xfId="39595" xr:uid="{9DA7C71F-CE8B-41F2-830D-5C6B2ED535AF}"/>
    <cellStyle name="40% - Ênfase6 9 4" xfId="12801" xr:uid="{C60637BF-3549-4E62-9313-AE338B69F572}"/>
    <cellStyle name="40% - Ênfase6 9 4 2" xfId="12802" xr:uid="{60BFD6BA-C62B-4D99-9EF9-8E3066759926}"/>
    <cellStyle name="40% - Ênfase6 9 4 2 2" xfId="39596" xr:uid="{B99811D2-E79E-4899-851D-C6FCAAA63BD7}"/>
    <cellStyle name="40% - Ênfase6 9 4 2 2 2" xfId="39597" xr:uid="{554A1FA7-ED08-4A04-AA03-85DE216D37EE}"/>
    <cellStyle name="40% - Ênfase6 9 4 2 2 3" xfId="39598" xr:uid="{B160A0EF-5DD3-43FE-B8E4-93286B14535F}"/>
    <cellStyle name="40% - Ênfase6 9 4 2 3" xfId="39599" xr:uid="{13DF5996-DC60-4030-B9CA-AF93CEB60420}"/>
    <cellStyle name="40% - Ênfase6 9 4 2 4" xfId="39600" xr:uid="{64761B2F-BC76-42A3-A49A-0D658AB514CC}"/>
    <cellStyle name="40% - Ênfase6 9 4 3" xfId="12803" xr:uid="{0CEE751A-6D08-4B5B-BA28-C3D1B5F7480B}"/>
    <cellStyle name="40% - Ênfase6 9 4 3 2" xfId="39601" xr:uid="{D6020E1E-B7B9-4D85-B821-3CB289B1CB28}"/>
    <cellStyle name="40% - Ênfase6 9 4 3 2 2" xfId="39602" xr:uid="{EA2DFAE5-5C9E-4E06-85A9-30D360269BE2}"/>
    <cellStyle name="40% - Ênfase6 9 4 3 2 3" xfId="39603" xr:uid="{1AE1CC99-F0DB-42E2-A628-E3B2E9077BE0}"/>
    <cellStyle name="40% - Ênfase6 9 4 3 3" xfId="39604" xr:uid="{9AC32EA9-9644-4548-9AEC-739046817A88}"/>
    <cellStyle name="40% - Ênfase6 9 4 3 4" xfId="39605" xr:uid="{3183F2E6-3329-441B-B319-918734473F3C}"/>
    <cellStyle name="40% - Ênfase6 9 4 4" xfId="39606" xr:uid="{A0DAC078-CB44-493E-9A3D-1139B2DA42B5}"/>
    <cellStyle name="40% - Ênfase6 9 4 4 2" xfId="39607" xr:uid="{95C20597-F4FA-4DEA-A22D-A441B9778CC9}"/>
    <cellStyle name="40% - Ênfase6 9 4 4 3" xfId="39608" xr:uid="{058B2B05-49E7-4CC5-8C91-A3E3B0C4211E}"/>
    <cellStyle name="40% - Ênfase6 9 4 5" xfId="39609" xr:uid="{A0C00EDE-3775-49B8-B064-7CB3DDDFD7D1}"/>
    <cellStyle name="40% - Ênfase6 9 4 6" xfId="39610" xr:uid="{1A2ED710-5D3E-49DE-B687-47E0B79689F3}"/>
    <cellStyle name="40% - Ênfase6 9 5" xfId="12804" xr:uid="{6D58DDA4-5640-492D-B8F2-EE16F81CD94F}"/>
    <cellStyle name="40% - Ênfase6 9 5 2" xfId="12805" xr:uid="{1F69ED50-B837-4395-87E5-41B2786842D5}"/>
    <cellStyle name="40% - Ênfase6 9 5 2 2" xfId="39611" xr:uid="{87FBDB1A-88E1-4EB4-BBBF-C58BBA533456}"/>
    <cellStyle name="40% - Ênfase6 9 5 2 2 2" xfId="39612" xr:uid="{6BEF3478-D5D9-4F37-889D-A5F52BBA8321}"/>
    <cellStyle name="40% - Ênfase6 9 5 2 2 3" xfId="39613" xr:uid="{BAA5A975-B500-485D-89E2-A56FE719F0E4}"/>
    <cellStyle name="40% - Ênfase6 9 5 2 3" xfId="39614" xr:uid="{2DA1F988-E69E-4550-9060-741B5F665C29}"/>
    <cellStyle name="40% - Ênfase6 9 5 2 4" xfId="39615" xr:uid="{E20D86BB-2A2A-464B-AB28-918AB3E08921}"/>
    <cellStyle name="40% - Ênfase6 9 5 3" xfId="12806" xr:uid="{089DF56E-8F35-416C-88BC-4BD2A00AAE76}"/>
    <cellStyle name="40% - Ênfase6 9 5 3 2" xfId="39616" xr:uid="{D3FABEC4-8BAC-41F5-BABE-550474E469A8}"/>
    <cellStyle name="40% - Ênfase6 9 5 3 2 2" xfId="39617" xr:uid="{573B3316-0EE7-4AEB-95C1-883D1BB16679}"/>
    <cellStyle name="40% - Ênfase6 9 5 3 2 3" xfId="39618" xr:uid="{72C24FF0-973C-46DB-A631-21B5E252B671}"/>
    <cellStyle name="40% - Ênfase6 9 5 3 3" xfId="39619" xr:uid="{1C8755D9-9127-4A24-936D-ED040958D9E1}"/>
    <cellStyle name="40% - Ênfase6 9 5 3 4" xfId="39620" xr:uid="{039C5897-5F9F-48FE-992E-F5BC6B3F29AD}"/>
    <cellStyle name="40% - Ênfase6 9 5 4" xfId="39621" xr:uid="{D66A6AE1-7361-4054-B20A-37F05E6A1CFB}"/>
    <cellStyle name="40% - Ênfase6 9 5 4 2" xfId="39622" xr:uid="{0FABE743-3D27-4E84-8C9E-441DECF0514C}"/>
    <cellStyle name="40% - Ênfase6 9 5 4 3" xfId="39623" xr:uid="{BD4E36D9-A2C0-4E1C-95E7-B32800EA7763}"/>
    <cellStyle name="40% - Ênfase6 9 5 5" xfId="39624" xr:uid="{86AFA1D5-0227-4EBA-A15A-AAEA4CC62F4E}"/>
    <cellStyle name="40% - Ênfase6 9 5 6" xfId="39625" xr:uid="{F963C1A4-105C-424D-A226-813ADEA8F5E3}"/>
    <cellStyle name="40% - Ênfase6 9 6" xfId="12807" xr:uid="{FE9BAA61-A81B-4C91-A292-D1ED44001A57}"/>
    <cellStyle name="40% - Ênfase6 9 6 2" xfId="12808" xr:uid="{3894703F-484E-46A8-A63C-A8F4EEF733AB}"/>
    <cellStyle name="40% - Ênfase6 9 6 2 2" xfId="39626" xr:uid="{E5909C30-EC4B-4B8A-BE27-3D83FF2CAA9F}"/>
    <cellStyle name="40% - Ênfase6 9 6 2 2 2" xfId="39627" xr:uid="{EE4D87DE-B026-4990-8562-85668E7B902C}"/>
    <cellStyle name="40% - Ênfase6 9 6 2 2 3" xfId="39628" xr:uid="{9D75EA51-1244-4252-9201-B34C91321D8A}"/>
    <cellStyle name="40% - Ênfase6 9 6 2 3" xfId="39629" xr:uid="{C9BBFF16-70E0-4E38-8069-1CC1E52B394F}"/>
    <cellStyle name="40% - Ênfase6 9 6 2 4" xfId="39630" xr:uid="{2C976F8E-0770-4DEA-AC3D-C75259E55602}"/>
    <cellStyle name="40% - Ênfase6 9 6 3" xfId="12809" xr:uid="{6CB0E287-CBC4-404B-A91E-B1BB2147E04F}"/>
    <cellStyle name="40% - Ênfase6 9 6 3 2" xfId="39631" xr:uid="{C68470A8-C79A-43B5-9C90-ED8E785057EB}"/>
    <cellStyle name="40% - Ênfase6 9 6 3 2 2" xfId="39632" xr:uid="{E91F0C36-2EE2-4632-A953-7808B74DAC4E}"/>
    <cellStyle name="40% - Ênfase6 9 6 3 2 3" xfId="39633" xr:uid="{C5AE4369-942B-4715-B723-D8FF0E5BD3F9}"/>
    <cellStyle name="40% - Ênfase6 9 6 3 3" xfId="39634" xr:uid="{8D78D719-1E7D-49ED-BA3A-C1E9CE374A8E}"/>
    <cellStyle name="40% - Ênfase6 9 6 3 4" xfId="39635" xr:uid="{955B7393-EDFC-40C8-AEE5-715C8BB7FA2F}"/>
    <cellStyle name="40% - Ênfase6 9 6 4" xfId="39636" xr:uid="{91602358-3D20-46FD-9F0F-1B4E5BB58364}"/>
    <cellStyle name="40% - Ênfase6 9 6 4 2" xfId="39637" xr:uid="{1DBF171B-9DBF-4E42-8417-DBC537E39CAB}"/>
    <cellStyle name="40% - Ênfase6 9 6 4 3" xfId="39638" xr:uid="{CA247234-ACE6-4ED9-BE7F-7ACAD40794B7}"/>
    <cellStyle name="40% - Ênfase6 9 6 5" xfId="39639" xr:uid="{3C0AF250-079E-412C-8CD1-F7C828FEA9D4}"/>
    <cellStyle name="40% - Ênfase6 9 6 6" xfId="39640" xr:uid="{FEE73657-7789-493F-8AFF-84A96123D383}"/>
    <cellStyle name="40% - Ênfase6 9 7" xfId="12810" xr:uid="{44B69D84-25E3-4BA8-A67F-29AF903E27C8}"/>
    <cellStyle name="40% - Ênfase6 9 7 2" xfId="12811" xr:uid="{52A3A1AA-BACA-4DFC-949A-8668FDEEC038}"/>
    <cellStyle name="40% - Ênfase6 9 7 2 2" xfId="39641" xr:uid="{ABB53CBB-DB90-4CAE-9116-EB16F5BF3CF7}"/>
    <cellStyle name="40% - Ênfase6 9 7 2 2 2" xfId="39642" xr:uid="{D119D7F7-7138-48C6-9F4F-07405D9FF2E7}"/>
    <cellStyle name="40% - Ênfase6 9 7 2 2 3" xfId="39643" xr:uid="{EBC1F2FE-2FCA-43EB-A0B4-DCA355F6F5D9}"/>
    <cellStyle name="40% - Ênfase6 9 7 2 3" xfId="39644" xr:uid="{40420227-F0EF-432C-B2E2-588858401DF4}"/>
    <cellStyle name="40% - Ênfase6 9 7 2 4" xfId="39645" xr:uid="{C5319449-2A09-416C-9D2F-2BAE877F6B08}"/>
    <cellStyle name="40% - Ênfase6 9 7 3" xfId="12812" xr:uid="{E50A8732-0A81-4D60-98E3-7CF2B1B7AC1F}"/>
    <cellStyle name="40% - Ênfase6 9 7 3 2" xfId="39646" xr:uid="{850D5EAD-2FDC-4435-90C3-0354A35008F5}"/>
    <cellStyle name="40% - Ênfase6 9 7 3 2 2" xfId="39647" xr:uid="{70CC2CB0-2917-4FC2-9A57-E228DDB2FAF2}"/>
    <cellStyle name="40% - Ênfase6 9 7 3 2 3" xfId="39648" xr:uid="{647C7D50-A588-4FD7-BDB4-68BBF615C5EB}"/>
    <cellStyle name="40% - Ênfase6 9 7 3 3" xfId="39649" xr:uid="{E0B5DA0E-F68E-47F1-9DC3-CD91F287D82A}"/>
    <cellStyle name="40% - Ênfase6 9 7 3 4" xfId="39650" xr:uid="{A87350A6-970C-491B-8DC3-1544E13903F7}"/>
    <cellStyle name="40% - Ênfase6 9 7 4" xfId="39651" xr:uid="{15F4DB6E-D263-43D3-BF55-C9DCAD2DB46E}"/>
    <cellStyle name="40% - Ênfase6 9 7 4 2" xfId="39652" xr:uid="{147B46E5-9770-4068-A8ED-39B5143DBF6A}"/>
    <cellStyle name="40% - Ênfase6 9 7 4 3" xfId="39653" xr:uid="{0A541DB6-919C-441C-AD94-0B528601F1BC}"/>
    <cellStyle name="40% - Ênfase6 9 7 5" xfId="39654" xr:uid="{D638A98C-DB25-45EE-87FB-A2F67B03AAAC}"/>
    <cellStyle name="40% - Ênfase6 9 7 6" xfId="39655" xr:uid="{4CD219CC-28B0-4D59-AB37-2A8B3174EC53}"/>
    <cellStyle name="40% - Ênfase6 9 8" xfId="12813" xr:uid="{D7283F94-6318-4477-823C-51E0D243A0C3}"/>
    <cellStyle name="40% - Ênfase6 9 8 2" xfId="12814" xr:uid="{AE668C32-FF1D-4F0D-A6D8-B80567B32CF8}"/>
    <cellStyle name="40% - Ênfase6 9 8 2 2" xfId="39656" xr:uid="{D56E1687-34B5-49BF-8153-42FC8D8847D4}"/>
    <cellStyle name="40% - Ênfase6 9 8 2 2 2" xfId="39657" xr:uid="{B9F0B4D9-EA88-4E28-B698-0CAC945D76C1}"/>
    <cellStyle name="40% - Ênfase6 9 8 2 2 3" xfId="39658" xr:uid="{362DFB62-7CF4-4746-A399-28416189A5F5}"/>
    <cellStyle name="40% - Ênfase6 9 8 2 3" xfId="39659" xr:uid="{FD9B7815-6C06-4491-8396-6C976942D8DF}"/>
    <cellStyle name="40% - Ênfase6 9 8 2 4" xfId="39660" xr:uid="{9C00C078-BAC9-48FE-8F04-BBD8A22977FE}"/>
    <cellStyle name="40% - Ênfase6 9 8 3" xfId="12815" xr:uid="{D8BF2233-D38E-49C0-BE57-6F5524504555}"/>
    <cellStyle name="40% - Ênfase6 9 8 3 2" xfId="39661" xr:uid="{D0FB0647-39AA-4A00-962F-067DEC48D325}"/>
    <cellStyle name="40% - Ênfase6 9 8 3 2 2" xfId="39662" xr:uid="{925327EA-D1C0-4D52-A6E6-E056644F9BF4}"/>
    <cellStyle name="40% - Ênfase6 9 8 3 2 3" xfId="39663" xr:uid="{D6775B10-B805-48E5-8359-2B1FB569C31C}"/>
    <cellStyle name="40% - Ênfase6 9 8 3 3" xfId="39664" xr:uid="{A5FEC523-0F2F-401F-9C8F-A2E1500494FD}"/>
    <cellStyle name="40% - Ênfase6 9 8 3 4" xfId="39665" xr:uid="{89371798-A816-4CCE-9CFF-10516C64781F}"/>
    <cellStyle name="40% - Ênfase6 9 8 4" xfId="39666" xr:uid="{E055A2FD-7F5B-4741-8951-59C822466C9C}"/>
    <cellStyle name="40% - Ênfase6 9 8 4 2" xfId="39667" xr:uid="{A20032BB-F747-42C5-82DB-2CB55F512111}"/>
    <cellStyle name="40% - Ênfase6 9 8 4 3" xfId="39668" xr:uid="{355F1334-B0B3-4904-8156-F152AFC88BB0}"/>
    <cellStyle name="40% - Ênfase6 9 8 5" xfId="39669" xr:uid="{7D08AAEA-6AB8-4235-B760-1CF76AC56FC6}"/>
    <cellStyle name="40% - Ênfase6 9 8 6" xfId="39670" xr:uid="{20DD3811-7A99-4749-AF61-FCE98B8CDFC6}"/>
    <cellStyle name="40% - Ênfase6 9 9" xfId="12816" xr:uid="{043362A7-4586-44FC-94FC-BA6E6ED4E533}"/>
    <cellStyle name="40% - Ênfase6 9 9 2" xfId="39671" xr:uid="{9784B968-3D32-4441-9641-419F3B19B6A1}"/>
    <cellStyle name="40% - Ênfase6 9 9 2 2" xfId="39672" xr:uid="{E034F11C-90CF-4045-8E3D-2A7D1B4027AD}"/>
    <cellStyle name="40% - Ênfase6 9 9 2 3" xfId="39673" xr:uid="{D6F4D60E-1519-49FA-90BF-38DB77023574}"/>
    <cellStyle name="40% - Ênfase6 9 9 3" xfId="39674" xr:uid="{B11F8C18-AC47-4171-89D2-9BA843542A14}"/>
    <cellStyle name="40% - Ênfase6 9 9 4" xfId="39675" xr:uid="{33F422D6-657D-4999-8F38-70232A18EBFB}"/>
    <cellStyle name="40% - Ênfase6 90" xfId="39676" xr:uid="{84675A77-3DB4-4CDF-BA30-FACC3E5104D3}"/>
    <cellStyle name="40% - Ênfase6 90 2" xfId="39677" xr:uid="{0E7E3D7F-CAB1-4105-92FB-EFA425540488}"/>
    <cellStyle name="40% - Ênfase6 91" xfId="39678" xr:uid="{50BC06BB-3C0A-4EBF-84FE-4CF5B71A7539}"/>
    <cellStyle name="40% - Ênfase6 91 2" xfId="39679" xr:uid="{CEE278F9-F4B6-4D9A-86E0-6ACCA9467B5F}"/>
    <cellStyle name="40% - Ênfase6 92" xfId="39680" xr:uid="{A4826DA9-8B42-4121-BA5E-10AB0B4412EF}"/>
    <cellStyle name="40% - Ênfase6 92 2" xfId="39681" xr:uid="{4E4C2C7B-DCAC-45FD-A4FD-58E89D8509DC}"/>
    <cellStyle name="40% - Ênfase6 93" xfId="39682" xr:uid="{F0316331-2844-4795-A144-DA7554341AFC}"/>
    <cellStyle name="40% - Ênfase6 93 2" xfId="39683" xr:uid="{E8439063-3602-4F07-83BF-C3E3B507FF98}"/>
    <cellStyle name="40% - Ênfase6 94" xfId="39684" xr:uid="{9BD6125E-65D6-4AF1-939B-7A6310005E07}"/>
    <cellStyle name="40% - Ênfase6 94 2" xfId="39685" xr:uid="{97ED692E-A9E9-40FA-A7D4-EEC3681EC85B}"/>
    <cellStyle name="40% - Ênfase6 95" xfId="39686" xr:uid="{BBEC56C3-8F6F-4B0D-8E84-C17F150F9CEE}"/>
    <cellStyle name="40% - Ênfase6 95 2" xfId="39687" xr:uid="{D559B888-4EC8-4D3D-AE94-340F4C005B96}"/>
    <cellStyle name="40% - Ênfase6 96" xfId="39688" xr:uid="{017BF0CC-CECD-45A1-AA55-ACA6277EFBCD}"/>
    <cellStyle name="40% - Ênfase6 96 2" xfId="39689" xr:uid="{1642BCBA-7590-421F-A424-65F2E4F4DCC2}"/>
    <cellStyle name="40% - Ênfase6 97" xfId="39690" xr:uid="{3CEE1EB1-4AD8-4E26-BEF7-2AE15FD17522}"/>
    <cellStyle name="40% - Ênfase6 97 2" xfId="39691" xr:uid="{7EEF1061-9654-4BF7-AB8F-4453B89FA908}"/>
    <cellStyle name="40% - Ênfase6 98" xfId="39692" xr:uid="{04B4B53D-FE85-4E3E-A8C9-51698B5E96CB}"/>
    <cellStyle name="40% - Ênfase6 98 2" xfId="39693" xr:uid="{54994762-3AD1-4360-9074-C5FA21224D27}"/>
    <cellStyle name="40% - Ênfase6 99" xfId="39694" xr:uid="{1E5D2923-2B57-482F-BA21-4B0F061D454B}"/>
    <cellStyle name="60% - Accent1 2" xfId="4028" xr:uid="{D52F4777-B7AB-4BFB-ADF9-2C6029C3AAA2}"/>
    <cellStyle name="60% - Accent1 2 10" xfId="5613" xr:uid="{0C107BC0-9A08-4680-89D5-D5F2CB3BCC5D}"/>
    <cellStyle name="60% - Accent1 2 2" xfId="5614" xr:uid="{FA388F0F-4FCE-4CF5-BCD6-BCDD7972C5CA}"/>
    <cellStyle name="60% - Accent1 2 3" xfId="5615" xr:uid="{274802B4-7F23-4F27-8503-712AD5BB7C7A}"/>
    <cellStyle name="60% - Accent1 2 4" xfId="5616" xr:uid="{EF8C389B-0884-4A24-B181-63E4A775B0D9}"/>
    <cellStyle name="60% - Accent1 2 5" xfId="5617" xr:uid="{8853095B-4720-4513-8062-8DA6359BFC13}"/>
    <cellStyle name="60% - Accent1 2 6" xfId="5618" xr:uid="{851967E1-EA40-4AA7-9B3F-C415309A5970}"/>
    <cellStyle name="60% - Accent1 2 7" xfId="5619" xr:uid="{2C09EFFE-ADCC-48CE-8EE0-0339278F1F4B}"/>
    <cellStyle name="60% - Accent1 2 8" xfId="5620" xr:uid="{FF6DDAD3-A114-42EA-9728-46CF9217AD24}"/>
    <cellStyle name="60% - Accent1 2 9" xfId="5621" xr:uid="{0CD9B162-88D6-4216-BE91-A9C91A235A6B}"/>
    <cellStyle name="60% - Accent1 3" xfId="5622" xr:uid="{13911C74-0CEF-45B3-8F3D-E07DE0F859E8}"/>
    <cellStyle name="60% - Accent1 3 2" xfId="5623" xr:uid="{C1595142-5ACC-4976-9A17-E0FABAAFF56F}"/>
    <cellStyle name="60% - Accent1 3 3" xfId="5624" xr:uid="{F405FC38-30B6-4CED-95CB-BFC1B37BE9FF}"/>
    <cellStyle name="60% - Accent1 3 4" xfId="5625" xr:uid="{8C6D3FF5-A04A-40B8-AB3C-E128B9103114}"/>
    <cellStyle name="60% - Accent1 3 5" xfId="5626" xr:uid="{897113DB-5CE3-4AB1-913C-869DB19045D9}"/>
    <cellStyle name="60% - Accent1 3 6" xfId="5627" xr:uid="{AC7CA208-A800-4347-B879-A728CD1C7333}"/>
    <cellStyle name="60% - Accent1 3 7" xfId="5628" xr:uid="{544F5D6E-2569-428D-A8CA-3F8FE5905BD4}"/>
    <cellStyle name="60% - Accent1 3 8" xfId="5629" xr:uid="{4319A4DD-022A-4684-8430-C82A469CE1AE}"/>
    <cellStyle name="60% - Accent1 3 9" xfId="5630" xr:uid="{D1408250-3D62-441E-9DDC-F9D89F95DC2B}"/>
    <cellStyle name="60% - Accent1 4" xfId="5631" xr:uid="{045966A6-A7F7-47C9-823B-C1A4C94441F9}"/>
    <cellStyle name="60% - Accent1 4 2" xfId="5632" xr:uid="{55E1A619-26CC-49AD-803F-CB6E5AE80E0C}"/>
    <cellStyle name="60% - Accent1 4 3" xfId="5633" xr:uid="{23DB6EDD-8830-4F03-9D40-FA54FA92227B}"/>
    <cellStyle name="60% - Accent1 4 4" xfId="5634" xr:uid="{AE577C19-6B26-4F42-8430-074693AE5178}"/>
    <cellStyle name="60% - Accent1 4 5" xfId="5635" xr:uid="{C18BD83A-087E-4161-8FD6-3FCF869B977B}"/>
    <cellStyle name="60% - Accent1 4 6" xfId="5636" xr:uid="{6EABFD07-0309-4DEB-887A-5F84DF4EB77E}"/>
    <cellStyle name="60% - Accent1 4 7" xfId="5637" xr:uid="{158B4799-0B94-41C5-AE9E-1560A4965AE8}"/>
    <cellStyle name="60% - Accent1 4 8" xfId="5638" xr:uid="{EF5F1EF1-DDE9-4108-A88F-32B1146BA8E0}"/>
    <cellStyle name="60% - Accent1 4 9" xfId="5639" xr:uid="{3D04E51E-7466-4C77-AF85-5E0F73882413}"/>
    <cellStyle name="60% - Accent2 2" xfId="4029" xr:uid="{D3A619E4-CECF-4EDF-9953-CB77035433C7}"/>
    <cellStyle name="60% - Accent2 2 10" xfId="5640" xr:uid="{B8073B68-BF9C-46AA-BF87-64D02E0A42E1}"/>
    <cellStyle name="60% - Accent2 2 2" xfId="5641" xr:uid="{497EF412-4031-4556-95AC-213D941A8A47}"/>
    <cellStyle name="60% - Accent2 2 3" xfId="5642" xr:uid="{048581FE-5997-4213-A67D-53048B99BC53}"/>
    <cellStyle name="60% - Accent2 2 4" xfId="5643" xr:uid="{E02F5A0B-1573-4F67-A6FE-315463894596}"/>
    <cellStyle name="60% - Accent2 2 5" xfId="5644" xr:uid="{923C0D7A-7E77-49FE-B4D2-5ED44236B116}"/>
    <cellStyle name="60% - Accent2 2 6" xfId="5645" xr:uid="{DA0AAA47-AFFE-4275-AA5E-E139FD438683}"/>
    <cellStyle name="60% - Accent2 2 7" xfId="5646" xr:uid="{CE31FDC5-8812-4E0C-8A96-5DD7E3C466E0}"/>
    <cellStyle name="60% - Accent2 2 8" xfId="5647" xr:uid="{B35EAC7D-C817-44DC-8F51-F892596ECA5F}"/>
    <cellStyle name="60% - Accent2 2 9" xfId="5648" xr:uid="{38BAD019-6EA2-4407-96EE-C9693C2D0D8B}"/>
    <cellStyle name="60% - Accent2 3" xfId="5649" xr:uid="{B1524EBE-3374-4663-94A6-76CD7C7404C6}"/>
    <cellStyle name="60% - Accent2 3 2" xfId="5650" xr:uid="{C3522458-58EE-4476-9DC8-AB8E6180F4E3}"/>
    <cellStyle name="60% - Accent2 3 3" xfId="5651" xr:uid="{97194C4C-7E46-4F84-BBD0-98AE20F6CF0D}"/>
    <cellStyle name="60% - Accent2 3 4" xfId="5652" xr:uid="{0082BD63-5BED-44AD-B9DF-91EA81F27866}"/>
    <cellStyle name="60% - Accent2 3 5" xfId="5653" xr:uid="{6663839F-D057-4733-9BB9-FA264D0911E6}"/>
    <cellStyle name="60% - Accent2 3 6" xfId="5654" xr:uid="{575F718E-2CEE-47D1-B5F0-306A06C7B147}"/>
    <cellStyle name="60% - Accent2 3 7" xfId="5655" xr:uid="{29645BCE-F0D9-4026-B8B7-1C4B32E58B21}"/>
    <cellStyle name="60% - Accent2 3 8" xfId="5656" xr:uid="{53486690-3B89-4634-9E82-AE09107CA0ED}"/>
    <cellStyle name="60% - Accent2 3 9" xfId="5657" xr:uid="{A12734F6-0252-4061-B123-0C5E516DAF2D}"/>
    <cellStyle name="60% - Accent2 4" xfId="5658" xr:uid="{36058D47-6D34-421B-8230-443F65E6213A}"/>
    <cellStyle name="60% - Accent2 4 2" xfId="5659" xr:uid="{616B65F8-4C02-4821-BE76-4ED442A8606C}"/>
    <cellStyle name="60% - Accent2 4 3" xfId="5660" xr:uid="{D633B5CC-345D-4F28-9DDD-70F5054024B5}"/>
    <cellStyle name="60% - Accent2 4 4" xfId="5661" xr:uid="{182205B2-CF8B-49FE-A422-E87134CAF954}"/>
    <cellStyle name="60% - Accent2 4 5" xfId="5662" xr:uid="{F4DC8714-5ADF-4DB3-9A4B-01747BED6CF5}"/>
    <cellStyle name="60% - Accent2 4 6" xfId="5663" xr:uid="{7A2770FC-1DCB-461E-8F1E-EB66C49E69BD}"/>
    <cellStyle name="60% - Accent2 4 7" xfId="5664" xr:uid="{DACE6418-2950-48A7-9337-15CAF9B55245}"/>
    <cellStyle name="60% - Accent2 4 8" xfId="5665" xr:uid="{B6E0D7D9-4590-49D3-87E0-12A95D9CEFA8}"/>
    <cellStyle name="60% - Accent2 4 9" xfId="5666" xr:uid="{2021C291-98CD-4DC0-9578-4EDC738F3B42}"/>
    <cellStyle name="60% - Accent3 2" xfId="4030" xr:uid="{D5526160-1BF3-4896-B56A-4C12CBAC0907}"/>
    <cellStyle name="60% - Accent3 2 10" xfId="5667" xr:uid="{7BC9FBF6-9E31-4B94-AA9B-A93E2A13569E}"/>
    <cellStyle name="60% - Accent3 2 2" xfId="5668" xr:uid="{C04B7B4B-B3C0-428C-A73B-2E3891B90FEE}"/>
    <cellStyle name="60% - Accent3 2 3" xfId="5669" xr:uid="{754F4F01-AC5C-4DCD-94ED-B0C9C0A77AA8}"/>
    <cellStyle name="60% - Accent3 2 4" xfId="5670" xr:uid="{60D7D85F-F0EF-4EBA-91FB-7264136E38B6}"/>
    <cellStyle name="60% - Accent3 2 5" xfId="5671" xr:uid="{F60A7B4F-7442-40BC-AE2C-F3F8DC6438AE}"/>
    <cellStyle name="60% - Accent3 2 6" xfId="5672" xr:uid="{0C457C9E-FCA0-47B5-96CA-59EB3114E029}"/>
    <cellStyle name="60% - Accent3 2 7" xfId="5673" xr:uid="{661C86AC-F8EE-4136-9DEB-E37D523DE755}"/>
    <cellStyle name="60% - Accent3 2 8" xfId="5674" xr:uid="{9E4806C2-6C42-4E42-98B9-5B9A245F139A}"/>
    <cellStyle name="60% - Accent3 2 9" xfId="5675" xr:uid="{BBDDF2AD-F097-4132-99A4-192F8047DE8C}"/>
    <cellStyle name="60% - Accent3 3" xfId="5676" xr:uid="{D0A1556E-0126-49F2-A310-6BFE8F54D588}"/>
    <cellStyle name="60% - Accent3 3 2" xfId="5677" xr:uid="{1C8A7254-D686-4A29-AF74-66F4CEFC2F04}"/>
    <cellStyle name="60% - Accent3 3 3" xfId="5678" xr:uid="{A8023DF8-C181-43C5-9DC9-77B819F7B512}"/>
    <cellStyle name="60% - Accent3 3 4" xfId="5679" xr:uid="{A1474EA5-D1D9-482F-86F8-AAA926F7556B}"/>
    <cellStyle name="60% - Accent3 3 5" xfId="5680" xr:uid="{22AB5597-A742-4219-80F8-30E14219499C}"/>
    <cellStyle name="60% - Accent3 3 6" xfId="5681" xr:uid="{85B9176C-1562-4E4D-BCA3-337F69ABFA3C}"/>
    <cellStyle name="60% - Accent3 3 7" xfId="5682" xr:uid="{251FD419-1D42-4C42-8841-545BC98EE925}"/>
    <cellStyle name="60% - Accent3 3 8" xfId="5683" xr:uid="{A38EBC46-BD3E-48C1-B73D-E2EC6A4A0ACC}"/>
    <cellStyle name="60% - Accent3 3 9" xfId="5684" xr:uid="{932ACDBB-AA51-461C-AC29-B877654B08FA}"/>
    <cellStyle name="60% - Accent3 4" xfId="5685" xr:uid="{0226606B-110D-4665-9036-97CF65A0E0BD}"/>
    <cellStyle name="60% - Accent3 4 2" xfId="5686" xr:uid="{689BF0A7-F687-4880-9DC0-837584AA01E2}"/>
    <cellStyle name="60% - Accent3 4 3" xfId="5687" xr:uid="{B05828CD-EFD7-46A1-ACFE-57859E8BBA2B}"/>
    <cellStyle name="60% - Accent3 4 4" xfId="5688" xr:uid="{0D5B71FE-43D0-4649-AABD-E2672F7F84D4}"/>
    <cellStyle name="60% - Accent3 4 5" xfId="5689" xr:uid="{C827E67F-F73C-4857-91F9-43D9DF116C24}"/>
    <cellStyle name="60% - Accent3 4 6" xfId="5690" xr:uid="{F4203458-FD4E-4EAE-9FE6-7948E55092E3}"/>
    <cellStyle name="60% - Accent3 4 7" xfId="5691" xr:uid="{7D8046A4-F995-43C4-A795-A691CFBDD617}"/>
    <cellStyle name="60% - Accent3 4 8" xfId="5692" xr:uid="{C3A1F1E9-A1D7-4805-8127-4C6E68A66F44}"/>
    <cellStyle name="60% - Accent3 4 9" xfId="5693" xr:uid="{5B545F84-0F20-4C84-9FBB-6D5A5C0CF7FB}"/>
    <cellStyle name="60% - Accent4 2" xfId="4031" xr:uid="{29D9A9D5-C7C0-467E-9EFD-69F2CA7E1E84}"/>
    <cellStyle name="60% - Accent4 2 10" xfId="5694" xr:uid="{FD61A7B0-6A40-4D49-A596-F00C9C32122A}"/>
    <cellStyle name="60% - Accent4 2 2" xfId="5695" xr:uid="{77B067FD-9E3B-43DA-886E-75234C6D5731}"/>
    <cellStyle name="60% - Accent4 2 3" xfId="5696" xr:uid="{CCBB28D3-39CD-414E-9A5E-B63B3BE236EE}"/>
    <cellStyle name="60% - Accent4 2 4" xfId="5697" xr:uid="{6A3CD309-4439-420E-9AEF-4FBC12C3A395}"/>
    <cellStyle name="60% - Accent4 2 5" xfId="5698" xr:uid="{58EB08EC-BD97-4E26-86D7-ECA9672F0BD9}"/>
    <cellStyle name="60% - Accent4 2 6" xfId="5699" xr:uid="{18750C91-F1B7-49CD-B7F1-38A5209D024F}"/>
    <cellStyle name="60% - Accent4 2 7" xfId="5700" xr:uid="{34E3E7DF-316A-4BA2-BE88-D2CE2D70F933}"/>
    <cellStyle name="60% - Accent4 2 8" xfId="5701" xr:uid="{0C4B2B64-C208-4254-8193-0BE2185A762F}"/>
    <cellStyle name="60% - Accent4 2 9" xfId="5702" xr:uid="{D2AD494A-F2CF-406C-B074-08B6D4CF4A75}"/>
    <cellStyle name="60% - Accent4 3" xfId="5703" xr:uid="{E74049B9-9552-4620-96D6-6453808F6E47}"/>
    <cellStyle name="60% - Accent4 3 2" xfId="5704" xr:uid="{B3F43831-FE01-4136-8789-152DE5410A25}"/>
    <cellStyle name="60% - Accent4 3 3" xfId="5705" xr:uid="{759B1DD3-0CA3-4B0A-8D9E-AED697566DBB}"/>
    <cellStyle name="60% - Accent4 3 4" xfId="5706" xr:uid="{DB34D29B-6759-46E9-99B7-3EE7E8ED1104}"/>
    <cellStyle name="60% - Accent4 3 5" xfId="5707" xr:uid="{71CB021A-0A0F-495F-9D79-D24E70556C0D}"/>
    <cellStyle name="60% - Accent4 3 6" xfId="5708" xr:uid="{4FAC3866-42EF-4E89-82DD-0649F86BDCF3}"/>
    <cellStyle name="60% - Accent4 3 7" xfId="5709" xr:uid="{0D4557C4-08CC-41FF-B10F-CF2A26F2B425}"/>
    <cellStyle name="60% - Accent4 3 8" xfId="5710" xr:uid="{921BAA4C-AAA1-46FC-8D20-88B041AC2B59}"/>
    <cellStyle name="60% - Accent4 3 9" xfId="5711" xr:uid="{70BEC72E-D3BB-4148-8233-7D1696E1C298}"/>
    <cellStyle name="60% - Accent4 4" xfId="5712" xr:uid="{74DCE56B-CEE3-46DB-8ABF-162E9B9BD90B}"/>
    <cellStyle name="60% - Accent4 4 2" xfId="5713" xr:uid="{6F21102D-DDB9-4EF5-9CFA-AE7B4C8A9AC6}"/>
    <cellStyle name="60% - Accent4 4 3" xfId="5714" xr:uid="{8D90E750-3F74-4A8C-808D-D9A043E6D030}"/>
    <cellStyle name="60% - Accent4 4 4" xfId="5715" xr:uid="{6C69B280-FE07-42ED-9B98-2D03E0062E11}"/>
    <cellStyle name="60% - Accent4 4 5" xfId="5716" xr:uid="{7D307AD0-608E-48A0-A714-D543146674C0}"/>
    <cellStyle name="60% - Accent4 4 6" xfId="5717" xr:uid="{10BF41E3-0471-4541-9D98-13BF95ADC510}"/>
    <cellStyle name="60% - Accent4 4 7" xfId="5718" xr:uid="{952461C1-12F8-4128-9997-3C3CF2E46994}"/>
    <cellStyle name="60% - Accent4 4 8" xfId="5719" xr:uid="{780309E1-EA51-4616-A4A8-723598DE0A36}"/>
    <cellStyle name="60% - Accent4 4 9" xfId="5720" xr:uid="{8C1405D2-E293-40AA-AFD1-9559F837EE95}"/>
    <cellStyle name="60% - Accent5 2" xfId="4032" xr:uid="{82F7B733-1357-417F-ABAB-A40E8DE7B58A}"/>
    <cellStyle name="60% - Accent5 2 10" xfId="5721" xr:uid="{192CEE72-640A-49B3-A77E-E64D9D909DBD}"/>
    <cellStyle name="60% - Accent5 2 2" xfId="5722" xr:uid="{458885CB-71C6-4334-BEC1-8643E7A440E4}"/>
    <cellStyle name="60% - Accent5 2 3" xfId="5723" xr:uid="{104C32D8-6CBB-4983-84A1-0F163F2098B4}"/>
    <cellStyle name="60% - Accent5 2 4" xfId="5724" xr:uid="{F7418FC1-181F-49F2-8026-44BB3C6EEEF5}"/>
    <cellStyle name="60% - Accent5 2 5" xfId="5725" xr:uid="{DF8E2ED4-5A9B-4580-9862-86791CE43868}"/>
    <cellStyle name="60% - Accent5 2 6" xfId="5726" xr:uid="{EF218E3A-2FA2-4BD5-9F04-C2516194F2A1}"/>
    <cellStyle name="60% - Accent5 2 7" xfId="5727" xr:uid="{60B0EEE7-9E9A-4E21-B78C-457A6379CE04}"/>
    <cellStyle name="60% - Accent5 2 8" xfId="5728" xr:uid="{F8B34CDF-4EC1-4F61-B3D4-451F47E42C0D}"/>
    <cellStyle name="60% - Accent5 2 9" xfId="5729" xr:uid="{F3866FBB-49C8-46FB-9E7A-D34BC0F272B8}"/>
    <cellStyle name="60% - Accent5 3" xfId="5730" xr:uid="{B5B82B3B-23EE-4D10-9084-960420F09345}"/>
    <cellStyle name="60% - Accent5 3 2" xfId="5731" xr:uid="{6D6B266B-B4E1-4C30-AA8A-BF5C6356AD49}"/>
    <cellStyle name="60% - Accent5 3 3" xfId="5732" xr:uid="{EF24AFFB-9059-4A6D-BC9C-249D3F6A4977}"/>
    <cellStyle name="60% - Accent5 3 4" xfId="5733" xr:uid="{F22C6000-6FE4-4723-A0A9-AC38A75C57C0}"/>
    <cellStyle name="60% - Accent5 3 5" xfId="5734" xr:uid="{F0207431-D569-4261-BD50-B7E052EDEEED}"/>
    <cellStyle name="60% - Accent5 3 6" xfId="5735" xr:uid="{2184CA31-9420-407F-96FF-828D563F28C2}"/>
    <cellStyle name="60% - Accent5 3 7" xfId="5736" xr:uid="{D4BD4F5E-5AD9-4B11-8E5D-C78ABF0EBEFF}"/>
    <cellStyle name="60% - Accent5 3 8" xfId="5737" xr:uid="{41E46A21-AE93-4E24-8FA1-434C5921F805}"/>
    <cellStyle name="60% - Accent5 3 9" xfId="5738" xr:uid="{8AAF59EE-A918-4306-B9CD-8FF471A9621A}"/>
    <cellStyle name="60% - Accent5 4" xfId="5739" xr:uid="{C0AA80A9-D4F9-490D-BDA7-CD43A825295A}"/>
    <cellStyle name="60% - Accent5 4 2" xfId="5740" xr:uid="{A0FF3DAC-8B15-4A5C-91BE-D9ACEB6FDBBE}"/>
    <cellStyle name="60% - Accent5 4 3" xfId="5741" xr:uid="{1E522421-9B5E-4527-BAC4-DB4D7E35F054}"/>
    <cellStyle name="60% - Accent5 4 4" xfId="5742" xr:uid="{97384329-60BA-4F59-96C7-F804C87B0455}"/>
    <cellStyle name="60% - Accent5 4 5" xfId="5743" xr:uid="{9BEACF9D-8B39-4357-9BA0-66B7CBF00337}"/>
    <cellStyle name="60% - Accent5 4 6" xfId="5744" xr:uid="{212DFE52-E774-4339-A362-8883FD14577A}"/>
    <cellStyle name="60% - Accent5 4 7" xfId="5745" xr:uid="{38E83C1B-D40E-43AC-A2FC-84FE2FC03DF7}"/>
    <cellStyle name="60% - Accent5 4 8" xfId="5746" xr:uid="{A2E97F27-2E5A-435E-8509-5C702659FF0F}"/>
    <cellStyle name="60% - Accent5 4 9" xfId="5747" xr:uid="{693D7D69-18FB-4B26-8737-57B1533E1938}"/>
    <cellStyle name="60% - Accent6 2" xfId="4033" xr:uid="{DA8A8983-46D7-44FB-A413-AE6F675123C6}"/>
    <cellStyle name="60% - Accent6 2 10" xfId="5748" xr:uid="{1436B93B-EFCF-4753-9E3E-15FA246FE9D6}"/>
    <cellStyle name="60% - Accent6 2 2" xfId="5749" xr:uid="{26563C0D-4AF8-4012-BF3A-47DF16EAB52D}"/>
    <cellStyle name="60% - Accent6 2 3" xfId="5750" xr:uid="{BE0FF2BB-F41E-482A-AA53-088E572970EB}"/>
    <cellStyle name="60% - Accent6 2 4" xfId="5751" xr:uid="{BC76379B-FF63-440A-AE3A-36C1AE6E73E0}"/>
    <cellStyle name="60% - Accent6 2 5" xfId="5752" xr:uid="{FEC2852F-86D5-4C69-AC58-EAD27AFC9D8A}"/>
    <cellStyle name="60% - Accent6 2 6" xfId="5753" xr:uid="{9F2C00CD-10A6-4115-82C0-2CF839ACA515}"/>
    <cellStyle name="60% - Accent6 2 7" xfId="5754" xr:uid="{67BF24E2-8ED7-4B0E-B1B2-B4964B4CDC7D}"/>
    <cellStyle name="60% - Accent6 2 8" xfId="5755" xr:uid="{BE37ED56-32B4-4718-AE2D-61774C8276D8}"/>
    <cellStyle name="60% - Accent6 2 9" xfId="5756" xr:uid="{E5F5E596-7C66-4C3F-916A-7B37616CB1FB}"/>
    <cellStyle name="60% - Accent6 3" xfId="5757" xr:uid="{1C2E4BC8-7AAE-404E-B51B-3C8688D3F3B0}"/>
    <cellStyle name="60% - Accent6 3 2" xfId="5758" xr:uid="{5B4DDC80-1A8E-46C4-8910-A13E4F916BCB}"/>
    <cellStyle name="60% - Accent6 3 3" xfId="5759" xr:uid="{744F0A96-E850-4565-8B54-E06FF083BAA2}"/>
    <cellStyle name="60% - Accent6 3 4" xfId="5760" xr:uid="{CE95D07A-E8BB-4724-A9D7-B132E27EA857}"/>
    <cellStyle name="60% - Accent6 3 5" xfId="5761" xr:uid="{54EF92B7-2C29-4627-8700-0D5BB32ED77A}"/>
    <cellStyle name="60% - Accent6 3 6" xfId="5762" xr:uid="{C97EE5CF-FD4B-46B6-A443-C3CE30E07656}"/>
    <cellStyle name="60% - Accent6 3 7" xfId="5763" xr:uid="{12FB382B-846B-485B-A4F9-E0842FD0C53D}"/>
    <cellStyle name="60% - Accent6 3 8" xfId="5764" xr:uid="{0DD29FFC-3F55-4A4D-93A2-432616920E83}"/>
    <cellStyle name="60% - Accent6 3 9" xfId="5765" xr:uid="{0C0D7C37-5272-4623-A167-3AE61B4A3004}"/>
    <cellStyle name="60% - Accent6 4" xfId="5766" xr:uid="{01961E9F-EFC3-484F-8917-6927B7F3A435}"/>
    <cellStyle name="60% - Accent6 4 2" xfId="5767" xr:uid="{9392D951-06D7-4FF8-AA67-4100BC505270}"/>
    <cellStyle name="60% - Accent6 4 3" xfId="5768" xr:uid="{4EBC5315-D06E-41E1-99DB-E736C81D2F4B}"/>
    <cellStyle name="60% - Accent6 4 4" xfId="5769" xr:uid="{BBC150EA-ADCE-4F64-A491-E17C1BF4E569}"/>
    <cellStyle name="60% - Accent6 4 5" xfId="5770" xr:uid="{EF28ADB4-95CB-4F0D-AD1E-258AABA67FE5}"/>
    <cellStyle name="60% - Accent6 4 6" xfId="5771" xr:uid="{5076B8E5-E54E-4F3E-98F5-D1EAB7205BDF}"/>
    <cellStyle name="60% - Accent6 4 7" xfId="5772" xr:uid="{56E26FEA-C9DD-41BC-9C81-5DC57166FE91}"/>
    <cellStyle name="60% - Accent6 4 8" xfId="5773" xr:uid="{C261A98F-971D-44F9-8215-C88E03215F4D}"/>
    <cellStyle name="60% - Accent6 4 9" xfId="5774" xr:uid="{2E386707-5F19-44E1-888C-8D3C4DDA6204}"/>
    <cellStyle name="60% - Ênfase1 10" xfId="5775" xr:uid="{AE9C9740-C099-49CC-A0B5-DE468BEC8F63}"/>
    <cellStyle name="60% - Ênfase1 10 2" xfId="5776" xr:uid="{AF97E758-FB13-4611-A994-37708F25C058}"/>
    <cellStyle name="60% - Ênfase1 10 3" xfId="5777" xr:uid="{36302DC0-EDC2-4861-B042-AE7D4E2FE068}"/>
    <cellStyle name="60% - Ênfase1 11" xfId="5778" xr:uid="{FC5447DB-119E-4814-8B86-13384A22AF69}"/>
    <cellStyle name="60% - Ênfase1 11 2" xfId="5779" xr:uid="{98F4F133-CEE8-453A-BC0C-3B31DDE838EF}"/>
    <cellStyle name="60% - Ênfase1 11 3" xfId="5780" xr:uid="{50D0DD7A-C0B6-4401-A28A-5024C88DA4DD}"/>
    <cellStyle name="60% - Ênfase1 12" xfId="5781" xr:uid="{94E89764-E8E5-48AF-9023-EEF53A836708}"/>
    <cellStyle name="60% - Ênfase1 12 2" xfId="5782" xr:uid="{E9C78DBE-E6AF-465E-B6D4-62C5C20B6E08}"/>
    <cellStyle name="60% - Ênfase1 12 3" xfId="5783" xr:uid="{46C26540-B30A-40CA-9928-3B38DFF20C6F}"/>
    <cellStyle name="60% - Ênfase1 13" xfId="5784" xr:uid="{5ADD770B-F2EF-4667-8F6D-6E552ECF8450}"/>
    <cellStyle name="60% - Ênfase1 14" xfId="5785" xr:uid="{4EC416F3-BDF7-4BAA-B139-6B9901EA651E}"/>
    <cellStyle name="60% - Ênfase1 15" xfId="5786" xr:uid="{6AF4A2EE-8DB4-4C78-8FFB-F6748BF483F4}"/>
    <cellStyle name="60% - Ênfase1 16" xfId="5787" xr:uid="{4D6B8226-3FFE-407D-8EA7-DEAD7C7CE2B6}"/>
    <cellStyle name="60% - Ênfase1 17" xfId="5788" xr:uid="{36E6C097-9601-4D0C-8F5C-F9DFB67B0283}"/>
    <cellStyle name="60% - Ênfase1 18" xfId="12817" xr:uid="{E9C05028-C6B1-4413-8735-0C177242E010}"/>
    <cellStyle name="60% - Ênfase1 19" xfId="12818" xr:uid="{C8D6DE76-0CD0-46F3-B690-DCD0A6A932D5}"/>
    <cellStyle name="60% - Ênfase1 2" xfId="5789" xr:uid="{10252925-9253-4247-B141-D41A9D94CB0D}"/>
    <cellStyle name="60% - Ênfase1 2 10" xfId="12819" xr:uid="{CA639028-5CFE-4C95-B22A-03CBF99BEB85}"/>
    <cellStyle name="60% - Ênfase1 2 11" xfId="12820" xr:uid="{A52C328C-F357-429E-A1E8-74DD6F4E30B3}"/>
    <cellStyle name="60% - Ênfase1 2 12" xfId="39695" xr:uid="{F42E4AD4-54F9-4EB2-8209-64F07C28533E}"/>
    <cellStyle name="60% - Ênfase1 2 13" xfId="39696" xr:uid="{609F1E52-FA9F-41B3-949D-611392391C15}"/>
    <cellStyle name="60% - Ênfase1 2 14" xfId="39697" xr:uid="{8C004A9B-78B0-4CA4-9E66-362809F54DA9}"/>
    <cellStyle name="60% - Ênfase1 2 2" xfId="5790" xr:uid="{E646C00F-523E-4C1F-B31C-0E0E6EB6C78D}"/>
    <cellStyle name="60% - Ênfase1 2 2 10" xfId="12821" xr:uid="{D1EA914B-2AC3-47E3-A543-C94EF31D65D2}"/>
    <cellStyle name="60% - Ênfase1 2 2 10 2" xfId="12822" xr:uid="{BCF086D8-21EC-4CC1-AF8D-06034E70AFC4}"/>
    <cellStyle name="60% - Ênfase1 2 2 11" xfId="12823" xr:uid="{20CC2B4A-226F-4BF9-A4EB-477318F0D713}"/>
    <cellStyle name="60% - Ênfase1 2 2 12" xfId="12824" xr:uid="{37E89594-1A74-4CE5-AA7B-BE49F697F045}"/>
    <cellStyle name="60% - Ênfase1 2 2 13" xfId="12825" xr:uid="{302BBB05-8322-4A12-AF00-5617129B3933}"/>
    <cellStyle name="60% - Ênfase1 2 2 14" xfId="12826" xr:uid="{32171681-BBCF-436C-B0DE-6E2BA1655340}"/>
    <cellStyle name="60% - Ênfase1 2 2 15" xfId="12827" xr:uid="{DC37EDF5-84B9-48A8-B191-97CC3D28A0A4}"/>
    <cellStyle name="60% - Ênfase1 2 2 16" xfId="12828" xr:uid="{681A3B09-0BB3-4693-B856-CB2AD54FA576}"/>
    <cellStyle name="60% - Ênfase1 2 2 17" xfId="39698" xr:uid="{5883C62B-8E58-4CAD-A03C-83201131D6EF}"/>
    <cellStyle name="60% - Ênfase1 2 2 18" xfId="39699" xr:uid="{AFFAB183-597E-4ADB-B5CB-C6E8D460D018}"/>
    <cellStyle name="60% - Ênfase1 2 2 19" xfId="39700" xr:uid="{4674D0F7-8E03-4CBC-B237-2A410CAA96A4}"/>
    <cellStyle name="60% - Ênfase1 2 2 2" xfId="5791" xr:uid="{426547B0-AB19-4251-AFAC-1E47C98D6CBC}"/>
    <cellStyle name="60% - Ênfase1 2 2 3" xfId="5792" xr:uid="{2F49E2F5-659A-46CC-BC76-E46E56C8F618}"/>
    <cellStyle name="60% - Ênfase1 2 2 4" xfId="5793" xr:uid="{9C2327E9-54D5-4C6D-9A56-16DFAD333B2B}"/>
    <cellStyle name="60% - Ênfase1 2 2 5" xfId="5794" xr:uid="{E43DCA19-A292-4832-81C6-7EFC8616133C}"/>
    <cellStyle name="60% - Ênfase1 2 2 6" xfId="5795" xr:uid="{7A2C64B9-2DFA-4326-855A-6031676830B3}"/>
    <cellStyle name="60% - Ênfase1 2 2 7" xfId="5796" xr:uid="{1FAFFE70-31A6-4D14-8950-F18E104736F9}"/>
    <cellStyle name="60% - Ênfase1 2 2 8" xfId="5797" xr:uid="{E13C8466-3E34-464C-A381-E8A3A6941DF6}"/>
    <cellStyle name="60% - Ênfase1 2 2 9" xfId="5798" xr:uid="{DBCC74B2-2890-40AB-ADEB-B7076239C8C1}"/>
    <cellStyle name="60% - Ênfase1 2 3" xfId="5799" xr:uid="{D61148F4-70F5-456F-8ADD-117DA20662A3}"/>
    <cellStyle name="60% - Ênfase1 2 4" xfId="5800" xr:uid="{C1B7A40E-262F-4D5B-879A-079A9FCDD8DD}"/>
    <cellStyle name="60% - Ênfase1 2 5" xfId="12829" xr:uid="{A00033D2-8402-4BC9-AE2A-B4A830C5A274}"/>
    <cellStyle name="60% - Ênfase1 2 5 2" xfId="12830" xr:uid="{3F5E617D-8568-408A-AB46-821D035E8035}"/>
    <cellStyle name="60% - Ênfase1 2 6" xfId="12831" xr:uid="{1FB6CA7B-6D77-415B-AF58-AA4BCF9B9F40}"/>
    <cellStyle name="60% - Ênfase1 2 7" xfId="12832" xr:uid="{2BCC06A9-AA93-413B-B8BB-C0D3182D7CCB}"/>
    <cellStyle name="60% - Ênfase1 2 8" xfId="12833" xr:uid="{5A2715E7-FE87-4C02-A5F2-5B2B72486788}"/>
    <cellStyle name="60% - Ênfase1 2 9" xfId="12834" xr:uid="{F7846684-100F-42CD-9F2B-C434F32A1096}"/>
    <cellStyle name="60% - Ênfase1 20" xfId="12835" xr:uid="{36064F9D-107A-4D56-A3F4-FB2AA3F19723}"/>
    <cellStyle name="60% - Ênfase1 21" xfId="12836" xr:uid="{F254B327-4998-4590-8E8F-E8F8A1B1121B}"/>
    <cellStyle name="60% - Ênfase1 22" xfId="12837" xr:uid="{63240E92-DFAF-4048-9339-B72F1DE9AA1F}"/>
    <cellStyle name="60% - Ênfase1 23" xfId="12838" xr:uid="{7321D9E9-BC15-498F-9D99-2A51164E7F7E}"/>
    <cellStyle name="60% - Ênfase1 24" xfId="12839" xr:uid="{6F92F710-DAB2-4003-AAFE-247CE2BF77E7}"/>
    <cellStyle name="60% - Ênfase1 25" xfId="12840" xr:uid="{71F15634-2E80-46A8-B67D-544798F90ECD}"/>
    <cellStyle name="60% - Ênfase1 26" xfId="12841" xr:uid="{7883E924-091B-41CF-8196-AC638D87562A}"/>
    <cellStyle name="60% - Ênfase1 27" xfId="12842" xr:uid="{60D112B8-B207-4F73-81A8-CB82B5BE2A75}"/>
    <cellStyle name="60% - Ênfase1 28" xfId="12843" xr:uid="{F1203003-7009-4FBC-83EB-EFE07D62A0EC}"/>
    <cellStyle name="60% - Ênfase1 29" xfId="12844" xr:uid="{A3B68128-F3F7-4ACE-B401-F8EEBE2128A3}"/>
    <cellStyle name="60% - Ênfase1 3" xfId="5801" xr:uid="{235E9CB8-03D7-45EE-9D72-C56D2DAE8425}"/>
    <cellStyle name="60% - Ênfase1 3 2" xfId="5802" xr:uid="{17F35FC8-71C1-4122-900C-5B4FC1B979B6}"/>
    <cellStyle name="60% - Ênfase1 3 3" xfId="5803" xr:uid="{EE90BB63-385D-4F83-8CF2-69D57EF38EC2}"/>
    <cellStyle name="60% - Ênfase1 3 4" xfId="5804" xr:uid="{339C5A79-42BA-4064-9513-00F40406312E}"/>
    <cellStyle name="60% - Ênfase1 30" xfId="12845" xr:uid="{24D9F6AC-403F-4696-851D-A5D3B43FBE64}"/>
    <cellStyle name="60% - Ênfase1 31" xfId="12846" xr:uid="{38D44080-13C8-4FEF-9367-8A4C6D8FAD1A}"/>
    <cellStyle name="60% - Ênfase1 32" xfId="12847" xr:uid="{686E2633-7B9D-45D8-B9A0-DF795EE616F6}"/>
    <cellStyle name="60% - Ênfase1 33" xfId="12848" xr:uid="{7834A807-07F2-4F3E-B329-D5421EABBC6A}"/>
    <cellStyle name="60% - Ênfase1 34" xfId="12849" xr:uid="{A0BD11AC-CB0F-450B-B2FF-51B456CE2BA2}"/>
    <cellStyle name="60% - Ênfase1 35" xfId="12850" xr:uid="{F03E410D-6CC3-4935-8042-7DDAC5F8ACB9}"/>
    <cellStyle name="60% - Ênfase1 36" xfId="12851" xr:uid="{33BC9BB8-AE67-4513-B4EC-37A765CB6899}"/>
    <cellStyle name="60% - Ênfase1 4" xfId="5805" xr:uid="{D614CC74-6C33-41E5-9C73-E843A1516890}"/>
    <cellStyle name="60% - Ênfase1 5" xfId="5806" xr:uid="{A7407245-15C3-4CCD-9601-37F42A9D04FD}"/>
    <cellStyle name="60% - Ênfase1 5 2" xfId="5807" xr:uid="{C1AC7662-2CF1-4FA0-9ABA-C737E3AF88ED}"/>
    <cellStyle name="60% - Ênfase1 5 3" xfId="5808" xr:uid="{98FDB46A-455C-41CE-BD6C-D212B4FC9FDE}"/>
    <cellStyle name="60% - Ênfase1 6" xfId="5809" xr:uid="{DB6F26BE-0F90-4BAF-B979-166F8314CF6C}"/>
    <cellStyle name="60% - Ênfase1 6 2" xfId="5810" xr:uid="{8E744986-73C5-4A78-AF62-45772E25BE80}"/>
    <cellStyle name="60% - Ênfase1 6 3" xfId="5811" xr:uid="{6EF506F0-1D00-4936-9D9E-1E3A7E5D53EC}"/>
    <cellStyle name="60% - Ênfase1 7" xfId="5812" xr:uid="{90423CF3-D84C-4E19-B48A-4120291E1A1C}"/>
    <cellStyle name="60% - Ênfase1 7 2" xfId="5813" xr:uid="{A29C01A5-46A4-413E-AAFC-2544AE9DBFDE}"/>
    <cellStyle name="60% - Ênfase1 7 3" xfId="5814" xr:uid="{0B612747-60F5-4CE8-8D8C-BC523FBB8062}"/>
    <cellStyle name="60% - Ênfase1 8" xfId="5815" xr:uid="{E17F987F-346D-4DCE-B80F-C95DB4E51235}"/>
    <cellStyle name="60% - Ênfase1 8 2" xfId="5816" xr:uid="{99B8E35F-022E-45FC-B8B3-995C5D826773}"/>
    <cellStyle name="60% - Ênfase1 8 3" xfId="5817" xr:uid="{0A3E1BD0-AC19-4302-8D4A-7C24A558F116}"/>
    <cellStyle name="60% - Ênfase1 9" xfId="5818" xr:uid="{4C2BB0BC-A3E8-453D-902D-7C4F3360A899}"/>
    <cellStyle name="60% - Ênfase1 9 2" xfId="5819" xr:uid="{75DBC5FB-4979-4F1E-92FA-1A9113115F89}"/>
    <cellStyle name="60% - Ênfase1 9 3" xfId="5820" xr:uid="{B61925F0-599D-4D37-915A-BCEB53EB6C2B}"/>
    <cellStyle name="60% - Ênfase2 10" xfId="5821" xr:uid="{AC81BAFF-84D5-45AB-A57F-BD8733EA456F}"/>
    <cellStyle name="60% - Ênfase2 10 2" xfId="5822" xr:uid="{ECAF6326-067E-4C27-BA9F-85B904649A97}"/>
    <cellStyle name="60% - Ênfase2 10 3" xfId="5823" xr:uid="{17A03E7B-79D8-4246-88AC-B6C4B6A3FA37}"/>
    <cellStyle name="60% - Ênfase2 11" xfId="5824" xr:uid="{ACD2AF7B-5FEB-4DD1-A1A9-07616BABE62F}"/>
    <cellStyle name="60% - Ênfase2 11 2" xfId="5825" xr:uid="{3E8B5AEC-4AB3-4143-91BF-3EAD512FFA48}"/>
    <cellStyle name="60% - Ênfase2 11 3" xfId="5826" xr:uid="{783ACC10-BE30-4F63-9C82-23D9C961923C}"/>
    <cellStyle name="60% - Ênfase2 12" xfId="5827" xr:uid="{4530ED3B-F6BD-450E-BAE2-B8AA08039AE7}"/>
    <cellStyle name="60% - Ênfase2 12 2" xfId="5828" xr:uid="{0BD36D27-BB8F-4A30-8AC6-726BB101A450}"/>
    <cellStyle name="60% - Ênfase2 12 3" xfId="5829" xr:uid="{FCB3499E-38AA-4CCD-BFD2-E3EE2CED0DAB}"/>
    <cellStyle name="60% - Ênfase2 13" xfId="5830" xr:uid="{9DD91EBC-1F17-40A8-94AE-0EA73D5E405B}"/>
    <cellStyle name="60% - Ênfase2 14" xfId="5831" xr:uid="{13AC5432-B32B-461F-9505-F076E9AD02B8}"/>
    <cellStyle name="60% - Ênfase2 15" xfId="5832" xr:uid="{C5664326-DA4D-41A4-AD2E-85E70CA4BE4D}"/>
    <cellStyle name="60% - Ênfase2 16" xfId="5833" xr:uid="{4BD5ECCD-9E75-482F-93B9-449C23E5ED10}"/>
    <cellStyle name="60% - Ênfase2 17" xfId="5834" xr:uid="{4BF5F610-3EB6-4BF3-A976-B7138449476A}"/>
    <cellStyle name="60% - Ênfase2 18" xfId="12852" xr:uid="{D3F8A19A-B724-4BE2-B17B-846D1B410DA2}"/>
    <cellStyle name="60% - Ênfase2 19" xfId="12853" xr:uid="{D865740B-0958-47D7-B9FF-BF677B3883B8}"/>
    <cellStyle name="60% - Ênfase2 2" xfId="5835" xr:uid="{F14F6322-68DF-41EB-B479-34A39786D4C6}"/>
    <cellStyle name="60% - Ênfase2 2 10" xfId="12854" xr:uid="{DEA5E419-CA66-41B0-9BE4-6AF3EACD97DB}"/>
    <cellStyle name="60% - Ênfase2 2 11" xfId="12855" xr:uid="{46D4337C-B1B3-479D-950F-2B714562A3AA}"/>
    <cellStyle name="60% - Ênfase2 2 12" xfId="39701" xr:uid="{FFADD208-2BCF-47BE-A83F-9A7EDBE19579}"/>
    <cellStyle name="60% - Ênfase2 2 13" xfId="39702" xr:uid="{5D28EE3B-7E20-4BD3-A606-EB75DCDF6360}"/>
    <cellStyle name="60% - Ênfase2 2 14" xfId="39703" xr:uid="{27380FAE-F41F-46F0-BD95-7A0C4C39084C}"/>
    <cellStyle name="60% - Ênfase2 2 2" xfId="5836" xr:uid="{5BB97504-5C20-4F37-9C48-66E538C8A941}"/>
    <cellStyle name="60% - Ênfase2 2 2 10" xfId="12856" xr:uid="{05D00F26-9A80-472E-BF60-650095270AFB}"/>
    <cellStyle name="60% - Ênfase2 2 2 10 2" xfId="12857" xr:uid="{B66FCE70-673D-411E-B28B-0AAEEA0CAE35}"/>
    <cellStyle name="60% - Ênfase2 2 2 11" xfId="12858" xr:uid="{28C53F71-BC27-44CA-B453-6809F409395F}"/>
    <cellStyle name="60% - Ênfase2 2 2 12" xfId="12859" xr:uid="{989F869F-AA5F-41EC-918D-AB8E8D80EA39}"/>
    <cellStyle name="60% - Ênfase2 2 2 13" xfId="12860" xr:uid="{3DE050AC-C9E1-46CA-A658-2952D2099C8B}"/>
    <cellStyle name="60% - Ênfase2 2 2 14" xfId="12861" xr:uid="{C0E8CC95-35D6-4469-A997-420A5962F180}"/>
    <cellStyle name="60% - Ênfase2 2 2 15" xfId="12862" xr:uid="{E2E70286-B847-453B-84BD-94DC6C66BB3C}"/>
    <cellStyle name="60% - Ênfase2 2 2 16" xfId="12863" xr:uid="{10336D13-7BD8-40D8-9A02-89637AB05079}"/>
    <cellStyle name="60% - Ênfase2 2 2 17" xfId="39704" xr:uid="{D130C208-1229-47F3-B050-45AA522EDD91}"/>
    <cellStyle name="60% - Ênfase2 2 2 18" xfId="39705" xr:uid="{3C8ED4A9-7C0F-4F01-8BD8-D67636E900E9}"/>
    <cellStyle name="60% - Ênfase2 2 2 19" xfId="39706" xr:uid="{3B984667-FAF7-4AB5-A702-8B010F0B6B30}"/>
    <cellStyle name="60% - Ênfase2 2 2 2" xfId="5837" xr:uid="{7F106EF8-AB63-4F4E-9D4D-0D757D8963BC}"/>
    <cellStyle name="60% - Ênfase2 2 2 3" xfId="5838" xr:uid="{A8D474B9-62F4-4A4C-9094-86D2E1A8BE8C}"/>
    <cellStyle name="60% - Ênfase2 2 2 4" xfId="5839" xr:uid="{08C75B60-FD0C-465C-82A6-8C206E4B9CC4}"/>
    <cellStyle name="60% - Ênfase2 2 2 5" xfId="5840" xr:uid="{F6B4C037-D44D-41FB-835B-80BD2B38F416}"/>
    <cellStyle name="60% - Ênfase2 2 2 6" xfId="5841" xr:uid="{59F75FA1-CC41-4073-84C9-2031852EC70B}"/>
    <cellStyle name="60% - Ênfase2 2 2 7" xfId="5842" xr:uid="{FEA84DFD-6F9C-4D2F-BBCE-C7E3AC9C61E6}"/>
    <cellStyle name="60% - Ênfase2 2 2 8" xfId="5843" xr:uid="{53E8FB8B-6800-4BF0-988C-9EC066E1FD48}"/>
    <cellStyle name="60% - Ênfase2 2 2 9" xfId="5844" xr:uid="{2C769BEB-43A2-4946-A094-23F08E7C85FA}"/>
    <cellStyle name="60% - Ênfase2 2 3" xfId="5845" xr:uid="{61E181A7-1050-46F8-AAF6-BBBBBFED994A}"/>
    <cellStyle name="60% - Ênfase2 2 4" xfId="5846" xr:uid="{D4BA20BD-856D-43AC-A013-43ED8C54B53B}"/>
    <cellStyle name="60% - Ênfase2 2 5" xfId="12864" xr:uid="{20BB575F-BA97-40EF-9BC9-3B27BF391204}"/>
    <cellStyle name="60% - Ênfase2 2 6" xfId="12865" xr:uid="{8E906AF9-5EAD-4D20-81BF-7B71DC45C2C8}"/>
    <cellStyle name="60% - Ênfase2 2 7" xfId="12866" xr:uid="{8B2725BB-16B2-4545-B1A7-B0DB0803363D}"/>
    <cellStyle name="60% - Ênfase2 2 8" xfId="12867" xr:uid="{DDF117E7-E755-44AB-B702-DA6CF6DBE0FA}"/>
    <cellStyle name="60% - Ênfase2 2 9" xfId="12868" xr:uid="{9177221D-322A-4944-801E-18A896EEC03B}"/>
    <cellStyle name="60% - Ênfase2 20" xfId="12869" xr:uid="{2B221472-2152-4E2C-9ABA-0106E12A3783}"/>
    <cellStyle name="60% - Ênfase2 21" xfId="12870" xr:uid="{3CAC1900-AED0-4C54-A680-09D9FB9651BF}"/>
    <cellStyle name="60% - Ênfase2 22" xfId="12871" xr:uid="{613CBA66-3D15-4428-AA03-AC973AD23440}"/>
    <cellStyle name="60% - Ênfase2 23" xfId="12872" xr:uid="{5BA7EC6E-EC65-4FF5-9FCC-9C522580E3E8}"/>
    <cellStyle name="60% - Ênfase2 24" xfId="12873" xr:uid="{709AC5DB-8042-4CFD-AFD5-4FAA1C3DB88B}"/>
    <cellStyle name="60% - Ênfase2 25" xfId="12874" xr:uid="{C57D31D0-1DBE-4F1F-96CB-29F6DB441669}"/>
    <cellStyle name="60% - Ênfase2 26" xfId="12875" xr:uid="{B0DB3004-9E82-4BFA-B18B-ABB8EE23487A}"/>
    <cellStyle name="60% - Ênfase2 27" xfId="12876" xr:uid="{6F6A9536-AF6A-42D8-8710-59EB705C59EC}"/>
    <cellStyle name="60% - Ênfase2 28" xfId="12877" xr:uid="{3A819BCB-C0A8-41BC-BDC3-5F260FF19ABC}"/>
    <cellStyle name="60% - Ênfase2 29" xfId="12878" xr:uid="{3F16FF18-FF43-4359-86DE-0613530727B2}"/>
    <cellStyle name="60% - Ênfase2 3" xfId="5847" xr:uid="{893513E2-D447-4EDF-B5BE-3A8E9F33807D}"/>
    <cellStyle name="60% - Ênfase2 3 2" xfId="5848" xr:uid="{F941C432-A670-4E62-A66C-99BEAE460F67}"/>
    <cellStyle name="60% - Ênfase2 3 3" xfId="5849" xr:uid="{0EB00BE2-E77F-4C8A-85E4-360784868D47}"/>
    <cellStyle name="60% - Ênfase2 3 4" xfId="5850" xr:uid="{59653B15-52B5-4759-9064-13E2B622FC42}"/>
    <cellStyle name="60% - Ênfase2 30" xfId="12879" xr:uid="{677E466F-EE14-40C0-A7BC-8143C6B6F7CF}"/>
    <cellStyle name="60% - Ênfase2 31" xfId="12880" xr:uid="{2F17AD77-700A-49B1-B324-C9BB47A42EA0}"/>
    <cellStyle name="60% - Ênfase2 32" xfId="12881" xr:uid="{A04B6207-A426-4DE5-97DF-79C2B0066FA2}"/>
    <cellStyle name="60% - Ênfase2 33" xfId="12882" xr:uid="{93FDA7CD-8116-4026-BB0F-74812DA6360D}"/>
    <cellStyle name="60% - Ênfase2 34" xfId="12883" xr:uid="{7EA1E22F-0588-4DA8-B9EB-411AC571E020}"/>
    <cellStyle name="60% - Ênfase2 35" xfId="12884" xr:uid="{E34F4757-C049-413D-9D93-8FB56E7A2AB7}"/>
    <cellStyle name="60% - Ênfase2 36" xfId="12885" xr:uid="{F6B1DCA9-9807-4DC0-85FF-3D3EAD29F3EE}"/>
    <cellStyle name="60% - Ênfase2 4" xfId="5851" xr:uid="{2BB1E446-B895-4969-9C4A-7ECF5F28934D}"/>
    <cellStyle name="60% - Ênfase2 5" xfId="5852" xr:uid="{C423CAAD-6B0C-459B-9CE0-CF5E02B0FD44}"/>
    <cellStyle name="60% - Ênfase2 5 2" xfId="5853" xr:uid="{65340CE2-B249-41CF-BDC7-B62A034F5D97}"/>
    <cellStyle name="60% - Ênfase2 5 3" xfId="5854" xr:uid="{B41A23D7-D3D3-4301-9250-50D46CF60BCE}"/>
    <cellStyle name="60% - Ênfase2 6" xfId="5855" xr:uid="{DBC4A61D-8431-4340-8D4F-AA2ACB18487C}"/>
    <cellStyle name="60% - Ênfase2 6 2" xfId="5856" xr:uid="{8DCB2420-B547-4321-ACF4-1A02FF6F5DB8}"/>
    <cellStyle name="60% - Ênfase2 6 3" xfId="5857" xr:uid="{2230DD15-8ECA-4BF3-BA78-A6BDA69A9C94}"/>
    <cellStyle name="60% - Ênfase2 7" xfId="5858" xr:uid="{A655F14F-1554-4839-AFA0-AAAE904972C9}"/>
    <cellStyle name="60% - Ênfase2 7 2" xfId="5859" xr:uid="{4F761895-9869-4CCB-B6B3-AF5F58B2CA8C}"/>
    <cellStyle name="60% - Ênfase2 7 3" xfId="5860" xr:uid="{555CDD96-6B49-401E-94D8-868EEEBE4A60}"/>
    <cellStyle name="60% - Ênfase2 8" xfId="5861" xr:uid="{2430B6B3-7999-4BFD-A87F-670E85B2D616}"/>
    <cellStyle name="60% - Ênfase2 8 2" xfId="5862" xr:uid="{41F9286A-79D9-4B16-8AB2-90A0C9464FEB}"/>
    <cellStyle name="60% - Ênfase2 8 3" xfId="5863" xr:uid="{D27BAB20-A10E-430B-A623-92207EB75946}"/>
    <cellStyle name="60% - Ênfase2 9" xfId="5864" xr:uid="{7E2C9CB8-7416-422E-9B16-749435EED80D}"/>
    <cellStyle name="60% - Ênfase2 9 2" xfId="5865" xr:uid="{E4A69DBA-0722-4757-8131-14AA88687C34}"/>
    <cellStyle name="60% - Ênfase2 9 3" xfId="5866" xr:uid="{2B0A9E48-10EF-4ABA-99BD-DF15DF13B856}"/>
    <cellStyle name="60% - Ênfase3 10" xfId="5867" xr:uid="{3B5A431A-DEA5-4135-9146-706534BB4126}"/>
    <cellStyle name="60% - Ênfase3 10 2" xfId="5868" xr:uid="{7C35C603-60AA-45C1-85C2-9D23D0A3C5FD}"/>
    <cellStyle name="60% - Ênfase3 10 3" xfId="5869" xr:uid="{36005CE0-5BD4-4618-A2BB-568047FDA206}"/>
    <cellStyle name="60% - Ênfase3 11" xfId="5870" xr:uid="{FD1E143A-BE7A-4EF7-94DD-A210F1400358}"/>
    <cellStyle name="60% - Ênfase3 11 2" xfId="5871" xr:uid="{C59C8D9D-55C8-4DC8-B1EA-9F0B42A8B5D0}"/>
    <cellStyle name="60% - Ênfase3 11 3" xfId="5872" xr:uid="{EF540E5E-CE60-42AE-B5F0-B0B1FC849285}"/>
    <cellStyle name="60% - Ênfase3 12" xfId="5873" xr:uid="{4186DBCA-4CBF-4487-A4C5-F8C8CD0B1B4F}"/>
    <cellStyle name="60% - Ênfase3 12 2" xfId="5874" xr:uid="{8969690A-E178-401F-B10C-ACB12A8BF473}"/>
    <cellStyle name="60% - Ênfase3 12 3" xfId="5875" xr:uid="{8B698084-8C6A-4578-A39A-697AF1FB8A71}"/>
    <cellStyle name="60% - Ênfase3 13" xfId="5876" xr:uid="{36C4BC26-DE1D-4BD8-98CF-CE0D957F5896}"/>
    <cellStyle name="60% - Ênfase3 14" xfId="5877" xr:uid="{6EFA90C7-F579-40A7-A014-1E5E57066358}"/>
    <cellStyle name="60% - Ênfase3 15" xfId="5878" xr:uid="{08952BF4-184A-4F0C-9F93-94EB4DFEA171}"/>
    <cellStyle name="60% - Ênfase3 16" xfId="5879" xr:uid="{8317F2C2-FCA9-46D6-9DAE-E31ED863ACD9}"/>
    <cellStyle name="60% - Ênfase3 17" xfId="5880" xr:uid="{29661ADD-1F89-46A3-ACD8-F06B155356FB}"/>
    <cellStyle name="60% - Ênfase3 18" xfId="12886" xr:uid="{3F50F366-044B-4DD8-9CFE-ACB436B50E6E}"/>
    <cellStyle name="60% - Ênfase3 19" xfId="12887" xr:uid="{4D9A6231-7E64-417C-B314-7961A3869B43}"/>
    <cellStyle name="60% - Ênfase3 2" xfId="5881" xr:uid="{84C21DB2-6524-47C4-BD12-163DDD05EB68}"/>
    <cellStyle name="60% - Ênfase3 2 10" xfId="12888" xr:uid="{5E84A460-61A9-4503-A288-08643019D912}"/>
    <cellStyle name="60% - Ênfase3 2 11" xfId="12889" xr:uid="{5825B2CA-2B83-4CCD-959B-BE2055031725}"/>
    <cellStyle name="60% - Ênfase3 2 12" xfId="39707" xr:uid="{3511C2B7-773A-4896-8125-B0FA6E50E249}"/>
    <cellStyle name="60% - Ênfase3 2 13" xfId="39708" xr:uid="{B7BB2786-BBB0-44B8-876C-BE0AA03BEEA1}"/>
    <cellStyle name="60% - Ênfase3 2 14" xfId="39709" xr:uid="{5D6DD6E1-43D3-4FFC-A3EF-4F77A4D0912F}"/>
    <cellStyle name="60% - Ênfase3 2 2" xfId="5882" xr:uid="{490DEC23-3CD0-4731-A3F7-CBDDE98390E3}"/>
    <cellStyle name="60% - Ênfase3 2 2 10" xfId="12890" xr:uid="{5AD92D1A-B5D0-424C-8DD3-99E50DBC627E}"/>
    <cellStyle name="60% - Ênfase3 2 2 10 2" xfId="12891" xr:uid="{459C1D07-7396-454A-B8C8-224B19EDB635}"/>
    <cellStyle name="60% - Ênfase3 2 2 11" xfId="12892" xr:uid="{F26A0DE4-7B6F-46D8-A759-F6D08434DC31}"/>
    <cellStyle name="60% - Ênfase3 2 2 12" xfId="12893" xr:uid="{DFE59083-D29D-459A-9538-4C7EA20906E9}"/>
    <cellStyle name="60% - Ênfase3 2 2 13" xfId="12894" xr:uid="{3ED0C067-A48E-41A4-AE26-F852A9B25774}"/>
    <cellStyle name="60% - Ênfase3 2 2 14" xfId="12895" xr:uid="{00BB9D32-94B0-49A5-BCAA-E2081FC89A04}"/>
    <cellStyle name="60% - Ênfase3 2 2 15" xfId="12896" xr:uid="{2CB3E664-55D6-4DF3-ACC3-35B57934A635}"/>
    <cellStyle name="60% - Ênfase3 2 2 16" xfId="12897" xr:uid="{742FA43E-C402-4BB8-BDEF-51863640A2D4}"/>
    <cellStyle name="60% - Ênfase3 2 2 17" xfId="39710" xr:uid="{C7BE31A4-50F9-4F9C-92C3-048C7CCA0038}"/>
    <cellStyle name="60% - Ênfase3 2 2 18" xfId="39711" xr:uid="{6AAB0E6B-C68F-4213-9C17-5BA5BF095C13}"/>
    <cellStyle name="60% - Ênfase3 2 2 19" xfId="39712" xr:uid="{8570C3A8-9D0E-492C-BCEE-B2EC05E2D76D}"/>
    <cellStyle name="60% - Ênfase3 2 2 2" xfId="5883" xr:uid="{44FA5518-4CA8-4A9D-B538-26DA980642E6}"/>
    <cellStyle name="60% - Ênfase3 2 2 3" xfId="5884" xr:uid="{FF5E7751-08E1-434F-A37D-40422D7C441C}"/>
    <cellStyle name="60% - Ênfase3 2 2 4" xfId="5885" xr:uid="{A2C3BC0E-3AF8-455C-9094-16B3C98F9CA4}"/>
    <cellStyle name="60% - Ênfase3 2 2 5" xfId="5886" xr:uid="{7A597AA7-C18D-4C65-8707-BE7377D543C5}"/>
    <cellStyle name="60% - Ênfase3 2 2 6" xfId="5887" xr:uid="{127A0DD7-C1B8-47B7-9324-48A26BA82B76}"/>
    <cellStyle name="60% - Ênfase3 2 2 7" xfId="5888" xr:uid="{5F1504C2-D8BA-4222-8440-713CE6512763}"/>
    <cellStyle name="60% - Ênfase3 2 2 8" xfId="5889" xr:uid="{431FAF8E-29D0-4280-8AD1-491E2AF83957}"/>
    <cellStyle name="60% - Ênfase3 2 2 9" xfId="5890" xr:uid="{BCB84884-C151-465B-AEDB-552AA4991746}"/>
    <cellStyle name="60% - Ênfase3 2 3" xfId="5891" xr:uid="{114B535C-F0D3-441E-899F-2D319D3DA4C3}"/>
    <cellStyle name="60% - Ênfase3 2 4" xfId="5892" xr:uid="{3DA467F8-BB16-497F-B5B1-CFB83FF76DD1}"/>
    <cellStyle name="60% - Ênfase3 2 5" xfId="12898" xr:uid="{45D982C3-3A4A-45E2-A499-EFB18648ED1E}"/>
    <cellStyle name="60% - Ênfase3 2 5 2" xfId="12899" xr:uid="{27FFCFAB-2279-4FB4-AF33-55A8AE007C9B}"/>
    <cellStyle name="60% - Ênfase3 2 6" xfId="12900" xr:uid="{A6650A8C-219B-4F10-9F50-1551358D8DAF}"/>
    <cellStyle name="60% - Ênfase3 2 7" xfId="12901" xr:uid="{8211BD93-1948-4D81-986F-EFA2E0D03331}"/>
    <cellStyle name="60% - Ênfase3 2 8" xfId="12902" xr:uid="{0E437358-56AE-4087-BE84-98A2723CB12C}"/>
    <cellStyle name="60% - Ênfase3 2 9" xfId="12903" xr:uid="{BD4D5909-8187-4DDD-8E6D-A69A4349CE59}"/>
    <cellStyle name="60% - Ênfase3 20" xfId="12904" xr:uid="{60A908CA-B313-47BD-88A5-895F95930BFF}"/>
    <cellStyle name="60% - Ênfase3 21" xfId="12905" xr:uid="{D4B6E6B1-B84F-4EDC-A58F-6B2170706F8B}"/>
    <cellStyle name="60% - Ênfase3 22" xfId="12906" xr:uid="{C5E7E465-D005-4FE6-94F9-A0515AC93E8E}"/>
    <cellStyle name="60% - Ênfase3 23" xfId="12907" xr:uid="{7C180433-132E-4771-B6DC-EA658B56E2B5}"/>
    <cellStyle name="60% - Ênfase3 24" xfId="12908" xr:uid="{E2A2BDF3-CFAF-4047-98DB-F0529C13902F}"/>
    <cellStyle name="60% - Ênfase3 25" xfId="12909" xr:uid="{0BE1B694-8CC1-4304-8B17-435EF69BB527}"/>
    <cellStyle name="60% - Ênfase3 26" xfId="12910" xr:uid="{720C0031-0D8C-4AB7-BE23-FB1B3F77F075}"/>
    <cellStyle name="60% - Ênfase3 27" xfId="12911" xr:uid="{6A1C1E1C-341A-4AC7-BB77-073263BD968C}"/>
    <cellStyle name="60% - Ênfase3 28" xfId="12912" xr:uid="{9511B900-E52A-4FB1-9BFA-38ABD0D4A9BE}"/>
    <cellStyle name="60% - Ênfase3 29" xfId="12913" xr:uid="{50DA1A40-EF1E-4AB8-A25B-3C24A44D7A72}"/>
    <cellStyle name="60% - Ênfase3 3" xfId="5893" xr:uid="{B280D830-493B-47CE-A37D-926D5994BCF6}"/>
    <cellStyle name="60% - Ênfase3 3 2" xfId="5894" xr:uid="{47B614D2-69D5-48EF-9600-81AC0A3B7274}"/>
    <cellStyle name="60% - Ênfase3 3 3" xfId="5895" xr:uid="{F87B7431-7337-4019-A414-260691EFF969}"/>
    <cellStyle name="60% - Ênfase3 3 4" xfId="5896" xr:uid="{2EFAB53C-DA3C-425F-B4A2-5BFD8ED54138}"/>
    <cellStyle name="60% - Ênfase3 30" xfId="12914" xr:uid="{9136C1A5-94DD-4E04-B345-8505F8959F74}"/>
    <cellStyle name="60% - Ênfase3 31" xfId="12915" xr:uid="{8D99DC5C-8C0B-4083-91B2-D569310DFC0E}"/>
    <cellStyle name="60% - Ênfase3 32" xfId="12916" xr:uid="{2695411B-66C6-4046-86D0-F034E4B5C3DF}"/>
    <cellStyle name="60% - Ênfase3 33" xfId="12917" xr:uid="{AC5A23D2-2806-49BD-8120-E56FF5EF8E53}"/>
    <cellStyle name="60% - Ênfase3 34" xfId="12918" xr:uid="{9D8B20B9-469F-4F64-99A0-6F60EC947008}"/>
    <cellStyle name="60% - Ênfase3 35" xfId="12919" xr:uid="{91272074-5798-467C-87AD-AD00C4B62B69}"/>
    <cellStyle name="60% - Ênfase3 36" xfId="12920" xr:uid="{82DFE0FF-F04B-4900-9BCC-E811CE1242CE}"/>
    <cellStyle name="60% - Ênfase3 4" xfId="5897" xr:uid="{BDCD7063-8253-4634-A0A1-014DEB8B0250}"/>
    <cellStyle name="60% - Ênfase3 5" xfId="5898" xr:uid="{94810910-7518-4A1B-87CF-251FB1BAD335}"/>
    <cellStyle name="60% - Ênfase3 5 2" xfId="5899" xr:uid="{112B1409-BD73-4EE6-AE47-271803058E50}"/>
    <cellStyle name="60% - Ênfase3 5 3" xfId="5900" xr:uid="{9BC9DE8F-34C7-4A86-A236-C778538CC9BC}"/>
    <cellStyle name="60% - Ênfase3 6" xfId="5901" xr:uid="{48E2F23B-D9CE-4029-9E97-7BCA974DB41E}"/>
    <cellStyle name="60% - Ênfase3 6 2" xfId="5902" xr:uid="{82C4625B-57D0-4F07-B3F3-2FBEE133962A}"/>
    <cellStyle name="60% - Ênfase3 6 3" xfId="5903" xr:uid="{58B1AF45-821C-43E7-B92F-6F5FAEC86388}"/>
    <cellStyle name="60% - Ênfase3 7" xfId="5904" xr:uid="{E0D630C5-4DAA-4560-8790-066211DAF605}"/>
    <cellStyle name="60% - Ênfase3 7 2" xfId="5905" xr:uid="{EDC1F00E-1CE2-4BF4-AC63-430DD15880C3}"/>
    <cellStyle name="60% - Ênfase3 7 3" xfId="5906" xr:uid="{AC6C9211-4627-44B9-B04A-8CA4C44A1CCC}"/>
    <cellStyle name="60% - Ênfase3 8" xfId="5907" xr:uid="{F28ED8A8-7122-4FB6-9D1A-AB5A9ABCDF9C}"/>
    <cellStyle name="60% - Ênfase3 8 2" xfId="5908" xr:uid="{0154490B-4E94-4D9A-BADA-6EC3C29BE2F6}"/>
    <cellStyle name="60% - Ênfase3 8 3" xfId="5909" xr:uid="{D097EF53-932F-4676-9646-5B35D82D23F2}"/>
    <cellStyle name="60% - Ênfase3 9" xfId="5910" xr:uid="{6A656668-DAB8-436B-A49C-C20D890A89EB}"/>
    <cellStyle name="60% - Ênfase3 9 2" xfId="5911" xr:uid="{3FE93E50-A5BF-4D06-9A77-3FA166A70220}"/>
    <cellStyle name="60% - Ênfase3 9 3" xfId="5912" xr:uid="{35534CD4-ECDC-4C7D-AC01-E6B53E7CAF7F}"/>
    <cellStyle name="60% - Ênfase4 10" xfId="5913" xr:uid="{18674BF6-B552-4B73-91AB-B2F6ADE8AF2C}"/>
    <cellStyle name="60% - Ênfase4 10 2" xfId="5914" xr:uid="{F119D6AE-AFCB-45AF-AB41-06E728D5D879}"/>
    <cellStyle name="60% - Ênfase4 10 3" xfId="5915" xr:uid="{8D76BA65-4457-44BF-BB1C-7165887FC446}"/>
    <cellStyle name="60% - Ênfase4 11" xfId="5916" xr:uid="{E5ECBE6F-C0F6-49BB-BEE1-766956F4BAD8}"/>
    <cellStyle name="60% - Ênfase4 11 2" xfId="5917" xr:uid="{19860858-1C17-4CAC-BB43-430264AD71E3}"/>
    <cellStyle name="60% - Ênfase4 11 3" xfId="5918" xr:uid="{1143E9F6-1524-4D67-A2FC-C643B12D8D29}"/>
    <cellStyle name="60% - Ênfase4 12" xfId="5919" xr:uid="{86D43ADA-0EC7-4029-AD91-90C60ECFCE82}"/>
    <cellStyle name="60% - Ênfase4 12 2" xfId="5920" xr:uid="{FF79C0C6-1319-434B-ABD2-5541C341881D}"/>
    <cellStyle name="60% - Ênfase4 12 3" xfId="5921" xr:uid="{D1A4F0AB-3B6C-4E66-A5D7-DD27FAB6F7D6}"/>
    <cellStyle name="60% - Ênfase4 13" xfId="5922" xr:uid="{E1E0433A-AC8D-486E-A624-BD17904B1FF4}"/>
    <cellStyle name="60% - Ênfase4 14" xfId="5923" xr:uid="{C12C6034-B6E5-47B9-A6E9-38EADE3F538E}"/>
    <cellStyle name="60% - Ênfase4 15" xfId="5924" xr:uid="{F3DF78F3-C782-4535-8DBF-23554F99FF44}"/>
    <cellStyle name="60% - Ênfase4 16" xfId="5925" xr:uid="{D3C3B8C9-07BE-4D52-B787-E46C423765E4}"/>
    <cellStyle name="60% - Ênfase4 17" xfId="5926" xr:uid="{3C420C39-C1AA-46F4-BE0E-1E665FAF2CF2}"/>
    <cellStyle name="60% - Ênfase4 18" xfId="12921" xr:uid="{0D6B9A93-972F-4B3A-925A-D560CF2C39C7}"/>
    <cellStyle name="60% - Ênfase4 19" xfId="12922" xr:uid="{1CF7DF6B-9942-48C6-94FA-3A41CAF7F8BB}"/>
    <cellStyle name="60% - Ênfase4 2" xfId="5927" xr:uid="{3FDFE4D8-471D-49EB-9179-73039750D76B}"/>
    <cellStyle name="60% - Ênfase4 2 10" xfId="12923" xr:uid="{315777E8-709E-4396-8488-C9CC68366F36}"/>
    <cellStyle name="60% - Ênfase4 2 11" xfId="12924" xr:uid="{DBC527A3-CADF-4E94-95D4-568BBC5444DE}"/>
    <cellStyle name="60% - Ênfase4 2 12" xfId="39713" xr:uid="{8013AF6F-966D-4415-B6B5-BEF14E66257C}"/>
    <cellStyle name="60% - Ênfase4 2 13" xfId="39714" xr:uid="{DD3EFB90-E059-445C-919F-E43D177D1110}"/>
    <cellStyle name="60% - Ênfase4 2 14" xfId="39715" xr:uid="{6EE765DF-FCE3-492B-989E-44DA0B9EF6EA}"/>
    <cellStyle name="60% - Ênfase4 2 2" xfId="5928" xr:uid="{10149F16-7BB1-47D0-81A3-FF083C004D77}"/>
    <cellStyle name="60% - Ênfase4 2 2 10" xfId="12925" xr:uid="{FE86BB8B-9473-41BE-B619-3ADEEDFBD5CD}"/>
    <cellStyle name="60% - Ênfase4 2 2 10 2" xfId="12926" xr:uid="{DCA7BCA1-CD28-41A6-87A0-FAB7FD6F7BC8}"/>
    <cellStyle name="60% - Ênfase4 2 2 11" xfId="12927" xr:uid="{6ECEC1AD-71AC-4334-AC80-B65432747B2A}"/>
    <cellStyle name="60% - Ênfase4 2 2 12" xfId="12928" xr:uid="{50CF2291-F78B-4B8C-87A0-13B478E0EFC6}"/>
    <cellStyle name="60% - Ênfase4 2 2 13" xfId="12929" xr:uid="{22153A2A-F6E6-4C9B-8A2E-0CDC3BDA878C}"/>
    <cellStyle name="60% - Ênfase4 2 2 14" xfId="12930" xr:uid="{71CC9D92-84CC-4708-A39F-A47238A16CAF}"/>
    <cellStyle name="60% - Ênfase4 2 2 15" xfId="12931" xr:uid="{887C4E45-4186-4D09-A3C3-BFA55A3CA9A9}"/>
    <cellStyle name="60% - Ênfase4 2 2 16" xfId="12932" xr:uid="{12A2738D-D206-4860-BB57-185242EF4D61}"/>
    <cellStyle name="60% - Ênfase4 2 2 17" xfId="39716" xr:uid="{B814E54C-68B0-42EC-B962-781B14D966AA}"/>
    <cellStyle name="60% - Ênfase4 2 2 18" xfId="39717" xr:uid="{91D00697-307D-4333-92F9-6B6C5D0FB49C}"/>
    <cellStyle name="60% - Ênfase4 2 2 19" xfId="39718" xr:uid="{8E9F657E-6D42-4138-B0CE-B0812510FCCA}"/>
    <cellStyle name="60% - Ênfase4 2 2 2" xfId="5929" xr:uid="{A508AF79-A325-4E85-AE78-D6AD8BBA59BE}"/>
    <cellStyle name="60% - Ênfase4 2 2 3" xfId="5930" xr:uid="{751120F6-03A3-49D0-AE70-B8E17C759CF5}"/>
    <cellStyle name="60% - Ênfase4 2 2 4" xfId="5931" xr:uid="{6DD864FC-F70E-47D6-94D7-42C9D2C237BA}"/>
    <cellStyle name="60% - Ênfase4 2 2 5" xfId="5932" xr:uid="{58CFA4A5-096E-4649-8E3A-D73E618D90A0}"/>
    <cellStyle name="60% - Ênfase4 2 2 6" xfId="5933" xr:uid="{1E427250-3CA8-4261-BCAA-66D41EE11121}"/>
    <cellStyle name="60% - Ênfase4 2 2 7" xfId="5934" xr:uid="{2FB5293E-BCA5-466E-B9B5-431718AEA41B}"/>
    <cellStyle name="60% - Ênfase4 2 2 8" xfId="5935" xr:uid="{0DBA6155-7272-41B9-ACE3-35669DC15BEE}"/>
    <cellStyle name="60% - Ênfase4 2 2 9" xfId="5936" xr:uid="{B5A67631-B2F7-45F6-894A-668A59FC6BBC}"/>
    <cellStyle name="60% - Ênfase4 2 3" xfId="5937" xr:uid="{375983F2-D476-47F8-9599-3D99E8E8666A}"/>
    <cellStyle name="60% - Ênfase4 2 4" xfId="5938" xr:uid="{F0F4F500-F708-40D9-8E3D-52528CA013F9}"/>
    <cellStyle name="60% - Ênfase4 2 5" xfId="12933" xr:uid="{9C650CFF-341F-4E7F-8874-8A937148AAAD}"/>
    <cellStyle name="60% - Ênfase4 2 5 2" xfId="12934" xr:uid="{7BFC468D-9440-4E45-A311-704DE0ECA652}"/>
    <cellStyle name="60% - Ênfase4 2 6" xfId="12935" xr:uid="{13F85DFB-34D9-40D6-A459-45BCEDD5194D}"/>
    <cellStyle name="60% - Ênfase4 2 7" xfId="12936" xr:uid="{358C9907-53F5-4E83-BCD4-4D55CBF31A5A}"/>
    <cellStyle name="60% - Ênfase4 2 8" xfId="12937" xr:uid="{EF619DCA-4623-4988-915C-AB2BBD433D20}"/>
    <cellStyle name="60% - Ênfase4 2 9" xfId="12938" xr:uid="{004BA1B3-ADCE-4DF7-97E6-366939E33389}"/>
    <cellStyle name="60% - Ênfase4 20" xfId="12939" xr:uid="{FF09503D-43BB-4EBC-BFDE-8ABF0697A2E2}"/>
    <cellStyle name="60% - Ênfase4 21" xfId="12940" xr:uid="{1F34AFBB-F652-4DA9-B9F4-E30EEE343B30}"/>
    <cellStyle name="60% - Ênfase4 22" xfId="12941" xr:uid="{B07E4ED9-F757-44B4-991B-973279FDA2EF}"/>
    <cellStyle name="60% - Ênfase4 23" xfId="12942" xr:uid="{9453BCEE-83F5-489A-941B-DA97A8A8EC92}"/>
    <cellStyle name="60% - Ênfase4 24" xfId="12943" xr:uid="{3A0CF626-4BA9-4327-AAB3-B1BB4FD32CAE}"/>
    <cellStyle name="60% - Ênfase4 25" xfId="12944" xr:uid="{89D66613-A6EE-4D75-A8D5-D1FB0713E9E7}"/>
    <cellStyle name="60% - Ênfase4 26" xfId="12945" xr:uid="{6684F1C9-3E9A-4969-9AEC-E67CA9BAC0FC}"/>
    <cellStyle name="60% - Ênfase4 27" xfId="12946" xr:uid="{BB7469B2-4EBF-42AF-9AF0-D5D98B56C8DC}"/>
    <cellStyle name="60% - Ênfase4 28" xfId="12947" xr:uid="{759EBAA1-09B2-4F0F-B9CC-9FB29B1DFFA7}"/>
    <cellStyle name="60% - Ênfase4 29" xfId="12948" xr:uid="{B712D6EF-DF17-4464-8C2F-563323CB837A}"/>
    <cellStyle name="60% - Ênfase4 3" xfId="5939" xr:uid="{FA091685-0C77-4E93-A8B4-85AA66993B4C}"/>
    <cellStyle name="60% - Ênfase4 3 2" xfId="5940" xr:uid="{DC7EC8C8-8141-45F2-9099-D0EB171DA29C}"/>
    <cellStyle name="60% - Ênfase4 3 3" xfId="5941" xr:uid="{9C4B93DB-1FCD-48A4-B164-7E0B908F0631}"/>
    <cellStyle name="60% - Ênfase4 3 4" xfId="5942" xr:uid="{43C9FC78-E71A-4400-9CC9-810938EC6B2F}"/>
    <cellStyle name="60% - Ênfase4 30" xfId="12949" xr:uid="{80E13C5F-49D5-419F-8D2A-A6424F1F149B}"/>
    <cellStyle name="60% - Ênfase4 31" xfId="12950" xr:uid="{63533BB0-97CA-4785-971C-46148E81F3B4}"/>
    <cellStyle name="60% - Ênfase4 32" xfId="12951" xr:uid="{D0052239-4259-47B8-8B46-319715ED4480}"/>
    <cellStyle name="60% - Ênfase4 33" xfId="12952" xr:uid="{A740CA8D-F305-4D83-A3A1-3AE18AE4B688}"/>
    <cellStyle name="60% - Ênfase4 34" xfId="12953" xr:uid="{624260D4-193D-4D26-9E8A-9F07EC747F3A}"/>
    <cellStyle name="60% - Ênfase4 35" xfId="12954" xr:uid="{328EDA0E-2EB8-4C4E-9208-D231A546C3A1}"/>
    <cellStyle name="60% - Ênfase4 36" xfId="12955" xr:uid="{D6A904B1-8068-4AF4-977B-8A4F83F3226D}"/>
    <cellStyle name="60% - Ênfase4 4" xfId="5943" xr:uid="{92AA3A4C-64D3-4D0B-A772-A2C071932590}"/>
    <cellStyle name="60% - Ênfase4 5" xfId="5944" xr:uid="{C4F2F26A-9062-4AB1-AD3B-0F4ABCDA6BF9}"/>
    <cellStyle name="60% - Ênfase4 5 2" xfId="5945" xr:uid="{6A25D6E8-0C80-479B-866C-0F2630E9A2EF}"/>
    <cellStyle name="60% - Ênfase4 5 3" xfId="5946" xr:uid="{364DB4F3-0F36-44A6-BA5C-7AAE5C6197E5}"/>
    <cellStyle name="60% - Ênfase4 6" xfId="5947" xr:uid="{0002D1B7-0FC2-47EC-94BA-48EEB9449701}"/>
    <cellStyle name="60% - Ênfase4 6 2" xfId="5948" xr:uid="{0A62AC88-72BC-47F1-97E0-BFA0FACF201B}"/>
    <cellStyle name="60% - Ênfase4 6 3" xfId="5949" xr:uid="{EDF5CAC3-3928-45C9-98A3-FC5E5B83DB92}"/>
    <cellStyle name="60% - Ênfase4 7" xfId="5950" xr:uid="{0750B49E-26FD-4FC3-915E-656E9B7FD431}"/>
    <cellStyle name="60% - Ênfase4 7 2" xfId="5951" xr:uid="{A7B3CB96-4686-4683-B7CD-FA2607712FD2}"/>
    <cellStyle name="60% - Ênfase4 7 3" xfId="5952" xr:uid="{7642F6AC-175A-4AD6-8AC7-B7429B54111F}"/>
    <cellStyle name="60% - Ênfase4 8" xfId="5953" xr:uid="{77096FA5-2997-438A-B21D-27FE424CF088}"/>
    <cellStyle name="60% - Ênfase4 8 2" xfId="5954" xr:uid="{528DCC55-EC59-4A70-BCBB-C3AA709BD477}"/>
    <cellStyle name="60% - Ênfase4 8 3" xfId="5955" xr:uid="{F1A249F2-BDE8-4E8E-AE8E-E20003151E07}"/>
    <cellStyle name="60% - Ênfase4 9" xfId="5956" xr:uid="{FA12A3B2-D057-4C54-8AEA-31911F59172F}"/>
    <cellStyle name="60% - Ênfase4 9 2" xfId="5957" xr:uid="{EF9660CB-073D-4490-AB28-E2037C172A88}"/>
    <cellStyle name="60% - Ênfase4 9 3" xfId="5958" xr:uid="{AA70E70C-E484-46F3-B9FA-216F71951A81}"/>
    <cellStyle name="60% - Ênfase5 10" xfId="5959" xr:uid="{B217E05B-5BBE-4986-8854-B45DDD8C25AE}"/>
    <cellStyle name="60% - Ênfase5 10 2" xfId="5960" xr:uid="{472A81F1-A6ED-460F-89F2-DEB8C51258F1}"/>
    <cellStyle name="60% - Ênfase5 10 3" xfId="5961" xr:uid="{339EEBDA-98EE-4974-A1AA-D6BBFF5C1FA4}"/>
    <cellStyle name="60% - Ênfase5 11" xfId="5962" xr:uid="{A55D7C0F-4AA6-4D5B-8EB7-6EE65AE5EC3B}"/>
    <cellStyle name="60% - Ênfase5 11 2" xfId="5963" xr:uid="{8178ABCB-1013-4F92-8EA2-9A56C6529B99}"/>
    <cellStyle name="60% - Ênfase5 11 3" xfId="5964" xr:uid="{D75CBC9B-203D-4BAC-89F8-6A2D5BE1C56A}"/>
    <cellStyle name="60% - Ênfase5 12" xfId="5965" xr:uid="{DB38ED85-186E-436E-83B5-ECE9643589F3}"/>
    <cellStyle name="60% - Ênfase5 12 2" xfId="5966" xr:uid="{2AA15DEB-80F6-4236-AF73-4FAFD0256A0E}"/>
    <cellStyle name="60% - Ênfase5 12 3" xfId="5967" xr:uid="{8DA9C014-148F-436A-A7BE-AFBEFE1A2D60}"/>
    <cellStyle name="60% - Ênfase5 13" xfId="5968" xr:uid="{75FB9087-1542-4D5D-BC24-D3B5805C1D3E}"/>
    <cellStyle name="60% - Ênfase5 14" xfId="5969" xr:uid="{EDE3DE8C-248F-4467-AAAB-B0746A99C6CA}"/>
    <cellStyle name="60% - Ênfase5 15" xfId="5970" xr:uid="{94395AB6-3D8F-439C-B279-7A3E1FA40B83}"/>
    <cellStyle name="60% - Ênfase5 16" xfId="5971" xr:uid="{5B380829-D46C-4DAA-8311-8CE9CB086968}"/>
    <cellStyle name="60% - Ênfase5 17" xfId="5972" xr:uid="{11B1CC15-80E1-4D6C-BD79-659A2948F84B}"/>
    <cellStyle name="60% - Ênfase5 18" xfId="12956" xr:uid="{273CB00B-34F7-49B0-A481-0FA96048522D}"/>
    <cellStyle name="60% - Ênfase5 19" xfId="12957" xr:uid="{36DC3E00-2721-48F5-8B70-D01B748CEDC9}"/>
    <cellStyle name="60% - Ênfase5 2" xfId="5973" xr:uid="{85611AB0-9056-4C69-B4AB-3620BD9BE559}"/>
    <cellStyle name="60% - Ênfase5 2 10" xfId="12958" xr:uid="{DD43ED08-1CDE-4580-AAD2-8265F2153568}"/>
    <cellStyle name="60% - Ênfase5 2 11" xfId="12959" xr:uid="{91ACBFB0-1ED4-4275-9747-3A07A13ED8E5}"/>
    <cellStyle name="60% - Ênfase5 2 12" xfId="39719" xr:uid="{DC3E2802-5CE6-4616-B3F1-E7BBFD67AD10}"/>
    <cellStyle name="60% - Ênfase5 2 13" xfId="39720" xr:uid="{1333D0A8-D4A9-4B54-B7AC-1478B812EE5E}"/>
    <cellStyle name="60% - Ênfase5 2 14" xfId="39721" xr:uid="{C976B633-2385-45C6-95D0-55257B0C45F4}"/>
    <cellStyle name="60% - Ênfase5 2 2" xfId="5974" xr:uid="{4C07A449-2BA9-4DA1-8023-649AC98EF655}"/>
    <cellStyle name="60% - Ênfase5 2 2 10" xfId="12960" xr:uid="{45E9D08D-B639-4238-8066-945E0B283F98}"/>
    <cellStyle name="60% - Ênfase5 2 2 10 2" xfId="12961" xr:uid="{81DE8740-6AA3-43FD-9FC9-B43995B9284A}"/>
    <cellStyle name="60% - Ênfase5 2 2 11" xfId="12962" xr:uid="{2E1A4B5B-2FB6-495D-AF34-14BF884C77CD}"/>
    <cellStyle name="60% - Ênfase5 2 2 12" xfId="12963" xr:uid="{2FB6B28A-3E05-4BD7-9DE6-0B8B1DEECFA9}"/>
    <cellStyle name="60% - Ênfase5 2 2 13" xfId="12964" xr:uid="{0E9E677D-6A7B-4E2A-9FF5-336B853B0E0A}"/>
    <cellStyle name="60% - Ênfase5 2 2 14" xfId="12965" xr:uid="{4B08462D-BB98-43DD-8CE2-119EF489D3B3}"/>
    <cellStyle name="60% - Ênfase5 2 2 15" xfId="12966" xr:uid="{FF17E185-DFD5-4F81-995C-928E2DFBB267}"/>
    <cellStyle name="60% - Ênfase5 2 2 16" xfId="12967" xr:uid="{E7E6AD10-99EB-4B06-9FE2-20E1727FBCA8}"/>
    <cellStyle name="60% - Ênfase5 2 2 17" xfId="39722" xr:uid="{FDF15C70-DD7A-44F5-9BB5-FBC8888502BE}"/>
    <cellStyle name="60% - Ênfase5 2 2 18" xfId="39723" xr:uid="{C82DD282-E45F-4155-946C-BE5C86364389}"/>
    <cellStyle name="60% - Ênfase5 2 2 19" xfId="39724" xr:uid="{29966A1A-3C10-44BA-9412-A2D572FD05B7}"/>
    <cellStyle name="60% - Ênfase5 2 2 2" xfId="5975" xr:uid="{DADD3F12-3275-4B41-9811-1B29D79F909F}"/>
    <cellStyle name="60% - Ênfase5 2 2 3" xfId="5976" xr:uid="{88F36BE3-2703-49A7-A503-5388445A5402}"/>
    <cellStyle name="60% - Ênfase5 2 2 4" xfId="5977" xr:uid="{C6B9118C-80AA-415B-97AB-028C7B71DEB4}"/>
    <cellStyle name="60% - Ênfase5 2 2 5" xfId="5978" xr:uid="{C3CEEF0D-1225-4058-9F07-81675E5423D0}"/>
    <cellStyle name="60% - Ênfase5 2 2 6" xfId="5979" xr:uid="{EC71477E-FBB6-4E78-A30A-98FBA79C31BB}"/>
    <cellStyle name="60% - Ênfase5 2 2 7" xfId="5980" xr:uid="{38C997F9-E88D-4B1A-8066-8214AB9B675D}"/>
    <cellStyle name="60% - Ênfase5 2 2 8" xfId="5981" xr:uid="{BAC52D1D-777D-4D4E-9E71-E890F8F783DD}"/>
    <cellStyle name="60% - Ênfase5 2 2 9" xfId="5982" xr:uid="{9AB26277-2594-4B43-B445-3A8072F88DAC}"/>
    <cellStyle name="60% - Ênfase5 2 3" xfId="5983" xr:uid="{7715515B-2AEA-4D19-B501-50E8827CDFF5}"/>
    <cellStyle name="60% - Ênfase5 2 4" xfId="5984" xr:uid="{8E868A0F-0E95-44A9-9BF7-5ED4FD491CC4}"/>
    <cellStyle name="60% - Ênfase5 2 5" xfId="12968" xr:uid="{DD7FC79C-E0E0-4EC5-9D7A-DD57C444E62F}"/>
    <cellStyle name="60% - Ênfase5 2 6" xfId="12969" xr:uid="{6A9422ED-A110-4C7D-8909-766F481292D7}"/>
    <cellStyle name="60% - Ênfase5 2 7" xfId="12970" xr:uid="{70997270-43C5-47F8-B3AD-28207A6AE0B1}"/>
    <cellStyle name="60% - Ênfase5 2 8" xfId="12971" xr:uid="{DC00F733-CE4F-440A-B816-2AE451DE976E}"/>
    <cellStyle name="60% - Ênfase5 2 9" xfId="12972" xr:uid="{4230A166-B9D0-40B9-A61D-E57C853C705F}"/>
    <cellStyle name="60% - Ênfase5 20" xfId="12973" xr:uid="{CEF22BB7-8CA7-463B-BB55-0CF567117A6D}"/>
    <cellStyle name="60% - Ênfase5 21" xfId="12974" xr:uid="{E9CC4841-0986-48EB-BD1F-F004A5987129}"/>
    <cellStyle name="60% - Ênfase5 22" xfId="12975" xr:uid="{81400EB1-E7D8-4689-B624-027AFBFADBF5}"/>
    <cellStyle name="60% - Ênfase5 23" xfId="12976" xr:uid="{13894389-1312-4CB4-8567-E4AB9399AC72}"/>
    <cellStyle name="60% - Ênfase5 24" xfId="12977" xr:uid="{F3219C98-2EE2-4421-98B9-E5BF215EA87F}"/>
    <cellStyle name="60% - Ênfase5 25" xfId="12978" xr:uid="{985A7B2A-47EE-4A5B-BDD1-99D3F02E98D9}"/>
    <cellStyle name="60% - Ênfase5 26" xfId="12979" xr:uid="{38598E9E-0753-45FF-A792-1A3384C079D0}"/>
    <cellStyle name="60% - Ênfase5 27" xfId="12980" xr:uid="{0F288607-29BB-4FAB-AA6F-ED22B151AD8E}"/>
    <cellStyle name="60% - Ênfase5 28" xfId="12981" xr:uid="{D96442CF-C5B5-470D-8334-49659706B88F}"/>
    <cellStyle name="60% - Ênfase5 29" xfId="12982" xr:uid="{F420610E-417D-4B4A-903F-23B3DA92542A}"/>
    <cellStyle name="60% - Ênfase5 3" xfId="5985" xr:uid="{034D79FF-8003-4A82-8CE3-BFA9CE30C317}"/>
    <cellStyle name="60% - Ênfase5 3 2" xfId="5986" xr:uid="{5A4B4FB6-CCA7-4C88-B2EF-A36720AF87F2}"/>
    <cellStyle name="60% - Ênfase5 3 3" xfId="5987" xr:uid="{940D092C-EE32-424A-B14B-F92BE7B046E4}"/>
    <cellStyle name="60% - Ênfase5 3 4" xfId="5988" xr:uid="{CB4404BC-12A1-4408-8739-621FF029EFF4}"/>
    <cellStyle name="60% - Ênfase5 30" xfId="12983" xr:uid="{5B55623E-220F-4E71-9D4E-D42AAE87D4D4}"/>
    <cellStyle name="60% - Ênfase5 31" xfId="12984" xr:uid="{5DB5F8DB-D8EF-404E-9ADA-99D023BD902E}"/>
    <cellStyle name="60% - Ênfase5 32" xfId="12985" xr:uid="{54F4E7B6-3E49-4EBE-89EE-81AC5469FFA2}"/>
    <cellStyle name="60% - Ênfase5 33" xfId="12986" xr:uid="{66502913-2C09-4F93-9D4B-A6145838D35E}"/>
    <cellStyle name="60% - Ênfase5 34" xfId="12987" xr:uid="{97C40AF2-2AC6-4BB8-805E-FEB1D992FC0C}"/>
    <cellStyle name="60% - Ênfase5 35" xfId="12988" xr:uid="{79BB9BE1-69E0-4806-AA21-FADA2A2E0F79}"/>
    <cellStyle name="60% - Ênfase5 36" xfId="12989" xr:uid="{75643EF5-B762-4F6B-AD2B-8DB7A0609380}"/>
    <cellStyle name="60% - Ênfase5 4" xfId="5989" xr:uid="{7D19D452-DD30-41BA-8314-7BF89D4C686F}"/>
    <cellStyle name="60% - Ênfase5 5" xfId="5990" xr:uid="{FED20EB0-2AD0-4165-8A12-CB67422B6FD0}"/>
    <cellStyle name="60% - Ênfase5 5 2" xfId="5991" xr:uid="{30222315-4C9F-4763-9AA4-9C6086E967B7}"/>
    <cellStyle name="60% - Ênfase5 5 3" xfId="5992" xr:uid="{A8ABA157-1828-42C8-8EF4-9DF6B111A31B}"/>
    <cellStyle name="60% - Ênfase5 6" xfId="5993" xr:uid="{DD0F30A6-D93A-4B7C-A978-D0738BD32163}"/>
    <cellStyle name="60% - Ênfase5 6 2" xfId="5994" xr:uid="{4F8F59C3-5AA3-4608-813B-7177C9578FE3}"/>
    <cellStyle name="60% - Ênfase5 6 3" xfId="5995" xr:uid="{FAB2E01A-CD17-4C70-8CD0-2AE0C8F333DC}"/>
    <cellStyle name="60% - Ênfase5 7" xfId="5996" xr:uid="{13ACCB20-22FD-4CD9-B8E6-077457771E8B}"/>
    <cellStyle name="60% - Ênfase5 7 2" xfId="5997" xr:uid="{50F36E94-FB3C-4D7A-B8A7-794AF7212D32}"/>
    <cellStyle name="60% - Ênfase5 7 3" xfId="5998" xr:uid="{DDCAFBA0-C977-4FE8-A36E-091C782E8047}"/>
    <cellStyle name="60% - Ênfase5 8" xfId="5999" xr:uid="{09F4C1A1-DB9D-414A-BB1E-269272104D8C}"/>
    <cellStyle name="60% - Ênfase5 8 2" xfId="6000" xr:uid="{ABEAF9CD-3289-4267-832E-DC430551FA22}"/>
    <cellStyle name="60% - Ênfase5 8 3" xfId="6001" xr:uid="{E52A85EA-382E-4639-9091-B6D08D49E8BF}"/>
    <cellStyle name="60% - Ênfase5 9" xfId="6002" xr:uid="{CEA397BA-F234-4424-9437-87BCDD00F5CE}"/>
    <cellStyle name="60% - Ênfase5 9 2" xfId="6003" xr:uid="{4CAAB4DA-B785-4F0E-9687-4A46BF73DA94}"/>
    <cellStyle name="60% - Ênfase5 9 3" xfId="6004" xr:uid="{0B4CC6D2-4A03-471C-AB71-BCF838B23DA9}"/>
    <cellStyle name="60% - Ênfase6 10" xfId="6005" xr:uid="{41143417-0793-4341-83D1-0B9986AA7535}"/>
    <cellStyle name="60% - Ênfase6 10 2" xfId="6006" xr:uid="{F894BD03-ADBA-4B21-AD58-AFC2C18B86D6}"/>
    <cellStyle name="60% - Ênfase6 10 3" xfId="6007" xr:uid="{662D59B2-BD89-4DD8-B35D-299804F791D8}"/>
    <cellStyle name="60% - Ênfase6 11" xfId="6008" xr:uid="{20D3C546-E03A-43C7-BC74-9C13FDEE0D94}"/>
    <cellStyle name="60% - Ênfase6 11 2" xfId="6009" xr:uid="{D0CF33C4-AF4C-4F02-A561-F85A537C6062}"/>
    <cellStyle name="60% - Ênfase6 11 3" xfId="6010" xr:uid="{9877BF79-B146-42FA-8DDF-A59B224790D5}"/>
    <cellStyle name="60% - Ênfase6 12" xfId="6011" xr:uid="{65299ABF-0E78-4C8E-8EA0-60D7188BF78E}"/>
    <cellStyle name="60% - Ênfase6 12 2" xfId="6012" xr:uid="{8EF721B0-7D55-4749-A9C9-26405591DCBA}"/>
    <cellStyle name="60% - Ênfase6 12 3" xfId="6013" xr:uid="{14591C5E-8534-4ED2-B4E2-111892FACF06}"/>
    <cellStyle name="60% - Ênfase6 13" xfId="6014" xr:uid="{F9E533BC-9D15-4143-8054-0BD9EC631E8E}"/>
    <cellStyle name="60% - Ênfase6 14" xfId="6015" xr:uid="{E6BEA61B-E417-42D5-85EB-CDDE45D8C6F8}"/>
    <cellStyle name="60% - Ênfase6 15" xfId="6016" xr:uid="{485B7C85-DF65-4371-9B63-193FE2418B40}"/>
    <cellStyle name="60% - Ênfase6 16" xfId="6017" xr:uid="{8C039E31-3AC1-4C8B-9BB8-694230339ED9}"/>
    <cellStyle name="60% - Ênfase6 17" xfId="6018" xr:uid="{F71BF304-AD98-4BAF-ABEA-770E61E3EBA9}"/>
    <cellStyle name="60% - Ênfase6 18" xfId="12990" xr:uid="{E0DD3727-287C-467E-BC59-3135E1108E8E}"/>
    <cellStyle name="60% - Ênfase6 19" xfId="12991" xr:uid="{9C2D72FB-9EAA-4758-A4EB-5E23A9683D90}"/>
    <cellStyle name="60% - Ênfase6 2" xfId="6019" xr:uid="{2E745E87-3CD2-4485-833F-11685B11C403}"/>
    <cellStyle name="60% - Ênfase6 2 10" xfId="12992" xr:uid="{53CAA8C6-65FD-4817-896E-CEB8C4B74DFC}"/>
    <cellStyle name="60% - Ênfase6 2 11" xfId="12993" xr:uid="{6C016C54-D92C-45C3-A4AF-BF89F3A28058}"/>
    <cellStyle name="60% - Ênfase6 2 12" xfId="39725" xr:uid="{B93FCFE3-F038-42F3-A211-D3DE45FF3632}"/>
    <cellStyle name="60% - Ênfase6 2 13" xfId="39726" xr:uid="{0B972B61-6888-470D-A8E5-B45A5316DA92}"/>
    <cellStyle name="60% - Ênfase6 2 14" xfId="39727" xr:uid="{97D4F9E1-EE48-4A95-A241-60EE450C2026}"/>
    <cellStyle name="60% - Ênfase6 2 2" xfId="6020" xr:uid="{AE5FF6C8-47D7-461C-9624-30E2705D2389}"/>
    <cellStyle name="60% - Ênfase6 2 2 10" xfId="12994" xr:uid="{867E00FD-26C7-4751-94F4-0E9505E7B8A9}"/>
    <cellStyle name="60% - Ênfase6 2 2 10 2" xfId="12995" xr:uid="{8B4FE23D-DF63-4B68-98AB-C7EC995C5889}"/>
    <cellStyle name="60% - Ênfase6 2 2 11" xfId="12996" xr:uid="{81375B59-3A03-49FD-8E9C-604C4D33719B}"/>
    <cellStyle name="60% - Ênfase6 2 2 12" xfId="12997" xr:uid="{4E931F16-0572-4078-90C6-DF22E2D07CDC}"/>
    <cellStyle name="60% - Ênfase6 2 2 13" xfId="12998" xr:uid="{01C14E9F-3964-46E8-B181-1405C01D641F}"/>
    <cellStyle name="60% - Ênfase6 2 2 14" xfId="12999" xr:uid="{DF1DFA62-386F-48CD-A248-6C6017B85D17}"/>
    <cellStyle name="60% - Ênfase6 2 2 15" xfId="13000" xr:uid="{DF5E5A17-99A9-4AD1-8463-1E8314301188}"/>
    <cellStyle name="60% - Ênfase6 2 2 16" xfId="13001" xr:uid="{F5EB595E-2D2D-4CF7-A7CA-3666B34BC713}"/>
    <cellStyle name="60% - Ênfase6 2 2 17" xfId="39728" xr:uid="{B6CEBD66-17C3-4EB1-BAE7-4A1557223991}"/>
    <cellStyle name="60% - Ênfase6 2 2 18" xfId="39729" xr:uid="{BD608EC9-31A5-449C-9D94-A4294997AE40}"/>
    <cellStyle name="60% - Ênfase6 2 2 19" xfId="39730" xr:uid="{ACA276BA-7945-48EF-93D9-F75A7C6E08D8}"/>
    <cellStyle name="60% - Ênfase6 2 2 2" xfId="6021" xr:uid="{DB99825E-5476-44DC-AB71-49CB4B7EC0BA}"/>
    <cellStyle name="60% - Ênfase6 2 2 3" xfId="6022" xr:uid="{D1963727-5AD7-4600-9CD1-49CB5919A3CC}"/>
    <cellStyle name="60% - Ênfase6 2 2 4" xfId="6023" xr:uid="{08282E63-5C0B-44DB-9521-947996A634C0}"/>
    <cellStyle name="60% - Ênfase6 2 2 5" xfId="6024" xr:uid="{192E5993-AD0B-4408-9626-DB65B02004AC}"/>
    <cellStyle name="60% - Ênfase6 2 2 6" xfId="6025" xr:uid="{EAF72851-F133-4E49-B9E6-A78B6BF1F37F}"/>
    <cellStyle name="60% - Ênfase6 2 2 7" xfId="6026" xr:uid="{03AF7022-E5CD-4065-A697-2C59AC805668}"/>
    <cellStyle name="60% - Ênfase6 2 2 8" xfId="6027" xr:uid="{F88B0F07-F6A5-45E1-82B2-AF5759B31A31}"/>
    <cellStyle name="60% - Ênfase6 2 2 9" xfId="6028" xr:uid="{4D8C42DB-9439-4763-B2C3-FA148A893BB3}"/>
    <cellStyle name="60% - Ênfase6 2 3" xfId="6029" xr:uid="{B847B274-105D-459F-8EA2-134E2C76FEB6}"/>
    <cellStyle name="60% - Ênfase6 2 4" xfId="6030" xr:uid="{822C11C1-7B90-4F37-98E5-B356991E851A}"/>
    <cellStyle name="60% - Ênfase6 2 5" xfId="13002" xr:uid="{5B8795F4-0E58-4EAE-9010-D369C32B1BD8}"/>
    <cellStyle name="60% - Ênfase6 2 5 2" xfId="13003" xr:uid="{B83AE9DE-2263-4044-B81C-A2AC31A45609}"/>
    <cellStyle name="60% - Ênfase6 2 6" xfId="13004" xr:uid="{09FAA90D-897F-4023-ADB7-ADA2D36783EE}"/>
    <cellStyle name="60% - Ênfase6 2 7" xfId="13005" xr:uid="{82C66696-9F50-4179-88F7-463320CB851C}"/>
    <cellStyle name="60% - Ênfase6 2 8" xfId="13006" xr:uid="{1FA4E4CA-DF68-4E03-93FF-F6B04F5C04E6}"/>
    <cellStyle name="60% - Ênfase6 2 9" xfId="13007" xr:uid="{B789ACC4-C42A-45E9-A775-0D6D5D77AACF}"/>
    <cellStyle name="60% - Ênfase6 20" xfId="13008" xr:uid="{53EA66F7-A9C0-4D0A-860E-CDC085BB753F}"/>
    <cellStyle name="60% - Ênfase6 21" xfId="13009" xr:uid="{97F79040-85B7-459B-BBDE-8A0E82F374A6}"/>
    <cellStyle name="60% - Ênfase6 22" xfId="13010" xr:uid="{D747BF31-8E30-49A8-B50D-7E523E4E6CF1}"/>
    <cellStyle name="60% - Ênfase6 23" xfId="13011" xr:uid="{A2FCEEC7-33F3-4F67-AA2B-CEE4D75C9378}"/>
    <cellStyle name="60% - Ênfase6 24" xfId="13012" xr:uid="{4D96CF35-1F04-4996-BFB0-2F694827AF5C}"/>
    <cellStyle name="60% - Ênfase6 25" xfId="13013" xr:uid="{3549ABB2-EFE4-4A55-B510-C07BCB5775E5}"/>
    <cellStyle name="60% - Ênfase6 26" xfId="13014" xr:uid="{896A5D07-771B-45B7-9C80-51BC45BBF0BC}"/>
    <cellStyle name="60% - Ênfase6 27" xfId="13015" xr:uid="{5C65DC3F-5287-4B8B-8C13-21E2C4849DE1}"/>
    <cellStyle name="60% - Ênfase6 28" xfId="13016" xr:uid="{4EDC028A-DD56-436C-B455-BD0F341AC9D7}"/>
    <cellStyle name="60% - Ênfase6 29" xfId="13017" xr:uid="{93FE7AB3-4D12-480D-85B6-5D9B06896805}"/>
    <cellStyle name="60% - Ênfase6 3" xfId="6031" xr:uid="{A19D3A8D-710E-4B03-8189-9498DD3EF88A}"/>
    <cellStyle name="60% - Ênfase6 3 2" xfId="6032" xr:uid="{576B950D-2969-4952-97F6-EBF8127DA044}"/>
    <cellStyle name="60% - Ênfase6 3 3" xfId="6033" xr:uid="{455F9A27-6C35-41E3-AC1A-CFF03FC97190}"/>
    <cellStyle name="60% - Ênfase6 3 4" xfId="6034" xr:uid="{B0F57D31-4ECF-4815-B239-93C323F59105}"/>
    <cellStyle name="60% - Ênfase6 30" xfId="13018" xr:uid="{582300A2-C6F8-48C9-A8F8-C786BE2521AC}"/>
    <cellStyle name="60% - Ênfase6 31" xfId="13019" xr:uid="{CF76613D-3330-488E-AF79-7EDF5E4F822A}"/>
    <cellStyle name="60% - Ênfase6 32" xfId="13020" xr:uid="{3C7550DE-5B6D-41FC-92A8-89C69B4C3F5D}"/>
    <cellStyle name="60% - Ênfase6 33" xfId="13021" xr:uid="{EC9F5AEE-7A4B-4FE6-B138-D34E1C6FF2A7}"/>
    <cellStyle name="60% - Ênfase6 34" xfId="13022" xr:uid="{55EAD8D4-B5D9-4DC1-AA5F-EF38A45146A2}"/>
    <cellStyle name="60% - Ênfase6 35" xfId="13023" xr:uid="{FF4AD0F3-3775-4479-A14D-E2247E1205AA}"/>
    <cellStyle name="60% - Ênfase6 36" xfId="13024" xr:uid="{5E8BBAF0-2732-4176-BBAC-730272444320}"/>
    <cellStyle name="60% - Ênfase6 4" xfId="6035" xr:uid="{3EE64EB3-5205-4851-AD82-5049D25E1C9C}"/>
    <cellStyle name="60% - Ênfase6 5" xfId="6036" xr:uid="{E1A4C864-E877-401D-9C4C-4FE9A79B1319}"/>
    <cellStyle name="60% - Ênfase6 5 2" xfId="6037" xr:uid="{EBFF5D95-2AAD-47F3-9B77-A52A5A77ABE6}"/>
    <cellStyle name="60% - Ênfase6 5 3" xfId="6038" xr:uid="{8077D74E-018F-4A03-841C-94961B2907C9}"/>
    <cellStyle name="60% - Ênfase6 6" xfId="6039" xr:uid="{F195F6C8-2652-48DB-9F54-44430C017323}"/>
    <cellStyle name="60% - Ênfase6 6 2" xfId="6040" xr:uid="{FA358948-921D-4CFD-8E80-D203CC89E15D}"/>
    <cellStyle name="60% - Ênfase6 6 3" xfId="6041" xr:uid="{DA1683EA-F370-4F08-B879-3158D4182935}"/>
    <cellStyle name="60% - Ênfase6 7" xfId="6042" xr:uid="{A91081DD-6B60-46ED-BEA1-A34452E49587}"/>
    <cellStyle name="60% - Ênfase6 7 2" xfId="6043" xr:uid="{DCF6A761-C433-4F5D-A312-CFD8F4E07B2D}"/>
    <cellStyle name="60% - Ênfase6 7 3" xfId="6044" xr:uid="{AE7708C9-80E0-4CFC-B78F-9E0232C34713}"/>
    <cellStyle name="60% - Ênfase6 8" xfId="6045" xr:uid="{2CAF9A16-3828-449F-B600-58F4C7B0B0D7}"/>
    <cellStyle name="60% - Ênfase6 8 2" xfId="6046" xr:uid="{9010B193-69AB-4405-891F-7569B70EA226}"/>
    <cellStyle name="60% - Ênfase6 8 3" xfId="6047" xr:uid="{2A69D3A6-1BB7-4597-AA1F-9F302466A6AF}"/>
    <cellStyle name="60% - Ênfase6 9" xfId="6048" xr:uid="{823680A3-3FFA-41D6-BD4C-8ABC99B93110}"/>
    <cellStyle name="60% - Ênfase6 9 2" xfId="6049" xr:uid="{87AB5835-B4E6-4DFE-A0AE-D7F9CE0A02F8}"/>
    <cellStyle name="60% - Ênfase6 9 3" xfId="6050" xr:uid="{5492A068-C6DD-412E-99B2-4ABA2E1D6680}"/>
    <cellStyle name="a" xfId="13025" xr:uid="{839B01D3-72A4-444C-AA53-A444FF5B01CF}"/>
    <cellStyle name="A3 297 x 420 mm" xfId="6051" xr:uid="{DACAEEA6-F62F-4225-838F-61404FA749A5}"/>
    <cellStyle name="ac" xfId="13026" xr:uid="{AC5A6B56-7C63-4CB7-BB16-9DE2F612049E}"/>
    <cellStyle name="Accent1 2" xfId="4034" xr:uid="{5C4056DE-14D5-4BEF-8531-6FE367E05A0E}"/>
    <cellStyle name="Accent1 2 10" xfId="6052" xr:uid="{C2B86289-6707-4B81-AFF5-E7DA7F7888DD}"/>
    <cellStyle name="Accent1 2 2" xfId="6053" xr:uid="{2A260307-BBF1-4DF7-A510-47F8B67C3FAB}"/>
    <cellStyle name="Accent1 2 3" xfId="6054" xr:uid="{2F958060-B389-4481-841C-9430CB59B467}"/>
    <cellStyle name="Accent1 2 4" xfId="6055" xr:uid="{06D11B99-0913-46CE-9136-FDBC6E50174D}"/>
    <cellStyle name="Accent1 2 5" xfId="6056" xr:uid="{A7D553B7-3FAE-4723-8F2A-004F16339903}"/>
    <cellStyle name="Accent1 2 6" xfId="6057" xr:uid="{DE36DEB0-F154-44A6-8F48-69B362F061CA}"/>
    <cellStyle name="Accent1 2 7" xfId="6058" xr:uid="{762365E6-2C4E-4A90-8E8F-DE1DE4ACEB8B}"/>
    <cellStyle name="Accent1 2 8" xfId="6059" xr:uid="{970E545B-6D12-4C3B-8277-469AA8B8E627}"/>
    <cellStyle name="Accent1 2 9" xfId="6060" xr:uid="{3150B71C-7CF3-4F68-A1ED-B5850CC04918}"/>
    <cellStyle name="Accent1 3" xfId="6061" xr:uid="{74F0F4AA-9A77-45F6-A557-62F1218F4DDC}"/>
    <cellStyle name="Accent1 3 2" xfId="6062" xr:uid="{248E6962-6373-4FFF-A66F-E1184B38CD20}"/>
    <cellStyle name="Accent1 3 3" xfId="6063" xr:uid="{940CBE6F-F913-45CC-B7FE-9D55BEC66AF4}"/>
    <cellStyle name="Accent1 3 4" xfId="6064" xr:uid="{C694CD1B-5F42-41FD-8DD7-10915A2AF143}"/>
    <cellStyle name="Accent1 3 5" xfId="6065" xr:uid="{F7FF7EBD-9761-4644-875E-3316F28CBDC7}"/>
    <cellStyle name="Accent1 3 6" xfId="6066" xr:uid="{C7D37649-F89A-43F1-AD75-B1C8037EF697}"/>
    <cellStyle name="Accent1 3 7" xfId="6067" xr:uid="{A7C352B6-1B6E-4004-B1C2-014767A35303}"/>
    <cellStyle name="Accent1 3 8" xfId="6068" xr:uid="{7641F118-9BD9-440B-BAB1-5C460A5D0045}"/>
    <cellStyle name="Accent1 3 9" xfId="6069" xr:uid="{C4C244EC-F95F-4100-B0FE-3C72CA594A53}"/>
    <cellStyle name="Accent1 4" xfId="6070" xr:uid="{4BF239D5-E851-4E72-A9EA-961DF9714148}"/>
    <cellStyle name="Accent1 4 2" xfId="6071" xr:uid="{6EBE9B7E-0D63-4908-8ACE-AB4A71B79A9D}"/>
    <cellStyle name="Accent1 4 3" xfId="6072" xr:uid="{83A99BD4-9750-467A-A75F-BB467AF07E68}"/>
    <cellStyle name="Accent1 4 4" xfId="6073" xr:uid="{15F81EF7-432F-4FB0-8E24-C07104ADB628}"/>
    <cellStyle name="Accent1 4 5" xfId="6074" xr:uid="{A7EBB895-65A9-4110-80E6-385197903A1E}"/>
    <cellStyle name="Accent1 4 6" xfId="6075" xr:uid="{3334E297-B812-48C0-91CC-FDD350484FF5}"/>
    <cellStyle name="Accent1 4 7" xfId="6076" xr:uid="{E4704DE5-9C6E-45FB-9EEF-61FAD3087C97}"/>
    <cellStyle name="Accent1 4 8" xfId="6077" xr:uid="{F3183383-2584-43D1-A8AC-DACF9A2C0052}"/>
    <cellStyle name="Accent1 4 9" xfId="6078" xr:uid="{182BAE41-7579-4438-8141-A1DB4FB27BB4}"/>
    <cellStyle name="Accent2 2" xfId="4035" xr:uid="{FB4CFB4B-C6AA-4618-94EF-16CA010A284A}"/>
    <cellStyle name="Accent2 2 10" xfId="6079" xr:uid="{CD074DDF-E88D-4665-8ACE-A2071DB30EEF}"/>
    <cellStyle name="Accent2 2 2" xfId="6080" xr:uid="{504FA4BB-4D7D-4DD7-A4D5-8D53DC2F21CB}"/>
    <cellStyle name="Accent2 2 3" xfId="6081" xr:uid="{0DCE5B2A-548C-4299-AE4C-5B4B7C68576C}"/>
    <cellStyle name="Accent2 2 4" xfId="6082" xr:uid="{7CAF3067-ED85-42BC-AA8F-27CE0EB73DA1}"/>
    <cellStyle name="Accent2 2 5" xfId="6083" xr:uid="{7B4D4E4A-21C3-40A4-A70B-AEF11508D34A}"/>
    <cellStyle name="Accent2 2 6" xfId="6084" xr:uid="{5BE7669A-5FA6-40A7-8EA6-048B5C22FF12}"/>
    <cellStyle name="Accent2 2 7" xfId="6085" xr:uid="{13887646-4A7C-4496-9592-0352EE3206A9}"/>
    <cellStyle name="Accent2 2 8" xfId="6086" xr:uid="{7E331241-44B3-48F7-BB25-6158581A4A3B}"/>
    <cellStyle name="Accent2 2 9" xfId="6087" xr:uid="{CFE0E76B-FE7D-4BA1-958A-B8B25FC54EBF}"/>
    <cellStyle name="Accent2 3" xfId="6088" xr:uid="{6CA7B858-82E0-44C3-875E-D8FD2F4D4298}"/>
    <cellStyle name="Accent2 3 2" xfId="6089" xr:uid="{925E7885-83F3-47E4-8E62-140E7A75C52A}"/>
    <cellStyle name="Accent2 3 3" xfId="6090" xr:uid="{51623DDC-7573-4C11-93E2-29EFEE6B6F52}"/>
    <cellStyle name="Accent2 3 4" xfId="6091" xr:uid="{7BC209EC-2AC0-4FD0-9537-EDE81A031E70}"/>
    <cellStyle name="Accent2 3 5" xfId="6092" xr:uid="{38ECFFF9-4A70-47B6-AD9D-CAD814C2D324}"/>
    <cellStyle name="Accent2 3 6" xfId="6093" xr:uid="{DF9318B9-F4D0-4BD3-9DB4-5529B9BD791A}"/>
    <cellStyle name="Accent2 3 7" xfId="6094" xr:uid="{A8F86978-5134-4BE8-AC1B-ED87E830BB62}"/>
    <cellStyle name="Accent2 3 8" xfId="6095" xr:uid="{04C78AFC-48A2-4A0E-AF1A-80E5BFD5D4D5}"/>
    <cellStyle name="Accent2 3 9" xfId="6096" xr:uid="{50935F32-EB96-4670-8E03-0B828531D2D1}"/>
    <cellStyle name="Accent2 4" xfId="6097" xr:uid="{DE0F7259-A969-4854-AECC-4FB828BAD29E}"/>
    <cellStyle name="Accent2 4 2" xfId="6098" xr:uid="{ED3309CB-4DB1-45A0-BAEC-EE49F536ED11}"/>
    <cellStyle name="Accent2 4 3" xfId="6099" xr:uid="{3E701789-5656-4F88-8A30-A0614D1E28EC}"/>
    <cellStyle name="Accent2 4 4" xfId="6100" xr:uid="{2A171798-AFE7-4C1F-B7FB-AE40BC426957}"/>
    <cellStyle name="Accent2 4 5" xfId="6101" xr:uid="{CC8A4228-94BC-496B-A026-4B3AEFC07720}"/>
    <cellStyle name="Accent2 4 6" xfId="6102" xr:uid="{E159ACEC-39D5-4265-8279-5547C2CD56FE}"/>
    <cellStyle name="Accent2 4 7" xfId="6103" xr:uid="{8BA78867-0B45-46F0-8EEA-DD539492E723}"/>
    <cellStyle name="Accent2 4 8" xfId="6104" xr:uid="{0C695DDE-993E-493B-83BD-FA2738C52466}"/>
    <cellStyle name="Accent2 4 9" xfId="6105" xr:uid="{811F91B4-B4B0-4D16-A739-0818B54924C1}"/>
    <cellStyle name="Accent3 2" xfId="4036" xr:uid="{B3252784-952F-46DB-9E76-DBDBC4952C9E}"/>
    <cellStyle name="Accent3 2 10" xfId="6106" xr:uid="{90B40773-9C37-4A6F-AA92-3783A5325268}"/>
    <cellStyle name="Accent3 2 2" xfId="6107" xr:uid="{29F2AE4E-7548-43B4-9213-A351639C2044}"/>
    <cellStyle name="Accent3 2 3" xfId="6108" xr:uid="{5E062CE3-E0EA-4858-8A38-E1288E3388BE}"/>
    <cellStyle name="Accent3 2 4" xfId="6109" xr:uid="{39F6D321-020E-4C7B-BF5F-46040B3F7365}"/>
    <cellStyle name="Accent3 2 5" xfId="6110" xr:uid="{C3065029-1E52-4852-98C8-5282495A4EF6}"/>
    <cellStyle name="Accent3 2 6" xfId="6111" xr:uid="{658E76F6-DF2E-47A0-9C3F-7497A68BDF94}"/>
    <cellStyle name="Accent3 2 7" xfId="6112" xr:uid="{A4E4258E-231B-4DDE-88EE-068FCD3AB53A}"/>
    <cellStyle name="Accent3 2 8" xfId="6113" xr:uid="{9F9E4CFE-8B59-4697-B3D6-4C9446D1296E}"/>
    <cellStyle name="Accent3 2 9" xfId="6114" xr:uid="{76FCFD14-B958-4DC6-ACA3-1B0EDFA039DA}"/>
    <cellStyle name="Accent3 3" xfId="6115" xr:uid="{EEB538C8-6309-4797-BC53-7DAE5F9B0C54}"/>
    <cellStyle name="Accent3 3 2" xfId="6116" xr:uid="{CB20A5E8-6B3B-4B17-9C11-4E674970E05E}"/>
    <cellStyle name="Accent3 3 3" xfId="6117" xr:uid="{F93205A5-2E3B-41C7-A25E-5F4C794D05CF}"/>
    <cellStyle name="Accent3 3 4" xfId="6118" xr:uid="{A433E244-ED49-484B-BFE6-BA3997034F86}"/>
    <cellStyle name="Accent3 3 5" xfId="6119" xr:uid="{2911119F-FFCC-4D27-B10C-70F18E9B4AFB}"/>
    <cellStyle name="Accent3 3 6" xfId="6120" xr:uid="{526A61A2-6739-4047-91FE-29A740A4D5DA}"/>
    <cellStyle name="Accent3 3 7" xfId="6121" xr:uid="{07700C5A-92E0-40D7-A17C-50BB030B3CFF}"/>
    <cellStyle name="Accent3 3 8" xfId="6122" xr:uid="{FDE85D51-B147-48BF-A194-3028102B4E70}"/>
    <cellStyle name="Accent3 3 9" xfId="6123" xr:uid="{28A58014-D9C0-4200-A26D-BBE3AB862DED}"/>
    <cellStyle name="Accent3 4" xfId="6124" xr:uid="{F68C3459-A4E5-498F-9EF0-1945C2B324F0}"/>
    <cellStyle name="Accent3 4 2" xfId="6125" xr:uid="{C7B00AEE-39ED-4C16-A54B-C42457F1A6C1}"/>
    <cellStyle name="Accent3 4 3" xfId="6126" xr:uid="{8B1E3115-2300-449E-B1F0-C86E358EBE8C}"/>
    <cellStyle name="Accent3 4 4" xfId="6127" xr:uid="{A6214DE2-213F-4069-A5F4-36251B03BEE2}"/>
    <cellStyle name="Accent3 4 5" xfId="6128" xr:uid="{9A79E3C0-B0E0-4646-9260-C66162C67DCB}"/>
    <cellStyle name="Accent3 4 6" xfId="6129" xr:uid="{9E355B87-4C71-494C-8FB3-0F13EB7241C6}"/>
    <cellStyle name="Accent3 4 7" xfId="6130" xr:uid="{35CE3628-D0FB-4CC0-AD77-ACBE6CE1467C}"/>
    <cellStyle name="Accent3 4 8" xfId="6131" xr:uid="{CED11153-FF7F-4BFD-BFE6-E6FB21CD07E2}"/>
    <cellStyle name="Accent3 4 9" xfId="6132" xr:uid="{6FAF547E-A7CA-4891-ACA2-57B69E6F813E}"/>
    <cellStyle name="Accent4 2" xfId="4037" xr:uid="{D3D392EB-DC9E-4BC4-B480-5EA759D416A2}"/>
    <cellStyle name="Accent4 2 10" xfId="6133" xr:uid="{4B236456-7EDB-46B7-BFD5-F9AFBB2A1A11}"/>
    <cellStyle name="Accent4 2 2" xfId="6134" xr:uid="{F175724D-09BA-4CBD-A3E2-88A2B9661523}"/>
    <cellStyle name="Accent4 2 3" xfId="6135" xr:uid="{12B7BD72-BCE3-41E4-9B6B-A4BE0E442306}"/>
    <cellStyle name="Accent4 2 4" xfId="6136" xr:uid="{6778D030-0508-4092-AE69-E6A0684322AB}"/>
    <cellStyle name="Accent4 2 5" xfId="6137" xr:uid="{21C8338A-BB7F-455B-BAA7-5D78BB76E657}"/>
    <cellStyle name="Accent4 2 6" xfId="6138" xr:uid="{BB5D5CA6-AD4C-4D5C-9939-D280874F7AF9}"/>
    <cellStyle name="Accent4 2 7" xfId="6139" xr:uid="{4A5F7BB1-F598-42B7-A3D9-C5831240DA35}"/>
    <cellStyle name="Accent4 2 8" xfId="6140" xr:uid="{14F30EEB-60E2-402B-AE5B-A59DECC239AA}"/>
    <cellStyle name="Accent4 2 9" xfId="6141" xr:uid="{C54D7709-61FC-4792-B0B1-6EC39CFD3EF8}"/>
    <cellStyle name="Accent4 3" xfId="6142" xr:uid="{D0662EAB-C496-49FF-B579-0F862EFF0A44}"/>
    <cellStyle name="Accent4 3 2" xfId="6143" xr:uid="{47A2FE34-5002-4494-8C30-14C1E3ED35E2}"/>
    <cellStyle name="Accent4 3 3" xfId="6144" xr:uid="{BA315AA6-5337-4E51-B676-AC7005958504}"/>
    <cellStyle name="Accent4 3 4" xfId="6145" xr:uid="{D45F570C-46E1-46C2-AA46-3109C2847078}"/>
    <cellStyle name="Accent4 3 5" xfId="6146" xr:uid="{108F9D8D-2F55-44F7-BF44-73DEAFAA0420}"/>
    <cellStyle name="Accent4 3 6" xfId="6147" xr:uid="{EEE0D5B8-D53C-4D42-AFFC-CDBFCB74053B}"/>
    <cellStyle name="Accent4 3 7" xfId="6148" xr:uid="{23A5455B-531E-434A-AD29-DAD66FE4C6ED}"/>
    <cellStyle name="Accent4 3 8" xfId="6149" xr:uid="{6884C9A7-2516-4C31-B359-384520D61F92}"/>
    <cellStyle name="Accent4 3 9" xfId="6150" xr:uid="{154181CE-6054-40DB-82D1-0EBCC3A9B4EA}"/>
    <cellStyle name="Accent4 4" xfId="6151" xr:uid="{F7326CDF-C96F-4298-940B-B3B8414B0843}"/>
    <cellStyle name="Accent4 4 2" xfId="6152" xr:uid="{BE31F5CE-A31C-4BD2-AA4F-CE8F6E20EBFD}"/>
    <cellStyle name="Accent4 4 3" xfId="6153" xr:uid="{A348D862-7AF1-4807-A337-B2A2EB26696A}"/>
    <cellStyle name="Accent4 4 4" xfId="6154" xr:uid="{119421D4-4136-47E5-863F-6873977544E8}"/>
    <cellStyle name="Accent4 4 5" xfId="6155" xr:uid="{8D717067-114D-4208-94F5-A394B2531D51}"/>
    <cellStyle name="Accent4 4 6" xfId="6156" xr:uid="{869FA1FF-AFF8-49A7-80E0-E3C338FFD015}"/>
    <cellStyle name="Accent4 4 7" xfId="6157" xr:uid="{D1442E3D-2DF8-416B-8DE6-5406E6DC0815}"/>
    <cellStyle name="Accent4 4 8" xfId="6158" xr:uid="{52641EAE-6B8B-495A-9A01-43CB607D7EBE}"/>
    <cellStyle name="Accent4 4 9" xfId="6159" xr:uid="{EB8B646F-76C5-4A82-A5B9-1936F12138A0}"/>
    <cellStyle name="Accent5 2" xfId="4038" xr:uid="{0ED462F6-8999-4D78-A4BC-D5999EE12066}"/>
    <cellStyle name="Accent5 2 10" xfId="6160" xr:uid="{927CE2BA-2C81-45EA-A611-33A10C8365A9}"/>
    <cellStyle name="Accent5 2 2" xfId="6161" xr:uid="{ED15CBA6-080B-491D-80DB-4761A3721AF6}"/>
    <cellStyle name="Accent5 2 3" xfId="6162" xr:uid="{FF3295EE-B43A-4F0D-B845-CF936C7FD60F}"/>
    <cellStyle name="Accent5 2 4" xfId="6163" xr:uid="{C2CAF6B1-5EF3-47BF-9E85-A90C3F73FBC7}"/>
    <cellStyle name="Accent5 2 5" xfId="6164" xr:uid="{EA384CAE-BBEC-4E05-B4D7-7E6054F08ED1}"/>
    <cellStyle name="Accent5 2 6" xfId="6165" xr:uid="{6212081D-2B53-4BDC-A650-C706792ADA69}"/>
    <cellStyle name="Accent5 2 7" xfId="6166" xr:uid="{397D7510-39C6-40F2-A23A-E75018B5C6A4}"/>
    <cellStyle name="Accent5 2 8" xfId="6167" xr:uid="{E8B1850A-79F9-49C6-A387-1C06AE325210}"/>
    <cellStyle name="Accent5 2 9" xfId="6168" xr:uid="{2D6D1A8D-7220-490F-8295-32006259D635}"/>
    <cellStyle name="Accent5 3" xfId="6169" xr:uid="{F5A87D9A-E4B3-4325-B141-697C6CF76A55}"/>
    <cellStyle name="Accent5 3 2" xfId="6170" xr:uid="{CFD49CA9-CD01-481B-A308-4C9D632F4D80}"/>
    <cellStyle name="Accent5 3 3" xfId="6171" xr:uid="{8698D36E-5C4A-4EDB-A006-23D5FBB88F83}"/>
    <cellStyle name="Accent5 3 4" xfId="6172" xr:uid="{BB1DB7C8-D96A-4C0A-8272-F4A7DD67440C}"/>
    <cellStyle name="Accent5 3 5" xfId="6173" xr:uid="{4C2876C4-5BFE-4C60-8CA5-1E47135FE605}"/>
    <cellStyle name="Accent5 3 6" xfId="6174" xr:uid="{F4B25DE6-CA77-40F4-9D70-DC6ABF6AB19B}"/>
    <cellStyle name="Accent5 3 7" xfId="6175" xr:uid="{36391370-4E1F-402C-9548-B65BAB6C0A62}"/>
    <cellStyle name="Accent5 3 8" xfId="6176" xr:uid="{6F0F580D-3B92-431D-9F2A-D92FFB0A6D49}"/>
    <cellStyle name="Accent5 3 9" xfId="6177" xr:uid="{1842CF44-4F05-4DE7-9FAE-14DFA7D66B05}"/>
    <cellStyle name="Accent5 4" xfId="6178" xr:uid="{173AD3D2-9732-43BF-B3B2-337954936475}"/>
    <cellStyle name="Accent5 4 2" xfId="6179" xr:uid="{01C3F7A5-976A-4851-A30F-73A03D075592}"/>
    <cellStyle name="Accent5 4 3" xfId="6180" xr:uid="{5F954AE6-445D-4852-BB6F-56C22CCA944D}"/>
    <cellStyle name="Accent5 4 4" xfId="6181" xr:uid="{4AD7D703-306C-4CB7-89E3-D0B63DEBD77A}"/>
    <cellStyle name="Accent5 4 5" xfId="6182" xr:uid="{BA4F18A1-03DF-4057-A75E-193E479EC2D2}"/>
    <cellStyle name="Accent5 4 6" xfId="6183" xr:uid="{B7AC6FDA-8D8B-48BA-AADD-6E8CBED06406}"/>
    <cellStyle name="Accent5 4 7" xfId="6184" xr:uid="{925F478B-51FD-4116-9239-A23C630BC074}"/>
    <cellStyle name="Accent5 4 8" xfId="6185" xr:uid="{3F3D9A03-47C4-4BBA-A401-A6495549C701}"/>
    <cellStyle name="Accent5 4 9" xfId="6186" xr:uid="{4CE01C66-91BD-42DB-AC93-36EB0D2A5075}"/>
    <cellStyle name="Accent6 2" xfId="4039" xr:uid="{DDAA8459-2F1E-408C-8C2E-D29FDFD060DB}"/>
    <cellStyle name="Accent6 2 10" xfId="6187" xr:uid="{EFA7ED51-B1FA-40CC-98F5-4CF600CF3C20}"/>
    <cellStyle name="Accent6 2 2" xfId="6188" xr:uid="{7E441C78-AF4D-41C7-A76F-4BD43D45DADF}"/>
    <cellStyle name="Accent6 2 3" xfId="6189" xr:uid="{67205166-2371-4E30-BFB4-0E3D61218E2B}"/>
    <cellStyle name="Accent6 2 4" xfId="6190" xr:uid="{3A8B5B05-EF3A-4C43-8EF8-C1C75EB60479}"/>
    <cellStyle name="Accent6 2 5" xfId="6191" xr:uid="{98C83738-960C-4AAF-8175-74EEBC433958}"/>
    <cellStyle name="Accent6 2 6" xfId="6192" xr:uid="{53C1C094-78E2-423F-A1D2-BEFB761692A7}"/>
    <cellStyle name="Accent6 2 7" xfId="6193" xr:uid="{7921F437-FBF3-4D4E-84BC-EDA9D5E62BA6}"/>
    <cellStyle name="Accent6 2 8" xfId="6194" xr:uid="{27CBD805-F1A6-479E-8743-9E54635579A0}"/>
    <cellStyle name="Accent6 2 9" xfId="6195" xr:uid="{62CAE8CF-FEEC-4BB2-9382-588ADA750441}"/>
    <cellStyle name="Accent6 3" xfId="6196" xr:uid="{8AABE5C3-4B65-4A2E-B803-ADBC41700077}"/>
    <cellStyle name="Accent6 3 2" xfId="6197" xr:uid="{2FA5075D-6E67-4133-9314-ABF764C02F49}"/>
    <cellStyle name="Accent6 3 3" xfId="6198" xr:uid="{404FFB1E-1E22-47DE-9BBE-EA4115D8A6BF}"/>
    <cellStyle name="Accent6 3 4" xfId="6199" xr:uid="{78EF2E80-B8B0-43E0-B8B8-3FA98559DEEC}"/>
    <cellStyle name="Accent6 3 5" xfId="6200" xr:uid="{71914EE2-4FC0-4ACC-B0FB-06B1983BC291}"/>
    <cellStyle name="Accent6 3 6" xfId="6201" xr:uid="{D6CAD726-206B-4389-8DA3-499826BF7D10}"/>
    <cellStyle name="Accent6 3 7" xfId="6202" xr:uid="{C22DF89C-0282-468A-9F49-AE8A4B7E11CF}"/>
    <cellStyle name="Accent6 3 8" xfId="6203" xr:uid="{2546A588-539D-4F46-8DB0-7A2379E2B81B}"/>
    <cellStyle name="Accent6 3 9" xfId="6204" xr:uid="{8296F946-8DBD-40AE-B1FD-32D7D7EF18AC}"/>
    <cellStyle name="Accent6 4" xfId="6205" xr:uid="{C6B25798-19DE-4B36-9269-BCA682D459D0}"/>
    <cellStyle name="Accent6 4 2" xfId="6206" xr:uid="{659FCCC3-F0C2-409F-8C86-FE44850817A1}"/>
    <cellStyle name="Accent6 4 3" xfId="6207" xr:uid="{6ECB14A4-9D25-414F-8449-636745D464DD}"/>
    <cellStyle name="Accent6 4 4" xfId="6208" xr:uid="{38ACAF01-C350-41DF-9CC5-0116C209DD30}"/>
    <cellStyle name="Accent6 4 5" xfId="6209" xr:uid="{5CDD3375-E231-4FD7-8277-A29775582AB9}"/>
    <cellStyle name="Accent6 4 6" xfId="6210" xr:uid="{876EDA3E-110E-4B7E-ACDC-478C44E09410}"/>
    <cellStyle name="Accent6 4 7" xfId="6211" xr:uid="{7F7464A7-64DE-4547-B255-C5A1C79BBE5F}"/>
    <cellStyle name="Accent6 4 8" xfId="6212" xr:uid="{3BC86F42-0D60-4B10-BFB9-A0232CFC5563}"/>
    <cellStyle name="Accent6 4 9" xfId="6213" xr:uid="{F463BDDA-BD9C-43F8-A564-55F7AC766DC3}"/>
    <cellStyle name="Actual Date" xfId="13027" xr:uid="{3F7E3EC9-2B8E-49A4-9DF4-2A1EE37518C8}"/>
    <cellStyle name="ARIAL 10" xfId="13028" xr:uid="{8E0D44A3-A135-4F07-8741-BC59CCFB3103}"/>
    <cellStyle name="arial12" xfId="13029" xr:uid="{512E2FAD-5DF7-4BD4-9E89-35723B448BDB}"/>
    <cellStyle name="arial14" xfId="13030" xr:uid="{37030926-3665-4C54-9B59-7EC6D9982BE9}"/>
    <cellStyle name="Ártal" xfId="6214" xr:uid="{953AFCC9-5FE7-4D90-8A3F-406737ACE4EE}"/>
    <cellStyle name="AUD" xfId="13031" xr:uid="{DF88D559-6073-4CDB-B676-13F85AF5E9A6}"/>
    <cellStyle name="b475" xfId="13032" xr:uid="{0884DDAC-BDCE-4BDE-B6F4-C43CF2A790FA}"/>
    <cellStyle name="Bad 2" xfId="4040" xr:uid="{F121A535-FE67-4C38-853B-584EFB632732}"/>
    <cellStyle name="Bad 2 10" xfId="6215" xr:uid="{CEB0AD35-46FE-4BC6-BCFC-38B45651565C}"/>
    <cellStyle name="Bad 2 2" xfId="6216" xr:uid="{02972080-2F73-4A7F-8932-1A86EB0CE5E2}"/>
    <cellStyle name="Bad 2 3" xfId="6217" xr:uid="{4F7B528E-17C4-42A5-A90E-D3F088E4E0EC}"/>
    <cellStyle name="Bad 2 4" xfId="6218" xr:uid="{D5A2159F-DC88-42AE-9F6A-E56F1DED7712}"/>
    <cellStyle name="Bad 2 5" xfId="6219" xr:uid="{AD209970-7044-4E1B-87CE-9985139FC77E}"/>
    <cellStyle name="Bad 2 6" xfId="6220" xr:uid="{53A2FBAB-02C8-43D8-9167-8188E2B9AD7F}"/>
    <cellStyle name="Bad 2 7" xfId="6221" xr:uid="{5B13CAF8-8414-4E12-B41C-93FCCF9E4C12}"/>
    <cellStyle name="Bad 2 8" xfId="6222" xr:uid="{75F0817D-2DF9-4198-BF0F-C2EF4365E0CE}"/>
    <cellStyle name="Bad 2 9" xfId="6223" xr:uid="{CAC7356A-93AF-4BC0-8AAE-6F530D5E0C9E}"/>
    <cellStyle name="Bad 3" xfId="6224" xr:uid="{B41F8D31-8FCE-4BF0-8371-6E0F59F601A0}"/>
    <cellStyle name="Bad 3 2" xfId="6225" xr:uid="{6A959680-48DB-4BDB-8F16-25E54809CF75}"/>
    <cellStyle name="Bad 3 3" xfId="6226" xr:uid="{98E6E731-9BF6-4B65-BF27-D5616F0A4987}"/>
    <cellStyle name="Bad 3 4" xfId="6227" xr:uid="{2B74B88B-F96B-46F2-B189-45EC5734D1C7}"/>
    <cellStyle name="Bad 3 5" xfId="6228" xr:uid="{B5E0700A-CE11-4422-8645-3D89A6BFAE16}"/>
    <cellStyle name="Bad 3 6" xfId="6229" xr:uid="{522DB55A-C4AA-41DD-8937-209D2A78B08B}"/>
    <cellStyle name="Bad 3 7" xfId="6230" xr:uid="{5897EB2D-E363-4484-B635-D2A46CC9C755}"/>
    <cellStyle name="Bad 3 8" xfId="6231" xr:uid="{A9FD5565-2576-43C1-9BDA-8545F7793960}"/>
    <cellStyle name="Bad 3 9" xfId="6232" xr:uid="{AC790FA9-EEA4-402C-BBD2-10C7B8D01909}"/>
    <cellStyle name="Bad 4" xfId="6233" xr:uid="{D4899AA7-C89F-4A1B-B294-0C97A502BE24}"/>
    <cellStyle name="Bad 4 2" xfId="6234" xr:uid="{AE5E6C32-954E-4750-9256-286317198BFF}"/>
    <cellStyle name="Bad 4 3" xfId="6235" xr:uid="{763ACA34-EFAB-4F20-A3CA-95D788018DC5}"/>
    <cellStyle name="Bad 4 4" xfId="6236" xr:uid="{74FC56D9-2DE6-478F-99AA-F31BCC9B16BA}"/>
    <cellStyle name="Bad 4 5" xfId="6237" xr:uid="{22F426C9-7831-4C30-B355-36662CBEB785}"/>
    <cellStyle name="Bad 4 6" xfId="6238" xr:uid="{9B76A05E-70B6-476F-B7C4-97C9549A1931}"/>
    <cellStyle name="Bad 4 7" xfId="6239" xr:uid="{060C6677-223E-42A5-9877-1CB1274AD7CE}"/>
    <cellStyle name="Bad 4 8" xfId="6240" xr:uid="{9486AFDC-3716-4A4F-8DA5-F2FCD65DAF7C}"/>
    <cellStyle name="Bad 4 9" xfId="6241" xr:uid="{E2C0BB42-47EB-4BED-8765-132CE9387DC9}"/>
    <cellStyle name="Beløb" xfId="6242" xr:uid="{3A092029-C379-4057-BA70-7ADB0B3A38ED}"/>
    <cellStyle name="Beløb (negative)" xfId="6243" xr:uid="{67FD29D9-6316-4E8E-9AE0-1FE3A154EB77}"/>
    <cellStyle name="Beløb 1000" xfId="6244" xr:uid="{052E9CD4-638E-4205-9555-4C04BE9C230D}"/>
    <cellStyle name="Beløb 1000 (negative)" xfId="6245" xr:uid="{003BD55D-F92D-4766-8D8B-035DBB163F91}"/>
    <cellStyle name="Beløb 1000_Ársreikningur" xfId="6246" xr:uid="{1F9469F9-9BB7-4219-8F0B-717FEE7E1AF9}"/>
    <cellStyle name="Beløb_Ársreikningur" xfId="6247" xr:uid="{4B7707BF-64CC-4265-BF8A-84D47CA36F15}"/>
    <cellStyle name="Blank" xfId="13033" xr:uid="{DE6F0394-13F0-4C09-90BE-A70BC4143CFB}"/>
    <cellStyle name="Body" xfId="13034" xr:uid="{56175F53-BD0D-4133-B803-5A546C51D5F6}"/>
    <cellStyle name="Bold 11" xfId="13035" xr:uid="{737E52BD-A1A1-46EA-B576-2445082F2F9B}"/>
    <cellStyle name="Bold/Border" xfId="13036" xr:uid="{2285445A-FCBC-4BFF-B842-3F7C05F4D018}"/>
    <cellStyle name="Bom" xfId="469" builtinId="26" customBuiltin="1"/>
    <cellStyle name="Bom 10" xfId="6248" xr:uid="{F896068D-374E-4DEA-A414-0AAB546681A8}"/>
    <cellStyle name="Bom 10 2" xfId="6249" xr:uid="{4F852AF7-E0D7-4150-967E-0AF6A9D106F9}"/>
    <cellStyle name="Bom 10 3" xfId="6250" xr:uid="{BB555921-8419-4819-B702-89F24B153DC1}"/>
    <cellStyle name="Bom 11" xfId="6251" xr:uid="{3DB17C5A-8E1C-4A1D-82BB-90AEA611CA62}"/>
    <cellStyle name="Bom 11 2" xfId="6252" xr:uid="{20AB88CE-7532-4237-9C53-AF12929254D9}"/>
    <cellStyle name="Bom 11 3" xfId="6253" xr:uid="{829B5725-25A6-4C97-8749-3EB7D6225E4F}"/>
    <cellStyle name="Bom 12" xfId="6254" xr:uid="{33EB536D-D00F-4C65-870F-A2572C4ED6EC}"/>
    <cellStyle name="Bom 12 2" xfId="6255" xr:uid="{8FD6E176-530A-4448-B603-269BB3ED68DC}"/>
    <cellStyle name="Bom 12 3" xfId="6256" xr:uid="{F7247B2D-1C1F-4E20-8038-3E4DD2ABC650}"/>
    <cellStyle name="Bom 13" xfId="6257" xr:uid="{5A842B24-A954-489E-97D8-A87084EE57B8}"/>
    <cellStyle name="Bom 14" xfId="6258" xr:uid="{7D90E68E-AD4A-45C2-8E2D-C4B207D7BEC4}"/>
    <cellStyle name="Bom 15" xfId="6259" xr:uid="{19C3E482-E3FE-4545-BA0C-79447E699C47}"/>
    <cellStyle name="Bom 16" xfId="6260" xr:uid="{89AF6F6A-BB9A-4143-806E-B1CCEA78D6E2}"/>
    <cellStyle name="Bom 17" xfId="6261" xr:uid="{1A087717-0FF2-47A9-9172-2D2C840DBFD3}"/>
    <cellStyle name="Bom 18" xfId="13037" xr:uid="{BC184480-35F4-428E-A61E-311F34F6DE37}"/>
    <cellStyle name="Bom 19" xfId="13038" xr:uid="{4BB76588-A7F9-4369-A3B1-92F833F31648}"/>
    <cellStyle name="Bom 2" xfId="6262" xr:uid="{45500F0E-19AC-4235-94BA-3556EF453C04}"/>
    <cellStyle name="Bom 2 10" xfId="13039" xr:uid="{D7C0E495-DBF4-4F82-8F01-ED87ECE692D2}"/>
    <cellStyle name="Bom 2 11" xfId="13040" xr:uid="{29DC2A48-DC00-4F5B-BF88-B097D76DBB80}"/>
    <cellStyle name="Bom 2 12" xfId="39731" xr:uid="{BEFEB39F-5378-4E58-BE53-9317C3DDF423}"/>
    <cellStyle name="Bom 2 13" xfId="39732" xr:uid="{EAB10C1F-A739-42EB-A46C-2392AE119BC4}"/>
    <cellStyle name="Bom 2 14" xfId="39733" xr:uid="{30DACEFA-04D3-4982-ACC6-348114AB92CB}"/>
    <cellStyle name="Bom 2 2" xfId="6263" xr:uid="{08E4E663-578A-439D-AE34-77138C0792FA}"/>
    <cellStyle name="Bom 2 2 10" xfId="13041" xr:uid="{23D526DA-75A3-4955-9951-A7E2D6D6685A}"/>
    <cellStyle name="Bom 2 2 10 2" xfId="13042" xr:uid="{CB7CD42A-2816-4223-9529-E87CD0CB1126}"/>
    <cellStyle name="Bom 2 2 11" xfId="13043" xr:uid="{AB1BF451-24A9-4B5C-867F-6B638A0FEBB6}"/>
    <cellStyle name="Bom 2 2 12" xfId="13044" xr:uid="{28E88C77-ED68-436E-8447-B429DC65B903}"/>
    <cellStyle name="Bom 2 2 13" xfId="13045" xr:uid="{F8F8F0DD-DF7F-4930-9944-5A8B5E80E6D0}"/>
    <cellStyle name="Bom 2 2 14" xfId="13046" xr:uid="{458C73A9-E414-45D4-A338-1860EDCC442B}"/>
    <cellStyle name="Bom 2 2 15" xfId="13047" xr:uid="{BD5F0B2A-664D-4E15-91B4-61F56F0D84D0}"/>
    <cellStyle name="Bom 2 2 16" xfId="13048" xr:uid="{1B45BC91-4B73-41A9-B099-784E94F71577}"/>
    <cellStyle name="Bom 2 2 17" xfId="39734" xr:uid="{CF7EEF27-188E-4BF5-A7F6-34591B2C1F75}"/>
    <cellStyle name="Bom 2 2 18" xfId="39735" xr:uid="{1196E6A8-F02B-4265-8653-3C52C7E80E3D}"/>
    <cellStyle name="Bom 2 2 19" xfId="39736" xr:uid="{C952EE4F-363D-47B9-ACF9-C68249182908}"/>
    <cellStyle name="Bom 2 2 2" xfId="6264" xr:uid="{15A6A1EA-CF86-4C2A-84DE-AEF465DA6EFF}"/>
    <cellStyle name="Bom 2 2 3" xfId="6265" xr:uid="{D3E2AEB8-0EAC-4A44-BEA7-6FBDDA387DAA}"/>
    <cellStyle name="Bom 2 2 4" xfId="6266" xr:uid="{44D7DD86-6551-4E4C-B28C-E62091B22112}"/>
    <cellStyle name="Bom 2 2 5" xfId="6267" xr:uid="{488E0A0B-F2FF-4098-9B87-7B191B9F08C3}"/>
    <cellStyle name="Bom 2 2 6" xfId="6268" xr:uid="{F9A24AA9-8361-469A-9349-533A725EFBDA}"/>
    <cellStyle name="Bom 2 2 7" xfId="6269" xr:uid="{5690C422-31B5-4F89-ABEC-C722E557E3EC}"/>
    <cellStyle name="Bom 2 2 8" xfId="6270" xr:uid="{F96A4090-CC10-4531-A8E3-21026DDA65A7}"/>
    <cellStyle name="Bom 2 2 9" xfId="6271" xr:uid="{49C34FCE-DAFF-4E17-8D72-E0B4B669AE04}"/>
    <cellStyle name="Bom 2 3" xfId="6272" xr:uid="{6F27EB58-ED98-4635-9CFE-3AB36D95584D}"/>
    <cellStyle name="Bom 2 4" xfId="6273" xr:uid="{945CE059-808D-4D27-A67B-DE3F2A8D4AAD}"/>
    <cellStyle name="Bom 2 5" xfId="13049" xr:uid="{69193496-D93A-4C38-A0C5-CD23B9FA80BA}"/>
    <cellStyle name="Bom 2 6" xfId="13050" xr:uid="{C40AC8D0-0395-4BF7-B4BC-987754A82ED5}"/>
    <cellStyle name="Bom 2 7" xfId="13051" xr:uid="{16AE572B-DC5D-4F42-87B5-710341412804}"/>
    <cellStyle name="Bom 2 8" xfId="13052" xr:uid="{093FB11B-B3B4-4316-A07E-BBEA1AEF022E}"/>
    <cellStyle name="Bom 2 9" xfId="13053" xr:uid="{92466136-A617-414E-9933-87AC327A3386}"/>
    <cellStyle name="Bom 20" xfId="13054" xr:uid="{28D8C575-B360-45EE-86C2-A9B345665A13}"/>
    <cellStyle name="Bom 21" xfId="13055" xr:uid="{626E429D-049E-422B-A9B5-F057B5F081B2}"/>
    <cellStyle name="Bom 22" xfId="13056" xr:uid="{FD35DD72-DCC4-4DF3-A9F4-D08CC8CC7450}"/>
    <cellStyle name="Bom 23" xfId="13057" xr:uid="{8AF71012-187D-4724-BFE6-B8A208301C59}"/>
    <cellStyle name="Bom 24" xfId="13058" xr:uid="{F6828D08-6AEB-472B-9470-2F9DE2D6F733}"/>
    <cellStyle name="Bom 25" xfId="13059" xr:uid="{61CD81C7-A2D3-44FC-A050-A110E2D95D46}"/>
    <cellStyle name="Bom 26" xfId="13060" xr:uid="{FD82E3CF-BBB4-455F-BF7A-311EF9D96B51}"/>
    <cellStyle name="Bom 27" xfId="13061" xr:uid="{9CA4C673-9690-4E97-A5B7-B45A726E45DF}"/>
    <cellStyle name="Bom 28" xfId="13062" xr:uid="{9842A52F-9DE8-4F97-BCE7-BEDEF85C65D2}"/>
    <cellStyle name="Bom 29" xfId="13063" xr:uid="{4F0DEC10-3ECA-483C-8228-BDF36E33E18C}"/>
    <cellStyle name="Bom 3" xfId="6274" xr:uid="{7D384B8A-B0C9-4198-A084-77618085D623}"/>
    <cellStyle name="Bom 3 2" xfId="6275" xr:uid="{F92D897D-A56F-448C-934B-5B3768AD1120}"/>
    <cellStyle name="Bom 3 3" xfId="6276" xr:uid="{7C322D04-6A7F-4AE9-B37A-885E2342E3BB}"/>
    <cellStyle name="Bom 3 4" xfId="6277" xr:uid="{D25E04AD-722C-45D4-B4CB-8523510E2858}"/>
    <cellStyle name="Bom 30" xfId="13064" xr:uid="{F7A2D76A-45DF-4A33-AB84-1244E92711F6}"/>
    <cellStyle name="Bom 31" xfId="13065" xr:uid="{E2F56D03-DF95-42F9-B044-08FC940C8652}"/>
    <cellStyle name="Bom 32" xfId="13066" xr:uid="{29A92742-B8EC-49E3-BB56-4F7AEE5C5256}"/>
    <cellStyle name="Bom 33" xfId="13067" xr:uid="{7D2B4053-F520-4FCB-ADB9-0B24E0670063}"/>
    <cellStyle name="Bom 34" xfId="13068" xr:uid="{DA24EADE-8492-486C-B41E-55D80AAEF9C0}"/>
    <cellStyle name="Bom 35" xfId="13069" xr:uid="{6E2C27FA-EFD9-4304-BB3E-4A96EC1CBB98}"/>
    <cellStyle name="Bom 36" xfId="13070" xr:uid="{A7ABFCB8-1172-4483-9846-45D841AAD48B}"/>
    <cellStyle name="Bom 4" xfId="6278" xr:uid="{9E4CC62F-2861-4297-8864-239F69453D15}"/>
    <cellStyle name="Bom 5" xfId="6279" xr:uid="{B2074C37-F187-4621-A50C-6126D0DFF21C}"/>
    <cellStyle name="Bom 5 2" xfId="6280" xr:uid="{04A3A4F5-4492-4AF4-931B-E8EB77BB6832}"/>
    <cellStyle name="Bom 5 3" xfId="6281" xr:uid="{6D20700A-8E0C-4DEB-B046-052162538B0E}"/>
    <cellStyle name="Bom 6" xfId="6282" xr:uid="{52E536FF-E997-4183-8791-96E50872EC2F}"/>
    <cellStyle name="Bom 6 2" xfId="6283" xr:uid="{43D9022E-D38D-4AE8-9A36-E1DD555487A4}"/>
    <cellStyle name="Bom 6 3" xfId="6284" xr:uid="{B9E7AAA7-BE43-493C-948C-656F7E55238D}"/>
    <cellStyle name="Bom 7" xfId="6285" xr:uid="{E8FE3E15-EFD2-4455-A5C3-7D3F644CBA9A}"/>
    <cellStyle name="Bom 7 2" xfId="6286" xr:uid="{80429933-C68B-4F47-8828-1DC15A9D18F5}"/>
    <cellStyle name="Bom 7 3" xfId="6287" xr:uid="{BDBA3F79-7119-4FDE-8DAE-FD8A8401F644}"/>
    <cellStyle name="Bom 8" xfId="6288" xr:uid="{262630D3-0C8E-4C9E-A815-D6C04E299ACC}"/>
    <cellStyle name="Bom 8 2" xfId="6289" xr:uid="{C4807869-F3E1-4DED-8960-0789702D62A3}"/>
    <cellStyle name="Bom 8 3" xfId="6290" xr:uid="{79D8327D-8AAB-452F-B705-D5A9C1F1F4A3}"/>
    <cellStyle name="Bom 9" xfId="6291" xr:uid="{C2B7F202-A66C-4431-85BA-84F8EA2929C8}"/>
    <cellStyle name="Bom 9 2" xfId="6292" xr:uid="{EA7CBE91-11D2-4E18-8B2B-F2D2E1348559}"/>
    <cellStyle name="Bom 9 3" xfId="6293" xr:uid="{5DE257EF-8E65-47A1-9F68-54989F8E6736}"/>
    <cellStyle name="Bullet" xfId="13071" xr:uid="{F6D9717F-A513-4C85-9CDE-6EE609C8003A}"/>
    <cellStyle name="Cabecera 1" xfId="13072" xr:uid="{2E625FAC-E02B-4261-A166-3D71551CE2C4}"/>
    <cellStyle name="Cabecera 2" xfId="13073" xr:uid="{19333991-0C4E-4BB8-AFEA-7B8EBD2F7FB5}"/>
    <cellStyle name="CabRo - Estilo1" xfId="13074" xr:uid="{887E7D0E-976F-48A9-A909-7CFE9A92F66B}"/>
    <cellStyle name="CAD" xfId="13075" xr:uid="{8FB1CD32-42CF-4FD6-A7CD-CC3BAA8C4DA3}"/>
    <cellStyle name="calc" xfId="13076" xr:uid="{EB7D3785-91AD-4489-BFC8-C4BE04A8B6C3}"/>
    <cellStyle name="Calc Currency (0)" xfId="6294" xr:uid="{F3C4EECF-48F1-4F38-AFC8-D8BCD519E2F4}"/>
    <cellStyle name="Calc Currency (2)" xfId="6295" xr:uid="{12107F0C-3A01-4043-9C3E-5024C2716EE1}"/>
    <cellStyle name="Calc Percent (0)" xfId="6296" xr:uid="{3902CFE6-E38F-4A94-B58D-8855F4D5E346}"/>
    <cellStyle name="Calc Percent (1)" xfId="6297" xr:uid="{F161B336-CF3E-4985-90A1-517B40DC8102}"/>
    <cellStyle name="Calc Percent (2)" xfId="6298" xr:uid="{767AE523-775B-4F89-A2C0-FB91D7B0A750}"/>
    <cellStyle name="Calc Units (0)" xfId="6299" xr:uid="{E5B3723F-BF4F-4BC8-BEAD-82E457C04586}"/>
    <cellStyle name="Calc Units (1)" xfId="6300" xr:uid="{749FE738-90F5-47AA-BFE9-D4DE7AC00544}"/>
    <cellStyle name="Calc Units (2)" xfId="6301" xr:uid="{D6DBE674-22E8-4DFE-A47D-063011DAA02A}"/>
    <cellStyle name="Calculation 2" xfId="4041" xr:uid="{4E91EFC6-9A00-40E4-8D48-EF201F8E3D4C}"/>
    <cellStyle name="Calculation 2 10" xfId="6302" xr:uid="{8722B088-EE82-477E-865A-39BB9A57B52F}"/>
    <cellStyle name="Calculation 2 2" xfId="6303" xr:uid="{008475D7-2367-43CE-83AD-6A65DC0B6576}"/>
    <cellStyle name="Calculation 2 3" xfId="6304" xr:uid="{07A3EA4B-D61E-4D7B-9322-DD6E6F48CD70}"/>
    <cellStyle name="Calculation 2 4" xfId="6305" xr:uid="{C0EF0BBE-2D6A-481D-8CA6-971D444BBF9C}"/>
    <cellStyle name="Calculation 2 5" xfId="6306" xr:uid="{4C0CDFA7-C653-4F02-A925-25411477E63E}"/>
    <cellStyle name="Calculation 2 6" xfId="6307" xr:uid="{146E191A-D4DD-4889-8DB5-3C2E5E5F8475}"/>
    <cellStyle name="Calculation 2 7" xfId="6308" xr:uid="{95188F0E-89F2-440C-B8CF-3A94106E260C}"/>
    <cellStyle name="Calculation 2 8" xfId="6309" xr:uid="{816F5038-6533-44F7-B8BD-76908C95BF23}"/>
    <cellStyle name="Calculation 2 9" xfId="6310" xr:uid="{89C0A108-54AC-466D-89EE-ECF2CF4072FB}"/>
    <cellStyle name="Calculation 3" xfId="6311" xr:uid="{03AE2237-CA7E-4CA0-8D3C-DE998F9371EB}"/>
    <cellStyle name="Calculation 3 2" xfId="6312" xr:uid="{CE3426E4-AFF1-49F7-AF01-D47C34ECFE83}"/>
    <cellStyle name="Calculation 3 3" xfId="6313" xr:uid="{D83E3ED0-DB65-4FD0-A82D-CECE668ECD82}"/>
    <cellStyle name="Calculation 3 4" xfId="6314" xr:uid="{BFF9B581-BAE8-4D0C-BDD7-E496A47DD4C5}"/>
    <cellStyle name="Calculation 3 5" xfId="6315" xr:uid="{2705172F-085E-41F6-81D9-6E36DCCA17C2}"/>
    <cellStyle name="Calculation 3 6" xfId="6316" xr:uid="{FEEFAB74-B612-44EC-BDA7-DECFA1670889}"/>
    <cellStyle name="Calculation 3 7" xfId="6317" xr:uid="{9AC22289-7158-4A67-A0F2-DDC88A6CB252}"/>
    <cellStyle name="Calculation 3 8" xfId="6318" xr:uid="{3A18FE9A-568D-4BC6-BCF2-310C19C78A6B}"/>
    <cellStyle name="Calculation 3 9" xfId="6319" xr:uid="{C4FCABD1-5F41-4FD5-AEE8-9C51C7B763F4}"/>
    <cellStyle name="Calculation 4" xfId="6320" xr:uid="{6FDD9CE2-F760-4D72-9322-FB92C3CE83A9}"/>
    <cellStyle name="Calculation 4 2" xfId="6321" xr:uid="{B36DD5EA-7A6C-44B0-BF80-237DB1D26C7E}"/>
    <cellStyle name="Calculation 4 3" xfId="6322" xr:uid="{5D39FCC1-D1C6-441B-A972-D888F0347EA3}"/>
    <cellStyle name="Calculation 4 4" xfId="6323" xr:uid="{FDD74167-8CEF-4603-94BD-10A5F1F0F65D}"/>
    <cellStyle name="Calculation 4 5" xfId="6324" xr:uid="{6043F93A-C42F-4CE6-827E-31031BE1E4A6}"/>
    <cellStyle name="Calculation 4 6" xfId="6325" xr:uid="{CA5893CC-3720-4EF7-AE91-81E9E221CA0C}"/>
    <cellStyle name="Calculation 4 7" xfId="6326" xr:uid="{A7956C1F-F492-4DC3-90CB-EE84AC243C1E}"/>
    <cellStyle name="Calculation 4 8" xfId="6327" xr:uid="{1A2DA0ED-6775-4E18-B5F1-B2A8E155C006}"/>
    <cellStyle name="Calculation 4 9" xfId="6328" xr:uid="{0AB63112-D829-4C95-9812-A25C40A99292}"/>
    <cellStyle name="Cálculo" xfId="473" builtinId="22" customBuiltin="1"/>
    <cellStyle name="Cálculo 10" xfId="6329" xr:uid="{C7A4E1DB-D265-43D5-8279-F0A2CB04E59A}"/>
    <cellStyle name="Cálculo 10 2" xfId="6330" xr:uid="{DF62B07B-1B5E-4619-9BB4-41A944EBB13C}"/>
    <cellStyle name="Cálculo 10 3" xfId="6331" xr:uid="{0A59E811-321E-4136-9208-A5DB4D85B706}"/>
    <cellStyle name="Cálculo 11" xfId="6332" xr:uid="{07E7D818-6CE5-4E6E-8F0F-9764B79C5D0F}"/>
    <cellStyle name="Cálculo 11 2" xfId="6333" xr:uid="{AACD2216-7912-42E0-96B3-073E5F463230}"/>
    <cellStyle name="Cálculo 11 3" xfId="6334" xr:uid="{42E9CE6B-CCA1-4274-9B78-F87B74B13D68}"/>
    <cellStyle name="Cálculo 12" xfId="6335" xr:uid="{EC24189B-25E4-4D6C-B2EA-473A92685A9C}"/>
    <cellStyle name="Cálculo 12 2" xfId="6336" xr:uid="{55E982C2-C81A-4139-B8ED-DA54EFD1D196}"/>
    <cellStyle name="Cálculo 12 3" xfId="6337" xr:uid="{484DE939-F1BE-47BB-87A0-E3263E5B465B}"/>
    <cellStyle name="Cálculo 13" xfId="6338" xr:uid="{CFB06370-DEBA-4749-8586-1DD54F42F281}"/>
    <cellStyle name="Cálculo 14" xfId="6339" xr:uid="{CD8F93BC-A3C9-45BB-8F76-8BDC70A23A7C}"/>
    <cellStyle name="Cálculo 15" xfId="6340" xr:uid="{9F5DA2AE-E3B0-4A74-A20C-D58729AA2919}"/>
    <cellStyle name="Cálculo 16" xfId="6341" xr:uid="{97545370-2BAD-4515-A091-54687B107B16}"/>
    <cellStyle name="Cálculo 17" xfId="6342" xr:uid="{0C7AA902-CC5A-4722-9C2B-2C37E81EB4F9}"/>
    <cellStyle name="Cálculo 18" xfId="13077" xr:uid="{40DB3283-D480-45EC-9589-CC976BA27CEE}"/>
    <cellStyle name="Cálculo 19" xfId="13078" xr:uid="{EFC79810-DD64-4FDA-A90C-1E6EA0AC777E}"/>
    <cellStyle name="Cálculo 2" xfId="6343" xr:uid="{C799BC9C-2AA2-4499-B564-046C98DFB3C1}"/>
    <cellStyle name="Cálculo 2 10" xfId="13079" xr:uid="{75FBBC28-3A64-46BC-9ABC-81CDA739BB9F}"/>
    <cellStyle name="Cálculo 2 11" xfId="13080" xr:uid="{A6129E41-44B5-4349-8960-5C20F453B6DC}"/>
    <cellStyle name="Cálculo 2 12" xfId="39737" xr:uid="{868C7DB3-DD00-4672-BC19-6EEFA67A95A5}"/>
    <cellStyle name="Cálculo 2 13" xfId="39738" xr:uid="{ECBF9AC1-5C95-4BA4-9A3C-C982F0875F6B}"/>
    <cellStyle name="Cálculo 2 14" xfId="39739" xr:uid="{8ABD6089-E628-4359-8379-E1D65A8B6301}"/>
    <cellStyle name="Cálculo 2 2" xfId="6344" xr:uid="{407E25E5-158E-46AD-AEAA-A7B885B5EE34}"/>
    <cellStyle name="Cálculo 2 2 10" xfId="39740" xr:uid="{00B071B8-E47C-442E-A052-584AE07EC223}"/>
    <cellStyle name="Cálculo 2 2 11" xfId="39741" xr:uid="{C0518102-E324-46A2-9020-084799599779}"/>
    <cellStyle name="Cálculo 2 2 12" xfId="39742" xr:uid="{69115C77-7EF2-4595-B9C8-78A4E14903FF}"/>
    <cellStyle name="Cálculo 2 2 2" xfId="6345" xr:uid="{F2A423DD-804F-4B32-AD20-FBB5EB1FC066}"/>
    <cellStyle name="Cálculo 2 2 2 10" xfId="39743" xr:uid="{EE03AE10-C452-4019-A12E-927DEFE02F91}"/>
    <cellStyle name="Cálculo 2 2 2 11" xfId="39744" xr:uid="{E14B429B-5232-410E-BB8B-EE9FB3A9C3EE}"/>
    <cellStyle name="Cálculo 2 2 2 12" xfId="39745" xr:uid="{88D14749-5BD2-48DC-B471-A3AAC726FCC0}"/>
    <cellStyle name="Cálculo 2 2 2 2" xfId="13081" xr:uid="{1FE18FC2-5E2D-49E2-9CFF-36FEAEDAD500}"/>
    <cellStyle name="Cálculo 2 2 2 2 2" xfId="13082" xr:uid="{5EA81010-7475-43D3-9661-FBFB4444FA2E}"/>
    <cellStyle name="Cálculo 2 2 2 2 2 2" xfId="39746" xr:uid="{EFC3FD0E-D6EF-4D09-BCEA-74AB3EFC5A48}"/>
    <cellStyle name="Cálculo 2 2 2 2 2 2 2" xfId="39747" xr:uid="{9D0CDE5D-1A03-4E43-A308-531F839F1A00}"/>
    <cellStyle name="Cálculo 2 2 2 2 2 2 2 2" xfId="39748" xr:uid="{DEBDB242-AA65-4872-BABC-B0C5E47D8B86}"/>
    <cellStyle name="Cálculo 2 2 2 2 2 2 2 2 2" xfId="39749" xr:uid="{EF034882-E6DD-4561-B1AC-5A2E9D919D4B}"/>
    <cellStyle name="Cálculo 2 2 2 2 2 2 2 2 2 2" xfId="39750" xr:uid="{4789B290-DAA5-40F0-B991-354178B8D2FE}"/>
    <cellStyle name="Cálculo 2 2 2 2 2 2 2 2 2 2 2" xfId="39751" xr:uid="{5388C4F9-B350-4550-8FA7-B17A09FA5CCD}"/>
    <cellStyle name="Cálculo 2 2 2 2 2 2 2 2 3" xfId="39752" xr:uid="{EFEC9137-8CFD-4F8E-8727-9E75A2534CE8}"/>
    <cellStyle name="Cálculo 2 2 2 2 2 2 2 3" xfId="39753" xr:uid="{DC1D8EE4-ECB5-4B80-97D0-0DE50F784E87}"/>
    <cellStyle name="Cálculo 2 2 2 2 2 2 3" xfId="39754" xr:uid="{BA56BCD5-97E3-46BB-885D-8EAB772EB5CF}"/>
    <cellStyle name="Cálculo 2 2 2 2 2 2 4" xfId="39755" xr:uid="{6FF09BA9-3CB5-4F15-BD13-73669EAB5045}"/>
    <cellStyle name="Cálculo 2 2 2 2 2 3" xfId="39756" xr:uid="{A5D55D66-E21A-4D6A-83E4-A8D251002C86}"/>
    <cellStyle name="Cálculo 2 2 2 2 2 4" xfId="39757" xr:uid="{212197CC-DCA8-44D9-8FFA-5EC6FE6238AE}"/>
    <cellStyle name="Cálculo 2 2 2 2 3" xfId="39758" xr:uid="{B253D229-6CF1-4FA4-8CC8-A5202384E734}"/>
    <cellStyle name="Cálculo 2 2 2 2 4" xfId="39759" xr:uid="{AC9E54B0-9AD3-414A-B9D4-CBD063DB5126}"/>
    <cellStyle name="Cálculo 2 2 2 2 5" xfId="39760" xr:uid="{73A6B66A-41BE-4E19-ACD0-F42E21575E7A}"/>
    <cellStyle name="Cálculo 2 2 2 3" xfId="13083" xr:uid="{FD70D9A6-1A1B-4A7A-830B-CF353A377AAF}"/>
    <cellStyle name="Cálculo 2 2 2 4" xfId="13084" xr:uid="{A9BD21DD-E9D9-49D2-93C7-C3C231BFF56E}"/>
    <cellStyle name="Cálculo 2 2 2 5" xfId="13085" xr:uid="{3AB067B3-8E73-485A-A3CE-451B49DEFEEA}"/>
    <cellStyle name="Cálculo 2 2 2 6" xfId="13086" xr:uid="{A1689008-1C45-40AA-AC8D-092C548278E5}"/>
    <cellStyle name="Cálculo 2 2 2 7" xfId="13087" xr:uid="{3283A46A-980E-4263-832A-4BC4C806212B}"/>
    <cellStyle name="Cálculo 2 2 2 8" xfId="13088" xr:uid="{8D6DA9AF-E5D0-4CAE-9054-91C6D38951FD}"/>
    <cellStyle name="Cálculo 2 2 2 9" xfId="13089" xr:uid="{14E33512-001C-4636-AD76-3237FFC998FF}"/>
    <cellStyle name="Cálculo 2 2 3" xfId="13090" xr:uid="{DEF7EF1A-A8F6-4821-9E45-5273C9269117}"/>
    <cellStyle name="Cálculo 2 2 3 2" xfId="13091" xr:uid="{9650D079-E10A-481F-8601-05861A25A6D1}"/>
    <cellStyle name="Cálculo 2 2 4" xfId="13092" xr:uid="{CBA22E8A-D016-4E12-884C-7CF0ED230974}"/>
    <cellStyle name="Cálculo 2 2 5" xfId="13093" xr:uid="{4276C95E-F51B-4507-89F5-BA78CFAE73BF}"/>
    <cellStyle name="Cálculo 2 2 6" xfId="13094" xr:uid="{3ABC40BA-AA87-4AD7-9D93-D407AED5830C}"/>
    <cellStyle name="Cálculo 2 2 7" xfId="13095" xr:uid="{7421EDEC-34B8-4D93-97DC-987807193A3F}"/>
    <cellStyle name="Cálculo 2 2 8" xfId="13096" xr:uid="{2A736A38-497B-4BF8-BCD0-117181ED4E8E}"/>
    <cellStyle name="Cálculo 2 2 9" xfId="13097" xr:uid="{89BA127A-AFF9-464B-934E-1E7F4CF3AC6F}"/>
    <cellStyle name="Cálculo 2 3" xfId="6346" xr:uid="{D6BCE3E5-DFD1-4C41-B808-D4EB3CC59F0D}"/>
    <cellStyle name="Cálculo 2 4" xfId="6347" xr:uid="{183FE7CC-8962-4490-8B7D-350DE19A10C3}"/>
    <cellStyle name="Cálculo 2 5" xfId="13098" xr:uid="{53C60C0F-734C-4C6E-BACF-72AA41B2F470}"/>
    <cellStyle name="Cálculo 2 5 2" xfId="13099" xr:uid="{A7B8E090-8839-40D2-B7C5-CBB963E562E5}"/>
    <cellStyle name="Cálculo 2 6" xfId="13100" xr:uid="{8E63C638-CAA3-4348-A7D9-F8A27AF11D47}"/>
    <cellStyle name="Cálculo 2 7" xfId="13101" xr:uid="{B821BBEE-0CD1-4531-BBF8-CF2F57D868AB}"/>
    <cellStyle name="Cálculo 2 8" xfId="13102" xr:uid="{C06A600C-24BE-4EC1-AA87-28049742DE85}"/>
    <cellStyle name="Cálculo 2 9" xfId="13103" xr:uid="{8C345DDA-7052-4C52-9F35-2A74A60A879A}"/>
    <cellStyle name="Cálculo 20" xfId="13104" xr:uid="{F62432C0-FEE6-45F4-BB7B-B0AECE3A9710}"/>
    <cellStyle name="Cálculo 21" xfId="13105" xr:uid="{9926A523-F0F7-4AD5-965D-A98313496AC4}"/>
    <cellStyle name="Cálculo 22" xfId="13106" xr:uid="{C6D5F49D-984E-4C2F-BFDA-1FF7133189B7}"/>
    <cellStyle name="Cálculo 23" xfId="13107" xr:uid="{A4D07400-FB5A-40FB-BADA-7396ED8393C9}"/>
    <cellStyle name="Cálculo 24" xfId="13108" xr:uid="{B86B8915-0299-4A33-AD37-6189F75AF075}"/>
    <cellStyle name="Cálculo 25" xfId="13109" xr:uid="{902532AF-E11F-405A-8213-5D949EDA5C4F}"/>
    <cellStyle name="Cálculo 26" xfId="13110" xr:uid="{BEA269E9-7C5E-443D-974D-54D0EFCD238D}"/>
    <cellStyle name="Cálculo 27" xfId="13111" xr:uid="{78DE48F6-CB2D-4463-8029-400AB142F3BC}"/>
    <cellStyle name="Cálculo 28" xfId="13112" xr:uid="{87A7874F-52CE-446C-8FBC-B45A2B36339E}"/>
    <cellStyle name="Cálculo 29" xfId="13113" xr:uid="{69EE7C4B-B923-439B-8E67-87981F15788A}"/>
    <cellStyle name="Cálculo 3" xfId="6348" xr:uid="{F0AC6C38-F8F2-40D1-B8E3-DE19E2CDFEB8}"/>
    <cellStyle name="Cálculo 3 2" xfId="6349" xr:uid="{02046FD0-1BD1-4BAC-A0D7-BE0DC83DFB5B}"/>
    <cellStyle name="Cálculo 3 3" xfId="6350" xr:uid="{86024649-3069-4D58-9508-C16C6AC35161}"/>
    <cellStyle name="Cálculo 3 4" xfId="6351" xr:uid="{FABA86F6-B995-48AB-BBDB-8E61A41B63F0}"/>
    <cellStyle name="Cálculo 30" xfId="13114" xr:uid="{12A1801B-B378-4674-816B-10DDCBF55669}"/>
    <cellStyle name="Cálculo 31" xfId="13115" xr:uid="{0FDEF798-8048-4C6B-8A60-E424B1F6602E}"/>
    <cellStyle name="Cálculo 32" xfId="13116" xr:uid="{5A9183E1-B0D6-42FF-AA3A-36F470E862FA}"/>
    <cellStyle name="Cálculo 33" xfId="13117" xr:uid="{718E8FB8-B300-466E-9F32-7667F2C0A770}"/>
    <cellStyle name="Cálculo 34" xfId="13118" xr:uid="{E1B61872-8186-47A0-844D-9E0EF722366C}"/>
    <cellStyle name="Cálculo 35" xfId="13119" xr:uid="{2A749D7D-D289-44DF-8FF0-92F5856E1436}"/>
    <cellStyle name="Cálculo 36" xfId="13120" xr:uid="{571C1E14-1A62-42AF-AD6D-6A050CA6DAFE}"/>
    <cellStyle name="Cálculo 4" xfId="6352" xr:uid="{2C7C7890-98B7-47A2-96A0-366A39C38264}"/>
    <cellStyle name="Cálculo 5" xfId="6353" xr:uid="{2C8CA1B9-BD4E-4028-AE13-350D041D3A4B}"/>
    <cellStyle name="Cálculo 5 2" xfId="6354" xr:uid="{E0A3FDFA-4065-423A-B5B3-E46AE766E385}"/>
    <cellStyle name="Cálculo 5 3" xfId="6355" xr:uid="{BAB1DB5E-78E1-4CA4-8DAE-4FEE2AC97918}"/>
    <cellStyle name="Cálculo 6" xfId="6356" xr:uid="{D2E2B018-AD28-4B9C-BEC8-6D5FF9693542}"/>
    <cellStyle name="Cálculo 6 2" xfId="6357" xr:uid="{CB986E2B-D85B-4DDF-899B-EA5DB1D4A8C6}"/>
    <cellStyle name="Cálculo 6 3" xfId="6358" xr:uid="{45FAF461-F2F4-4427-8497-382ABAC67277}"/>
    <cellStyle name="Cálculo 7" xfId="6359" xr:uid="{B59BA6EC-3684-489D-BDD5-4D2561856B35}"/>
    <cellStyle name="Cálculo 7 2" xfId="6360" xr:uid="{6FC775A1-3E16-4F7E-A347-0BF80FD4F651}"/>
    <cellStyle name="Cálculo 7 3" xfId="6361" xr:uid="{181092B9-B877-444C-B05C-898B85230880}"/>
    <cellStyle name="Cálculo 8" xfId="6362" xr:uid="{223633DB-4BBF-44AD-8822-47C4E611982A}"/>
    <cellStyle name="Cálculo 8 2" xfId="6363" xr:uid="{892578DB-EF99-4CFC-B68F-4CD754B6ACC1}"/>
    <cellStyle name="Cálculo 8 3" xfId="6364" xr:uid="{679F3310-A4CC-4CB2-B0A2-64B764F348D3}"/>
    <cellStyle name="Cálculo 9" xfId="6365" xr:uid="{E127B319-C15B-4315-8C81-25C36A0F9D96}"/>
    <cellStyle name="Cálculo 9 2" xfId="6366" xr:uid="{AD3B080F-4D3E-40D1-B306-9E16623F5268}"/>
    <cellStyle name="Cálculo 9 3" xfId="6367" xr:uid="{528CC517-5144-4B4F-826B-29C9683B75DF}"/>
    <cellStyle name="CALDAS" xfId="13121" xr:uid="{7747177B-1BFD-4431-BF61-901636940892}"/>
    <cellStyle name="Cancel" xfId="13122" xr:uid="{1375D801-A730-4C9D-905F-2EAA50A808D9}"/>
    <cellStyle name="Cancel 10" xfId="53178" xr:uid="{96E93D0A-5C4B-4039-BD62-43FA26C490DD}"/>
    <cellStyle name="Cancel 2" xfId="4" xr:uid="{CFD890CD-5AAE-402A-A118-5F8F952F0D8D}"/>
    <cellStyle name="Cancelled" xfId="6368" xr:uid="{A5526BD5-AD94-43AF-8439-AEA238D0D2E9}"/>
    <cellStyle name="Célula de Verificação" xfId="475" builtinId="23" customBuiltin="1"/>
    <cellStyle name="Célula de Verificação 10" xfId="6369" xr:uid="{B25C1FCC-2060-4826-8B78-789FE7C8CEF9}"/>
    <cellStyle name="Célula de Verificação 10 2" xfId="6370" xr:uid="{D06394C9-3582-43DE-A3B4-5D5BD97DB89E}"/>
    <cellStyle name="Célula de Verificação 10 3" xfId="6371" xr:uid="{F5658ABE-D977-4337-B3F4-387F87E0DCB8}"/>
    <cellStyle name="Célula de Verificação 11" xfId="6372" xr:uid="{A645DBB6-39E2-4BA3-9D00-A476D9CF8812}"/>
    <cellStyle name="Célula de Verificação 11 2" xfId="6373" xr:uid="{69A4AF1C-6D24-43C5-AAA0-9B8A9D88372B}"/>
    <cellStyle name="Célula de Verificação 11 3" xfId="6374" xr:uid="{1320DD70-8208-4E47-B993-8474A20CC1D2}"/>
    <cellStyle name="Célula de Verificação 12" xfId="6375" xr:uid="{430A5F33-27B5-4FAB-A093-B9E1B0670372}"/>
    <cellStyle name="Célula de Verificação 12 2" xfId="6376" xr:uid="{7AE581B3-82C4-47DB-999D-CAD7CBFD6FC6}"/>
    <cellStyle name="Célula de Verificação 12 3" xfId="6377" xr:uid="{15FEC1F8-8B98-4A93-9669-3CB5EC745EDB}"/>
    <cellStyle name="Célula de Verificação 13" xfId="6378" xr:uid="{45FFD37E-ED08-4E71-9764-B232F3E294A0}"/>
    <cellStyle name="Célula de Verificação 14" xfId="6379" xr:uid="{B3DB007A-21CB-493A-A6BA-41EEDAE30C08}"/>
    <cellStyle name="Célula de Verificação 15" xfId="6380" xr:uid="{BEE726C1-0172-4B21-9A2E-397446F5B167}"/>
    <cellStyle name="Célula de Verificação 16" xfId="6381" xr:uid="{2823D888-3804-4148-8656-8D175866A7E5}"/>
    <cellStyle name="Célula de Verificação 17" xfId="6382" xr:uid="{62A61AF2-ACFE-4F0D-93C7-4C14C2D2C55F}"/>
    <cellStyle name="Célula de Verificação 18" xfId="13123" xr:uid="{2D686704-7828-4C6B-97CD-6AD24DB5C770}"/>
    <cellStyle name="Célula de Verificação 19" xfId="13124" xr:uid="{EE295E99-FF20-48D2-957D-C00CC255738D}"/>
    <cellStyle name="Célula de Verificação 2" xfId="6383" xr:uid="{A1235350-DAE0-4343-9BEE-4E56D98571FC}"/>
    <cellStyle name="Célula de Verificação 2 10" xfId="13125" xr:uid="{F31DB9EF-0941-453F-A2F8-4D7E96287827}"/>
    <cellStyle name="Célula de Verificação 2 11" xfId="13126" xr:uid="{C06C7C74-6A1C-42AB-8844-84B683D47006}"/>
    <cellStyle name="Célula de Verificação 2 12" xfId="39761" xr:uid="{86CB5CCB-52E9-4076-BC63-0E22C87FE363}"/>
    <cellStyle name="Célula de Verificação 2 13" xfId="39762" xr:uid="{988CC8D4-F734-415B-B886-B66B9E2AB042}"/>
    <cellStyle name="Célula de Verificação 2 14" xfId="39763" xr:uid="{4B5B5DC4-DF21-4674-8A02-0BDAF17C391F}"/>
    <cellStyle name="Célula de Verificação 2 2" xfId="6384" xr:uid="{56EC6FE6-5B9E-4644-857C-F257C11F9D91}"/>
    <cellStyle name="Célula de Verificação 2 2 10" xfId="13127" xr:uid="{8521D901-5B00-4D88-8496-414108D5C671}"/>
    <cellStyle name="Célula de Verificação 2 2 10 2" xfId="13128" xr:uid="{ED8B3CAB-5CA4-4009-A2A6-39F3EF887423}"/>
    <cellStyle name="Célula de Verificação 2 2 11" xfId="13129" xr:uid="{48A44410-09C7-4A20-B05B-4B0181C00996}"/>
    <cellStyle name="Célula de Verificação 2 2 12" xfId="13130" xr:uid="{91F119C3-B830-4633-8B77-267AEF30B01D}"/>
    <cellStyle name="Célula de Verificação 2 2 13" xfId="13131" xr:uid="{D11458FE-8657-4CFD-A5CC-870DC3C08740}"/>
    <cellStyle name="Célula de Verificação 2 2 14" xfId="13132" xr:uid="{8C3FAC9E-0483-435C-BD0F-C370841315CE}"/>
    <cellStyle name="Célula de Verificação 2 2 15" xfId="13133" xr:uid="{AC4032BB-CD7F-45FF-9A0A-B50980FA9F8C}"/>
    <cellStyle name="Célula de Verificação 2 2 16" xfId="13134" xr:uid="{B1984AB8-5FA3-48E2-830F-4204B017301F}"/>
    <cellStyle name="Célula de Verificação 2 2 17" xfId="39764" xr:uid="{2D4BDD91-7537-49DA-8E93-1958EE313FDB}"/>
    <cellStyle name="Célula de Verificação 2 2 18" xfId="39765" xr:uid="{9025C54F-2317-4F94-ACD3-0CB3B5E97303}"/>
    <cellStyle name="Célula de Verificação 2 2 19" xfId="39766" xr:uid="{2F7209AA-4DD9-447E-9D44-3978F409D627}"/>
    <cellStyle name="Célula de Verificação 2 2 2" xfId="6385" xr:uid="{D30E27A7-2DD6-467E-AE3C-BD30B07DDF94}"/>
    <cellStyle name="Célula de Verificação 2 2 3" xfId="6386" xr:uid="{E62F1549-4080-4972-8CBD-4E4A19ED516B}"/>
    <cellStyle name="Célula de Verificação 2 2 4" xfId="6387" xr:uid="{04D643E7-C63D-4EAA-AAEC-5D4F9B45E5DA}"/>
    <cellStyle name="Célula de Verificação 2 2 5" xfId="6388" xr:uid="{49BDE29F-F6A5-4F0E-BD0E-C9731AD012DD}"/>
    <cellStyle name="Célula de Verificação 2 2 6" xfId="6389" xr:uid="{B5A98071-2D3C-434C-9199-F8321774482D}"/>
    <cellStyle name="Célula de Verificação 2 2 7" xfId="6390" xr:uid="{682FB8A4-72DB-4677-AC65-624E926FCD5B}"/>
    <cellStyle name="Célula de Verificação 2 2 8" xfId="6391" xr:uid="{14510944-311E-4940-972B-E1E689654F86}"/>
    <cellStyle name="Célula de Verificação 2 2 9" xfId="6392" xr:uid="{DE181379-28E4-405D-85AE-74CA06443463}"/>
    <cellStyle name="Célula de Verificação 2 3" xfId="6393" xr:uid="{FA652065-67C7-41B4-AF35-DBE72C360612}"/>
    <cellStyle name="Célula de Verificação 2 4" xfId="6394" xr:uid="{8A933A38-DEB7-407C-9248-31F184EBAA75}"/>
    <cellStyle name="Célula de Verificação 2 5" xfId="13135" xr:uid="{8E2813F5-9399-4199-B0E2-CBB27E531FE2}"/>
    <cellStyle name="Célula de Verificação 2 6" xfId="13136" xr:uid="{50932884-CDF0-4DDB-83FD-9443091ED99D}"/>
    <cellStyle name="Célula de Verificação 2 7" xfId="13137" xr:uid="{6C460486-E2E6-4B6E-8381-E904FA4356B0}"/>
    <cellStyle name="Célula de Verificação 2 8" xfId="13138" xr:uid="{F35BB536-F49F-4DF9-A38B-400B7C7064EB}"/>
    <cellStyle name="Célula de Verificação 2 9" xfId="13139" xr:uid="{668F4FE1-3DD6-4C68-BDB8-E40896FDF2D8}"/>
    <cellStyle name="Célula de Verificação 20" xfId="13140" xr:uid="{323D59EE-6962-448F-AE20-A124DC0853E0}"/>
    <cellStyle name="Célula de Verificação 21" xfId="13141" xr:uid="{9A5F8CE1-849A-4F80-BA7A-0FC5D61DC177}"/>
    <cellStyle name="Célula de Verificação 22" xfId="13142" xr:uid="{2A3C4B65-E9BD-41A4-A08B-A627F1650535}"/>
    <cellStyle name="Célula de Verificação 23" xfId="13143" xr:uid="{62073398-D097-46BD-8098-110A009E05AA}"/>
    <cellStyle name="Célula de Verificação 24" xfId="13144" xr:uid="{5F994BF0-F416-46EA-9D49-AADE7182D398}"/>
    <cellStyle name="Célula de Verificação 25" xfId="13145" xr:uid="{8CA17C00-53A0-4C1C-99FC-4C29AEA54BBF}"/>
    <cellStyle name="Célula de Verificação 26" xfId="13146" xr:uid="{5CE2C6BE-37C1-4D4B-9D7F-40E70F0B213B}"/>
    <cellStyle name="Célula de Verificação 27" xfId="13147" xr:uid="{5EB725A6-E413-4770-9118-69BA7AA98B97}"/>
    <cellStyle name="Célula de Verificação 28" xfId="13148" xr:uid="{7AD47E25-DF64-41D5-A4A1-9E28C5C618D8}"/>
    <cellStyle name="Célula de Verificação 29" xfId="13149" xr:uid="{69E6948F-68BB-4B7B-A893-84089C7AB242}"/>
    <cellStyle name="Célula de Verificação 3" xfId="6395" xr:uid="{F764874F-3BB0-411C-9160-E6E567C04CD3}"/>
    <cellStyle name="Célula de Verificação 3 2" xfId="6396" xr:uid="{FC30FDFC-B73E-47F5-A49F-CB8C619E092A}"/>
    <cellStyle name="Célula de Verificação 3 3" xfId="6397" xr:uid="{406EF3EB-16E2-4152-9A9E-36830DED2F2F}"/>
    <cellStyle name="Célula de Verificação 3 4" xfId="6398" xr:uid="{3434A72A-A6A0-48E6-9137-62570E43E8D9}"/>
    <cellStyle name="Célula de Verificação 30" xfId="13150" xr:uid="{C76E9F98-0C83-4C79-94DA-77B8248A7E43}"/>
    <cellStyle name="Célula de Verificação 31" xfId="13151" xr:uid="{08763605-8B63-4984-BED5-16FC2AB8BA4A}"/>
    <cellStyle name="Célula de Verificação 32" xfId="13152" xr:uid="{3F9A5CE6-827D-4A3B-A2CE-C3FF4B158943}"/>
    <cellStyle name="Célula de Verificação 33" xfId="13153" xr:uid="{50469390-DFDB-4673-AD7E-732215B45476}"/>
    <cellStyle name="Célula de Verificação 34" xfId="13154" xr:uid="{E065E8F8-D1B7-4EDF-AB02-BC755444BED7}"/>
    <cellStyle name="Célula de Verificação 35" xfId="13155" xr:uid="{37E8B3C7-F78C-41E1-A7D1-7E544688A425}"/>
    <cellStyle name="Célula de Verificação 36" xfId="13156" xr:uid="{7C47F810-14A2-460B-8640-768256676B4C}"/>
    <cellStyle name="Célula de Verificação 4" xfId="6399" xr:uid="{3BE00884-13FE-45C3-AAAE-4FFC82E6D9B0}"/>
    <cellStyle name="Célula de Verificação 5" xfId="6400" xr:uid="{8EAF248D-2EC7-404B-BFC0-9ECB6E0C6B05}"/>
    <cellStyle name="Célula de Verificação 5 2" xfId="6401" xr:uid="{F3631861-EF4D-487A-B75A-4393CC7E8EFF}"/>
    <cellStyle name="Célula de Verificação 5 3" xfId="6402" xr:uid="{743EE90B-209E-486C-B9F4-729A80AF5945}"/>
    <cellStyle name="Célula de Verificação 6" xfId="6403" xr:uid="{CFCA3B38-AC41-4C0D-92B5-2B1263477183}"/>
    <cellStyle name="Célula de Verificação 6 2" xfId="6404" xr:uid="{9A515C50-8107-4A34-A137-6C78CCA3A050}"/>
    <cellStyle name="Célula de Verificação 6 3" xfId="6405" xr:uid="{0E4C21AF-0EB4-42FC-803F-791DE7F3A008}"/>
    <cellStyle name="Célula de Verificação 7" xfId="6406" xr:uid="{B561626C-F4B9-4242-ABB7-A92D4FE12F6D}"/>
    <cellStyle name="Célula de Verificação 7 2" xfId="6407" xr:uid="{8825EB90-F30F-477A-B18A-B7C22F97BB1A}"/>
    <cellStyle name="Célula de Verificação 7 3" xfId="6408" xr:uid="{AD843BF4-7E2F-4D5C-A883-778848ACB241}"/>
    <cellStyle name="Célula de Verificação 8" xfId="6409" xr:uid="{4AC4DF4A-B1F2-417B-9B3C-CE242FF13033}"/>
    <cellStyle name="Célula de Verificação 8 2" xfId="6410" xr:uid="{C55871B5-043C-414D-B1CF-F54ACF41384A}"/>
    <cellStyle name="Célula de Verificação 8 3" xfId="6411" xr:uid="{4699067B-9A90-4B9B-BAB9-C212264883CD}"/>
    <cellStyle name="Célula de Verificação 9" xfId="6412" xr:uid="{606ACEC0-0D25-4636-BE89-C5180F0F60F4}"/>
    <cellStyle name="Célula de Verificação 9 2" xfId="6413" xr:uid="{7A2E3497-862F-47BB-A20F-66B8D8158A8D}"/>
    <cellStyle name="Célula de Verificação 9 3" xfId="6414" xr:uid="{B2D4C303-9470-4A83-A292-DD6E47D0BFFD}"/>
    <cellStyle name="Célula Vinculada" xfId="474" builtinId="24" customBuiltin="1"/>
    <cellStyle name="Célula Vinculada 10" xfId="6415" xr:uid="{7E333B90-2FB9-4E90-9BE2-DFDD8959F966}"/>
    <cellStyle name="Célula Vinculada 10 2" xfId="6416" xr:uid="{33A8F1C4-F8DC-4E7A-865D-F14879B8EB21}"/>
    <cellStyle name="Célula Vinculada 10 3" xfId="6417" xr:uid="{0DCC8A3E-CA5A-4294-9017-7324B5389A9C}"/>
    <cellStyle name="Célula Vinculada 11" xfId="6418" xr:uid="{C58CEF5D-B49B-4E61-BE0E-3A9BF27C58B8}"/>
    <cellStyle name="Célula Vinculada 11 2" xfId="6419" xr:uid="{5C5DE4C4-C7B1-4948-AE94-23FDCDB8A70D}"/>
    <cellStyle name="Célula Vinculada 11 3" xfId="6420" xr:uid="{61D767CE-EE97-489B-9C12-99459712883B}"/>
    <cellStyle name="Célula Vinculada 12" xfId="6421" xr:uid="{E15603A2-9EED-467B-B20D-28E892E3777A}"/>
    <cellStyle name="Célula Vinculada 12 2" xfId="6422" xr:uid="{D51106B9-586B-4616-BA91-C9035819D056}"/>
    <cellStyle name="Célula Vinculada 12 3" xfId="6423" xr:uid="{49646580-61BE-4C1F-8F93-2B13A3E7F2F3}"/>
    <cellStyle name="Célula Vinculada 13" xfId="6424" xr:uid="{27EA3AC9-8975-4491-98C7-E66649E77C70}"/>
    <cellStyle name="Célula Vinculada 14" xfId="6425" xr:uid="{CBC8F816-C05C-45C0-885B-48E2CC1D3909}"/>
    <cellStyle name="Célula Vinculada 15" xfId="6426" xr:uid="{CE2CA7FC-ECE0-47A6-B906-0F0C4088AAA1}"/>
    <cellStyle name="Célula Vinculada 16" xfId="6427" xr:uid="{CA933B6D-205C-498A-B23E-5882694214E1}"/>
    <cellStyle name="Célula Vinculada 17" xfId="6428" xr:uid="{9984E1FD-0D1D-45FE-8F2E-6BD587D55A83}"/>
    <cellStyle name="Célula Vinculada 18" xfId="13157" xr:uid="{3134F288-1FE9-4798-BE7F-6FF582D6D2DF}"/>
    <cellStyle name="Célula Vinculada 19" xfId="13158" xr:uid="{1A55CC34-069A-4B2D-9CCD-7C9D3ADA5049}"/>
    <cellStyle name="Célula Vinculada 2" xfId="6429" xr:uid="{A46E0870-B172-43E9-873B-43FA43B65B07}"/>
    <cellStyle name="Célula Vinculada 2 10" xfId="13159" xr:uid="{6D3DE613-9585-493B-9142-0AF8C237DD90}"/>
    <cellStyle name="Célula Vinculada 2 11" xfId="13160" xr:uid="{BA230B3A-8880-4AAB-A593-9AEF4604ADF6}"/>
    <cellStyle name="Célula Vinculada 2 12" xfId="39767" xr:uid="{3E612AE8-7578-4539-B059-D792D842892E}"/>
    <cellStyle name="Célula Vinculada 2 13" xfId="39768" xr:uid="{1D809BF9-21CD-44AD-977E-678E05BB8A8C}"/>
    <cellStyle name="Célula Vinculada 2 14" xfId="39769" xr:uid="{9CABBE28-9072-4CA6-B941-2811B52784B1}"/>
    <cellStyle name="Célula Vinculada 2 2" xfId="6430" xr:uid="{FA391229-4AD3-4AF5-A103-365C5609BE31}"/>
    <cellStyle name="Célula Vinculada 2 2 10" xfId="13161" xr:uid="{2DDF314D-905B-4A4C-B148-C9AF339493B1}"/>
    <cellStyle name="Célula Vinculada 2 2 10 2" xfId="13162" xr:uid="{594DDD6D-921D-4E22-BA8C-F168299925F8}"/>
    <cellStyle name="Célula Vinculada 2 2 11" xfId="13163" xr:uid="{FFA5207D-2862-4DE5-9BA3-1ED63C715178}"/>
    <cellStyle name="Célula Vinculada 2 2 12" xfId="13164" xr:uid="{78DD5275-5525-48FE-AA1C-B79995EEE738}"/>
    <cellStyle name="Célula Vinculada 2 2 13" xfId="13165" xr:uid="{E58981FC-579E-4AD2-883F-60AF1D0140FC}"/>
    <cellStyle name="Célula Vinculada 2 2 14" xfId="13166" xr:uid="{E2656426-E6C7-4568-AF05-C7325BDFC61D}"/>
    <cellStyle name="Célula Vinculada 2 2 15" xfId="13167" xr:uid="{A098D4A9-4107-4A7D-9597-4C97B420402F}"/>
    <cellStyle name="Célula Vinculada 2 2 16" xfId="13168" xr:uid="{109E78F2-AEDD-47E3-8C46-BBF2E09C5684}"/>
    <cellStyle name="Célula Vinculada 2 2 17" xfId="39770" xr:uid="{3DFDCB2F-0FB0-407A-86C1-3A2E84E5C03D}"/>
    <cellStyle name="Célula Vinculada 2 2 18" xfId="39771" xr:uid="{4BC35009-A0D7-4E76-9C3C-B63BB0529696}"/>
    <cellStyle name="Célula Vinculada 2 2 19" xfId="39772" xr:uid="{7CEDDDA9-79CB-4F62-B60A-BAC0CD57ECB4}"/>
    <cellStyle name="Célula Vinculada 2 2 2" xfId="6431" xr:uid="{A392A0D6-A55A-473B-97DF-942608A2E7CF}"/>
    <cellStyle name="Célula Vinculada 2 2 3" xfId="6432" xr:uid="{3F09C9AC-4E8F-407B-B2DE-50B24E066B08}"/>
    <cellStyle name="Célula Vinculada 2 2 4" xfId="6433" xr:uid="{4C0017E2-0B6E-4FED-946B-DD4DB20DF3AE}"/>
    <cellStyle name="Célula Vinculada 2 2 5" xfId="6434" xr:uid="{276E93B8-44AC-4B7D-AEED-D1F02C255AAE}"/>
    <cellStyle name="Célula Vinculada 2 2 6" xfId="6435" xr:uid="{7A022690-7F24-4CF6-AE19-81E47AE38CF3}"/>
    <cellStyle name="Célula Vinculada 2 2 7" xfId="6436" xr:uid="{22F0E032-7983-4CBA-A09C-5CC6979A42DC}"/>
    <cellStyle name="Célula Vinculada 2 2 8" xfId="6437" xr:uid="{80CF4E01-7F33-47EB-939E-03F688EF5DF5}"/>
    <cellStyle name="Célula Vinculada 2 2 9" xfId="6438" xr:uid="{DDDA7319-A359-4CEB-8D8F-1BA6EDDAE647}"/>
    <cellStyle name="Célula Vinculada 2 3" xfId="6439" xr:uid="{37BF9823-3432-41A9-AD62-E8BE50ACEA00}"/>
    <cellStyle name="Célula Vinculada 2 4" xfId="6440" xr:uid="{8E9DED46-6123-4223-8EEA-9D19BE97BC82}"/>
    <cellStyle name="Célula Vinculada 2 5" xfId="13169" xr:uid="{2A03136A-185D-4E39-B20D-D653613464E5}"/>
    <cellStyle name="Célula Vinculada 2 6" xfId="13170" xr:uid="{0CDB6C80-E850-4B0B-ACAF-8E36E4A3C9BA}"/>
    <cellStyle name="Célula Vinculada 2 7" xfId="13171" xr:uid="{FE4DA467-97D3-49AB-AC73-EA9DC21BE05A}"/>
    <cellStyle name="Célula Vinculada 2 8" xfId="13172" xr:uid="{4232A64A-5B1F-4052-A39B-0B82063FFD9B}"/>
    <cellStyle name="Célula Vinculada 2 9" xfId="13173" xr:uid="{C69A1D55-072E-4447-8E5E-8F7608B4618A}"/>
    <cellStyle name="Célula Vinculada 20" xfId="13174" xr:uid="{9BE8D0A2-5215-41D9-A7E6-76FAD28750A0}"/>
    <cellStyle name="Célula Vinculada 21" xfId="13175" xr:uid="{9C8187E4-F8D3-41A3-9682-BE37082ED984}"/>
    <cellStyle name="Célula Vinculada 22" xfId="13176" xr:uid="{00CA68ED-2F9D-4442-997A-A866585FAB85}"/>
    <cellStyle name="Célula Vinculada 23" xfId="13177" xr:uid="{EF223584-E8C2-40AE-9C9D-A92632821978}"/>
    <cellStyle name="Célula Vinculada 24" xfId="13178" xr:uid="{7C1BEC75-9880-4E4E-A462-977316C2526E}"/>
    <cellStyle name="Célula Vinculada 25" xfId="13179" xr:uid="{9C8E0CEF-16A0-4E37-B355-88F7CE12E50F}"/>
    <cellStyle name="Célula Vinculada 26" xfId="13180" xr:uid="{8254AEFA-0F0F-429F-9C75-1B2C71E33DFE}"/>
    <cellStyle name="Célula Vinculada 27" xfId="13181" xr:uid="{2E85AA61-2052-4F96-B3DC-A8ADF090B084}"/>
    <cellStyle name="Célula Vinculada 28" xfId="13182" xr:uid="{B46018D6-01F9-4B17-9474-3DCF324ACF55}"/>
    <cellStyle name="Célula Vinculada 29" xfId="13183" xr:uid="{810466FF-9CF5-4E34-BA75-81A6FE48FE5A}"/>
    <cellStyle name="Célula Vinculada 3" xfId="6441" xr:uid="{4A887F50-AC89-43C6-9E94-6185568E9CA8}"/>
    <cellStyle name="Célula Vinculada 3 2" xfId="6442" xr:uid="{C86D6908-7C4F-4C6C-A25B-8DA0DF6B725F}"/>
    <cellStyle name="Célula Vinculada 3 3" xfId="6443" xr:uid="{2CB8B562-1347-433F-B08F-E1F3286690B6}"/>
    <cellStyle name="Célula Vinculada 3 4" xfId="6444" xr:uid="{34751B11-3751-4528-AAA6-2AB799966597}"/>
    <cellStyle name="Célula Vinculada 30" xfId="13184" xr:uid="{CEB269A7-A1A7-45BC-8080-49FADA6A0FA6}"/>
    <cellStyle name="Célula Vinculada 31" xfId="13185" xr:uid="{4D34DE27-20B4-470A-BDEC-8BA87FC8FFCA}"/>
    <cellStyle name="Célula Vinculada 32" xfId="13186" xr:uid="{8D63CE29-26E3-416A-9B76-3A09186CC211}"/>
    <cellStyle name="Célula Vinculada 33" xfId="13187" xr:uid="{C45DD982-59DD-4DB6-9EEF-AB21AA303966}"/>
    <cellStyle name="Célula Vinculada 34" xfId="13188" xr:uid="{DA2EE75E-C733-4D84-80A4-E8151EE8ED68}"/>
    <cellStyle name="Célula Vinculada 35" xfId="13189" xr:uid="{361ECD95-91E3-41D1-B0FF-1256D6898A70}"/>
    <cellStyle name="Célula Vinculada 36" xfId="13190" xr:uid="{E983D662-A9E1-4F82-8189-75B12B6DEAB3}"/>
    <cellStyle name="Célula Vinculada 4" xfId="6445" xr:uid="{FB6F9D59-7400-472C-8E80-149D59BEBD1F}"/>
    <cellStyle name="Célula Vinculada 5" xfId="6446" xr:uid="{61E14695-F0A0-4056-8987-6594D9E85CE7}"/>
    <cellStyle name="Célula Vinculada 5 2" xfId="6447" xr:uid="{A4EDE4FF-4657-48AD-BB8D-862310904818}"/>
    <cellStyle name="Célula Vinculada 5 3" xfId="6448" xr:uid="{EED2F5D6-4C96-4E76-A0F4-0D293E841252}"/>
    <cellStyle name="Célula Vinculada 6" xfId="6449" xr:uid="{9ECD6B46-59F0-4DF5-8F8F-7A715ACC7740}"/>
    <cellStyle name="Célula Vinculada 6 2" xfId="6450" xr:uid="{3BE937B8-891F-4531-A967-467625A8B6D4}"/>
    <cellStyle name="Célula Vinculada 6 3" xfId="6451" xr:uid="{55401DD9-CE18-4331-AD9D-E062C174A4A2}"/>
    <cellStyle name="Célula Vinculada 7" xfId="6452" xr:uid="{A06C647D-F813-4D6E-B25F-E2477F906CB2}"/>
    <cellStyle name="Célula Vinculada 7 2" xfId="6453" xr:uid="{9106A156-964E-4602-9B2A-A29BEF0BF2CE}"/>
    <cellStyle name="Célula Vinculada 7 3" xfId="6454" xr:uid="{C6446356-97A0-4C53-A8AB-3F8729F9EE2B}"/>
    <cellStyle name="Célula Vinculada 8" xfId="6455" xr:uid="{816AA353-C82A-4347-AEA6-5F223F130E27}"/>
    <cellStyle name="Célula Vinculada 8 2" xfId="6456" xr:uid="{E9E33FFA-6D28-4525-8157-E063FE6543D2}"/>
    <cellStyle name="Célula Vinculada 8 3" xfId="6457" xr:uid="{24196338-9EAD-439E-B061-C3F8D10EB013}"/>
    <cellStyle name="Célula Vinculada 9" xfId="6458" xr:uid="{8FAF193F-55B6-4CCE-AE6A-F40E9E7FA202}"/>
    <cellStyle name="Célula Vinculada 9 2" xfId="6459" xr:uid="{20EF1EFF-5E25-4656-B417-4F026CE18DB7}"/>
    <cellStyle name="Célula Vinculada 9 3" xfId="6460" xr:uid="{39FAD50D-4D6C-44D7-9665-F77447EE9CA8}"/>
    <cellStyle name="Centered Heading" xfId="39773" xr:uid="{294D788A-5D9E-48F3-B2EB-ECEF98C48447}"/>
    <cellStyle name="CenterHead" xfId="39774" xr:uid="{C3C454C8-FF04-4CB3-AF89-16A501289F4A}"/>
    <cellStyle name="Centrado" xfId="13191" xr:uid="{A7382A66-067C-41CE-9199-DE2C82518490}"/>
    <cellStyle name="Check Cell 10" xfId="6461" xr:uid="{B57A37C2-DAA5-40DE-9FC9-40D13B9170E9}"/>
    <cellStyle name="Check Cell 11" xfId="6462" xr:uid="{B5E07417-0192-464C-843E-8D283E2CD1DE}"/>
    <cellStyle name="Check Cell 12" xfId="6463" xr:uid="{AA778F9E-3010-417E-A4A8-0C02B3127D7E}"/>
    <cellStyle name="Check Cell 2" xfId="4042" xr:uid="{481C2184-20CB-46D7-BE6D-F8FA7F0AB7B0}"/>
    <cellStyle name="Check Cell 2 10" xfId="6464" xr:uid="{B89A66F3-5E32-4D06-B12A-2E2202FF45A7}"/>
    <cellStyle name="Check Cell 2 2" xfId="6465" xr:uid="{F4B8EDEE-07E5-480F-8A91-65B74AEE8506}"/>
    <cellStyle name="Check Cell 2 3" xfId="6466" xr:uid="{EB433B63-E725-455F-813E-BD244FA9F5D0}"/>
    <cellStyle name="Check Cell 2 4" xfId="6467" xr:uid="{F0E2FE51-0844-4727-B2A9-0105B65ED18F}"/>
    <cellStyle name="Check Cell 2 5" xfId="6468" xr:uid="{21C3BB63-B8B2-4D64-A629-DE1C9EF0910B}"/>
    <cellStyle name="Check Cell 2 6" xfId="6469" xr:uid="{C9F478CE-45BD-4C53-B130-27F6D362D3B5}"/>
    <cellStyle name="Check Cell 2 7" xfId="6470" xr:uid="{DA186143-2590-48A3-8429-1FC8E6E290D5}"/>
    <cellStyle name="Check Cell 2 8" xfId="6471" xr:uid="{B48DED07-0854-4B49-9CA2-FB71D228199C}"/>
    <cellStyle name="Check Cell 2 9" xfId="6472" xr:uid="{59EF8A9E-641E-4056-B3E7-5872A96BD70D}"/>
    <cellStyle name="Check Cell 3" xfId="6473" xr:uid="{13285193-DC9F-4CB0-A469-AC51D95858A5}"/>
    <cellStyle name="Check Cell 3 2" xfId="6474" xr:uid="{1381B816-F7AB-423C-AFA9-0B73F5CE049B}"/>
    <cellStyle name="Check Cell 3 3" xfId="6475" xr:uid="{46B2351A-9344-47D6-857F-452D9AAD4F1E}"/>
    <cellStyle name="Check Cell 3 4" xfId="6476" xr:uid="{D90E679E-C9FE-4514-AD3A-E21947983646}"/>
    <cellStyle name="Check Cell 3 5" xfId="6477" xr:uid="{81BEE6C3-162C-42BD-A2E6-D9FEEE5804F6}"/>
    <cellStyle name="Check Cell 3 6" xfId="6478" xr:uid="{D2FB507D-235D-4ECE-93FA-722C7E1A550E}"/>
    <cellStyle name="Check Cell 3 7" xfId="6479" xr:uid="{5A1651D4-912B-4976-8B46-847C9379F0DD}"/>
    <cellStyle name="Check Cell 3 8" xfId="6480" xr:uid="{3C885040-12F4-443B-A040-CBE868627C08}"/>
    <cellStyle name="Check Cell 3 9" xfId="6481" xr:uid="{0E401137-E41A-437B-B36A-9A09347B19BD}"/>
    <cellStyle name="Check Cell 4" xfId="6482" xr:uid="{301B9A98-6A6A-45C4-A8F4-7D636ABE6D1C}"/>
    <cellStyle name="Check Cell 4 2" xfId="6483" xr:uid="{38CFBE60-D087-4297-AC23-6E43DCAD577F}"/>
    <cellStyle name="Check Cell 4 3" xfId="6484" xr:uid="{DEB5279E-1AC7-4CFE-9AF9-5276C0ADF911}"/>
    <cellStyle name="Check Cell 4 4" xfId="6485" xr:uid="{7E38FB75-472D-4461-8CDF-3770A287EEC1}"/>
    <cellStyle name="Check Cell 4 5" xfId="6486" xr:uid="{FE8F40BE-4C65-4EC4-B6C7-3622D93A6927}"/>
    <cellStyle name="Check Cell 4 6" xfId="6487" xr:uid="{C8563353-8D26-46DF-B7BD-212E5280A159}"/>
    <cellStyle name="Check Cell 4 7" xfId="6488" xr:uid="{D1C6C27B-591C-4EE4-ABD8-900932D596E4}"/>
    <cellStyle name="Check Cell 4 8" xfId="6489" xr:uid="{735BAD87-8060-4495-8DC5-C5F870136FE2}"/>
    <cellStyle name="Check Cell 4 9" xfId="6490" xr:uid="{CF968726-3243-4903-92A4-AA50CF0852EE}"/>
    <cellStyle name="Check Cell 5" xfId="6491" xr:uid="{78FC35F7-138A-44B4-A054-68BA342EDBC1}"/>
    <cellStyle name="Check Cell 6" xfId="6492" xr:uid="{51B47184-6B7C-4306-ABB9-98F266F8475B}"/>
    <cellStyle name="Check Cell 7" xfId="6493" xr:uid="{F9BD1312-DA16-4FEC-8047-88D081C11237}"/>
    <cellStyle name="Check Cell 8" xfId="6494" xr:uid="{1737CDCF-03C8-4A0B-9751-C0267F3FDED5}"/>
    <cellStyle name="Check Cell 9" xfId="6495" xr:uid="{0F237347-A6A3-4573-89CE-D7F3BAEE0610}"/>
    <cellStyle name="Column_Title" xfId="39775" xr:uid="{9204A201-1F1E-436F-B3AE-B1CF095C3E21}"/>
    <cellStyle name="Comma" xfId="1" xr:uid="{CF2F9124-8AF5-4A77-AE94-6F6BCA6D2C4C}"/>
    <cellStyle name="Comma  - Style1" xfId="13192" xr:uid="{7FAED977-73DA-447C-A18D-333FAD258E2A}"/>
    <cellStyle name="Comma - Estilo1" xfId="13193" xr:uid="{BBE80DA2-1848-49E1-AF7E-0D89FBD2334E}"/>
    <cellStyle name="Comma [0] 2" xfId="6496" xr:uid="{721F6403-6814-4657-8012-F659B4CE1465}"/>
    <cellStyle name="Comma [0] 3" xfId="6497" xr:uid="{D162A02B-549F-4631-AF6F-856FCC006535}"/>
    <cellStyle name="Comma [0] 4" xfId="6498" xr:uid="{5D6C1236-2A15-40A8-BDA6-052842E2EB05}"/>
    <cellStyle name="Comma [00]" xfId="6499" xr:uid="{63B0C488-22DB-479D-8A17-2D1841F72748}"/>
    <cellStyle name="Comma [1]" xfId="13194" xr:uid="{9E37A527-4891-4AE9-9D90-680F7DB6F0A6}"/>
    <cellStyle name="Comma [2]" xfId="13195" xr:uid="{DB2C101E-9C9F-4A26-A340-122E216041E7}"/>
    <cellStyle name="Comma [3]" xfId="13196" xr:uid="{7E1B761C-B658-4088-B699-DA6E4B352B84}"/>
    <cellStyle name="Comma [4]" xfId="13197" xr:uid="{95FF19D8-4FA2-4492-99A2-7BE037E708F7}"/>
    <cellStyle name="Comma 0" xfId="13198" xr:uid="{580B90AD-B6B5-4C7D-8732-3B89943E0CD7}"/>
    <cellStyle name="Comma 0.0" xfId="39776" xr:uid="{BFF9B6C1-958B-4AA8-81D6-E72EACEF009F}"/>
    <cellStyle name="Comma 0.00" xfId="39777" xr:uid="{B291E563-9576-4295-8AC3-ACA8DDEECFFB}"/>
    <cellStyle name="Comma 0.000" xfId="39778" xr:uid="{AC385B2D-1EDC-4533-AEF3-DD56A8D0FB59}"/>
    <cellStyle name="Comma 10" xfId="559" xr:uid="{00DEF261-909F-460D-BA44-7DBA6415D9E0}"/>
    <cellStyle name="Comma 10 10" xfId="4011" xr:uid="{3039EEC6-343F-43E6-A8E8-D414DEEC12A3}"/>
    <cellStyle name="Comma 10 10 2" xfId="49018" xr:uid="{4FAD3A3F-88A6-4F42-8396-A47558490313}"/>
    <cellStyle name="Comma 10 10 3" xfId="46652" xr:uid="{1D1BB9A6-D654-4FF5-886F-10FC1B783B8F}"/>
    <cellStyle name="Comma 10 11" xfId="45408" xr:uid="{0D439B03-63E4-4C38-A1C3-BEFFA6C58A5F}"/>
    <cellStyle name="Comma 10 12" xfId="45838" xr:uid="{3CFD783C-E481-47F5-96BA-00D8E1F8F25F}"/>
    <cellStyle name="Comma 10 13" xfId="46311" xr:uid="{37207DBD-6620-4A19-BA8F-5A9587214B3A}"/>
    <cellStyle name="Comma 10 14" xfId="44541" xr:uid="{0F1B3BF2-E424-474E-860A-896A4CBE13B8}"/>
    <cellStyle name="Comma 10 15" xfId="44083" xr:uid="{73332563-5610-408D-8322-DADABC2F4662}"/>
    <cellStyle name="Comma 10 2" xfId="582" xr:uid="{CAD9E1FE-E87A-4BA7-8919-2C0904DE2F63}"/>
    <cellStyle name="Comma 10 2 10" xfId="44682" xr:uid="{AAC795FB-4342-4008-A5FC-16AADB7897BA}"/>
    <cellStyle name="Comma 10 2 11" xfId="44272" xr:uid="{481787B8-ADE3-4781-AD00-2AEFC45D9032}"/>
    <cellStyle name="Comma 10 2 2" xfId="730" xr:uid="{56518231-A25D-41F1-8BB8-BF1F577B9A40}"/>
    <cellStyle name="Comma 10 2 2 2" xfId="1286" xr:uid="{9F20B645-5FB3-4132-AFE7-DF5CC981C43B}"/>
    <cellStyle name="Comma 10 2 2 2 2" xfId="2157" xr:uid="{A008FCB9-D6B5-4AFD-8F72-B7F0B6CCDB08}"/>
    <cellStyle name="Comma 10 2 2 2 2 2" xfId="3867" xr:uid="{FF55CD5C-0755-4D8C-9900-C66361D42275}"/>
    <cellStyle name="Comma 10 2 2 2 2 2 2" xfId="52214" xr:uid="{4D97EC38-3E41-4EC8-946C-E8D2EB673EF3}"/>
    <cellStyle name="Comma 10 2 2 2 2 3" xfId="50514" xr:uid="{2D17FB7D-DF2E-4B47-9321-63EBD2C67883}"/>
    <cellStyle name="Comma 10 2 2 2 2 4" xfId="48268" xr:uid="{F27854B7-4BCA-4D11-B8D1-1561D8E0F2EB}"/>
    <cellStyle name="Comma 10 2 2 2 3" xfId="2998" xr:uid="{6B4875F4-AB50-4C15-86F4-916C442D386C}"/>
    <cellStyle name="Comma 10 2 2 2 3 2" xfId="51347" xr:uid="{8DA40B7C-D8D9-4B09-81FD-F5293C59B289}"/>
    <cellStyle name="Comma 10 2 2 2 4" xfId="49696" xr:uid="{6BA8CA91-883D-41B6-B584-0F29162B962F}"/>
    <cellStyle name="Comma 10 2 2 2 5" xfId="47399" xr:uid="{6308BB5B-9264-4633-B6FD-C7BFAFAFB860}"/>
    <cellStyle name="Comma 10 2 2 3" xfId="1603" xr:uid="{5AC461B6-4412-4652-A6E0-9486EE4A7F49}"/>
    <cellStyle name="Comma 10 2 2 3 2" xfId="3313" xr:uid="{289DD8DE-55DE-4E75-8FBD-23040F63DB03}"/>
    <cellStyle name="Comma 10 2 2 3 2 2" xfId="51662" xr:uid="{D7063C64-BAA5-4744-A25E-E0540FFF428A}"/>
    <cellStyle name="Comma 10 2 2 3 3" xfId="49984" xr:uid="{C2631297-3941-4386-AAA8-B23746361B6C}"/>
    <cellStyle name="Comma 10 2 2 3 4" xfId="47714" xr:uid="{33191C41-FFD2-4211-9AE5-1FF8639FC4DA}"/>
    <cellStyle name="Comma 10 2 2 4" xfId="2444" xr:uid="{0BEAB30A-6614-4F4E-B408-CEA75E6567D8}"/>
    <cellStyle name="Comma 10 2 2 4 2" xfId="50795" xr:uid="{5DC90605-3AFE-4691-B19E-C10F505F2599}"/>
    <cellStyle name="Comma 10 2 2 4 3" xfId="48555" xr:uid="{77344BD5-AE71-4264-B94B-0DD6E63EF7FE}"/>
    <cellStyle name="Comma 10 2 2 5" xfId="45718" xr:uid="{B1FB99F6-600A-41E0-8751-0D0C857E4FAA}"/>
    <cellStyle name="Comma 10 2 2 5 2" xfId="49166" xr:uid="{94E2867A-A700-470E-B2FA-1F8B1E868004}"/>
    <cellStyle name="Comma 10 2 2 6" xfId="46174" xr:uid="{18C8FA63-725B-42D0-9CA3-EB81D86121DA}"/>
    <cellStyle name="Comma 10 2 2 7" xfId="46845" xr:uid="{AB03968B-8C91-4697-9744-DCA9042949B4}"/>
    <cellStyle name="Comma 10 2 2 8" xfId="45009" xr:uid="{DFD9F4A6-56A2-4B61-B676-61FA7CB6EAA7}"/>
    <cellStyle name="Comma 10 2 3" xfId="1041" xr:uid="{8B1665A9-D255-4E9C-B720-AC588A93D5F6}"/>
    <cellStyle name="Comma 10 2 3 2" xfId="1912" xr:uid="{EA1FAA64-D2B2-42AE-AD2E-C3916CE09390}"/>
    <cellStyle name="Comma 10 2 3 2 2" xfId="3622" xr:uid="{B6C13D61-660A-496D-93E7-5FA09ABB42D8}"/>
    <cellStyle name="Comma 10 2 3 2 2 2" xfId="51969" xr:uid="{91F00C72-2361-41DA-B0E9-7BC13957C9A1}"/>
    <cellStyle name="Comma 10 2 3 2 3" xfId="50275" xr:uid="{668A7202-F9D2-4ED2-85A0-FC525D1A728B}"/>
    <cellStyle name="Comma 10 2 3 2 4" xfId="48023" xr:uid="{7CCE7DE7-358A-4180-8AB7-2312F5E39F32}"/>
    <cellStyle name="Comma 10 2 3 3" xfId="2753" xr:uid="{3BE5AA1E-AE99-4331-8396-B58AC8C68FCB}"/>
    <cellStyle name="Comma 10 2 3 3 2" xfId="51102" xr:uid="{FB124451-A2A1-48BD-A7F1-FD69087D6FBF}"/>
    <cellStyle name="Comma 10 2 3 3 3" xfId="48851" xr:uid="{4A748F55-C520-49A9-9744-FD80D8EB7308}"/>
    <cellStyle name="Comma 10 2 3 4" xfId="49469" xr:uid="{729F7403-3FE4-438E-9261-FD46BE9CD619}"/>
    <cellStyle name="Comma 10 2 3 5" xfId="47154" xr:uid="{94627C49-FAA7-476E-A65A-2539FF3A08EA}"/>
    <cellStyle name="Comma 10 2 4" xfId="1139" xr:uid="{F2B4DC37-C874-4FDF-A767-71CD5130B894}"/>
    <cellStyle name="Comma 10 2 4 2" xfId="2010" xr:uid="{CEE17468-532F-4CF1-88EF-D95FDC78E3EF}"/>
    <cellStyle name="Comma 10 2 4 2 2" xfId="3720" xr:uid="{677288EA-B1F9-483F-A809-93FB33FFA3B5}"/>
    <cellStyle name="Comma 10 2 4 2 2 2" xfId="52067" xr:uid="{C471E1BD-D214-4A4C-962C-73B10779B966}"/>
    <cellStyle name="Comma 10 2 4 2 3" xfId="50373" xr:uid="{765C2F5E-098A-45B1-A90E-763BCA240720}"/>
    <cellStyle name="Comma 10 2 4 2 4" xfId="48121" xr:uid="{D4A59E88-8BFE-4E95-9DD2-AAA5204F00B5}"/>
    <cellStyle name="Comma 10 2 4 3" xfId="2851" xr:uid="{866D29F3-FFED-4C8C-AA93-0FC85B643788}"/>
    <cellStyle name="Comma 10 2 4 3 2" xfId="51200" xr:uid="{E863B833-3CFC-4D73-A306-A979C6CC76A7}"/>
    <cellStyle name="Comma 10 2 4 4" xfId="49564" xr:uid="{8FADF322-DFAC-4DBE-8008-7D683C5D4F01}"/>
    <cellStyle name="Comma 10 2 4 5" xfId="47252" xr:uid="{09A1879E-5B2A-450F-8B01-64ACF5D515C2}"/>
    <cellStyle name="Comma 10 2 5" xfId="43839" xr:uid="{0EDB3F96-5722-4C87-871C-6C99F79D3A90}"/>
    <cellStyle name="Comma 10 2 5 2" xfId="46698" xr:uid="{BAC8A3E5-3074-4C4C-9621-2F6AB2790361}"/>
    <cellStyle name="Comma 10 2 5 3" xfId="45301" xr:uid="{57B06E74-C1CA-48A1-AF55-C2FFE0221966}"/>
    <cellStyle name="Comma 10 2 6" xfId="45223" xr:uid="{525610F8-6B33-4973-8745-81F4001B4D08}"/>
    <cellStyle name="Comma 10 2 7" xfId="45588" xr:uid="{C7272FDF-F71F-4F33-A02F-930B3E3FADD9}"/>
    <cellStyle name="Comma 10 2 8" xfId="46027" xr:uid="{AC6B402A-4D7B-4A1B-A76A-E8503E156A23}"/>
    <cellStyle name="Comma 10 2 9" xfId="46509" xr:uid="{1CD6F89F-A8B1-4476-A094-9EAA19C6EAC7}"/>
    <cellStyle name="Comma 10 3" xfId="637" xr:uid="{C48B8EEF-A1B4-4164-8284-4174ECC48DFB}"/>
    <cellStyle name="Comma 10 3 10" xfId="44322" xr:uid="{7C1CC6BD-69BE-4339-AA7F-A676AD168AA6}"/>
    <cellStyle name="Comma 10 3 2" xfId="1193" xr:uid="{A7757FC9-E6C6-49EB-921C-EC155E3AEB6B}"/>
    <cellStyle name="Comma 10 3 2 2" xfId="2064" xr:uid="{7D4B58F2-8055-4B04-B120-83E471DAD469}"/>
    <cellStyle name="Comma 10 3 2 2 2" xfId="3774" xr:uid="{FA8F02DD-B736-4392-9BB3-4E9F300379F1}"/>
    <cellStyle name="Comma 10 3 2 2 2 2" xfId="52121" xr:uid="{3F045D4C-6065-47A9-B65A-FCF9503C2666}"/>
    <cellStyle name="Comma 10 3 2 2 3" xfId="50425" xr:uid="{F973996D-58D7-4A52-8133-54598BF1109E}"/>
    <cellStyle name="Comma 10 3 2 2 4" xfId="48175" xr:uid="{E7662C33-9234-4A89-96BF-22E9988E69BA}"/>
    <cellStyle name="Comma 10 3 2 3" xfId="2905" xr:uid="{C686FD46-149C-4B3D-8AC7-0D2736EECC27}"/>
    <cellStyle name="Comma 10 3 2 3 2" xfId="51254" xr:uid="{959EF3CF-BA4C-404D-AC7E-8F001400B6C8}"/>
    <cellStyle name="Comma 10 3 2 4" xfId="49612" xr:uid="{566B2DA9-ECA1-46B1-A824-7ABE5FDAC6E4}"/>
    <cellStyle name="Comma 10 3 2 5" xfId="47306" xr:uid="{31D10CC0-301E-4F22-AC27-FAEDDE9A6BF2}"/>
    <cellStyle name="Comma 10 3 3" xfId="1510" xr:uid="{16A4BFA7-FE77-4D53-BD56-549CCE237385}"/>
    <cellStyle name="Comma 10 3 3 2" xfId="3220" xr:uid="{169C9E9A-71BB-4558-A749-D88CFE1165D1}"/>
    <cellStyle name="Comma 10 3 3 2 2" xfId="51569" xr:uid="{E73F204A-AADE-4C43-92B4-8916DCA8EC32}"/>
    <cellStyle name="Comma 10 3 3 3" xfId="49895" xr:uid="{7D8AE37F-DC35-4BB2-8AF3-F66CF738BD6D}"/>
    <cellStyle name="Comma 10 3 3 4" xfId="47621" xr:uid="{3BCA8568-227C-4629-9601-20BD15F395AD}"/>
    <cellStyle name="Comma 10 3 4" xfId="2351" xr:uid="{19B31DD3-2E1A-41F4-9143-01B4DA6FBD77}"/>
    <cellStyle name="Comma 10 3 4 2" xfId="50702" xr:uid="{5E3FABE0-EC59-44DE-B311-43C7716D3057}"/>
    <cellStyle name="Comma 10 3 4 3" xfId="48462" xr:uid="{5B135D96-E20E-404E-8C7D-36195BEF0890}"/>
    <cellStyle name="Comma 10 3 5" xfId="45148" xr:uid="{4674CA19-6D4A-4907-9CB2-704A882F2E0D}"/>
    <cellStyle name="Comma 10 3 5 2" xfId="46752" xr:uid="{45C2C3BA-E07C-48DE-A6DF-5F181C1C3534}"/>
    <cellStyle name="Comma 10 3 6" xfId="45635" xr:uid="{D76800C4-3FA8-4B1D-A54F-58049AB12310}"/>
    <cellStyle name="Comma 10 3 6 2" xfId="49073" xr:uid="{70F10F89-F864-41B8-AC53-D142C2F65AD3}"/>
    <cellStyle name="Comma 10 3 7" xfId="46081" xr:uid="{10656FCE-47A0-4472-9EC4-730CE22F53AF}"/>
    <cellStyle name="Comma 10 3 8" xfId="46416" xr:uid="{0EBD1108-94CC-4746-9C28-3304D2BCFBD0}"/>
    <cellStyle name="Comma 10 3 9" xfId="44952" xr:uid="{F8E13757-2AF0-46B7-B009-34FC7807E715}"/>
    <cellStyle name="Comma 10 4" xfId="873" xr:uid="{3B79012A-07C9-4DBA-BE0B-E9BF47116927}"/>
    <cellStyle name="Comma 10 4 2" xfId="1745" xr:uid="{5C0FBEB1-A309-4766-A02E-6FFCEE4F3786}"/>
    <cellStyle name="Comma 10 4 2 2" xfId="3455" xr:uid="{BFAD98A8-75D5-4DC6-B878-BAB1B7E9CBEA}"/>
    <cellStyle name="Comma 10 4 2 2 2" xfId="51803" xr:uid="{25D69421-B838-4360-8DE3-94643A056F53}"/>
    <cellStyle name="Comma 10 4 2 3" xfId="50117" xr:uid="{F7BFA0CC-FD26-4AD2-98BA-DB1A5E04759B}"/>
    <cellStyle name="Comma 10 4 2 4" xfId="47856" xr:uid="{1C69EA51-9919-45CB-A929-F6B4AE8AFF4E}"/>
    <cellStyle name="Comma 10 4 3" xfId="2586" xr:uid="{7480A23D-DAD0-4547-A7D4-0DFC99385278}"/>
    <cellStyle name="Comma 10 4 3 2" xfId="50936" xr:uid="{FCE2BCB3-C14D-4394-AAB6-5E7711510770}"/>
    <cellStyle name="Comma 10 4 3 3" xfId="48693" xr:uid="{11782EAF-40E0-4F43-8A7D-34A1C33B1AAE}"/>
    <cellStyle name="Comma 10 4 4" xfId="45546" xr:uid="{210C4F42-B077-4889-A6A4-E6EC47D537A2}"/>
    <cellStyle name="Comma 10 4 4 2" xfId="46987" xr:uid="{229A31A7-4CB6-4E52-A3FB-A851C7391A68}"/>
    <cellStyle name="Comma 10 4 5" xfId="45981" xr:uid="{4E57372D-4C86-492C-9B23-EF88AD143642}"/>
    <cellStyle name="Comma 10 4 5 2" xfId="49303" xr:uid="{C49A0CA8-2C11-425E-A10A-057526330159}"/>
    <cellStyle name="Comma 10 4 6" xfId="46360" xr:uid="{C6702E5E-77A3-429E-BB51-9079D247C38F}"/>
    <cellStyle name="Comma 10 4 7" xfId="44862" xr:uid="{5E1F117A-47B8-4DF7-9812-05B32726A294}"/>
    <cellStyle name="Comma 10 4 8" xfId="44226" xr:uid="{CE301078-9946-4871-88AF-4CE4C140D60F}"/>
    <cellStyle name="Comma 10 5" xfId="950" xr:uid="{18E6A82E-6329-431F-B787-6012AAC01D1C}"/>
    <cellStyle name="Comma 10 5 2" xfId="1822" xr:uid="{17175BBB-6485-4B3C-9285-DDDF6CA7E4D8}"/>
    <cellStyle name="Comma 10 5 2 2" xfId="3532" xr:uid="{3ECE1085-BFA1-4A3A-9A1A-3B58C785EF78}"/>
    <cellStyle name="Comma 10 5 2 2 2" xfId="51879" xr:uid="{0FF766A4-427A-4728-98F7-7A6D434F25E4}"/>
    <cellStyle name="Comma 10 5 2 3" xfId="50188" xr:uid="{225E5C05-7C32-45C3-8C51-0F0291909989}"/>
    <cellStyle name="Comma 10 5 2 4" xfId="47933" xr:uid="{099982F0-EE4A-4298-BCA5-3AE7D8121DF0}"/>
    <cellStyle name="Comma 10 5 3" xfId="2663" xr:uid="{DFD8E05C-9549-4265-A2A6-869AF008F78E}"/>
    <cellStyle name="Comma 10 5 3 2" xfId="51012" xr:uid="{E5E5B4A4-11DD-4FAA-B3E3-C90A86118153}"/>
    <cellStyle name="Comma 10 5 3 3" xfId="48768" xr:uid="{1547D220-43D6-498E-882F-500553A5E51D}"/>
    <cellStyle name="Comma 10 5 4" xfId="49380" xr:uid="{5E6E8E47-2B99-4BE4-A8C2-17B9829DA115}"/>
    <cellStyle name="Comma 10 5 5" xfId="47064" xr:uid="{51462B42-66AB-40A0-A64D-C6CA9BFF86B2}"/>
    <cellStyle name="Comma 10 5 6" xfId="44725" xr:uid="{7ECEA426-3895-4CB5-8338-7E57867196FE}"/>
    <cellStyle name="Comma 10 6" xfId="1001" xr:uid="{456F75B8-816A-45C6-8EEB-0CBA346867DB}"/>
    <cellStyle name="Comma 10 6 2" xfId="1872" xr:uid="{9212ECFB-1007-4204-9C5F-9A81A65CD441}"/>
    <cellStyle name="Comma 10 6 2 2" xfId="3582" xr:uid="{0CB6DF3F-2A82-42B8-AE81-3338F8587235}"/>
    <cellStyle name="Comma 10 6 2 2 2" xfId="51929" xr:uid="{7F35207E-C778-460E-93FC-5D726A4E35CA}"/>
    <cellStyle name="Comma 10 6 2 3" xfId="50237" xr:uid="{B0E5C0B5-2B0B-4F4C-B243-E86E01CEC33E}"/>
    <cellStyle name="Comma 10 6 2 4" xfId="47983" xr:uid="{15FEFBF7-A8FF-479B-806A-5F93197B8E56}"/>
    <cellStyle name="Comma 10 6 3" xfId="2713" xr:uid="{20CB2349-7051-4AA3-BB65-869C73C48EA5}"/>
    <cellStyle name="Comma 10 6 3 2" xfId="51062" xr:uid="{203FA5D6-51A7-4EDA-931A-0A312B51F752}"/>
    <cellStyle name="Comma 10 6 4" xfId="49429" xr:uid="{584B32A4-608B-4220-94F4-D32001137201}"/>
    <cellStyle name="Comma 10 6 5" xfId="47114" xr:uid="{7E542E53-86C1-44C2-B883-EFEAF9D37C62}"/>
    <cellStyle name="Comma 10 6 6" xfId="45308" xr:uid="{8C05DE26-74E6-4B67-A494-E36221A257A5}"/>
    <cellStyle name="Comma 10 7" xfId="1093" xr:uid="{F67E38BE-AA7E-47EA-816C-BE033A547B76}"/>
    <cellStyle name="Comma 10 7 2" xfId="1964" xr:uid="{CF78FB4C-7B13-498A-B069-EC74C2B24D28}"/>
    <cellStyle name="Comma 10 7 2 2" xfId="3674" xr:uid="{60C00D22-F41F-48D0-B0F0-5D71FD22C8C4}"/>
    <cellStyle name="Comma 10 7 2 2 2" xfId="52021" xr:uid="{B67230A3-2E3C-4E40-A0BF-E41CC10FA2EF}"/>
    <cellStyle name="Comma 10 7 2 3" xfId="50327" xr:uid="{63E3EBF1-887B-495D-99FE-B592085C8ABD}"/>
    <cellStyle name="Comma 10 7 2 4" xfId="48075" xr:uid="{E2EAABF7-1458-4EBD-A6F6-5A14990F3BBB}"/>
    <cellStyle name="Comma 10 7 3" xfId="2805" xr:uid="{EE61C5DC-C360-4634-9F7E-63A45F5EAEA4}"/>
    <cellStyle name="Comma 10 7 3 2" xfId="51154" xr:uid="{3A10F9D4-2695-467B-8DA3-F44F0A22C052}"/>
    <cellStyle name="Comma 10 7 4" xfId="49520" xr:uid="{FBF316EA-4287-49EE-8B83-019AC5031EA0}"/>
    <cellStyle name="Comma 10 7 5" xfId="47206" xr:uid="{DEFA49BE-CC1D-43AB-ADC7-BC8439FA8782}"/>
    <cellStyle name="Comma 10 8" xfId="1456" xr:uid="{631881EC-11D1-4D10-8D91-73C04D3C78D4}"/>
    <cellStyle name="Comma 10 8 2" xfId="3166" xr:uid="{61EEE4AA-D6CC-4C3F-B58B-0AC49D24E41C}"/>
    <cellStyle name="Comma 10 8 2 2" xfId="51515" xr:uid="{21DAE95F-685E-4C7D-BE33-3EE32FC3F10D}"/>
    <cellStyle name="Comma 10 8 3" xfId="49843" xr:uid="{7EF140A1-F852-45D1-9BB7-59A6CC4DB608}"/>
    <cellStyle name="Comma 10 8 4" xfId="47567" xr:uid="{7986D6FD-CB33-4276-BBD5-5827B09EF27D}"/>
    <cellStyle name="Comma 10 9" xfId="2297" xr:uid="{03948BED-73EE-430B-A688-B21A4E8228D3}"/>
    <cellStyle name="Comma 10 9 2" xfId="50648" xr:uid="{775AF248-4230-479A-A9FD-0BCF368640DF}"/>
    <cellStyle name="Comma 10 9 3" xfId="48408" xr:uid="{BF4C941A-179E-440F-916D-15478FCCA9A7}"/>
    <cellStyle name="Comma 11" xfId="562" xr:uid="{647B539D-2B0B-4BF1-B3D3-7A1F0E08C00E}"/>
    <cellStyle name="Comma 11 10" xfId="46312" xr:uid="{603C41DE-B3D1-4059-A028-634E712B981D}"/>
    <cellStyle name="Comma 11 11" xfId="44636" xr:uid="{2AF2D385-0B13-4E65-BA95-7703744BBCA3}"/>
    <cellStyle name="Comma 11 12" xfId="44230" xr:uid="{1C358200-612D-40C7-BFD7-D5DAD55653F3}"/>
    <cellStyle name="Comma 11 2" xfId="649" xr:uid="{4BFB5DB0-B3F5-45A2-8F99-CF245EFF4EC0}"/>
    <cellStyle name="Comma 11 2 2" xfId="1205" xr:uid="{25E013EF-8F48-4393-971C-E99186CE5AA1}"/>
    <cellStyle name="Comma 11 2 2 2" xfId="2076" xr:uid="{B0B334C9-68CD-4E25-95BF-72703C1233E5}"/>
    <cellStyle name="Comma 11 2 2 2 2" xfId="3786" xr:uid="{68AF8670-1C92-424B-AC52-BCD72E8676F4}"/>
    <cellStyle name="Comma 11 2 2 2 2 2" xfId="52133" xr:uid="{9C1371F9-CFD8-408F-BBB8-0DFBC53FE834}"/>
    <cellStyle name="Comma 11 2 2 2 3" xfId="50437" xr:uid="{0BCB88A1-2FCF-4DB6-B718-A9B9E6982D3F}"/>
    <cellStyle name="Comma 11 2 2 2 4" xfId="48187" xr:uid="{642E1146-BACC-4EE9-BE03-2156311A3F26}"/>
    <cellStyle name="Comma 11 2 2 3" xfId="2917" xr:uid="{BC0A2D3A-E9A3-4CD2-AF15-AF9270FC4266}"/>
    <cellStyle name="Comma 11 2 2 3 2" xfId="51266" xr:uid="{FDFE3ECD-959B-4835-8054-4C6FC1864CBF}"/>
    <cellStyle name="Comma 11 2 2 4" xfId="49623" xr:uid="{AC68DB41-1334-4069-9D59-D7C2C9CF6301}"/>
    <cellStyle name="Comma 11 2 2 5" xfId="47318" xr:uid="{D2B1A950-9D2E-4B8E-8989-FBA737494B5F}"/>
    <cellStyle name="Comma 11 2 3" xfId="1522" xr:uid="{DB2A7AB7-D19A-470D-8F00-E10A84CE825E}"/>
    <cellStyle name="Comma 11 2 3 2" xfId="3232" xr:uid="{F929C489-011B-428B-8A1C-61B4A200BA4C}"/>
    <cellStyle name="Comma 11 2 3 2 2" xfId="51581" xr:uid="{80FE01CC-1B2D-4CA1-90F3-4CB0112FB9F1}"/>
    <cellStyle name="Comma 11 2 3 3" xfId="49907" xr:uid="{8F255D4C-3B32-4EBE-A541-B2EAB9C20FDA}"/>
    <cellStyle name="Comma 11 2 3 4" xfId="47633" xr:uid="{788E86B0-1A8F-437F-B92B-B49CD8668950}"/>
    <cellStyle name="Comma 11 2 4" xfId="2363" xr:uid="{88AA1799-6679-41C7-9460-34193B77DA80}"/>
    <cellStyle name="Comma 11 2 4 2" xfId="50714" xr:uid="{C8FFE386-E178-4966-A398-29CF818E4B2E}"/>
    <cellStyle name="Comma 11 2 4 3" xfId="48474" xr:uid="{D1EBA2C9-B24C-4ED0-B504-0F560E096F72}"/>
    <cellStyle name="Comma 11 2 5" xfId="45157" xr:uid="{BBC10CE3-9124-47CE-895E-C7123DC7BD1E}"/>
    <cellStyle name="Comma 11 2 5 2" xfId="46764" xr:uid="{989F9BA5-41B9-4FA4-A433-3D8CD1CFB0FE}"/>
    <cellStyle name="Comma 11 2 6" xfId="45647" xr:uid="{ED28C292-130D-498C-9919-4ABF4FA9F256}"/>
    <cellStyle name="Comma 11 2 6 2" xfId="49085" xr:uid="{24F5C954-C36E-4266-A6BD-E0BA8D6ED29C}"/>
    <cellStyle name="Comma 11 2 7" xfId="46093" xr:uid="{35B64DDE-839D-482C-A8E9-199848AF311D}"/>
    <cellStyle name="Comma 11 2 8" xfId="46428" xr:uid="{F2594B4D-BCAF-46E9-BEA3-13EE07334D03}"/>
    <cellStyle name="Comma 11 2 9" xfId="44964" xr:uid="{B4C1DFCB-480D-4CD8-AFC6-40A21E0233BD}"/>
    <cellStyle name="Comma 11 3" xfId="585" xr:uid="{5523FF6E-EE53-4BC8-8926-4DA186DBF5AD}"/>
    <cellStyle name="Comma 11 3 2" xfId="1142" xr:uid="{78D4614A-2B0A-473A-A484-B418225060A3}"/>
    <cellStyle name="Comma 11 3 2 2" xfId="2013" xr:uid="{327E49AF-DB4E-4861-B291-91DEAB8B1726}"/>
    <cellStyle name="Comma 11 3 2 2 2" xfId="3723" xr:uid="{713303A3-D251-4552-BFFC-766B074544AD}"/>
    <cellStyle name="Comma 11 3 2 2 2 2" xfId="52070" xr:uid="{8A6776A4-C2DE-4B5F-BA57-4A6302B075EC}"/>
    <cellStyle name="Comma 11 3 2 2 3" xfId="50376" xr:uid="{39FF4B7A-BB07-4275-86CF-01194FA7E5DA}"/>
    <cellStyle name="Comma 11 3 2 2 4" xfId="48124" xr:uid="{938B9770-414A-4F4C-9E79-4833AD4DEDD8}"/>
    <cellStyle name="Comma 11 3 2 3" xfId="2854" xr:uid="{12BD34C5-A650-4E49-9331-725FA1DBC5C5}"/>
    <cellStyle name="Comma 11 3 2 3 2" xfId="51203" xr:uid="{93A57A57-41DA-42B4-AB3B-4CF4E81F8056}"/>
    <cellStyle name="Comma 11 3 2 4" xfId="49567" xr:uid="{CE613BB8-B03C-4CE1-9021-D358A6D1DC20}"/>
    <cellStyle name="Comma 11 3 2 5" xfId="47255" xr:uid="{152C374B-95AE-4389-906A-1D21F41AE6D3}"/>
    <cellStyle name="Comma 11 3 3" xfId="1459" xr:uid="{6A22F57F-D04F-4B86-8017-78BCD734A601}"/>
    <cellStyle name="Comma 11 3 3 2" xfId="3169" xr:uid="{4D16F241-BB76-4006-BD19-14601B0FBB6B}"/>
    <cellStyle name="Comma 11 3 3 2 2" xfId="51518" xr:uid="{B695388F-7C3E-4175-B217-230D86B95E47}"/>
    <cellStyle name="Comma 11 3 3 3" xfId="49846" xr:uid="{7F14232B-D9FD-4238-A94C-28269EE47BD2}"/>
    <cellStyle name="Comma 11 3 3 4" xfId="47570" xr:uid="{C2FBD507-92E9-4827-998A-F03844B45340}"/>
    <cellStyle name="Comma 11 3 4" xfId="2300" xr:uid="{1509AC9B-79C5-404D-BF22-628D7DF3F64B}"/>
    <cellStyle name="Comma 11 3 4 2" xfId="50651" xr:uid="{B706F571-0DA5-4E6A-90F0-BDA9129F7D72}"/>
    <cellStyle name="Comma 11 3 4 3" xfId="48411" xr:uid="{7C0E294B-F876-467E-A6B5-2AB84635885C}"/>
    <cellStyle name="Comma 11 3 5" xfId="45591" xr:uid="{86FEA39D-6B32-4A83-8016-E150F7A3E862}"/>
    <cellStyle name="Comma 11 3 5 2" xfId="46701" xr:uid="{977A3761-7CA7-4116-B9DC-4F99A1F2A1B8}"/>
    <cellStyle name="Comma 11 3 6" xfId="46030" xr:uid="{D16E264C-6512-4411-B033-318BE0E144E3}"/>
    <cellStyle name="Comma 11 3 6 2" xfId="49022" xr:uid="{329BC860-5672-47B4-A104-D6DBFA5020A6}"/>
    <cellStyle name="Comma 11 3 7" xfId="46315" xr:uid="{16035F0A-1662-4B89-8178-186564B6FE6E}"/>
    <cellStyle name="Comma 11 3 8" xfId="44902" xr:uid="{2B69439C-D577-474B-A818-309E06AFD89C}"/>
    <cellStyle name="Comma 11 4" xfId="1004" xr:uid="{1A092905-40B8-466D-B7FC-1B0D77F2D6C2}"/>
    <cellStyle name="Comma 11 4 2" xfId="1875" xr:uid="{74F117A9-6A86-46ED-989A-70A09FF7B72C}"/>
    <cellStyle name="Comma 11 4 2 2" xfId="3585" xr:uid="{AB048C7E-6343-4C6C-9FB2-F416FF715495}"/>
    <cellStyle name="Comma 11 4 2 2 2" xfId="51932" xr:uid="{967E874F-7DF5-4E11-928B-576A130EE082}"/>
    <cellStyle name="Comma 11 4 2 3" xfId="50240" xr:uid="{30D9696A-7EBB-4223-A73E-490AF71152CD}"/>
    <cellStyle name="Comma 11 4 2 4" xfId="47986" xr:uid="{B441F7AD-3D91-45A0-90B2-961EC53D0516}"/>
    <cellStyle name="Comma 11 4 3" xfId="2716" xr:uid="{8EE55920-F70E-4383-8421-3CB9A2A30A84}"/>
    <cellStyle name="Comma 11 4 3 2" xfId="51065" xr:uid="{EF40C1E4-79C5-49AC-83E9-E9A7FC317A58}"/>
    <cellStyle name="Comma 11 4 3 3" xfId="48816" xr:uid="{ED94A194-3D23-4371-A321-E68FF69D7C66}"/>
    <cellStyle name="Comma 11 4 4" xfId="49432" xr:uid="{314241FC-C046-4ADA-9F79-0872A4F8D073}"/>
    <cellStyle name="Comma 11 4 5" xfId="47117" xr:uid="{E14F4A5B-5C46-4F38-9DC5-3875EFECE94A}"/>
    <cellStyle name="Comma 11 5" xfId="1097" xr:uid="{9CA1C50E-8B20-4A3C-99F5-05FF473479CA}"/>
    <cellStyle name="Comma 11 5 2" xfId="1968" xr:uid="{A2BF8077-44F4-4811-97F0-BE673159B164}"/>
    <cellStyle name="Comma 11 5 2 2" xfId="3678" xr:uid="{4EF98155-D419-4F78-B09A-425D92351DFB}"/>
    <cellStyle name="Comma 11 5 2 2 2" xfId="52025" xr:uid="{714FDE94-BB95-407C-A88F-7609CC8F2BCE}"/>
    <cellStyle name="Comma 11 5 2 3" xfId="50331" xr:uid="{CB303D4B-591D-49BF-A08C-D5CC389B7B19}"/>
    <cellStyle name="Comma 11 5 2 4" xfId="48079" xr:uid="{0707B9E8-9850-4DB7-80CE-4EE531E9EBC5}"/>
    <cellStyle name="Comma 11 5 3" xfId="2809" xr:uid="{86B03C23-B56B-42B3-A319-A716C5808B9F}"/>
    <cellStyle name="Comma 11 5 3 2" xfId="51158" xr:uid="{104A32AE-CF8C-421C-AAD1-8F07E1A952AB}"/>
    <cellStyle name="Comma 11 5 4" xfId="49524" xr:uid="{91028193-7A78-4A1B-8E6C-E9AA7344036F}"/>
    <cellStyle name="Comma 11 5 5" xfId="47210" xr:uid="{6AC8901D-C373-4CEC-B9E4-4FED2DBA3A45}"/>
    <cellStyle name="Comma 11 6" xfId="45280" xr:uid="{1E662A63-15A3-4F30-B4B4-E2498066B7F8}"/>
    <cellStyle name="Comma 11 6 2" xfId="49021" xr:uid="{CAA0061B-C9C9-4B1C-B7E0-B39E024D40A9}"/>
    <cellStyle name="Comma 11 6 3" xfId="46656" xr:uid="{4E33235E-4044-41E4-97A3-F58A4DB19CEC}"/>
    <cellStyle name="Comma 11 7" xfId="45101" xr:uid="{62CB7893-D367-4A84-825E-E863B05017F1}"/>
    <cellStyle name="Comma 11 8" xfId="45549" xr:uid="{F6279D84-3E6A-44AC-9C24-413E3D05953A}"/>
    <cellStyle name="Comma 11 9" xfId="45985" xr:uid="{2B973338-B9DD-4445-84EB-E441CDBACC9A}"/>
    <cellStyle name="Comma 12" xfId="587" xr:uid="{F7930188-2DC8-4BF6-BD63-123BF57F5BD0}"/>
    <cellStyle name="Comma 12 10" xfId="44904" xr:uid="{FBC4DB56-ACD3-4097-9A65-1DD5EC83561B}"/>
    <cellStyle name="Comma 12 11" xfId="44274" xr:uid="{D4E633BA-72A2-44C5-83C7-F515624BA05D}"/>
    <cellStyle name="Comma 12 2" xfId="690" xr:uid="{89F6C2C1-F201-4D99-AE06-29ECE304EEB7}"/>
    <cellStyle name="Comma 12 2 2" xfId="1246" xr:uid="{ECB5B30E-426A-4492-9066-90BF644D12D4}"/>
    <cellStyle name="Comma 12 2 2 2" xfId="2117" xr:uid="{8513E8C5-4A17-40BE-AF71-5E125DA0A915}"/>
    <cellStyle name="Comma 12 2 2 2 2" xfId="3827" xr:uid="{B8EEE02E-7DEA-47B6-90DF-ED9A871DED1B}"/>
    <cellStyle name="Comma 12 2 2 2 2 2" xfId="52174" xr:uid="{4C1D489D-8003-461B-8125-93AE3B5B53FB}"/>
    <cellStyle name="Comma 12 2 2 2 3" xfId="50475" xr:uid="{0E57282E-0182-4F98-8092-D4F29363CC51}"/>
    <cellStyle name="Comma 12 2 2 2 4" xfId="48228" xr:uid="{2428DF82-2087-49C3-ABF7-C6D9F76AFDCC}"/>
    <cellStyle name="Comma 12 2 2 3" xfId="2958" xr:uid="{774375FD-1F9C-4C1B-93CD-C2DC965B9C77}"/>
    <cellStyle name="Comma 12 2 2 3 2" xfId="51307" xr:uid="{1B923C47-D593-42D1-91F4-D1B0CD993771}"/>
    <cellStyle name="Comma 12 2 2 4" xfId="49660" xr:uid="{5F77F15A-CFE2-4D3B-B2C8-66C39E1B864B}"/>
    <cellStyle name="Comma 12 2 2 5" xfId="47359" xr:uid="{70AE4239-3887-48D0-BBE3-288F96952140}"/>
    <cellStyle name="Comma 12 2 3" xfId="1563" xr:uid="{CD135287-C6F9-4517-ACB4-197B4B3F643E}"/>
    <cellStyle name="Comma 12 2 3 2" xfId="3273" xr:uid="{77DDA41A-5140-4DD8-903A-1410DD457F5E}"/>
    <cellStyle name="Comma 12 2 3 2 2" xfId="51622" xr:uid="{870DCA1C-4697-47A3-8E69-C720C6C74246}"/>
    <cellStyle name="Comma 12 2 3 3" xfId="49945" xr:uid="{A42DB9C0-7A57-4ED9-B9C3-1FB5A1A7803A}"/>
    <cellStyle name="Comma 12 2 3 4" xfId="47674" xr:uid="{B54B951F-67F1-447C-9B84-7B2B14220D62}"/>
    <cellStyle name="Comma 12 2 4" xfId="2404" xr:uid="{64A91C1C-7441-4079-9EBF-465AD8F7F73F}"/>
    <cellStyle name="Comma 12 2 4 2" xfId="50755" xr:uid="{FBB0AB88-E8EA-4766-AC53-933143C085B1}"/>
    <cellStyle name="Comma 12 2 4 3" xfId="48515" xr:uid="{BC3A74A1-9996-4101-BF48-403BB842DD4F}"/>
    <cellStyle name="Comma 12 2 5" xfId="45195" xr:uid="{3F206B06-87FB-4C59-B0D3-665A6E8F8A51}"/>
    <cellStyle name="Comma 12 2 5 2" xfId="46805" xr:uid="{289587F7-7A3D-4D40-B40F-5A16FD642CB2}"/>
    <cellStyle name="Comma 12 2 6" xfId="45679" xr:uid="{AFCF4BD7-4B38-426A-8266-F7B9177A7359}"/>
    <cellStyle name="Comma 12 2 6 2" xfId="49126" xr:uid="{56B72F06-66AA-4809-ADE1-A8050972DBC4}"/>
    <cellStyle name="Comma 12 2 7" xfId="46134" xr:uid="{D0691B61-8C97-4BD6-ADBF-D3AF210BEEE6}"/>
    <cellStyle name="Comma 12 2 8" xfId="46469" xr:uid="{9E2AA45E-D6D4-4887-8865-4D93BAD32150}"/>
    <cellStyle name="Comma 12 2 9" xfId="45005" xr:uid="{E2C6593D-1B34-41BA-8AAE-28C49A63B7D1}"/>
    <cellStyle name="Comma 12 3" xfId="1144" xr:uid="{311FE548-B86A-4B57-9B72-9FB4FFAB857F}"/>
    <cellStyle name="Comma 12 3 2" xfId="2015" xr:uid="{2184E8CF-0DA1-47DA-88F4-B89DAAE6102E}"/>
    <cellStyle name="Comma 12 3 2 2" xfId="3725" xr:uid="{1F48F9DA-AFFD-47BF-A01C-9B05A23C9A00}"/>
    <cellStyle name="Comma 12 3 2 2 2" xfId="52072" xr:uid="{A12700A4-8C84-4F9F-88A0-9B0601CB37F0}"/>
    <cellStyle name="Comma 12 3 2 3" xfId="50378" xr:uid="{179600A5-85D1-4FC3-B3B0-C6B6B5BA4AE6}"/>
    <cellStyle name="Comma 12 3 2 4" xfId="48126" xr:uid="{52F662F2-402C-4050-85EA-1A1E20B4BC9E}"/>
    <cellStyle name="Comma 12 3 3" xfId="2856" xr:uid="{DA840EBF-6D2A-4B72-97C1-C072B45DF5B2}"/>
    <cellStyle name="Comma 12 3 3 2" xfId="51205" xr:uid="{D755D3D8-821C-42CA-B10D-8643A9111207}"/>
    <cellStyle name="Comma 12 3 4" xfId="49568" xr:uid="{76BC8691-7768-4BB6-BDFA-D75863CB108D}"/>
    <cellStyle name="Comma 12 3 5" xfId="47257" xr:uid="{55A34E46-BB27-47BA-AD52-D2858CD7E4E2}"/>
    <cellStyle name="Comma 12 4" xfId="1461" xr:uid="{AFD1BFB6-556E-4489-9553-A6336C775E4E}"/>
    <cellStyle name="Comma 12 4 2" xfId="3171" xr:uid="{A26FF7B5-FE1F-4831-A9F8-3535DDE8B93B}"/>
    <cellStyle name="Comma 12 4 2 2" xfId="51520" xr:uid="{2527336F-9E3D-48DE-A496-BAA5D1710086}"/>
    <cellStyle name="Comma 12 4 3" xfId="49848" xr:uid="{060E5D13-4F2F-49A6-A381-A1F5A1094DB7}"/>
    <cellStyle name="Comma 12 4 4" xfId="47572" xr:uid="{C0B2F3E7-9649-4355-AF99-6265C3BCDBAB}"/>
    <cellStyle name="Comma 12 5" xfId="2302" xr:uid="{071CF71B-7AD6-40AE-9A75-0DD6E3A4EE02}"/>
    <cellStyle name="Comma 12 5 2" xfId="50653" xr:uid="{DA2991BF-33E9-4BF3-91B1-2A7F0B570079}"/>
    <cellStyle name="Comma 12 5 3" xfId="48413" xr:uid="{DB90A9A3-D655-49B4-8810-135BA5BDF9C3}"/>
    <cellStyle name="Comma 12 6" xfId="45106" xr:uid="{70149C9B-FF31-42C3-8536-B059925877B2}"/>
    <cellStyle name="Comma 12 6 2" xfId="46703" xr:uid="{B827BAE2-49AC-4F53-9313-17A54B5643D0}"/>
    <cellStyle name="Comma 12 7" xfId="45592" xr:uid="{172D6586-A053-4335-91AB-3AB4AFD958A4}"/>
    <cellStyle name="Comma 12 7 2" xfId="49024" xr:uid="{2E01D3C1-E521-49D2-B4D9-C3315064026A}"/>
    <cellStyle name="Comma 12 8" xfId="46032" xr:uid="{8E93AF58-F3B1-4632-B929-88B674D140C8}"/>
    <cellStyle name="Comma 12 9" xfId="46363" xr:uid="{761C8464-0F70-438E-B181-A74E267EDA0F}"/>
    <cellStyle name="Comma 13" xfId="594" xr:uid="{E594341D-F717-4FBA-870F-636B4DC5CEF5}"/>
    <cellStyle name="Comma 13 10" xfId="44280" xr:uid="{4E2F344C-44E1-4B76-95D7-9CEF2AFE5726}"/>
    <cellStyle name="Comma 13 2" xfId="1150" xr:uid="{9D5CD4C9-66B4-4E7E-A782-C3BFFBC0E359}"/>
    <cellStyle name="Comma 13 2 2" xfId="2021" xr:uid="{27D76B64-9666-42FA-A5BB-0DDE96816D5A}"/>
    <cellStyle name="Comma 13 2 2 2" xfId="3731" xr:uid="{19CA7D9B-57A2-47A9-9EEB-04F3F3B64F32}"/>
    <cellStyle name="Comma 13 2 2 2 2" xfId="52078" xr:uid="{27BDEB55-2558-42B7-AE0E-43CF01173A5A}"/>
    <cellStyle name="Comma 13 2 2 3" xfId="50384" xr:uid="{044AFEB6-904F-4EDF-9C41-878A3B8748B9}"/>
    <cellStyle name="Comma 13 2 2 4" xfId="48132" xr:uid="{DFE22F1B-9136-4262-942D-7EE18CB82585}"/>
    <cellStyle name="Comma 13 2 3" xfId="2862" xr:uid="{F1E39087-2CAD-4E54-A515-08977B5A09AB}"/>
    <cellStyle name="Comma 13 2 3 2" xfId="51211" xr:uid="{AB7D32F7-092E-4DA4-AD0E-D036D1E88485}"/>
    <cellStyle name="Comma 13 2 4" xfId="49573" xr:uid="{6263BA08-2DB6-4E73-9560-079A17C30550}"/>
    <cellStyle name="Comma 13 2 5" xfId="47263" xr:uid="{80143237-0A0C-4B11-8B48-CD146979A816}"/>
    <cellStyle name="Comma 13 3" xfId="1467" xr:uid="{3C737DA3-285B-48E5-B45B-F9CBC62126D0}"/>
    <cellStyle name="Comma 13 3 2" xfId="3177" xr:uid="{8D5241CB-C045-4CE8-BD7C-7F97E8812871}"/>
    <cellStyle name="Comma 13 3 2 2" xfId="51526" xr:uid="{8F34D190-0E0F-45DF-B479-AFCC462AF3A1}"/>
    <cellStyle name="Comma 13 3 3" xfId="49854" xr:uid="{AEBD91D4-EF2A-4176-87DF-3AFA69642A17}"/>
    <cellStyle name="Comma 13 3 4" xfId="47578" xr:uid="{D5416314-D84C-4559-8842-C737126D212F}"/>
    <cellStyle name="Comma 13 4" xfId="2308" xr:uid="{4BCD0072-7C02-4431-BFE6-0667BC29EEA3}"/>
    <cellStyle name="Comma 13 4 2" xfId="50659" xr:uid="{7537A15F-94BE-491B-A87F-B135514CF007}"/>
    <cellStyle name="Comma 13 4 3" xfId="48419" xr:uid="{91AA516E-98FC-4A5B-9A85-B879033296BF}"/>
    <cellStyle name="Comma 13 5" xfId="45114" xr:uid="{48E63B07-83D1-498B-89F7-EF0B3CDF8E51}"/>
    <cellStyle name="Comma 13 5 2" xfId="46709" xr:uid="{41A90DC1-E038-41B5-9377-95FB7CC929C8}"/>
    <cellStyle name="Comma 13 6" xfId="45595" xr:uid="{184C273A-C070-459F-9654-0261169D6E08}"/>
    <cellStyle name="Comma 13 6 2" xfId="49030" xr:uid="{AC7420F2-ADB6-40F6-B70A-49B9B5FC7363}"/>
    <cellStyle name="Comma 13 7" xfId="46038" xr:uid="{5B63DF69-1EB8-450D-A92F-E1C4BF8B6AC3}"/>
    <cellStyle name="Comma 13 8" xfId="46373" xr:uid="{534C0B45-7BB0-4BED-A5F1-9CE3EBED403E}"/>
    <cellStyle name="Comma 13 9" xfId="44910" xr:uid="{F326373D-F89A-44EC-82EC-D1CAD3EFEBF6}"/>
    <cellStyle name="Comma 14" xfId="604" xr:uid="{EB71D564-C4AF-4E21-9C0F-A7B2F4B7A7C9}"/>
    <cellStyle name="Comma 14 10" xfId="44290" xr:uid="{0185019C-FEF0-45A3-9BD0-00925EC37606}"/>
    <cellStyle name="Comma 14 2" xfId="1160" xr:uid="{8F714A01-F4BB-4B54-9CF7-7ABE3D2DDB59}"/>
    <cellStyle name="Comma 14 2 2" xfId="2031" xr:uid="{5801F5FE-982F-49AB-974D-026898CE69E3}"/>
    <cellStyle name="Comma 14 2 2 2" xfId="3741" xr:uid="{B6BD53FC-328B-46DF-93CF-0EC6B4EA4FA5}"/>
    <cellStyle name="Comma 14 2 2 2 2" xfId="52088" xr:uid="{FA98100B-9CF7-4DA2-8BE9-93ACAF9E80B5}"/>
    <cellStyle name="Comma 14 2 2 3" xfId="50393" xr:uid="{B650BF23-E145-487A-9AC1-77E2B9BEC5B8}"/>
    <cellStyle name="Comma 14 2 2 4" xfId="48142" xr:uid="{44734651-D2AE-4D89-B8A3-42676352A8E9}"/>
    <cellStyle name="Comma 14 2 3" xfId="2872" xr:uid="{552E235E-554C-4170-B973-DA35BC9894FE}"/>
    <cellStyle name="Comma 14 2 3 2" xfId="51221" xr:uid="{971728CD-1C23-4514-9C31-985455488561}"/>
    <cellStyle name="Comma 14 2 4" xfId="49582" xr:uid="{0DE5B079-4832-489F-847E-5EC3C955E1D0}"/>
    <cellStyle name="Comma 14 2 5" xfId="47273" xr:uid="{0E2433F8-940D-412B-A764-61CCB65A071A}"/>
    <cellStyle name="Comma 14 3" xfId="1477" xr:uid="{84FE61BA-3D00-446D-A8D3-6CAE4B978BD3}"/>
    <cellStyle name="Comma 14 3 2" xfId="3187" xr:uid="{DBBD7CDD-47A7-4C5F-87CA-4DE011BFF34A}"/>
    <cellStyle name="Comma 14 3 2 2" xfId="51536" xr:uid="{D66F8EAB-59C5-4FA2-B8FF-145A84BC9CB8}"/>
    <cellStyle name="Comma 14 3 3" xfId="49863" xr:uid="{9D536CCB-317B-4C6D-966F-ECD2BE5C7BE0}"/>
    <cellStyle name="Comma 14 3 4" xfId="47588" xr:uid="{036BA7CE-A86D-4236-8D12-D610B5E8A813}"/>
    <cellStyle name="Comma 14 4" xfId="2318" xr:uid="{4E40D9FB-E990-438C-A860-E84CE32B8E9E}"/>
    <cellStyle name="Comma 14 4 2" xfId="50669" xr:uid="{5502A49B-7344-45D9-97D1-D908552A2545}"/>
    <cellStyle name="Comma 14 4 3" xfId="48429" xr:uid="{6749D05B-89AB-4ED0-85EF-2E18498A86F7}"/>
    <cellStyle name="Comma 14 5" xfId="45120" xr:uid="{C7C69B7F-27E5-4EBF-ABFE-0D158C8C2EA5}"/>
    <cellStyle name="Comma 14 5 2" xfId="46719" xr:uid="{81DAAF53-7D7A-41DF-BB50-C40D3D1147B7}"/>
    <cellStyle name="Comma 14 6" xfId="45602" xr:uid="{9CD5E768-18BB-45B8-94FE-A7642CEA9E6C}"/>
    <cellStyle name="Comma 14 6 2" xfId="49040" xr:uid="{DF0DE3AC-051F-4893-B655-06928A528A77}"/>
    <cellStyle name="Comma 14 7" xfId="46048" xr:uid="{2C7B2F92-BC2C-406A-8401-E20F74A21FCF}"/>
    <cellStyle name="Comma 14 8" xfId="46383" xr:uid="{3034EB27-BAD2-470A-802E-2D2DD39A7919}"/>
    <cellStyle name="Comma 14 9" xfId="44919" xr:uid="{338F3F47-E69C-4854-9E5A-AA0A82D17B97}"/>
    <cellStyle name="Comma 15" xfId="906" xr:uid="{FC243A53-AA75-41F3-B921-43E752804435}"/>
    <cellStyle name="Comma 15 2" xfId="1778" xr:uid="{171D2D1D-E66D-40BF-B2E4-98BE380BC443}"/>
    <cellStyle name="Comma 15 2 2" xfId="3488" xr:uid="{810D3CB3-7A61-4EEB-9D0A-C6EE67022208}"/>
    <cellStyle name="Comma 15 2 2 2" xfId="51835" xr:uid="{6905594A-C4D0-43DE-9FCE-481FC78CF5B4}"/>
    <cellStyle name="Comma 15 2 3" xfId="50145" xr:uid="{CF730EB6-51E5-4B74-A475-9C6976EBD08C}"/>
    <cellStyle name="Comma 15 2 4" xfId="47889" xr:uid="{ADCEE6A3-B45F-4FB2-B293-A24C598534E6}"/>
    <cellStyle name="Comma 15 3" xfId="2619" xr:uid="{C0FAA6A2-341D-48D9-B9FC-45BCB5CE2DAE}"/>
    <cellStyle name="Comma 15 3 2" xfId="50968" xr:uid="{FA74CFCB-595C-4F45-A5BB-8EF77C9B3443}"/>
    <cellStyle name="Comma 15 3 3" xfId="48725" xr:uid="{3B0C19D5-8BF6-4B60-9752-7D4C95F5FF45}"/>
    <cellStyle name="Comma 15 4" xfId="45501" xr:uid="{8A3EDB00-E942-4FCD-9A02-A05CC6E3ADDA}"/>
    <cellStyle name="Comma 15 4 2" xfId="47020" xr:uid="{163DB5EC-4C77-48C0-ADAF-E9353F8F6E5D}"/>
    <cellStyle name="Comma 15 5" xfId="45933" xr:uid="{3523348F-18FC-4DA0-8EDD-E61FC08C142E}"/>
    <cellStyle name="Comma 15 5 2" xfId="49336" xr:uid="{1B287189-C402-4C6C-B712-694C462236A0}"/>
    <cellStyle name="Comma 15 6" xfId="46313" xr:uid="{B4B13630-78D8-4E12-B267-29CCE23CC44F}"/>
    <cellStyle name="Comma 15 7" xfId="44813" xr:uid="{48D20C74-1DFC-455C-A9BE-586E2ED650F8}"/>
    <cellStyle name="Comma 15 8" xfId="44178" xr:uid="{EDBB0EE9-534D-4366-A967-8B82B492F8BD}"/>
    <cellStyle name="Comma 16" xfId="951" xr:uid="{218B096A-1FB5-4BC3-B6F1-38D3D895AEAE}"/>
    <cellStyle name="Comma 16 2" xfId="1823" xr:uid="{795D6555-C2BA-46B7-A0E7-36025548F1EE}"/>
    <cellStyle name="Comma 16 2 2" xfId="3533" xr:uid="{1B509E15-EBBC-4ED6-80D9-AFC59C2CCB07}"/>
    <cellStyle name="Comma 16 2 2 2" xfId="51880" xr:uid="{846EBA75-30F4-4CD0-951E-CC068D5F2B99}"/>
    <cellStyle name="Comma 16 2 3" xfId="50189" xr:uid="{F3870A5A-5836-4C0E-9870-2FF1238A994A}"/>
    <cellStyle name="Comma 16 2 4" xfId="47934" xr:uid="{A226D0EB-9603-4B83-A6E3-12E00D2D4AFA}"/>
    <cellStyle name="Comma 16 3" xfId="2664" xr:uid="{75A12E47-3D93-4086-BEC8-A541602BB628}"/>
    <cellStyle name="Comma 16 3 2" xfId="51013" xr:uid="{F669AAA3-3A8B-4DAF-AB43-622C70D9D9A4}"/>
    <cellStyle name="Comma 16 3 3" xfId="48769" xr:uid="{E8139A92-08DE-435E-B0C3-1D1D9EC7BB5D}"/>
    <cellStyle name="Comma 16 4" xfId="45801" xr:uid="{39506952-5D7F-45EA-B337-F967149464A5}"/>
    <cellStyle name="Comma 16 4 2" xfId="49381" xr:uid="{693A2284-A76E-4796-97BF-BFE7A70444D4}"/>
    <cellStyle name="Comma 16 5" xfId="46269" xr:uid="{49D7CB51-90D2-4D3F-AE9F-47ACAB0585FD}"/>
    <cellStyle name="Comma 16 6" xfId="47065" xr:uid="{467C9AB3-ABCE-45D2-B576-DACD59FD29E6}"/>
    <cellStyle name="Comma 16 7" xfId="44685" xr:uid="{110C8B37-6B33-4E9F-8FF0-4CC831CF22C9}"/>
    <cellStyle name="Comma 16 8" xfId="44501" xr:uid="{D4BF8D54-7679-4C0D-AB2A-D1806C4BEF6E}"/>
    <cellStyle name="Comma 17" xfId="1044" xr:uid="{22FF8351-DEC3-4337-A5C6-AF9D0EE482E7}"/>
    <cellStyle name="Comma 17 2" xfId="1915" xr:uid="{FDA377CC-AAE5-4DB8-97E3-F8B8025B5B34}"/>
    <cellStyle name="Comma 17 2 2" xfId="3625" xr:uid="{C669C7AE-A8FC-495F-83F3-BB3ED1ED3DEA}"/>
    <cellStyle name="Comma 17 2 2 2" xfId="51972" xr:uid="{592996F4-BF8F-4944-8B31-3C9051E7C9ED}"/>
    <cellStyle name="Comma 17 2 3" xfId="50278" xr:uid="{1F867020-B1A4-4554-BE76-3D835230C88D}"/>
    <cellStyle name="Comma 17 2 4" xfId="48026" xr:uid="{3AAD5CB4-3DA3-453B-8E26-F38A7F485186}"/>
    <cellStyle name="Comma 17 3" xfId="2756" xr:uid="{CFD0CB0B-FBA9-4A9E-838D-00040C473898}"/>
    <cellStyle name="Comma 17 3 2" xfId="51105" xr:uid="{49F77BA8-BC96-4198-A8DB-3694525D65E3}"/>
    <cellStyle name="Comma 17 4" xfId="49472" xr:uid="{1659FB6A-5462-4410-8FA2-6CA752DD7BFE}"/>
    <cellStyle name="Comma 17 5" xfId="47157" xr:uid="{F80700DC-F881-4A70-B0FD-92831F257598}"/>
    <cellStyle name="Comma 18" xfId="1400" xr:uid="{2CEDDEE5-95E4-445B-9168-9FC23CEC6BAE}"/>
    <cellStyle name="Comma 18 2" xfId="3111" xr:uid="{24761AE3-CAFC-4BE3-97D4-8531FA8166A1}"/>
    <cellStyle name="Comma 18 2 2" xfId="51460" xr:uid="{7F3B6C6C-EE9C-48EB-9EC2-81F8BE307B7A}"/>
    <cellStyle name="Comma 18 3" xfId="49789" xr:uid="{7F6A3C81-8A1B-4D6F-972B-ECB039315011}"/>
    <cellStyle name="Comma 18 4" xfId="47512" xr:uid="{050319DF-A43C-422B-9EE3-23B770498E45}"/>
    <cellStyle name="Comma 19" xfId="1408" xr:uid="{85222731-6AB0-4560-BBCB-F7FF91D701CB}"/>
    <cellStyle name="Comma 19 2" xfId="3118" xr:uid="{0D82F090-BB1C-43E4-9F76-9DEA08AB4430}"/>
    <cellStyle name="Comma 19 2 2" xfId="51467" xr:uid="{21E32204-D028-472C-BE5E-4AADF6C23C69}"/>
    <cellStyle name="Comma 19 3" xfId="49796" xr:uid="{34DA0ED6-158C-4A4E-BCAC-513CB938F13B}"/>
    <cellStyle name="Comma 19 4" xfId="47519" xr:uid="{92EFA270-C9BD-470F-B400-5617F99A844D}"/>
    <cellStyle name="Comma 2" xfId="9" xr:uid="{6A446828-F674-4013-BD0D-670905070CCA}"/>
    <cellStyle name="Comma 2 10" xfId="606" xr:uid="{0551B17A-F63E-4E9D-9B2E-70605180A43B}"/>
    <cellStyle name="Comma 2 10 10" xfId="44291" xr:uid="{B894A3D5-FE2C-4278-9EFC-9B7C66D7AB4A}"/>
    <cellStyle name="Comma 2 10 11" xfId="53183" xr:uid="{127CD88D-F767-4D86-9C6E-6B923F79861E}"/>
    <cellStyle name="Comma 2 10 2" xfId="1162" xr:uid="{CD2A2F61-7655-4B85-AC42-8615D0A2470B}"/>
    <cellStyle name="Comma 2 10 2 2" xfId="2033" xr:uid="{FFBE075B-C9B9-434C-A99B-8D97382CF2AF}"/>
    <cellStyle name="Comma 2 10 2 2 2" xfId="3743" xr:uid="{897B80BC-EF53-477C-AC75-21A230463146}"/>
    <cellStyle name="Comma 2 10 2 2 2 2" xfId="52090" xr:uid="{B9AA3429-E9CD-429B-BF8E-5F14D27F11A5}"/>
    <cellStyle name="Comma 2 10 2 2 3" xfId="50395" xr:uid="{C1B26BB0-4AFE-4913-A190-B90C6D34B6AF}"/>
    <cellStyle name="Comma 2 10 2 2 4" xfId="48144" xr:uid="{3A8E84DC-EE0D-4BB9-B8C3-7616D2B86E6E}"/>
    <cellStyle name="Comma 2 10 2 3" xfId="2874" xr:uid="{6DE6847D-6290-4797-93A1-FC7D183495F6}"/>
    <cellStyle name="Comma 2 10 2 3 2" xfId="51223" xr:uid="{4DD8E2EA-EF79-402D-AC19-C165891CB7EB}"/>
    <cellStyle name="Comma 2 10 2 4" xfId="49583" xr:uid="{BC15BB10-9090-4B97-B324-DEC87AB4CE73}"/>
    <cellStyle name="Comma 2 10 2 5" xfId="47275" xr:uid="{E943DCDD-84CD-407F-943D-1AB7F70454D8}"/>
    <cellStyle name="Comma 2 10 2 6" xfId="54896" xr:uid="{5BF5114A-2BB8-4306-8BEC-4D5638D9FABC}"/>
    <cellStyle name="Comma 2 10 3" xfId="1479" xr:uid="{9AE1E61A-128E-422F-9A6C-0E3A6021700E}"/>
    <cellStyle name="Comma 2 10 3 2" xfId="3189" xr:uid="{DA61CBA7-2BA3-46CF-A66B-D8791825B7A3}"/>
    <cellStyle name="Comma 2 10 3 2 2" xfId="51538" xr:uid="{9A0840C9-7FE5-4586-9C5B-300356D7E96B}"/>
    <cellStyle name="Comma 2 10 3 3" xfId="49865" xr:uid="{EDE882C9-4FD8-4AC2-818D-855DC0C160AB}"/>
    <cellStyle name="Comma 2 10 3 4" xfId="47590" xr:uid="{05A1586D-1BBD-4EFA-8FD2-777B2F8FA965}"/>
    <cellStyle name="Comma 2 10 4" xfId="2320" xr:uid="{EED43771-BADB-4188-8F8E-DE789165C6DC}"/>
    <cellStyle name="Comma 2 10 4 2" xfId="50671" xr:uid="{812B8CBE-73F6-4B70-8A33-D1F126A374B4}"/>
    <cellStyle name="Comma 2 10 4 3" xfId="48431" xr:uid="{376CDD50-55F2-4BCA-B55C-5ED4BFE4212B}"/>
    <cellStyle name="Comma 2 10 5" xfId="45121" xr:uid="{594837B7-F60F-4815-B245-36B9E8A186FD}"/>
    <cellStyle name="Comma 2 10 5 2" xfId="46721" xr:uid="{53EAF86E-38ED-4584-ADE2-8D32A671A20A}"/>
    <cellStyle name="Comma 2 10 6" xfId="45604" xr:uid="{3556E0A2-43EB-4BA8-8A4A-B5A9356D71C9}"/>
    <cellStyle name="Comma 2 10 6 2" xfId="49042" xr:uid="{5381956D-BB87-4CDD-B277-DA870536CDCA}"/>
    <cellStyle name="Comma 2 10 7" xfId="46050" xr:uid="{4D0B0D37-D7B4-405B-B22C-2D01F13A641D}"/>
    <cellStyle name="Comma 2 10 8" xfId="46385" xr:uid="{7AC95EFC-E43B-4572-9F35-C40C92E2C925}"/>
    <cellStyle name="Comma 2 10 9" xfId="44921" xr:uid="{2BDFF24E-BDCF-4166-B635-BEE9527E3C0A}"/>
    <cellStyle name="Comma 2 11" xfId="907" xr:uid="{A815832D-F11D-453B-90BE-28FCE812CA12}"/>
    <cellStyle name="Comma 2 11 10" xfId="54038" xr:uid="{D5BAA6F1-0945-4C19-B036-12BBCF986D0B}"/>
    <cellStyle name="Comma 2 11 2" xfId="1398" xr:uid="{5DDB6396-7E3E-4099-8E9F-3B6C8706A6DE}"/>
    <cellStyle name="Comma 2 11 2 2" xfId="3109" xr:uid="{05C34B94-56D0-4340-840C-A40B7B3F08A7}"/>
    <cellStyle name="Comma 2 11 2 2 2" xfId="51458" xr:uid="{C589B7E1-8A59-4FAE-8B44-F22A65F988A0}"/>
    <cellStyle name="Comma 2 11 2 3" xfId="49787" xr:uid="{C48EDE3F-2F46-4B8B-BC80-3EEC9FA59489}"/>
    <cellStyle name="Comma 2 11 2 4" xfId="47510" xr:uid="{66F930F6-600F-48FD-9515-2CA418BD7891}"/>
    <cellStyle name="Comma 2 11 3" xfId="1779" xr:uid="{1B467AA6-DF2E-4EC2-B0FD-5C026BE0F527}"/>
    <cellStyle name="Comma 2 11 3 2" xfId="3489" xr:uid="{4AB4FBE8-E615-4428-9503-F8C18A4CE4B3}"/>
    <cellStyle name="Comma 2 11 3 2 2" xfId="51836" xr:uid="{2AD5DA4A-40D3-4465-B723-AA2F7B70791D}"/>
    <cellStyle name="Comma 2 11 3 3" xfId="50146" xr:uid="{141944A7-3031-4FE2-AEAA-0391F2E0D0CF}"/>
    <cellStyle name="Comma 2 11 3 4" xfId="47890" xr:uid="{4E5A150D-AFE5-429B-9F86-896C05E83387}"/>
    <cellStyle name="Comma 2 11 4" xfId="2620" xr:uid="{B033B022-A558-4889-BD01-DB1889F2FD3F}"/>
    <cellStyle name="Comma 2 11 4 2" xfId="50969" xr:uid="{4F862E97-0599-4107-8399-AF5EB8320E0F}"/>
    <cellStyle name="Comma 2 11 4 3" xfId="48726" xr:uid="{599ADDCD-703F-4370-89F1-783CA59422A1}"/>
    <cellStyle name="Comma 2 11 5" xfId="45504" xr:uid="{16434A5C-C268-4986-8D87-2DBA0DB057E8}"/>
    <cellStyle name="Comma 2 11 5 2" xfId="47021" xr:uid="{081EE82D-0012-4C0A-97AE-885BD8B85A71}"/>
    <cellStyle name="Comma 2 11 6" xfId="45936" xr:uid="{C99D4FF5-FE81-496B-B736-4127E24EC7CA}"/>
    <cellStyle name="Comma 2 11 6 2" xfId="49337" xr:uid="{6326423E-2C9C-41D2-A770-B72C3F438048}"/>
    <cellStyle name="Comma 2 11 7" xfId="46318" xr:uid="{D03A7B20-152E-4A2D-8A6D-8F0611DF7E43}"/>
    <cellStyle name="Comma 2 11 8" xfId="44816" xr:uid="{9A34EC82-2538-4C3D-84DF-06ACA498E40D}"/>
    <cellStyle name="Comma 2 11 9" xfId="44181" xr:uid="{02275C6D-1466-4CD0-9615-3D520AA6A984}"/>
    <cellStyle name="Comma 2 12" xfId="954" xr:uid="{E9A1384C-C9A4-4DB1-AB1A-1B6B77DA94CA}"/>
    <cellStyle name="Comma 2 12 2" xfId="1382" xr:uid="{E100687D-8491-41E0-B126-C89FCBB883DB}"/>
    <cellStyle name="Comma 2 12 2 2" xfId="3093" xr:uid="{DAFC4775-5AE6-4FA3-A4C1-044D3DB6DDE8}"/>
    <cellStyle name="Comma 2 12 2 2 2" xfId="51442" xr:uid="{CF01A5FF-C5C9-4B80-814F-1D11C381F471}"/>
    <cellStyle name="Comma 2 12 2 3" xfId="49771" xr:uid="{AF8C5E9E-09AA-4694-8CE0-A2CACD145B9B}"/>
    <cellStyle name="Comma 2 12 2 4" xfId="47494" xr:uid="{0B562CD9-285F-4804-8531-F0C78BB48F78}"/>
    <cellStyle name="Comma 2 12 3" xfId="1826" xr:uid="{9307CDBE-36A0-4784-8B55-34F297377382}"/>
    <cellStyle name="Comma 2 12 3 2" xfId="3536" xr:uid="{1A94FAA3-A0D7-4A8D-B633-D5DC98E85541}"/>
    <cellStyle name="Comma 2 12 3 2 2" xfId="51883" xr:uid="{559D14D2-275D-46AB-83C5-BBE96C72E71D}"/>
    <cellStyle name="Comma 2 12 3 3" xfId="50192" xr:uid="{39BC9A37-6131-45D0-8D29-AA86DF2F92F5}"/>
    <cellStyle name="Comma 2 12 3 4" xfId="47937" xr:uid="{214136E8-DB17-49D5-9E23-9EEC9159DEE3}"/>
    <cellStyle name="Comma 2 12 4" xfId="2667" xr:uid="{7BF49043-CABF-4909-AE9D-F8D0A86B8298}"/>
    <cellStyle name="Comma 2 12 4 2" xfId="51016" xr:uid="{7884ACCE-E1CF-44EC-AF54-B31D970E23D3}"/>
    <cellStyle name="Comma 2 12 4 3" xfId="48772" xr:uid="{7CC356F7-EE0D-4B1F-BA0A-E1A966E9C97D}"/>
    <cellStyle name="Comma 2 12 5" xfId="49384" xr:uid="{4EDB9A03-782C-411D-AC04-09393D4B62FE}"/>
    <cellStyle name="Comma 2 12 6" xfId="47068" xr:uid="{CB624311-1DD5-4362-9DA6-948759035FA1}"/>
    <cellStyle name="Comma 2 12 7" xfId="44686" xr:uid="{DE7CAA8C-6F26-46C2-8CA4-7BE5934AE1D8}"/>
    <cellStyle name="Comma 2 13" xfId="1047" xr:uid="{E1BFD426-005A-403A-A1EA-A91582C50758}"/>
    <cellStyle name="Comma 2 13 2" xfId="1918" xr:uid="{1ED968F6-C139-4C98-AC9D-973C0353A826}"/>
    <cellStyle name="Comma 2 13 2 2" xfId="3628" xr:uid="{71CB7A87-8630-40F9-9106-0FE225F27565}"/>
    <cellStyle name="Comma 2 13 2 2 2" xfId="51975" xr:uid="{D12D038A-A0BA-45AC-8B3D-064368338565}"/>
    <cellStyle name="Comma 2 13 2 3" xfId="50281" xr:uid="{3DFF3EF2-2A08-430D-A12F-3CEE992F9BFB}"/>
    <cellStyle name="Comma 2 13 2 4" xfId="48029" xr:uid="{9634022C-EE68-4D45-9F5C-9A70EC6CFAE7}"/>
    <cellStyle name="Comma 2 13 3" xfId="2759" xr:uid="{336028A6-8348-4923-A86D-48AB93CBAE50}"/>
    <cellStyle name="Comma 2 13 3 2" xfId="51108" xr:uid="{CB64299C-3534-4A37-B094-2169AFE842E5}"/>
    <cellStyle name="Comma 2 13 4" xfId="49475" xr:uid="{674642DF-00D5-4273-8EF9-2365B74EF35B}"/>
    <cellStyle name="Comma 2 13 5" xfId="47160" xr:uid="{B19DD861-D026-4823-BBCB-68ECCE83FD32}"/>
    <cellStyle name="Comma 2 13 6" xfId="45311" xr:uid="{68AF23E3-D7D7-41C9-9066-62652335AFC6}"/>
    <cellStyle name="Comma 2 13 7" xfId="44038" xr:uid="{CDC525E5-AACB-4FF7-A31C-091DB37D7825}"/>
    <cellStyle name="Comma 2 14" xfId="1402" xr:uid="{CC5E62AE-059C-441A-B5AF-7DB3F04CFB59}"/>
    <cellStyle name="Comma 2 14 2" xfId="3113" xr:uid="{E4F1F037-21C9-4FA6-B585-9484C9EFF0CA}"/>
    <cellStyle name="Comma 2 14 2 2" xfId="51462" xr:uid="{36E6DC7F-3561-40B4-94EB-1A51C2494866}"/>
    <cellStyle name="Comma 2 14 3" xfId="49791" xr:uid="{C249F850-07C1-42F8-A1B9-A649416F8887}"/>
    <cellStyle name="Comma 2 14 4" xfId="47514" xr:uid="{1DC6B9F6-EDAF-4707-BBC7-DBEFD88786B7}"/>
    <cellStyle name="Comma 2 15" xfId="1412" xr:uid="{532997FD-D6C2-467A-A029-7DFA55F84333}"/>
    <cellStyle name="Comma 2 15 2" xfId="3122" xr:uid="{E1077E0F-5F37-4EF1-AA7D-6D168544B267}"/>
    <cellStyle name="Comma 2 15 2 2" xfId="51471" xr:uid="{AA810E03-4F01-4534-93BB-3540AA48B34C}"/>
    <cellStyle name="Comma 2 15 3" xfId="49799" xr:uid="{92FD71D3-5962-411A-982F-503557EE01C3}"/>
    <cellStyle name="Comma 2 15 4" xfId="47523" xr:uid="{651ABEF8-A076-4F9E-860D-8512B7D8E763}"/>
    <cellStyle name="Comma 2 16" xfId="2253" xr:uid="{EBFBF8D7-1AC7-4BEC-9714-A09E1E1AD6A7}"/>
    <cellStyle name="Comma 2 16 2" xfId="50604" xr:uid="{F2A82C2C-C062-47B4-9D18-6CDA7CAD940F}"/>
    <cellStyle name="Comma 2 16 3" xfId="48364" xr:uid="{09435B5B-3786-4F52-8D6C-5F18D2323ECC}"/>
    <cellStyle name="Comma 2 17" xfId="3969" xr:uid="{5399183D-CD51-4B52-8BA8-1745EAA2AE0C}"/>
    <cellStyle name="Comma 2 17 2" xfId="48973" xr:uid="{4E4CF302-7D2F-449E-A49A-5E6AA0F5868E}"/>
    <cellStyle name="Comma 2 17 3" xfId="46607" xr:uid="{16982ED0-9F3B-4A3F-ADE8-BE59ED3CD860}"/>
    <cellStyle name="Comma 2 17 4" xfId="45102" xr:uid="{B6E5E398-E282-4F39-A6F2-06753C8C0491}"/>
    <cellStyle name="Comma 2 18" xfId="4080" xr:uid="{49CBC9A8-0EAA-46F7-BDA9-2997FDF1202F}"/>
    <cellStyle name="Comma 2 19" xfId="4087" xr:uid="{B9881D59-8419-4307-85A1-2C8F2964ED8C}"/>
    <cellStyle name="Comma 2 2" xfId="22" xr:uid="{96B1F797-D6E3-4BD2-8D93-4814858A38A5}"/>
    <cellStyle name="Comma 2 2 10" xfId="958" xr:uid="{0A1EB074-3FB6-49F0-8F49-FD5408ABAE0A}"/>
    <cellStyle name="Comma 2 2 10 2" xfId="1830" xr:uid="{C9E3545A-F748-4FF1-BEDE-BF5C6F00FE92}"/>
    <cellStyle name="Comma 2 2 10 2 2" xfId="3540" xr:uid="{6C5A2584-11B2-4DE1-A93F-F6031B199F77}"/>
    <cellStyle name="Comma 2 2 10 2 2 2" xfId="51887" xr:uid="{B706A035-0B3F-443B-8733-317154032FBB}"/>
    <cellStyle name="Comma 2 2 10 2 3" xfId="50195" xr:uid="{E5DC35EC-D9B2-4544-A221-4A396A9BCF9D}"/>
    <cellStyle name="Comma 2 2 10 2 4" xfId="47941" xr:uid="{4FE15BA3-2B3A-4221-9CFA-1C80DBB972C5}"/>
    <cellStyle name="Comma 2 2 10 3" xfId="2671" xr:uid="{1EBC1BAD-1882-4D58-A08F-55DE9FC73D65}"/>
    <cellStyle name="Comma 2 2 10 3 2" xfId="51020" xr:uid="{7EE6E740-DAFA-476B-86A5-E896BEBF7B8D}"/>
    <cellStyle name="Comma 2 2 10 3 3" xfId="48776" xr:uid="{76AB2720-0BAD-4AAD-BA4F-14F5DD15579A}"/>
    <cellStyle name="Comma 2 2 10 4" xfId="49388" xr:uid="{3806FA74-F33D-4C15-8357-11F7AD4D59F6}"/>
    <cellStyle name="Comma 2 2 10 5" xfId="47072" xr:uid="{4805A909-4CDF-424F-B489-C1B152BB28DA}"/>
    <cellStyle name="Comma 2 2 10 6" xfId="44695" xr:uid="{645FFE47-67FB-4E6E-894D-F86E7E50EE3D}"/>
    <cellStyle name="Comma 2 2 11" xfId="1051" xr:uid="{8D882333-10CD-41B0-A1FD-B31CD6988974}"/>
    <cellStyle name="Comma 2 2 11 2" xfId="1922" xr:uid="{3687427D-9AEC-4F67-8142-EF8EE24C0185}"/>
    <cellStyle name="Comma 2 2 11 2 2" xfId="3632" xr:uid="{A9AB8957-7104-484B-8E02-1EBDE4FF44D7}"/>
    <cellStyle name="Comma 2 2 11 2 2 2" xfId="51979" xr:uid="{FAB4B0F3-9A90-49B0-BD07-E4F2CEDB77C3}"/>
    <cellStyle name="Comma 2 2 11 2 3" xfId="50285" xr:uid="{52E1EC32-5892-4C59-BE49-63F1BD095894}"/>
    <cellStyle name="Comma 2 2 11 2 4" xfId="48033" xr:uid="{9FEF5ACB-BBD9-4A39-8C0F-C541A36EDD5E}"/>
    <cellStyle name="Comma 2 2 11 3" xfId="2763" xr:uid="{6D36A23C-4D51-421A-8FE1-06F01F770441}"/>
    <cellStyle name="Comma 2 2 11 3 2" xfId="51112" xr:uid="{AA6B9A78-23BB-4511-AF99-72958A4A5B33}"/>
    <cellStyle name="Comma 2 2 11 4" xfId="49478" xr:uid="{0365458E-5400-483E-8CFE-863D0AFF64C7}"/>
    <cellStyle name="Comma 2 2 11 5" xfId="47164" xr:uid="{D94FCE37-023D-4867-85E8-63E30DE66237}"/>
    <cellStyle name="Comma 2 2 11 6" xfId="45314" xr:uid="{721B8F73-96E4-4D79-91ED-6EA0A7D28DC0}"/>
    <cellStyle name="Comma 2 2 12" xfId="1406" xr:uid="{1DB61737-8736-4B7B-8FCE-77DD58F3DC5E}"/>
    <cellStyle name="Comma 2 2 12 2" xfId="3117" xr:uid="{A467CD35-C257-4CA2-9EE5-CEC8BE778247}"/>
    <cellStyle name="Comma 2 2 12 2 2" xfId="51466" xr:uid="{7F08A56C-AB1F-4AA2-9E3A-A3DCA98A5689}"/>
    <cellStyle name="Comma 2 2 12 3" xfId="49795" xr:uid="{5E7F86FC-4EA6-486F-B38A-8096BF328357}"/>
    <cellStyle name="Comma 2 2 12 4" xfId="47518" xr:uid="{CE1990E9-A9D2-43C8-BB9C-AF02A3BFB902}"/>
    <cellStyle name="Comma 2 2 13" xfId="1416" xr:uid="{32233C61-9420-4CDB-8552-775B9A61C915}"/>
    <cellStyle name="Comma 2 2 13 2" xfId="3126" xr:uid="{4EB3122E-8D21-473D-AE2B-580F0311D4C0}"/>
    <cellStyle name="Comma 2 2 13 2 2" xfId="51475" xr:uid="{863F0BE4-5942-4A2F-B147-A3C446CC6C61}"/>
    <cellStyle name="Comma 2 2 13 3" xfId="49803" xr:uid="{CA426EBA-8316-4F79-9D8B-1334B1B64F8A}"/>
    <cellStyle name="Comma 2 2 13 4" xfId="47527" xr:uid="{94E540E7-AC54-407D-A147-ED8E122F0B08}"/>
    <cellStyle name="Comma 2 2 14" xfId="2257" xr:uid="{E3DDB656-745E-4165-AD88-596131F8C4FE}"/>
    <cellStyle name="Comma 2 2 14 2" xfId="50608" xr:uid="{2E3FA375-EEAD-433C-88A5-43CD0BE9EF51}"/>
    <cellStyle name="Comma 2 2 14 3" xfId="48368" xr:uid="{8A4828D3-AE57-47D1-B0EF-BE43D9209886}"/>
    <cellStyle name="Comma 2 2 15" xfId="3972" xr:uid="{24182102-DCFA-4154-856C-4F882784A515}"/>
    <cellStyle name="Comma 2 2 15 2" xfId="48976" xr:uid="{44E155ED-7FD6-417E-8BCD-512F580A3309}"/>
    <cellStyle name="Comma 2 2 15 3" xfId="46610" xr:uid="{806CE81A-2390-495C-91DC-DB900B08C0F6}"/>
    <cellStyle name="Comma 2 2 16" xfId="4091" xr:uid="{D007CDE3-7A98-44AD-977D-D0C03A65D33E}"/>
    <cellStyle name="Comma 2 2 17" xfId="6501" xr:uid="{EF878FE0-BAD4-4EAC-8FDA-DCE9F3C248A1}"/>
    <cellStyle name="Comma 2 2 17 2" xfId="45810" xr:uid="{112DBAEB-0A0C-469C-A4B5-6DFF08C6874A}"/>
    <cellStyle name="Comma 2 2 18" xfId="46279" xr:uid="{0236274F-5AAF-4484-8C54-41331B448DBB}"/>
    <cellStyle name="Comma 2 2 19" xfId="44511" xr:uid="{B77490FA-3B4E-47D0-9B6E-4226E2C8E0AD}"/>
    <cellStyle name="Comma 2 2 2" xfId="23" xr:uid="{A29B46CD-2A5E-4558-88D3-8C1C23C3C581}"/>
    <cellStyle name="Comma 2 2 2 10" xfId="2276" xr:uid="{A893328A-8E44-459E-8787-39CFA4626298}"/>
    <cellStyle name="Comma 2 2 2 10 2" xfId="50627" xr:uid="{32C86417-9CC4-45A5-87EE-2395B255EA0A}"/>
    <cellStyle name="Comma 2 2 2 10 3" xfId="48387" xr:uid="{C41220FE-E185-4B11-8DCE-733FD3888D17}"/>
    <cellStyle name="Comma 2 2 2 11" xfId="3990" xr:uid="{9CBFC296-D9EA-40D3-A751-3391C3650F9A}"/>
    <cellStyle name="Comma 2 2 2 11 2" xfId="48997" xr:uid="{AAB75F02-455F-4EB6-94BB-981788E66049}"/>
    <cellStyle name="Comma 2 2 2 11 3" xfId="46631" xr:uid="{8EB0A87C-3B09-49AC-9E4B-07265A046190}"/>
    <cellStyle name="Comma 2 2 2 12" xfId="4092" xr:uid="{C017D071-BBE4-495F-B0CB-848F93775DB3}"/>
    <cellStyle name="Comma 2 2 2 13" xfId="45835" xr:uid="{24FF3E20-17AC-4F72-B6AB-8268C9678683}"/>
    <cellStyle name="Comma 2 2 2 14" xfId="46292" xr:uid="{F446F78A-6452-42AC-AD2A-DC8B1F4D66F9}"/>
    <cellStyle name="Comma 2 2 2 15" xfId="44538" xr:uid="{B0E1F38E-6E2E-43F1-BE57-12DEF758411E}"/>
    <cellStyle name="Comma 2 2 2 16" xfId="44080" xr:uid="{A9A6E69E-F53E-4BE5-95BA-872F72E533EF}"/>
    <cellStyle name="Comma 2 2 2 17" xfId="538" xr:uid="{E0B23B18-F83E-4CF6-AD48-F7C8A34FE070}"/>
    <cellStyle name="Comma 2 2 2 18" xfId="52330" xr:uid="{65A0FDE5-E079-45E4-ADE5-23E92CD48146}"/>
    <cellStyle name="Comma 2 2 2 2" xfId="123" xr:uid="{41696389-61EC-4F34-AC50-F24640CDDE3B}"/>
    <cellStyle name="Comma 2 2 2 2 10" xfId="46466" xr:uid="{7831720E-104D-4468-AB92-A9A1857A7933}"/>
    <cellStyle name="Comma 2 2 2 2 11" xfId="44619" xr:uid="{027F122E-DB31-49D8-B564-FD44B0CE9A16}"/>
    <cellStyle name="Comma 2 2 2 2 12" xfId="44161" xr:uid="{9488B7A4-6BB9-4C89-B418-01B6C0243A59}"/>
    <cellStyle name="Comma 2 2 2 2 13" xfId="52411" xr:uid="{FA174C5C-AC43-4F89-97EB-521C552D9177}"/>
    <cellStyle name="Comma 2 2 2 2 2" xfId="234" xr:uid="{5D6D6D63-193B-4C71-87E0-15F33A60DD5F}"/>
    <cellStyle name="Comma 2 2 2 2 2 10" xfId="44484" xr:uid="{5FB14C21-15DA-41A9-8D36-1C8E63640910}"/>
    <cellStyle name="Comma 2 2 2 2 2 11" xfId="809" xr:uid="{4431502D-9CE5-4712-89D9-7ED48251DB7A}"/>
    <cellStyle name="Comma 2 2 2 2 2 12" xfId="52521" xr:uid="{36B41CE3-D097-43F4-90E7-1585A29AD6C6}"/>
    <cellStyle name="Comma 2 2 2 2 2 2" xfId="448" xr:uid="{B392664D-8CF4-4C47-9F34-E52E0221A64A}"/>
    <cellStyle name="Comma 2 2 2 2 2 2 2" xfId="2235" xr:uid="{5737331F-AB0C-4501-939E-8E6451F2270B}"/>
    <cellStyle name="Comma 2 2 2 2 2 2 2 2" xfId="3945" xr:uid="{A219EBB5-D8D0-4C9C-94A3-1AD6BA0C6015}"/>
    <cellStyle name="Comma 2 2 2 2 2 2 2 2 2" xfId="52292" xr:uid="{1104ED63-081E-46FD-A835-626402C0DBBD}"/>
    <cellStyle name="Comma 2 2 2 2 2 2 2 2 2 2" xfId="55733" xr:uid="{29ABAEC6-DED8-43F1-AECF-ADF60573430E}"/>
    <cellStyle name="Comma 2 2 2 2 2 2 2 2 3" xfId="54020" xr:uid="{8B2B07A8-2BD8-4580-8C57-FDEDB0B2AD13}"/>
    <cellStyle name="Comma 2 2 2 2 2 2 2 3" xfId="50586" xr:uid="{C1968115-6924-435A-963B-7BD9E913F23F}"/>
    <cellStyle name="Comma 2 2 2 2 2 2 2 3 2" xfId="54874" xr:uid="{DA2DE3E3-7594-49BB-B99D-AECDB80D36AC}"/>
    <cellStyle name="Comma 2 2 2 2 2 2 2 4" xfId="48346" xr:uid="{E50A00F7-202B-4640-8C6B-AC9669977655}"/>
    <cellStyle name="Comma 2 2 2 2 2 2 2 5" xfId="53161" xr:uid="{BFD1A1C6-4DE1-4D63-9767-AEFED691D10B}"/>
    <cellStyle name="Comma 2 2 2 2 2 2 3" xfId="3076" xr:uid="{A50BCC54-0240-4BF0-A2BC-BE992B91D9AE}"/>
    <cellStyle name="Comma 2 2 2 2 2 2 3 2" xfId="51425" xr:uid="{0429ED6A-7257-4FFA-8F53-80F3A48C67A7}"/>
    <cellStyle name="Comma 2 2 2 2 2 2 3 2 2" xfId="55305" xr:uid="{7AED97C2-A1AE-4464-A7E3-5AFC6F196A7C}"/>
    <cellStyle name="Comma 2 2 2 2 2 2 3 3" xfId="53592" xr:uid="{877525EC-5CAF-426A-8D06-0E37BFDD96B1}"/>
    <cellStyle name="Comma 2 2 2 2 2 2 4" xfId="4501" xr:uid="{952C2DA6-572D-4596-A7C4-2097D4C5B1D5}"/>
    <cellStyle name="Comma 2 2 2 2 2 2 4 2" xfId="54447" xr:uid="{A4C104A2-5F7E-42AB-A94B-8406610F8D50}"/>
    <cellStyle name="Comma 2 2 2 2 2 2 5" xfId="47477" xr:uid="{5599A700-72CA-47CD-B25C-D492428D05BE}"/>
    <cellStyle name="Comma 2 2 2 2 2 2 6" xfId="1364" xr:uid="{27192E23-81E5-4B15-84A7-1CF29AA58CF9}"/>
    <cellStyle name="Comma 2 2 2 2 2 2 7" xfId="52734" xr:uid="{BF4D913A-531F-4A95-B2C8-45DDE5146A5D}"/>
    <cellStyle name="Comma 2 2 2 2 2 3" xfId="1681" xr:uid="{52841A8A-1A37-4A18-A5F0-10A2E848B0E2}"/>
    <cellStyle name="Comma 2 2 2 2 2 3 2" xfId="3391" xr:uid="{91576E86-8283-4312-9EC2-BAF4D7631018}"/>
    <cellStyle name="Comma 2 2 2 2 2 3 2 2" xfId="51740" xr:uid="{76A4E106-AFE5-4195-AC72-C17D5ED3B353}"/>
    <cellStyle name="Comma 2 2 2 2 2 3 2 2 2" xfId="55519" xr:uid="{67597974-868D-45E7-BEFF-173EE438ACA1}"/>
    <cellStyle name="Comma 2 2 2 2 2 3 2 3" xfId="53806" xr:uid="{2186D7E7-43FE-4C9B-8DF7-38E27DD5C4A3}"/>
    <cellStyle name="Comma 2 2 2 2 2 3 3" xfId="50056" xr:uid="{F9E08A7C-D1BD-4CC8-81AB-1988A33F58F1}"/>
    <cellStyle name="Comma 2 2 2 2 2 3 3 2" xfId="54661" xr:uid="{2F441413-F5E4-49E6-ABAD-711FC86C1C3C}"/>
    <cellStyle name="Comma 2 2 2 2 2 3 4" xfId="47792" xr:uid="{67684F8C-3AC8-4ABF-A753-F35E5AFBBE54}"/>
    <cellStyle name="Comma 2 2 2 2 2 3 5" xfId="52948" xr:uid="{84CB3D8B-B847-425E-AECF-B820DC46375E}"/>
    <cellStyle name="Comma 2 2 2 2 2 4" xfId="2522" xr:uid="{2F56CD62-C335-488C-BD99-EBD3B4FC78A3}"/>
    <cellStyle name="Comma 2 2 2 2 2 4 2" xfId="50873" xr:uid="{1A7408F0-72F0-4EC9-9BF7-9401F215F5A3}"/>
    <cellStyle name="Comma 2 2 2 2 2 4 2 2" xfId="55092" xr:uid="{A954A6F9-685C-4AB8-A068-75DC8CA3EA97}"/>
    <cellStyle name="Comma 2 2 2 2 2 4 3" xfId="48633" xr:uid="{95B7CF53-491F-4B0E-95CC-68B6DDE65FAC}"/>
    <cellStyle name="Comma 2 2 2 2 2 4 4" xfId="53379" xr:uid="{CDDA5674-C300-4B10-9563-4B183685D1FF}"/>
    <cellStyle name="Comma 2 2 2 2 2 5" xfId="4287" xr:uid="{5A182528-1931-4603-96D8-3D82269A268F}"/>
    <cellStyle name="Comma 2 2 2 2 2 5 2" xfId="46923" xr:uid="{F593AD7F-53F6-476D-8845-26606513BB05}"/>
    <cellStyle name="Comma 2 2 2 2 2 5 3" xfId="54234" xr:uid="{D801CE78-C074-4271-8270-7DBBEBA301EA}"/>
    <cellStyle name="Comma 2 2 2 2 2 6" xfId="45784" xr:uid="{9A41A319-93F4-403D-B4CC-9334BF718420}"/>
    <cellStyle name="Comma 2 2 2 2 2 6 2" xfId="49244" xr:uid="{E12C1640-B96A-4968-9773-67DF38DB16E0}"/>
    <cellStyle name="Comma 2 2 2 2 2 7" xfId="46252" xr:uid="{B301068E-A903-4DEC-94F9-C3F00CA42C44}"/>
    <cellStyle name="Comma 2 2 2 2 2 8" xfId="46587" xr:uid="{9FD6C8E0-1791-41BC-825B-B95DCB3CF12A}"/>
    <cellStyle name="Comma 2 2 2 2 2 9" xfId="45084" xr:uid="{573482B1-15A5-453D-A8AD-0F4A22A121AB}"/>
    <cellStyle name="Comma 2 2 2 2 3" xfId="338" xr:uid="{83BA224B-A7F9-4846-B33D-DFA22F5D0DF2}"/>
    <cellStyle name="Comma 2 2 2 2 3 10" xfId="687" xr:uid="{B5C8C247-CA58-42A3-A3BC-E28C18284903}"/>
    <cellStyle name="Comma 2 2 2 2 3 11" xfId="52624" xr:uid="{202A3891-F03B-4332-9706-DCDBE23C2842}"/>
    <cellStyle name="Comma 2 2 2 2 3 2" xfId="1243" xr:uid="{10FEDECF-0A99-4CFC-BF5E-F13E7C6DB20D}"/>
    <cellStyle name="Comma 2 2 2 2 3 2 2" xfId="2114" xr:uid="{6D676918-BA1D-479C-876D-88C9F2A8DF98}"/>
    <cellStyle name="Comma 2 2 2 2 3 2 2 2" xfId="3824" xr:uid="{CA7C23FD-9875-4008-9E83-DBB4272F27D6}"/>
    <cellStyle name="Comma 2 2 2 2 3 2 2 2 2" xfId="52171" xr:uid="{97AED0DB-9898-4FC1-9D92-45643C732A5A}"/>
    <cellStyle name="Comma 2 2 2 2 3 2 2 2 3" xfId="55623" xr:uid="{D64F83FF-4396-409D-BBBD-BD426D0BD560}"/>
    <cellStyle name="Comma 2 2 2 2 3 2 2 3" xfId="50472" xr:uid="{A1D5D3A5-F3A0-467B-8160-057A9DF661D9}"/>
    <cellStyle name="Comma 2 2 2 2 3 2 2 4" xfId="48225" xr:uid="{8BFFA33E-E70A-4432-9F78-6B343EF56D0F}"/>
    <cellStyle name="Comma 2 2 2 2 3 2 2 5" xfId="53910" xr:uid="{4282103B-C23B-405C-B50F-8D244D00676D}"/>
    <cellStyle name="Comma 2 2 2 2 3 2 3" xfId="2955" xr:uid="{243B1403-FCE2-4AAC-A29D-6464928AED4B}"/>
    <cellStyle name="Comma 2 2 2 2 3 2 3 2" xfId="51304" xr:uid="{227F76B4-3F4A-4E77-B95E-465F14757D1C}"/>
    <cellStyle name="Comma 2 2 2 2 3 2 3 3" xfId="54764" xr:uid="{4E2D8270-EFD7-4F5C-8232-A62AAC9B018E}"/>
    <cellStyle name="Comma 2 2 2 2 3 2 4" xfId="49657" xr:uid="{ED2C1798-9BD6-4C59-9F31-9C2877247A46}"/>
    <cellStyle name="Comma 2 2 2 2 3 2 5" xfId="47356" xr:uid="{2017810D-E9D5-4F4E-B68A-3546299234F6}"/>
    <cellStyle name="Comma 2 2 2 2 3 2 6" xfId="53051" xr:uid="{60A35607-B5C1-463D-A885-F1362DD2A5BC}"/>
    <cellStyle name="Comma 2 2 2 2 3 3" xfId="1560" xr:uid="{F14A55C3-BBF2-4595-A67A-0D5AD5F609DF}"/>
    <cellStyle name="Comma 2 2 2 2 3 3 2" xfId="3270" xr:uid="{B13C7004-8A64-42D9-BE7A-326C0E25C060}"/>
    <cellStyle name="Comma 2 2 2 2 3 3 2 2" xfId="51619" xr:uid="{CC7413DD-A377-43D6-9934-6917578BDECF}"/>
    <cellStyle name="Comma 2 2 2 2 3 3 2 3" xfId="55195" xr:uid="{A4A34BB4-F059-40D1-BF35-DB15A1C101D4}"/>
    <cellStyle name="Comma 2 2 2 2 3 3 3" xfId="49942" xr:uid="{EC8BF32E-A944-4736-A308-B280FF70C193}"/>
    <cellStyle name="Comma 2 2 2 2 3 3 4" xfId="47671" xr:uid="{8BFD84B6-43BE-4867-AA83-FA1EB6E31460}"/>
    <cellStyle name="Comma 2 2 2 2 3 3 5" xfId="53482" xr:uid="{4D65B298-D6A5-4089-B964-4FF6C5CCE9CC}"/>
    <cellStyle name="Comma 2 2 2 2 3 4" xfId="2401" xr:uid="{C1B3E123-4821-4C6F-8113-DD3A19F371F6}"/>
    <cellStyle name="Comma 2 2 2 2 3 4 2" xfId="50752" xr:uid="{367CA22A-BAA3-4FD8-8F83-8B7B9A69283B}"/>
    <cellStyle name="Comma 2 2 2 2 3 4 3" xfId="48512" xr:uid="{32D4F0F1-1CF7-4DB9-9C00-A886F006CED9}"/>
    <cellStyle name="Comma 2 2 2 2 3 4 4" xfId="54337" xr:uid="{BDE5142D-82FD-48F9-BD9C-EFC2B34F3C4C}"/>
    <cellStyle name="Comma 2 2 2 2 3 5" xfId="4391" xr:uid="{C11CA480-E62A-4064-8ADF-78AF2815E422}"/>
    <cellStyle name="Comma 2 2 2 2 3 5 2" xfId="49123" xr:uid="{EBA19977-EFEB-40CA-A8CB-FA352BBC9B29}"/>
    <cellStyle name="Comma 2 2 2 2 3 6" xfId="46131" xr:uid="{90CA35AA-BB65-41D2-B553-B6EE79461EB6}"/>
    <cellStyle name="Comma 2 2 2 2 3 7" xfId="46802" xr:uid="{3ACFDD56-0B4B-45F3-9843-0F284738BF17}"/>
    <cellStyle name="Comma 2 2 2 2 3 8" xfId="45002" xr:uid="{544E6909-AFF4-4429-B1AC-8BA09D414F39}"/>
    <cellStyle name="Comma 2 2 2 2 3 9" xfId="44370" xr:uid="{B1395D4D-D2AE-4836-8F8C-C445B2A83BB9}"/>
    <cellStyle name="Comma 2 2 2 2 4" xfId="1020" xr:uid="{907E5722-B0D1-428D-93D3-9E6BF4C785BB}"/>
    <cellStyle name="Comma 2 2 2 2 4 2" xfId="1891" xr:uid="{63BB201A-9D50-4C7F-A228-D7B21B4EC6A0}"/>
    <cellStyle name="Comma 2 2 2 2 4 2 2" xfId="3601" xr:uid="{8452464E-5583-47A9-9560-95D754069017}"/>
    <cellStyle name="Comma 2 2 2 2 4 2 2 2" xfId="51948" xr:uid="{699BCFD4-1867-48E8-A43B-F14AA33C8F29}"/>
    <cellStyle name="Comma 2 2 2 2 4 2 2 3" xfId="55409" xr:uid="{24D27099-E06B-4F06-9E39-6BD7090E98F0}"/>
    <cellStyle name="Comma 2 2 2 2 4 2 3" xfId="50254" xr:uid="{83E8D314-8104-4A84-85FE-035230CE63AD}"/>
    <cellStyle name="Comma 2 2 2 2 4 2 4" xfId="48002" xr:uid="{74105026-9CA6-4DA3-A071-FF40854DDB90}"/>
    <cellStyle name="Comma 2 2 2 2 4 2 5" xfId="53696" xr:uid="{8F0C9928-EA49-4F16-BA19-A7EF45F5396A}"/>
    <cellStyle name="Comma 2 2 2 2 4 3" xfId="2732" xr:uid="{66F9FB70-7E2C-44F8-99B0-51006CA67EDF}"/>
    <cellStyle name="Comma 2 2 2 2 4 3 2" xfId="51081" xr:uid="{598F19C7-1E99-4E26-AF35-9F100A7F22FE}"/>
    <cellStyle name="Comma 2 2 2 2 4 3 3" xfId="48831" xr:uid="{3879279F-740E-45B5-A8AD-6CE48B5457BC}"/>
    <cellStyle name="Comma 2 2 2 2 4 3 4" xfId="54551" xr:uid="{80E42DD4-DAC8-4FB4-B7DE-3E5896C26DC5}"/>
    <cellStyle name="Comma 2 2 2 2 4 4" xfId="45567" xr:uid="{043D3643-5855-40D9-BE8E-FDAF4234AF0E}"/>
    <cellStyle name="Comma 2 2 2 2 4 4 2" xfId="49448" xr:uid="{CBCCB37C-4E7A-4063-A85A-F324260EF2C5}"/>
    <cellStyle name="Comma 2 2 2 2 4 5" xfId="46006" xr:uid="{CF052414-5B67-4A2B-8554-E7CB941B211B}"/>
    <cellStyle name="Comma 2 2 2 2 4 6" xfId="47133" xr:uid="{37BC9466-3FC4-4D44-8C4D-1CDC18909B80}"/>
    <cellStyle name="Comma 2 2 2 2 4 7" xfId="44883" xr:uid="{1FDC7C1B-6879-4EA5-93BF-A43C03E4F056}"/>
    <cellStyle name="Comma 2 2 2 2 4 8" xfId="44251" xr:uid="{D5A7F292-0FEB-4729-BBE4-E0B01876295C}"/>
    <cellStyle name="Comma 2 2 2 2 4 9" xfId="52838" xr:uid="{2CDE0838-F89C-4591-A60C-DE5B79F0E9C9}"/>
    <cellStyle name="Comma 2 2 2 2 5" xfId="1118" xr:uid="{C8EF1D63-4B8D-4180-9773-F11F03FD6E6E}"/>
    <cellStyle name="Comma 2 2 2 2 5 2" xfId="1989" xr:uid="{08476C7A-8AF3-4FE1-B9A8-AA0C9D8A6D3D}"/>
    <cellStyle name="Comma 2 2 2 2 5 2 2" xfId="3699" xr:uid="{7E1A6D70-FA93-4853-BBA6-28F2DA1DB70F}"/>
    <cellStyle name="Comma 2 2 2 2 5 2 2 2" xfId="52046" xr:uid="{E964E3C9-83EA-451B-BFAB-99691C6F268E}"/>
    <cellStyle name="Comma 2 2 2 2 5 2 3" xfId="50352" xr:uid="{86F66B6D-AEDC-44E0-B0E4-4E4204BAABB9}"/>
    <cellStyle name="Comma 2 2 2 2 5 2 4" xfId="48100" xr:uid="{575F59EB-2434-47E4-B9A9-6725C40C42B9}"/>
    <cellStyle name="Comma 2 2 2 2 5 2 5" xfId="54982" xr:uid="{DDE0F66E-CF06-40C7-A626-A7A9DCB47831}"/>
    <cellStyle name="Comma 2 2 2 2 5 3" xfId="2830" xr:uid="{6F2354D6-B269-4B1D-B77A-091A4F8E9C4F}"/>
    <cellStyle name="Comma 2 2 2 2 5 3 2" xfId="51179" xr:uid="{F840E5AC-AF77-4C0D-97FC-C9298380D1F8}"/>
    <cellStyle name="Comma 2 2 2 2 5 3 3" xfId="48877" xr:uid="{7366C451-2DD4-440A-8521-9E3A2B9FDEEF}"/>
    <cellStyle name="Comma 2 2 2 2 5 4" xfId="49543" xr:uid="{50AD7FFD-4AF7-4E2D-8A6F-4C8F1D05DFCB}"/>
    <cellStyle name="Comma 2 2 2 2 5 5" xfId="47231" xr:uid="{05E78384-65D2-4653-8506-CA84B19EDCFF}"/>
    <cellStyle name="Comma 2 2 2 2 5 6" xfId="44796" xr:uid="{BC6874D9-CB21-4152-BBF3-7C3C77EFE0CA}"/>
    <cellStyle name="Comma 2 2 2 2 5 7" xfId="53269" xr:uid="{13DB21F5-BA23-4362-B1CA-FD3AE5AFA5BB}"/>
    <cellStyle name="Comma 2 2 2 2 6" xfId="4176" xr:uid="{149693AF-20D2-4532-A516-C920BC0EB542}"/>
    <cellStyle name="Comma 2 2 2 2 6 2" xfId="46677" xr:uid="{6274809F-FA84-4241-A88B-CFF206EF4DC9}"/>
    <cellStyle name="Comma 2 2 2 2 6 3" xfId="54124" xr:uid="{F95EE83D-1F0B-4114-BFCC-920378F7E01D}"/>
    <cellStyle name="Comma 2 2 2 2 7" xfId="45192" xr:uid="{71AFD5CF-EA9F-4B94-824B-9E24DA896749}"/>
    <cellStyle name="Comma 2 2 2 2 8" xfId="45484" xr:uid="{EDCC1BA2-4EBA-4150-B5C9-94CEEE0D5555}"/>
    <cellStyle name="Comma 2 2 2 2 9" xfId="45916" xr:uid="{6D9DE602-2A19-443B-9ADB-1225214238F2}"/>
    <cellStyle name="Comma 2 2 2 3" xfId="152" xr:uid="{54AAE770-E72C-4F6A-A607-CD82D2472DC9}"/>
    <cellStyle name="Comma 2 2 2 3 10" xfId="44592" xr:uid="{A2653063-BEBF-414D-9124-7F4C5A1B2ABA}"/>
    <cellStyle name="Comma 2 2 2 3 11" xfId="44134" xr:uid="{A16C7499-6734-4C65-AB07-DFADAE4AA9FD}"/>
    <cellStyle name="Comma 2 2 2 3 12" xfId="782" xr:uid="{4325BB99-7F37-4597-A980-12F962DF5BF6}"/>
    <cellStyle name="Comma 2 2 2 3 13" xfId="52440" xr:uid="{4A7EE59A-1306-4349-86F1-0EA6D1B6EF76}"/>
    <cellStyle name="Comma 2 2 2 3 2" xfId="367" xr:uid="{248A5CFE-C511-4027-B2B3-13882A022E9B}"/>
    <cellStyle name="Comma 2 2 2 3 2 10" xfId="52653" xr:uid="{35FAA625-08D0-41D6-9B3B-D2C5066AF53A}"/>
    <cellStyle name="Comma 2 2 2 3 2 2" xfId="1762" xr:uid="{356A9EAF-6B64-4747-8DCC-A4064C8429BA}"/>
    <cellStyle name="Comma 2 2 2 3 2 2 2" xfId="3472" xr:uid="{FC33F669-0B36-4EBA-B3AE-561193A62BFF}"/>
    <cellStyle name="Comma 2 2 2 3 2 2 2 2" xfId="51819" xr:uid="{30E78BDE-B01E-41D8-A69A-00A35769CA20}"/>
    <cellStyle name="Comma 2 2 2 3 2 2 2 2 2" xfId="55652" xr:uid="{A11734CD-9142-46DB-AA39-5818E9434984}"/>
    <cellStyle name="Comma 2 2 2 3 2 2 2 3" xfId="53939" xr:uid="{095C74A0-E15C-496D-ACCF-3B68AB9CB2DD}"/>
    <cellStyle name="Comma 2 2 2 3 2 2 3" xfId="50132" xr:uid="{28457D70-0822-4F60-A7DF-C85083BE6885}"/>
    <cellStyle name="Comma 2 2 2 3 2 2 3 2" xfId="54793" xr:uid="{57F0CD42-A725-428C-8498-92424D966C92}"/>
    <cellStyle name="Comma 2 2 2 3 2 2 4" xfId="47873" xr:uid="{23345BC0-BF06-4E93-BB01-1C8A93F46ADA}"/>
    <cellStyle name="Comma 2 2 2 3 2 2 5" xfId="53080" xr:uid="{CE42CBE3-3116-43D6-8E5A-B9838F4C32D5}"/>
    <cellStyle name="Comma 2 2 2 3 2 3" xfId="2603" xr:uid="{6DB68257-6347-4C1D-82FE-2F834CC80797}"/>
    <cellStyle name="Comma 2 2 2 3 2 3 2" xfId="50952" xr:uid="{E2357D8D-55C2-4C7D-B666-11F49B2F3199}"/>
    <cellStyle name="Comma 2 2 2 3 2 3 2 2" xfId="55224" xr:uid="{9ACD83EC-AF46-4686-87FC-703DA292C13F}"/>
    <cellStyle name="Comma 2 2 2 3 2 3 3" xfId="48709" xr:uid="{C3E5105F-D354-47D0-BECB-B9716DCC7F38}"/>
    <cellStyle name="Comma 2 2 2 3 2 3 4" xfId="53511" xr:uid="{9B1A7F76-F1CA-456D-8A32-B81411BA81AB}"/>
    <cellStyle name="Comma 2 2 2 3 2 4" xfId="4420" xr:uid="{E21CA554-3648-4E1A-8E1B-6234C3EE81A9}"/>
    <cellStyle name="Comma 2 2 2 3 2 4 2" xfId="49320" xr:uid="{36829C6D-5FAC-4B42-983D-40C2BB2F0B33}"/>
    <cellStyle name="Comma 2 2 2 3 2 4 3" xfId="54366" xr:uid="{A34B026B-879C-4433-AEEE-69AABE83D6AA}"/>
    <cellStyle name="Comma 2 2 2 3 2 5" xfId="46225" xr:uid="{A964ABDC-4D29-47AC-A1AE-D2F55B89A1CC}"/>
    <cellStyle name="Comma 2 2 2 3 2 6" xfId="47004" xr:uid="{0C6AB25D-894E-4B67-9E01-A9F64E9D3095}"/>
    <cellStyle name="Comma 2 2 2 3 2 7" xfId="45058" xr:uid="{315F92F6-CD3F-434D-84AF-D119A3DC559C}"/>
    <cellStyle name="Comma 2 2 2 3 2 8" xfId="44458" xr:uid="{62A370EF-0938-45C4-8B6C-2BF957AC4569}"/>
    <cellStyle name="Comma 2 2 2 3 2 9" xfId="890" xr:uid="{E289FDB9-F100-4935-8959-D050358F8566}"/>
    <cellStyle name="Comma 2 2 2 3 3" xfId="1337" xr:uid="{CE4635EF-273E-4A9E-B85F-CC05296951E8}"/>
    <cellStyle name="Comma 2 2 2 3 3 2" xfId="2208" xr:uid="{9C19D7D0-88CE-496A-A153-D4B4C34A388C}"/>
    <cellStyle name="Comma 2 2 2 3 3 2 2" xfId="3918" xr:uid="{2154D26C-26AB-4EE2-8091-FC2E90CE4118}"/>
    <cellStyle name="Comma 2 2 2 3 3 2 2 2" xfId="52265" xr:uid="{128CAE4C-EEBE-439F-9757-628D58C60D2A}"/>
    <cellStyle name="Comma 2 2 2 3 3 2 2 3" xfId="55438" xr:uid="{337BFECB-D709-4E36-95C9-B2B325208851}"/>
    <cellStyle name="Comma 2 2 2 3 3 2 3" xfId="50561" xr:uid="{EA233200-148B-422B-BD21-E61156949708}"/>
    <cellStyle name="Comma 2 2 2 3 3 2 4" xfId="48319" xr:uid="{613BDA22-97B3-49E1-A2F3-9DFA414893DA}"/>
    <cellStyle name="Comma 2 2 2 3 3 2 5" xfId="53725" xr:uid="{9BB10099-D7D5-414E-9C0E-735E01677706}"/>
    <cellStyle name="Comma 2 2 2 3 3 3" xfId="3049" xr:uid="{AE3F1C17-6B58-4CE2-9597-99C13301A711}"/>
    <cellStyle name="Comma 2 2 2 3 3 3 2" xfId="51398" xr:uid="{9F0A066D-9A40-4F89-B2C5-1AF48D2F7F88}"/>
    <cellStyle name="Comma 2 2 2 3 3 3 3" xfId="48948" xr:uid="{13398101-3789-4E02-86AF-592B7163E577}"/>
    <cellStyle name="Comma 2 2 2 3 3 3 4" xfId="54580" xr:uid="{A9AC5972-5BE4-4835-975B-E2C570729A58}"/>
    <cellStyle name="Comma 2 2 2 3 3 4" xfId="49738" xr:uid="{2C0C5FB4-2EEF-4228-BA4C-3CB3380AF8BD}"/>
    <cellStyle name="Comma 2 2 2 3 3 5" xfId="47450" xr:uid="{BC7DC28C-60DF-45F4-9E9E-3910AE9B489D}"/>
    <cellStyle name="Comma 2 2 2 3 3 6" xfId="44771" xr:uid="{7986373D-174E-47E2-81FE-0F983C088FEE}"/>
    <cellStyle name="Comma 2 2 2 3 3 7" xfId="52867" xr:uid="{05501E40-5FDA-405B-B5FD-D184BE45ED96}"/>
    <cellStyle name="Comma 2 2 2 3 4" xfId="1654" xr:uid="{7E1ACE94-AF72-4693-A506-661CCEB15E3A}"/>
    <cellStyle name="Comma 2 2 2 3 4 2" xfId="3364" xr:uid="{E4A23E69-6D73-4F8E-81D6-074220214E25}"/>
    <cellStyle name="Comma 2 2 2 3 4 2 2" xfId="51713" xr:uid="{14E79971-089D-4B4D-B3EE-E00FA3AEAFAD}"/>
    <cellStyle name="Comma 2 2 2 3 4 2 3" xfId="55011" xr:uid="{E59199DB-9452-45A4-8802-B0FD75900837}"/>
    <cellStyle name="Comma 2 2 2 3 4 3" xfId="50031" xr:uid="{38986364-0E2A-4060-B043-47D198FF1BAA}"/>
    <cellStyle name="Comma 2 2 2 3 4 4" xfId="47765" xr:uid="{0DC5491B-5CB9-440F-B889-A1C11F260805}"/>
    <cellStyle name="Comma 2 2 2 3 4 5" xfId="45384" xr:uid="{0F719102-9782-451F-A328-0B12A16B2751}"/>
    <cellStyle name="Comma 2 2 2 3 4 6" xfId="53298" xr:uid="{23DEC55C-12DD-4313-AD82-A75D7B1242E6}"/>
    <cellStyle name="Comma 2 2 2 3 5" xfId="2495" xr:uid="{46D4447D-1808-4B6B-811A-1F500F434ABF}"/>
    <cellStyle name="Comma 2 2 2 3 5 2" xfId="50846" xr:uid="{B7E6EFDA-65CD-42D3-8F8F-19C08989FEC9}"/>
    <cellStyle name="Comma 2 2 2 3 5 3" xfId="48606" xr:uid="{CD176042-D536-41CD-BCEC-E3D6FEFA444B}"/>
    <cellStyle name="Comma 2 2 2 3 5 4" xfId="54153" xr:uid="{443A71BF-DDD9-47F6-A344-BAD6BE93B5E1}"/>
    <cellStyle name="Comma 2 2 2 3 6" xfId="4205" xr:uid="{7477DF05-24E7-4B2B-83E7-39628486696C}"/>
    <cellStyle name="Comma 2 2 2 3 6 2" xfId="46896" xr:uid="{06E0B9B4-FABF-46E2-A45B-F059FF26629F}"/>
    <cellStyle name="Comma 2 2 2 3 7" xfId="45458" xr:uid="{7630E2F4-3996-40C7-8261-3AE57E268536}"/>
    <cellStyle name="Comma 2 2 2 3 7 2" xfId="49217" xr:uid="{4EEDC13B-B925-4492-9815-D6958E309A5E}"/>
    <cellStyle name="Comma 2 2 2 3 8" xfId="45889" xr:uid="{C95BEA91-7C70-42C3-8B2E-D5D08D62B04D}"/>
    <cellStyle name="Comma 2 2 2 3 9" xfId="46560" xr:uid="{78050FC2-D095-4553-A0B3-19E60640D67C}"/>
    <cellStyle name="Comma 2 2 2 4" xfId="257" xr:uid="{C68971FD-9FB4-414A-A8D3-39DBD26B20BA}"/>
    <cellStyle name="Comma 2 2 2 4 10" xfId="44661" xr:uid="{7CAF68B0-CB68-4CC6-87CE-15EEDEFA67D2}"/>
    <cellStyle name="Comma 2 2 2 4 11" xfId="44409" xr:uid="{B61B55E3-5B43-4AA0-8BD5-A7F95129C2A1}"/>
    <cellStyle name="Comma 2 2 2 4 12" xfId="727" xr:uid="{CBA49E8C-D24E-4043-89AA-FCE14A1DFD31}"/>
    <cellStyle name="Comma 2 2 2 4 13" xfId="52543" xr:uid="{F11F3AD3-E9CE-4F2B-B9BC-37C556C0D883}"/>
    <cellStyle name="Comma 2 2 2 4 2" xfId="852" xr:uid="{31BB90A4-FCE4-4FEA-8ADB-82A56D6EC5F9}"/>
    <cellStyle name="Comma 2 2 2 4 2 2" xfId="1724" xr:uid="{C40704EC-ED61-419B-9BF8-ABD3C1BC454B}"/>
    <cellStyle name="Comma 2 2 2 4 2 2 2" xfId="3434" xr:uid="{CFA48CC3-1FD0-4E73-BC9A-3326CBB250E8}"/>
    <cellStyle name="Comma 2 2 2 4 2 2 2 2" xfId="51782" xr:uid="{5BF315B3-B355-4B90-8928-4FD176473399}"/>
    <cellStyle name="Comma 2 2 2 4 2 2 2 3" xfId="55542" xr:uid="{23EF94C1-A204-4D02-801E-D7DC47B1D99A}"/>
    <cellStyle name="Comma 2 2 2 4 2 2 3" xfId="50097" xr:uid="{BED6F298-5521-4AE3-B46F-238E8A590138}"/>
    <cellStyle name="Comma 2 2 2 4 2 2 4" xfId="47835" xr:uid="{B606CA4E-E9B9-4B8B-A5E3-988DB2375FFA}"/>
    <cellStyle name="Comma 2 2 2 4 2 2 5" xfId="53829" xr:uid="{24A17D7A-785F-4254-A211-A40668B3A401}"/>
    <cellStyle name="Comma 2 2 2 4 2 3" xfId="2565" xr:uid="{BA6D9460-D71E-493B-B94E-938282DCD2ED}"/>
    <cellStyle name="Comma 2 2 2 4 2 3 2" xfId="50915" xr:uid="{91F8795C-6377-482E-8D4C-32AB9C4BDDE2}"/>
    <cellStyle name="Comma 2 2 2 4 2 3 3" xfId="48672" xr:uid="{694980D1-5614-41CF-8AA8-D143026A9ABC}"/>
    <cellStyle name="Comma 2 2 2 4 2 3 4" xfId="54683" xr:uid="{51AC3A87-E6A7-45F9-9864-0042D778DAEB}"/>
    <cellStyle name="Comma 2 2 2 4 2 4" xfId="49285" xr:uid="{3E8405E8-E0EB-48AD-A677-5B3F50E89214}"/>
    <cellStyle name="Comma 2 2 2 4 2 5" xfId="46966" xr:uid="{973E942E-E2C1-4E07-9E7D-EE420DD775BF}"/>
    <cellStyle name="Comma 2 2 2 4 2 6" xfId="52970" xr:uid="{6AAE4896-D853-4E54-AED5-95F30EFAED71}"/>
    <cellStyle name="Comma 2 2 2 4 3" xfId="1283" xr:uid="{B1FE325A-D457-4AA0-A686-BBCD47297636}"/>
    <cellStyle name="Comma 2 2 2 4 3 2" xfId="2154" xr:uid="{2DAA6E74-2DDF-4991-9CB4-8EF1B0CFC137}"/>
    <cellStyle name="Comma 2 2 2 4 3 2 2" xfId="3864" xr:uid="{3604FF94-9F0A-46F7-8BC3-409614A69D2B}"/>
    <cellStyle name="Comma 2 2 2 4 3 2 2 2" xfId="52211" xr:uid="{0EE01FA9-8644-4D85-A231-836328EA0EF1}"/>
    <cellStyle name="Comma 2 2 2 4 3 2 3" xfId="50511" xr:uid="{4A9FDE95-37CA-4342-A8B4-B6273401DD8D}"/>
    <cellStyle name="Comma 2 2 2 4 3 2 4" xfId="48265" xr:uid="{3A3DEB34-353E-43F3-B8FE-ABAFAF874C43}"/>
    <cellStyle name="Comma 2 2 2 4 3 2 5" xfId="55114" xr:uid="{3DC367A5-F17E-4C52-9EC4-CBA839EDFB1A}"/>
    <cellStyle name="Comma 2 2 2 4 3 3" xfId="2995" xr:uid="{2AC35753-3503-4F44-BB92-244F627CF4DC}"/>
    <cellStyle name="Comma 2 2 2 4 3 3 2" xfId="51344" xr:uid="{DEA369C5-A165-4CA4-9849-99FEB50A20E8}"/>
    <cellStyle name="Comma 2 2 2 4 3 4" xfId="49693" xr:uid="{DFC34044-5719-4F07-AA0F-3EEB889BA267}"/>
    <cellStyle name="Comma 2 2 2 4 3 5" xfId="47396" xr:uid="{E69E86B7-0992-4CED-92B8-AAF457E96BA5}"/>
    <cellStyle name="Comma 2 2 2 4 3 6" xfId="53401" xr:uid="{8B2A02E4-D713-419B-A3C2-00B7234B9FE0}"/>
    <cellStyle name="Comma 2 2 2 4 4" xfId="1600" xr:uid="{72B3BC02-BBCD-472E-8742-BDA91FB9EF4A}"/>
    <cellStyle name="Comma 2 2 2 4 4 2" xfId="3310" xr:uid="{F0ED8861-87B1-45E2-A867-F43FD9696682}"/>
    <cellStyle name="Comma 2 2 2 4 4 2 2" xfId="51659" xr:uid="{8FD8A077-F171-4AD4-8F36-1E2BDD9C34F5}"/>
    <cellStyle name="Comma 2 2 2 4 4 3" xfId="49981" xr:uid="{9A9A6421-5634-4234-97F8-18E0AFEA8514}"/>
    <cellStyle name="Comma 2 2 2 4 4 4" xfId="47711" xr:uid="{71034D1E-0032-468C-B96F-DC197115A2C9}"/>
    <cellStyle name="Comma 2 2 2 4 4 5" xfId="54256" xr:uid="{03927C18-3E3D-46A5-B354-9E1242B8F8AC}"/>
    <cellStyle name="Comma 2 2 2 4 5" xfId="2441" xr:uid="{552006FD-FB43-4B34-838A-17DDAD6BCCE0}"/>
    <cellStyle name="Comma 2 2 2 4 5 2" xfId="50792" xr:uid="{9B86DBE8-C3A6-4482-9AFB-34AE930DA0CB}"/>
    <cellStyle name="Comma 2 2 2 4 5 3" xfId="48552" xr:uid="{BD9ED29D-19A8-47AB-9E90-901F64BA4437}"/>
    <cellStyle name="Comma 2 2 2 4 6" xfId="4310" xr:uid="{BAE4F695-2E63-42E0-A665-17AB239D925D}"/>
    <cellStyle name="Comma 2 2 2 4 6 2" xfId="46842" xr:uid="{E683712F-F325-4258-A30B-20A6C2AC2201}"/>
    <cellStyle name="Comma 2 2 2 4 7" xfId="45715" xr:uid="{54925980-4828-4F28-B8A2-1653D2371399}"/>
    <cellStyle name="Comma 2 2 2 4 7 2" xfId="49163" xr:uid="{D0A02F9D-6D01-4DEA-8A00-775F842B9F7B}"/>
    <cellStyle name="Comma 2 2 2 4 8" xfId="46171" xr:uid="{FFD0D728-CD0B-4360-9668-3385DB0AD8D4}"/>
    <cellStyle name="Comma 2 2 2 4 9" xfId="46506" xr:uid="{30C52D06-F61A-44F5-8D88-A499BE7DF665}"/>
    <cellStyle name="Comma 2 2 2 5" xfId="629" xr:uid="{614D7BDB-3712-4AE4-8769-D2D6E02D9326}"/>
    <cellStyle name="Comma 2 2 2 5 10" xfId="44314" xr:uid="{521652C3-E2B3-4FD9-AFFA-C3E4C2E65029}"/>
    <cellStyle name="Comma 2 2 2 5 11" xfId="52757" xr:uid="{D73EF195-779B-4B3E-BDA5-0D64F80F2985}"/>
    <cellStyle name="Comma 2 2 2 5 2" xfId="1185" xr:uid="{95373739-B0A3-4103-9163-3263F20197BA}"/>
    <cellStyle name="Comma 2 2 2 5 2 2" xfId="2056" xr:uid="{9596145F-0D49-4C4F-9450-C2911F420846}"/>
    <cellStyle name="Comma 2 2 2 5 2 2 2" xfId="3766" xr:uid="{E677B8B1-955D-4F61-A0B4-57102BD85A75}"/>
    <cellStyle name="Comma 2 2 2 5 2 2 2 2" xfId="52113" xr:uid="{87C7A5E7-9124-48DA-86D6-51103559124F}"/>
    <cellStyle name="Comma 2 2 2 5 2 2 3" xfId="50417" xr:uid="{7199E5B1-C17E-4665-BC4F-ADBBF7210511}"/>
    <cellStyle name="Comma 2 2 2 5 2 2 4" xfId="48167" xr:uid="{8E6A74A2-9727-4F9A-A335-41845984BAC0}"/>
    <cellStyle name="Comma 2 2 2 5 2 2 5" xfId="55328" xr:uid="{D8CB47C4-02CC-428D-AF3C-25474E026BEA}"/>
    <cellStyle name="Comma 2 2 2 5 2 3" xfId="2897" xr:uid="{D003B822-8CA6-4DBB-BCC0-091163AE6376}"/>
    <cellStyle name="Comma 2 2 2 5 2 3 2" xfId="51246" xr:uid="{ADEF7714-76D0-4093-9101-84F4E0F1FF86}"/>
    <cellStyle name="Comma 2 2 2 5 2 4" xfId="49604" xr:uid="{A85551E3-6098-4677-BA9F-53895E7A6C18}"/>
    <cellStyle name="Comma 2 2 2 5 2 5" xfId="47298" xr:uid="{0C93DBA1-4BCC-4501-B5B6-538F60590788}"/>
    <cellStyle name="Comma 2 2 2 5 2 6" xfId="53615" xr:uid="{B86513DA-28EC-4E5A-B2E7-AEF7CC46EA1E}"/>
    <cellStyle name="Comma 2 2 2 5 3" xfId="1502" xr:uid="{4A01FEAF-66A4-470C-8B64-311341DDD9B0}"/>
    <cellStyle name="Comma 2 2 2 5 3 2" xfId="3212" xr:uid="{721CCCB1-20D8-4A57-A48E-3AFE13AFA383}"/>
    <cellStyle name="Comma 2 2 2 5 3 2 2" xfId="51561" xr:uid="{7A8F970C-76A3-4579-8B0B-BE29328ADDC1}"/>
    <cellStyle name="Comma 2 2 2 5 3 3" xfId="49887" xr:uid="{FAFBA1D8-350C-457C-9DBB-C3ECB6EE6858}"/>
    <cellStyle name="Comma 2 2 2 5 3 4" xfId="47613" xr:uid="{7BF9CABF-8DEE-4540-85FF-CABF4546AC3D}"/>
    <cellStyle name="Comma 2 2 2 5 3 5" xfId="54470" xr:uid="{54C076E4-467C-4BA2-AE3D-B92B028EDE6C}"/>
    <cellStyle name="Comma 2 2 2 5 4" xfId="2343" xr:uid="{EFD07190-9583-4BF8-B07C-20DE1A625BFE}"/>
    <cellStyle name="Comma 2 2 2 5 4 2" xfId="50694" xr:uid="{B39102B6-4837-44B7-9C50-CE99A808F838}"/>
    <cellStyle name="Comma 2 2 2 5 4 3" xfId="48454" xr:uid="{4F9CD08C-1789-452F-A6DF-B49ECE2E3CD4}"/>
    <cellStyle name="Comma 2 2 2 5 5" xfId="45141" xr:uid="{32ED2B78-5FCA-4088-B404-0DE2B3477602}"/>
    <cellStyle name="Comma 2 2 2 5 5 2" xfId="46744" xr:uid="{70F0E3EA-67BB-4594-9A13-EB4BD7C1DB5E}"/>
    <cellStyle name="Comma 2 2 2 5 6" xfId="45627" xr:uid="{AD95D59E-1B21-4AEF-A7A2-444B20BCD1A0}"/>
    <cellStyle name="Comma 2 2 2 5 6 2" xfId="49065" xr:uid="{9330E19A-9099-4907-A927-5EF22C30A6A3}"/>
    <cellStyle name="Comma 2 2 2 5 7" xfId="46073" xr:uid="{5944585F-10ED-4AD5-8F81-946EF9352E59}"/>
    <cellStyle name="Comma 2 2 2 5 8" xfId="46408" xr:uid="{07F16096-75BC-471E-95AE-F35C64AE3544}"/>
    <cellStyle name="Comma 2 2 2 5 9" xfId="44944" xr:uid="{F4805739-9C9A-43EA-863D-1C28CD2846C6}"/>
    <cellStyle name="Comma 2 2 2 6" xfId="931" xr:uid="{E6CBA802-6172-41AF-8BCB-E998D89AE2B4}"/>
    <cellStyle name="Comma 2 2 2 6 2" xfId="1803" xr:uid="{182CCA17-56FE-415C-9C9C-738E2463FF3F}"/>
    <cellStyle name="Comma 2 2 2 6 2 2" xfId="3513" xr:uid="{BACE914D-0E37-4DB0-B188-7CBF88A5027E}"/>
    <cellStyle name="Comma 2 2 2 6 2 2 2" xfId="51860" xr:uid="{E996311F-30E5-4EF3-BDF1-A96FC6895564}"/>
    <cellStyle name="Comma 2 2 2 6 2 3" xfId="50169" xr:uid="{1D9E9336-FC07-4338-BD5C-475305244E72}"/>
    <cellStyle name="Comma 2 2 2 6 2 4" xfId="47914" xr:uid="{DA5A4AA1-412D-450C-B972-2E1231768E02}"/>
    <cellStyle name="Comma 2 2 2 6 2 5" xfId="54901" xr:uid="{71CA9B57-0808-43F0-A614-F6850FB15EBC}"/>
    <cellStyle name="Comma 2 2 2 6 3" xfId="2644" xr:uid="{DADCCDF0-EF4B-4C2C-B50A-3271E4A7755C}"/>
    <cellStyle name="Comma 2 2 2 6 3 2" xfId="50993" xr:uid="{B25458B3-A52A-496E-B7B2-85C85051971E}"/>
    <cellStyle name="Comma 2 2 2 6 3 3" xfId="48750" xr:uid="{34F7F8F3-A47F-4712-AF99-F9CE83265772}"/>
    <cellStyle name="Comma 2 2 2 6 4" xfId="45526" xr:uid="{7528ACC2-9474-4941-AEEE-BE50CF513BEB}"/>
    <cellStyle name="Comma 2 2 2 6 4 2" xfId="47045" xr:uid="{3C4E37FB-55DD-4742-AC2A-5321491C9FD5}"/>
    <cellStyle name="Comma 2 2 2 6 5" xfId="45960" xr:uid="{13C49218-DF38-4F49-98F1-131248A14D83}"/>
    <cellStyle name="Comma 2 2 2 6 5 2" xfId="49361" xr:uid="{2969AA81-D684-4A5B-BC82-DE2E3467FC4A}"/>
    <cellStyle name="Comma 2 2 2 6 6" xfId="46339" xr:uid="{73496932-50EC-42B4-A513-3C7BBD6C6ABA}"/>
    <cellStyle name="Comma 2 2 2 6 7" xfId="44841" xr:uid="{4B776DF5-1E89-4309-B71D-B2E168B6C4E4}"/>
    <cellStyle name="Comma 2 2 2 6 8" xfId="44205" xr:uid="{69A7A3B3-87EE-4596-A36E-FC48A5FC97C7}"/>
    <cellStyle name="Comma 2 2 2 6 9" xfId="53188" xr:uid="{624C1F48-90EB-4DC5-9BB0-8F75F7788F5C}"/>
    <cellStyle name="Comma 2 2 2 7" xfId="980" xr:uid="{C52EAC29-E481-4EF7-818A-21ADE21FABE8}"/>
    <cellStyle name="Comma 2 2 2 7 2" xfId="1851" xr:uid="{600FC6D8-2E1B-41B5-9189-8090292D2F6C}"/>
    <cellStyle name="Comma 2 2 2 7 2 2" xfId="3561" xr:uid="{22568491-259F-407A-9D90-1C4E5F03E519}"/>
    <cellStyle name="Comma 2 2 2 7 2 2 2" xfId="51908" xr:uid="{91149D21-155A-4106-B4E4-EF211DD5F60E}"/>
    <cellStyle name="Comma 2 2 2 7 2 3" xfId="50216" xr:uid="{0D08A91D-7FE9-4362-980A-A49567CE49CE}"/>
    <cellStyle name="Comma 2 2 2 7 2 4" xfId="47962" xr:uid="{88543402-0996-4947-AAC4-9F43CCE6FEB6}"/>
    <cellStyle name="Comma 2 2 2 7 3" xfId="2692" xr:uid="{9A993CF5-2B85-46C0-B5E0-D95953F4F735}"/>
    <cellStyle name="Comma 2 2 2 7 3 2" xfId="51041" xr:uid="{0BD3575C-C1A8-4A93-818B-04F882CE2FD2}"/>
    <cellStyle name="Comma 2 2 2 7 3 3" xfId="48797" xr:uid="{483C178A-4C6D-4D89-BD08-FCB621195A71}"/>
    <cellStyle name="Comma 2 2 2 7 4" xfId="49408" xr:uid="{A62CC63A-C298-4807-8443-F37160DF60FC}"/>
    <cellStyle name="Comma 2 2 2 7 5" xfId="47093" xr:uid="{C99F2635-4CEF-41B4-8B89-9AD2C3357668}"/>
    <cellStyle name="Comma 2 2 2 7 6" xfId="44722" xr:uid="{52F54A96-60E3-4760-9923-7BC17F80256D}"/>
    <cellStyle name="Comma 2 2 2 7 7" xfId="54043" xr:uid="{8789512F-5A73-4121-852E-8E45F223C780}"/>
    <cellStyle name="Comma 2 2 2 8" xfId="1072" xr:uid="{F33C6B71-DBB9-47A3-95DE-BC90E89289C9}"/>
    <cellStyle name="Comma 2 2 2 8 2" xfId="1943" xr:uid="{4F1E13CA-A563-4AE2-9B07-E7BE3B8D54F0}"/>
    <cellStyle name="Comma 2 2 2 8 2 2" xfId="3653" xr:uid="{A2D61B9F-5C04-4D7D-BDB1-50290BAF41AC}"/>
    <cellStyle name="Comma 2 2 2 8 2 2 2" xfId="52000" xr:uid="{69C2B6C9-22AC-4B35-87D0-DC0BA16DDF5B}"/>
    <cellStyle name="Comma 2 2 2 8 2 3" xfId="50306" xr:uid="{9D305C6E-40BC-4FD5-8A30-2CE9083B50C6}"/>
    <cellStyle name="Comma 2 2 2 8 2 4" xfId="48054" xr:uid="{FA588328-FEC9-4A21-82EB-A9983C4DD99D}"/>
    <cellStyle name="Comma 2 2 2 8 3" xfId="2784" xr:uid="{83A16C17-F8F2-44A2-B6E2-79FCCFDA694C}"/>
    <cellStyle name="Comma 2 2 2 8 3 2" xfId="51133" xr:uid="{1BD40F5C-542C-4EAE-B202-AD072E12BBA3}"/>
    <cellStyle name="Comma 2 2 2 8 4" xfId="49499" xr:uid="{C28A6F4A-4FC8-4136-8B6D-C31910511468}"/>
    <cellStyle name="Comma 2 2 2 8 5" xfId="47185" xr:uid="{9838D136-665A-452E-8FC8-FA53FCA0FACA}"/>
    <cellStyle name="Comma 2 2 2 8 6" xfId="45331" xr:uid="{633752FD-3227-4D45-9482-181635713FE4}"/>
    <cellStyle name="Comma 2 2 2 9" xfId="1435" xr:uid="{20191D19-DD7B-4F42-9614-CC96FDC63C00}"/>
    <cellStyle name="Comma 2 2 2 9 2" xfId="3145" xr:uid="{C1B94152-4548-491F-9EFA-E63076775AE4}"/>
    <cellStyle name="Comma 2 2 2 9 2 2" xfId="51494" xr:uid="{7C2E055B-738D-4815-AF21-7C1C73260993}"/>
    <cellStyle name="Comma 2 2 2 9 3" xfId="49822" xr:uid="{15D1275B-A1B1-4C12-A3BF-E6EB83F975F4}"/>
    <cellStyle name="Comma 2 2 2 9 4" xfId="47546" xr:uid="{0878AB95-BC48-4B3C-AFAC-C844F8DF535B}"/>
    <cellStyle name="Comma 2 2 20" xfId="44053" xr:uid="{5C8DF86C-C9FC-47D4-82BC-6A6775BEA236}"/>
    <cellStyle name="Comma 2 2 21" xfId="509" xr:uid="{A78DC6B4-01F8-47C1-8360-12DD48261E25}"/>
    <cellStyle name="Comma 2 2 22" xfId="52329" xr:uid="{EC2CC098-D5E1-49DE-AD39-A0217DF4E10A}"/>
    <cellStyle name="Comma 2 2 3" xfId="122" xr:uid="{557854C8-4235-40EC-B3CF-345C97685EC0}"/>
    <cellStyle name="Comma 2 2 3 10" xfId="2290" xr:uid="{AC2C56E0-8F0B-4BAA-9DE3-08D2FECD4009}"/>
    <cellStyle name="Comma 2 2 3 10 2" xfId="50641" xr:uid="{D5DE2044-CA4F-4126-A50B-E9B9F555D9F8}"/>
    <cellStyle name="Comma 2 2 3 10 3" xfId="48401" xr:uid="{3456B68E-D6E7-4005-BA8F-D8C3527892A9}"/>
    <cellStyle name="Comma 2 2 3 11" xfId="4004" xr:uid="{2C5EF3F8-6ED1-4418-B063-D117750CF99E}"/>
    <cellStyle name="Comma 2 2 3 11 2" xfId="49011" xr:uid="{B78C38AA-92D8-4EEC-9FEA-2438D398C97A}"/>
    <cellStyle name="Comma 2 2 3 11 3" xfId="46645" xr:uid="{993E6F18-A70C-45F3-8977-C234A35CFF53}"/>
    <cellStyle name="Comma 2 2 3 12" xfId="4175" xr:uid="{727B9979-E651-409A-8411-297E4DA3238B}"/>
    <cellStyle name="Comma 2 2 3 13" xfId="45824" xr:uid="{2C177180-F0A9-456A-BF37-A376CAA8947F}"/>
    <cellStyle name="Comma 2 2 3 14" xfId="46305" xr:uid="{05011E53-B408-4D79-A0B1-F538AB4C7166}"/>
    <cellStyle name="Comma 2 2 3 15" xfId="44526" xr:uid="{519BA76C-1FD3-4C34-9A49-C692DD8225C8}"/>
    <cellStyle name="Comma 2 2 3 16" xfId="44068" xr:uid="{6FAB82AF-AEFC-420E-B7FB-E1E256F4F75A}"/>
    <cellStyle name="Comma 2 2 3 17" xfId="552" xr:uid="{619A5B3B-0AD7-48EB-9F61-995C09007D51}"/>
    <cellStyle name="Comma 2 2 3 18" xfId="52410" xr:uid="{3CC972A2-2E1B-436C-B20A-6592D123A7D9}"/>
    <cellStyle name="Comma 2 2 3 2" xfId="233" xr:uid="{6C04A9B6-07DE-4FA0-B430-4B67EFDAEF6A}"/>
    <cellStyle name="Comma 2 2 3 2 10" xfId="46453" xr:uid="{439CE7E8-808D-4631-A451-B3EA9DC92145}"/>
    <cellStyle name="Comma 2 2 3 2 11" xfId="44633" xr:uid="{2993D461-8335-4B83-8E0D-E1B39D484EA6}"/>
    <cellStyle name="Comma 2 2 3 2 12" xfId="44175" xr:uid="{B5423389-1B31-47A8-8D57-3AEF2FBB2708}"/>
    <cellStyle name="Comma 2 2 3 2 13" xfId="52520" xr:uid="{31512563-2CC1-4F70-AE18-249E55359316}"/>
    <cellStyle name="Comma 2 2 3 2 2" xfId="447" xr:uid="{0C5A833F-7590-4AD1-9425-E3742A799A80}"/>
    <cellStyle name="Comma 2 2 3 2 2 10" xfId="44498" xr:uid="{E8C45EE0-0978-4D63-8517-891B3D98975B}"/>
    <cellStyle name="Comma 2 2 3 2 2 11" xfId="823" xr:uid="{239003FD-CAA1-4BF2-A8B8-9019C8D38EB8}"/>
    <cellStyle name="Comma 2 2 3 2 2 12" xfId="52733" xr:uid="{3B4B420C-F55A-4F61-9365-936EB47552E9}"/>
    <cellStyle name="Comma 2 2 3 2 2 2" xfId="1378" xr:uid="{1591186A-7583-4B5C-AF47-DC43727D42CA}"/>
    <cellStyle name="Comma 2 2 3 2 2 2 2" xfId="2249" xr:uid="{AF2CF0B4-8A59-4F4D-8D9F-4CB81DBB6A9D}"/>
    <cellStyle name="Comma 2 2 3 2 2 2 2 2" xfId="3959" xr:uid="{4A46F0E0-B90C-4725-B2FF-35BBA65C4553}"/>
    <cellStyle name="Comma 2 2 3 2 2 2 2 2 2" xfId="52306" xr:uid="{27A7E825-C8EF-4ECC-99D3-4B34E45E468F}"/>
    <cellStyle name="Comma 2 2 3 2 2 2 2 2 3" xfId="55732" xr:uid="{F56B53FC-9E6D-4138-87D4-A8F4E3CDE969}"/>
    <cellStyle name="Comma 2 2 3 2 2 2 2 3" xfId="50600" xr:uid="{782D024E-BEDE-4767-94F0-087FF9CBE0C8}"/>
    <cellStyle name="Comma 2 2 3 2 2 2 2 4" xfId="48360" xr:uid="{CCFFD063-F197-456C-9622-3B92C8B581FE}"/>
    <cellStyle name="Comma 2 2 3 2 2 2 2 5" xfId="54019" xr:uid="{A20CC644-A812-4968-A3F8-7166A7E5E6E1}"/>
    <cellStyle name="Comma 2 2 3 2 2 2 3" xfId="3090" xr:uid="{ACD8F207-6751-445B-B3B2-298A1EB67CE8}"/>
    <cellStyle name="Comma 2 2 3 2 2 2 3 2" xfId="51439" xr:uid="{3058DF42-709B-4AF1-9925-D30DD8393381}"/>
    <cellStyle name="Comma 2 2 3 2 2 2 3 3" xfId="54873" xr:uid="{E6D9B467-13CE-41B9-9139-EBDA4C55F58E}"/>
    <cellStyle name="Comma 2 2 3 2 2 2 4" xfId="49768" xr:uid="{4DE24BD7-CAC9-4E4B-B0F9-652BE19FE7C8}"/>
    <cellStyle name="Comma 2 2 3 2 2 2 5" xfId="47491" xr:uid="{F664D12A-1FC3-49CE-BB30-404B074733B0}"/>
    <cellStyle name="Comma 2 2 3 2 2 2 6" xfId="53160" xr:uid="{EBE72ECE-0ED5-4B88-BED1-DCF3CF422EDB}"/>
    <cellStyle name="Comma 2 2 3 2 2 3" xfId="1695" xr:uid="{512B458D-D715-4B40-BCDC-3DC592F2121F}"/>
    <cellStyle name="Comma 2 2 3 2 2 3 2" xfId="3405" xr:uid="{D9B0D6F8-AF43-4C33-A9FA-DBBE2816E146}"/>
    <cellStyle name="Comma 2 2 3 2 2 3 2 2" xfId="51754" xr:uid="{59855238-5686-40EC-84F9-CC0ED35EA8A7}"/>
    <cellStyle name="Comma 2 2 3 2 2 3 2 3" xfId="55304" xr:uid="{F0E388B7-2B3D-42C9-8BE9-4AF66DDE99AF}"/>
    <cellStyle name="Comma 2 2 3 2 2 3 3" xfId="50070" xr:uid="{B98F7401-F242-425A-8FA3-E2BF47DB5D14}"/>
    <cellStyle name="Comma 2 2 3 2 2 3 4" xfId="47806" xr:uid="{E5A2DE00-4646-44A4-BA01-612EA3C4FFC5}"/>
    <cellStyle name="Comma 2 2 3 2 2 3 5" xfId="53591" xr:uid="{C8E28F08-6B9E-42D8-BF53-D1D1D3C2104F}"/>
    <cellStyle name="Comma 2 2 3 2 2 4" xfId="2536" xr:uid="{F466E2E4-E6F8-4267-A409-7B690106578D}"/>
    <cellStyle name="Comma 2 2 3 2 2 4 2" xfId="50887" xr:uid="{E4F2EE7D-5366-424A-A012-DE571B65666D}"/>
    <cellStyle name="Comma 2 2 3 2 2 4 3" xfId="48647" xr:uid="{C78DFB80-F21F-47F3-887A-27E921750412}"/>
    <cellStyle name="Comma 2 2 3 2 2 4 4" xfId="54446" xr:uid="{5C6DED05-5502-4666-87C6-4A94DFE6C04A}"/>
    <cellStyle name="Comma 2 2 3 2 2 5" xfId="4500" xr:uid="{BBC6BCC3-208C-4B1F-838F-1651A0C679EA}"/>
    <cellStyle name="Comma 2 2 3 2 2 5 2" xfId="46937" xr:uid="{0CC11B06-2434-4931-81F2-159F7AB34B4F}"/>
    <cellStyle name="Comma 2 2 3 2 2 6" xfId="45798" xr:uid="{E9941DD3-26FB-4898-A0FF-87A50AAB2129}"/>
    <cellStyle name="Comma 2 2 3 2 2 6 2" xfId="49258" xr:uid="{82123E42-21F4-49D2-8B10-72B047D02003}"/>
    <cellStyle name="Comma 2 2 3 2 2 7" xfId="46266" xr:uid="{C46C03E5-AA92-4309-9D4B-A4F52E7F2BF1}"/>
    <cellStyle name="Comma 2 2 3 2 2 8" xfId="46601" xr:uid="{61ECEE02-768D-469E-AC12-6421B4B6B51C}"/>
    <cellStyle name="Comma 2 2 3 2 2 9" xfId="45098" xr:uid="{B9D0C604-8968-4C00-A49A-6B83BB8093F6}"/>
    <cellStyle name="Comma 2 2 3 2 3" xfId="674" xr:uid="{F5604977-CC62-4776-B860-DCBFEE05F360}"/>
    <cellStyle name="Comma 2 2 3 2 3 10" xfId="52947" xr:uid="{C9F0B75D-57A5-42EA-AB8D-18789DB55A16}"/>
    <cellStyle name="Comma 2 2 3 2 3 2" xfId="1230" xr:uid="{8B5FE0A0-3536-4A9F-AF6B-B942D1EE4944}"/>
    <cellStyle name="Comma 2 2 3 2 3 2 2" xfId="2101" xr:uid="{4057DB50-8E88-4449-8BA1-D29BEEB642E2}"/>
    <cellStyle name="Comma 2 2 3 2 3 2 2 2" xfId="3811" xr:uid="{9D09EEED-EEE1-442B-95A1-BAD836BFEDBF}"/>
    <cellStyle name="Comma 2 2 3 2 3 2 2 2 2" xfId="52158" xr:uid="{DF0305EA-7636-4FEB-8793-4C8769A15288}"/>
    <cellStyle name="Comma 2 2 3 2 3 2 2 3" xfId="50461" xr:uid="{2EB164C1-8074-4597-8CF2-F14F1F126B67}"/>
    <cellStyle name="Comma 2 2 3 2 3 2 2 4" xfId="48212" xr:uid="{4373067C-10ED-4393-BB2C-6FCA89A2EAB6}"/>
    <cellStyle name="Comma 2 2 3 2 3 2 2 5" xfId="55518" xr:uid="{C6E30F3E-5BC0-4C5E-84B9-6FD1461D6BB8}"/>
    <cellStyle name="Comma 2 2 3 2 3 2 3" xfId="2942" xr:uid="{880822FC-0354-44D6-97DF-A00B466FC386}"/>
    <cellStyle name="Comma 2 2 3 2 3 2 3 2" xfId="51291" xr:uid="{A434AD11-C886-43D4-BFFC-E8B71C783862}"/>
    <cellStyle name="Comma 2 2 3 2 3 2 4" xfId="49646" xr:uid="{AE340E6C-8568-4D33-B7B8-011D100A6D5D}"/>
    <cellStyle name="Comma 2 2 3 2 3 2 5" xfId="47343" xr:uid="{988457AA-7B36-4610-9C23-46B412C78788}"/>
    <cellStyle name="Comma 2 2 3 2 3 2 6" xfId="53805" xr:uid="{BB4A3E4E-D9A6-4C67-BA7C-067D7805481F}"/>
    <cellStyle name="Comma 2 2 3 2 3 3" xfId="1547" xr:uid="{337EAB69-3BED-423F-887A-55616E7A7F0F}"/>
    <cellStyle name="Comma 2 2 3 2 3 3 2" xfId="3257" xr:uid="{AB511836-B3F5-43E8-A923-BE8CA620DB9E}"/>
    <cellStyle name="Comma 2 2 3 2 3 3 2 2" xfId="51606" xr:uid="{2A25C292-3397-482A-B612-DB71C4EEC1B5}"/>
    <cellStyle name="Comma 2 2 3 2 3 3 3" xfId="49931" xr:uid="{52A0A2F0-A8F6-4386-9703-E87100F24117}"/>
    <cellStyle name="Comma 2 2 3 2 3 3 4" xfId="47658" xr:uid="{EF289AFD-E2F5-48D8-8802-74ED6DC825C0}"/>
    <cellStyle name="Comma 2 2 3 2 3 3 5" xfId="54660" xr:uid="{C57EFA02-F050-466F-B7D9-490DA9A2B9A3}"/>
    <cellStyle name="Comma 2 2 3 2 3 4" xfId="2388" xr:uid="{5B03AED6-E2A7-412D-B9F7-B1DF304BAB8B}"/>
    <cellStyle name="Comma 2 2 3 2 3 4 2" xfId="50739" xr:uid="{9C1C578D-8B93-4A98-B455-4B8217CAB1D1}"/>
    <cellStyle name="Comma 2 2 3 2 3 4 3" xfId="48499" xr:uid="{6AF643F9-C938-41D0-BFAE-1DE86B8E51CD}"/>
    <cellStyle name="Comma 2 2 3 2 3 5" xfId="45668" xr:uid="{F30F8CE4-ABD1-4679-B095-52A6D809557F}"/>
    <cellStyle name="Comma 2 2 3 2 3 5 2" xfId="49110" xr:uid="{426EF3A0-26CA-4148-835F-2DF8740C632C}"/>
    <cellStyle name="Comma 2 2 3 2 3 6" xfId="46118" xr:uid="{F3BE592E-7668-4C14-B350-FEFBBD588DDB}"/>
    <cellStyle name="Comma 2 2 3 2 3 7" xfId="46789" xr:uid="{17F041A5-BEC7-494F-A0BA-A5F857E40245}"/>
    <cellStyle name="Comma 2 2 3 2 3 8" xfId="44989" xr:uid="{43302213-1057-481B-A185-3B994CC19C85}"/>
    <cellStyle name="Comma 2 2 3 2 3 9" xfId="44357" xr:uid="{A0C18EAA-AFEA-4388-A3FD-7F09399DED59}"/>
    <cellStyle name="Comma 2 2 3 2 4" xfId="1034" xr:uid="{9597E496-9DF7-4A2A-A3A8-894AC963F119}"/>
    <cellStyle name="Comma 2 2 3 2 4 2" xfId="1905" xr:uid="{AF4C2D45-E7E1-4E83-B637-2572787F8055}"/>
    <cellStyle name="Comma 2 2 3 2 4 2 2" xfId="3615" xr:uid="{BDC3D236-1CFB-43B6-B169-0279802B4676}"/>
    <cellStyle name="Comma 2 2 3 2 4 2 2 2" xfId="51962" xr:uid="{BCDB9DDA-20D2-4913-8E6D-28600D72BCE3}"/>
    <cellStyle name="Comma 2 2 3 2 4 2 3" xfId="50268" xr:uid="{DDD8AD5A-1874-4907-9654-9C0E8351DD8A}"/>
    <cellStyle name="Comma 2 2 3 2 4 2 4" xfId="48016" xr:uid="{186A2A85-C32F-4F54-B6E2-8F6936B9FF92}"/>
    <cellStyle name="Comma 2 2 3 2 4 2 5" xfId="55091" xr:uid="{6CB16682-9A25-456E-8822-191FE1DDAD9F}"/>
    <cellStyle name="Comma 2 2 3 2 4 3" xfId="2746" xr:uid="{FCCF09DA-F27B-4780-AE35-ADB47315DD1A}"/>
    <cellStyle name="Comma 2 2 3 2 4 3 2" xfId="51095" xr:uid="{ED05B8CF-7BBD-41CF-B872-D3614872C5F6}"/>
    <cellStyle name="Comma 2 2 3 2 4 3 3" xfId="48845" xr:uid="{7F412F3D-3FE7-40FE-BBF1-6C4FF093E0AE}"/>
    <cellStyle name="Comma 2 2 3 2 4 4" xfId="45581" xr:uid="{23AD43E4-B566-471D-B381-ACFB9871A223}"/>
    <cellStyle name="Comma 2 2 3 2 4 4 2" xfId="49462" xr:uid="{A160A8D2-463E-4957-98A9-0663235B5E14}"/>
    <cellStyle name="Comma 2 2 3 2 4 5" xfId="46020" xr:uid="{41059289-7179-49C1-B45A-F18CE7241AEB}"/>
    <cellStyle name="Comma 2 2 3 2 4 6" xfId="47147" xr:uid="{271891C4-1A6F-4425-A2C0-DBB5C1B5DAFD}"/>
    <cellStyle name="Comma 2 2 3 2 4 7" xfId="44897" xr:uid="{24D68A74-93DA-45FB-BE49-504790BB2466}"/>
    <cellStyle name="Comma 2 2 3 2 4 8" xfId="44265" xr:uid="{279F0C7A-61AE-4EF5-8DA9-24F152D7CA13}"/>
    <cellStyle name="Comma 2 2 3 2 4 9" xfId="53378" xr:uid="{69B549E2-4184-4E5D-A4CD-A3C599F67832}"/>
    <cellStyle name="Comma 2 2 3 2 5" xfId="1132" xr:uid="{20E0653A-0136-4EA7-BA8A-3DC229061F5D}"/>
    <cellStyle name="Comma 2 2 3 2 5 2" xfId="2003" xr:uid="{C7350EBD-B5D5-44C0-A34C-89DDC8F0E983}"/>
    <cellStyle name="Comma 2 2 3 2 5 2 2" xfId="3713" xr:uid="{4240A0A0-D51B-44CD-A3F8-C53ACC8463D2}"/>
    <cellStyle name="Comma 2 2 3 2 5 2 2 2" xfId="52060" xr:uid="{41642F8C-6792-4988-B0BA-AFFD6E2F54CD}"/>
    <cellStyle name="Comma 2 2 3 2 5 2 3" xfId="50366" xr:uid="{FD4829C0-B459-4AC0-BAFA-FF143BC3EDB1}"/>
    <cellStyle name="Comma 2 2 3 2 5 2 4" xfId="48114" xr:uid="{B86A8ED3-CFE2-4E10-92CB-002997EB92CA}"/>
    <cellStyle name="Comma 2 2 3 2 5 3" xfId="2844" xr:uid="{EFF3CB28-ED6C-47CD-B5A1-108E431067C2}"/>
    <cellStyle name="Comma 2 2 3 2 5 3 2" xfId="51193" xr:uid="{3A793458-6A66-4149-A8E8-192F69AB60DD}"/>
    <cellStyle name="Comma 2 2 3 2 5 3 3" xfId="48891" xr:uid="{73B3C425-8C85-49DA-AE10-4712AF3A3EDB}"/>
    <cellStyle name="Comma 2 2 3 2 5 4" xfId="49557" xr:uid="{1B946B07-B0D4-41DC-9BCA-1FE88AF17C1F}"/>
    <cellStyle name="Comma 2 2 3 2 5 5" xfId="47245" xr:uid="{0FEF926D-7ADA-4997-91B6-62DCDED655FA}"/>
    <cellStyle name="Comma 2 2 3 2 5 6" xfId="44810" xr:uid="{76CC1A7C-DCE2-4790-9222-F8F8803354A5}"/>
    <cellStyle name="Comma 2 2 3 2 5 7" xfId="54233" xr:uid="{E999BCA7-6495-4B08-930D-69362C15C423}"/>
    <cellStyle name="Comma 2 2 3 2 6" xfId="4286" xr:uid="{5B8A5E66-ECCE-4B1E-BA1D-CE57668ED5EA}"/>
    <cellStyle name="Comma 2 2 3 2 6 2" xfId="46691" xr:uid="{1AA6F678-3C41-4440-879A-EEBB50AEA70A}"/>
    <cellStyle name="Comma 2 2 3 2 7" xfId="45180" xr:uid="{1AD00725-98BB-4CF6-8275-658D4E0A9B16}"/>
    <cellStyle name="Comma 2 2 3 2 8" xfId="45498" xr:uid="{B8A0B70F-57EA-4ED8-9A7A-BDDAEF19D1D0}"/>
    <cellStyle name="Comma 2 2 3 2 9" xfId="45930" xr:uid="{DFC1E7BD-A5D0-4EB4-9F13-E20079FAAFE7}"/>
    <cellStyle name="Comma 2 2 3 3" xfId="337" xr:uid="{E154276F-D1F6-48AC-9CD4-B8C8098DB23A}"/>
    <cellStyle name="Comma 2 2 3 3 10" xfId="44579" xr:uid="{F7DF3E8F-D416-4700-A94C-4029999A9F30}"/>
    <cellStyle name="Comma 2 2 3 3 11" xfId="44121" xr:uid="{2FD4A9E2-220C-4AB2-B4BB-E101A3EDBA4B}"/>
    <cellStyle name="Comma 2 2 3 3 12" xfId="769" xr:uid="{04EEB2E0-D084-4FF0-A386-965C9F232710}"/>
    <cellStyle name="Comma 2 2 3 3 13" xfId="52623" xr:uid="{0FDE7E13-69A6-4838-A988-E3D40F818B6A}"/>
    <cellStyle name="Comma 2 2 3 3 2" xfId="903" xr:uid="{32E186E2-A31E-440C-A5BD-A4487A144598}"/>
    <cellStyle name="Comma 2 2 3 3 2 2" xfId="1775" xr:uid="{9A3DD7E7-D9CE-4BB7-A3D5-0B8C47FA6F68}"/>
    <cellStyle name="Comma 2 2 3 3 2 2 2" xfId="3485" xr:uid="{96BDC751-6A16-4C9C-BA53-C20D002A2356}"/>
    <cellStyle name="Comma 2 2 3 3 2 2 2 2" xfId="51832" xr:uid="{9A0BEE92-8328-41B5-B10B-29F6A6E441C6}"/>
    <cellStyle name="Comma 2 2 3 3 2 2 2 3" xfId="55622" xr:uid="{7A81A8CE-C687-4DB3-B289-AF53FA2EF498}"/>
    <cellStyle name="Comma 2 2 3 3 2 2 3" xfId="50142" xr:uid="{75E1BF98-F089-4027-ADF7-105EA5E2176A}"/>
    <cellStyle name="Comma 2 2 3 3 2 2 4" xfId="47886" xr:uid="{8D9C2FB3-5411-44AC-A04D-85314CB908E7}"/>
    <cellStyle name="Comma 2 2 3 3 2 2 5" xfId="53909" xr:uid="{4B10DCDC-EFBF-454D-B7B6-94FA78F8E8BF}"/>
    <cellStyle name="Comma 2 2 3 3 2 3" xfId="2616" xr:uid="{55FFD8B4-6997-4128-995A-E74894A9B51A}"/>
    <cellStyle name="Comma 2 2 3 3 2 3 2" xfId="50965" xr:uid="{21748DEA-8AFC-495A-A846-54AA44146777}"/>
    <cellStyle name="Comma 2 2 3 3 2 3 3" xfId="48722" xr:uid="{2DC1C35D-C850-45CA-9E62-C02D227F8932}"/>
    <cellStyle name="Comma 2 2 3 3 2 3 4" xfId="54763" xr:uid="{6E85164B-5285-4D6F-AD8D-91C315DC4E74}"/>
    <cellStyle name="Comma 2 2 3 3 2 4" xfId="45749" xr:uid="{F0965569-E14F-45C0-8B79-2D517AF6E0A8}"/>
    <cellStyle name="Comma 2 2 3 3 2 4 2" xfId="49333" xr:uid="{E7A97AA3-7262-4139-A329-CEE0417C30F1}"/>
    <cellStyle name="Comma 2 2 3 3 2 5" xfId="46212" xr:uid="{254088C7-8988-44E4-8242-D94CCA289A67}"/>
    <cellStyle name="Comma 2 2 3 3 2 6" xfId="47017" xr:uid="{1E9CC3FD-CF04-44D4-8071-FCF090C6C06C}"/>
    <cellStyle name="Comma 2 2 3 3 2 7" xfId="45045" xr:uid="{1998EBBD-7FF9-4D23-AD8E-D8B3B80DE81C}"/>
    <cellStyle name="Comma 2 2 3 3 2 8" xfId="44445" xr:uid="{B68D37A5-619D-4424-801E-A780758A7912}"/>
    <cellStyle name="Comma 2 2 3 3 2 9" xfId="53050" xr:uid="{CC2B9971-2AF5-4B87-935C-5EC3AB12CFAC}"/>
    <cellStyle name="Comma 2 2 3 3 3" xfId="1324" xr:uid="{D01187B7-08CA-4540-A68F-9DB002AD02E7}"/>
    <cellStyle name="Comma 2 2 3 3 3 2" xfId="2195" xr:uid="{2F624178-B1B1-433D-B201-C3449058CC48}"/>
    <cellStyle name="Comma 2 2 3 3 3 2 2" xfId="3905" xr:uid="{CF0E55B9-0BFE-4B90-BBAD-CF0B79DFB3B6}"/>
    <cellStyle name="Comma 2 2 3 3 3 2 2 2" xfId="52252" xr:uid="{F04EE616-D153-4DA7-80D3-47612C8ADB9B}"/>
    <cellStyle name="Comma 2 2 3 3 3 2 3" xfId="50549" xr:uid="{09A6263D-DDA2-45D3-9FAF-F401A2BF847E}"/>
    <cellStyle name="Comma 2 2 3 3 3 2 4" xfId="48306" xr:uid="{9C841271-C5A9-4E95-BA82-CB9D5060A42F}"/>
    <cellStyle name="Comma 2 2 3 3 3 2 5" xfId="55194" xr:uid="{0DF9DFAA-C8F1-4872-AD10-027B8CA9C4BD}"/>
    <cellStyle name="Comma 2 2 3 3 3 3" xfId="3036" xr:uid="{6ED9B565-377D-4419-93B6-64C8ED0FFDBF}"/>
    <cellStyle name="Comma 2 2 3 3 3 3 2" xfId="51385" xr:uid="{60CADCCC-44C8-4D73-8FC7-242FD6D08E11}"/>
    <cellStyle name="Comma 2 2 3 3 3 3 3" xfId="48935" xr:uid="{02D51567-D9C6-49C9-83BB-13696BA8689A}"/>
    <cellStyle name="Comma 2 2 3 3 3 4" xfId="49727" xr:uid="{2480432C-1CF7-4F83-83EA-61E425DD669A}"/>
    <cellStyle name="Comma 2 2 3 3 3 5" xfId="47437" xr:uid="{0A9F86AC-95E1-4E98-A09D-1686E268B6C0}"/>
    <cellStyle name="Comma 2 2 3 3 3 6" xfId="44758" xr:uid="{C1D42B02-4CD3-4972-8E7F-A50CBD23323A}"/>
    <cellStyle name="Comma 2 2 3 3 3 7" xfId="53481" xr:uid="{C2F9C197-CDB7-403C-A527-64D4A091FC42}"/>
    <cellStyle name="Comma 2 2 3 3 4" xfId="1641" xr:uid="{5CF3D32E-2B3F-452D-9A96-ABC10DFED5A8}"/>
    <cellStyle name="Comma 2 2 3 3 4 2" xfId="3351" xr:uid="{10DDB18F-1654-4B77-B8CA-C798668039D3}"/>
    <cellStyle name="Comma 2 2 3 3 4 2 2" xfId="51700" xr:uid="{BC4753C7-BDF4-4469-9630-0896B90CD499}"/>
    <cellStyle name="Comma 2 2 3 3 4 3" xfId="50019" xr:uid="{B0719A9E-5CCE-4AE0-8EEF-AC01ACFCD3E3}"/>
    <cellStyle name="Comma 2 2 3 3 4 4" xfId="47752" xr:uid="{B911B458-F787-42B3-A3AC-D638DE3DB08F}"/>
    <cellStyle name="Comma 2 2 3 3 4 5" xfId="45371" xr:uid="{FBFEFD20-3FAB-4839-8297-3B70049EED88}"/>
    <cellStyle name="Comma 2 2 3 3 4 6" xfId="54336" xr:uid="{9D308EA7-DCBA-462A-8C8E-E4F526095D4D}"/>
    <cellStyle name="Comma 2 2 3 3 5" xfId="2482" xr:uid="{5BA7559D-805D-496E-A015-228DB2F93649}"/>
    <cellStyle name="Comma 2 2 3 3 5 2" xfId="50833" xr:uid="{65AB5CCE-E5FE-41E8-9807-3AB79A123DE2}"/>
    <cellStyle name="Comma 2 2 3 3 5 3" xfId="48593" xr:uid="{FD684A1A-B789-4E53-BFAA-6AF9E73980D6}"/>
    <cellStyle name="Comma 2 2 3 3 6" xfId="4390" xr:uid="{CAC78737-21EF-489E-A766-9B0CCA33A048}"/>
    <cellStyle name="Comma 2 2 3 3 6 2" xfId="46883" xr:uid="{42249D03-33C1-4C1F-8F42-5FFDB7E78C04}"/>
    <cellStyle name="Comma 2 2 3 3 7" xfId="45445" xr:uid="{B5379762-DEC6-4158-BEE9-4BE6C85BD218}"/>
    <cellStyle name="Comma 2 2 3 3 7 2" xfId="49204" xr:uid="{531066AE-210D-433A-A45C-D14F215F7609}"/>
    <cellStyle name="Comma 2 2 3 3 8" xfId="45876" xr:uid="{08C2EE14-3446-49AD-B1C5-E13D4EA26F1E}"/>
    <cellStyle name="Comma 2 2 3 3 9" xfId="46547" xr:uid="{B5C2DA94-65F0-4BF4-A906-402CC45DA451}"/>
    <cellStyle name="Comma 2 2 3 4" xfId="715" xr:uid="{05A7D4E9-D9C1-47C8-AC75-1730CD943AE6}"/>
    <cellStyle name="Comma 2 2 3 4 10" xfId="44675" xr:uid="{198BF386-AABB-4883-ACB1-C2CCDD4E4D3B}"/>
    <cellStyle name="Comma 2 2 3 4 11" xfId="44397" xr:uid="{F1CD95CD-F8CC-4300-8657-8A5E715FD6C1}"/>
    <cellStyle name="Comma 2 2 3 4 12" xfId="52837" xr:uid="{71C28E9E-0812-40D1-8663-FAC1845BC7C7}"/>
    <cellStyle name="Comma 2 2 3 4 2" xfId="866" xr:uid="{0EA700CF-B0C2-4BF8-A45D-E0631D529BAD}"/>
    <cellStyle name="Comma 2 2 3 4 2 2" xfId="1738" xr:uid="{E80404AE-81A9-4E7C-974F-1F027C00EEA2}"/>
    <cellStyle name="Comma 2 2 3 4 2 2 2" xfId="3448" xr:uid="{C75393D3-EFB0-4869-89F9-B24185B84973}"/>
    <cellStyle name="Comma 2 2 3 4 2 2 2 2" xfId="51796" xr:uid="{944FF940-C42B-4C6D-AFAB-A30C34154E5B}"/>
    <cellStyle name="Comma 2 2 3 4 2 2 3" xfId="50110" xr:uid="{BC0F894A-03C0-4617-BA70-F7D34392E454}"/>
    <cellStyle name="Comma 2 2 3 4 2 2 4" xfId="47849" xr:uid="{AA35375B-9E99-4BE3-B178-4DDF67362F14}"/>
    <cellStyle name="Comma 2 2 3 4 2 2 5" xfId="55408" xr:uid="{F6B9925C-FEA1-4A53-85CE-10A79F6FD6FB}"/>
    <cellStyle name="Comma 2 2 3 4 2 3" xfId="2579" xr:uid="{38DC44AD-28DB-48DE-9650-1F4C8C41111E}"/>
    <cellStyle name="Comma 2 2 3 4 2 3 2" xfId="50929" xr:uid="{49C108F6-15E8-48C3-B1A7-1AD0792B2EEF}"/>
    <cellStyle name="Comma 2 2 3 4 2 3 3" xfId="48686" xr:uid="{F73FDFA3-7D09-4DAF-89CD-2BA41B9DE7DD}"/>
    <cellStyle name="Comma 2 2 3 4 2 4" xfId="49296" xr:uid="{EE9D3ACE-E29D-48B9-BF85-548CD5D7B168}"/>
    <cellStyle name="Comma 2 2 3 4 2 5" xfId="46980" xr:uid="{815DFC81-FE4D-4F63-8C33-F1DF4D9EFA24}"/>
    <cellStyle name="Comma 2 2 3 4 2 6" xfId="53695" xr:uid="{7B9F1F9D-5089-4366-80C5-1FC4B9E28FE0}"/>
    <cellStyle name="Comma 2 2 3 4 3" xfId="1271" xr:uid="{EFEE9CFE-E738-48A7-A091-4857761C43DA}"/>
    <cellStyle name="Comma 2 2 3 4 3 2" xfId="2142" xr:uid="{79033332-9A5C-488B-B4C8-ED0469B426C3}"/>
    <cellStyle name="Comma 2 2 3 4 3 2 2" xfId="3852" xr:uid="{0B4D6AF1-BC27-48A9-B8E5-027766817960}"/>
    <cellStyle name="Comma 2 2 3 4 3 2 2 2" xfId="52199" xr:uid="{6B19B8A1-6BAB-4E24-97B7-35CDC42B5105}"/>
    <cellStyle name="Comma 2 2 3 4 3 2 3" xfId="50500" xr:uid="{8AB98CD5-3E12-481F-B5FA-5A82DE65B25C}"/>
    <cellStyle name="Comma 2 2 3 4 3 2 4" xfId="48253" xr:uid="{95A4172D-802C-4F36-B50E-34B70F296D63}"/>
    <cellStyle name="Comma 2 2 3 4 3 3" xfId="2983" xr:uid="{856F8B04-2C0C-4E86-BAE0-8CF840583504}"/>
    <cellStyle name="Comma 2 2 3 4 3 3 2" xfId="51332" xr:uid="{CAD7633A-79E9-4241-B46B-70847842F1F1}"/>
    <cellStyle name="Comma 2 2 3 4 3 4" xfId="49683" xr:uid="{D8CDFAC4-8E98-473B-BCCD-2EDC3944FFA1}"/>
    <cellStyle name="Comma 2 2 3 4 3 5" xfId="47384" xr:uid="{E1E9F812-0124-4ABD-A931-516A3B9A885C}"/>
    <cellStyle name="Comma 2 2 3 4 3 6" xfId="54550" xr:uid="{6CB69AB6-D163-4126-9D6B-20D7694A4F01}"/>
    <cellStyle name="Comma 2 2 3 4 4" xfId="1588" xr:uid="{038F9A07-A61F-4773-BDC3-4DE6892C0223}"/>
    <cellStyle name="Comma 2 2 3 4 4 2" xfId="3298" xr:uid="{EB50AD2A-0638-415D-9627-673B5B91B3AD}"/>
    <cellStyle name="Comma 2 2 3 4 4 2 2" xfId="51647" xr:uid="{242E4499-3CAB-43AC-8B37-DCDA717AA8A9}"/>
    <cellStyle name="Comma 2 2 3 4 4 3" xfId="49970" xr:uid="{D3C27D9C-DDAA-48D5-810C-B3C15E6F4B35}"/>
    <cellStyle name="Comma 2 2 3 4 4 4" xfId="47699" xr:uid="{04FD4DC1-8B61-4E8D-9CC8-2137B15A8A6C}"/>
    <cellStyle name="Comma 2 2 3 4 5" xfId="2429" xr:uid="{E30D38AE-BE19-4EFA-BF43-7411377453C4}"/>
    <cellStyle name="Comma 2 2 3 4 5 2" xfId="50780" xr:uid="{0220062A-B9F5-40E5-B2C7-B893B3DDAA57}"/>
    <cellStyle name="Comma 2 2 3 4 5 3" xfId="48540" xr:uid="{02B31C8C-7B53-4E34-8BE1-C357D8074F2E}"/>
    <cellStyle name="Comma 2 2 3 4 6" xfId="45213" xr:uid="{4C49E46A-87AA-4CEA-9022-4905378195DC}"/>
    <cellStyle name="Comma 2 2 3 4 6 2" xfId="46830" xr:uid="{DE2D4C93-6D0C-4BC4-8717-DA7FAC6FCD7F}"/>
    <cellStyle name="Comma 2 2 3 4 7" xfId="45703" xr:uid="{F4CD8BCC-0FB3-45E9-8A65-A07B093973BD}"/>
    <cellStyle name="Comma 2 2 3 4 7 2" xfId="49151" xr:uid="{623F6881-4CE0-4A31-BC40-BB9E1A6861C5}"/>
    <cellStyle name="Comma 2 2 3 4 8" xfId="46159" xr:uid="{86C0C52C-9B70-41E0-9BAC-86E0D24EB338}"/>
    <cellStyle name="Comma 2 2 3 4 9" xfId="46494" xr:uid="{B78B8B7E-BC25-46EC-8A19-A8CC124EBEB6}"/>
    <cellStyle name="Comma 2 2 3 5" xfId="647" xr:uid="{A0AE5F6E-D1D0-4ED2-8464-DB8EFF14C11D}"/>
    <cellStyle name="Comma 2 2 3 5 10" xfId="44332" xr:uid="{D959349C-2E46-45AA-BFB8-C93E5A35BCC5}"/>
    <cellStyle name="Comma 2 2 3 5 11" xfId="53268" xr:uid="{639A7DAF-C5F8-434A-AEEB-EE13705D73B3}"/>
    <cellStyle name="Comma 2 2 3 5 2" xfId="1203" xr:uid="{DBCD924F-186A-4CC5-91C4-C0F958BAD94D}"/>
    <cellStyle name="Comma 2 2 3 5 2 2" xfId="2074" xr:uid="{8F02D416-F655-4827-9EB5-8F1C28903EA0}"/>
    <cellStyle name="Comma 2 2 3 5 2 2 2" xfId="3784" xr:uid="{389F629A-2E1A-41BC-9136-236AF342ED12}"/>
    <cellStyle name="Comma 2 2 3 5 2 2 2 2" xfId="52131" xr:uid="{80504357-2811-44EC-81F3-C6D7F1AAD2BA}"/>
    <cellStyle name="Comma 2 2 3 5 2 2 3" xfId="50435" xr:uid="{DBF1DF51-C6CC-4F9A-BA07-C999DECE504D}"/>
    <cellStyle name="Comma 2 2 3 5 2 2 4" xfId="48185" xr:uid="{8D0C5E06-98D1-4E3A-A567-C41356C3786B}"/>
    <cellStyle name="Comma 2 2 3 5 2 3" xfId="2915" xr:uid="{4FC5915B-58F5-468F-959E-A0F8F84EBE98}"/>
    <cellStyle name="Comma 2 2 3 5 2 3 2" xfId="51264" xr:uid="{DC26D046-2BF0-41BC-BD56-DD715776EC12}"/>
    <cellStyle name="Comma 2 2 3 5 2 4" xfId="49621" xr:uid="{0409D5E8-C31E-4A18-B475-0E06826AEACC}"/>
    <cellStyle name="Comma 2 2 3 5 2 5" xfId="47316" xr:uid="{BB81C147-0B1D-4EBD-AFF9-DAC1B036D343}"/>
    <cellStyle name="Comma 2 2 3 5 2 6" xfId="54981" xr:uid="{896D98D3-FF30-4506-BC69-0D4F697F502A}"/>
    <cellStyle name="Comma 2 2 3 5 3" xfId="1520" xr:uid="{EDF8DEE5-2ACB-410A-81FF-9D9D2F400D45}"/>
    <cellStyle name="Comma 2 2 3 5 3 2" xfId="3230" xr:uid="{1FFC1BDB-8955-476C-BD58-2A694F0AC909}"/>
    <cellStyle name="Comma 2 2 3 5 3 2 2" xfId="51579" xr:uid="{53B66DC3-D575-4BBA-87C5-ED682ED0A517}"/>
    <cellStyle name="Comma 2 2 3 5 3 3" xfId="49905" xr:uid="{0CC91104-F8CE-4754-952E-315FBBCBDDEE}"/>
    <cellStyle name="Comma 2 2 3 5 3 4" xfId="47631" xr:uid="{CC1C946D-9118-4FA7-A748-AAC1D50BC3BB}"/>
    <cellStyle name="Comma 2 2 3 5 4" xfId="2361" xr:uid="{23D8FBD2-8032-4F78-8E38-FA1E4C6CB6E2}"/>
    <cellStyle name="Comma 2 2 3 5 4 2" xfId="50712" xr:uid="{1AAA4B89-05E9-42C0-965A-3BA17ABC86C0}"/>
    <cellStyle name="Comma 2 2 3 5 4 3" xfId="48472" xr:uid="{D6A73BB8-0CA9-4CE7-B854-CF727FBEE58D}"/>
    <cellStyle name="Comma 2 2 3 5 5" xfId="45155" xr:uid="{12E88D76-7C70-4CEE-92CF-48DAF612FD41}"/>
    <cellStyle name="Comma 2 2 3 5 5 2" xfId="46762" xr:uid="{AB968FB0-B0DB-4497-B0D5-F1950CF99340}"/>
    <cellStyle name="Comma 2 2 3 5 6" xfId="45645" xr:uid="{9E996DE0-0FC4-4442-9786-4C108599EEA1}"/>
    <cellStyle name="Comma 2 2 3 5 6 2" xfId="49083" xr:uid="{4FE0E8BB-FFB4-4620-89A5-A314833FEAB4}"/>
    <cellStyle name="Comma 2 2 3 5 7" xfId="46091" xr:uid="{3A39B3B4-30FA-4F5A-99D2-98EE0A5DDBE3}"/>
    <cellStyle name="Comma 2 2 3 5 8" xfId="46426" xr:uid="{F514FB9A-7B31-41A0-B56B-B6BAB7A1C189}"/>
    <cellStyle name="Comma 2 2 3 5 9" xfId="44962" xr:uid="{0FAD63C3-8882-4204-BF76-DA455DE87734}"/>
    <cellStyle name="Comma 2 2 3 6" xfId="944" xr:uid="{5D08FB84-91EA-4083-A3FA-3395C8FA9D26}"/>
    <cellStyle name="Comma 2 2 3 6 2" xfId="1816" xr:uid="{CAE8A332-CBAF-43C2-8EC3-0F8C72B6BD3E}"/>
    <cellStyle name="Comma 2 2 3 6 2 2" xfId="3526" xr:uid="{91723BD6-81E8-46BF-8AD0-DE3A89C639A2}"/>
    <cellStyle name="Comma 2 2 3 6 2 2 2" xfId="51873" xr:uid="{35047ECE-29BB-4CB6-8F73-6489C10A49CD}"/>
    <cellStyle name="Comma 2 2 3 6 2 3" xfId="50182" xr:uid="{5C6F9FB5-E46B-4951-B103-FDB0D142C2B9}"/>
    <cellStyle name="Comma 2 2 3 6 2 4" xfId="47927" xr:uid="{9D32A4A9-A8BA-4B89-9258-95016C5AAC6C}"/>
    <cellStyle name="Comma 2 2 3 6 3" xfId="2657" xr:uid="{31D23D7E-4AF9-4ED8-8B20-279B4511A63D}"/>
    <cellStyle name="Comma 2 2 3 6 3 2" xfId="51006" xr:uid="{A002DA9D-24F4-4F65-9B85-0D9B09F88D5F}"/>
    <cellStyle name="Comma 2 2 3 6 3 3" xfId="48763" xr:uid="{41293054-4BF8-4938-A2A4-CEF6515E077F}"/>
    <cellStyle name="Comma 2 2 3 6 4" xfId="45539" xr:uid="{300F2035-B917-4288-9BBA-BD8FD671F06C}"/>
    <cellStyle name="Comma 2 2 3 6 4 2" xfId="47058" xr:uid="{3148A78F-CFB2-4C08-B59C-F75F975C004C}"/>
    <cellStyle name="Comma 2 2 3 6 5" xfId="45974" xr:uid="{093B87CC-8C31-4CC9-B5EE-FB71D215213D}"/>
    <cellStyle name="Comma 2 2 3 6 5 2" xfId="49374" xr:uid="{0248CDD3-085B-411B-93A0-1B9F1C50AA22}"/>
    <cellStyle name="Comma 2 2 3 6 6" xfId="46353" xr:uid="{25F70475-73F3-444E-AED9-9E397578A7AE}"/>
    <cellStyle name="Comma 2 2 3 6 7" xfId="44855" xr:uid="{277767CF-3114-4065-9A8A-3D553DDF80F7}"/>
    <cellStyle name="Comma 2 2 3 6 8" xfId="44219" xr:uid="{67FBD208-08BD-447A-A5E5-B9880B3D5F10}"/>
    <cellStyle name="Comma 2 2 3 6 9" xfId="54123" xr:uid="{86C30B10-1BFB-4CA0-AC7F-B7B7BC45C761}"/>
    <cellStyle name="Comma 2 2 3 7" xfId="994" xr:uid="{73C8F633-D0B7-48EA-8CB6-32B71E3C3252}"/>
    <cellStyle name="Comma 2 2 3 7 2" xfId="1865" xr:uid="{B2EEAF4C-E4F6-4950-8F78-26A01EFE4562}"/>
    <cellStyle name="Comma 2 2 3 7 2 2" xfId="3575" xr:uid="{05B9015E-2EB1-49AB-B513-7EA15B8AE486}"/>
    <cellStyle name="Comma 2 2 3 7 2 2 2" xfId="51922" xr:uid="{12F71552-E387-4C64-9F56-8622F13344B4}"/>
    <cellStyle name="Comma 2 2 3 7 2 3" xfId="50230" xr:uid="{9B59A5CC-431B-4B52-8F15-2928C856D374}"/>
    <cellStyle name="Comma 2 2 3 7 2 4" xfId="47976" xr:uid="{4F13D0AA-33A5-4775-B9E2-F5EBC344DFA4}"/>
    <cellStyle name="Comma 2 2 3 7 3" xfId="2706" xr:uid="{CAFFDE73-01F4-4CA7-9F8D-7C3280C4CDEC}"/>
    <cellStyle name="Comma 2 2 3 7 3 2" xfId="51055" xr:uid="{A65EDC0B-5D69-4FBA-91BD-1FB9157F3CAD}"/>
    <cellStyle name="Comma 2 2 3 7 3 3" xfId="48811" xr:uid="{05282FA5-755F-4334-BCEF-C820C1891E35}"/>
    <cellStyle name="Comma 2 2 3 7 4" xfId="49422" xr:uid="{6C00FF7D-2534-4978-967A-6E79CEC687B5}"/>
    <cellStyle name="Comma 2 2 3 7 5" xfId="47107" xr:uid="{45C4272B-CFAD-45B9-96FC-425B75D95091}"/>
    <cellStyle name="Comma 2 2 3 7 6" xfId="44710" xr:uid="{23FA6F87-6CB2-43C3-B9FF-98E215FB101F}"/>
    <cellStyle name="Comma 2 2 3 8" xfId="1086" xr:uid="{592FD87C-6036-4A7D-AFEC-2866482E5892}"/>
    <cellStyle name="Comma 2 2 3 8 2" xfId="1957" xr:uid="{904AA217-6536-4253-B482-07686718C031}"/>
    <cellStyle name="Comma 2 2 3 8 2 2" xfId="3667" xr:uid="{7E6C33A3-C29A-4029-A6F3-1851DABCEE8A}"/>
    <cellStyle name="Comma 2 2 3 8 2 2 2" xfId="52014" xr:uid="{605778ED-BCAF-48E2-B8CA-BD358F3E10F3}"/>
    <cellStyle name="Comma 2 2 3 8 2 3" xfId="50320" xr:uid="{319E4F58-D726-41B6-9F49-29885DAC7E37}"/>
    <cellStyle name="Comma 2 2 3 8 2 4" xfId="48068" xr:uid="{C7C4703A-3903-4F34-9D69-C4ADA3ACD5E7}"/>
    <cellStyle name="Comma 2 2 3 8 3" xfId="2798" xr:uid="{67F941C3-6561-4096-88B7-EDEC1C3618B5}"/>
    <cellStyle name="Comma 2 2 3 8 3 2" xfId="51147" xr:uid="{7FA1A8E9-8A5D-4483-957C-9071A1CDE94D}"/>
    <cellStyle name="Comma 2 2 3 8 4" xfId="49513" xr:uid="{26DBC53F-4E39-4167-88EF-6DC31AD7B300}"/>
    <cellStyle name="Comma 2 2 3 8 5" xfId="47199" xr:uid="{32524B8B-7418-4C2C-B3A2-B52C2393F3FF}"/>
    <cellStyle name="Comma 2 2 3 8 6" xfId="45345" xr:uid="{4D268CE3-AEB1-422D-BB64-9508D918CE25}"/>
    <cellStyle name="Comma 2 2 3 9" xfId="1449" xr:uid="{1D263797-AE23-4357-9601-060A17CC349F}"/>
    <cellStyle name="Comma 2 2 3 9 2" xfId="3159" xr:uid="{CED5358A-34CC-474E-90C3-8583451224BB}"/>
    <cellStyle name="Comma 2 2 3 9 2 2" xfId="51508" xr:uid="{D8D5F723-4AC6-4971-AA0D-693B984C4872}"/>
    <cellStyle name="Comma 2 2 3 9 3" xfId="49836" xr:uid="{AAFBDB61-49F9-4CB3-AE4D-567D8981A7CB}"/>
    <cellStyle name="Comma 2 2 3 9 4" xfId="47560" xr:uid="{862E6995-EA5C-4F56-B882-989699B47FBA}"/>
    <cellStyle name="Comma 2 2 4" xfId="151" xr:uid="{332E4FA7-D3AB-4A1B-BA5B-18AC6ED47C1A}"/>
    <cellStyle name="Comma 2 2 4 10" xfId="45862" xr:uid="{F7D8FC9F-745D-4BC7-9905-D8D70B58235D}"/>
    <cellStyle name="Comma 2 2 4 11" xfId="46370" xr:uid="{91849B62-6FA0-4900-94F7-F099FEF2F2E0}"/>
    <cellStyle name="Comma 2 2 4 12" xfId="44565" xr:uid="{75613FF7-B302-45FB-A86D-C673C3E14892}"/>
    <cellStyle name="Comma 2 2 4 13" xfId="44107" xr:uid="{DF93C03C-9DD6-40DF-A6E4-75BC5E264346}"/>
    <cellStyle name="Comma 2 2 4 14" xfId="52439" xr:uid="{0C170B95-A994-4C78-A278-E2BE0154FD89}"/>
    <cellStyle name="Comma 2 2 4 2" xfId="366" xr:uid="{E2D5954E-F0D5-4EA4-AE4C-19C732C272AA}"/>
    <cellStyle name="Comma 2 2 4 2 10" xfId="44432" xr:uid="{513F838D-295C-480D-84B4-D99945871946}"/>
    <cellStyle name="Comma 2 2 4 2 11" xfId="755" xr:uid="{E1C638A4-8EA3-4B14-B127-9AA09A65554D}"/>
    <cellStyle name="Comma 2 2 4 2 12" xfId="52652" xr:uid="{AAA089DC-C402-4AD4-8F57-C5476D5231E2}"/>
    <cellStyle name="Comma 2 2 4 2 2" xfId="1310" xr:uid="{26638F18-C494-4323-A9BC-35873D411683}"/>
    <cellStyle name="Comma 2 2 4 2 2 2" xfId="2181" xr:uid="{E72F9921-0E5C-413A-B2DE-CF653D8A2D0B}"/>
    <cellStyle name="Comma 2 2 4 2 2 2 2" xfId="3891" xr:uid="{56F8CF57-B9E8-4381-AF94-A5D05914E1AE}"/>
    <cellStyle name="Comma 2 2 4 2 2 2 2 2" xfId="52238" xr:uid="{C44542A3-4DAA-431E-9A99-5EBE25BA00C3}"/>
    <cellStyle name="Comma 2 2 4 2 2 2 2 3" xfId="55651" xr:uid="{9467852C-ACB5-4B5F-BD9B-FC0095DA8888}"/>
    <cellStyle name="Comma 2 2 4 2 2 2 3" xfId="50535" xr:uid="{8CFADD75-34A1-47EC-8F90-49FCCC6F3A69}"/>
    <cellStyle name="Comma 2 2 4 2 2 2 4" xfId="48292" xr:uid="{98A5F6DC-20CC-428A-B244-D13F958D31BF}"/>
    <cellStyle name="Comma 2 2 4 2 2 2 5" xfId="53938" xr:uid="{490E86F8-016A-4A55-BC96-E16276748361}"/>
    <cellStyle name="Comma 2 2 4 2 2 3" xfId="3022" xr:uid="{1FAF848A-530F-443B-9398-45BB1ADC265B}"/>
    <cellStyle name="Comma 2 2 4 2 2 3 2" xfId="51371" xr:uid="{4B4064D3-2E97-4C54-8708-FD6B9BFC3833}"/>
    <cellStyle name="Comma 2 2 4 2 2 3 3" xfId="54792" xr:uid="{BD95F99B-A5CD-4AAC-9E2D-8430FC3FD110}"/>
    <cellStyle name="Comma 2 2 4 2 2 4" xfId="49716" xr:uid="{D2EEDCCB-891B-48C5-818A-E601F511EFD4}"/>
    <cellStyle name="Comma 2 2 4 2 2 5" xfId="47423" xr:uid="{CF2F186C-048F-4717-8F64-4B012AD6A206}"/>
    <cellStyle name="Comma 2 2 4 2 2 6" xfId="53079" xr:uid="{5C8375EC-EAE5-4C8E-8AF5-BAC543562E3E}"/>
    <cellStyle name="Comma 2 2 4 2 3" xfId="1627" xr:uid="{103FC80E-6047-42A3-BD48-53393EBB2FD0}"/>
    <cellStyle name="Comma 2 2 4 2 3 2" xfId="3337" xr:uid="{CE06A3F6-9BF5-48D5-85BC-D4CDB8BCF370}"/>
    <cellStyle name="Comma 2 2 4 2 3 2 2" xfId="51686" xr:uid="{1B946F44-12A1-4658-B209-5C0E16776CC1}"/>
    <cellStyle name="Comma 2 2 4 2 3 2 3" xfId="55223" xr:uid="{98855F6A-CA6F-40AC-B2A7-14F35A478E81}"/>
    <cellStyle name="Comma 2 2 4 2 3 3" xfId="50005" xr:uid="{34DEA453-FB28-477D-9D0A-72D953C3D70F}"/>
    <cellStyle name="Comma 2 2 4 2 3 4" xfId="47738" xr:uid="{579B1511-E14D-4A55-8FAB-C427E6E253BE}"/>
    <cellStyle name="Comma 2 2 4 2 3 5" xfId="53510" xr:uid="{15391499-DE16-42D4-BEF4-995A1854DF3C}"/>
    <cellStyle name="Comma 2 2 4 2 4" xfId="2468" xr:uid="{1949ADB6-F878-4210-ADAC-D19C76CBB31B}"/>
    <cellStyle name="Comma 2 2 4 2 4 2" xfId="50819" xr:uid="{A7CA92AF-5248-481D-A828-C9570FBFF7C2}"/>
    <cellStyle name="Comma 2 2 4 2 4 3" xfId="48579" xr:uid="{CE81D6FC-F500-423E-B8BE-F266F4B25E6D}"/>
    <cellStyle name="Comma 2 2 4 2 4 4" xfId="54365" xr:uid="{5925FF99-CCDC-4605-9D95-23E2FCDA9C59}"/>
    <cellStyle name="Comma 2 2 4 2 5" xfId="4419" xr:uid="{D74DDD1C-0168-4F46-AD5B-BAFA3D41FDB2}"/>
    <cellStyle name="Comma 2 2 4 2 5 2" xfId="46869" xr:uid="{DCF86716-BDD5-42A6-9998-4978AB799A42}"/>
    <cellStyle name="Comma 2 2 4 2 6" xfId="45739" xr:uid="{48ED1981-2F2B-4C0D-9D82-A29B52738AFC}"/>
    <cellStyle name="Comma 2 2 4 2 6 2" xfId="49190" xr:uid="{B80ED429-1A34-41F3-B2AC-028F92985C62}"/>
    <cellStyle name="Comma 2 2 4 2 7" xfId="46198" xr:uid="{DDC6EE66-D359-4C49-8D6B-F5F5D9A8A725}"/>
    <cellStyle name="Comma 2 2 4 2 8" xfId="46533" xr:uid="{9B284518-7B16-4CE8-81FD-EB3A7840E4DE}"/>
    <cellStyle name="Comma 2 2 4 2 9" xfId="45032" xr:uid="{0C2F3F60-AFE9-43F7-81F7-D3142CB1A4F6}"/>
    <cellStyle name="Comma 2 2 4 3" xfId="660" xr:uid="{60E74FA5-2BBB-41D3-B1DB-F334BF7FC13F}"/>
    <cellStyle name="Comma 2 2 4 3 10" xfId="44344" xr:uid="{4B5801DB-7DD8-4778-A54F-66875EF75A84}"/>
    <cellStyle name="Comma 2 2 4 3 11" xfId="52866" xr:uid="{0DA76CEC-A4AF-4257-8F03-891257A86F19}"/>
    <cellStyle name="Comma 2 2 4 3 2" xfId="1216" xr:uid="{39E44566-E111-4A57-AE48-2D36A2853558}"/>
    <cellStyle name="Comma 2 2 4 3 2 2" xfId="2087" xr:uid="{ED2B1B42-070C-492A-96A6-8BB1A222B885}"/>
    <cellStyle name="Comma 2 2 4 3 2 2 2" xfId="3797" xr:uid="{75400AD1-6045-4667-A2B1-A45ABF526D16}"/>
    <cellStyle name="Comma 2 2 4 3 2 2 2 2" xfId="52144" xr:uid="{30342EB5-75D8-4D9D-9D8E-B0A35EBCFEFD}"/>
    <cellStyle name="Comma 2 2 4 3 2 2 3" xfId="50447" xr:uid="{A2ED3AC6-0F39-43D8-9B70-6EC5D89147C1}"/>
    <cellStyle name="Comma 2 2 4 3 2 2 4" xfId="48198" xr:uid="{81707E62-D65B-45B8-B07D-1AF0AF3C437A}"/>
    <cellStyle name="Comma 2 2 4 3 2 2 5" xfId="55437" xr:uid="{0C1DD5C8-87C7-4D7D-AF0A-F43ABF9BF459}"/>
    <cellStyle name="Comma 2 2 4 3 2 3" xfId="2928" xr:uid="{140AB0E5-1FB5-498E-9DCD-29D3B2D1763C}"/>
    <cellStyle name="Comma 2 2 4 3 2 3 2" xfId="51277" xr:uid="{00B1253B-5CB0-4E8B-A223-D5C427D1B594}"/>
    <cellStyle name="Comma 2 2 4 3 2 4" xfId="49632" xr:uid="{3D203B31-C161-4107-AD24-448DB866B022}"/>
    <cellStyle name="Comma 2 2 4 3 2 5" xfId="47329" xr:uid="{2600189C-B70A-444C-8460-D4B0AF9AE940}"/>
    <cellStyle name="Comma 2 2 4 3 2 6" xfId="53724" xr:uid="{43DEBFD5-80A0-4528-91B1-CF7E21B629C8}"/>
    <cellStyle name="Comma 2 2 4 3 3" xfId="1533" xr:uid="{4554A7E1-825A-4DD7-81A4-4B6FBBC2247D}"/>
    <cellStyle name="Comma 2 2 4 3 3 2" xfId="3243" xr:uid="{9E876729-0236-40CE-9796-F7990C38FDC0}"/>
    <cellStyle name="Comma 2 2 4 3 3 2 2" xfId="51592" xr:uid="{0AAFAC30-C6A9-4B24-AA48-F3BB247D1007}"/>
    <cellStyle name="Comma 2 2 4 3 3 3" xfId="49917" xr:uid="{C3C06D53-EEE9-4547-B0E5-FD443D6219E5}"/>
    <cellStyle name="Comma 2 2 4 3 3 4" xfId="47644" xr:uid="{BC01EC6F-8345-42AF-B31F-993FAE44D709}"/>
    <cellStyle name="Comma 2 2 4 3 3 5" xfId="54579" xr:uid="{FB0127C4-613B-4F81-AFAE-FFBF64CAE4DB}"/>
    <cellStyle name="Comma 2 2 4 3 4" xfId="2374" xr:uid="{5827330E-5964-4319-A7D2-DFB24FBA00D1}"/>
    <cellStyle name="Comma 2 2 4 3 4 2" xfId="50725" xr:uid="{B0580474-9BC2-4831-91F7-6317F901C5E4}"/>
    <cellStyle name="Comma 2 2 4 3 4 3" xfId="48485" xr:uid="{996A3085-45BC-4755-9E8E-E7482431CBC3}"/>
    <cellStyle name="Comma 2 2 4 3 5" xfId="45166" xr:uid="{EAB7D807-C15D-4FEE-89C6-0F098027B62B}"/>
    <cellStyle name="Comma 2 2 4 3 5 2" xfId="46775" xr:uid="{1B7EBD1D-4671-4219-ABFA-DC53C10CF4E0}"/>
    <cellStyle name="Comma 2 2 4 3 6" xfId="45657" xr:uid="{F1663DAE-F407-4600-9EE1-1E868F74C947}"/>
    <cellStyle name="Comma 2 2 4 3 6 2" xfId="49096" xr:uid="{A29A5131-1BB0-418C-914F-D39D38B18056}"/>
    <cellStyle name="Comma 2 2 4 3 7" xfId="46104" xr:uid="{7BF85F19-E6D8-48D8-81DF-D7BD10F4531E}"/>
    <cellStyle name="Comma 2 2 4 3 8" xfId="46439" xr:uid="{B41C2493-2AEF-40B6-8044-DDA34411D3F2}"/>
    <cellStyle name="Comma 2 2 4 3 9" xfId="44975" xr:uid="{4F9C35E4-D468-4444-A65A-001DE5A675B4}"/>
    <cellStyle name="Comma 2 2 4 4" xfId="592" xr:uid="{3459C53E-DFB6-4C6A-9E61-9C5CF65C78D4}"/>
    <cellStyle name="Comma 2 2 4 4 10" xfId="53297" xr:uid="{FCBB7F4B-634A-454B-9BA0-0350A5D1CFAB}"/>
    <cellStyle name="Comma 2 2 4 4 2" xfId="1149" xr:uid="{EF4A93C0-6542-4BEC-A23B-DD0DC2A60557}"/>
    <cellStyle name="Comma 2 2 4 4 2 2" xfId="2020" xr:uid="{50CB3EF1-9343-46B0-BE53-383BC9283979}"/>
    <cellStyle name="Comma 2 2 4 4 2 2 2" xfId="3730" xr:uid="{61B4377E-76FB-43CF-9D93-EEF2B296F398}"/>
    <cellStyle name="Comma 2 2 4 4 2 2 2 2" xfId="52077" xr:uid="{8F7280F1-996E-42C4-8278-B3BBE66E00E8}"/>
    <cellStyle name="Comma 2 2 4 4 2 2 3" xfId="50383" xr:uid="{E13AD483-13B7-48A1-8B09-B1F0536854A2}"/>
    <cellStyle name="Comma 2 2 4 4 2 2 4" xfId="48131" xr:uid="{15AFED37-B630-49D1-B9FC-6C6157F31CD5}"/>
    <cellStyle name="Comma 2 2 4 4 2 3" xfId="2861" xr:uid="{8A85E561-1753-4C4F-A446-AA34DEADF5C7}"/>
    <cellStyle name="Comma 2 2 4 4 2 3 2" xfId="51210" xr:uid="{E84581C6-BC70-4E2F-9478-DEE34259B9EB}"/>
    <cellStyle name="Comma 2 2 4 4 2 4" xfId="49572" xr:uid="{682F56B5-A03F-46B1-9038-3C7BEC013080}"/>
    <cellStyle name="Comma 2 2 4 4 2 5" xfId="47262" xr:uid="{BC7C6361-75B3-4F54-BB62-2C649FFE5133}"/>
    <cellStyle name="Comma 2 2 4 4 2 6" xfId="55010" xr:uid="{EF44E7E5-8C96-41E0-8706-C9D8169BAA60}"/>
    <cellStyle name="Comma 2 2 4 4 3" xfId="1466" xr:uid="{182161EA-BDD0-45A3-9ECD-B6D8335A7B91}"/>
    <cellStyle name="Comma 2 2 4 4 3 2" xfId="3176" xr:uid="{32788090-C4FC-4E5E-ACFC-088E696EEEAA}"/>
    <cellStyle name="Comma 2 2 4 4 3 2 2" xfId="51525" xr:uid="{3B3F2EFA-D45B-4EB3-81E1-3CEB98213A63}"/>
    <cellStyle name="Comma 2 2 4 4 3 3" xfId="49853" xr:uid="{CE214B58-F138-49B4-BDAF-2CFE5A14D489}"/>
    <cellStyle name="Comma 2 2 4 4 3 4" xfId="47577" xr:uid="{AD9E98FA-227E-4A41-B76A-4C7D2023E30F}"/>
    <cellStyle name="Comma 2 2 4 4 4" xfId="2307" xr:uid="{194528CE-15CA-4287-86F2-BC3FF289E69C}"/>
    <cellStyle name="Comma 2 2 4 4 4 2" xfId="50658" xr:uid="{151F4126-B9C5-47F0-BE6C-F0C17216275F}"/>
    <cellStyle name="Comma 2 2 4 4 4 3" xfId="48418" xr:uid="{34CD8954-2B53-4F1D-A5E7-DF4E30C0B53E}"/>
    <cellStyle name="Comma 2 2 4 4 5" xfId="45594" xr:uid="{57BC78CA-655E-49CD-8C05-A58DA819AE7D}"/>
    <cellStyle name="Comma 2 2 4 4 5 2" xfId="49029" xr:uid="{586D3190-BBA3-4F77-AEC0-DC78AEE955C9}"/>
    <cellStyle name="Comma 2 2 4 4 6" xfId="46037" xr:uid="{FFD2255F-7E9B-4C06-8BE1-64BE61ACA398}"/>
    <cellStyle name="Comma 2 2 4 4 7" xfId="46708" xr:uid="{63B61D55-32B8-4927-82E7-34758BEAB33D}"/>
    <cellStyle name="Comma 2 2 4 4 8" xfId="44909" xr:uid="{8BFBB922-3295-49F5-BE29-3BF7574F487D}"/>
    <cellStyle name="Comma 2 2 4 4 9" xfId="44279" xr:uid="{04AFFDC4-2955-4E39-B908-83C6F17C6D35}"/>
    <cellStyle name="Comma 2 2 4 5" xfId="1107" xr:uid="{2FA08392-1340-46B5-AB6E-4BD5AD56789A}"/>
    <cellStyle name="Comma 2 2 4 5 2" xfId="1978" xr:uid="{DF56D34A-057E-4294-B9FE-61E99D051AB6}"/>
    <cellStyle name="Comma 2 2 4 5 2 2" xfId="3688" xr:uid="{2C69F76A-5DB4-4074-AA90-BC63309D8ED8}"/>
    <cellStyle name="Comma 2 2 4 5 2 2 2" xfId="52035" xr:uid="{C2DFD4CC-D1D8-4C47-B6E2-1446D60CC154}"/>
    <cellStyle name="Comma 2 2 4 5 2 3" xfId="50341" xr:uid="{EB2BD179-BD58-4AEB-860F-DCF2A7F79CDF}"/>
    <cellStyle name="Comma 2 2 4 5 2 4" xfId="48089" xr:uid="{ACEEA2F8-DA16-4F74-A23D-78629E485FAE}"/>
    <cellStyle name="Comma 2 2 4 5 3" xfId="2819" xr:uid="{28A5BF14-534E-4E23-ADA4-146E48F2FE32}"/>
    <cellStyle name="Comma 2 2 4 5 3 2" xfId="51168" xr:uid="{25092FDC-61CA-4A2F-A430-04AD49C6FCDA}"/>
    <cellStyle name="Comma 2 2 4 5 3 3" xfId="48866" xr:uid="{062B0731-4B54-45A2-A839-E7C5112C8319}"/>
    <cellStyle name="Comma 2 2 4 5 4" xfId="45558" xr:uid="{86A51AD4-31BB-416F-B7C5-35383DC49663}"/>
    <cellStyle name="Comma 2 2 4 5 4 2" xfId="49534" xr:uid="{D171899F-45AD-43C4-A84C-E24FB877D6EE}"/>
    <cellStyle name="Comma 2 2 4 5 5" xfId="45995" xr:uid="{DD14C4EE-D035-4237-B343-27B015919C86}"/>
    <cellStyle name="Comma 2 2 4 5 6" xfId="47220" xr:uid="{70391714-D322-42E6-A28F-A3FDCCBC45FD}"/>
    <cellStyle name="Comma 2 2 4 5 7" xfId="44872" xr:uid="{1B4A3F76-8E18-4AE0-AB67-428F132FA5EA}"/>
    <cellStyle name="Comma 2 2 4 5 8" xfId="44240" xr:uid="{B6A17345-B597-4692-9882-B1B2B7C154C5}"/>
    <cellStyle name="Comma 2 2 4 5 9" xfId="54152" xr:uid="{9F9EE7E0-04E0-40AF-881F-83E07A3B59DA}"/>
    <cellStyle name="Comma 2 2 4 6" xfId="1388" xr:uid="{74F83615-B842-4E09-AC6A-9AA87CF6B0A2}"/>
    <cellStyle name="Comma 2 2 4 6 2" xfId="3099" xr:uid="{ACE7AB10-71E6-4A2F-8CD6-82A78E7FA555}"/>
    <cellStyle name="Comma 2 2 4 6 2 2" xfId="51448" xr:uid="{14D7DA8B-438F-4B9F-B656-83829A1FAEDE}"/>
    <cellStyle name="Comma 2 2 4 6 2 3" xfId="48961" xr:uid="{6B98EC14-3F7B-42B2-B78C-DF1D5A70D11B}"/>
    <cellStyle name="Comma 2 2 4 6 3" xfId="49777" xr:uid="{7293AF4A-EFF5-4F95-ADA2-080C31CA6ECA}"/>
    <cellStyle name="Comma 2 2 4 6 4" xfId="47500" xr:uid="{8199CCA8-2733-4D36-8F93-23FD6F7D342D}"/>
    <cellStyle name="Comma 2 2 4 7" xfId="4204" xr:uid="{8946B77F-6B32-4CB6-B3AD-9581454CB598}"/>
    <cellStyle name="Comma 2 2 4 7 2" xfId="46666" xr:uid="{791366ED-9079-40A5-9F4A-08E92642B2F2}"/>
    <cellStyle name="Comma 2 2 4 8" xfId="45111" xr:uid="{D4289E56-0669-4262-9D3C-CD4F7130CCEE}"/>
    <cellStyle name="Comma 2 2 4 9" xfId="45431" xr:uid="{6BC69A2F-FB91-4FBC-83A5-7683BCF631FC}"/>
    <cellStyle name="Comma 2 2 5" xfId="256" xr:uid="{227DBD12-D216-4B96-8146-3EDDFBCC9F9D}"/>
    <cellStyle name="Comma 2 2 5 10" xfId="46380" xr:uid="{E947149F-7FF0-4FE6-8595-328D2E0643CB}"/>
    <cellStyle name="Comma 2 2 5 11" xfId="44606" xr:uid="{1144677D-58DB-437F-AE5E-798F9F39F480}"/>
    <cellStyle name="Comma 2 2 5 12" xfId="44148" xr:uid="{C1250C34-173D-48DD-A4A6-B830EC0A444E}"/>
    <cellStyle name="Comma 2 2 5 13" xfId="601" xr:uid="{90CFF0DE-58FA-48F2-B637-B84F706A8F22}"/>
    <cellStyle name="Comma 2 2 5 14" xfId="52542" xr:uid="{944FB1CD-FE5B-4EA3-B3C0-49D9BFEAFD4B}"/>
    <cellStyle name="Comma 2 2 5 2" xfId="796" xr:uid="{69C69775-BD5E-4E07-ACB8-677DCCF9E928}"/>
    <cellStyle name="Comma 2 2 5 2 10" xfId="44471" xr:uid="{1091FD79-5B8C-49F2-B319-A57A2EA86592}"/>
    <cellStyle name="Comma 2 2 5 2 11" xfId="52969" xr:uid="{44DEF31A-D1A2-4D0E-A64E-E67FF8BDBD7F}"/>
    <cellStyle name="Comma 2 2 5 2 2" xfId="1351" xr:uid="{9E4AC0E4-C5E1-4B58-A3EB-E2C80470C516}"/>
    <cellStyle name="Comma 2 2 5 2 2 2" xfId="2222" xr:uid="{167B52D1-57DC-4676-AC10-E2FA3D171B09}"/>
    <cellStyle name="Comma 2 2 5 2 2 2 2" xfId="3932" xr:uid="{00E76730-4A16-45E5-B130-C652E2117026}"/>
    <cellStyle name="Comma 2 2 5 2 2 2 2 2" xfId="52279" xr:uid="{F1876669-C6A9-45F8-9092-F03096728C60}"/>
    <cellStyle name="Comma 2 2 5 2 2 2 3" xfId="50575" xr:uid="{0440F0DB-BB5B-41CD-A8EA-4814A183054C}"/>
    <cellStyle name="Comma 2 2 5 2 2 2 4" xfId="48333" xr:uid="{F2F0CE14-38E0-47E7-8B42-F840C1A089A1}"/>
    <cellStyle name="Comma 2 2 5 2 2 2 5" xfId="55541" xr:uid="{335E85E9-6FAC-45DD-9AEA-210115202D59}"/>
    <cellStyle name="Comma 2 2 5 2 2 3" xfId="3063" xr:uid="{E6FA8C75-BFF7-4FB0-B2E9-3DF4AA4F5DE0}"/>
    <cellStyle name="Comma 2 2 5 2 2 3 2" xfId="51412" xr:uid="{316A9463-1946-445D-B5E9-1C56AC305B00}"/>
    <cellStyle name="Comma 2 2 5 2 2 4" xfId="49749" xr:uid="{7D6FECD0-E3ED-4E36-A457-281210981B23}"/>
    <cellStyle name="Comma 2 2 5 2 2 5" xfId="47464" xr:uid="{B85ECB7D-9963-4D30-9A37-01F1D435582E}"/>
    <cellStyle name="Comma 2 2 5 2 2 6" xfId="53828" xr:uid="{73B32CBE-FE03-4440-B69C-7EC87DA79E04}"/>
    <cellStyle name="Comma 2 2 5 2 3" xfId="1668" xr:uid="{105E36BB-55A9-4CE7-ACFB-383C0B50E18D}"/>
    <cellStyle name="Comma 2 2 5 2 3 2" xfId="3378" xr:uid="{18FF434D-5738-46C0-B6C4-DF9DC503DD12}"/>
    <cellStyle name="Comma 2 2 5 2 3 2 2" xfId="51727" xr:uid="{439A2598-AC44-424B-B1D7-30A17D9B6E73}"/>
    <cellStyle name="Comma 2 2 5 2 3 3" xfId="50045" xr:uid="{BB01705B-7079-4025-BF55-3CFAC395E399}"/>
    <cellStyle name="Comma 2 2 5 2 3 4" xfId="47779" xr:uid="{B4497436-D464-4360-8496-6E433AF713E4}"/>
    <cellStyle name="Comma 2 2 5 2 3 5" xfId="54682" xr:uid="{432F34DB-C9CB-40BC-A212-C8F8662DE088}"/>
    <cellStyle name="Comma 2 2 5 2 4" xfId="2509" xr:uid="{520F1D3B-1308-41CC-A3E4-F7DF8569042F}"/>
    <cellStyle name="Comma 2 2 5 2 4 2" xfId="50860" xr:uid="{F61BC4F3-29D1-4BB6-ADED-A00A1E62BCE5}"/>
    <cellStyle name="Comma 2 2 5 2 4 3" xfId="48620" xr:uid="{9060490C-EE9B-4048-8196-7543DEE6E6C9}"/>
    <cellStyle name="Comma 2 2 5 2 5" xfId="45262" xr:uid="{8E21ADF2-527E-48B3-AF86-503DB1584F01}"/>
    <cellStyle name="Comma 2 2 5 2 5 2" xfId="46910" xr:uid="{05598570-707A-4C5A-B8C8-8D63E4F54AD5}"/>
    <cellStyle name="Comma 2 2 5 2 6" xfId="45771" xr:uid="{81D674D8-0390-4290-81A1-C9A24867F552}"/>
    <cellStyle name="Comma 2 2 5 2 6 2" xfId="49231" xr:uid="{508EDB95-884F-47A2-9771-31A520C847F7}"/>
    <cellStyle name="Comma 2 2 5 2 7" xfId="46239" xr:uid="{5B7E1FB3-BB3A-4C5A-8FF7-DB0C2A3438EB}"/>
    <cellStyle name="Comma 2 2 5 2 8" xfId="46574" xr:uid="{19820DF6-CE67-4AF0-B1EF-822A08D4B364}"/>
    <cellStyle name="Comma 2 2 5 2 9" xfId="45072" xr:uid="{69205359-E2DC-4574-BBEE-7E4A8E9599BD}"/>
    <cellStyle name="Comma 2 2 5 3" xfId="1157" xr:uid="{269E7A24-57B2-43EA-A2EC-9C662E4EE414}"/>
    <cellStyle name="Comma 2 2 5 3 2" xfId="2028" xr:uid="{E765626D-D3DF-498B-851A-921C2A7AA3E6}"/>
    <cellStyle name="Comma 2 2 5 3 2 2" xfId="3738" xr:uid="{E06F6DCD-24B2-4773-ACFC-0F37094DF058}"/>
    <cellStyle name="Comma 2 2 5 3 2 2 2" xfId="52085" xr:uid="{7A57F816-B5DB-4C9E-8186-DF529056C3FB}"/>
    <cellStyle name="Comma 2 2 5 3 2 3" xfId="50390" xr:uid="{BBFA32E0-3EF1-4C60-B04E-828E89499680}"/>
    <cellStyle name="Comma 2 2 5 3 2 4" xfId="48139" xr:uid="{351C0A6E-D353-4813-9EE6-D1A8AC082495}"/>
    <cellStyle name="Comma 2 2 5 3 2 5" xfId="55113" xr:uid="{1E6202C7-9B5D-415E-A5A7-CF1BE14FF2CB}"/>
    <cellStyle name="Comma 2 2 5 3 3" xfId="2869" xr:uid="{C8656506-36E2-464E-8495-4D39319D6211}"/>
    <cellStyle name="Comma 2 2 5 3 3 2" xfId="51218" xr:uid="{CDB5BD81-634F-4DDD-87AD-449D8B69D704}"/>
    <cellStyle name="Comma 2 2 5 3 3 3" xfId="48901" xr:uid="{88C0F1CD-FB3E-4550-ACA3-7EDEFAECA98C}"/>
    <cellStyle name="Comma 2 2 5 3 4" xfId="45599" xr:uid="{D1B17AAF-08AD-419B-BC9C-30A3C53531AF}"/>
    <cellStyle name="Comma 2 2 5 3 4 2" xfId="49579" xr:uid="{E231EE20-2AD6-4708-90A0-E20790B351FE}"/>
    <cellStyle name="Comma 2 2 5 3 5" xfId="46045" xr:uid="{CEFBC5C6-B9FD-4BAA-8E81-BEC0C1696055}"/>
    <cellStyle name="Comma 2 2 5 3 6" xfId="47270" xr:uid="{4B724FA3-8DA9-41A3-815F-EABE6640EBD9}"/>
    <cellStyle name="Comma 2 2 5 3 7" xfId="44916" xr:uid="{69398EB8-0092-4FB1-AFE0-14034007F316}"/>
    <cellStyle name="Comma 2 2 5 3 8" xfId="44287" xr:uid="{D7783AA7-7CAD-4FFE-B173-9D4BBF1185A8}"/>
    <cellStyle name="Comma 2 2 5 3 9" xfId="53400" xr:uid="{01B7D6AA-28F4-4099-B728-4AEE86141388}"/>
    <cellStyle name="Comma 2 2 5 4" xfId="1396" xr:uid="{A3631160-78B7-4257-83CA-547F0141802A}"/>
    <cellStyle name="Comma 2 2 5 4 2" xfId="3107" xr:uid="{BB545BBF-84D2-4ADF-912C-32C3F267664D}"/>
    <cellStyle name="Comma 2 2 5 4 2 2" xfId="51456" xr:uid="{D6577EE7-2BF9-4808-BC1D-245E207BE692}"/>
    <cellStyle name="Comma 2 2 5 4 2 3" xfId="48968" xr:uid="{94B6810F-5432-46C0-B478-8C8CA0F150DE}"/>
    <cellStyle name="Comma 2 2 5 4 3" xfId="49785" xr:uid="{D5B404B9-381B-49E2-9EAA-B79987960D0D}"/>
    <cellStyle name="Comma 2 2 5 4 4" xfId="47508" xr:uid="{BD6A2F1F-CC13-4B0D-8008-DA805B0DAAD2}"/>
    <cellStyle name="Comma 2 2 5 4 5" xfId="44783" xr:uid="{AFB9EC05-3464-4419-9731-AA590B1650B2}"/>
    <cellStyle name="Comma 2 2 5 4 6" xfId="54255" xr:uid="{08732A8C-42CB-4CB3-BBBD-D228F0EFEB6C}"/>
    <cellStyle name="Comma 2 2 5 5" xfId="1474" xr:uid="{2B3B27F4-A161-4581-86B6-CDE6D5FDE2D6}"/>
    <cellStyle name="Comma 2 2 5 5 2" xfId="3184" xr:uid="{56077780-B718-42FF-A91A-A77C23411E04}"/>
    <cellStyle name="Comma 2 2 5 5 2 2" xfId="51533" xr:uid="{AF63DA97-CE90-4F26-B7A5-B2091839922C}"/>
    <cellStyle name="Comma 2 2 5 5 3" xfId="49860" xr:uid="{DD69F280-6650-4DD9-972E-9ADE73E21800}"/>
    <cellStyle name="Comma 2 2 5 5 4" xfId="47585" xr:uid="{AF7F6938-E0BF-4136-9C5C-8F13BA5D2CFC}"/>
    <cellStyle name="Comma 2 2 5 6" xfId="2315" xr:uid="{5D72807A-C0A7-4E54-8800-38EDE7B02D35}"/>
    <cellStyle name="Comma 2 2 5 6 2" xfId="50666" xr:uid="{C9E4A863-23B1-4495-B3E3-09BFC226AAAE}"/>
    <cellStyle name="Comma 2 2 5 6 3" xfId="48426" xr:uid="{1F75BC3D-32C5-4445-B3B6-2756BB293B35}"/>
    <cellStyle name="Comma 2 2 5 7" xfId="4309" xr:uid="{0E51B0F3-B6C7-4C87-A557-FA18633DDE4A}"/>
    <cellStyle name="Comma 2 2 5 7 2" xfId="46716" xr:uid="{BC6A27EE-D998-4370-85B2-96A7688E2FEE}"/>
    <cellStyle name="Comma 2 2 5 8" xfId="45471" xr:uid="{72E54AC4-311D-4356-9468-8C585C3C5018}"/>
    <cellStyle name="Comma 2 2 5 8 2" xfId="49037" xr:uid="{656AC97A-8071-415A-A679-4EC0D4F0A61E}"/>
    <cellStyle name="Comma 2 2 5 9" xfId="45903" xr:uid="{B346862D-809D-4116-A655-11D520C45ECF}"/>
    <cellStyle name="Comma 2 2 6" xfId="741" xr:uid="{45C35423-3D77-460D-9219-8D95CDAF75EA}"/>
    <cellStyle name="Comma 2 2 6 10" xfId="44551" xr:uid="{79B59AE2-E1DC-42D3-88E9-2E704AA3382E}"/>
    <cellStyle name="Comma 2 2 6 11" xfId="44093" xr:uid="{7B07EF10-A08D-46D7-8B40-77DE19452CA8}"/>
    <cellStyle name="Comma 2 2 6 12" xfId="52756" xr:uid="{51179457-4310-4E59-9584-CB32A5272733}"/>
    <cellStyle name="Comma 2 2 6 2" xfId="839" xr:uid="{2A8E4A5F-9DA3-47E1-8EDF-8E0F74B13EA5}"/>
    <cellStyle name="Comma 2 2 6 2 2" xfId="1711" xr:uid="{5012A39A-51B2-4B47-980B-854FD9E029A6}"/>
    <cellStyle name="Comma 2 2 6 2 2 2" xfId="3421" xr:uid="{9781955D-D0F5-48F5-B249-1D65E694F7A6}"/>
    <cellStyle name="Comma 2 2 6 2 2 2 2" xfId="51770" xr:uid="{2E652D62-3C9A-4FB1-9803-4280E8AEB451}"/>
    <cellStyle name="Comma 2 2 6 2 2 3" xfId="50086" xr:uid="{789B9CB6-3B21-4C60-8071-67AD44E23C6C}"/>
    <cellStyle name="Comma 2 2 6 2 2 4" xfId="47822" xr:uid="{FFD6EEE3-71F3-47F4-A056-87FFA43CDEB9}"/>
    <cellStyle name="Comma 2 2 6 2 2 5" xfId="55327" xr:uid="{38E00703-64BE-4CF9-8994-4D4D4420F394}"/>
    <cellStyle name="Comma 2 2 6 2 3" xfId="2552" xr:uid="{2D0C40DB-2CAD-4722-B2E5-54C6CCCDF353}"/>
    <cellStyle name="Comma 2 2 6 2 3 2" xfId="50903" xr:uid="{CD77E28C-7114-4CB5-AA07-B50367EDF2DD}"/>
    <cellStyle name="Comma 2 2 6 2 3 3" xfId="48660" xr:uid="{B7A50D6F-A6D4-4575-9BDA-A562BA9C249E}"/>
    <cellStyle name="Comma 2 2 6 2 4" xfId="45726" xr:uid="{C26F5B10-8BC5-4D0B-8E53-66EC2B450EA4}"/>
    <cellStyle name="Comma 2 2 6 2 4 2" xfId="49274" xr:uid="{BFA8EF86-4018-4FDA-B6A7-C2E214A6DC1A}"/>
    <cellStyle name="Comma 2 2 6 2 5" xfId="46184" xr:uid="{E3278990-B0F2-4C08-8B1E-BE2C4D97A402}"/>
    <cellStyle name="Comma 2 2 6 2 6" xfId="46953" xr:uid="{E8FD825F-6ECE-4D05-AFDD-550FD3AF0057}"/>
    <cellStyle name="Comma 2 2 6 2 7" xfId="45019" xr:uid="{6C2BE51B-982C-40AE-A307-0A73F7CFF9EC}"/>
    <cellStyle name="Comma 2 2 6 2 8" xfId="44421" xr:uid="{4753ACCF-EC50-4D59-8CEB-2AC9CA9E5920}"/>
    <cellStyle name="Comma 2 2 6 2 9" xfId="53614" xr:uid="{52491C09-1078-4617-A711-4B268DB51079}"/>
    <cellStyle name="Comma 2 2 6 3" xfId="1296" xr:uid="{92445AEC-5306-4019-BFCB-F8D96849D569}"/>
    <cellStyle name="Comma 2 2 6 3 2" xfId="2167" xr:uid="{B2708163-3F4F-4D0F-8015-67CD81428D04}"/>
    <cellStyle name="Comma 2 2 6 3 2 2" xfId="3877" xr:uid="{EAA64CE4-EB99-4223-A361-C239B7424A84}"/>
    <cellStyle name="Comma 2 2 6 3 2 2 2" xfId="52224" xr:uid="{BCE63405-5933-445D-BC69-744122DAD6FE}"/>
    <cellStyle name="Comma 2 2 6 3 2 3" xfId="50524" xr:uid="{05D4BE4F-AF08-49B4-9BB1-5D907533438F}"/>
    <cellStyle name="Comma 2 2 6 3 2 4" xfId="48278" xr:uid="{809A80E1-45E8-41C8-8AAE-5CE08237C2AA}"/>
    <cellStyle name="Comma 2 2 6 3 3" xfId="3008" xr:uid="{A173AEF0-AC03-4D31-BA22-83B5F6320831}"/>
    <cellStyle name="Comma 2 2 6 3 3 2" xfId="51357" xr:uid="{0916B706-5D90-4686-9E42-1F9DEB983030}"/>
    <cellStyle name="Comma 2 2 6 3 3 3" xfId="48920" xr:uid="{3C439986-6C8D-437C-AAC3-634BEB0317F4}"/>
    <cellStyle name="Comma 2 2 6 3 4" xfId="49706" xr:uid="{F556B574-EF09-44D3-8CA1-38097EA7DC00}"/>
    <cellStyle name="Comma 2 2 6 3 5" xfId="47409" xr:uid="{988987A2-AD7A-4066-808D-00A0F7CB78F4}"/>
    <cellStyle name="Comma 2 2 6 3 6" xfId="44735" xr:uid="{77CE6111-EB59-458A-9EC2-B14E6B77D206}"/>
    <cellStyle name="Comma 2 2 6 3 7" xfId="54469" xr:uid="{21B3B90E-CEFC-4967-A007-0C44A5CD657B}"/>
    <cellStyle name="Comma 2 2 6 4" xfId="1613" xr:uid="{36141041-A048-4F70-BEA3-0D4A5F7F8E1C}"/>
    <cellStyle name="Comma 2 2 6 4 2" xfId="3323" xr:uid="{C12766A2-1479-446B-8611-1B15D6BB9901}"/>
    <cellStyle name="Comma 2 2 6 4 2 2" xfId="51672" xr:uid="{A9E85D26-680B-4F9E-83F2-9B16E1D6C98E}"/>
    <cellStyle name="Comma 2 2 6 4 3" xfId="49994" xr:uid="{FCE4CD71-C366-44C4-93C8-F79EA4C4CA20}"/>
    <cellStyle name="Comma 2 2 6 4 4" xfId="47724" xr:uid="{4C3BAE5F-EBB3-4407-947A-33E82C02545E}"/>
    <cellStyle name="Comma 2 2 6 4 5" xfId="45358" xr:uid="{55B61FE3-91CE-422C-B714-73A127ECF17D}"/>
    <cellStyle name="Comma 2 2 6 5" xfId="2454" xr:uid="{69371AE3-4AAF-45B0-9BEF-F91FF0DE9E42}"/>
    <cellStyle name="Comma 2 2 6 5 2" xfId="50805" xr:uid="{A55B4548-7B86-45D0-B93F-1172E6B7A341}"/>
    <cellStyle name="Comma 2 2 6 5 3" xfId="48565" xr:uid="{6ED98179-F0BB-4C92-B50C-600DA589AC4F}"/>
    <cellStyle name="Comma 2 2 6 6" xfId="45231" xr:uid="{FB58112F-E92F-4A81-9FE7-BAF9972A3DBD}"/>
    <cellStyle name="Comma 2 2 6 6 2" xfId="46855" xr:uid="{091A7A28-66F0-47F6-92D5-6C1F7643C9A5}"/>
    <cellStyle name="Comma 2 2 6 7" xfId="45418" xr:uid="{173B11B8-F27D-4B7D-B4ED-56E6AE6DC8B4}"/>
    <cellStyle name="Comma 2 2 6 7 2" xfId="49176" xr:uid="{E1F7A100-03D2-4E58-9320-82AB9CB31686}"/>
    <cellStyle name="Comma 2 2 6 8" xfId="45848" xr:uid="{0DAF4264-6A0D-49E4-9D50-796D7CE974FE}"/>
    <cellStyle name="Comma 2 2 6 9" xfId="46519" xr:uid="{42558A67-E250-4E54-AC94-FBA28D337632}"/>
    <cellStyle name="Comma 2 2 7" xfId="700" xr:uid="{B1B80A2C-0CE4-4BEA-B2B1-FA2C797327A6}"/>
    <cellStyle name="Comma 2 2 7 10" xfId="44382" xr:uid="{D21DD91B-5EEB-4D8D-B6EE-05E9B122C7D9}"/>
    <cellStyle name="Comma 2 2 7 11" xfId="53187" xr:uid="{C78BD034-A675-4128-96EC-9B6ACFE8BDAF}"/>
    <cellStyle name="Comma 2 2 7 2" xfId="1256" xr:uid="{D3E0BDA2-9F4D-41E1-93B3-7A57EFA767E4}"/>
    <cellStyle name="Comma 2 2 7 2 2" xfId="2127" xr:uid="{BF90B21C-80C7-41C8-8DE1-2C4712B46398}"/>
    <cellStyle name="Comma 2 2 7 2 2 2" xfId="3837" xr:uid="{0EDEA279-97FD-4229-BBCD-8246A5DF3DDC}"/>
    <cellStyle name="Comma 2 2 7 2 2 2 2" xfId="52184" xr:uid="{430D1C3D-E9ED-4AB2-8DBD-BE26E596C36F}"/>
    <cellStyle name="Comma 2 2 7 2 2 3" xfId="50485" xr:uid="{88B9F13E-8273-4A75-9E62-EAA5685DD113}"/>
    <cellStyle name="Comma 2 2 7 2 2 4" xfId="48238" xr:uid="{6CA2BD2F-4440-41AD-A1DB-1B8542A179E3}"/>
    <cellStyle name="Comma 2 2 7 2 3" xfId="2968" xr:uid="{CC5577AA-C527-44FC-BAEA-8D032B8ACA95}"/>
    <cellStyle name="Comma 2 2 7 2 3 2" xfId="51317" xr:uid="{315C02F4-3877-4A38-AA9F-8ED28AA3DABA}"/>
    <cellStyle name="Comma 2 2 7 2 3 3" xfId="48911" xr:uid="{950E80A9-AE38-4EF2-A79A-D49C2791E893}"/>
    <cellStyle name="Comma 2 2 7 2 4" xfId="49669" xr:uid="{3D32A30C-D66F-4AD0-90AA-C8ACD98EC248}"/>
    <cellStyle name="Comma 2 2 7 2 5" xfId="47369" xr:uid="{0BB3BF2D-DFAF-43E4-A9C5-C8D780F7A44C}"/>
    <cellStyle name="Comma 2 2 7 2 6" xfId="54900" xr:uid="{2629E8C7-A031-4FBB-A2AC-768DF2F55A84}"/>
    <cellStyle name="Comma 2 2 7 3" xfId="1573" xr:uid="{95805177-4567-47E5-9251-F09D0B4C4F3D}"/>
    <cellStyle name="Comma 2 2 7 3 2" xfId="3283" xr:uid="{B8511640-D8F8-453B-AE4D-EFBE5BFC0538}"/>
    <cellStyle name="Comma 2 2 7 3 2 2" xfId="51632" xr:uid="{F5C0B48E-BA3A-429D-9F3F-E8DFE4DED852}"/>
    <cellStyle name="Comma 2 2 7 3 3" xfId="49955" xr:uid="{5929D54F-5E02-4B85-B718-0F0E5BEDC3DF}"/>
    <cellStyle name="Comma 2 2 7 3 4" xfId="47684" xr:uid="{D5F0C7DD-4FF7-46DD-BEF3-9329D6586135}"/>
    <cellStyle name="Comma 2 2 7 4" xfId="2414" xr:uid="{E34837B6-4296-4B2B-B567-C17E05385969}"/>
    <cellStyle name="Comma 2 2 7 4 2" xfId="50765" xr:uid="{4F9E3C0D-73A7-4A49-8375-A4F0AB1D8520}"/>
    <cellStyle name="Comma 2 2 7 4 3" xfId="48525" xr:uid="{2BD9CDB8-23BB-40ED-AB81-99032A7E5C52}"/>
    <cellStyle name="Comma 2 2 7 5" xfId="45202" xr:uid="{102CF5CE-9D61-4642-A7BE-552D6DE70BEC}"/>
    <cellStyle name="Comma 2 2 7 5 2" xfId="46815" xr:uid="{EAD219B5-32D7-48C4-ACEB-34FB87FC6B8F}"/>
    <cellStyle name="Comma 2 2 7 6" xfId="45688" xr:uid="{95AE12FC-C359-40C9-98A6-A2A8C53DCF69}"/>
    <cellStyle name="Comma 2 2 7 6 2" xfId="49136" xr:uid="{0F5274D7-2578-4D92-A7F9-1C59672C9B8B}"/>
    <cellStyle name="Comma 2 2 7 7" xfId="46144" xr:uid="{8EA46968-CD2A-4A9A-B169-FADD429E721B}"/>
    <cellStyle name="Comma 2 2 7 8" xfId="46479" xr:uid="{00645DAF-3CBC-4095-844E-F05C489FB99C}"/>
    <cellStyle name="Comma 2 2 7 9" xfId="44642" xr:uid="{D1EADCE3-6BD9-4392-B13A-D4FA43C3B8E1}"/>
    <cellStyle name="Comma 2 2 8" xfId="610" xr:uid="{83CDEDE3-2391-4F71-AC92-426E144437BD}"/>
    <cellStyle name="Comma 2 2 8 10" xfId="44295" xr:uid="{215D0AA5-0526-453B-B1B6-21568C3F4626}"/>
    <cellStyle name="Comma 2 2 8 11" xfId="54042" xr:uid="{27AAB870-3056-4099-89EC-68755B8DFA06}"/>
    <cellStyle name="Comma 2 2 8 2" xfId="1166" xr:uid="{EC7DB66B-D406-4C9B-B31D-CE717ECCFC13}"/>
    <cellStyle name="Comma 2 2 8 2 2" xfId="2037" xr:uid="{1223C0C1-695F-48ED-A279-229976CFD078}"/>
    <cellStyle name="Comma 2 2 8 2 2 2" xfId="3747" xr:uid="{F533D1D9-B6AC-479C-9343-AD7357F78FB9}"/>
    <cellStyle name="Comma 2 2 8 2 2 2 2" xfId="52094" xr:uid="{78438A8F-48F6-4D3E-A2B5-99BBA311F93B}"/>
    <cellStyle name="Comma 2 2 8 2 2 3" xfId="50399" xr:uid="{CD3E9EB1-1594-46EC-A351-0B6E2DE125FC}"/>
    <cellStyle name="Comma 2 2 8 2 2 4" xfId="48148" xr:uid="{D498D5AE-4E4A-425A-B4DE-0E01CE3296FA}"/>
    <cellStyle name="Comma 2 2 8 2 3" xfId="2878" xr:uid="{6BC1D88B-DA16-4A35-88C1-45CBE8749549}"/>
    <cellStyle name="Comma 2 2 8 2 3 2" xfId="51227" xr:uid="{8DF4DB7F-C8DB-4CA6-8454-BB4AF8EC3F03}"/>
    <cellStyle name="Comma 2 2 8 2 4" xfId="49587" xr:uid="{FEB14291-96BE-4A70-9FAB-6EACC5C37203}"/>
    <cellStyle name="Comma 2 2 8 2 5" xfId="47279" xr:uid="{50389AFF-A16F-426A-B68D-4DC2F82465B3}"/>
    <cellStyle name="Comma 2 2 8 3" xfId="1483" xr:uid="{83B09CEF-035D-4E68-A280-30C569E1675C}"/>
    <cellStyle name="Comma 2 2 8 3 2" xfId="3193" xr:uid="{3C34CF5D-221F-41F3-9E49-B5976881ABE1}"/>
    <cellStyle name="Comma 2 2 8 3 2 2" xfId="51542" xr:uid="{91A0A929-85C4-4793-979C-9553B5BBF57E}"/>
    <cellStyle name="Comma 2 2 8 3 3" xfId="49869" xr:uid="{98940984-CD9C-42E5-B6D2-B98AFCA77591}"/>
    <cellStyle name="Comma 2 2 8 3 4" xfId="47594" xr:uid="{6BFFD986-A241-4E02-81A6-9335B767DB9E}"/>
    <cellStyle name="Comma 2 2 8 4" xfId="2324" xr:uid="{C77529C2-5877-4306-A64C-FE136ED73BBF}"/>
    <cellStyle name="Comma 2 2 8 4 2" xfId="50675" xr:uid="{85283CEE-A4D3-4F83-ADC1-1997A7476D27}"/>
    <cellStyle name="Comma 2 2 8 4 3" xfId="48435" xr:uid="{7A270F3B-DB47-4831-ABA1-0529D18E8595}"/>
    <cellStyle name="Comma 2 2 8 5" xfId="45124" xr:uid="{71D56428-5942-4DCB-A220-95C4A0443517}"/>
    <cellStyle name="Comma 2 2 8 5 2" xfId="46725" xr:uid="{8E3E878F-5E22-453E-916A-FCFE821E535F}"/>
    <cellStyle name="Comma 2 2 8 6" xfId="45608" xr:uid="{92A8D417-C8DD-4A9F-8395-8B113261E69C}"/>
    <cellStyle name="Comma 2 2 8 6 2" xfId="49046" xr:uid="{3A0690FF-A1F0-4F7C-87AE-6033E164A721}"/>
    <cellStyle name="Comma 2 2 8 7" xfId="46054" xr:uid="{825254A7-2137-4982-B59D-E9528637FBB8}"/>
    <cellStyle name="Comma 2 2 8 8" xfId="46389" xr:uid="{31DE754A-CEFA-4544-B2A5-78F793C4A791}"/>
    <cellStyle name="Comma 2 2 8 9" xfId="44925" xr:uid="{02876375-D823-457A-92EA-4343F38D4223}"/>
    <cellStyle name="Comma 2 2 9" xfId="918" xr:uid="{A5DA71EC-D5B6-41D8-999D-96A6EA56E9D0}"/>
    <cellStyle name="Comma 2 2 9 2" xfId="1790" xr:uid="{2A406727-A160-4DFA-A192-F7F6F8BC92D2}"/>
    <cellStyle name="Comma 2 2 9 2 2" xfId="3500" xr:uid="{191619AD-648A-4893-9D17-228675DC9222}"/>
    <cellStyle name="Comma 2 2 9 2 2 2" xfId="51847" xr:uid="{2D4FB7D8-EE46-49C3-A3FE-EF1647A1F746}"/>
    <cellStyle name="Comma 2 2 9 2 3" xfId="50157" xr:uid="{14CCBB22-FCA5-4CB7-B6E0-7934B4E1ED2C}"/>
    <cellStyle name="Comma 2 2 9 2 4" xfId="47901" xr:uid="{8424FEF1-23E6-42D9-8B84-815006B20674}"/>
    <cellStyle name="Comma 2 2 9 3" xfId="2631" xr:uid="{E9685566-7BE9-4A9B-BFED-A85FB87DE781}"/>
    <cellStyle name="Comma 2 2 9 3 2" xfId="50980" xr:uid="{315013B3-D0E0-4863-A736-F2FC5CFE3D3D}"/>
    <cellStyle name="Comma 2 2 9 3 3" xfId="48737" xr:uid="{92C27A2D-311A-4373-B6D4-F5E68F5F6A0A}"/>
    <cellStyle name="Comma 2 2 9 4" xfId="45507" xr:uid="{46D7E23D-BB5C-4C26-981E-F955B3034334}"/>
    <cellStyle name="Comma 2 2 9 4 2" xfId="47032" xr:uid="{6E754F03-D61E-4639-AF6F-E67D4128E7A1}"/>
    <cellStyle name="Comma 2 2 9 5" xfId="45939" xr:uid="{6CF4E89F-02B2-46B0-B4A8-5FDCB424E4F4}"/>
    <cellStyle name="Comma 2 2 9 5 2" xfId="49348" xr:uid="{2043D8CC-F58D-4D9D-B321-099676EE82B6}"/>
    <cellStyle name="Comma 2 2 9 6" xfId="46326" xr:uid="{94430E2C-3747-44E2-8747-3440A95068BE}"/>
    <cellStyle name="Comma 2 2 9 7" xfId="44820" xr:uid="{23496840-3ABF-4E52-843C-0B71E91107FC}"/>
    <cellStyle name="Comma 2 2 9 8" xfId="44184" xr:uid="{709410EB-EF87-42E7-9A21-257A8ABB1C15}"/>
    <cellStyle name="Comma 2 20" xfId="6500" xr:uid="{A3BC13C7-06E8-4C1B-A4B8-D08A12924C36}"/>
    <cellStyle name="Comma 2 20 2" xfId="46271" xr:uid="{B699FF83-D9D6-4567-AC14-B77FA45465E8}"/>
    <cellStyle name="Comma 2 21" xfId="44502" xr:uid="{3A02747A-5D73-4D4D-8DE9-FC740B190E63}"/>
    <cellStyle name="Comma 2 22" xfId="44044" xr:uid="{5A69A96F-7DC5-4A73-9305-990394DBFC69}"/>
    <cellStyle name="Comma 2 23" xfId="504" xr:uid="{F20F8099-9863-4884-9377-7CA1BC095D97}"/>
    <cellStyle name="Comma 2 24" xfId="52325" xr:uid="{E9D237B1-D7F9-4A2E-B9C6-B946B7A94C35}"/>
    <cellStyle name="Comma 2 3" xfId="24" xr:uid="{B48C6E4F-AF08-446C-830C-C19E3D2152F1}"/>
    <cellStyle name="Comma 2 3 10" xfId="965" xr:uid="{097AC8F0-69F0-4D36-922D-63EF8AF87E6A}"/>
    <cellStyle name="Comma 2 3 10 2" xfId="1836" xr:uid="{1BB77B8D-04F1-4BEE-9FD1-29918828D756}"/>
    <cellStyle name="Comma 2 3 10 2 2" xfId="3546" xr:uid="{4A44C8A6-B79A-426A-9F3A-E1628DE30294}"/>
    <cellStyle name="Comma 2 3 10 2 2 2" xfId="51893" xr:uid="{166FB440-C624-4E89-B419-75A431F3AA2F}"/>
    <cellStyle name="Comma 2 3 10 2 3" xfId="50201" xr:uid="{946EAE12-CB2F-450D-94DB-E6E69D3F3F29}"/>
    <cellStyle name="Comma 2 3 10 2 4" xfId="47947" xr:uid="{B1021746-BE13-4CCF-8B03-C823152F5287}"/>
    <cellStyle name="Comma 2 3 10 3" xfId="2677" xr:uid="{518E7751-BCB6-4A26-9D4C-41DB07AE765A}"/>
    <cellStyle name="Comma 2 3 10 3 2" xfId="51026" xr:uid="{137B9F23-809E-4698-B2E0-908512172283}"/>
    <cellStyle name="Comma 2 3 10 3 3" xfId="48782" xr:uid="{5D2F5001-1AB8-4AC0-87E8-E6E4C16311CA}"/>
    <cellStyle name="Comma 2 3 10 4" xfId="49394" xr:uid="{401CBC26-AB99-4F21-844B-2A023382EBB0}"/>
    <cellStyle name="Comma 2 3 10 5" xfId="47078" xr:uid="{7DBDD4E7-620F-4BDF-83C6-10A922F6F836}"/>
    <cellStyle name="Comma 2 3 10 6" xfId="44691" xr:uid="{B4B27221-EEF5-4F59-82D0-D8A0C5BED080}"/>
    <cellStyle name="Comma 2 3 11" xfId="1057" xr:uid="{9D1E9ED0-B87D-4E3D-865E-8320D0869FA1}"/>
    <cellStyle name="Comma 2 3 11 2" xfId="1928" xr:uid="{568EA156-61AE-496B-84E5-C1196D4881AF}"/>
    <cellStyle name="Comma 2 3 11 2 2" xfId="3638" xr:uid="{CF333348-04E6-4B23-A4BB-5A4BC535D5A8}"/>
    <cellStyle name="Comma 2 3 11 2 2 2" xfId="51985" xr:uid="{8F72349B-A4C7-48CC-96F6-50842A66C4B8}"/>
    <cellStyle name="Comma 2 3 11 2 3" xfId="50291" xr:uid="{5004776A-017E-4E64-B081-697DB492BAAF}"/>
    <cellStyle name="Comma 2 3 11 2 4" xfId="48039" xr:uid="{60039380-982A-41B1-81E1-94A06FFAADCF}"/>
    <cellStyle name="Comma 2 3 11 3" xfId="2769" xr:uid="{40D56D9C-5987-4FFF-890C-BBF95354C094}"/>
    <cellStyle name="Comma 2 3 11 3 2" xfId="51118" xr:uid="{D0BE8412-F6F7-43D6-BB57-57D4BF21631A}"/>
    <cellStyle name="Comma 2 3 11 4" xfId="49484" xr:uid="{FAA52F5D-D6D7-4D9D-B80D-E76740E909F0}"/>
    <cellStyle name="Comma 2 3 11 5" xfId="47170" xr:uid="{C9876FB7-58A7-4D99-8BA4-2903A92DD710}"/>
    <cellStyle name="Comma 2 3 11 6" xfId="45318" xr:uid="{6950C05B-0683-4C33-A762-C3C8C60809F7}"/>
    <cellStyle name="Comma 2 3 12" xfId="1420" xr:uid="{6F30A50E-76F8-4B37-BA56-5B52CE2AB2C1}"/>
    <cellStyle name="Comma 2 3 12 2" xfId="3130" xr:uid="{1F1EF69A-BA1F-4047-A013-BFFE15643965}"/>
    <cellStyle name="Comma 2 3 12 2 2" xfId="51479" xr:uid="{3CFB8DAB-E4E6-47AD-B67F-151D68CB58E0}"/>
    <cellStyle name="Comma 2 3 12 3" xfId="49807" xr:uid="{75AD8EBD-F0AF-4748-8B2B-B6251696EF2B}"/>
    <cellStyle name="Comma 2 3 12 4" xfId="47531" xr:uid="{459F2105-4115-4835-A785-AA8275A058A0}"/>
    <cellStyle name="Comma 2 3 13" xfId="2261" xr:uid="{D77FF363-AE0C-4D76-A68D-86E22E3D4E66}"/>
    <cellStyle name="Comma 2 3 13 2" xfId="50612" xr:uid="{1BDE4938-AC5E-4946-9F3F-51FE2F6F604A}"/>
    <cellStyle name="Comma 2 3 13 3" xfId="48372" xr:uid="{CE47736A-2728-4BB9-AFB2-F2E2D7ED1A77}"/>
    <cellStyle name="Comma 2 3 14" xfId="3977" xr:uid="{55EE73CF-A85F-48C7-86B5-8CACDDBDE354}"/>
    <cellStyle name="Comma 2 3 14 2" xfId="48982" xr:uid="{B5434CEE-26B2-427B-A256-5160729C764F}"/>
    <cellStyle name="Comma 2 3 14 3" xfId="46616" xr:uid="{999C8F5C-793D-447E-8FFD-3CA26E958D0E}"/>
    <cellStyle name="Comma 2 3 15" xfId="4093" xr:uid="{6F639058-1D9A-476E-B170-9E9CA3018EA8}"/>
    <cellStyle name="Comma 2 3 15 2" xfId="45393" xr:uid="{56BC4FB9-B94D-475A-B211-C08AD6A0D07C}"/>
    <cellStyle name="Comma 2 3 16" xfId="6502" xr:uid="{539E9193-48E5-4638-B997-76C320D1257B}"/>
    <cellStyle name="Comma 2 3 16 2" xfId="45807" xr:uid="{098006D8-C617-4FE6-AE0F-B300CE0AA52B}"/>
    <cellStyle name="Comma 2 3 17" xfId="46277" xr:uid="{BBBF4D63-4A6E-4E9D-8F6E-C45794DCE20F}"/>
    <cellStyle name="Comma 2 3 18" xfId="44507" xr:uid="{E3F6AAE8-9EBA-4946-AF7A-B4C933FA5904}"/>
    <cellStyle name="Comma 2 3 19" xfId="44049" xr:uid="{6508776B-DFBD-4F5F-B058-F530E2E799D4}"/>
    <cellStyle name="Comma 2 3 2" xfId="124" xr:uid="{0C2F27D4-8755-4DA0-910F-499DD3081D81}"/>
    <cellStyle name="Comma 2 3 2 10" xfId="2272" xr:uid="{BFA7A357-D7A5-4B60-A820-F9304902F4F1}"/>
    <cellStyle name="Comma 2 3 2 10 2" xfId="50623" xr:uid="{B766D5E4-D96F-42A3-B6D4-1F1745A40C08}"/>
    <cellStyle name="Comma 2 3 2 10 3" xfId="48383" xr:uid="{E34E70F9-BEF7-4D80-ADB6-CDC2AE3F1579}"/>
    <cellStyle name="Comma 2 3 2 11" xfId="3986" xr:uid="{0DF4B0EC-3B59-4170-A910-63E20E581D69}"/>
    <cellStyle name="Comma 2 3 2 11 2" xfId="48993" xr:uid="{FAA49FC5-B781-4641-86BC-EB1212B55BBE}"/>
    <cellStyle name="Comma 2 3 2 11 3" xfId="46627" xr:uid="{6C5FC82B-BC08-49E6-BF8E-38F43B132E79}"/>
    <cellStyle name="Comma 2 3 2 12" xfId="4177" xr:uid="{A52EB25F-48FD-41E9-9AE7-2C7E3E3FEDF0}"/>
    <cellStyle name="Comma 2 3 2 12 2" xfId="45405" xr:uid="{E0E6FBDA-40FB-45F9-9917-FEC682F4D178}"/>
    <cellStyle name="Comma 2 3 2 13" xfId="45831" xr:uid="{534C52EC-90A5-4C76-BDC3-F7B9D6E238E8}"/>
    <cellStyle name="Comma 2 3 2 14" xfId="46288" xr:uid="{4F3640D8-1289-4FCD-8C28-B3780EC85456}"/>
    <cellStyle name="Comma 2 3 2 15" xfId="44534" xr:uid="{5D7F32B1-AA15-4622-8A2B-348654CEDDEC}"/>
    <cellStyle name="Comma 2 3 2 16" xfId="44076" xr:uid="{7154AA7B-38FE-4448-936A-3D81CE06A876}"/>
    <cellStyle name="Comma 2 3 2 17" xfId="534" xr:uid="{27CD9A97-AE5A-4ECA-9EB6-1E2881B2FC35}"/>
    <cellStyle name="Comma 2 3 2 18" xfId="52412" xr:uid="{574A0D69-137D-4FA6-A7FF-E6A2D6F3BA4A}"/>
    <cellStyle name="Comma 2 3 2 2" xfId="235" xr:uid="{DB8FC436-4319-43CF-899F-7A7B9676547B}"/>
    <cellStyle name="Comma 2 3 2 2 10" xfId="46462" xr:uid="{4D9D650A-7ECD-49FD-9EB3-84D6E419E7FF}"/>
    <cellStyle name="Comma 2 3 2 2 11" xfId="44615" xr:uid="{6ED6672C-5F4A-4069-973B-552A900DB911}"/>
    <cellStyle name="Comma 2 3 2 2 12" xfId="44157" xr:uid="{4BF37F20-ADAF-4D19-B1F8-8449536B049E}"/>
    <cellStyle name="Comma 2 3 2 2 13" xfId="569" xr:uid="{093F761D-61F6-4FE0-BFDF-ADEB75929101}"/>
    <cellStyle name="Comma 2 3 2 2 14" xfId="52522" xr:uid="{5C09C122-A296-4648-9D13-7165652FDA86}"/>
    <cellStyle name="Comma 2 3 2 2 2" xfId="449" xr:uid="{EBCBD2AC-726C-452E-9A92-6C3026602616}"/>
    <cellStyle name="Comma 2 3 2 2 2 10" xfId="44480" xr:uid="{C304C47B-3F88-4642-922A-5015EB850CA2}"/>
    <cellStyle name="Comma 2 3 2 2 2 11" xfId="805" xr:uid="{85C6FA40-5BC7-42F2-9CE9-27C75877B749}"/>
    <cellStyle name="Comma 2 3 2 2 2 12" xfId="52735" xr:uid="{E910C766-D9F4-437D-9CE6-539D6B616BEE}"/>
    <cellStyle name="Comma 2 3 2 2 2 2" xfId="1360" xr:uid="{7F5FD01A-9CDF-49ED-B2B6-2377617A895A}"/>
    <cellStyle name="Comma 2 3 2 2 2 2 2" xfId="2231" xr:uid="{3484416F-7EBF-4E0A-8AE6-B17B489C312C}"/>
    <cellStyle name="Comma 2 3 2 2 2 2 2 2" xfId="3941" xr:uid="{D75283C3-C852-4BBC-8391-BA8A9253B177}"/>
    <cellStyle name="Comma 2 3 2 2 2 2 2 2 2" xfId="52288" xr:uid="{4FF4E0D9-2474-4944-8A7D-2E87F38CBB2C}"/>
    <cellStyle name="Comma 2 3 2 2 2 2 2 2 3" xfId="55734" xr:uid="{77A7BCF9-9FF7-43C2-9D2B-E086C5012AAD}"/>
    <cellStyle name="Comma 2 3 2 2 2 2 2 3" xfId="50583" xr:uid="{1CD5D258-528F-492E-845D-250C80D834D1}"/>
    <cellStyle name="Comma 2 3 2 2 2 2 2 4" xfId="48342" xr:uid="{A6B4182C-785F-4845-80CB-776C8C122240}"/>
    <cellStyle name="Comma 2 3 2 2 2 2 2 5" xfId="54021" xr:uid="{B7311F64-2C17-4E0C-B64D-7EA37941DBD1}"/>
    <cellStyle name="Comma 2 3 2 2 2 2 3" xfId="3072" xr:uid="{D4F0456C-603E-4FA3-A8DE-C3EE73EA0964}"/>
    <cellStyle name="Comma 2 3 2 2 2 2 3 2" xfId="51421" xr:uid="{178844BB-B5CE-4771-8AF1-8A358271F8D0}"/>
    <cellStyle name="Comma 2 3 2 2 2 2 3 3" xfId="54875" xr:uid="{4A0E6932-09FC-466C-94BD-60A7531FDA5B}"/>
    <cellStyle name="Comma 2 3 2 2 2 2 4" xfId="49755" xr:uid="{4B8B7762-400B-4E4E-9F59-1E57BDE21D33}"/>
    <cellStyle name="Comma 2 3 2 2 2 2 5" xfId="47473" xr:uid="{0B2F298E-761A-4924-B7B6-F8B35C6274BF}"/>
    <cellStyle name="Comma 2 3 2 2 2 2 6" xfId="53162" xr:uid="{4BF36BB1-C4CD-4CD9-9B27-D575138206DF}"/>
    <cellStyle name="Comma 2 3 2 2 2 3" xfId="1677" xr:uid="{5BE00ABE-B7BD-48EE-B6A4-44147ACD2EA0}"/>
    <cellStyle name="Comma 2 3 2 2 2 3 2" xfId="3387" xr:uid="{F560811F-C74B-45EA-A5C5-DFAA89E6C996}"/>
    <cellStyle name="Comma 2 3 2 2 2 3 2 2" xfId="51736" xr:uid="{49B6770E-816B-46E4-800C-77865B406A06}"/>
    <cellStyle name="Comma 2 3 2 2 2 3 2 3" xfId="55306" xr:uid="{004FCB65-4199-4C41-92E7-2E59BB35446A}"/>
    <cellStyle name="Comma 2 3 2 2 2 3 3" xfId="50053" xr:uid="{A7B39369-A8AC-4A6D-B6F8-48196AD99434}"/>
    <cellStyle name="Comma 2 3 2 2 2 3 4" xfId="47788" xr:uid="{DAD78A9C-5176-4E1B-9807-3C79C42D767F}"/>
    <cellStyle name="Comma 2 3 2 2 2 3 5" xfId="53593" xr:uid="{CDD392B4-56DF-4ADF-B487-E8E65FC28F3B}"/>
    <cellStyle name="Comma 2 3 2 2 2 4" xfId="2518" xr:uid="{3EAE163E-3E53-4E6B-B9DA-4DCB6054FB25}"/>
    <cellStyle name="Comma 2 3 2 2 2 4 2" xfId="50869" xr:uid="{A8DD6599-72E8-4772-A562-AC89E82C3B97}"/>
    <cellStyle name="Comma 2 3 2 2 2 4 3" xfId="48629" xr:uid="{249BE2A3-15AC-4553-929A-005394016546}"/>
    <cellStyle name="Comma 2 3 2 2 2 4 4" xfId="54448" xr:uid="{E39A796E-69B1-4491-88B8-8527B7B52304}"/>
    <cellStyle name="Comma 2 3 2 2 2 5" xfId="4502" xr:uid="{951D05FD-32C8-4AAD-A747-E91FB2728644}"/>
    <cellStyle name="Comma 2 3 2 2 2 5 2" xfId="46919" xr:uid="{A899E2C2-FB1C-42CC-9B68-A28A4AC5C8AB}"/>
    <cellStyle name="Comma 2 3 2 2 2 5 3" xfId="45268" xr:uid="{DB51FA64-9438-4D4E-BC47-38EE66EE4E3F}"/>
    <cellStyle name="Comma 2 3 2 2 2 6" xfId="45780" xr:uid="{D2674A70-A9AE-4C6C-A2BB-A8031EC4E34D}"/>
    <cellStyle name="Comma 2 3 2 2 2 6 2" xfId="49240" xr:uid="{2EA6F316-826F-4D61-B10D-89AF09D99429}"/>
    <cellStyle name="Comma 2 3 2 2 2 7" xfId="46248" xr:uid="{D7BB7DE8-503E-493B-801E-7FA75C37A422}"/>
    <cellStyle name="Comma 2 3 2 2 2 8" xfId="46583" xr:uid="{648F8027-ECD0-498F-9C01-F02D8E81CD2D}"/>
    <cellStyle name="Comma 2 3 2 2 2 9" xfId="45080" xr:uid="{25D5C4E2-D995-4A8B-908A-B870C0C9F688}"/>
    <cellStyle name="Comma 2 3 2 2 3" xfId="683" xr:uid="{33D6BF26-0FE7-4EDC-9A8E-CD6C2BA7818C}"/>
    <cellStyle name="Comma 2 3 2 2 3 10" xfId="52949" xr:uid="{89938FD1-01B0-4C6B-B246-9A36F718ABF4}"/>
    <cellStyle name="Comma 2 3 2 2 3 2" xfId="1239" xr:uid="{ADB5BB22-6424-48CA-B25B-C7CD07372A09}"/>
    <cellStyle name="Comma 2 3 2 2 3 2 2" xfId="2110" xr:uid="{E855BF41-CD57-4BB0-986D-74513857EC73}"/>
    <cellStyle name="Comma 2 3 2 2 3 2 2 2" xfId="3820" xr:uid="{49DD51B7-79B7-4C80-A55B-28703E273AD4}"/>
    <cellStyle name="Comma 2 3 2 2 3 2 2 2 2" xfId="52167" xr:uid="{BFE90519-A358-417F-9F2E-932BAA3EBBAA}"/>
    <cellStyle name="Comma 2 3 2 2 3 2 2 3" xfId="50469" xr:uid="{D988624F-4BB3-4D5F-BCA8-4CB04D3BD072}"/>
    <cellStyle name="Comma 2 3 2 2 3 2 2 4" xfId="48221" xr:uid="{7B332A0A-65F1-4827-9935-529399565F25}"/>
    <cellStyle name="Comma 2 3 2 2 3 2 2 5" xfId="55520" xr:uid="{60945434-B8DA-46F0-BB54-23C3AFB29407}"/>
    <cellStyle name="Comma 2 3 2 2 3 2 3" xfId="2951" xr:uid="{0B0E03DE-5CCB-4720-80EF-74E4F120E245}"/>
    <cellStyle name="Comma 2 3 2 2 3 2 3 2" xfId="51300" xr:uid="{0FB5AC73-4CEF-4927-BF12-C3CFAA5FB89E}"/>
    <cellStyle name="Comma 2 3 2 2 3 2 4" xfId="49654" xr:uid="{07038B6F-680C-4D47-ABC1-85AC02780A15}"/>
    <cellStyle name="Comma 2 3 2 2 3 2 5" xfId="47352" xr:uid="{64D773D9-C2A6-438E-9347-6D79E92F05EC}"/>
    <cellStyle name="Comma 2 3 2 2 3 2 6" xfId="53807" xr:uid="{AE7F9AFA-7515-4156-AFA8-3B89329C4105}"/>
    <cellStyle name="Comma 2 3 2 2 3 3" xfId="1556" xr:uid="{2BE4DD10-CFC8-489F-935E-CFD0CD2B4771}"/>
    <cellStyle name="Comma 2 3 2 2 3 3 2" xfId="3266" xr:uid="{265C3D37-C37A-453E-AA5E-646DE2CAE214}"/>
    <cellStyle name="Comma 2 3 2 2 3 3 2 2" xfId="51615" xr:uid="{59EF8ABA-F376-4ECA-B71C-BE7E66E3909D}"/>
    <cellStyle name="Comma 2 3 2 2 3 3 3" xfId="49939" xr:uid="{D5CD9616-2300-43AF-9CF8-691CB91A61CF}"/>
    <cellStyle name="Comma 2 3 2 2 3 3 4" xfId="47667" xr:uid="{9E4D8ADF-FF94-436E-B022-31CB21D7DD85}"/>
    <cellStyle name="Comma 2 3 2 2 3 3 5" xfId="54662" xr:uid="{8E87AA16-F62F-4302-98AA-B5367DD44A72}"/>
    <cellStyle name="Comma 2 3 2 2 3 4" xfId="2397" xr:uid="{E05FF378-F0CF-4724-B209-49CE3BBBD413}"/>
    <cellStyle name="Comma 2 3 2 2 3 4 2" xfId="50748" xr:uid="{C643C473-02FC-41D3-B781-0BBE57769812}"/>
    <cellStyle name="Comma 2 3 2 2 3 4 3" xfId="48508" xr:uid="{D21FAE82-C51D-4A22-A187-B9A2E54D178E}"/>
    <cellStyle name="Comma 2 3 2 2 3 5" xfId="45674" xr:uid="{75DB282C-ACC7-4959-BBF4-62BAA7933EDE}"/>
    <cellStyle name="Comma 2 3 2 2 3 5 2" xfId="49119" xr:uid="{EA6B4C18-F55A-4F9A-83C2-66A266D5CC76}"/>
    <cellStyle name="Comma 2 3 2 2 3 6" xfId="46127" xr:uid="{49E04196-4CC0-409C-A488-772E9A566266}"/>
    <cellStyle name="Comma 2 3 2 2 3 7" xfId="46798" xr:uid="{A96D1AB1-EC35-4078-A2A7-22B12A48662C}"/>
    <cellStyle name="Comma 2 3 2 2 3 8" xfId="44998" xr:uid="{3D4A992D-0760-4EAD-935B-1D74DEEFD1D6}"/>
    <cellStyle name="Comma 2 3 2 2 3 9" xfId="44366" xr:uid="{25385A05-0FED-47E6-9507-69924028AEF7}"/>
    <cellStyle name="Comma 2 3 2 2 4" xfId="1016" xr:uid="{73791173-15DA-4281-9B7D-B6D8A6ABA46D}"/>
    <cellStyle name="Comma 2 3 2 2 4 2" xfId="1887" xr:uid="{9771FB13-4FB5-4626-81F0-FA7EDB34645C}"/>
    <cellStyle name="Comma 2 3 2 2 4 2 2" xfId="3597" xr:uid="{CD2EC1EF-985F-4239-9C92-9E44F353519F}"/>
    <cellStyle name="Comma 2 3 2 2 4 2 2 2" xfId="51944" xr:uid="{0C62FDC9-97F0-498A-8705-E9C817520BCC}"/>
    <cellStyle name="Comma 2 3 2 2 4 2 3" xfId="50251" xr:uid="{37D1DA04-970F-4AEF-903D-4185F1209A91}"/>
    <cellStyle name="Comma 2 3 2 2 4 2 4" xfId="47998" xr:uid="{4C61CBFF-8757-46AF-B21C-DB403716D999}"/>
    <cellStyle name="Comma 2 3 2 2 4 2 5" xfId="55093" xr:uid="{E5B7D9E1-EBCF-4137-AD31-5880E00B2161}"/>
    <cellStyle name="Comma 2 3 2 2 4 3" xfId="2728" xr:uid="{958692EB-A4C9-496C-8EDB-C5EEB9793BC7}"/>
    <cellStyle name="Comma 2 3 2 2 4 3 2" xfId="51077" xr:uid="{3505994B-AC47-4DF7-845D-312192DC2C62}"/>
    <cellStyle name="Comma 2 3 2 2 4 3 3" xfId="48827" xr:uid="{EE3F9BF1-D408-43BE-9D27-8E19574AACF2}"/>
    <cellStyle name="Comma 2 3 2 2 4 4" xfId="45564" xr:uid="{4E98750B-7E1C-4D03-871A-3E1908A751C6}"/>
    <cellStyle name="Comma 2 3 2 2 4 4 2" xfId="49444" xr:uid="{F473361C-574F-4EC3-BCF6-A9D7D7EB7599}"/>
    <cellStyle name="Comma 2 3 2 2 4 5" xfId="46002" xr:uid="{CCA7AC39-5460-48D8-8793-A4FAD53D3A07}"/>
    <cellStyle name="Comma 2 3 2 2 4 6" xfId="47129" xr:uid="{73EE8538-BEFD-49B5-B5FB-92DF7116B4DB}"/>
    <cellStyle name="Comma 2 3 2 2 4 7" xfId="44879" xr:uid="{4FD93413-5C87-4DBE-B431-445C0C623955}"/>
    <cellStyle name="Comma 2 3 2 2 4 8" xfId="44247" xr:uid="{744B6DC3-34C7-4764-ADAC-5F23461D9E78}"/>
    <cellStyle name="Comma 2 3 2 2 4 9" xfId="53380" xr:uid="{F388C2E8-BA55-4EB6-8379-22520840764E}"/>
    <cellStyle name="Comma 2 3 2 2 5" xfId="1114" xr:uid="{EABF43E6-6601-4B00-96D1-93BBBF3D0A7F}"/>
    <cellStyle name="Comma 2 3 2 2 5 2" xfId="1985" xr:uid="{CB87A0B1-D0CA-40F2-9064-D3D88A518487}"/>
    <cellStyle name="Comma 2 3 2 2 5 2 2" xfId="3695" xr:uid="{3968731C-CA88-461E-A46E-E58101528F0C}"/>
    <cellStyle name="Comma 2 3 2 2 5 2 2 2" xfId="52042" xr:uid="{22702BDC-F1E2-4CC3-AE6A-1ECD87379BEA}"/>
    <cellStyle name="Comma 2 3 2 2 5 2 3" xfId="50348" xr:uid="{BFA2F64C-08EB-40D9-86D2-B46CE32E8E74}"/>
    <cellStyle name="Comma 2 3 2 2 5 2 4" xfId="48096" xr:uid="{056F338B-CDED-4AAD-8C47-F4FBA69FEC65}"/>
    <cellStyle name="Comma 2 3 2 2 5 3" xfId="2826" xr:uid="{9FEEC4D3-B079-4DF4-A04A-C2FE89F18F84}"/>
    <cellStyle name="Comma 2 3 2 2 5 3 2" xfId="51175" xr:uid="{E57D8DA4-587B-4EBF-91C7-45ECC36D797E}"/>
    <cellStyle name="Comma 2 3 2 2 5 3 3" xfId="48873" xr:uid="{48988483-E56B-4156-A285-DD3EA4ADCE01}"/>
    <cellStyle name="Comma 2 3 2 2 5 4" xfId="49540" xr:uid="{1CC5D9F7-6647-4942-9EA8-8A5E643CA897}"/>
    <cellStyle name="Comma 2 3 2 2 5 5" xfId="47227" xr:uid="{103ACF22-F5A9-48A7-866B-870496C1C2BF}"/>
    <cellStyle name="Comma 2 3 2 2 5 6" xfId="44792" xr:uid="{DB7AA82B-2A13-4BE9-8F92-B9D5922643E8}"/>
    <cellStyle name="Comma 2 3 2 2 5 7" xfId="54235" xr:uid="{20E8F779-98D2-424B-9A85-0B63696310F0}"/>
    <cellStyle name="Comma 2 3 2 2 6" xfId="4288" xr:uid="{0B896D2E-A093-4D73-905C-918716BC7F44}"/>
    <cellStyle name="Comma 2 3 2 2 6 2" xfId="46673" xr:uid="{F78F3F9C-0E19-4185-A4AE-6DCA2DD14EC3}"/>
    <cellStyle name="Comma 2 3 2 2 6 3" xfId="45288" xr:uid="{EE5C2F2A-54A5-4E1F-AE83-2B10B4F4216D}"/>
    <cellStyle name="Comma 2 3 2 2 7" xfId="45188" xr:uid="{B612E258-1904-4A06-A73D-E96E7365A96D}"/>
    <cellStyle name="Comma 2 3 2 2 8" xfId="45480" xr:uid="{E1ABAA87-F7B2-4353-BC60-46C8B81180C7}"/>
    <cellStyle name="Comma 2 3 2 2 9" xfId="45912" xr:uid="{02952C96-AA44-4DDD-861F-86A3303101C7}"/>
    <cellStyle name="Comma 2 3 2 3" xfId="339" xr:uid="{A4822CB9-333C-454B-AAA9-347599DD12B7}"/>
    <cellStyle name="Comma 2 3 2 3 10" xfId="44588" xr:uid="{CA6D470D-E95D-4818-B34B-391324917D5E}"/>
    <cellStyle name="Comma 2 3 2 3 11" xfId="44130" xr:uid="{45D7028F-4598-4AFA-A6E9-FAA29183D99B}"/>
    <cellStyle name="Comma 2 3 2 3 12" xfId="778" xr:uid="{5132CC7F-5745-4AC4-9803-6597D1972A1A}"/>
    <cellStyle name="Comma 2 3 2 3 13" xfId="52625" xr:uid="{9A569873-3401-442E-9E4A-6EAE03CB3CB6}"/>
    <cellStyle name="Comma 2 3 2 3 2" xfId="886" xr:uid="{C4DD1674-E671-48D5-8492-B70F8D5DEA79}"/>
    <cellStyle name="Comma 2 3 2 3 2 2" xfId="1758" xr:uid="{382C4B3C-3375-4B6F-9EC3-630553D82FCB}"/>
    <cellStyle name="Comma 2 3 2 3 2 2 2" xfId="3468" xr:uid="{D3631869-0985-4544-B8FF-7CAC5378F2B0}"/>
    <cellStyle name="Comma 2 3 2 3 2 2 2 2" xfId="51815" xr:uid="{30E46A84-BB7C-436F-BB92-58F0D86C809F}"/>
    <cellStyle name="Comma 2 3 2 3 2 2 2 3" xfId="55624" xr:uid="{DC35072F-1CA2-4AA2-AE32-461E63E3CD3F}"/>
    <cellStyle name="Comma 2 3 2 3 2 2 3" xfId="50129" xr:uid="{DF7A40C4-89B0-441B-8993-8C460CFAD82A}"/>
    <cellStyle name="Comma 2 3 2 3 2 2 4" xfId="47869" xr:uid="{0393677E-AD44-408B-A724-4A94118742C7}"/>
    <cellStyle name="Comma 2 3 2 3 2 2 5" xfId="53911" xr:uid="{D461CD2C-2867-4DA3-A110-3C5FD21D83C4}"/>
    <cellStyle name="Comma 2 3 2 3 2 3" xfId="2599" xr:uid="{B85FAE8F-15C1-4B3B-ACCE-B72763D15718}"/>
    <cellStyle name="Comma 2 3 2 3 2 3 2" xfId="50948" xr:uid="{5E41ACF3-E456-40B6-B9B9-2C37458CD926}"/>
    <cellStyle name="Comma 2 3 2 3 2 3 3" xfId="48705" xr:uid="{FDBD6CB9-9566-4535-9F68-F5F862130AE8}"/>
    <cellStyle name="Comma 2 3 2 3 2 3 4" xfId="54765" xr:uid="{AB0F8BB9-F6B8-4DEE-BC27-AE04ADBEE847}"/>
    <cellStyle name="Comma 2 3 2 3 2 4" xfId="45755" xr:uid="{EB8C3223-5F0F-4E60-AA7B-14128D768DCE}"/>
    <cellStyle name="Comma 2 3 2 3 2 4 2" xfId="49316" xr:uid="{C17F3445-480C-4C77-ACDF-7E515A922FA9}"/>
    <cellStyle name="Comma 2 3 2 3 2 5" xfId="46221" xr:uid="{F9EC01AF-D6AB-46F1-8659-9C50EB5E2466}"/>
    <cellStyle name="Comma 2 3 2 3 2 6" xfId="47000" xr:uid="{BF18A821-BDB2-4146-AD61-BBE453E80357}"/>
    <cellStyle name="Comma 2 3 2 3 2 7" xfId="45054" xr:uid="{3AB08C90-9DA0-4564-836C-ACB04EDCE096}"/>
    <cellStyle name="Comma 2 3 2 3 2 8" xfId="44454" xr:uid="{C56B7659-3438-4B3C-8365-0561B37C7599}"/>
    <cellStyle name="Comma 2 3 2 3 2 9" xfId="53052" xr:uid="{ED7CC375-D862-401E-B392-1EA8281B6385}"/>
    <cellStyle name="Comma 2 3 2 3 3" xfId="1333" xr:uid="{17A1E017-0536-44F4-9AD0-346563ECE56F}"/>
    <cellStyle name="Comma 2 3 2 3 3 2" xfId="2204" xr:uid="{62656E70-05CF-4693-8CD8-F1C1A08F2BA3}"/>
    <cellStyle name="Comma 2 3 2 3 3 2 2" xfId="3914" xr:uid="{DC2D46AF-ACCD-4EFB-8EB7-F6720399886A}"/>
    <cellStyle name="Comma 2 3 2 3 3 2 2 2" xfId="52261" xr:uid="{DA73457A-6F12-4045-8314-0CB98DB78F65}"/>
    <cellStyle name="Comma 2 3 2 3 3 2 3" xfId="50557" xr:uid="{0B7BD52D-325B-4B8C-93D5-49DD37F00367}"/>
    <cellStyle name="Comma 2 3 2 3 3 2 4" xfId="48315" xr:uid="{0B57F952-AC5E-48F7-B541-374D2CCE5544}"/>
    <cellStyle name="Comma 2 3 2 3 3 2 5" xfId="55196" xr:uid="{1F8E84CA-F7DB-4AC3-9AC6-8A210C0EC27F}"/>
    <cellStyle name="Comma 2 3 2 3 3 3" xfId="3045" xr:uid="{012602CF-BC29-4AC8-9644-47FF60C078C4}"/>
    <cellStyle name="Comma 2 3 2 3 3 3 2" xfId="51394" xr:uid="{541EEF92-06BA-4F41-B6A2-3626EA9F3302}"/>
    <cellStyle name="Comma 2 3 2 3 3 3 3" xfId="48944" xr:uid="{65A19690-A4E7-4A1E-B4AB-AB5550658F63}"/>
    <cellStyle name="Comma 2 3 2 3 3 4" xfId="49735" xr:uid="{676E92E0-A0AA-4B4E-9017-03BE18722ACF}"/>
    <cellStyle name="Comma 2 3 2 3 3 5" xfId="47446" xr:uid="{DAA69B7E-09D4-4357-A6B2-5807F55D3CA3}"/>
    <cellStyle name="Comma 2 3 2 3 3 6" xfId="44767" xr:uid="{BD3FD3EC-6EE0-4823-8626-27A7441CF8C4}"/>
    <cellStyle name="Comma 2 3 2 3 3 7" xfId="53483" xr:uid="{C1326997-E9F9-47B4-92AC-F0A5A91B36BB}"/>
    <cellStyle name="Comma 2 3 2 3 4" xfId="1650" xr:uid="{33C37C88-3AFB-482E-B1E1-E4B1D58CE4E2}"/>
    <cellStyle name="Comma 2 3 2 3 4 2" xfId="3360" xr:uid="{7C422EE0-90B2-4009-9877-F8E1725B7EA6}"/>
    <cellStyle name="Comma 2 3 2 3 4 2 2" xfId="51709" xr:uid="{238C6FD0-BBCF-4149-B4A4-6B569EAA3748}"/>
    <cellStyle name="Comma 2 3 2 3 4 3" xfId="50027" xr:uid="{374EABF7-740F-41B7-B976-888C2D9E9FDF}"/>
    <cellStyle name="Comma 2 3 2 3 4 4" xfId="47761" xr:uid="{B64CB989-91F2-4E2A-B44F-D1D01861A9D9}"/>
    <cellStyle name="Comma 2 3 2 3 4 5" xfId="45380" xr:uid="{1DAB2E17-42DB-48A6-84FB-612203879E31}"/>
    <cellStyle name="Comma 2 3 2 3 4 6" xfId="54338" xr:uid="{5903D371-1F6F-4F16-938B-659D74DC7435}"/>
    <cellStyle name="Comma 2 3 2 3 5" xfId="2491" xr:uid="{90755DB1-399F-41A4-A886-4D4211ED05DC}"/>
    <cellStyle name="Comma 2 3 2 3 5 2" xfId="50842" xr:uid="{E5C88EBE-D7E6-4FA3-8122-9BC597F26279}"/>
    <cellStyle name="Comma 2 3 2 3 5 3" xfId="48602" xr:uid="{3B8D7972-BEA4-413B-9135-640B42A7435B}"/>
    <cellStyle name="Comma 2 3 2 3 6" xfId="4392" xr:uid="{442D89D2-534B-4C65-B670-C2A07C2D66CB}"/>
    <cellStyle name="Comma 2 3 2 3 6 2" xfId="46892" xr:uid="{E1E72E53-4B95-4826-B3FB-CFBE38F8D313}"/>
    <cellStyle name="Comma 2 3 2 3 6 3" xfId="45253" xr:uid="{443FFA2D-984F-4D80-8530-985925710F8D}"/>
    <cellStyle name="Comma 2 3 2 3 7" xfId="45454" xr:uid="{35382D9C-FC2C-4F8A-B41E-132B992072D4}"/>
    <cellStyle name="Comma 2 3 2 3 7 2" xfId="49213" xr:uid="{36C5E34F-6791-4881-8427-2573CA73273E}"/>
    <cellStyle name="Comma 2 3 2 3 8" xfId="45885" xr:uid="{D1178118-87CD-4FBC-A51C-7AFD228189DE}"/>
    <cellStyle name="Comma 2 3 2 3 9" xfId="46556" xr:uid="{8C671FB0-258B-42E0-8B6A-AB7E8357DF86}"/>
    <cellStyle name="Comma 2 3 2 4" xfId="723" xr:uid="{E28489C9-9D97-43B3-AE9C-AB899C15415C}"/>
    <cellStyle name="Comma 2 3 2 4 10" xfId="44657" xr:uid="{61D26D3D-3B9C-47D5-BFE7-BCBF957E8328}"/>
    <cellStyle name="Comma 2 3 2 4 11" xfId="44405" xr:uid="{4B962BF5-174F-4F3F-8AE1-9AD4C3ADECC6}"/>
    <cellStyle name="Comma 2 3 2 4 12" xfId="52839" xr:uid="{9141A9FE-C4AC-4847-AF10-E4BEFA4F1450}"/>
    <cellStyle name="Comma 2 3 2 4 2" xfId="848" xr:uid="{F10542E7-4421-4FE0-956C-D5515DF02FA0}"/>
    <cellStyle name="Comma 2 3 2 4 2 2" xfId="1720" xr:uid="{7221E607-23B0-4ABF-A361-30A7600B33C8}"/>
    <cellStyle name="Comma 2 3 2 4 2 2 2" xfId="3430" xr:uid="{65182520-D777-487C-80B7-C197BDC1A919}"/>
    <cellStyle name="Comma 2 3 2 4 2 2 2 2" xfId="51778" xr:uid="{01D2C618-F42E-45C4-88E4-835A6C82A1BA}"/>
    <cellStyle name="Comma 2 3 2 4 2 2 3" xfId="50094" xr:uid="{1CE0946A-3B09-4B41-8CC1-989BEC2345B3}"/>
    <cellStyle name="Comma 2 3 2 4 2 2 4" xfId="47831" xr:uid="{B2F6000A-212A-477E-A4BA-439BCF1932BE}"/>
    <cellStyle name="Comma 2 3 2 4 2 2 5" xfId="55410" xr:uid="{0F325A58-51DF-4B48-90EC-A116E135E040}"/>
    <cellStyle name="Comma 2 3 2 4 2 3" xfId="2561" xr:uid="{411058EE-724C-4F9A-AD55-89A4634E67D1}"/>
    <cellStyle name="Comma 2 3 2 4 2 3 2" xfId="50911" xr:uid="{A046BA7A-3545-486D-BA98-1786AD9F2973}"/>
    <cellStyle name="Comma 2 3 2 4 2 3 3" xfId="48668" xr:uid="{7754E7ED-67E1-4756-895A-59441BC61892}"/>
    <cellStyle name="Comma 2 3 2 4 2 4" xfId="49282" xr:uid="{446B5635-E1A6-406B-ACEC-47B29E26CF5F}"/>
    <cellStyle name="Comma 2 3 2 4 2 5" xfId="46962" xr:uid="{79915F4B-2CC5-499A-8C42-37FD6C417B04}"/>
    <cellStyle name="Comma 2 3 2 4 2 6" xfId="53697" xr:uid="{2359539C-74C7-4CD6-9D16-544A508CFE2F}"/>
    <cellStyle name="Comma 2 3 2 4 3" xfId="1279" xr:uid="{FD5DE17B-CE42-4072-A24A-9904099540D8}"/>
    <cellStyle name="Comma 2 3 2 4 3 2" xfId="2150" xr:uid="{143C77B5-BB0A-4229-93A8-F0D3BA6710F0}"/>
    <cellStyle name="Comma 2 3 2 4 3 2 2" xfId="3860" xr:uid="{65662A80-6BE3-4645-A529-AB8D315318BD}"/>
    <cellStyle name="Comma 2 3 2 4 3 2 2 2" xfId="52207" xr:uid="{DEC21DC7-7272-4792-A401-60226A13C292}"/>
    <cellStyle name="Comma 2 3 2 4 3 2 3" xfId="50507" xr:uid="{09F646BA-B5F0-426B-BC63-3424B8AC154B}"/>
    <cellStyle name="Comma 2 3 2 4 3 2 4" xfId="48261" xr:uid="{6298A29C-6776-4A22-9462-957F910DDC65}"/>
    <cellStyle name="Comma 2 3 2 4 3 3" xfId="2991" xr:uid="{79700CCE-21CA-4E4D-AB56-355EF5D9E11F}"/>
    <cellStyle name="Comma 2 3 2 4 3 3 2" xfId="51340" xr:uid="{DF961206-DF19-4621-998F-F2810517D35F}"/>
    <cellStyle name="Comma 2 3 2 4 3 4" xfId="49690" xr:uid="{6FFEF782-D191-40A4-BC59-07FB2760A4C8}"/>
    <cellStyle name="Comma 2 3 2 4 3 5" xfId="47392" xr:uid="{65C5A8B1-87D1-493E-92BD-7526100550ED}"/>
    <cellStyle name="Comma 2 3 2 4 3 6" xfId="54552" xr:uid="{5CF4D9B8-AFEA-4853-AD4B-9CFFEB4C899E}"/>
    <cellStyle name="Comma 2 3 2 4 4" xfId="1596" xr:uid="{5DD58220-E189-4941-B83D-92DC72F048C8}"/>
    <cellStyle name="Comma 2 3 2 4 4 2" xfId="3306" xr:uid="{3083C205-69C2-49FD-89FA-17569E579FFB}"/>
    <cellStyle name="Comma 2 3 2 4 4 2 2" xfId="51655" xr:uid="{32D96FE6-07B2-4090-BEB5-795D92061ED0}"/>
    <cellStyle name="Comma 2 3 2 4 4 3" xfId="49977" xr:uid="{72C2CF97-181B-470D-9EB0-832E237A629B}"/>
    <cellStyle name="Comma 2 3 2 4 4 4" xfId="47707" xr:uid="{AA6995D4-CA46-4DFE-B927-934BBD2C58B0}"/>
    <cellStyle name="Comma 2 3 2 4 5" xfId="2437" xr:uid="{DD4B9279-C59D-4FF7-9D34-7A3FA5247C4B}"/>
    <cellStyle name="Comma 2 3 2 4 5 2" xfId="50788" xr:uid="{D3268090-0AEF-431F-ABAA-2BA3DB13E6FD}"/>
    <cellStyle name="Comma 2 3 2 4 5 3" xfId="48548" xr:uid="{E14FB89D-5A0C-486D-9078-9C25061E30DD}"/>
    <cellStyle name="Comma 2 3 2 4 6" xfId="45218" xr:uid="{AB685FBC-FB3A-4E22-A512-5E3EE93CFE51}"/>
    <cellStyle name="Comma 2 3 2 4 6 2" xfId="46838" xr:uid="{E8256712-C73F-44B7-AB21-8AB3F55B869D}"/>
    <cellStyle name="Comma 2 3 2 4 7" xfId="45711" xr:uid="{2CD7EC2B-465E-48F9-A8B2-949D60132087}"/>
    <cellStyle name="Comma 2 3 2 4 7 2" xfId="49159" xr:uid="{9C4D9592-BADB-482E-8DB2-5827F20F71E8}"/>
    <cellStyle name="Comma 2 3 2 4 8" xfId="46167" xr:uid="{C74E403E-BFB1-455E-B28B-F4C561EB1F54}"/>
    <cellStyle name="Comma 2 3 2 4 9" xfId="46502" xr:uid="{83670C93-99CB-4134-BB00-A4813CF273B3}"/>
    <cellStyle name="Comma 2 3 2 5" xfId="625" xr:uid="{802B8DA6-10DF-4082-B356-12C8FE99926B}"/>
    <cellStyle name="Comma 2 3 2 5 10" xfId="44310" xr:uid="{65E64223-DB18-4DBB-9067-4BE3819541B1}"/>
    <cellStyle name="Comma 2 3 2 5 11" xfId="53270" xr:uid="{4C219DBB-9838-471F-811A-CDD7420262E8}"/>
    <cellStyle name="Comma 2 3 2 5 2" xfId="1181" xr:uid="{C22CEC4E-702D-4D81-A953-D169C836DA57}"/>
    <cellStyle name="Comma 2 3 2 5 2 2" xfId="2052" xr:uid="{7E7F39A4-7A8A-43A9-A179-C37C0F1D0E6D}"/>
    <cellStyle name="Comma 2 3 2 5 2 2 2" xfId="3762" xr:uid="{E50A954B-B5CA-4834-A2CB-6BDD71D19C21}"/>
    <cellStyle name="Comma 2 3 2 5 2 2 2 2" xfId="52109" xr:uid="{86471E1C-4438-422A-A063-212013626250}"/>
    <cellStyle name="Comma 2 3 2 5 2 2 3" xfId="50413" xr:uid="{D798643C-EFB8-4F59-814D-B8976C3E13DA}"/>
    <cellStyle name="Comma 2 3 2 5 2 2 4" xfId="48163" xr:uid="{B591CF6C-8FE0-4A92-A08B-4B4553B286AD}"/>
    <cellStyle name="Comma 2 3 2 5 2 3" xfId="2893" xr:uid="{09BDCFC0-2B31-4CF7-80F6-17C08A69E4D2}"/>
    <cellStyle name="Comma 2 3 2 5 2 3 2" xfId="51242" xr:uid="{397E75B3-BED9-4D50-9710-A5645BADB820}"/>
    <cellStyle name="Comma 2 3 2 5 2 4" xfId="49601" xr:uid="{9188C5AD-5293-4E58-8F7B-ABE582B46D89}"/>
    <cellStyle name="Comma 2 3 2 5 2 5" xfId="47294" xr:uid="{36E26FDE-E9E1-4678-B533-37D24F2ECBB9}"/>
    <cellStyle name="Comma 2 3 2 5 2 6" xfId="54983" xr:uid="{F3A6D5EF-D65B-4F82-9824-73D9AC2C460B}"/>
    <cellStyle name="Comma 2 3 2 5 3" xfId="1498" xr:uid="{47A16BFA-BE09-41B0-9E6E-46552183EAB9}"/>
    <cellStyle name="Comma 2 3 2 5 3 2" xfId="3208" xr:uid="{528F3832-BA17-4BBC-A6A6-029E99295D6D}"/>
    <cellStyle name="Comma 2 3 2 5 3 2 2" xfId="51557" xr:uid="{51A8B133-6F95-4193-AF40-CD7951D5CFCE}"/>
    <cellStyle name="Comma 2 3 2 5 3 3" xfId="49883" xr:uid="{50E803E5-B5BC-4D59-84F5-F3F18094DD3F}"/>
    <cellStyle name="Comma 2 3 2 5 3 4" xfId="47609" xr:uid="{12B2CBFE-09A7-446E-8E52-CFF4012C9BE1}"/>
    <cellStyle name="Comma 2 3 2 5 4" xfId="2339" xr:uid="{7EB09AF6-9F23-47DB-88DA-9187C5C19DBA}"/>
    <cellStyle name="Comma 2 3 2 5 4 2" xfId="50690" xr:uid="{13EFB54D-F368-4ABB-B083-A0FCA48A7DA3}"/>
    <cellStyle name="Comma 2 3 2 5 4 3" xfId="48450" xr:uid="{14EAC714-A1C5-4A24-94A4-DAD8ADDB20CB}"/>
    <cellStyle name="Comma 2 3 2 5 5" xfId="45138" xr:uid="{2EC0CCD7-EFCB-4589-8C53-5787A28E275E}"/>
    <cellStyle name="Comma 2 3 2 5 5 2" xfId="46740" xr:uid="{BF594E0B-96E0-4C7A-ACF6-DD46A4414878}"/>
    <cellStyle name="Comma 2 3 2 5 6" xfId="45623" xr:uid="{A682933A-C367-493E-B125-40419132E66D}"/>
    <cellStyle name="Comma 2 3 2 5 6 2" xfId="49061" xr:uid="{81EBBD69-75C9-4C5F-B9B5-AFC6CF98FE62}"/>
    <cellStyle name="Comma 2 3 2 5 7" xfId="46069" xr:uid="{734DA0EC-C6AC-47F9-9C66-CC10C9810D8A}"/>
    <cellStyle name="Comma 2 3 2 5 8" xfId="46404" xr:uid="{D0BBD0D7-68E8-4AE7-BA50-CD03D6455BBE}"/>
    <cellStyle name="Comma 2 3 2 5 9" xfId="44940" xr:uid="{41BCA6D3-4B51-4CAD-9620-1333A042DC5D}"/>
    <cellStyle name="Comma 2 3 2 6" xfId="927" xr:uid="{46336657-BDC0-4E93-BC4E-3B0DB641BC08}"/>
    <cellStyle name="Comma 2 3 2 6 2" xfId="1799" xr:uid="{A676C0B6-8D4C-4AA9-9712-E45272F42EB3}"/>
    <cellStyle name="Comma 2 3 2 6 2 2" xfId="3509" xr:uid="{5224D7E0-34E9-416E-A588-8DC0638E5046}"/>
    <cellStyle name="Comma 2 3 2 6 2 2 2" xfId="51856" xr:uid="{13610B2A-050D-4CBE-A9F4-A1358694103D}"/>
    <cellStyle name="Comma 2 3 2 6 2 3" xfId="50165" xr:uid="{E7E36F94-3932-4377-9B7C-7752E59A5233}"/>
    <cellStyle name="Comma 2 3 2 6 2 4" xfId="47910" xr:uid="{95E9A505-7B45-4301-999A-18EDA47D4FA7}"/>
    <cellStyle name="Comma 2 3 2 6 3" xfId="2640" xr:uid="{149F8AF4-67EC-4715-B0F5-CD6FA4C6B4DB}"/>
    <cellStyle name="Comma 2 3 2 6 3 2" xfId="50989" xr:uid="{14D481FB-FF1F-47BE-AEB3-96A780DDB4C1}"/>
    <cellStyle name="Comma 2 3 2 6 3 3" xfId="48746" xr:uid="{F6B91AFD-0E35-4D6A-877A-4658E038CE5B}"/>
    <cellStyle name="Comma 2 3 2 6 4" xfId="45523" xr:uid="{BD1A56E6-E3D2-4C0F-B17B-BA338703FB88}"/>
    <cellStyle name="Comma 2 3 2 6 4 2" xfId="47041" xr:uid="{538DDAB2-D552-4616-A11E-9CCD1F990160}"/>
    <cellStyle name="Comma 2 3 2 6 5" xfId="45956" xr:uid="{22A4CB20-8B1C-41B7-9BAB-4BC29C3A2763}"/>
    <cellStyle name="Comma 2 3 2 6 5 2" xfId="49357" xr:uid="{4A821B40-EDFF-4587-B7C0-AE7225C09DF1}"/>
    <cellStyle name="Comma 2 3 2 6 6" xfId="46335" xr:uid="{85408E12-C502-4046-9DDE-131A50826311}"/>
    <cellStyle name="Comma 2 3 2 6 7" xfId="44837" xr:uid="{BA7DF624-CFFB-436B-902E-05F43B9AD7D7}"/>
    <cellStyle name="Comma 2 3 2 6 8" xfId="44201" xr:uid="{06A1BCDF-D55D-4797-B705-CD9D35F1B394}"/>
    <cellStyle name="Comma 2 3 2 6 9" xfId="54125" xr:uid="{AABDFB25-BFA5-43F8-9643-099E0E2D594E}"/>
    <cellStyle name="Comma 2 3 2 7" xfId="976" xr:uid="{707087C5-207B-473D-9AD5-C13E37AE57A0}"/>
    <cellStyle name="Comma 2 3 2 7 2" xfId="1847" xr:uid="{52C6FB47-51A5-45B1-AE79-77B36B081293}"/>
    <cellStyle name="Comma 2 3 2 7 2 2" xfId="3557" xr:uid="{E44C4911-503D-4CA3-BC84-2ABC25782FA1}"/>
    <cellStyle name="Comma 2 3 2 7 2 2 2" xfId="51904" xr:uid="{93D76B4F-2AD6-4CBD-8377-A8C68E3FAF7C}"/>
    <cellStyle name="Comma 2 3 2 7 2 3" xfId="50212" xr:uid="{1E28F3B0-1185-416D-BA98-1EB2A279F3A5}"/>
    <cellStyle name="Comma 2 3 2 7 2 4" xfId="47958" xr:uid="{BF24A3B8-690E-4E38-8322-86C6B0DB3F84}"/>
    <cellStyle name="Comma 2 3 2 7 3" xfId="2688" xr:uid="{D33139F2-2B7E-4AE6-BF92-1FD4D999E540}"/>
    <cellStyle name="Comma 2 3 2 7 3 2" xfId="51037" xr:uid="{33AAEABD-A58A-49A7-8279-39CDE6940C61}"/>
    <cellStyle name="Comma 2 3 2 7 3 3" xfId="48793" xr:uid="{E5E6CF33-722D-4EB5-863B-A6A284B66CA6}"/>
    <cellStyle name="Comma 2 3 2 7 4" xfId="49404" xr:uid="{91D95110-38C4-40D6-ADA8-8B0523489970}"/>
    <cellStyle name="Comma 2 3 2 7 5" xfId="47089" xr:uid="{3587919B-0C01-4A06-9005-5A67A04875E4}"/>
    <cellStyle name="Comma 2 3 2 7 6" xfId="44718" xr:uid="{1DF3E9E2-881D-43DE-9F88-6AD9738CB29A}"/>
    <cellStyle name="Comma 2 3 2 8" xfId="1068" xr:uid="{E981E932-76ED-4EAC-89B7-78AC34702BE2}"/>
    <cellStyle name="Comma 2 3 2 8 2" xfId="1939" xr:uid="{8187C5C8-D130-40DB-9635-A5C0051E9B19}"/>
    <cellStyle name="Comma 2 3 2 8 2 2" xfId="3649" xr:uid="{8E581C25-6066-45A6-A140-F9B327B051ED}"/>
    <cellStyle name="Comma 2 3 2 8 2 2 2" xfId="51996" xr:uid="{5FA133E7-84F7-4825-B4EE-1B09C1C86160}"/>
    <cellStyle name="Comma 2 3 2 8 2 3" xfId="50302" xr:uid="{88DDA40C-536F-48BE-A2C7-0A66AB9C5FA1}"/>
    <cellStyle name="Comma 2 3 2 8 2 4" xfId="48050" xr:uid="{8496AAAE-5425-43BE-AAC9-A05F627155C5}"/>
    <cellStyle name="Comma 2 3 2 8 3" xfId="2780" xr:uid="{17035EDD-077D-488D-933E-339230C63E1A}"/>
    <cellStyle name="Comma 2 3 2 8 3 2" xfId="51129" xr:uid="{ABB68A98-C6B8-461A-95A3-4BE99A92A3F6}"/>
    <cellStyle name="Comma 2 3 2 8 4" xfId="49495" xr:uid="{E1A51404-57E7-4C79-BE6C-051AD4A1616A}"/>
    <cellStyle name="Comma 2 3 2 8 5" xfId="47181" xr:uid="{C4999168-B5D5-4845-A698-ACF7BF8E5CE6}"/>
    <cellStyle name="Comma 2 3 2 8 6" xfId="45327" xr:uid="{6B4C930B-B17D-4AAD-B29F-E961CCF4DF39}"/>
    <cellStyle name="Comma 2 3 2 9" xfId="1431" xr:uid="{5E67E1CA-F781-4B61-9D06-65200351DB66}"/>
    <cellStyle name="Comma 2 3 2 9 2" xfId="3141" xr:uid="{C3287210-0F0D-48EA-8D13-EDBAF6EE7112}"/>
    <cellStyle name="Comma 2 3 2 9 2 2" xfId="51490" xr:uid="{EF14833E-5DBD-4E1E-868C-4F8604152B3B}"/>
    <cellStyle name="Comma 2 3 2 9 3" xfId="49818" xr:uid="{CA33A744-45A5-469B-8B93-BB36C1EE670F}"/>
    <cellStyle name="Comma 2 3 2 9 4" xfId="47542" xr:uid="{91A61763-5010-48F8-9145-2E0040373FC3}"/>
    <cellStyle name="Comma 2 3 20" xfId="522" xr:uid="{8C637596-9C78-40D7-A2A3-9B9C7068C7AD}"/>
    <cellStyle name="Comma 2 3 21" xfId="52331" xr:uid="{35E55F24-AA1B-4415-8F86-C1D5A1523ADF}"/>
    <cellStyle name="Comma 2 3 3" xfId="153" xr:uid="{8926FDFA-4DBD-4B99-909F-9EFA08103156}"/>
    <cellStyle name="Comma 2 3 3 10" xfId="2286" xr:uid="{BE7F3DA8-66CD-44EC-9427-84738E15577F}"/>
    <cellStyle name="Comma 2 3 3 10 2" xfId="50637" xr:uid="{C25FF95A-66DC-4D2C-ACC7-72A01DFD40D1}"/>
    <cellStyle name="Comma 2 3 3 10 3" xfId="48397" xr:uid="{92E26DFF-5D0C-4B9C-9E2B-AAAF3A72FFAA}"/>
    <cellStyle name="Comma 2 3 3 11" xfId="4000" xr:uid="{BBF7C05C-9C03-4C47-B099-E44AA4E1093C}"/>
    <cellStyle name="Comma 2 3 3 11 2" xfId="49007" xr:uid="{B604100A-B73F-4050-9207-5D964157745C}"/>
    <cellStyle name="Comma 2 3 3 11 3" xfId="46641" xr:uid="{60479343-3EB0-45CD-8F47-9EF5523CE6FB}"/>
    <cellStyle name="Comma 2 3 3 12" xfId="4206" xr:uid="{67AC83CA-4BC9-49D8-8C68-820743000462}"/>
    <cellStyle name="Comma 2 3 3 12 2" xfId="45400" xr:uid="{0A941029-5682-4CDC-8B0D-8B07B593B22D}"/>
    <cellStyle name="Comma 2 3 3 13" xfId="45820" xr:uid="{4DF046CF-1283-40ED-A20A-A94C92CC46EB}"/>
    <cellStyle name="Comma 2 3 3 14" xfId="46301" xr:uid="{4BF1D7D3-2855-4FD9-B6E6-889DEE540F18}"/>
    <cellStyle name="Comma 2 3 3 15" xfId="44522" xr:uid="{3CA86F88-1046-49D4-B55B-25529FC751BB}"/>
    <cellStyle name="Comma 2 3 3 16" xfId="44064" xr:uid="{A843063E-FE1B-4403-8E88-E751A26382AE}"/>
    <cellStyle name="Comma 2 3 3 17" xfId="548" xr:uid="{83A0C7E0-372C-4919-BE8D-BD13CBA80A13}"/>
    <cellStyle name="Comma 2 3 3 18" xfId="52441" xr:uid="{6E61590B-35CF-4BC9-915E-0938C2349CBB}"/>
    <cellStyle name="Comma 2 3 3 2" xfId="368" xr:uid="{60F0B462-024E-4D76-92A4-BAF6DC7E01BF}"/>
    <cellStyle name="Comma 2 3 3 2 10" xfId="46449" xr:uid="{647A27B4-D6E3-4D18-9692-2C494F8DF237}"/>
    <cellStyle name="Comma 2 3 3 2 11" xfId="44629" xr:uid="{1DF3C7E8-41CB-48EB-99C7-89309457D8E5}"/>
    <cellStyle name="Comma 2 3 3 2 12" xfId="44171" xr:uid="{DBEB6F8C-9877-40A5-87E9-41914BC0A084}"/>
    <cellStyle name="Comma 2 3 3 2 13" xfId="576" xr:uid="{AB8F82B1-5996-4A74-BB00-267F3D168BCE}"/>
    <cellStyle name="Comma 2 3 3 2 14" xfId="52654" xr:uid="{C5D00DB3-FFC8-4DFB-A0CD-387FBF5D186E}"/>
    <cellStyle name="Comma 2 3 3 2 2" xfId="819" xr:uid="{7B61D6A0-003C-46C2-B6C2-A427572D36B9}"/>
    <cellStyle name="Comma 2 3 3 2 2 10" xfId="44494" xr:uid="{389B0FE2-D44C-45AC-99C1-556124CDAD93}"/>
    <cellStyle name="Comma 2 3 3 2 2 11" xfId="53081" xr:uid="{EF9B853A-B256-45B0-AAEE-661576912CFF}"/>
    <cellStyle name="Comma 2 3 3 2 2 2" xfId="1374" xr:uid="{DB1CA248-DAF9-4693-AEAF-4A6B8D92FDD6}"/>
    <cellStyle name="Comma 2 3 3 2 2 2 2" xfId="2245" xr:uid="{C06E479D-8E6A-482B-88C4-E9B52754BEAB}"/>
    <cellStyle name="Comma 2 3 3 2 2 2 2 2" xfId="3955" xr:uid="{602F7E21-DD66-44CB-A3A7-B6FD185479FF}"/>
    <cellStyle name="Comma 2 3 3 2 2 2 2 2 2" xfId="52302" xr:uid="{B25657EA-E707-4FCD-B320-2C86FE7F0C2F}"/>
    <cellStyle name="Comma 2 3 3 2 2 2 2 3" xfId="50596" xr:uid="{02660F17-D643-4A60-B59A-D2F6ADE8BC15}"/>
    <cellStyle name="Comma 2 3 3 2 2 2 2 4" xfId="48356" xr:uid="{CF05F7CD-6DB4-4426-A475-F43BF8044800}"/>
    <cellStyle name="Comma 2 3 3 2 2 2 2 5" xfId="55653" xr:uid="{2374DB3F-BE7D-4441-BABD-8AFA329E1B66}"/>
    <cellStyle name="Comma 2 3 3 2 2 2 3" xfId="3086" xr:uid="{6618C867-F562-4A01-BCBA-584E1168E8CB}"/>
    <cellStyle name="Comma 2 3 3 2 2 2 3 2" xfId="51435" xr:uid="{F0A4B2FD-6925-4F4F-B3D1-E630C68469F0}"/>
    <cellStyle name="Comma 2 3 3 2 2 2 4" xfId="49765" xr:uid="{F7B9AE07-AF92-40A9-95F3-ED3BCC9C989E}"/>
    <cellStyle name="Comma 2 3 3 2 2 2 5" xfId="47487" xr:uid="{DA8380EF-CC47-44F2-BEAF-B00979A7BC3B}"/>
    <cellStyle name="Comma 2 3 3 2 2 2 6" xfId="53940" xr:uid="{5021A501-7285-4FCC-A228-5A7E5E528170}"/>
    <cellStyle name="Comma 2 3 3 2 2 3" xfId="1691" xr:uid="{18EF4336-160B-4777-9E09-99424587BDBA}"/>
    <cellStyle name="Comma 2 3 3 2 2 3 2" xfId="3401" xr:uid="{12358C42-5800-4A4E-B646-BCA3F1B781F2}"/>
    <cellStyle name="Comma 2 3 3 2 2 3 2 2" xfId="51750" xr:uid="{2EDFDF78-A477-4651-BF15-CFCC7D1367AF}"/>
    <cellStyle name="Comma 2 3 3 2 2 3 3" xfId="50066" xr:uid="{08FB918B-B058-405F-B7BF-5FA6BC51F740}"/>
    <cellStyle name="Comma 2 3 3 2 2 3 4" xfId="47802" xr:uid="{7A195DC5-FB9F-43CF-B90C-9B73832AC174}"/>
    <cellStyle name="Comma 2 3 3 2 2 3 5" xfId="54794" xr:uid="{10AB4008-2E60-470E-9EB9-35F3328F73F5}"/>
    <cellStyle name="Comma 2 3 3 2 2 4" xfId="2532" xr:uid="{E91D3D8C-6FBF-4628-B35C-D68650B3C5FA}"/>
    <cellStyle name="Comma 2 3 3 2 2 4 2" xfId="50883" xr:uid="{03979133-A200-4561-BEFC-603E1B622D49}"/>
    <cellStyle name="Comma 2 3 3 2 2 4 3" xfId="48643" xr:uid="{C8D31F92-6B2F-4C70-AF18-A6726A1159B6}"/>
    <cellStyle name="Comma 2 3 3 2 2 5" xfId="45275" xr:uid="{622A066E-CD78-4E5A-A3CE-BCDAAA0EF5C0}"/>
    <cellStyle name="Comma 2 3 3 2 2 5 2" xfId="46933" xr:uid="{7C7A688F-D1F7-444D-AF0F-36957B817162}"/>
    <cellStyle name="Comma 2 3 3 2 2 6" xfId="45794" xr:uid="{2C4837C0-E298-41C8-8269-6CD8B2DC5532}"/>
    <cellStyle name="Comma 2 3 3 2 2 6 2" xfId="49254" xr:uid="{491BDAA1-5BA9-4989-BAB2-375A07735CCC}"/>
    <cellStyle name="Comma 2 3 3 2 2 7" xfId="46262" xr:uid="{3B3D627E-B0D5-4064-9D4B-AE06C752A75C}"/>
    <cellStyle name="Comma 2 3 3 2 2 8" xfId="46597" xr:uid="{3ADD3B01-ACAF-4416-BE61-5A06EDF20B1F}"/>
    <cellStyle name="Comma 2 3 3 2 2 9" xfId="45094" xr:uid="{A007D340-C697-46EA-994D-4F1DBA5DC220}"/>
    <cellStyle name="Comma 2 3 3 2 3" xfId="670" xr:uid="{1CE39DDB-B36A-46FA-9B57-359B33BADA57}"/>
    <cellStyle name="Comma 2 3 3 2 3 10" xfId="53512" xr:uid="{FA0407D5-605D-4719-8A3C-8C68A9EA48FF}"/>
    <cellStyle name="Comma 2 3 3 2 3 2" xfId="1226" xr:uid="{09ED45CD-B2E7-4BB9-8C58-8EAA704D75EF}"/>
    <cellStyle name="Comma 2 3 3 2 3 2 2" xfId="2097" xr:uid="{65CF312A-8E94-4F46-8BB1-B58694CB2257}"/>
    <cellStyle name="Comma 2 3 3 2 3 2 2 2" xfId="3807" xr:uid="{27AC3503-D321-4920-A5D5-77A99B4FC79C}"/>
    <cellStyle name="Comma 2 3 3 2 3 2 2 2 2" xfId="52154" xr:uid="{D94ED4EC-C54E-4FED-8144-6BDFDB4ACD85}"/>
    <cellStyle name="Comma 2 3 3 2 3 2 2 3" xfId="50457" xr:uid="{F461F0AD-93BB-4751-9081-3F8679B478D9}"/>
    <cellStyle name="Comma 2 3 3 2 3 2 2 4" xfId="48208" xr:uid="{9DC0B1FC-2306-428E-8CE2-7F949628B5AF}"/>
    <cellStyle name="Comma 2 3 3 2 3 2 3" xfId="2938" xr:uid="{2B5C5D87-5576-4FC0-8061-7A05B4C15005}"/>
    <cellStyle name="Comma 2 3 3 2 3 2 3 2" xfId="51287" xr:uid="{EF90AA3A-CDD0-4DB7-9441-8C691155C004}"/>
    <cellStyle name="Comma 2 3 3 2 3 2 4" xfId="49642" xr:uid="{49FFE75B-68AF-4BC5-89E2-2C8A7F6FFF6E}"/>
    <cellStyle name="Comma 2 3 3 2 3 2 5" xfId="47339" xr:uid="{66BF34BF-ABB0-4B07-80E0-7AAD53508E43}"/>
    <cellStyle name="Comma 2 3 3 2 3 2 6" xfId="55225" xr:uid="{66B126D3-B331-4B37-A295-92A175AF684E}"/>
    <cellStyle name="Comma 2 3 3 2 3 3" xfId="1543" xr:uid="{21A1C70A-B894-4717-B1C7-290CAE4EF497}"/>
    <cellStyle name="Comma 2 3 3 2 3 3 2" xfId="3253" xr:uid="{532D568D-11AB-4E2D-AA69-A8D4157B1FEF}"/>
    <cellStyle name="Comma 2 3 3 2 3 3 2 2" xfId="51602" xr:uid="{2CB6A4A9-8CA7-42A7-854C-F69D3750FA78}"/>
    <cellStyle name="Comma 2 3 3 2 3 3 3" xfId="49927" xr:uid="{6E1C2A59-B7E8-4326-8289-FF8A1991B7C9}"/>
    <cellStyle name="Comma 2 3 3 2 3 3 4" xfId="47654" xr:uid="{DA4C54CD-B660-48E5-B3E1-B146D868C9C7}"/>
    <cellStyle name="Comma 2 3 3 2 3 4" xfId="2384" xr:uid="{4CD91E81-4576-48B7-9651-B0EB34AFA7C9}"/>
    <cellStyle name="Comma 2 3 3 2 3 4 2" xfId="50735" xr:uid="{D742A36F-66B3-49F9-91EA-A1E628A87A6B}"/>
    <cellStyle name="Comma 2 3 3 2 3 4 3" xfId="48495" xr:uid="{3A7E9D55-5F5F-45B0-BA40-8E3833E305CB}"/>
    <cellStyle name="Comma 2 3 3 2 3 5" xfId="45665" xr:uid="{4A122A58-1910-4FA3-A22E-9410EE155032}"/>
    <cellStyle name="Comma 2 3 3 2 3 5 2" xfId="49106" xr:uid="{0E75B28A-C364-4393-9357-F3BB1954E747}"/>
    <cellStyle name="Comma 2 3 3 2 3 6" xfId="46114" xr:uid="{4B78E949-9FDE-4135-A852-C29D7FF857F9}"/>
    <cellStyle name="Comma 2 3 3 2 3 7" xfId="46785" xr:uid="{2D4712D5-D2CF-45F6-B972-6C3AB543626A}"/>
    <cellStyle name="Comma 2 3 3 2 3 8" xfId="44985" xr:uid="{DE69FF95-620D-4257-A048-0D95C123BD0E}"/>
    <cellStyle name="Comma 2 3 3 2 3 9" xfId="44353" xr:uid="{78B9FB41-2B79-452E-BB27-5550B3AE7B0B}"/>
    <cellStyle name="Comma 2 3 3 2 4" xfId="1030" xr:uid="{4FFAF6D5-3CD5-4760-BC1F-C2CE0545ED2D}"/>
    <cellStyle name="Comma 2 3 3 2 4 2" xfId="1901" xr:uid="{8E7C090A-5639-475C-922E-0DFC05A5FC27}"/>
    <cellStyle name="Comma 2 3 3 2 4 2 2" xfId="3611" xr:uid="{9BE1AD90-4A20-4FAB-B718-DA424E34DE0B}"/>
    <cellStyle name="Comma 2 3 3 2 4 2 2 2" xfId="51958" xr:uid="{63969157-A7FF-4D5D-B1FA-6FE916D15747}"/>
    <cellStyle name="Comma 2 3 3 2 4 2 3" xfId="50264" xr:uid="{2DF9F6DD-EB35-4D52-BFF1-FA35AC0C79B0}"/>
    <cellStyle name="Comma 2 3 3 2 4 2 4" xfId="48012" xr:uid="{39CE761A-15E8-4FB3-AB08-AE30D2FBC143}"/>
    <cellStyle name="Comma 2 3 3 2 4 3" xfId="2742" xr:uid="{9BF00CD4-53F6-482F-8551-45636088890C}"/>
    <cellStyle name="Comma 2 3 3 2 4 3 2" xfId="51091" xr:uid="{A51D2F2B-CA52-4431-9F1C-5748EE1C1134}"/>
    <cellStyle name="Comma 2 3 3 2 4 3 3" xfId="48841" xr:uid="{9AFA19BE-B3D9-4714-BED5-710BCA0342BA}"/>
    <cellStyle name="Comma 2 3 3 2 4 4" xfId="45577" xr:uid="{A6DF2791-F714-4D49-8156-183745A5BF06}"/>
    <cellStyle name="Comma 2 3 3 2 4 4 2" xfId="49458" xr:uid="{7AD642F8-523C-4C78-BCE0-407609388148}"/>
    <cellStyle name="Comma 2 3 3 2 4 5" xfId="46016" xr:uid="{85E1112D-24FC-4CCC-A157-FDC6B75D8648}"/>
    <cellStyle name="Comma 2 3 3 2 4 6" xfId="47143" xr:uid="{D831A4D7-2781-45F4-A0E1-0D97A369B9F6}"/>
    <cellStyle name="Comma 2 3 3 2 4 7" xfId="44893" xr:uid="{03C684C9-C903-403E-B5C7-51B67AE99848}"/>
    <cellStyle name="Comma 2 3 3 2 4 8" xfId="44261" xr:uid="{C4EF0B15-CB8B-415B-AC9D-F3CB07936BA0}"/>
    <cellStyle name="Comma 2 3 3 2 4 9" xfId="54367" xr:uid="{15DB220B-B870-4279-B120-58FD9E4BAC29}"/>
    <cellStyle name="Comma 2 3 3 2 5" xfId="1128" xr:uid="{044A6053-6EC3-408D-B9FD-999316CEAD57}"/>
    <cellStyle name="Comma 2 3 3 2 5 2" xfId="1999" xr:uid="{43CDE38A-CC9C-4F8E-A219-56CA914CF17A}"/>
    <cellStyle name="Comma 2 3 3 2 5 2 2" xfId="3709" xr:uid="{9B5F61A3-A2D9-4C8B-87DF-16D4847AD563}"/>
    <cellStyle name="Comma 2 3 3 2 5 2 2 2" xfId="52056" xr:uid="{82485DD9-8F95-40AC-BC78-9E630C601E7D}"/>
    <cellStyle name="Comma 2 3 3 2 5 2 3" xfId="50362" xr:uid="{0C9DDF1C-B474-4CE3-ABB6-D25CF47905B6}"/>
    <cellStyle name="Comma 2 3 3 2 5 2 4" xfId="48110" xr:uid="{61CD865B-0171-43E7-A8B4-4D7FAD2A003E}"/>
    <cellStyle name="Comma 2 3 3 2 5 3" xfId="2840" xr:uid="{A505750D-5110-4A25-AE88-C7C7039D4492}"/>
    <cellStyle name="Comma 2 3 3 2 5 3 2" xfId="51189" xr:uid="{A92E86FE-6864-4909-9E13-B9A78440E6F8}"/>
    <cellStyle name="Comma 2 3 3 2 5 3 3" xfId="48887" xr:uid="{2F609E99-E412-48AE-9FC1-57C58D42D413}"/>
    <cellStyle name="Comma 2 3 3 2 5 4" xfId="49553" xr:uid="{743F4B00-3AE4-49F7-99AF-427A1B3B7A1C}"/>
    <cellStyle name="Comma 2 3 3 2 5 5" xfId="47241" xr:uid="{B2769D21-69E3-42D5-A5AB-17EE1971C10A}"/>
    <cellStyle name="Comma 2 3 3 2 5 6" xfId="44806" xr:uid="{C46F8F28-9E26-4D7D-A0E7-58F0BDB05427}"/>
    <cellStyle name="Comma 2 3 3 2 6" xfId="4421" xr:uid="{EA3807AA-ACF3-4F94-AA45-8BC72385078D}"/>
    <cellStyle name="Comma 2 3 3 2 6 2" xfId="46687" xr:uid="{98D39BE9-63B4-44E5-8B21-D3D3996C4A6E}"/>
    <cellStyle name="Comma 2 3 3 2 6 3" xfId="45295" xr:uid="{2544B38D-5D57-4F92-894A-4F43D0EA0FF4}"/>
    <cellStyle name="Comma 2 3 3 2 7" xfId="45176" xr:uid="{91698681-7180-4F64-87D6-19FDD60F71CF}"/>
    <cellStyle name="Comma 2 3 3 2 8" xfId="45494" xr:uid="{7679E416-117F-42BC-8CFC-0972624C47C7}"/>
    <cellStyle name="Comma 2 3 3 2 9" xfId="45926" xr:uid="{1830957A-7BFE-4DBA-9AF0-AB9E6AA5E192}"/>
    <cellStyle name="Comma 2 3 3 3" xfId="765" xr:uid="{45EC212E-834F-48F2-B519-2F4311ADD524}"/>
    <cellStyle name="Comma 2 3 3 3 10" xfId="44575" xr:uid="{94D0E47B-1A8C-419F-A8D7-932B158E3FD0}"/>
    <cellStyle name="Comma 2 3 3 3 11" xfId="44117" xr:uid="{F920FC0F-7DB1-4D86-A095-A3A10FCDF883}"/>
    <cellStyle name="Comma 2 3 3 3 12" xfId="52868" xr:uid="{7A746A83-5EB5-4B2A-A52A-14D5E1C9A543}"/>
    <cellStyle name="Comma 2 3 3 3 2" xfId="899" xr:uid="{71645C17-101F-47E5-AE9C-3E17093707E4}"/>
    <cellStyle name="Comma 2 3 3 3 2 2" xfId="1771" xr:uid="{30B92EE2-3A27-42FD-9F7C-7B772BD521E6}"/>
    <cellStyle name="Comma 2 3 3 3 2 2 2" xfId="3481" xr:uid="{FC431A5C-7A50-4F3D-BE72-4101F8358A3D}"/>
    <cellStyle name="Comma 2 3 3 3 2 2 2 2" xfId="51828" xr:uid="{528C95F8-11F2-41D5-8194-763E273ECD35}"/>
    <cellStyle name="Comma 2 3 3 3 2 2 3" xfId="50139" xr:uid="{99340CE5-A9C0-440C-9F2E-8372CBE3FA0D}"/>
    <cellStyle name="Comma 2 3 3 3 2 2 4" xfId="47882" xr:uid="{7CC6EED6-3EA9-41B4-909D-0C574EAA11B0}"/>
    <cellStyle name="Comma 2 3 3 3 2 2 5" xfId="55439" xr:uid="{C72C5523-EA10-4C63-AC0C-EFB4E76D5EF5}"/>
    <cellStyle name="Comma 2 3 3 3 2 3" xfId="2612" xr:uid="{9B98BFA8-E054-4031-8640-8B9214913B4A}"/>
    <cellStyle name="Comma 2 3 3 3 2 3 2" xfId="50961" xr:uid="{68D91378-2B5C-4F65-9AAE-1466471AF7D1}"/>
    <cellStyle name="Comma 2 3 3 3 2 3 3" xfId="48718" xr:uid="{4C9B9B88-5CBA-475E-869D-2BD1CC18F340}"/>
    <cellStyle name="Comma 2 3 3 3 2 4" xfId="45746" xr:uid="{BE173A6E-0A0E-46AF-9BFD-BB4050FC3ED3}"/>
    <cellStyle name="Comma 2 3 3 3 2 4 2" xfId="49329" xr:uid="{5D5F2800-08D4-4964-9D97-C9930385C0C9}"/>
    <cellStyle name="Comma 2 3 3 3 2 5" xfId="46208" xr:uid="{10ADC8ED-AE1B-473F-ADD7-84522AF9D49B}"/>
    <cellStyle name="Comma 2 3 3 3 2 6" xfId="47013" xr:uid="{3D2E4ECB-6EA3-491C-8E02-87354BD3AED4}"/>
    <cellStyle name="Comma 2 3 3 3 2 7" xfId="45041" xr:uid="{2A6EC5EC-B5FC-4690-AB23-9F15C06A394B}"/>
    <cellStyle name="Comma 2 3 3 3 2 8" xfId="44441" xr:uid="{4360E140-BFC5-4910-B1EE-6419BAFBC90B}"/>
    <cellStyle name="Comma 2 3 3 3 2 9" xfId="53726" xr:uid="{8915644C-8033-4365-8F7A-E0FA566386E0}"/>
    <cellStyle name="Comma 2 3 3 3 3" xfId="1320" xr:uid="{0E8F9B28-D680-4892-9341-434F383E7652}"/>
    <cellStyle name="Comma 2 3 3 3 3 2" xfId="2191" xr:uid="{9C978258-4035-4B2F-A362-0401FED1618D}"/>
    <cellStyle name="Comma 2 3 3 3 3 2 2" xfId="3901" xr:uid="{D6F545A1-54BA-4707-8ED6-CD7DEE3AA69D}"/>
    <cellStyle name="Comma 2 3 3 3 3 2 2 2" xfId="52248" xr:uid="{9648E8D0-0594-4592-ACC3-29F1B5CA53C7}"/>
    <cellStyle name="Comma 2 3 3 3 3 2 3" xfId="50545" xr:uid="{3BA30FE9-3471-4EE8-B8D2-4DAD879B59B5}"/>
    <cellStyle name="Comma 2 3 3 3 3 2 4" xfId="48302" xr:uid="{528EB62F-998E-4643-8423-4E2FB3E2EBE0}"/>
    <cellStyle name="Comma 2 3 3 3 3 3" xfId="3032" xr:uid="{BC9F1E29-0724-4FD9-95CB-06D687B453BC}"/>
    <cellStyle name="Comma 2 3 3 3 3 3 2" xfId="51381" xr:uid="{AFDF575D-E62B-4447-BDD7-339530C7711D}"/>
    <cellStyle name="Comma 2 3 3 3 3 3 3" xfId="48931" xr:uid="{BAFEDF8F-4219-42FA-BC8B-547961BBE2FD}"/>
    <cellStyle name="Comma 2 3 3 3 3 4" xfId="49724" xr:uid="{04D42B62-38D7-41B8-BE82-A51D54E17422}"/>
    <cellStyle name="Comma 2 3 3 3 3 5" xfId="47433" xr:uid="{512E8E3F-FDC8-4079-BB54-D5F4665398C8}"/>
    <cellStyle name="Comma 2 3 3 3 3 6" xfId="44754" xr:uid="{9B073AF1-17F2-44ED-AC13-ED08FABBE351}"/>
    <cellStyle name="Comma 2 3 3 3 3 7" xfId="54581" xr:uid="{FC427673-91CF-499A-BB60-2847B44D43E9}"/>
    <cellStyle name="Comma 2 3 3 3 4" xfId="1637" xr:uid="{328C0BB4-F7BC-4A3F-8037-A65EBC9B4529}"/>
    <cellStyle name="Comma 2 3 3 3 4 2" xfId="3347" xr:uid="{C5DCE57A-829F-4AD2-B119-13B67C1F63CC}"/>
    <cellStyle name="Comma 2 3 3 3 4 2 2" xfId="51696" xr:uid="{6EA8893A-1AE1-421A-A146-9F981F9A9E82}"/>
    <cellStyle name="Comma 2 3 3 3 4 3" xfId="50015" xr:uid="{7E36CBD2-D176-4601-83E8-F3B1ADB75D6A}"/>
    <cellStyle name="Comma 2 3 3 3 4 4" xfId="47748" xr:uid="{1E406C89-E5D3-4C0E-9130-AD3DDF003821}"/>
    <cellStyle name="Comma 2 3 3 3 4 5" xfId="45367" xr:uid="{C67816F3-6924-4B8D-AB88-9199A5C67A86}"/>
    <cellStyle name="Comma 2 3 3 3 5" xfId="2478" xr:uid="{B4550B42-5EE7-432B-904B-64E932D59DF4}"/>
    <cellStyle name="Comma 2 3 3 3 5 2" xfId="50829" xr:uid="{4C285C18-D828-4417-B49C-0E4D256C8CEA}"/>
    <cellStyle name="Comma 2 3 3 3 5 3" xfId="48589" xr:uid="{830117E6-20BA-4816-B97F-36B30AAFAC4D}"/>
    <cellStyle name="Comma 2 3 3 3 6" xfId="45246" xr:uid="{A7EF714B-64F0-4C24-A19C-BCC77D04E961}"/>
    <cellStyle name="Comma 2 3 3 3 6 2" xfId="46879" xr:uid="{913B9258-6AD6-436E-83F6-592AC3610FC8}"/>
    <cellStyle name="Comma 2 3 3 3 7" xfId="45441" xr:uid="{6FF6CAEC-036D-40F7-80E6-0B231EFB0C43}"/>
    <cellStyle name="Comma 2 3 3 3 7 2" xfId="49200" xr:uid="{35803133-5F29-46D7-878C-0C6C5731DB8F}"/>
    <cellStyle name="Comma 2 3 3 3 8" xfId="45872" xr:uid="{B30AB6BB-EE20-4538-9F5C-7313AF196DF7}"/>
    <cellStyle name="Comma 2 3 3 3 9" xfId="46543" xr:uid="{EFBC5BD4-9A98-4409-B597-DA8E2DFD4A0D}"/>
    <cellStyle name="Comma 2 3 3 4" xfId="711" xr:uid="{42F51356-A66F-4589-94C7-53A1EC3230BB}"/>
    <cellStyle name="Comma 2 3 3 4 10" xfId="44671" xr:uid="{48AFF6B1-40A5-4D56-B13E-9F4982728848}"/>
    <cellStyle name="Comma 2 3 3 4 11" xfId="44393" xr:uid="{7B2CD24E-D3E2-47FD-9F48-B2435D17F4B3}"/>
    <cellStyle name="Comma 2 3 3 4 12" xfId="53299" xr:uid="{FFB30E5C-E481-433B-863A-6EE2D06BC318}"/>
    <cellStyle name="Comma 2 3 3 4 2" xfId="862" xr:uid="{4EFA2181-B405-4F91-8E13-E4CA4FD754A1}"/>
    <cellStyle name="Comma 2 3 3 4 2 2" xfId="1734" xr:uid="{7756759B-C44B-4E6E-A56B-B96A80E57118}"/>
    <cellStyle name="Comma 2 3 3 4 2 2 2" xfId="3444" xr:uid="{2B8263DA-484F-406A-8EBF-8C059FAEA207}"/>
    <cellStyle name="Comma 2 3 3 4 2 2 2 2" xfId="51792" xr:uid="{D6B6FE3E-9775-4E08-9A38-F6805C575D20}"/>
    <cellStyle name="Comma 2 3 3 4 2 2 3" xfId="50106" xr:uid="{C7FC11EA-6EFF-4F67-80CA-4608E5D796A8}"/>
    <cellStyle name="Comma 2 3 3 4 2 2 4" xfId="47845" xr:uid="{9CE2B62E-2704-4E20-A2EF-47CEA739BCC7}"/>
    <cellStyle name="Comma 2 3 3 4 2 3" xfId="2575" xr:uid="{9E6493CC-4295-4FBC-A766-73EC7F5079D7}"/>
    <cellStyle name="Comma 2 3 3 4 2 3 2" xfId="50925" xr:uid="{03DACD86-5A0C-4ECD-8C34-A8CCF3475AE1}"/>
    <cellStyle name="Comma 2 3 3 4 2 3 3" xfId="48682" xr:uid="{EED4F360-6C6B-4286-B597-CE222DBF2284}"/>
    <cellStyle name="Comma 2 3 3 4 2 4" xfId="49293" xr:uid="{5EF54351-63CF-4378-A5B6-89991AA4377B}"/>
    <cellStyle name="Comma 2 3 3 4 2 5" xfId="46976" xr:uid="{4773947B-C9D0-4C26-AF43-229586F6B271}"/>
    <cellStyle name="Comma 2 3 3 4 2 6" xfId="55012" xr:uid="{0FD6CA30-E3D1-433A-ADF3-E00F55B012CD}"/>
    <cellStyle name="Comma 2 3 3 4 3" xfId="1267" xr:uid="{FC627D80-F781-4FFA-BA67-2B553E7A95D3}"/>
    <cellStyle name="Comma 2 3 3 4 3 2" xfId="2138" xr:uid="{0FAC2E04-5B18-4CDD-AA53-F04F08CA5D3F}"/>
    <cellStyle name="Comma 2 3 3 4 3 2 2" xfId="3848" xr:uid="{CAA0D520-BBD8-4A64-843A-F8D405B92B2C}"/>
    <cellStyle name="Comma 2 3 3 4 3 2 2 2" xfId="52195" xr:uid="{31DDF750-247A-43EB-8CCA-6AFCA087E54D}"/>
    <cellStyle name="Comma 2 3 3 4 3 2 3" xfId="50496" xr:uid="{9E73389D-565C-44F8-AB7E-BAF16C144085}"/>
    <cellStyle name="Comma 2 3 3 4 3 2 4" xfId="48249" xr:uid="{56C47700-4314-4E56-A663-3690EC7C9E4F}"/>
    <cellStyle name="Comma 2 3 3 4 3 3" xfId="2979" xr:uid="{50F59A91-25F6-4AEB-8DA8-AFA56FE7D685}"/>
    <cellStyle name="Comma 2 3 3 4 3 3 2" xfId="51328" xr:uid="{C6F3DD89-1CB6-4A91-9D99-AF4CE3683596}"/>
    <cellStyle name="Comma 2 3 3 4 3 4" xfId="49679" xr:uid="{506E9063-2DEE-43AE-976E-A3CD598B9FC5}"/>
    <cellStyle name="Comma 2 3 3 4 3 5" xfId="47380" xr:uid="{7C876EA3-74B4-4E40-94B1-31E2678381AE}"/>
    <cellStyle name="Comma 2 3 3 4 4" xfId="1584" xr:uid="{D52A37BC-0530-40B7-BBE1-1C662CA09B98}"/>
    <cellStyle name="Comma 2 3 3 4 4 2" xfId="3294" xr:uid="{1D67E5F1-7FA8-402F-8C5B-D02520B67C25}"/>
    <cellStyle name="Comma 2 3 3 4 4 2 2" xfId="51643" xr:uid="{614EC7DC-DF02-4D66-92DD-D375D9EFCFC6}"/>
    <cellStyle name="Comma 2 3 3 4 4 3" xfId="49966" xr:uid="{8361CF93-876D-43AD-8E2F-66556509A6A9}"/>
    <cellStyle name="Comma 2 3 3 4 4 4" xfId="47695" xr:uid="{4504073F-F892-4970-ABD4-E1D44AACD5A2}"/>
    <cellStyle name="Comma 2 3 3 4 5" xfId="2425" xr:uid="{86B27513-BA0C-4592-83D0-1857A43BBE56}"/>
    <cellStyle name="Comma 2 3 3 4 5 2" xfId="50776" xr:uid="{C3AD7BB4-DC80-41C2-9B47-5894B3A471C4}"/>
    <cellStyle name="Comma 2 3 3 4 5 3" xfId="48536" xr:uid="{670D15D2-0845-4DF1-80CB-3F4623AB6E64}"/>
    <cellStyle name="Comma 2 3 3 4 6" xfId="45210" xr:uid="{97ED05A5-B206-4334-B1A4-C9FCBBB592ED}"/>
    <cellStyle name="Comma 2 3 3 4 6 2" xfId="46826" xr:uid="{47B776FB-A5A1-4B6B-8B32-C059F84CECDB}"/>
    <cellStyle name="Comma 2 3 3 4 7" xfId="45699" xr:uid="{BEAC9080-AFB4-474B-9767-BE5FA890B279}"/>
    <cellStyle name="Comma 2 3 3 4 7 2" xfId="49147" xr:uid="{19572775-2229-4F94-ABF4-BEC5FD600902}"/>
    <cellStyle name="Comma 2 3 3 4 8" xfId="46155" xr:uid="{75EB6805-581E-4EC2-AE05-F2549E4C64C6}"/>
    <cellStyle name="Comma 2 3 3 4 9" xfId="46490" xr:uid="{670A6F40-27BB-4773-9532-EC7FCF92AB3C}"/>
    <cellStyle name="Comma 2 3 3 5" xfId="643" xr:uid="{462BE113-1F47-4202-8A26-3C752FC3FBBD}"/>
    <cellStyle name="Comma 2 3 3 5 10" xfId="44328" xr:uid="{BCFB3247-C9CD-4117-9BB8-47CE121BAFFB}"/>
    <cellStyle name="Comma 2 3 3 5 11" xfId="54154" xr:uid="{6928C891-3185-4620-B451-2BCF38820EC9}"/>
    <cellStyle name="Comma 2 3 3 5 2" xfId="1199" xr:uid="{A406B92A-70CA-4A20-AE9B-36609CF79282}"/>
    <cellStyle name="Comma 2 3 3 5 2 2" xfId="2070" xr:uid="{87CBB903-74C9-4E4E-990A-55CE206616AA}"/>
    <cellStyle name="Comma 2 3 3 5 2 2 2" xfId="3780" xr:uid="{8C2E2BBF-7795-499A-BEC3-ED1D43B09BDB}"/>
    <cellStyle name="Comma 2 3 3 5 2 2 2 2" xfId="52127" xr:uid="{C3E6A5F9-DC97-4A92-9F08-525697662670}"/>
    <cellStyle name="Comma 2 3 3 5 2 2 3" xfId="50431" xr:uid="{31D59674-DEE7-4DE2-AB00-258A28BC9F2D}"/>
    <cellStyle name="Comma 2 3 3 5 2 2 4" xfId="48181" xr:uid="{39CD7A83-42F4-4F4E-B996-7DFE02A18233}"/>
    <cellStyle name="Comma 2 3 3 5 2 3" xfId="2911" xr:uid="{7E9BEB9E-E349-4527-BC67-0CBB5246DB05}"/>
    <cellStyle name="Comma 2 3 3 5 2 3 2" xfId="51260" xr:uid="{EBD93500-7DC2-4B8D-B4F8-1E924791E7DA}"/>
    <cellStyle name="Comma 2 3 3 5 2 4" xfId="49617" xr:uid="{5F81DFC7-EC23-4967-BE25-086514DEC6C1}"/>
    <cellStyle name="Comma 2 3 3 5 2 5" xfId="47312" xr:uid="{308B2B67-C0E3-4138-B02B-7F5560F7DDAC}"/>
    <cellStyle name="Comma 2 3 3 5 3" xfId="1516" xr:uid="{5E52DD85-BD2F-4351-A0A1-7091E60A8198}"/>
    <cellStyle name="Comma 2 3 3 5 3 2" xfId="3226" xr:uid="{72DCA716-D950-49FB-86DA-4E6F7FED30EB}"/>
    <cellStyle name="Comma 2 3 3 5 3 2 2" xfId="51575" xr:uid="{BA26E963-6BDF-495B-84A2-05BC9F2846DC}"/>
    <cellStyle name="Comma 2 3 3 5 3 3" xfId="49901" xr:uid="{75108D6A-85E3-4B56-A44E-3A3FAFA00DA3}"/>
    <cellStyle name="Comma 2 3 3 5 3 4" xfId="47627" xr:uid="{FF5EAAA1-3555-4FFC-AF28-31ACA4449126}"/>
    <cellStyle name="Comma 2 3 3 5 4" xfId="2357" xr:uid="{37D64BA6-6754-4881-8CEA-5ADAD785325E}"/>
    <cellStyle name="Comma 2 3 3 5 4 2" xfId="50708" xr:uid="{6F740F7B-8F74-457E-966D-C8979F69FB69}"/>
    <cellStyle name="Comma 2 3 3 5 4 3" xfId="48468" xr:uid="{73D20B5D-94E9-4490-B6D9-FD32FAF6974F}"/>
    <cellStyle name="Comma 2 3 3 5 5" xfId="45152" xr:uid="{52120DDA-01B2-41C6-8250-9D9BFED905E6}"/>
    <cellStyle name="Comma 2 3 3 5 5 2" xfId="46758" xr:uid="{30EC7167-30DA-44AD-8263-B838650BBA78}"/>
    <cellStyle name="Comma 2 3 3 5 6" xfId="45641" xr:uid="{4854E8DC-78ED-404C-8835-5A53FF0A62CC}"/>
    <cellStyle name="Comma 2 3 3 5 6 2" xfId="49079" xr:uid="{C6E7858E-E410-4EEA-8E85-C62C5FBF00A3}"/>
    <cellStyle name="Comma 2 3 3 5 7" xfId="46087" xr:uid="{FB228653-0F7F-4BA6-A6FB-5AD8812F985D}"/>
    <cellStyle name="Comma 2 3 3 5 8" xfId="46422" xr:uid="{07ED16FA-CA5A-4702-893E-C04AAF9608EE}"/>
    <cellStyle name="Comma 2 3 3 5 9" xfId="44958" xr:uid="{C49F1DCA-C740-437D-A11C-EBCE60353D03}"/>
    <cellStyle name="Comma 2 3 3 6" xfId="940" xr:uid="{B9BC31D8-35F6-4942-B38B-4470EDD15C80}"/>
    <cellStyle name="Comma 2 3 3 6 2" xfId="1812" xr:uid="{B6304A91-F295-410A-A2C7-D8E9F52E88E5}"/>
    <cellStyle name="Comma 2 3 3 6 2 2" xfId="3522" xr:uid="{03011F4B-05FD-4714-9312-2274B91609A7}"/>
    <cellStyle name="Comma 2 3 3 6 2 2 2" xfId="51869" xr:uid="{B3BEEC6B-DEB7-4B0E-8EF3-AE302415902F}"/>
    <cellStyle name="Comma 2 3 3 6 2 3" xfId="50178" xr:uid="{ED5A7DF6-7F4D-48E6-BAC2-1082D601A28C}"/>
    <cellStyle name="Comma 2 3 3 6 2 4" xfId="47923" xr:uid="{1D61B61A-CA8F-4832-8490-76A55AC532B5}"/>
    <cellStyle name="Comma 2 3 3 6 3" xfId="2653" xr:uid="{BA5EC212-F83D-4959-BF66-5494562C25B2}"/>
    <cellStyle name="Comma 2 3 3 6 3 2" xfId="51002" xr:uid="{6B24827C-8D49-47D1-9D1E-5277CF49A6C9}"/>
    <cellStyle name="Comma 2 3 3 6 3 3" xfId="48759" xr:uid="{1500E20B-CD59-4306-8A0D-057C8E65E40D}"/>
    <cellStyle name="Comma 2 3 3 6 4" xfId="45535" xr:uid="{E8846C2A-EC0A-4E33-B715-91D74654DE12}"/>
    <cellStyle name="Comma 2 3 3 6 4 2" xfId="47054" xr:uid="{4050B9E0-0A3A-4862-8248-21214F3447CB}"/>
    <cellStyle name="Comma 2 3 3 6 5" xfId="45970" xr:uid="{92B7F736-FC80-4649-85A6-7EDBDEC629A9}"/>
    <cellStyle name="Comma 2 3 3 6 5 2" xfId="49370" xr:uid="{7268A3C1-DF91-4233-A219-EA4A025D9CAA}"/>
    <cellStyle name="Comma 2 3 3 6 6" xfId="46349" xr:uid="{5D0374EF-DB18-4D6E-BBF2-5E1199230543}"/>
    <cellStyle name="Comma 2 3 3 6 7" xfId="44851" xr:uid="{BB5C87C7-3193-4CE8-9AE5-D8B95C58FDDE}"/>
    <cellStyle name="Comma 2 3 3 6 8" xfId="44215" xr:uid="{E0AD45BD-CAD4-4177-A523-F9B849B6949D}"/>
    <cellStyle name="Comma 2 3 3 7" xfId="990" xr:uid="{B9898C04-9B91-4BB9-BD42-22C727BC2924}"/>
    <cellStyle name="Comma 2 3 3 7 2" xfId="1861" xr:uid="{614574FA-1C42-42EF-B3F5-E59436856479}"/>
    <cellStyle name="Comma 2 3 3 7 2 2" xfId="3571" xr:uid="{95CE9880-7307-42C6-8C87-AD9DFDA413A4}"/>
    <cellStyle name="Comma 2 3 3 7 2 2 2" xfId="51918" xr:uid="{1CECD990-C42E-4B2F-A3D0-B403ABD6F210}"/>
    <cellStyle name="Comma 2 3 3 7 2 3" xfId="50226" xr:uid="{B58EBF05-F824-42BE-862A-305D834EBB82}"/>
    <cellStyle name="Comma 2 3 3 7 2 4" xfId="47972" xr:uid="{6DA0FA1A-2529-410F-BDBB-F7F6DBB5C76C}"/>
    <cellStyle name="Comma 2 3 3 7 3" xfId="2702" xr:uid="{F24A469C-9592-41DB-AAB4-D6243E991E72}"/>
    <cellStyle name="Comma 2 3 3 7 3 2" xfId="51051" xr:uid="{4B5F526E-6694-40D3-8EB1-A2FFFD4DA2AA}"/>
    <cellStyle name="Comma 2 3 3 7 3 3" xfId="48807" xr:uid="{931CDBB9-0C9D-49D0-A3D4-4825604DAC64}"/>
    <cellStyle name="Comma 2 3 3 7 4" xfId="49418" xr:uid="{DA258EA6-8CA5-42F3-9043-FB0CAF01185E}"/>
    <cellStyle name="Comma 2 3 3 7 5" xfId="47103" xr:uid="{BBEBB8AC-B61E-4FCB-96F0-E8B7EFCBD170}"/>
    <cellStyle name="Comma 2 3 3 7 6" xfId="44706" xr:uid="{DED6A6AC-EE12-4DCC-8AEE-79E4B60B047D}"/>
    <cellStyle name="Comma 2 3 3 8" xfId="1082" xr:uid="{0724B373-7B2A-43D0-A285-836F534B9BFF}"/>
    <cellStyle name="Comma 2 3 3 8 2" xfId="1953" xr:uid="{AF193A7C-F8EB-4217-AF2D-4BFAB8C6E45D}"/>
    <cellStyle name="Comma 2 3 3 8 2 2" xfId="3663" xr:uid="{92CD2B71-9B54-4033-8F74-EB53A938EE34}"/>
    <cellStyle name="Comma 2 3 3 8 2 2 2" xfId="52010" xr:uid="{12527E83-420F-441C-8746-C397C291C8B3}"/>
    <cellStyle name="Comma 2 3 3 8 2 3" xfId="50316" xr:uid="{41FABD02-898C-4964-86EF-0DC59B4DF427}"/>
    <cellStyle name="Comma 2 3 3 8 2 4" xfId="48064" xr:uid="{C2CF5354-D603-4476-B7AD-1D6101F7BC78}"/>
    <cellStyle name="Comma 2 3 3 8 3" xfId="2794" xr:uid="{B726DFDD-2DDC-41DA-B41F-650EF98D1B03}"/>
    <cellStyle name="Comma 2 3 3 8 3 2" xfId="51143" xr:uid="{14606709-3CE8-4A35-9D30-8CF92AFA5623}"/>
    <cellStyle name="Comma 2 3 3 8 4" xfId="49509" xr:uid="{E2D9EB29-85AC-495A-BE36-4805A69FC511}"/>
    <cellStyle name="Comma 2 3 3 8 5" xfId="47195" xr:uid="{466D8289-9611-44C7-A671-6656F1B08E95}"/>
    <cellStyle name="Comma 2 3 3 8 6" xfId="45341" xr:uid="{58EB03F4-8114-4AA0-879B-E060C9D98F2C}"/>
    <cellStyle name="Comma 2 3 3 9" xfId="1445" xr:uid="{6D3CA216-3517-4576-BAA1-B2A70EBAC3E1}"/>
    <cellStyle name="Comma 2 3 3 9 2" xfId="3155" xr:uid="{B7D6245E-F4A0-42B8-A794-3640A1F48526}"/>
    <cellStyle name="Comma 2 3 3 9 2 2" xfId="51504" xr:uid="{61EABD28-A265-40EE-85A4-42FDFB9E31A6}"/>
    <cellStyle name="Comma 2 3 3 9 3" xfId="49832" xr:uid="{8E0F72B1-F753-4927-9FE8-9496B70EFDFE}"/>
    <cellStyle name="Comma 2 3 3 9 4" xfId="47556" xr:uid="{9C3F5FF1-A630-4E0D-8224-D204B41F6918}"/>
    <cellStyle name="Comma 2 3 4" xfId="258" xr:uid="{252D5785-EB1F-4B22-B006-7FB0BFC0202F}"/>
    <cellStyle name="Comma 2 3 4 10" xfId="46435" xr:uid="{7711A21D-6E84-4F10-82D7-07435098DD01}"/>
    <cellStyle name="Comma 2 3 4 11" xfId="44561" xr:uid="{EACBE64B-6F88-4940-B8E0-78B871EE9C6C}"/>
    <cellStyle name="Comma 2 3 4 12" xfId="44103" xr:uid="{58EF8710-5DFD-4706-B9BE-2890555A953E}"/>
    <cellStyle name="Comma 2 3 4 13" xfId="565" xr:uid="{A22BD9CE-B39D-43A4-A08A-2F6C50CBB34B}"/>
    <cellStyle name="Comma 2 3 4 14" xfId="52544" xr:uid="{F7EE6A0B-2172-4B49-9376-C20BF7E5DA68}"/>
    <cellStyle name="Comma 2 3 4 2" xfId="751" xr:uid="{9267FE6C-5840-4C76-BB43-8E1EF05AA9E6}"/>
    <cellStyle name="Comma 2 3 4 2 10" xfId="44428" xr:uid="{8F7637BB-2112-479E-AD37-3C85B4840E91}"/>
    <cellStyle name="Comma 2 3 4 2 11" xfId="52971" xr:uid="{EBE94226-13F8-4A99-94C0-48EA6597CB63}"/>
    <cellStyle name="Comma 2 3 4 2 2" xfId="1306" xr:uid="{2922E4C8-461A-491F-9A84-2996C2CDB297}"/>
    <cellStyle name="Comma 2 3 4 2 2 2" xfId="2177" xr:uid="{9881904D-6B86-405F-A4B3-05593F40E6DC}"/>
    <cellStyle name="Comma 2 3 4 2 2 2 2" xfId="3887" xr:uid="{73B4F4CC-DAF8-4932-B662-9A2FE9F2F13B}"/>
    <cellStyle name="Comma 2 3 4 2 2 2 2 2" xfId="52234" xr:uid="{2B1718DA-D78A-4A1F-9119-4B75EACFC320}"/>
    <cellStyle name="Comma 2 3 4 2 2 2 3" xfId="50532" xr:uid="{75577A74-2BC2-4C4F-94DA-62E13789C02D}"/>
    <cellStyle name="Comma 2 3 4 2 2 2 4" xfId="48288" xr:uid="{050504F0-97D7-4F54-9025-B8A57531D8EE}"/>
    <cellStyle name="Comma 2 3 4 2 2 2 5" xfId="55543" xr:uid="{FC9DA8A6-AC9F-497A-B67B-BB028FD459EA}"/>
    <cellStyle name="Comma 2 3 4 2 2 3" xfId="3018" xr:uid="{271CBEDF-AA51-4A42-A4D8-4D36F3BB307E}"/>
    <cellStyle name="Comma 2 3 4 2 2 3 2" xfId="51367" xr:uid="{AC9C3DE3-48E7-429C-BC12-276E8472655E}"/>
    <cellStyle name="Comma 2 3 4 2 2 4" xfId="49714" xr:uid="{00B8DC94-37D0-47F4-B515-03F9A3739484}"/>
    <cellStyle name="Comma 2 3 4 2 2 5" xfId="47419" xr:uid="{1B62BBD7-0883-49C5-B424-9DF0FFCAC021}"/>
    <cellStyle name="Comma 2 3 4 2 2 6" xfId="53830" xr:uid="{91401DBB-5DD0-48EC-8510-A2204285190F}"/>
    <cellStyle name="Comma 2 3 4 2 3" xfId="1623" xr:uid="{261CC95F-7E6C-49D6-AC68-C0D0AF4D42F2}"/>
    <cellStyle name="Comma 2 3 4 2 3 2" xfId="3333" xr:uid="{BD5B90DA-E74F-4243-A8B0-467082C38A55}"/>
    <cellStyle name="Comma 2 3 4 2 3 2 2" xfId="51682" xr:uid="{3BFCFEEA-3F33-440B-ACF8-3DA3032F9D56}"/>
    <cellStyle name="Comma 2 3 4 2 3 3" xfId="50002" xr:uid="{1F6FCD50-43CC-4D57-81E5-7076E12F27AD}"/>
    <cellStyle name="Comma 2 3 4 2 3 4" xfId="47734" xr:uid="{D9017951-CBD1-4CA9-9A36-2F0E443E178E}"/>
    <cellStyle name="Comma 2 3 4 2 3 5" xfId="54684" xr:uid="{911FFD61-8D6A-4EFE-ADD6-8CD590E05394}"/>
    <cellStyle name="Comma 2 3 4 2 4" xfId="2464" xr:uid="{77868CE7-CD83-4E27-89C8-A28765783281}"/>
    <cellStyle name="Comma 2 3 4 2 4 2" xfId="50815" xr:uid="{26F763D3-80AF-4CD0-8230-8F275A9C7ED5}"/>
    <cellStyle name="Comma 2 3 4 2 4 3" xfId="48575" xr:uid="{5E4FBFF0-2903-4074-9035-2815CFD62979}"/>
    <cellStyle name="Comma 2 3 4 2 5" xfId="45239" xr:uid="{6F7AA535-E7F4-4F9B-A2DA-0933A16974C2}"/>
    <cellStyle name="Comma 2 3 4 2 5 2" xfId="46865" xr:uid="{262BB6D7-6609-4C9C-B1A6-C2EA1154C70D}"/>
    <cellStyle name="Comma 2 3 4 2 6" xfId="45735" xr:uid="{014EEFD2-716F-4364-B5BE-88C7E4B94269}"/>
    <cellStyle name="Comma 2 3 4 2 6 2" xfId="49186" xr:uid="{0350CDE9-06DA-477D-9839-900DA65B3353}"/>
    <cellStyle name="Comma 2 3 4 2 7" xfId="46194" xr:uid="{4A1154F2-BEE9-4EF0-B5EC-A070A3D50F08}"/>
    <cellStyle name="Comma 2 3 4 2 8" xfId="46529" xr:uid="{CE375442-F998-45F1-A91F-D91B7BF4FC54}"/>
    <cellStyle name="Comma 2 3 4 2 9" xfId="45028" xr:uid="{4463CCA6-F0A6-464C-A59B-C51AD029E193}"/>
    <cellStyle name="Comma 2 3 4 3" xfId="656" xr:uid="{50C8D920-89AC-4F0D-ACE8-5D24AEF37C81}"/>
    <cellStyle name="Comma 2 3 4 3 10" xfId="53402" xr:uid="{A748559D-0E66-4E88-9B74-D0A0F85109B3}"/>
    <cellStyle name="Comma 2 3 4 3 2" xfId="1212" xr:uid="{DD171867-C26E-411E-9940-AA7C85982B1E}"/>
    <cellStyle name="Comma 2 3 4 3 2 2" xfId="2083" xr:uid="{23BC8ED4-2594-4E26-8C7E-11E73ABBDE59}"/>
    <cellStyle name="Comma 2 3 4 3 2 2 2" xfId="3793" xr:uid="{040938CA-F902-4F4F-AFF9-F1B6AABA672C}"/>
    <cellStyle name="Comma 2 3 4 3 2 2 2 2" xfId="52140" xr:uid="{8B5C81BF-6C3E-4B74-B33B-C2CAC92F176E}"/>
    <cellStyle name="Comma 2 3 4 3 2 2 3" xfId="50443" xr:uid="{B3FDD028-35DE-4DA1-921B-FB8E2834185C}"/>
    <cellStyle name="Comma 2 3 4 3 2 2 4" xfId="48194" xr:uid="{8768214B-E534-4393-90FF-7E8BD4BDAC23}"/>
    <cellStyle name="Comma 2 3 4 3 2 3" xfId="2924" xr:uid="{4624A127-2469-4A06-A5AF-B34D79C4AE00}"/>
    <cellStyle name="Comma 2 3 4 3 2 3 2" xfId="51273" xr:uid="{A54E42B9-4E1D-4384-9399-42B1E42DA94B}"/>
    <cellStyle name="Comma 2 3 4 3 2 4" xfId="49629" xr:uid="{9342610C-F769-4492-A28A-4B3DD4ED08B2}"/>
    <cellStyle name="Comma 2 3 4 3 2 5" xfId="47325" xr:uid="{60909996-0496-497A-AEDB-8864E85A1F3F}"/>
    <cellStyle name="Comma 2 3 4 3 2 6" xfId="55115" xr:uid="{5363DD93-C1DE-4C0F-AD30-25784A894CA1}"/>
    <cellStyle name="Comma 2 3 4 3 3" xfId="1529" xr:uid="{A513D1C4-F43E-408E-9AAB-A2DC2423CF8E}"/>
    <cellStyle name="Comma 2 3 4 3 3 2" xfId="3239" xr:uid="{B9F7B5D4-936E-487B-B7CC-37CFC44689CD}"/>
    <cellStyle name="Comma 2 3 4 3 3 2 2" xfId="51588" xr:uid="{826863FC-1DBC-4267-AB2A-6E6C76CF2B8A}"/>
    <cellStyle name="Comma 2 3 4 3 3 3" xfId="49913" xr:uid="{D201B3A3-607D-4D78-AC15-0463451AC877}"/>
    <cellStyle name="Comma 2 3 4 3 3 4" xfId="47640" xr:uid="{269FA468-3703-4279-96C3-9C15629D9CF6}"/>
    <cellStyle name="Comma 2 3 4 3 4" xfId="2370" xr:uid="{5A44CDF7-A683-4285-8F4E-FF043D5CC68B}"/>
    <cellStyle name="Comma 2 3 4 3 4 2" xfId="50721" xr:uid="{C6F6FDC9-CDE2-43FA-B6CC-4BD49D22E29F}"/>
    <cellStyle name="Comma 2 3 4 3 4 3" xfId="48481" xr:uid="{0ADF6419-3FB4-4970-8B81-180B96DFAA94}"/>
    <cellStyle name="Comma 2 3 4 3 5" xfId="45654" xr:uid="{99A2A65E-752F-4F40-AAC4-B7A5D7BE8F28}"/>
    <cellStyle name="Comma 2 3 4 3 5 2" xfId="49092" xr:uid="{AB729178-985A-4B5E-A800-C60EF091FDD1}"/>
    <cellStyle name="Comma 2 3 4 3 6" xfId="46100" xr:uid="{50AA7008-2B66-4A43-A95B-D53A3AEF4F29}"/>
    <cellStyle name="Comma 2 3 4 3 7" xfId="46771" xr:uid="{2283A13C-C644-43E1-8B6F-B8C51ED25693}"/>
    <cellStyle name="Comma 2 3 4 3 8" xfId="44971" xr:uid="{0F21AFF6-612E-4B14-91D4-F742D5A5B224}"/>
    <cellStyle name="Comma 2 3 4 3 9" xfId="44340" xr:uid="{B98F1A05-6B1E-4854-97B9-99AAF1CF6ECF}"/>
    <cellStyle name="Comma 2 3 4 4" xfId="1007" xr:uid="{0C6A792C-97A3-4AF8-B93A-0F492C862E91}"/>
    <cellStyle name="Comma 2 3 4 4 2" xfId="1878" xr:uid="{ACD874F1-0DB5-4F75-A05D-5D57A8395210}"/>
    <cellStyle name="Comma 2 3 4 4 2 2" xfId="3588" xr:uid="{F55DE525-8865-4E44-BA23-DF4F3C86ED6F}"/>
    <cellStyle name="Comma 2 3 4 4 2 2 2" xfId="51935" xr:uid="{E0D9BB62-A094-413B-B2D5-23BB4AD0D73F}"/>
    <cellStyle name="Comma 2 3 4 4 2 3" xfId="50243" xr:uid="{04689E7A-FA05-4C11-904E-1E5268979616}"/>
    <cellStyle name="Comma 2 3 4 4 2 4" xfId="47989" xr:uid="{217F9FD1-01DD-43C4-8695-B550BBF2E749}"/>
    <cellStyle name="Comma 2 3 4 4 3" xfId="2719" xr:uid="{03F20D8B-7AFA-4C79-81A6-800EC346F961}"/>
    <cellStyle name="Comma 2 3 4 4 3 2" xfId="51068" xr:uid="{1632091C-0B64-4950-AA7E-C3046E2B2185}"/>
    <cellStyle name="Comma 2 3 4 4 3 3" xfId="48818" xr:uid="{238C5270-7EBD-484B-A9F4-AFF39AF1B85A}"/>
    <cellStyle name="Comma 2 3 4 4 4" xfId="45554" xr:uid="{AD579EF2-0CC4-428F-9CA2-9C81F7DB07F5}"/>
    <cellStyle name="Comma 2 3 4 4 4 2" xfId="49435" xr:uid="{36BC9DFE-C48F-447A-BF7F-277A218D645A}"/>
    <cellStyle name="Comma 2 3 4 4 5" xfId="45991" xr:uid="{925E1D23-9EA4-4829-8555-B3BCD72115DF}"/>
    <cellStyle name="Comma 2 3 4 4 6" xfId="47120" xr:uid="{16F57878-E672-429F-B3DB-E4AA32F3E875}"/>
    <cellStyle name="Comma 2 3 4 4 7" xfId="44868" xr:uid="{4609EC51-EA03-4E6B-AAF8-0F16B3598FC3}"/>
    <cellStyle name="Comma 2 3 4 4 8" xfId="44236" xr:uid="{7A57CC91-099C-44B8-A41F-E8B06C50B8BE}"/>
    <cellStyle name="Comma 2 3 4 4 9" xfId="54257" xr:uid="{1D224421-CA7C-49BE-829E-EB5927C31CA0}"/>
    <cellStyle name="Comma 2 3 4 5" xfId="1103" xr:uid="{5D046BC7-766E-4920-A982-5BD4E85E1B52}"/>
    <cellStyle name="Comma 2 3 4 5 2" xfId="1974" xr:uid="{1D086F59-DFDB-4417-9345-2FD405D2CA4D}"/>
    <cellStyle name="Comma 2 3 4 5 2 2" xfId="3684" xr:uid="{DF840229-AA37-46B2-9262-519AD350F89C}"/>
    <cellStyle name="Comma 2 3 4 5 2 2 2" xfId="52031" xr:uid="{556CD5EC-30A4-4050-8F95-CD07E660A6CD}"/>
    <cellStyle name="Comma 2 3 4 5 2 3" xfId="50337" xr:uid="{A0CF3C62-E299-4F2B-BBE6-4893666008CE}"/>
    <cellStyle name="Comma 2 3 4 5 2 4" xfId="48085" xr:uid="{69E8E0DC-ECDA-454F-A7FB-DA97153A7F7D}"/>
    <cellStyle name="Comma 2 3 4 5 3" xfId="2815" xr:uid="{2D79690C-9BE0-45C2-9E57-8A62CC596DF0}"/>
    <cellStyle name="Comma 2 3 4 5 3 2" xfId="51164" xr:uid="{CE54F3D2-3103-46B9-ACEA-7DC295DCF9DE}"/>
    <cellStyle name="Comma 2 3 4 5 3 3" xfId="48862" xr:uid="{740A0CEC-7EB0-4E77-84AC-F8A22C4CD068}"/>
    <cellStyle name="Comma 2 3 4 5 4" xfId="49530" xr:uid="{71AFEC19-CBED-48EB-8FF0-75074044ED65}"/>
    <cellStyle name="Comma 2 3 4 5 5" xfId="47216" xr:uid="{6AB585BB-BE88-4740-9259-05ACAA857BD6}"/>
    <cellStyle name="Comma 2 3 4 5 6" xfId="44743" xr:uid="{B2ABFB2B-0FBF-43D7-AE78-CED42B02BECE}"/>
    <cellStyle name="Comma 2 3 4 6" xfId="4311" xr:uid="{B68090A5-3D29-4815-9A74-93E034D9A39C}"/>
    <cellStyle name="Comma 2 3 4 6 2" xfId="46662" xr:uid="{12551F2D-CC12-482C-828C-BDF2F3535023}"/>
    <cellStyle name="Comma 2 3 4 6 3" xfId="45283" xr:uid="{BE5ADC66-789D-4A88-9376-092096334C20}"/>
    <cellStyle name="Comma 2 3 4 7" xfId="45163" xr:uid="{DE89B06B-45A9-4C52-97DE-718825ABD7FC}"/>
    <cellStyle name="Comma 2 3 4 8" xfId="45427" xr:uid="{CF20FD89-63A5-49B8-AE22-A76411333F07}"/>
    <cellStyle name="Comma 2 3 4 9" xfId="45858" xr:uid="{F75425D9-BF17-4C31-B95E-BCA231108665}"/>
    <cellStyle name="Comma 2 3 5" xfId="792" xr:uid="{124B9C17-AB47-4B86-A75D-ABD1E4EE530A}"/>
    <cellStyle name="Comma 2 3 5 10" xfId="44602" xr:uid="{328A4684-A067-459E-B574-4D1305C4C910}"/>
    <cellStyle name="Comma 2 3 5 11" xfId="44144" xr:uid="{1CC5249B-C0C5-4C64-96C0-E48BDB6C873B}"/>
    <cellStyle name="Comma 2 3 5 12" xfId="52758" xr:uid="{67899620-B1EC-4ED5-A197-EED828CB5034}"/>
    <cellStyle name="Comma 2 3 5 2" xfId="877" xr:uid="{63FCD971-593B-4469-91BB-4674C5C673FA}"/>
    <cellStyle name="Comma 2 3 5 2 2" xfId="1749" xr:uid="{1E5815D8-B9A2-49FF-83D4-402E069658FD}"/>
    <cellStyle name="Comma 2 3 5 2 2 2" xfId="3459" xr:uid="{843BF271-3196-4527-BB30-001B60FA8E12}"/>
    <cellStyle name="Comma 2 3 5 2 2 2 2" xfId="51807" xr:uid="{A0223F50-758B-42A3-B19E-D7B3BE8FFEB0}"/>
    <cellStyle name="Comma 2 3 5 2 2 3" xfId="50121" xr:uid="{402FE7B3-D1BC-41D6-BCEA-A16F0D67F13F}"/>
    <cellStyle name="Comma 2 3 5 2 2 4" xfId="47860" xr:uid="{563571C5-1B24-46C8-B63D-6D445DBA15ED}"/>
    <cellStyle name="Comma 2 3 5 2 2 5" xfId="55329" xr:uid="{5221518F-EE5B-4587-BE61-8CA118C66A03}"/>
    <cellStyle name="Comma 2 3 5 2 3" xfId="2590" xr:uid="{64F74F80-6465-4ECA-884D-F5564D3F1C64}"/>
    <cellStyle name="Comma 2 3 5 2 3 2" xfId="50940" xr:uid="{F74A7EBE-EE8B-45C7-90BB-0CA458BAEC22}"/>
    <cellStyle name="Comma 2 3 5 2 3 3" xfId="48696" xr:uid="{5A8A1567-A242-4C8A-A23D-38C4AE6A0311}"/>
    <cellStyle name="Comma 2 3 5 2 4" xfId="45767" xr:uid="{93BE5C76-3E83-433B-A953-E6A5099EF48E}"/>
    <cellStyle name="Comma 2 3 5 2 4 2" xfId="49307" xr:uid="{D260EA9D-2BD0-4009-A873-3C68B8A059F4}"/>
    <cellStyle name="Comma 2 3 5 2 5" xfId="46235" xr:uid="{4DF1B56C-21B6-41C2-ADB8-EDCB489DAD51}"/>
    <cellStyle name="Comma 2 3 5 2 6" xfId="46991" xr:uid="{8DE0DA04-21FF-44ED-B889-760682742F3E}"/>
    <cellStyle name="Comma 2 3 5 2 7" xfId="45068" xr:uid="{B152862A-DB1B-4E9D-B15F-0D9C3C253BF4}"/>
    <cellStyle name="Comma 2 3 5 2 8" xfId="44467" xr:uid="{7CFA8299-C37C-4054-93D3-C56544BD8856}"/>
    <cellStyle name="Comma 2 3 5 2 9" xfId="53616" xr:uid="{5CB91CC8-B9A3-4550-82EC-DF8FB6AAAB69}"/>
    <cellStyle name="Comma 2 3 5 3" xfId="1347" xr:uid="{9934AFA8-A3C6-4F67-BFC1-543836F7F852}"/>
    <cellStyle name="Comma 2 3 5 3 2" xfId="2218" xr:uid="{1A80126C-E178-4571-B379-6862F54F8FAA}"/>
    <cellStyle name="Comma 2 3 5 3 2 2" xfId="3928" xr:uid="{D1189741-1557-487F-85CB-B5F8089D7D61}"/>
    <cellStyle name="Comma 2 3 5 3 2 2 2" xfId="52275" xr:uid="{5E5DEC7C-C78E-4226-9CAF-C856357653DD}"/>
    <cellStyle name="Comma 2 3 5 3 2 3" xfId="50571" xr:uid="{E2EA66EB-0848-4954-A51A-D17CDCA534FC}"/>
    <cellStyle name="Comma 2 3 5 3 2 4" xfId="48329" xr:uid="{8114F92E-99E4-4900-B9F4-A8E6C7A40300}"/>
    <cellStyle name="Comma 2 3 5 3 3" xfId="3059" xr:uid="{20220454-C442-41A7-808A-1B3E5F74BC4E}"/>
    <cellStyle name="Comma 2 3 5 3 3 2" xfId="51408" xr:uid="{E51F2647-417C-43AB-BCD7-6142B310516F}"/>
    <cellStyle name="Comma 2 3 5 3 3 3" xfId="48952" xr:uid="{B43B246B-47D8-4298-A975-EDD1BCC31A00}"/>
    <cellStyle name="Comma 2 3 5 3 4" xfId="49746" xr:uid="{0DCD06ED-5DC5-4C00-A0B4-9C30801015B5}"/>
    <cellStyle name="Comma 2 3 5 3 5" xfId="47460" xr:uid="{464EB335-2804-4530-97A9-41D29E280A09}"/>
    <cellStyle name="Comma 2 3 5 3 6" xfId="44779" xr:uid="{3501FCBC-C1AA-4E58-8BEF-1DA9A2303C69}"/>
    <cellStyle name="Comma 2 3 5 3 7" xfId="54471" xr:uid="{BA661141-E16A-4D4C-95E6-BA7BFDC88816}"/>
    <cellStyle name="Comma 2 3 5 4" xfId="1664" xr:uid="{C27ADB94-1F44-4E45-AE91-D451B9201E44}"/>
    <cellStyle name="Comma 2 3 5 4 2" xfId="3374" xr:uid="{1A8DB52A-7AF7-4501-B05F-8FA48813E681}"/>
    <cellStyle name="Comma 2 3 5 4 2 2" xfId="51723" xr:uid="{08048DCD-D1E8-4D9D-BDA1-A4C4BE1E721C}"/>
    <cellStyle name="Comma 2 3 5 4 3" xfId="50041" xr:uid="{D13CAB18-D30B-43A3-9231-6F59FAA2E315}"/>
    <cellStyle name="Comma 2 3 5 4 4" xfId="47775" xr:uid="{C7B8B501-54A1-44D9-9B66-528DFFF2EFE8}"/>
    <cellStyle name="Comma 2 3 5 4 5" xfId="45388" xr:uid="{43EA8D4E-F4CD-4484-BA98-9D4B37B2DD40}"/>
    <cellStyle name="Comma 2 3 5 5" xfId="2505" xr:uid="{45404C6E-0EEA-49B7-AA43-47CB55CE0BFD}"/>
    <cellStyle name="Comma 2 3 5 5 2" xfId="50856" xr:uid="{4FB72293-FAD0-4E27-9CC9-E90D361D5EF1}"/>
    <cellStyle name="Comma 2 3 5 5 3" xfId="48616" xr:uid="{79F79230-A9F4-46B0-B868-27FF21102F16}"/>
    <cellStyle name="Comma 2 3 5 6" xfId="45259" xr:uid="{5ABAF59F-7D63-4FA9-A8C0-930B8A4D50ED}"/>
    <cellStyle name="Comma 2 3 5 6 2" xfId="46906" xr:uid="{7488AC64-817A-408C-A9FF-665F3C8D4F8D}"/>
    <cellStyle name="Comma 2 3 5 7" xfId="45467" xr:uid="{1D30CCF8-5394-46D3-A665-6035BF8AE54D}"/>
    <cellStyle name="Comma 2 3 5 7 2" xfId="49227" xr:uid="{F41820F7-E9F0-47BC-815E-E550B7A7A944}"/>
    <cellStyle name="Comma 2 3 5 8" xfId="45899" xr:uid="{CF842A17-D41F-44EB-8D7D-5F943133C75D}"/>
    <cellStyle name="Comma 2 3 5 9" xfId="46570" xr:uid="{BC5EDD63-F579-4773-A785-157B14EA24E9}"/>
    <cellStyle name="Comma 2 3 6" xfId="737" xr:uid="{D69563E8-7AEB-4DFC-8595-71D90BA4C1B4}"/>
    <cellStyle name="Comma 2 3 6 10" xfId="44547" xr:uid="{36B572CE-B06A-4D55-A033-C01368D51EA9}"/>
    <cellStyle name="Comma 2 3 6 11" xfId="44089" xr:uid="{AFAB6603-226B-42E9-A62C-634D47960AE3}"/>
    <cellStyle name="Comma 2 3 6 12" xfId="53189" xr:uid="{5DF02F8A-0016-447E-876B-BF7251048789}"/>
    <cellStyle name="Comma 2 3 6 2" xfId="835" xr:uid="{D8F0BCF2-16E9-4FE4-8E74-7FF84955B030}"/>
    <cellStyle name="Comma 2 3 6 2 2" xfId="1707" xr:uid="{75932B7B-E6C6-42CA-9EAE-2E85E3BCCC4F}"/>
    <cellStyle name="Comma 2 3 6 2 2 2" xfId="3417" xr:uid="{D84B3F88-0ABD-4E9D-BDCA-156942704071}"/>
    <cellStyle name="Comma 2 3 6 2 2 2 2" xfId="51766" xr:uid="{B4E7603E-30FF-44BA-B128-F35916F64C48}"/>
    <cellStyle name="Comma 2 3 6 2 2 3" xfId="50082" xr:uid="{33358038-CFA9-40FB-8B14-348944EA5043}"/>
    <cellStyle name="Comma 2 3 6 2 2 4" xfId="47818" xr:uid="{F1BE1C86-079F-42FB-8973-D74155E87D03}"/>
    <cellStyle name="Comma 2 3 6 2 3" xfId="2548" xr:uid="{F9F04A54-CE33-46A3-97DE-3428EFE6F7FB}"/>
    <cellStyle name="Comma 2 3 6 2 3 2" xfId="50899" xr:uid="{A7826C3B-E80F-401F-9E4D-91B32B93EEFF}"/>
    <cellStyle name="Comma 2 3 6 2 3 3" xfId="48656" xr:uid="{997A0F52-037E-4FD1-9FD6-B8CBBF80DB95}"/>
    <cellStyle name="Comma 2 3 6 2 4" xfId="45724" xr:uid="{87243606-B5DF-4B52-9C32-0D31F337C478}"/>
    <cellStyle name="Comma 2 3 6 2 4 2" xfId="49270" xr:uid="{4E204B76-E18B-4226-9F4E-203EC2BF17B2}"/>
    <cellStyle name="Comma 2 3 6 2 5" xfId="46180" xr:uid="{CB93607C-6F63-482E-B553-DB9C1E6E08B0}"/>
    <cellStyle name="Comma 2 3 6 2 6" xfId="46949" xr:uid="{CCAD6BE2-C4C3-4C36-8098-02017F137DC5}"/>
    <cellStyle name="Comma 2 3 6 2 7" xfId="45015" xr:uid="{6AF480F5-4DBF-47E0-BBFE-EAD5088951CD}"/>
    <cellStyle name="Comma 2 3 6 2 8" xfId="44417" xr:uid="{D0450D6E-45F8-4ACD-9696-E58828862A7D}"/>
    <cellStyle name="Comma 2 3 6 2 9" xfId="54902" xr:uid="{990E1BA1-D980-4825-A0E1-DFBBE1CE34AD}"/>
    <cellStyle name="Comma 2 3 6 3" xfId="1292" xr:uid="{5DC74F09-5A53-43C1-885A-86A567D57D6B}"/>
    <cellStyle name="Comma 2 3 6 3 2" xfId="2163" xr:uid="{A2D59AAC-8C53-4ECB-900B-1330B7B90D11}"/>
    <cellStyle name="Comma 2 3 6 3 2 2" xfId="3873" xr:uid="{23974713-5A51-46B0-9B2D-2D09A6D40ED9}"/>
    <cellStyle name="Comma 2 3 6 3 2 2 2" xfId="52220" xr:uid="{05AAFB8F-154C-4FA8-BEF3-E74A58F66044}"/>
    <cellStyle name="Comma 2 3 6 3 2 3" xfId="50520" xr:uid="{68C5AA01-C2C3-4ACD-866A-1A1A0803D2EF}"/>
    <cellStyle name="Comma 2 3 6 3 2 4" xfId="48274" xr:uid="{8724D725-A77B-4DD4-910D-59D173AF6F3C}"/>
    <cellStyle name="Comma 2 3 6 3 3" xfId="3004" xr:uid="{9C78EA01-DB99-43F4-8ACC-1269B6A86C69}"/>
    <cellStyle name="Comma 2 3 6 3 3 2" xfId="51353" xr:uid="{EADE317D-15A9-441E-B70A-1273FA0F6DF2}"/>
    <cellStyle name="Comma 2 3 6 3 3 3" xfId="48916" xr:uid="{B7F79D85-AF14-48D4-8EA9-56081DB9229C}"/>
    <cellStyle name="Comma 2 3 6 3 4" xfId="49702" xr:uid="{1C174D1D-B256-4533-8779-4B3773A1DAAA}"/>
    <cellStyle name="Comma 2 3 6 3 5" xfId="47405" xr:uid="{B67A2C19-946D-46F3-B61D-7676199D95C4}"/>
    <cellStyle name="Comma 2 3 6 3 6" xfId="44731" xr:uid="{CE5CA43E-303D-46B1-86BB-17F86AF08515}"/>
    <cellStyle name="Comma 2 3 6 4" xfId="1609" xr:uid="{668FE669-ADFD-44C5-ACA4-CED931B751F1}"/>
    <cellStyle name="Comma 2 3 6 4 2" xfId="3319" xr:uid="{AD664479-729C-4FCC-A038-C9C77A63FE9A}"/>
    <cellStyle name="Comma 2 3 6 4 2 2" xfId="51668" xr:uid="{98791933-F185-4BF6-B0F2-375788E977D9}"/>
    <cellStyle name="Comma 2 3 6 4 3" xfId="49990" xr:uid="{493C599A-958F-4E71-B789-9EA7F80EE7B7}"/>
    <cellStyle name="Comma 2 3 6 4 4" xfId="47720" xr:uid="{0E7B6751-2977-40B8-8392-2096AAE834F9}"/>
    <cellStyle name="Comma 2 3 6 4 5" xfId="45354" xr:uid="{697EAE27-B738-4C89-8445-93B01F4CF4B9}"/>
    <cellStyle name="Comma 2 3 6 5" xfId="2450" xr:uid="{D50E2337-0CBB-4E72-8E48-7FD37F9E8ECF}"/>
    <cellStyle name="Comma 2 3 6 5 2" xfId="50801" xr:uid="{C53B1627-8F8E-4EA4-9CE0-6723AEDAA7A6}"/>
    <cellStyle name="Comma 2 3 6 5 3" xfId="48561" xr:uid="{060722C8-1DFF-4A7F-90EF-758F3079C093}"/>
    <cellStyle name="Comma 2 3 6 6" xfId="45229" xr:uid="{FF4ECEC6-A932-4132-9458-62B078CD3524}"/>
    <cellStyle name="Comma 2 3 6 6 2" xfId="46851" xr:uid="{6B28CE73-D36A-40C4-9207-33D77D3621AC}"/>
    <cellStyle name="Comma 2 3 6 7" xfId="45414" xr:uid="{E435F67A-B0D4-4548-9C35-C56329BE3BD5}"/>
    <cellStyle name="Comma 2 3 6 7 2" xfId="49172" xr:uid="{8EEDC24E-6330-4DA5-A416-F638011825A5}"/>
    <cellStyle name="Comma 2 3 6 8" xfId="45844" xr:uid="{D8B594EE-D90D-4C25-B277-638D8320840F}"/>
    <cellStyle name="Comma 2 3 6 9" xfId="46515" xr:uid="{B73BC52F-2CFB-47F9-A246-FA8AC05BA44F}"/>
    <cellStyle name="Comma 2 3 7" xfId="696" xr:uid="{8F46E0A7-4166-4EF7-A397-310B889018E8}"/>
    <cellStyle name="Comma 2 3 7 10" xfId="44378" xr:uid="{66C9AA0B-D03B-412C-AA8D-5BAF5F9A76A8}"/>
    <cellStyle name="Comma 2 3 7 11" xfId="54044" xr:uid="{678E1F6E-E80D-4B4F-A59F-D3B2C3393B22}"/>
    <cellStyle name="Comma 2 3 7 2" xfId="1252" xr:uid="{D21CB660-AA1E-4047-94B5-92240484A8D9}"/>
    <cellStyle name="Comma 2 3 7 2 2" xfId="2123" xr:uid="{0F912BDF-E16B-46A9-9931-E35B44FE749E}"/>
    <cellStyle name="Comma 2 3 7 2 2 2" xfId="3833" xr:uid="{628BFB48-0579-426F-8395-2C36FC72CC19}"/>
    <cellStyle name="Comma 2 3 7 2 2 2 2" xfId="52180" xr:uid="{DCF4E55B-AB8E-4C6D-A773-18F76FE2F897}"/>
    <cellStyle name="Comma 2 3 7 2 2 3" xfId="50481" xr:uid="{62B4C055-CA28-4859-8287-C6AAA7EB9FC1}"/>
    <cellStyle name="Comma 2 3 7 2 2 4" xfId="48234" xr:uid="{8D1CC944-AD97-42D9-BF72-AA4EE1DC89A9}"/>
    <cellStyle name="Comma 2 3 7 2 3" xfId="2964" xr:uid="{11A0423C-5EFB-47A8-971C-D614B16EFA78}"/>
    <cellStyle name="Comma 2 3 7 2 3 2" xfId="51313" xr:uid="{CE9BE37A-0900-497C-9592-4EC45597D55F}"/>
    <cellStyle name="Comma 2 3 7 2 3 3" xfId="48907" xr:uid="{411A4CA2-0DC5-462B-9155-0B1024E6A10B}"/>
    <cellStyle name="Comma 2 3 7 2 4" xfId="49665" xr:uid="{AD8A2114-42ED-4AF1-AB57-3040C42D8555}"/>
    <cellStyle name="Comma 2 3 7 2 5" xfId="47365" xr:uid="{9A05C389-ADA0-4700-BE6C-29398D5C3CFD}"/>
    <cellStyle name="Comma 2 3 7 3" xfId="1569" xr:uid="{1F5C83CA-C84B-4204-AEF0-00831459F2BC}"/>
    <cellStyle name="Comma 2 3 7 3 2" xfId="3279" xr:uid="{31783F8F-E410-42F3-96DB-49932BC7165E}"/>
    <cellStyle name="Comma 2 3 7 3 2 2" xfId="51628" xr:uid="{BB3DB492-72AC-47FC-9366-B937A05D6864}"/>
    <cellStyle name="Comma 2 3 7 3 3" xfId="49951" xr:uid="{99680DD2-5AD5-4658-84AF-A5BC903DCE1C}"/>
    <cellStyle name="Comma 2 3 7 3 4" xfId="47680" xr:uid="{0097E512-35FD-4A7E-9ADC-538E6444A981}"/>
    <cellStyle name="Comma 2 3 7 4" xfId="2410" xr:uid="{4FF8B811-A652-4848-B1B3-2F039EA94A27}"/>
    <cellStyle name="Comma 2 3 7 4 2" xfId="50761" xr:uid="{6D6884E3-896E-4ECF-AA05-5ED4FD91A6E6}"/>
    <cellStyle name="Comma 2 3 7 4 3" xfId="48521" xr:uid="{89743C03-3AA0-4047-99BF-B3C2AD16EB2C}"/>
    <cellStyle name="Comma 2 3 7 5" xfId="45200" xr:uid="{8D0FF0D0-A0BB-4E83-ACD1-ECDD25F9B08B}"/>
    <cellStyle name="Comma 2 3 7 5 2" xfId="46811" xr:uid="{8B725E51-DBE3-4912-9E56-85CB6A547CFD}"/>
    <cellStyle name="Comma 2 3 7 6" xfId="45684" xr:uid="{ECFFA9B1-9597-4813-A92F-076A7F6BC27E}"/>
    <cellStyle name="Comma 2 3 7 6 2" xfId="49132" xr:uid="{C04B6A3E-DDE4-4D5D-82B7-618CA4A758B7}"/>
    <cellStyle name="Comma 2 3 7 7" xfId="46140" xr:uid="{6DCF9E7F-D2ED-4CF2-9F31-286473888826}"/>
    <cellStyle name="Comma 2 3 7 8" xfId="46475" xr:uid="{500718C3-269D-47A0-A0FA-D6D96FB16EDB}"/>
    <cellStyle name="Comma 2 3 7 9" xfId="44646" xr:uid="{4DF9B207-406D-486E-8F1B-1478F3CB5A23}"/>
    <cellStyle name="Comma 2 3 8" xfId="614" xr:uid="{1621876E-1CBE-4BBA-AAC9-594F43B36EA7}"/>
    <cellStyle name="Comma 2 3 8 10" xfId="44299" xr:uid="{1CC05971-CB1E-4087-B616-3A3FCC87D1C9}"/>
    <cellStyle name="Comma 2 3 8 2" xfId="1170" xr:uid="{3ABCCFAC-D419-4D8C-9206-7119289ED559}"/>
    <cellStyle name="Comma 2 3 8 2 2" xfId="2041" xr:uid="{81C2418A-87D6-4BA2-92EA-0F11D17B63F3}"/>
    <cellStyle name="Comma 2 3 8 2 2 2" xfId="3751" xr:uid="{67369216-113D-4B0C-A1A5-8F4869A49622}"/>
    <cellStyle name="Comma 2 3 8 2 2 2 2" xfId="52098" xr:uid="{63D61A6F-4108-47BA-BA64-79898280F8B0}"/>
    <cellStyle name="Comma 2 3 8 2 2 3" xfId="50403" xr:uid="{73B5D606-D175-4C02-84C7-BDC473BFDCA0}"/>
    <cellStyle name="Comma 2 3 8 2 2 4" xfId="48152" xr:uid="{080DF84D-27E8-486E-A7D8-2AF6E5942FB5}"/>
    <cellStyle name="Comma 2 3 8 2 3" xfId="2882" xr:uid="{D0F00A87-0C1E-46EB-BC6E-AE52A04AF846}"/>
    <cellStyle name="Comma 2 3 8 2 3 2" xfId="51231" xr:uid="{74ECD71C-47B0-41EC-A2B1-826AE4C0C1CD}"/>
    <cellStyle name="Comma 2 3 8 2 4" xfId="49591" xr:uid="{7AD34F22-C035-4945-B0E0-93E780259035}"/>
    <cellStyle name="Comma 2 3 8 2 5" xfId="47283" xr:uid="{7DB70092-C2C7-49C7-932F-33E1F85FEF0F}"/>
    <cellStyle name="Comma 2 3 8 3" xfId="1487" xr:uid="{4CA55BD2-44AA-486E-A640-9F72CF2BE08B}"/>
    <cellStyle name="Comma 2 3 8 3 2" xfId="3197" xr:uid="{CA3B580D-F563-4E9C-83C1-169B167E5781}"/>
    <cellStyle name="Comma 2 3 8 3 2 2" xfId="51546" xr:uid="{3F239AE9-4971-4071-8FAC-A74E02F4CFD0}"/>
    <cellStyle name="Comma 2 3 8 3 3" xfId="49873" xr:uid="{702F1E67-359F-491C-948F-558D507D02DA}"/>
    <cellStyle name="Comma 2 3 8 3 4" xfId="47598" xr:uid="{EDFE61A1-81F8-4E7C-B76D-96FC4CEE26C3}"/>
    <cellStyle name="Comma 2 3 8 4" xfId="2328" xr:uid="{A8EF265F-4E23-469E-97F3-2ABE74A17E20}"/>
    <cellStyle name="Comma 2 3 8 4 2" xfId="50679" xr:uid="{B2677434-0BEE-4F5D-82D7-2618F6C3347C}"/>
    <cellStyle name="Comma 2 3 8 4 3" xfId="48439" xr:uid="{F5338599-E01B-4F2F-86AE-B373592733EB}"/>
    <cellStyle name="Comma 2 3 8 5" xfId="45128" xr:uid="{574F8B74-B228-49C4-B326-B1D30CAF7F90}"/>
    <cellStyle name="Comma 2 3 8 5 2" xfId="46729" xr:uid="{3A76ECF2-2F52-462B-A870-0C0008816CDD}"/>
    <cellStyle name="Comma 2 3 8 6" xfId="45612" xr:uid="{B67E3721-76B5-455F-BF7C-836E35F92DF9}"/>
    <cellStyle name="Comma 2 3 8 6 2" xfId="49050" xr:uid="{3DE35F3B-FC53-43C4-84CA-7AD5B4602A68}"/>
    <cellStyle name="Comma 2 3 8 7" xfId="46058" xr:uid="{5CA85214-1073-48A6-8710-A467177710E0}"/>
    <cellStyle name="Comma 2 3 8 8" xfId="46393" xr:uid="{E9B10F54-4522-416E-90F6-49F4B1C29680}"/>
    <cellStyle name="Comma 2 3 8 9" xfId="44929" xr:uid="{BB4B77BF-B442-4C5D-92D3-5B2078F19BAD}"/>
    <cellStyle name="Comma 2 3 9" xfId="914" xr:uid="{9A089AC2-0942-4B47-BE1B-B5E77F76AF08}"/>
    <cellStyle name="Comma 2 3 9 2" xfId="1786" xr:uid="{91E7E618-128A-4C71-827D-344664962368}"/>
    <cellStyle name="Comma 2 3 9 2 2" xfId="3496" xr:uid="{661C56B0-36D7-4E61-997A-D542E7B8A66B}"/>
    <cellStyle name="Comma 2 3 9 2 2 2" xfId="51843" xr:uid="{DBED5153-B27D-44B4-81B9-8B4573BA1245}"/>
    <cellStyle name="Comma 2 3 9 2 3" xfId="50153" xr:uid="{2371A700-F311-4AA7-AE09-651371A98892}"/>
    <cellStyle name="Comma 2 3 9 2 4" xfId="47897" xr:uid="{04CE020C-7690-4F9B-A54F-2368B618BDB6}"/>
    <cellStyle name="Comma 2 3 9 3" xfId="2627" xr:uid="{5536C093-ADF5-4CCD-AE81-5698D21FC29F}"/>
    <cellStyle name="Comma 2 3 9 3 2" xfId="50976" xr:uid="{B05355EB-4945-4032-8B24-B685DA494A9F}"/>
    <cellStyle name="Comma 2 3 9 3 3" xfId="48733" xr:uid="{EC17EA06-E2A2-446D-AECD-69FEE2D73C71}"/>
    <cellStyle name="Comma 2 3 9 4" xfId="45513" xr:uid="{0AC11EB8-A00D-4836-A872-881DF5074FF1}"/>
    <cellStyle name="Comma 2 3 9 4 2" xfId="47028" xr:uid="{5191D0F9-469C-49D3-80B0-E8EC16C92093}"/>
    <cellStyle name="Comma 2 3 9 5" xfId="45945" xr:uid="{33A681BB-4506-4F00-9E00-9DC425651D52}"/>
    <cellStyle name="Comma 2 3 9 5 2" xfId="49344" xr:uid="{8CD0A76E-06E3-4401-BED5-380D3E614DD1}"/>
    <cellStyle name="Comma 2 3 9 6" xfId="46322" xr:uid="{A77257F1-8A6D-4B44-9547-09789F05877B}"/>
    <cellStyle name="Comma 2 3 9 7" xfId="44826" xr:uid="{68001271-3052-493A-9050-38633EA6E071}"/>
    <cellStyle name="Comma 2 3 9 8" xfId="44190" xr:uid="{7981A212-59FC-4348-9CC5-5DD0B43E9AC7}"/>
    <cellStyle name="Comma 2 4" xfId="25" xr:uid="{5BE35003-DDB0-435E-A2CE-3FAD3D483136}"/>
    <cellStyle name="Comma 2 4 10" xfId="2267" xr:uid="{60295D63-41AB-4D33-9151-95A3A19C9F07}"/>
    <cellStyle name="Comma 2 4 10 2" xfId="50618" xr:uid="{D356304F-B897-4299-B9DD-AA60E910C10C}"/>
    <cellStyle name="Comma 2 4 10 3" xfId="48378" xr:uid="{FC58E40A-4CB7-4B9E-A31A-1C95D96E3567}"/>
    <cellStyle name="Comma 2 4 11" xfId="3981" xr:uid="{4ED2A91F-0DFC-42A8-AA28-5D4028E549D0}"/>
    <cellStyle name="Comma 2 4 11 2" xfId="48988" xr:uid="{BBD5EF12-027E-40E4-AD9A-35ED3FCEC60A}"/>
    <cellStyle name="Comma 2 4 11 3" xfId="46622" xr:uid="{5AA1B975-E648-4767-873C-28757F87FE77}"/>
    <cellStyle name="Comma 2 4 12" xfId="4094" xr:uid="{DBF4D568-1BE1-4A4C-833F-C2FF6CAE594B}"/>
    <cellStyle name="Comma 2 4 13" xfId="45827" xr:uid="{59EF9600-0467-44A3-A90B-24BD12DC8528}"/>
    <cellStyle name="Comma 2 4 14" xfId="46283" xr:uid="{B0C2F55F-4744-439F-BD0A-DE3156C68685}"/>
    <cellStyle name="Comma 2 4 15" xfId="44529" xr:uid="{90565039-7011-40F1-96EA-06CBB502EEC2}"/>
    <cellStyle name="Comma 2 4 16" xfId="44071" xr:uid="{8BC3C53C-70D2-474C-9F9B-BB2575CBCE77}"/>
    <cellStyle name="Comma 2 4 17" xfId="529" xr:uid="{C41C9FA8-76FD-4641-8833-8398974B03E0}"/>
    <cellStyle name="Comma 2 4 18" xfId="52332" xr:uid="{82EAD703-4B4D-4EF6-BE19-5F1947E7E5A3}"/>
    <cellStyle name="Comma 2 4 2" xfId="125" xr:uid="{B6ED37C3-10EC-4DC7-8FE0-49E9249EEFD7}"/>
    <cellStyle name="Comma 2 4 2 10" xfId="46457" xr:uid="{9194F011-27E9-41D2-A2E8-BA358136FE84}"/>
    <cellStyle name="Comma 2 4 2 11" xfId="44610" xr:uid="{2487F30A-F843-4AAC-B6D9-D7EC1E188268}"/>
    <cellStyle name="Comma 2 4 2 12" xfId="44152" xr:uid="{4260FCB6-6A63-443E-9C4F-7B795508EA20}"/>
    <cellStyle name="Comma 2 4 2 13" xfId="52413" xr:uid="{A270FCE3-0017-4434-8D30-1D7632E5EEC9}"/>
    <cellStyle name="Comma 2 4 2 2" xfId="236" xr:uid="{6FA3E513-3D95-49A0-81B7-2F9926B677EE}"/>
    <cellStyle name="Comma 2 4 2 2 10" xfId="44475" xr:uid="{9120852B-640B-439F-AC62-7D0012C2ADAB}"/>
    <cellStyle name="Comma 2 4 2 2 11" xfId="800" xr:uid="{C306605C-4462-4BD8-835E-F26B906CF272}"/>
    <cellStyle name="Comma 2 4 2 2 12" xfId="52523" xr:uid="{C7BD2C8A-E843-4718-A466-F82A0FE51D06}"/>
    <cellStyle name="Comma 2 4 2 2 2" xfId="450" xr:uid="{F0620B86-B14F-4183-9257-0EA112C48D95}"/>
    <cellStyle name="Comma 2 4 2 2 2 2" xfId="2226" xr:uid="{D53790D5-09F6-4145-9CF3-480D1930DBE5}"/>
    <cellStyle name="Comma 2 4 2 2 2 2 2" xfId="3936" xr:uid="{6D17EF3C-3A4D-4A29-B73F-E6D33E37E9C8}"/>
    <cellStyle name="Comma 2 4 2 2 2 2 2 2" xfId="52283" xr:uid="{F172B1C9-6847-4E44-B881-09A3928FA35D}"/>
    <cellStyle name="Comma 2 4 2 2 2 2 2 2 2" xfId="55735" xr:uid="{57DE78EE-A8F8-4CC9-BA33-7611342B39DB}"/>
    <cellStyle name="Comma 2 4 2 2 2 2 2 3" xfId="54022" xr:uid="{98AAC55E-D5EB-4B32-AFDC-5577A0511CCA}"/>
    <cellStyle name="Comma 2 4 2 2 2 2 3" xfId="50579" xr:uid="{EECE7C93-4C24-4647-9828-E284CCE3FE6C}"/>
    <cellStyle name="Comma 2 4 2 2 2 2 3 2" xfId="54876" xr:uid="{6F868D53-5C37-4AB8-B4B3-0D6D36AFEC19}"/>
    <cellStyle name="Comma 2 4 2 2 2 2 4" xfId="48337" xr:uid="{CE49A393-A850-4186-A753-9E5F760A5D70}"/>
    <cellStyle name="Comma 2 4 2 2 2 2 5" xfId="53163" xr:uid="{A023DCFC-A5FF-4696-A520-EEF71D68741A}"/>
    <cellStyle name="Comma 2 4 2 2 2 3" xfId="3067" xr:uid="{C795B5F8-4CFC-47B8-85FB-75CDB0B2AABF}"/>
    <cellStyle name="Comma 2 4 2 2 2 3 2" xfId="51416" xr:uid="{97EC9CE6-B919-4874-B314-3D2EDD3D8CAA}"/>
    <cellStyle name="Comma 2 4 2 2 2 3 2 2" xfId="55307" xr:uid="{9B25A5CA-7274-419D-BFB0-FF59A56C67D4}"/>
    <cellStyle name="Comma 2 4 2 2 2 3 3" xfId="53594" xr:uid="{7C2DF721-9869-4645-AE23-8555AE5E1FAB}"/>
    <cellStyle name="Comma 2 4 2 2 2 4" xfId="4503" xr:uid="{D4C33C26-4AD3-41EC-9822-CDAE675BEBF8}"/>
    <cellStyle name="Comma 2 4 2 2 2 4 2" xfId="54449" xr:uid="{A0857A08-775B-481F-90E7-8CFD0B71C539}"/>
    <cellStyle name="Comma 2 4 2 2 2 5" xfId="47468" xr:uid="{4A051A35-9A56-474E-9ECE-2CF7C5053F08}"/>
    <cellStyle name="Comma 2 4 2 2 2 6" xfId="1355" xr:uid="{EC366724-1980-47A0-AD73-7E868E6BF9C2}"/>
    <cellStyle name="Comma 2 4 2 2 2 7" xfId="52736" xr:uid="{DE681CCC-F073-49B8-893E-8E10749B2E7B}"/>
    <cellStyle name="Comma 2 4 2 2 3" xfId="1672" xr:uid="{AA26A691-AAFB-47FB-9F1B-F8540BC932E2}"/>
    <cellStyle name="Comma 2 4 2 2 3 2" xfId="3382" xr:uid="{F3E87307-3767-4184-A46A-D4EBFF273F30}"/>
    <cellStyle name="Comma 2 4 2 2 3 2 2" xfId="51731" xr:uid="{610DDC72-F8A0-43BE-82E2-03E9E6308AA1}"/>
    <cellStyle name="Comma 2 4 2 2 3 2 2 2" xfId="55521" xr:uid="{E36625C1-B982-47A8-9DC4-F52044926F7C}"/>
    <cellStyle name="Comma 2 4 2 2 3 2 3" xfId="53808" xr:uid="{F05AF4F5-F3B8-4E00-9F0A-D589E31299AF}"/>
    <cellStyle name="Comma 2 4 2 2 3 3" xfId="50049" xr:uid="{B984B0F5-2156-49F6-A5E7-CBA23335FDBC}"/>
    <cellStyle name="Comma 2 4 2 2 3 3 2" xfId="54663" xr:uid="{154F6168-02E3-4989-AD50-E6EF39DEDCCC}"/>
    <cellStyle name="Comma 2 4 2 2 3 4" xfId="47783" xr:uid="{C0CFEBDC-A2E3-444B-A584-E57DBF7EDA2D}"/>
    <cellStyle name="Comma 2 4 2 2 3 5" xfId="52950" xr:uid="{FFDD5143-9337-4E49-B683-DB03AC9616F8}"/>
    <cellStyle name="Comma 2 4 2 2 4" xfId="2513" xr:uid="{F4530351-296B-4348-9BF8-4BFC27ED3FEB}"/>
    <cellStyle name="Comma 2 4 2 2 4 2" xfId="50864" xr:uid="{B8FCB99F-6F62-48D4-9ABC-CE448DFE4C9C}"/>
    <cellStyle name="Comma 2 4 2 2 4 2 2" xfId="55094" xr:uid="{481FCC1B-7265-4794-B84F-F459C869CEAB}"/>
    <cellStyle name="Comma 2 4 2 2 4 3" xfId="48624" xr:uid="{1D054709-3F4A-49CA-AAED-8AE318E0C420}"/>
    <cellStyle name="Comma 2 4 2 2 4 4" xfId="53381" xr:uid="{6BD77FF0-8039-4D8D-9466-E85B72352620}"/>
    <cellStyle name="Comma 2 4 2 2 5" xfId="4289" xr:uid="{23E22395-D786-445D-8337-9AE68A390B36}"/>
    <cellStyle name="Comma 2 4 2 2 5 2" xfId="46914" xr:uid="{ED0C5D1D-245A-4D71-9331-33DCE615160E}"/>
    <cellStyle name="Comma 2 4 2 2 5 3" xfId="54236" xr:uid="{2114E3D8-9B84-4254-9AE0-621DE2623E81}"/>
    <cellStyle name="Comma 2 4 2 2 6" xfId="45775" xr:uid="{F86579AA-759D-45EC-852E-9292D53B9DAA}"/>
    <cellStyle name="Comma 2 4 2 2 6 2" xfId="49235" xr:uid="{6E3C91C0-9901-404C-BFBA-6F252F71386B}"/>
    <cellStyle name="Comma 2 4 2 2 7" xfId="46243" xr:uid="{E35274A5-CDC4-4D5D-878F-5296B97B937B}"/>
    <cellStyle name="Comma 2 4 2 2 8" xfId="46578" xr:uid="{072AE3C5-90D6-4FFB-80DC-E0BF9AA7C7FC}"/>
    <cellStyle name="Comma 2 4 2 2 9" xfId="45075" xr:uid="{734795EB-ADE1-48A9-9DF2-987D083B4C2D}"/>
    <cellStyle name="Comma 2 4 2 3" xfId="340" xr:uid="{38B2ADAD-6D2D-4CAC-8EF4-813F1959A8F7}"/>
    <cellStyle name="Comma 2 4 2 3 10" xfId="678" xr:uid="{AFC9ECA9-DF38-4989-940B-17024E0069EE}"/>
    <cellStyle name="Comma 2 4 2 3 11" xfId="52626" xr:uid="{F00651D6-DC87-4CD1-BCC3-A4963F6F4AFA}"/>
    <cellStyle name="Comma 2 4 2 3 2" xfId="1234" xr:uid="{F38B605C-F8B9-4947-985B-92F21D42FE25}"/>
    <cellStyle name="Comma 2 4 2 3 2 2" xfId="2105" xr:uid="{DDCB534A-B869-4960-B9C9-C88D26832463}"/>
    <cellStyle name="Comma 2 4 2 3 2 2 2" xfId="3815" xr:uid="{066E0418-24B4-4341-AC11-A4486D4B2F27}"/>
    <cellStyle name="Comma 2 4 2 3 2 2 2 2" xfId="52162" xr:uid="{F38D6E3A-19FD-49B2-B07E-BF6968F95E2C}"/>
    <cellStyle name="Comma 2 4 2 3 2 2 2 3" xfId="55625" xr:uid="{2E7D3AFE-E834-4503-B73D-3164857D6FCB}"/>
    <cellStyle name="Comma 2 4 2 3 2 2 3" xfId="50465" xr:uid="{0ED884B7-535E-43BC-85FD-B32A6B2CA28C}"/>
    <cellStyle name="Comma 2 4 2 3 2 2 4" xfId="48216" xr:uid="{B7E9E044-45FB-4F59-817B-1A0042660068}"/>
    <cellStyle name="Comma 2 4 2 3 2 2 5" xfId="53912" xr:uid="{FA3F7562-EEBA-4659-8A6B-6CC8E0E09245}"/>
    <cellStyle name="Comma 2 4 2 3 2 3" xfId="2946" xr:uid="{1A90E8C6-4849-42C5-96A8-4A3C6871383C}"/>
    <cellStyle name="Comma 2 4 2 3 2 3 2" xfId="51295" xr:uid="{79CDF4E2-7FAF-4F8E-90B3-A25EAB1277C7}"/>
    <cellStyle name="Comma 2 4 2 3 2 3 3" xfId="54766" xr:uid="{0C24E410-5DA3-4BB7-80C1-277A74DFB50B}"/>
    <cellStyle name="Comma 2 4 2 3 2 4" xfId="49650" xr:uid="{0D5C1B58-FE03-4D14-9B00-4712335ACBD7}"/>
    <cellStyle name="Comma 2 4 2 3 2 5" xfId="47347" xr:uid="{8A0905FD-61F1-4DD0-8322-F604CFB1011C}"/>
    <cellStyle name="Comma 2 4 2 3 2 6" xfId="53053" xr:uid="{29DC5B51-7A95-4AF5-8457-D64823E7EF87}"/>
    <cellStyle name="Comma 2 4 2 3 3" xfId="1551" xr:uid="{A8089E21-1367-4383-A521-08AACBC5E4F6}"/>
    <cellStyle name="Comma 2 4 2 3 3 2" xfId="3261" xr:uid="{7B27FC23-E100-47D2-A38C-27D508E3A4CE}"/>
    <cellStyle name="Comma 2 4 2 3 3 2 2" xfId="51610" xr:uid="{C56D451F-7458-48BA-8C8F-F4537CD4E605}"/>
    <cellStyle name="Comma 2 4 2 3 3 2 3" xfId="55197" xr:uid="{841DD738-82AA-4958-89E6-82FB6DE38C89}"/>
    <cellStyle name="Comma 2 4 2 3 3 3" xfId="49935" xr:uid="{CB87CCD2-9C92-44DC-A48D-231FDC140404}"/>
    <cellStyle name="Comma 2 4 2 3 3 4" xfId="47662" xr:uid="{1C4D77E8-86DE-458C-8882-071442470DAE}"/>
    <cellStyle name="Comma 2 4 2 3 3 5" xfId="53484" xr:uid="{B9276640-D03F-4AAF-87FE-9097387BDAB1}"/>
    <cellStyle name="Comma 2 4 2 3 4" xfId="2392" xr:uid="{17C31A1D-F90E-405A-B625-3AE85C598561}"/>
    <cellStyle name="Comma 2 4 2 3 4 2" xfId="50743" xr:uid="{55E95C2B-D57E-4190-AF1F-0FF8B42A133A}"/>
    <cellStyle name="Comma 2 4 2 3 4 3" xfId="48503" xr:uid="{74C60C00-57CF-4CC5-A3BA-87E9F27B978E}"/>
    <cellStyle name="Comma 2 4 2 3 4 4" xfId="54339" xr:uid="{3455FA9E-E8F4-410B-A565-8BED40B9DFDF}"/>
    <cellStyle name="Comma 2 4 2 3 5" xfId="4393" xr:uid="{162E6B94-56D6-445C-BA79-1E9CA36000EE}"/>
    <cellStyle name="Comma 2 4 2 3 5 2" xfId="49114" xr:uid="{4E7B83E3-2B63-414C-A3B2-BC33A07B57DF}"/>
    <cellStyle name="Comma 2 4 2 3 6" xfId="46122" xr:uid="{35E71751-846D-4108-9B38-14FDF8F44E4F}"/>
    <cellStyle name="Comma 2 4 2 3 7" xfId="46793" xr:uid="{47CF960A-A43D-46C4-8F40-2E560570E842}"/>
    <cellStyle name="Comma 2 4 2 3 8" xfId="44993" xr:uid="{F84E17EE-E436-4FD6-901B-8DDA57DAC334}"/>
    <cellStyle name="Comma 2 4 2 3 9" xfId="44361" xr:uid="{9EBF2893-17EC-4E92-B277-F581BFF54DE5}"/>
    <cellStyle name="Comma 2 4 2 4" xfId="1011" xr:uid="{D524FBE9-2D1E-416E-8F56-0E2BA34E2BEF}"/>
    <cellStyle name="Comma 2 4 2 4 2" xfId="1882" xr:uid="{F044C92C-9A6D-459B-BBCD-748154F7AB6C}"/>
    <cellStyle name="Comma 2 4 2 4 2 2" xfId="3592" xr:uid="{E7F55BBE-B586-49EF-BB33-CBE645F3EDA4}"/>
    <cellStyle name="Comma 2 4 2 4 2 2 2" xfId="51939" xr:uid="{E7AF0E78-0894-43C1-92D4-56F7CCC82C1D}"/>
    <cellStyle name="Comma 2 4 2 4 2 2 3" xfId="55411" xr:uid="{7B8ABC7C-C4D7-4ACA-A4D3-E18D5D177FFD}"/>
    <cellStyle name="Comma 2 4 2 4 2 3" xfId="50247" xr:uid="{92A39720-F840-4A66-8E0F-93713BD0F6CC}"/>
    <cellStyle name="Comma 2 4 2 4 2 4" xfId="47993" xr:uid="{F91EFC71-D40C-486E-B143-BB515CAB3263}"/>
    <cellStyle name="Comma 2 4 2 4 2 5" xfId="53698" xr:uid="{D01EAA06-2D12-4EDB-8D6E-F497ACAF615F}"/>
    <cellStyle name="Comma 2 4 2 4 3" xfId="2723" xr:uid="{C46B9403-7196-4098-9239-C195D34AA52D}"/>
    <cellStyle name="Comma 2 4 2 4 3 2" xfId="51072" xr:uid="{528FF445-0C4E-4519-81C6-CC514A0C88BD}"/>
    <cellStyle name="Comma 2 4 2 4 3 3" xfId="48822" xr:uid="{5D6ABE7A-C8CB-4C48-9DBE-9FD3D661A0EF}"/>
    <cellStyle name="Comma 2 4 2 4 3 4" xfId="54553" xr:uid="{598D2464-565C-4419-AB66-EF12AD25EE48}"/>
    <cellStyle name="Comma 2 4 2 4 4" xfId="45560" xr:uid="{D1BE20F6-7B26-49A8-A2BB-0F462DF259C8}"/>
    <cellStyle name="Comma 2 4 2 4 4 2" xfId="49439" xr:uid="{BDBEA5F2-2253-46A5-8A6D-1CD4C4EBE0B8}"/>
    <cellStyle name="Comma 2 4 2 4 5" xfId="45997" xr:uid="{F0C13CC0-0453-40C3-BC42-189F1FA030D3}"/>
    <cellStyle name="Comma 2 4 2 4 6" xfId="47124" xr:uid="{8EDF5ABA-4D3A-43CA-A3D5-61D587AAA0E7}"/>
    <cellStyle name="Comma 2 4 2 4 7" xfId="44874" xr:uid="{750B0692-D4B3-4F5D-9723-CFC88346F634}"/>
    <cellStyle name="Comma 2 4 2 4 8" xfId="44242" xr:uid="{BE7B7BE1-02BA-4083-A053-40ECA305E877}"/>
    <cellStyle name="Comma 2 4 2 4 9" xfId="52840" xr:uid="{CA6AC213-BFF0-49C4-B963-891FB3C40125}"/>
    <cellStyle name="Comma 2 4 2 5" xfId="1109" xr:uid="{AA25B3BB-6EF6-44E3-A217-B6D3E7C8561F}"/>
    <cellStyle name="Comma 2 4 2 5 2" xfId="1980" xr:uid="{100409BA-6423-4425-9EA6-2E26EDD6A49E}"/>
    <cellStyle name="Comma 2 4 2 5 2 2" xfId="3690" xr:uid="{56672743-8FB6-4264-8846-35887C0977D3}"/>
    <cellStyle name="Comma 2 4 2 5 2 2 2" xfId="52037" xr:uid="{A0F0C870-E0B1-40FB-9C0E-CC7CE9F8CB07}"/>
    <cellStyle name="Comma 2 4 2 5 2 3" xfId="50343" xr:uid="{22853CAB-5C09-4B71-B8DF-DA44F11C5FF0}"/>
    <cellStyle name="Comma 2 4 2 5 2 4" xfId="48091" xr:uid="{445C5C21-F660-458D-9C99-1D01DE8B411F}"/>
    <cellStyle name="Comma 2 4 2 5 2 5" xfId="54984" xr:uid="{CA255ABC-2A26-48D3-96C2-8636261A1B5F}"/>
    <cellStyle name="Comma 2 4 2 5 3" xfId="2821" xr:uid="{D590D975-6370-40BF-91B4-B70A314E53EB}"/>
    <cellStyle name="Comma 2 4 2 5 3 2" xfId="51170" xr:uid="{522E6851-3087-4A69-BFBB-A2D242873270}"/>
    <cellStyle name="Comma 2 4 2 5 3 3" xfId="48868" xr:uid="{E23A9ED4-D86B-4AC5-A51C-3E5DD8582CED}"/>
    <cellStyle name="Comma 2 4 2 5 4" xfId="49536" xr:uid="{6E529224-080A-4245-B85A-A073763FDCE9}"/>
    <cellStyle name="Comma 2 4 2 5 5" xfId="47222" xr:uid="{ABEEAE41-3C1E-456C-AE11-66A3CFFEE44E}"/>
    <cellStyle name="Comma 2 4 2 5 6" xfId="44787" xr:uid="{6D9894E0-D584-4384-8012-ED041DD63F20}"/>
    <cellStyle name="Comma 2 4 2 5 7" xfId="53271" xr:uid="{363898B5-6A63-49C1-AA48-2E389F8C97D8}"/>
    <cellStyle name="Comma 2 4 2 6" xfId="4178" xr:uid="{28BDD32D-80CE-4D5F-AD4D-029A5939516A}"/>
    <cellStyle name="Comma 2 4 2 6 2" xfId="46668" xr:uid="{E37D5192-9AF0-4205-9E75-20E507A69E60}"/>
    <cellStyle name="Comma 2 4 2 6 3" xfId="54126" xr:uid="{DCD76B3E-31AC-47D1-B186-D0E6BC469D40}"/>
    <cellStyle name="Comma 2 4 2 7" xfId="45184" xr:uid="{F85C518A-57C3-48D5-AFF8-E9A8931C4602}"/>
    <cellStyle name="Comma 2 4 2 8" xfId="45475" xr:uid="{C7E7F5DB-B7D5-49D0-9D6E-D124783ED95B}"/>
    <cellStyle name="Comma 2 4 2 9" xfId="45907" xr:uid="{A659DDBF-0FAC-401D-84F4-EF2C02CB275A}"/>
    <cellStyle name="Comma 2 4 3" xfId="154" xr:uid="{F33442A6-7000-44D5-BCAE-4D439A865604}"/>
    <cellStyle name="Comma 2 4 3 10" xfId="44583" xr:uid="{077BBC21-A69F-4133-8281-77872D1B0B6C}"/>
    <cellStyle name="Comma 2 4 3 11" xfId="44125" xr:uid="{64CAA371-FE2F-470B-98EA-5C2BB5497BA0}"/>
    <cellStyle name="Comma 2 4 3 12" xfId="773" xr:uid="{E6C6D6D8-91CC-4197-B8D5-F790DDC9BCA5}"/>
    <cellStyle name="Comma 2 4 3 13" xfId="52442" xr:uid="{3FAB1584-731E-4643-972E-229D93532596}"/>
    <cellStyle name="Comma 2 4 3 2" xfId="369" xr:uid="{D7B82E29-EFC1-42FC-AA5F-976B64BA8EE5}"/>
    <cellStyle name="Comma 2 4 3 2 10" xfId="52655" xr:uid="{AEC1D288-F2BF-41CB-B90E-9A7CE0617B1B}"/>
    <cellStyle name="Comma 2 4 3 2 2" xfId="1753" xr:uid="{0C8A7E2E-3A16-4F3F-9815-78C78A27B161}"/>
    <cellStyle name="Comma 2 4 3 2 2 2" xfId="3463" xr:uid="{A6C0E6FE-283F-45FD-A861-009B6917A7B2}"/>
    <cellStyle name="Comma 2 4 3 2 2 2 2" xfId="51811" xr:uid="{FF50280D-476B-40BE-A1C2-124483668BB9}"/>
    <cellStyle name="Comma 2 4 3 2 2 2 2 2" xfId="55654" xr:uid="{2967D1C5-4F60-499E-A21E-4EE6A15F484B}"/>
    <cellStyle name="Comma 2 4 3 2 2 2 3" xfId="53941" xr:uid="{8F59E8CE-951E-4189-9070-7D648403F2F5}"/>
    <cellStyle name="Comma 2 4 3 2 2 3" xfId="50125" xr:uid="{8707AB8B-9721-4DA3-B1A2-31591C91C57F}"/>
    <cellStyle name="Comma 2 4 3 2 2 3 2" xfId="54795" xr:uid="{1AEBB169-14E3-4916-912D-E2ADE2D01BC2}"/>
    <cellStyle name="Comma 2 4 3 2 2 4" xfId="47864" xr:uid="{5F641D14-AE65-48A4-ADCD-166F45206FB8}"/>
    <cellStyle name="Comma 2 4 3 2 2 5" xfId="53082" xr:uid="{AE7E7E2B-1BDB-4D30-B1C9-5526C79D7674}"/>
    <cellStyle name="Comma 2 4 3 2 3" xfId="2594" xr:uid="{108C7CB0-7CFB-49FB-9DFE-CADA8AA11054}"/>
    <cellStyle name="Comma 2 4 3 2 3 2" xfId="50944" xr:uid="{4E7BDD92-46EE-4F86-AC0D-138A4B784A47}"/>
    <cellStyle name="Comma 2 4 3 2 3 2 2" xfId="55226" xr:uid="{19283051-0E73-4DC6-B934-A021DC1F979D}"/>
    <cellStyle name="Comma 2 4 3 2 3 3" xfId="48700" xr:uid="{EBD3925C-6EA9-4B67-AD60-314792C82FA6}"/>
    <cellStyle name="Comma 2 4 3 2 3 4" xfId="53513" xr:uid="{BECEA1B9-B477-47AD-878D-89296A0E8F88}"/>
    <cellStyle name="Comma 2 4 3 2 4" xfId="4422" xr:uid="{13C52763-0FD8-4C98-AE13-79488816D2DE}"/>
    <cellStyle name="Comma 2 4 3 2 4 2" xfId="49311" xr:uid="{79884CC2-D8FC-4F9B-922C-7797D17D44E9}"/>
    <cellStyle name="Comma 2 4 3 2 4 3" xfId="54368" xr:uid="{ACDED65A-6CDD-455C-8EE4-D6720AF6542D}"/>
    <cellStyle name="Comma 2 4 3 2 5" xfId="46216" xr:uid="{CE5DA612-DFAC-42AC-BD6D-26856D20E152}"/>
    <cellStyle name="Comma 2 4 3 2 6" xfId="46995" xr:uid="{6EE511E9-E274-4F54-9B2D-F23D6EC2F37B}"/>
    <cellStyle name="Comma 2 4 3 2 7" xfId="45049" xr:uid="{DF812786-637E-4625-BF02-76651690AFBF}"/>
    <cellStyle name="Comma 2 4 3 2 8" xfId="44449" xr:uid="{709FED60-CF88-42D8-A58C-F72A207543AD}"/>
    <cellStyle name="Comma 2 4 3 2 9" xfId="881" xr:uid="{04EEDBE0-CE2F-4DC2-987C-CC669EF47E98}"/>
    <cellStyle name="Comma 2 4 3 3" xfId="1328" xr:uid="{3151C9A3-8E09-4D22-A05F-96D192BBC39A}"/>
    <cellStyle name="Comma 2 4 3 3 2" xfId="2199" xr:uid="{D6CE82CE-DB75-4880-A403-54DC268416FE}"/>
    <cellStyle name="Comma 2 4 3 3 2 2" xfId="3909" xr:uid="{193D408C-DF2F-4E20-A9DC-42F37F9AACF5}"/>
    <cellStyle name="Comma 2 4 3 3 2 2 2" xfId="52256" xr:uid="{682CF5B3-0A99-4097-BCD5-901B5B7B3B98}"/>
    <cellStyle name="Comma 2 4 3 3 2 2 3" xfId="55440" xr:uid="{9BD696A6-FFAD-4489-A478-53144950A324}"/>
    <cellStyle name="Comma 2 4 3 3 2 3" xfId="50553" xr:uid="{6D7F0651-A7B2-4608-92CE-488F9F58BDFB}"/>
    <cellStyle name="Comma 2 4 3 3 2 4" xfId="48310" xr:uid="{63A3E53B-E49F-44BE-A5AD-D6C802EC3C87}"/>
    <cellStyle name="Comma 2 4 3 3 2 5" xfId="53727" xr:uid="{25334377-3B46-4E45-9EC7-930242F62014}"/>
    <cellStyle name="Comma 2 4 3 3 3" xfId="3040" xr:uid="{E7D824D4-D39F-493D-8BD8-941D0BDEF864}"/>
    <cellStyle name="Comma 2 4 3 3 3 2" xfId="51389" xr:uid="{AA07F216-9828-4E5E-800E-9F283E1CC9CF}"/>
    <cellStyle name="Comma 2 4 3 3 3 3" xfId="48939" xr:uid="{782BDC23-D3DD-4889-945E-DC02EA5E1993}"/>
    <cellStyle name="Comma 2 4 3 3 3 4" xfId="54582" xr:uid="{4E724279-F8F0-48F1-A4D8-6E039A5E2940}"/>
    <cellStyle name="Comma 2 4 3 3 4" xfId="49731" xr:uid="{E3634EFC-F2BD-41BD-99F4-6E0BC93434D1}"/>
    <cellStyle name="Comma 2 4 3 3 5" xfId="47441" xr:uid="{ED099234-5405-42A1-BD74-41F0A420403F}"/>
    <cellStyle name="Comma 2 4 3 3 6" xfId="44762" xr:uid="{4A8ADBF4-3565-410E-A6D8-6021A804CFEE}"/>
    <cellStyle name="Comma 2 4 3 3 7" xfId="52869" xr:uid="{8583AE87-9F6A-467E-85D5-42804EF15C2D}"/>
    <cellStyle name="Comma 2 4 3 4" xfId="1645" xr:uid="{ABFA40C7-A793-4BA3-9027-5EF16BE13C3B}"/>
    <cellStyle name="Comma 2 4 3 4 2" xfId="3355" xr:uid="{F858DC9F-4E2E-4A26-B720-4F833703366D}"/>
    <cellStyle name="Comma 2 4 3 4 2 2" xfId="51704" xr:uid="{D02DAC08-0C69-491E-9058-7B46E2B9B635}"/>
    <cellStyle name="Comma 2 4 3 4 2 3" xfId="55013" xr:uid="{70DB0965-0552-48B5-9D2A-0AAF1F024DBA}"/>
    <cellStyle name="Comma 2 4 3 4 3" xfId="50023" xr:uid="{1AD7D3DA-A15E-4CC9-B0B4-CF8CD1D8CF98}"/>
    <cellStyle name="Comma 2 4 3 4 4" xfId="47756" xr:uid="{0FE08D4A-6CBB-4EEE-A19B-8FE936637709}"/>
    <cellStyle name="Comma 2 4 3 4 5" xfId="45375" xr:uid="{74CA8376-81B5-47B3-B416-539A8576ACC0}"/>
    <cellStyle name="Comma 2 4 3 4 6" xfId="53300" xr:uid="{7004A3A9-AAEF-454A-A688-657E61ACC61B}"/>
    <cellStyle name="Comma 2 4 3 5" xfId="2486" xr:uid="{E9946865-6485-4623-8FF9-501611C68B42}"/>
    <cellStyle name="Comma 2 4 3 5 2" xfId="50837" xr:uid="{80676A00-C1BA-4806-8277-84F434225391}"/>
    <cellStyle name="Comma 2 4 3 5 3" xfId="48597" xr:uid="{BAD7D7D1-321B-43A5-962E-BAC5CB2E1D37}"/>
    <cellStyle name="Comma 2 4 3 5 4" xfId="54155" xr:uid="{B4FAAE8F-5C4C-445F-B8BF-B5D61F3BF0C3}"/>
    <cellStyle name="Comma 2 4 3 6" xfId="4207" xr:uid="{4E23C49A-FCA0-4779-8A8E-DB9517D242E5}"/>
    <cellStyle name="Comma 2 4 3 6 2" xfId="46887" xr:uid="{90D57920-21B0-4A09-B13D-87357B5FC644}"/>
    <cellStyle name="Comma 2 4 3 7" xfId="45449" xr:uid="{4370A82A-65B4-45A9-A419-871497880197}"/>
    <cellStyle name="Comma 2 4 3 7 2" xfId="49208" xr:uid="{D8A0363A-D784-46C8-B0EF-B6BA08D4D7DB}"/>
    <cellStyle name="Comma 2 4 3 8" xfId="45880" xr:uid="{7866D53A-5633-45F4-B23B-47F5D6FEAD85}"/>
    <cellStyle name="Comma 2 4 3 9" xfId="46551" xr:uid="{C4733347-25FF-4F78-AC99-EF0F9BF10D92}"/>
    <cellStyle name="Comma 2 4 4" xfId="259" xr:uid="{0BE9CE54-EA60-4D96-8FAF-E9B72CDBAD63}"/>
    <cellStyle name="Comma 2 4 4 10" xfId="44652" xr:uid="{38001597-39C2-4642-B961-55E4C1652FD0}"/>
    <cellStyle name="Comma 2 4 4 11" xfId="44400" xr:uid="{A3C708B6-890B-49BC-BD1F-5495EC566423}"/>
    <cellStyle name="Comma 2 4 4 12" xfId="718" xr:uid="{F97C2A0D-3E46-4A21-A10A-24137CF10E8E}"/>
    <cellStyle name="Comma 2 4 4 13" xfId="52545" xr:uid="{0458C0A1-4946-4283-A6E3-614B78544B7A}"/>
    <cellStyle name="Comma 2 4 4 2" xfId="843" xr:uid="{1FD24425-92BE-4FC3-9E5A-61E9A87B8BEF}"/>
    <cellStyle name="Comma 2 4 4 2 2" xfId="1715" xr:uid="{6FD9BF22-76B3-4D30-9D53-7915059BC6AD}"/>
    <cellStyle name="Comma 2 4 4 2 2 2" xfId="3425" xr:uid="{33912332-6A73-4EB2-8F18-49019538B958}"/>
    <cellStyle name="Comma 2 4 4 2 2 2 2" xfId="51774" xr:uid="{0B8FDF34-1ED7-4E8A-A8AE-1A252DE895F0}"/>
    <cellStyle name="Comma 2 4 4 2 2 2 3" xfId="55544" xr:uid="{6311F146-FE4A-4CB0-9A24-27340A827B43}"/>
    <cellStyle name="Comma 2 4 4 2 2 3" xfId="50090" xr:uid="{8AD25A34-F3F0-4B01-9012-219FD14393B6}"/>
    <cellStyle name="Comma 2 4 4 2 2 4" xfId="47826" xr:uid="{7280DCA7-A46D-4007-876B-84917CFB1A9C}"/>
    <cellStyle name="Comma 2 4 4 2 2 5" xfId="53831" xr:uid="{F4BBBAA7-EC13-4212-B462-0E26BD8C3358}"/>
    <cellStyle name="Comma 2 4 4 2 3" xfId="2556" xr:uid="{96928FD1-E4CB-4536-8E35-26B57B94213E}"/>
    <cellStyle name="Comma 2 4 4 2 3 2" xfId="50907" xr:uid="{3CA6808B-98A2-443C-A44D-987DB1165C00}"/>
    <cellStyle name="Comma 2 4 4 2 3 3" xfId="48663" xr:uid="{1386942F-0167-4954-BF4D-086191E040CF}"/>
    <cellStyle name="Comma 2 4 4 2 3 4" xfId="54685" xr:uid="{5CA2169D-0B57-4654-84E7-2B0B41B60D6B}"/>
    <cellStyle name="Comma 2 4 4 2 4" xfId="49278" xr:uid="{630485FF-33B0-46BD-9B4B-0399CCB3CC61}"/>
    <cellStyle name="Comma 2 4 4 2 5" xfId="46957" xr:uid="{C1564313-0138-4D43-8BB6-76F7731C3C42}"/>
    <cellStyle name="Comma 2 4 4 2 6" xfId="52972" xr:uid="{90080AEE-BAA3-4D0C-A38E-8030EB35243B}"/>
    <cellStyle name="Comma 2 4 4 3" xfId="1274" xr:uid="{CA52F0A7-2EB4-4376-B138-558AC5031867}"/>
    <cellStyle name="Comma 2 4 4 3 2" xfId="2145" xr:uid="{0A220AC3-FC15-4961-9581-AAA425AE04E3}"/>
    <cellStyle name="Comma 2 4 4 3 2 2" xfId="3855" xr:uid="{151E38FE-3BE9-4024-85E3-6B141CBEFB42}"/>
    <cellStyle name="Comma 2 4 4 3 2 2 2" xfId="52202" xr:uid="{90F49C0E-7CCA-4D66-9F06-B79071929B79}"/>
    <cellStyle name="Comma 2 4 4 3 2 3" xfId="50503" xr:uid="{DF6A5FD1-9FCE-4362-98B6-44D7EF191067}"/>
    <cellStyle name="Comma 2 4 4 3 2 4" xfId="48256" xr:uid="{D79FBD41-2D9A-4B3D-9586-F3336A0EC70F}"/>
    <cellStyle name="Comma 2 4 4 3 2 5" xfId="55116" xr:uid="{FA653FCF-FBA1-4B80-8CC1-BCA5CECAFF76}"/>
    <cellStyle name="Comma 2 4 4 3 3" xfId="2986" xr:uid="{37836544-50C1-4834-AD96-2230B3842EB7}"/>
    <cellStyle name="Comma 2 4 4 3 3 2" xfId="51335" xr:uid="{6FE7EC19-4204-406E-AA2C-47F647C24370}"/>
    <cellStyle name="Comma 2 4 4 3 4" xfId="49686" xr:uid="{47383678-5EA8-4EE7-90F7-34DA018F868A}"/>
    <cellStyle name="Comma 2 4 4 3 5" xfId="47387" xr:uid="{712EF3EF-7432-4D57-A8FA-E29883EC1FEE}"/>
    <cellStyle name="Comma 2 4 4 3 6" xfId="53403" xr:uid="{638ACCA9-875A-410F-96CF-B2B3B096F1F1}"/>
    <cellStyle name="Comma 2 4 4 4" xfId="1591" xr:uid="{C179DEE6-6E28-450C-99BC-FEAE5E4DB77F}"/>
    <cellStyle name="Comma 2 4 4 4 2" xfId="3301" xr:uid="{C3F9B04A-83BD-4356-800F-167C7F417014}"/>
    <cellStyle name="Comma 2 4 4 4 2 2" xfId="51650" xr:uid="{507F1CED-3309-422A-BD03-39F2AFA5C1CE}"/>
    <cellStyle name="Comma 2 4 4 4 3" xfId="49973" xr:uid="{F7EAF2F7-FF43-435A-A8B6-4B76A9AF0057}"/>
    <cellStyle name="Comma 2 4 4 4 4" xfId="47702" xr:uid="{4117B6C6-2045-432A-A688-21550B6268C5}"/>
    <cellStyle name="Comma 2 4 4 4 5" xfId="54258" xr:uid="{6F98B94F-BAD3-447A-B026-E717E89A8D18}"/>
    <cellStyle name="Comma 2 4 4 5" xfId="2432" xr:uid="{48DAE13E-0E7B-4C41-9CBC-2E6D24ACF197}"/>
    <cellStyle name="Comma 2 4 4 5 2" xfId="50783" xr:uid="{3D76410B-FF73-4406-B68A-D910120E97BD}"/>
    <cellStyle name="Comma 2 4 4 5 3" xfId="48543" xr:uid="{D1BC2BE8-11C7-4833-A19E-7B4454634728}"/>
    <cellStyle name="Comma 2 4 4 6" xfId="4312" xr:uid="{37B95A43-FC21-432F-8B16-5FF3F6A52DBD}"/>
    <cellStyle name="Comma 2 4 4 6 2" xfId="46833" xr:uid="{DB0E655C-AA9C-4A70-909C-CB998F5B43DA}"/>
    <cellStyle name="Comma 2 4 4 7" xfId="45706" xr:uid="{7F70905A-EF5A-4A89-BCB3-6FFA3DD2DBA9}"/>
    <cellStyle name="Comma 2 4 4 7 2" xfId="49154" xr:uid="{AB3982DA-44E8-493B-90D9-1843203F3FC0}"/>
    <cellStyle name="Comma 2 4 4 8" xfId="46162" xr:uid="{5DF21526-9844-418C-BAAC-626B77B65D25}"/>
    <cellStyle name="Comma 2 4 4 9" xfId="46497" xr:uid="{F2D4DD2D-6321-49EC-B9F2-6B69140C6EC2}"/>
    <cellStyle name="Comma 2 4 5" xfId="620" xr:uid="{C49A3D13-FA93-4E2A-A62B-6184721F057A}"/>
    <cellStyle name="Comma 2 4 5 10" xfId="44305" xr:uid="{806F9255-BEA5-47A6-9F26-D26CFB2A5262}"/>
    <cellStyle name="Comma 2 4 5 11" xfId="52759" xr:uid="{9431B8F3-D776-495C-AEE1-8208872BCC5B}"/>
    <cellStyle name="Comma 2 4 5 2" xfId="1176" xr:uid="{FB38ACE6-0DBB-4807-978C-08D8904CE2D8}"/>
    <cellStyle name="Comma 2 4 5 2 2" xfId="2047" xr:uid="{1A760570-F8E8-44DA-B194-D756B39027CD}"/>
    <cellStyle name="Comma 2 4 5 2 2 2" xfId="3757" xr:uid="{8711CAE8-F9E0-4D8F-8827-DC20A986E3C1}"/>
    <cellStyle name="Comma 2 4 5 2 2 2 2" xfId="52104" xr:uid="{2842B09D-0A07-425D-8CBC-88981AD4ECF2}"/>
    <cellStyle name="Comma 2 4 5 2 2 3" xfId="50409" xr:uid="{6C81A9D8-096E-4A0C-8F76-D058FBB8826B}"/>
    <cellStyle name="Comma 2 4 5 2 2 4" xfId="48158" xr:uid="{1C4AC41E-DDB0-401B-9384-751BA7C336B5}"/>
    <cellStyle name="Comma 2 4 5 2 2 5" xfId="55330" xr:uid="{5D21D9D4-0B8D-4D51-ADB1-614AE458D4AD}"/>
    <cellStyle name="Comma 2 4 5 2 3" xfId="2888" xr:uid="{167A8D05-901D-42B9-867A-42535E1F3538}"/>
    <cellStyle name="Comma 2 4 5 2 3 2" xfId="51237" xr:uid="{D0EE9E68-20C3-46A7-B6E2-3A3E416AFF79}"/>
    <cellStyle name="Comma 2 4 5 2 4" xfId="49597" xr:uid="{2BA375F3-7C17-4411-BA37-E9EEA0E9ADD0}"/>
    <cellStyle name="Comma 2 4 5 2 5" xfId="47289" xr:uid="{7E14E10E-0691-498C-A167-CA87C5CDEC62}"/>
    <cellStyle name="Comma 2 4 5 2 6" xfId="53617" xr:uid="{3EEA1E49-A96F-431F-83AA-4732F4F70632}"/>
    <cellStyle name="Comma 2 4 5 3" xfId="1493" xr:uid="{D85E7E75-AEA7-4D70-85CE-17B957EF2307}"/>
    <cellStyle name="Comma 2 4 5 3 2" xfId="3203" xr:uid="{EEF87B8D-72DF-4F3D-92B5-4C491EBFC02B}"/>
    <cellStyle name="Comma 2 4 5 3 2 2" xfId="51552" xr:uid="{6FB61FC3-0A8C-4438-9A2E-8A7E951D3E59}"/>
    <cellStyle name="Comma 2 4 5 3 3" xfId="49879" xr:uid="{A651FEC5-E845-47F7-9F09-65B21A9E3534}"/>
    <cellStyle name="Comma 2 4 5 3 4" xfId="47604" xr:uid="{5EF1CC4F-6A46-4503-9B8C-AA0FBB30D472}"/>
    <cellStyle name="Comma 2 4 5 3 5" xfId="54472" xr:uid="{13F3CA52-744A-49FE-8C39-B9AA505D1AAC}"/>
    <cellStyle name="Comma 2 4 5 4" xfId="2334" xr:uid="{BA68C7E4-2BD6-4B3A-AB81-9DCAE17AEAFA}"/>
    <cellStyle name="Comma 2 4 5 4 2" xfId="50685" xr:uid="{BE7B1D40-29A8-49DB-A220-96CBFCEE6F5B}"/>
    <cellStyle name="Comma 2 4 5 4 3" xfId="48445" xr:uid="{EB46E469-643F-4F68-9A46-7AC8F161575C}"/>
    <cellStyle name="Comma 2 4 5 5" xfId="45134" xr:uid="{AB558A4B-F7DF-4C1B-96FF-AF6FC4D0898E}"/>
    <cellStyle name="Comma 2 4 5 5 2" xfId="46735" xr:uid="{7F38CEFA-91C9-49D6-9E32-813F5BCD1767}"/>
    <cellStyle name="Comma 2 4 5 6" xfId="45618" xr:uid="{F46C063F-2FFF-4C93-B0C9-00DF556A960A}"/>
    <cellStyle name="Comma 2 4 5 6 2" xfId="49056" xr:uid="{36EF1BD7-1E47-4D94-B8CB-053D6581C3E3}"/>
    <cellStyle name="Comma 2 4 5 7" xfId="46064" xr:uid="{2833A6ED-B1F7-4841-A990-106D9D95D131}"/>
    <cellStyle name="Comma 2 4 5 8" xfId="46399" xr:uid="{309FC9E1-1653-44E9-BB35-CEF944F09A62}"/>
    <cellStyle name="Comma 2 4 5 9" xfId="44935" xr:uid="{BC9A4F97-BB23-4F8D-A3E5-2274FF36B9A3}"/>
    <cellStyle name="Comma 2 4 6" xfId="922" xr:uid="{911E9DA6-A2AF-432C-BA23-02A281AB0557}"/>
    <cellStyle name="Comma 2 4 6 2" xfId="1794" xr:uid="{C6320534-9DF4-46E6-A1E2-A82352DFE28E}"/>
    <cellStyle name="Comma 2 4 6 2 2" xfId="3504" xr:uid="{77F3FB4D-11D3-4F0C-B76D-166ABF180CA1}"/>
    <cellStyle name="Comma 2 4 6 2 2 2" xfId="51851" xr:uid="{622A4FC7-ADD3-41A3-A62C-19929A3C7114}"/>
    <cellStyle name="Comma 2 4 6 2 3" xfId="50161" xr:uid="{85175E78-D39A-4CC1-8965-1FE9F8B30971}"/>
    <cellStyle name="Comma 2 4 6 2 4" xfId="47905" xr:uid="{CB9CC6AA-8D66-4FFD-B22D-426E1F1569CD}"/>
    <cellStyle name="Comma 2 4 6 2 5" xfId="54903" xr:uid="{72532087-E3B6-4889-BAA6-647907DF5017}"/>
    <cellStyle name="Comma 2 4 6 3" xfId="2635" xr:uid="{7CA2A8E7-B772-466F-A470-EEBB90C9C607}"/>
    <cellStyle name="Comma 2 4 6 3 2" xfId="50984" xr:uid="{0128215D-C198-4667-83A2-EFF5E8734033}"/>
    <cellStyle name="Comma 2 4 6 3 3" xfId="48741" xr:uid="{F0093EC3-FC13-4019-9B01-A8A9A0839253}"/>
    <cellStyle name="Comma 2 4 6 4" xfId="45519" xr:uid="{2904126F-2C8B-4165-814A-C430167D2933}"/>
    <cellStyle name="Comma 2 4 6 4 2" xfId="47036" xr:uid="{CBE4DB7F-71D4-4F0A-A900-466715187EF6}"/>
    <cellStyle name="Comma 2 4 6 5" xfId="45951" xr:uid="{6BE4DBD7-7338-45B2-81F5-B3453F8DDEF8}"/>
    <cellStyle name="Comma 2 4 6 5 2" xfId="49352" xr:uid="{9D3FB89A-2BC0-4FE9-9304-0B96075D33B5}"/>
    <cellStyle name="Comma 2 4 6 6" xfId="46330" xr:uid="{BB53D362-8561-4A21-AB98-D2E48A859941}"/>
    <cellStyle name="Comma 2 4 6 7" xfId="44832" xr:uid="{EE72E0A5-50D8-4D45-AF65-85D668FFC03B}"/>
    <cellStyle name="Comma 2 4 6 8" xfId="44196" xr:uid="{5E94FA44-C980-4C42-A47A-E6F9B8ADF35C}"/>
    <cellStyle name="Comma 2 4 6 9" xfId="53190" xr:uid="{645972B0-CB97-4F75-9FC4-B9BB591AF49A}"/>
    <cellStyle name="Comma 2 4 7" xfId="971" xr:uid="{6504D031-74F0-42E4-AE91-89FA75105027}"/>
    <cellStyle name="Comma 2 4 7 2" xfId="1842" xr:uid="{9B6F62B2-E068-4D9F-8465-E700F6862D30}"/>
    <cellStyle name="Comma 2 4 7 2 2" xfId="3552" xr:uid="{2B3392FD-BF82-4676-B5DA-BE69BCEEF991}"/>
    <cellStyle name="Comma 2 4 7 2 2 2" xfId="51899" xr:uid="{ECA8B1CC-3483-4B73-BD5B-88C36589B6B5}"/>
    <cellStyle name="Comma 2 4 7 2 3" xfId="50207" xr:uid="{6C5177C6-30E8-4BE3-83B9-725DDA2DC560}"/>
    <cellStyle name="Comma 2 4 7 2 4" xfId="47953" xr:uid="{B20DAE02-CA17-4ABC-B63B-98ECDD55CD3A}"/>
    <cellStyle name="Comma 2 4 7 3" xfId="2683" xr:uid="{95CD5891-DAB0-48BC-A059-50B8DCDA9CDA}"/>
    <cellStyle name="Comma 2 4 7 3 2" xfId="51032" xr:uid="{A1FC1D07-C93C-4961-BC37-075EE7362003}"/>
    <cellStyle name="Comma 2 4 7 3 3" xfId="48788" xr:uid="{968C8293-A454-431B-AA1D-994D6AFF13B3}"/>
    <cellStyle name="Comma 2 4 7 4" xfId="49400" xr:uid="{58D12D14-E175-4A51-ABC4-EAD5F55EF0EC}"/>
    <cellStyle name="Comma 2 4 7 5" xfId="47084" xr:uid="{66A88E25-1869-48AC-8DAE-78A7555C0B4E}"/>
    <cellStyle name="Comma 2 4 7 6" xfId="44713" xr:uid="{74907239-8C9F-4DB8-B01F-B43704DE77A0}"/>
    <cellStyle name="Comma 2 4 7 7" xfId="54045" xr:uid="{8914D7EE-55F1-4DCC-AB8A-95E0652A83F9}"/>
    <cellStyle name="Comma 2 4 8" xfId="1063" xr:uid="{557D0B53-6DC4-4693-8E1E-77F1F19D209E}"/>
    <cellStyle name="Comma 2 4 8 2" xfId="1934" xr:uid="{A4EEE04A-81F2-4497-B993-938EE6718B42}"/>
    <cellStyle name="Comma 2 4 8 2 2" xfId="3644" xr:uid="{803C0426-25A4-4349-AC86-5BEE2CD4C79E}"/>
    <cellStyle name="Comma 2 4 8 2 2 2" xfId="51991" xr:uid="{068070AA-0077-4ED4-8E57-6C3004A2EFE8}"/>
    <cellStyle name="Comma 2 4 8 2 3" xfId="50297" xr:uid="{09EF9225-EEEE-47A8-91C6-777398EE14EC}"/>
    <cellStyle name="Comma 2 4 8 2 4" xfId="48045" xr:uid="{35029069-0338-4077-B85B-2A0A4B3701C1}"/>
    <cellStyle name="Comma 2 4 8 3" xfId="2775" xr:uid="{78CCD0C8-547C-4023-9D2B-A53A14A11344}"/>
    <cellStyle name="Comma 2 4 8 3 2" xfId="51124" xr:uid="{1CF75281-F49F-4EE8-A9FF-D7154CB8E33D}"/>
    <cellStyle name="Comma 2 4 8 4" xfId="49490" xr:uid="{4B374EB3-4544-4D47-A9DE-B9E8E0B5FF8C}"/>
    <cellStyle name="Comma 2 4 8 5" xfId="47176" xr:uid="{4E3A9AFE-6C24-4512-AE21-53915B9F5FA0}"/>
    <cellStyle name="Comma 2 4 8 6" xfId="45322" xr:uid="{04D586A0-9F9A-4797-B5EF-D3CF7E83C809}"/>
    <cellStyle name="Comma 2 4 9" xfId="1426" xr:uid="{61DC3618-DCE4-4D70-88CC-47BD19904614}"/>
    <cellStyle name="Comma 2 4 9 2" xfId="3136" xr:uid="{5C316FC5-C638-4D1B-8280-93AD2ECE4EB8}"/>
    <cellStyle name="Comma 2 4 9 2 2" xfId="51485" xr:uid="{B24452C0-72D1-498F-B024-8100F8753111}"/>
    <cellStyle name="Comma 2 4 9 3" xfId="49813" xr:uid="{463A1191-9C97-4FE2-B0DD-1DE7D87F67A8}"/>
    <cellStyle name="Comma 2 4 9 4" xfId="47537" xr:uid="{775C5E55-167D-471E-933D-E61A7C54FF89}"/>
    <cellStyle name="Comma 2 5" xfId="119" xr:uid="{13843DC7-A4F4-4987-B32D-40E0972B3828}"/>
    <cellStyle name="Comma 2 5 10" xfId="2282" xr:uid="{005CFC4A-381F-4330-A0DE-3123CC7C54CE}"/>
    <cellStyle name="Comma 2 5 10 2" xfId="50633" xr:uid="{8535E217-EDCC-4D62-8A65-90861E46A4BF}"/>
    <cellStyle name="Comma 2 5 10 3" xfId="48393" xr:uid="{96DC42BE-49BE-4C08-B616-E7077C286DA2}"/>
    <cellStyle name="Comma 2 5 11" xfId="3996" xr:uid="{B129BF94-0801-4E1B-AF37-02DF2D30590F}"/>
    <cellStyle name="Comma 2 5 11 2" xfId="49003" xr:uid="{B16664B8-8110-42EA-8C67-452F1D2CEF76}"/>
    <cellStyle name="Comma 2 5 11 3" xfId="46637" xr:uid="{B5BDBAB2-AE9A-4AAA-BC2E-7219662F9761}"/>
    <cellStyle name="Comma 2 5 12" xfId="4172" xr:uid="{FFCD4B6E-EC8B-4654-8D79-2B2169C3BDFC}"/>
    <cellStyle name="Comma 2 5 13" xfId="45817" xr:uid="{7B0102A2-6345-4BF4-B8C1-1CCEBC4552FD}"/>
    <cellStyle name="Comma 2 5 14" xfId="46274" xr:uid="{358A53C1-4477-46CE-A300-3142395C01E1}"/>
    <cellStyle name="Comma 2 5 15" xfId="44518" xr:uid="{E8CE46FA-F9A9-43FF-8345-E4A61193D9FE}"/>
    <cellStyle name="Comma 2 5 16" xfId="44060" xr:uid="{EFD1CFFF-2EE9-4340-A9CC-C24B3750F767}"/>
    <cellStyle name="Comma 2 5 17" xfId="544" xr:uid="{BFDA4CFB-07D8-4E3F-90DA-5C51F1AACBA5}"/>
    <cellStyle name="Comma 2 5 18" xfId="52407" xr:uid="{D4259626-4743-4EFB-95CF-947CB628C59D}"/>
    <cellStyle name="Comma 2 5 2" xfId="15" xr:uid="{98C06EE9-D5AC-40CE-BD12-B504D72D7F80}"/>
    <cellStyle name="Comma 2 5 2 10" xfId="46445" xr:uid="{1B1A6443-DBDD-40B0-BAEA-B4475761D893}"/>
    <cellStyle name="Comma 2 5 2 11" xfId="44625" xr:uid="{17BB7979-8006-4D5D-871C-76C7450CE6D3}"/>
    <cellStyle name="Comma 2 5 2 12" xfId="44167" xr:uid="{9CB4B177-4C2F-4079-AF6C-0DBC8041AB04}"/>
    <cellStyle name="Comma 2 5 2 13" xfId="573" xr:uid="{C214B54B-65D9-47F0-BA93-DF35C9426F0C}"/>
    <cellStyle name="Comma 2 5 2 2" xfId="21" xr:uid="{6FC6065A-BC5C-474F-B7C3-5BA44D74F99C}"/>
    <cellStyle name="Comma 2 5 2 2 10" xfId="44490" xr:uid="{5A2F5384-DD2F-4114-94D4-A7E5F14243CC}"/>
    <cellStyle name="Comma 2 5 2 2 11" xfId="815" xr:uid="{1F9C6386-D2E2-4125-962A-94A182E1894A}"/>
    <cellStyle name="Comma 2 5 2 2 12" xfId="52328" xr:uid="{DE1B1186-ED21-4625-A669-85EF5EC2377F}"/>
    <cellStyle name="Comma 2 5 2 2 2" xfId="121" xr:uid="{ACEE0473-AB3C-4910-A8EB-AAC4BF49E6CB}"/>
    <cellStyle name="Comma 2 5 2 2 2 2" xfId="232" xr:uid="{5E0E301C-951F-46EB-9737-F53B741F6DEE}"/>
    <cellStyle name="Comma 2 5 2 2 2 2 2" xfId="446" xr:uid="{80579523-8944-4886-9AD9-5B1BC8F8D190}"/>
    <cellStyle name="Comma 2 5 2 2 2 2 2 2" xfId="4499" xr:uid="{937F8D3B-3028-434D-9E2D-8CEDE8690860}"/>
    <cellStyle name="Comma 2 5 2 2 2 2 2 2 2" xfId="52298" xr:uid="{E40E8F27-0298-4DA7-9127-40AC26DF7DE7}"/>
    <cellStyle name="Comma 2 5 2 2 2 2 2 2 2 2" xfId="55731" xr:uid="{80F3107A-C0C9-4298-B3AD-603DF8ED8AC2}"/>
    <cellStyle name="Comma 2 5 2 2 2 2 2 2 2 3" xfId="54018" xr:uid="{1C2EF9B3-D606-458E-8833-4AA6A41AD2F3}"/>
    <cellStyle name="Comma 2 5 2 2 2 2 2 2 3" xfId="54872" xr:uid="{E69C6C67-C578-4A9E-870B-035D6023D2DB}"/>
    <cellStyle name="Comma 2 5 2 2 2 2 2 2 4" xfId="53159" xr:uid="{82775878-D402-4081-B97C-09A9F371F854}"/>
    <cellStyle name="Comma 2 5 2 2 2 2 2 3" xfId="3951" xr:uid="{D857FD11-BC6C-4C0C-B3AA-467DD33D4E88}"/>
    <cellStyle name="Comma 2 5 2 2 2 2 2 3 2" xfId="55303" xr:uid="{3F08514B-896A-4C6C-BB2A-3D59CEA0866A}"/>
    <cellStyle name="Comma 2 5 2 2 2 2 2 3 3" xfId="53590" xr:uid="{E9A096E5-3BA0-4254-BE7D-1FD7CB3B0A90}"/>
    <cellStyle name="Comma 2 5 2 2 2 2 2 4" xfId="54445" xr:uid="{E7D61021-5A4D-43AD-8A45-8936F84B149B}"/>
    <cellStyle name="Comma 2 5 2 2 2 2 2 5" xfId="52732" xr:uid="{A8168D33-6F9D-4DCC-8A3E-E854B074E6B8}"/>
    <cellStyle name="Comma 2 5 2 2 2 2 3" xfId="4285" xr:uid="{29126E5E-5A02-4217-AA7E-C90254ECA6B9}"/>
    <cellStyle name="Comma 2 5 2 2 2 2 3 2" xfId="50592" xr:uid="{B03F3A4F-D4ED-485D-A416-0A74DB95BE91}"/>
    <cellStyle name="Comma 2 5 2 2 2 2 3 2 2" xfId="55517" xr:uid="{1D8CFF3C-EF7C-4607-BE82-DA12E178355A}"/>
    <cellStyle name="Comma 2 5 2 2 2 2 3 2 3" xfId="53804" xr:uid="{E6629E8D-BC99-482E-ACD8-A41248D391F5}"/>
    <cellStyle name="Comma 2 5 2 2 2 2 3 3" xfId="54659" xr:uid="{35F44A86-95A9-42CD-84CD-2CD7F54D167D}"/>
    <cellStyle name="Comma 2 5 2 2 2 2 3 4" xfId="52946" xr:uid="{FF829F7B-0B83-47AB-8D78-EAF77476FD9C}"/>
    <cellStyle name="Comma 2 5 2 2 2 2 4" xfId="48352" xr:uid="{92A3F64A-A6A6-4885-ACC3-9B318374F3E1}"/>
    <cellStyle name="Comma 2 5 2 2 2 2 4 2" xfId="55090" xr:uid="{4988CC59-F5A7-4907-8827-9D20FCC4A0D4}"/>
    <cellStyle name="Comma 2 5 2 2 2 2 4 3" xfId="53377" xr:uid="{1C520EA8-BA35-459B-A557-F577FE786901}"/>
    <cellStyle name="Comma 2 5 2 2 2 2 5" xfId="2241" xr:uid="{4B8A25DE-D593-4AE4-8B9B-517CA655D91B}"/>
    <cellStyle name="Comma 2 5 2 2 2 2 5 2" xfId="54232" xr:uid="{83A15DEF-6CAC-4D75-B04A-1ABE7C1DA926}"/>
    <cellStyle name="Comma 2 5 2 2 2 2 6" xfId="52519" xr:uid="{6189B7E9-19C4-45F5-9F15-069E3207281C}"/>
    <cellStyle name="Comma 2 5 2 2 2 3" xfId="336" xr:uid="{1FD40910-491C-48E4-A243-837B05574BDB}"/>
    <cellStyle name="Comma 2 5 2 2 2 3 2" xfId="4389" xr:uid="{DE95164F-7C17-41F9-877E-5FA43BF1DEB4}"/>
    <cellStyle name="Comma 2 5 2 2 2 3 2 2" xfId="51431" xr:uid="{38966D19-0982-4000-816D-061CF5194F17}"/>
    <cellStyle name="Comma 2 5 2 2 2 3 2 2 2" xfId="55621" xr:uid="{5E3C42FB-AE93-45D7-807B-67AB5CB44BB2}"/>
    <cellStyle name="Comma 2 5 2 2 2 3 2 2 3" xfId="53908" xr:uid="{382B090E-07C8-4FCD-B615-B6DFA3ECCDFA}"/>
    <cellStyle name="Comma 2 5 2 2 2 3 2 3" xfId="54762" xr:uid="{F803ACBB-6030-4E1C-ABBB-727134A2C1CA}"/>
    <cellStyle name="Comma 2 5 2 2 2 3 2 4" xfId="53049" xr:uid="{076CCF59-6B86-4AD6-AD6C-24A1057B55B4}"/>
    <cellStyle name="Comma 2 5 2 2 2 3 3" xfId="3082" xr:uid="{8382DDB7-5DEF-44A9-A1C0-CB606E51FDA5}"/>
    <cellStyle name="Comma 2 5 2 2 2 3 3 2" xfId="55193" xr:uid="{935CBD5E-AF58-4194-8262-DEA1DADB2784}"/>
    <cellStyle name="Comma 2 5 2 2 2 3 3 3" xfId="53480" xr:uid="{45F52A52-8984-4018-B050-5DE28C8F60E8}"/>
    <cellStyle name="Comma 2 5 2 2 2 3 4" xfId="54335" xr:uid="{4A25FE2B-6A5B-4D2A-8073-977C1862BBD9}"/>
    <cellStyle name="Comma 2 5 2 2 2 3 5" xfId="52622" xr:uid="{F11B0597-D23F-43B6-B384-3BE1B9214717}"/>
    <cellStyle name="Comma 2 5 2 2 2 4" xfId="4174" xr:uid="{15A27F60-D3F6-477E-AF26-5E79B828A633}"/>
    <cellStyle name="Comma 2 5 2 2 2 4 2" xfId="49762" xr:uid="{5C62A6E1-699A-4575-B3BA-461C717D5E76}"/>
    <cellStyle name="Comma 2 5 2 2 2 4 2 2" xfId="55407" xr:uid="{1B166A9A-CA5D-439A-B6DA-49FB05D51610}"/>
    <cellStyle name="Comma 2 5 2 2 2 4 2 3" xfId="53694" xr:uid="{99B6AC43-3249-4D85-9B6E-9483087E6B3B}"/>
    <cellStyle name="Comma 2 5 2 2 2 4 3" xfId="54549" xr:uid="{0C38DC8F-329F-41BB-8BFC-D7747316FD31}"/>
    <cellStyle name="Comma 2 5 2 2 2 4 4" xfId="52836" xr:uid="{69CA43EF-402A-458E-9C17-8F71D359D7CC}"/>
    <cellStyle name="Comma 2 5 2 2 2 5" xfId="47483" xr:uid="{17E6DAAC-CADC-4FDF-93C9-C5DA3AA87CE8}"/>
    <cellStyle name="Comma 2 5 2 2 2 5 2" xfId="54980" xr:uid="{F22CAAF0-D233-467C-A7EA-E84FD57B6383}"/>
    <cellStyle name="Comma 2 5 2 2 2 5 3" xfId="53267" xr:uid="{56247523-D6E6-45C7-A7B0-C0ABF22DD456}"/>
    <cellStyle name="Comma 2 5 2 2 2 6" xfId="1370" xr:uid="{0CDEA7A7-288D-4BE4-8A2B-FD5468B4EC8B}"/>
    <cellStyle name="Comma 2 5 2 2 2 6 2" xfId="54122" xr:uid="{5353EB07-70E7-4B53-AFC7-8699D2132863}"/>
    <cellStyle name="Comma 2 5 2 2 2 7" xfId="52409" xr:uid="{38E7775C-08A5-4338-95ED-EAF2B192240F}"/>
    <cellStyle name="Comma 2 5 2 2 3" xfId="150" xr:uid="{55B8E5B7-1914-4A02-A7E6-A65D96DE143B}"/>
    <cellStyle name="Comma 2 5 2 2 3 2" xfId="365" xr:uid="{F7C3DA43-9521-4A46-AB96-59BDBE0D235C}"/>
    <cellStyle name="Comma 2 5 2 2 3 2 2" xfId="4418" xr:uid="{BAA3D3E5-3EA3-4EDA-9AAF-8C1AE31973BC}"/>
    <cellStyle name="Comma 2 5 2 2 3 2 2 2" xfId="51746" xr:uid="{2F2B1E82-9E8C-4ABD-A014-8DCAF5696381}"/>
    <cellStyle name="Comma 2 5 2 2 3 2 2 2 2" xfId="55650" xr:uid="{5ED7A3DB-2602-4F16-B018-A905250FDB74}"/>
    <cellStyle name="Comma 2 5 2 2 3 2 2 2 3" xfId="53937" xr:uid="{3FEA1AE4-2507-4130-9A30-99E11C7E78EF}"/>
    <cellStyle name="Comma 2 5 2 2 3 2 2 3" xfId="54791" xr:uid="{75642E60-17CB-4AF2-9DDB-8225EDF9DCA0}"/>
    <cellStyle name="Comma 2 5 2 2 3 2 2 4" xfId="53078" xr:uid="{EF882AA2-8D6C-4518-90FB-341D36513BEF}"/>
    <cellStyle name="Comma 2 5 2 2 3 2 3" xfId="3397" xr:uid="{28E540A6-15C9-4038-9D02-AC2A84AC9221}"/>
    <cellStyle name="Comma 2 5 2 2 3 2 3 2" xfId="55222" xr:uid="{043045E1-9651-4790-8FDF-8BD5A079ABCC}"/>
    <cellStyle name="Comma 2 5 2 2 3 2 3 3" xfId="53509" xr:uid="{5DE186E0-D67F-48D9-B465-D81DC02D9236}"/>
    <cellStyle name="Comma 2 5 2 2 3 2 4" xfId="54364" xr:uid="{A0DF34EC-F5D4-4A60-8739-7C6E7245F7F6}"/>
    <cellStyle name="Comma 2 5 2 2 3 2 5" xfId="52651" xr:uid="{F3D14C80-C35F-40EA-9FC5-35F0FEDC378A}"/>
    <cellStyle name="Comma 2 5 2 2 3 3" xfId="4203" xr:uid="{D272B9F6-DABC-49CC-88D1-CB2360023AF4}"/>
    <cellStyle name="Comma 2 5 2 2 3 3 2" xfId="50062" xr:uid="{FA901EB7-6F7C-407D-A271-5AEF2968D813}"/>
    <cellStyle name="Comma 2 5 2 2 3 3 2 2" xfId="55436" xr:uid="{3BCA5FE8-3894-4E90-A346-E715FF8ED29B}"/>
    <cellStyle name="Comma 2 5 2 2 3 3 2 3" xfId="53723" xr:uid="{EA27D2F6-12FD-4784-9826-E22C1F0349D1}"/>
    <cellStyle name="Comma 2 5 2 2 3 3 3" xfId="54578" xr:uid="{24407D33-0471-4FA2-ACC8-A93828E7E583}"/>
    <cellStyle name="Comma 2 5 2 2 3 3 4" xfId="52865" xr:uid="{112D2B3C-0567-423F-B4A1-5AEE13E08C1A}"/>
    <cellStyle name="Comma 2 5 2 2 3 4" xfId="47798" xr:uid="{97C64C57-B86A-45C9-9064-8081EB13EF68}"/>
    <cellStyle name="Comma 2 5 2 2 3 4 2" xfId="55009" xr:uid="{B7536FAC-92F6-46BE-B90C-4990C602E81B}"/>
    <cellStyle name="Comma 2 5 2 2 3 4 3" xfId="53296" xr:uid="{2EB46859-0AEE-405E-83E3-6D964DCF1308}"/>
    <cellStyle name="Comma 2 5 2 2 3 5" xfId="1687" xr:uid="{F6C9CC97-C11F-4FBE-B8CE-AECDAFDAEBBF}"/>
    <cellStyle name="Comma 2 5 2 2 3 5 2" xfId="54151" xr:uid="{815DC13F-C592-4340-9DC9-2B17C29E4FE5}"/>
    <cellStyle name="Comma 2 5 2 2 3 6" xfId="52438" xr:uid="{86DCB9A6-52C1-4D4A-A32E-06EFA0D838AB}"/>
    <cellStyle name="Comma 2 5 2 2 4" xfId="255" xr:uid="{95A75A8D-D317-46AA-BF69-F1FAB3E056A3}"/>
    <cellStyle name="Comma 2 5 2 2 4 2" xfId="4308" xr:uid="{8C1F6E62-CC39-407E-93A8-F8CF4CE9EAF1}"/>
    <cellStyle name="Comma 2 5 2 2 4 2 2" xfId="50879" xr:uid="{B9A6BF27-F057-4705-8C43-ABE1ACB6477F}"/>
    <cellStyle name="Comma 2 5 2 2 4 2 2 2" xfId="55540" xr:uid="{5F7E93A9-48CB-4605-98B2-513D3E53D98F}"/>
    <cellStyle name="Comma 2 5 2 2 4 2 2 3" xfId="53827" xr:uid="{A8AC5FC7-0DDE-4879-AC7C-9055D9191224}"/>
    <cellStyle name="Comma 2 5 2 2 4 2 3" xfId="54681" xr:uid="{A465C332-928D-4B60-8550-B95E6B7E9234}"/>
    <cellStyle name="Comma 2 5 2 2 4 2 4" xfId="52968" xr:uid="{1501C94E-10BA-412C-BDC2-32A4004CE22E}"/>
    <cellStyle name="Comma 2 5 2 2 4 3" xfId="48639" xr:uid="{FAF6DB8F-A5F5-4ADC-8880-7923D8C5D301}"/>
    <cellStyle name="Comma 2 5 2 2 4 3 2" xfId="55112" xr:uid="{84DF8BBF-3ECD-407E-B20A-6FA287A37A1D}"/>
    <cellStyle name="Comma 2 5 2 2 4 3 3" xfId="53399" xr:uid="{91465846-8D1B-49E5-A368-3DEC7BC5F7AB}"/>
    <cellStyle name="Comma 2 5 2 2 4 4" xfId="2528" xr:uid="{DB7BCD55-F643-4A63-8EBB-872F1539B7F5}"/>
    <cellStyle name="Comma 2 5 2 2 4 4 2" xfId="54254" xr:uid="{2C910109-71F9-4504-B613-E4F9A51FF90F}"/>
    <cellStyle name="Comma 2 5 2 2 4 5" xfId="52541" xr:uid="{8D282BCF-442A-4ACC-8B5E-06FACB77F43D}"/>
    <cellStyle name="Comma 2 5 2 2 5" xfId="4090" xr:uid="{8B7973D9-4B19-4FFA-BA90-8D5506077ACD}"/>
    <cellStyle name="Comma 2 5 2 2 5 2" xfId="46929" xr:uid="{D25AF5C2-8301-44BE-A8B9-273D5CD93AA1}"/>
    <cellStyle name="Comma 2 5 2 2 5 2 2" xfId="55326" xr:uid="{76286F74-AB65-462C-9A07-19EB12E14C83}"/>
    <cellStyle name="Comma 2 5 2 2 5 2 3" xfId="53613" xr:uid="{09296F7A-0107-41E1-84AD-B7592D87B40C}"/>
    <cellStyle name="Comma 2 5 2 2 5 3" xfId="45272" xr:uid="{936C0C80-2CCE-480D-935F-32CDD1CCA2BB}"/>
    <cellStyle name="Comma 2 5 2 2 5 3 2" xfId="54468" xr:uid="{4BDDB25F-4B42-41CF-A768-78ED9FD26FCE}"/>
    <cellStyle name="Comma 2 5 2 2 5 4" xfId="52755" xr:uid="{C0A36B2C-B269-4A10-AA3F-F965C48AA557}"/>
    <cellStyle name="Comma 2 5 2 2 6" xfId="45790" xr:uid="{0F4B08B2-AA87-438B-A39A-E5E134D5BC61}"/>
    <cellStyle name="Comma 2 5 2 2 6 2" xfId="49250" xr:uid="{375F5560-0388-4FE5-BAE1-7D561B188666}"/>
    <cellStyle name="Comma 2 5 2 2 6 2 2" xfId="54899" xr:uid="{2423FAA1-4E8B-4B8C-B05B-E9AE5F26E215}"/>
    <cellStyle name="Comma 2 5 2 2 6 3" xfId="53186" xr:uid="{45191CAF-9F42-485B-BC2A-A5BA3C62D4EC}"/>
    <cellStyle name="Comma 2 5 2 2 7" xfId="46258" xr:uid="{FC139D02-908C-4D3E-9FEB-D6C2452E7A22}"/>
    <cellStyle name="Comma 2 5 2 2 7 2" xfId="54041" xr:uid="{E1B9EA97-8CA1-4C36-A541-1BF5EE172E60}"/>
    <cellStyle name="Comma 2 5 2 2 8" xfId="46593" xr:uid="{713B8C1A-3D4C-4D56-B10A-B0BE0C68C672}"/>
    <cellStyle name="Comma 2 5 2 2 9" xfId="45090" xr:uid="{3220AC11-FA23-466A-80E3-3FCCB990FF90}"/>
    <cellStyle name="Comma 2 5 2 3" xfId="26" xr:uid="{4FB4F137-BEA4-48BA-B7E1-BDB7FB193651}"/>
    <cellStyle name="Comma 2 5 2 3 10" xfId="666" xr:uid="{6230FBE0-3725-4826-B9E8-823C1848978F}"/>
    <cellStyle name="Comma 2 5 2 3 11" xfId="52333" xr:uid="{FF8012B2-6EA6-4FCD-9C9D-3CD97363158F}"/>
    <cellStyle name="Comma 2 5 2 3 2" xfId="126" xr:uid="{E9724D9A-4D5F-48FC-9DBE-D16661A7F6CC}"/>
    <cellStyle name="Comma 2 5 2 3 2 2" xfId="237" xr:uid="{934AE07B-DEAD-42C5-9A7E-1AC000DC148E}"/>
    <cellStyle name="Comma 2 5 2 3 2 2 2" xfId="451" xr:uid="{F61A770C-2149-472B-8B0D-E947EE276049}"/>
    <cellStyle name="Comma 2 5 2 3 2 2 2 2" xfId="4504" xr:uid="{C3CB490C-AE28-4842-A6DA-3AAE3A178593}"/>
    <cellStyle name="Comma 2 5 2 3 2 2 2 2 2" xfId="52150" xr:uid="{D92AC741-6462-4903-B3CB-E46CE11676DF}"/>
    <cellStyle name="Comma 2 5 2 3 2 2 2 2 2 2" xfId="55736" xr:uid="{5F73382C-5085-4DD8-BE9D-02A36FA4072F}"/>
    <cellStyle name="Comma 2 5 2 3 2 2 2 2 2 3" xfId="54023" xr:uid="{B2859941-7720-41BF-A087-61405FA1BD6C}"/>
    <cellStyle name="Comma 2 5 2 3 2 2 2 2 3" xfId="54877" xr:uid="{1E8564F7-B0C5-4077-BAFA-1D8847DA20AA}"/>
    <cellStyle name="Comma 2 5 2 3 2 2 2 2 4" xfId="53164" xr:uid="{AE972A15-9ACB-43AC-A84B-DB0C06322F1B}"/>
    <cellStyle name="Comma 2 5 2 3 2 2 2 3" xfId="3803" xr:uid="{3035FDAB-506E-4495-80C4-2A965A645D67}"/>
    <cellStyle name="Comma 2 5 2 3 2 2 2 3 2" xfId="55308" xr:uid="{F5032A52-2AA9-417E-8FDF-BE82E8ECB7F2}"/>
    <cellStyle name="Comma 2 5 2 3 2 2 2 3 3" xfId="53595" xr:uid="{AC5DB80D-D342-4E10-96E8-EB176FFFEBCC}"/>
    <cellStyle name="Comma 2 5 2 3 2 2 2 4" xfId="54450" xr:uid="{F65E4344-22EF-401B-8635-064265D45CDB}"/>
    <cellStyle name="Comma 2 5 2 3 2 2 2 5" xfId="52737" xr:uid="{12A881CD-4DAB-4794-B48F-F64917A96F66}"/>
    <cellStyle name="Comma 2 5 2 3 2 2 3" xfId="4290" xr:uid="{DC6BD2C5-A6CB-484D-BC0E-48E0A1436FE5}"/>
    <cellStyle name="Comma 2 5 2 3 2 2 3 2" xfId="50453" xr:uid="{0AAAD7C8-0469-4061-B891-F84A31353F4D}"/>
    <cellStyle name="Comma 2 5 2 3 2 2 3 2 2" xfId="55522" xr:uid="{28EDA569-55CA-403F-A91D-AF7F8A8352AA}"/>
    <cellStyle name="Comma 2 5 2 3 2 2 3 2 3" xfId="53809" xr:uid="{55E3B86C-D317-42B8-BEFB-EC259C3CBF79}"/>
    <cellStyle name="Comma 2 5 2 3 2 2 3 3" xfId="54664" xr:uid="{61C2D19A-5D8B-4BCE-BC3B-E9FC92E4E9A0}"/>
    <cellStyle name="Comma 2 5 2 3 2 2 3 4" xfId="52951" xr:uid="{2EFB6C7B-2ABB-4F54-A8C3-B0249B0DEA01}"/>
    <cellStyle name="Comma 2 5 2 3 2 2 4" xfId="48204" xr:uid="{F5BB5206-53BF-40B4-9B20-5C0AE8923441}"/>
    <cellStyle name="Comma 2 5 2 3 2 2 4 2" xfId="55095" xr:uid="{F4630AB3-A2E2-4014-8CD0-FE3AEDF6DE6F}"/>
    <cellStyle name="Comma 2 5 2 3 2 2 4 3" xfId="53382" xr:uid="{DF8C4AAF-F049-47D1-A06D-FC7B21548218}"/>
    <cellStyle name="Comma 2 5 2 3 2 2 5" xfId="2093" xr:uid="{1ED09AE8-0D5E-40D9-AAF9-A12B5D976DED}"/>
    <cellStyle name="Comma 2 5 2 3 2 2 5 2" xfId="54237" xr:uid="{92BB29F8-92CA-4429-A27F-FDBF2F8454A2}"/>
    <cellStyle name="Comma 2 5 2 3 2 2 6" xfId="52524" xr:uid="{CCC5F9F5-3CBA-4864-B408-62619EBF23DA}"/>
    <cellStyle name="Comma 2 5 2 3 2 3" xfId="341" xr:uid="{48C2B7B2-3934-45B0-B9C4-EF79880425E9}"/>
    <cellStyle name="Comma 2 5 2 3 2 3 2" xfId="4394" xr:uid="{A3FEE00C-B65D-43BE-A906-574762F90A67}"/>
    <cellStyle name="Comma 2 5 2 3 2 3 2 2" xfId="51283" xr:uid="{948B556F-B431-42A2-9EB1-7FF87C34A9C9}"/>
    <cellStyle name="Comma 2 5 2 3 2 3 2 2 2" xfId="55626" xr:uid="{2F9671B0-2A99-4FF7-B1E0-8B091ECA3BB5}"/>
    <cellStyle name="Comma 2 5 2 3 2 3 2 2 3" xfId="53913" xr:uid="{02F2A11A-B868-46FB-A57F-71DB691B62F7}"/>
    <cellStyle name="Comma 2 5 2 3 2 3 2 3" xfId="54767" xr:uid="{926F7E9A-46A5-4548-A7FD-4D27895ABFA5}"/>
    <cellStyle name="Comma 2 5 2 3 2 3 2 4" xfId="53054" xr:uid="{DEE1B2B4-82B6-46D2-9C63-03DCBB441C04}"/>
    <cellStyle name="Comma 2 5 2 3 2 3 3" xfId="2934" xr:uid="{47D9874D-1F18-4353-9372-F91E7BF0E787}"/>
    <cellStyle name="Comma 2 5 2 3 2 3 3 2" xfId="55198" xr:uid="{96588437-F892-47D6-8B78-BB2889A88571}"/>
    <cellStyle name="Comma 2 5 2 3 2 3 3 3" xfId="53485" xr:uid="{3B3E196A-1297-4700-B8C2-648FCF034195}"/>
    <cellStyle name="Comma 2 5 2 3 2 3 4" xfId="54340" xr:uid="{52204B47-657C-4004-BD7A-F681883F3FD6}"/>
    <cellStyle name="Comma 2 5 2 3 2 3 5" xfId="52627" xr:uid="{E8AF7129-590D-4E6B-A028-1B0F7979F1FA}"/>
    <cellStyle name="Comma 2 5 2 3 2 4" xfId="4179" xr:uid="{21237FF2-12DE-41F5-A0B2-C8024AA23D35}"/>
    <cellStyle name="Comma 2 5 2 3 2 4 2" xfId="49638" xr:uid="{4FF52B11-4881-4006-9C88-5B935E8996FC}"/>
    <cellStyle name="Comma 2 5 2 3 2 4 2 2" xfId="55412" xr:uid="{A82C2091-6240-4675-AFF9-7B4896309238}"/>
    <cellStyle name="Comma 2 5 2 3 2 4 2 3" xfId="53699" xr:uid="{22EB87D9-38B7-4989-B77D-52AB2317E035}"/>
    <cellStyle name="Comma 2 5 2 3 2 4 3" xfId="54554" xr:uid="{A26AE214-B485-4C91-8BAA-7D3EA6093005}"/>
    <cellStyle name="Comma 2 5 2 3 2 4 4" xfId="52841" xr:uid="{4B29DA70-1AAC-41AF-8099-41BCF5D39FCC}"/>
    <cellStyle name="Comma 2 5 2 3 2 5" xfId="47335" xr:uid="{2864A000-9F06-47E2-9926-0648FB8DB31B}"/>
    <cellStyle name="Comma 2 5 2 3 2 5 2" xfId="54985" xr:uid="{6A4904F9-B81D-452F-99C0-D3CBE54A90F3}"/>
    <cellStyle name="Comma 2 5 2 3 2 5 3" xfId="53272" xr:uid="{E66EC4A9-3EE3-4E68-8BD4-C3998ACF61EE}"/>
    <cellStyle name="Comma 2 5 2 3 2 6" xfId="1222" xr:uid="{8A91FB8C-1A59-4765-96CB-370B9C72C6B5}"/>
    <cellStyle name="Comma 2 5 2 3 2 6 2" xfId="54127" xr:uid="{1C0F3537-A0D8-4400-ADB5-AA6820CA89D0}"/>
    <cellStyle name="Comma 2 5 2 3 2 7" xfId="52414" xr:uid="{11EA4137-48F4-4D0F-AB6C-711EC06BE3BE}"/>
    <cellStyle name="Comma 2 5 2 3 3" xfId="155" xr:uid="{F1BC2423-17B1-484F-9B4A-FD70271A42C1}"/>
    <cellStyle name="Comma 2 5 2 3 3 2" xfId="370" xr:uid="{A4677B5E-2EA0-4BEA-B447-3609BF1F33F2}"/>
    <cellStyle name="Comma 2 5 2 3 3 2 2" xfId="4423" xr:uid="{89958B35-D2B7-4111-B8FA-7B41C8C59F66}"/>
    <cellStyle name="Comma 2 5 2 3 3 2 2 2" xfId="51598" xr:uid="{9DC25C7E-1282-46C6-9E93-0A83BED5200A}"/>
    <cellStyle name="Comma 2 5 2 3 3 2 2 2 2" xfId="55655" xr:uid="{DCDB9B9D-0D26-444A-BBBB-C00721E73BF0}"/>
    <cellStyle name="Comma 2 5 2 3 3 2 2 2 3" xfId="53942" xr:uid="{4D35AB31-8CD6-441A-A1A2-8B9161D0F988}"/>
    <cellStyle name="Comma 2 5 2 3 3 2 2 3" xfId="54796" xr:uid="{683007ED-96B3-4142-85BE-E4891678A7A3}"/>
    <cellStyle name="Comma 2 5 2 3 3 2 2 4" xfId="53083" xr:uid="{2876F5A7-5145-47FB-94C2-155DD3405429}"/>
    <cellStyle name="Comma 2 5 2 3 3 2 3" xfId="3249" xr:uid="{1899EC9F-5511-49F9-9096-993D14827803}"/>
    <cellStyle name="Comma 2 5 2 3 3 2 3 2" xfId="55227" xr:uid="{7947F6FB-8298-4BCA-BC49-A3793020F95A}"/>
    <cellStyle name="Comma 2 5 2 3 3 2 3 3" xfId="53514" xr:uid="{E884A1A6-8519-4651-AC32-36D201F2F617}"/>
    <cellStyle name="Comma 2 5 2 3 3 2 4" xfId="54369" xr:uid="{A5BB3DAB-F45D-4D07-96AD-C37F2F669374}"/>
    <cellStyle name="Comma 2 5 2 3 3 2 5" xfId="52656" xr:uid="{0844AFE8-97C8-44E4-89BE-63D401C919BC}"/>
    <cellStyle name="Comma 2 5 2 3 3 3" xfId="4208" xr:uid="{B2407CC9-A76F-48F1-A429-677935C72821}"/>
    <cellStyle name="Comma 2 5 2 3 3 3 2" xfId="49923" xr:uid="{2B35398F-0063-4A27-BFC1-018D7B185113}"/>
    <cellStyle name="Comma 2 5 2 3 3 3 2 2" xfId="55441" xr:uid="{C6C8D3C0-4EA4-413D-A4B5-47CAB35734B3}"/>
    <cellStyle name="Comma 2 5 2 3 3 3 2 3" xfId="53728" xr:uid="{24FA854C-CD21-404F-ADCD-A346F6F6EE69}"/>
    <cellStyle name="Comma 2 5 2 3 3 3 3" xfId="54583" xr:uid="{72F7F4D8-EE67-46B7-89CA-093512D35072}"/>
    <cellStyle name="Comma 2 5 2 3 3 3 4" xfId="52870" xr:uid="{5D779EE6-3467-4DF6-9A06-72CC8AFEC739}"/>
    <cellStyle name="Comma 2 5 2 3 3 4" xfId="47650" xr:uid="{1540A5C4-1FC5-495F-BC05-18AEF576FF33}"/>
    <cellStyle name="Comma 2 5 2 3 3 4 2" xfId="55014" xr:uid="{125AA63E-C4B5-48DD-A814-F13B98E11BF1}"/>
    <cellStyle name="Comma 2 5 2 3 3 4 3" xfId="53301" xr:uid="{6353C16E-8CF2-4DCC-8129-B1FE6645E31B}"/>
    <cellStyle name="Comma 2 5 2 3 3 5" xfId="1539" xr:uid="{7138865F-A088-434F-8654-E22C8699E4A7}"/>
    <cellStyle name="Comma 2 5 2 3 3 5 2" xfId="54156" xr:uid="{C3501EEE-A2B0-4E35-AA97-C7464662152B}"/>
    <cellStyle name="Comma 2 5 2 3 3 6" xfId="52443" xr:uid="{972FA88F-0A6B-42F7-ACC8-61919A1DC23F}"/>
    <cellStyle name="Comma 2 5 2 3 4" xfId="260" xr:uid="{57DA7EA4-1CA4-4C58-AA06-D957FB41B622}"/>
    <cellStyle name="Comma 2 5 2 3 4 2" xfId="4313" xr:uid="{0C692451-5969-4551-8851-8278246F6BFD}"/>
    <cellStyle name="Comma 2 5 2 3 4 2 2" xfId="50731" xr:uid="{9F2AAC69-17BD-4564-9C73-01CEFC0945F4}"/>
    <cellStyle name="Comma 2 5 2 3 4 2 2 2" xfId="55545" xr:uid="{807BC729-88D0-4249-815B-F3A69F82E9DF}"/>
    <cellStyle name="Comma 2 5 2 3 4 2 2 3" xfId="53832" xr:uid="{806CA9D1-4BBB-42EB-A032-75C3DB858940}"/>
    <cellStyle name="Comma 2 5 2 3 4 2 3" xfId="54686" xr:uid="{C67D9341-9740-4BED-BA5D-D930A8CE6ED4}"/>
    <cellStyle name="Comma 2 5 2 3 4 2 4" xfId="52973" xr:uid="{B351CED5-77FF-45BF-87EC-113D1D919CE4}"/>
    <cellStyle name="Comma 2 5 2 3 4 3" xfId="48491" xr:uid="{E73EE527-7BD1-4E67-9890-8E94F39CE796}"/>
    <cellStyle name="Comma 2 5 2 3 4 3 2" xfId="55117" xr:uid="{D03F9125-C273-49F9-ABDC-B04ADF46AC2F}"/>
    <cellStyle name="Comma 2 5 2 3 4 3 3" xfId="53404" xr:uid="{3F6B54C7-4E86-4064-8DE1-38A358449078}"/>
    <cellStyle name="Comma 2 5 2 3 4 4" xfId="2380" xr:uid="{359930B5-E14A-48F7-BED4-178B0352E0FD}"/>
    <cellStyle name="Comma 2 5 2 3 4 4 2" xfId="54259" xr:uid="{C879C41A-28CB-4C24-A9CD-E511EA3354FC}"/>
    <cellStyle name="Comma 2 5 2 3 4 5" xfId="52546" xr:uid="{84A2ABE1-F202-422C-BAE9-2DA57F8CAD53}"/>
    <cellStyle name="Comma 2 5 2 3 5" xfId="4095" xr:uid="{18DE61FE-B7A8-42DE-8C80-A104A57D7FA1}"/>
    <cellStyle name="Comma 2 5 2 3 5 2" xfId="49102" xr:uid="{20CC47C9-106F-45AF-8CDE-DEC23D8CB0E0}"/>
    <cellStyle name="Comma 2 5 2 3 5 2 2" xfId="55331" xr:uid="{237C27D7-AFAD-412E-AA3F-770F294355AB}"/>
    <cellStyle name="Comma 2 5 2 3 5 2 3" xfId="53618" xr:uid="{5B1AD925-E7C5-46D1-87D2-E6EB110688AF}"/>
    <cellStyle name="Comma 2 5 2 3 5 3" xfId="45662" xr:uid="{87100275-D6E0-47AD-884C-E24FE08A207B}"/>
    <cellStyle name="Comma 2 5 2 3 5 3 2" xfId="54473" xr:uid="{D135D3AA-0655-4DD8-A9F2-6BA36EAF9D90}"/>
    <cellStyle name="Comma 2 5 2 3 5 4" xfId="52760" xr:uid="{FD633077-912F-4018-8F68-11EFB9ECD208}"/>
    <cellStyle name="Comma 2 5 2 3 6" xfId="46110" xr:uid="{D9C1B9C4-FBBB-41C4-BA5D-C0FE724FEC1B}"/>
    <cellStyle name="Comma 2 5 2 3 6 2" xfId="54904" xr:uid="{EBE536FB-A87D-4BBF-A2F9-ACF84CE19C17}"/>
    <cellStyle name="Comma 2 5 2 3 6 3" xfId="53191" xr:uid="{FA81BA50-9001-4504-84D2-E89E58BC7374}"/>
    <cellStyle name="Comma 2 5 2 3 7" xfId="46781" xr:uid="{17102557-22E0-45B2-9D34-E51DF292BC8B}"/>
    <cellStyle name="Comma 2 5 2 3 7 2" xfId="54046" xr:uid="{3F52B5B6-2E39-45AB-AA6F-DB6B988E5F5E}"/>
    <cellStyle name="Comma 2 5 2 3 8" xfId="44981" xr:uid="{B5329F23-D355-4DE9-8F72-3CA0AAE9D593}"/>
    <cellStyle name="Comma 2 5 2 3 9" xfId="44349" xr:uid="{BB31004F-4111-4668-AD4A-E8C1ED76E497}"/>
    <cellStyle name="Comma 2 5 2 4" xfId="117" xr:uid="{C9EFBFE5-2520-4AEF-AB28-AEA4A7F6C847}"/>
    <cellStyle name="Comma 2 5 2 4 10" xfId="52406" xr:uid="{0C478EC7-8663-4A31-B47E-29707C6BFF2B}"/>
    <cellStyle name="Comma 2 5 2 4 2" xfId="229" xr:uid="{ECF89A63-FF70-4333-8670-12FECD0AAF9C}"/>
    <cellStyle name="Comma 2 5 2 4 2 2" xfId="443" xr:uid="{A96B3D5D-517D-4C6F-9BAE-978AC149A69D}"/>
    <cellStyle name="Comma 2 5 2 4 2 2 2" xfId="4496" xr:uid="{1385C03F-3418-4CFC-AC18-6A6A7EA4844D}"/>
    <cellStyle name="Comma 2 5 2 4 2 2 2 2" xfId="51954" xr:uid="{7A5E6591-E6B3-4CDA-ACDB-5B80228F0231}"/>
    <cellStyle name="Comma 2 5 2 4 2 2 2 2 2" xfId="55728" xr:uid="{447C4C0F-D742-4BC9-ADDE-8ECB210B29C2}"/>
    <cellStyle name="Comma 2 5 2 4 2 2 2 2 3" xfId="54015" xr:uid="{2E104D81-0776-4D29-B8A8-C5315E859CA7}"/>
    <cellStyle name="Comma 2 5 2 4 2 2 2 3" xfId="54869" xr:uid="{2F664CCF-63E9-407A-ABC0-FE141C6E10C2}"/>
    <cellStyle name="Comma 2 5 2 4 2 2 2 4" xfId="53156" xr:uid="{72DD7CF8-0434-4B2E-8248-7219F8A4B8E4}"/>
    <cellStyle name="Comma 2 5 2 4 2 2 3" xfId="3607" xr:uid="{DA07FB88-A741-43F4-8426-182ACD7DAFD1}"/>
    <cellStyle name="Comma 2 5 2 4 2 2 3 2" xfId="55300" xr:uid="{7339BB6F-E553-40AB-A687-3C894A4BF7CF}"/>
    <cellStyle name="Comma 2 5 2 4 2 2 3 3" xfId="53587" xr:uid="{8425B414-9D53-4ECE-BC5F-FDA6B1D41070}"/>
    <cellStyle name="Comma 2 5 2 4 2 2 4" xfId="54442" xr:uid="{F69F29CF-C537-4192-A962-CAAC7CEFF494}"/>
    <cellStyle name="Comma 2 5 2 4 2 2 5" xfId="52729" xr:uid="{02531AB1-D266-46C9-BB50-252B64B999D8}"/>
    <cellStyle name="Comma 2 5 2 4 2 3" xfId="4282" xr:uid="{CB532983-2A86-4AEF-9793-26D7F02C9454}"/>
    <cellStyle name="Comma 2 5 2 4 2 3 2" xfId="50260" xr:uid="{4E8599CD-967E-4FB2-A224-6933DF3070BF}"/>
    <cellStyle name="Comma 2 5 2 4 2 3 2 2" xfId="55514" xr:uid="{67DB660A-5DB6-4F08-9DC2-BD4E4D7F3D97}"/>
    <cellStyle name="Comma 2 5 2 4 2 3 2 3" xfId="53801" xr:uid="{CB565203-2CB4-4748-8E3E-4158E56E8AD9}"/>
    <cellStyle name="Comma 2 5 2 4 2 3 3" xfId="54656" xr:uid="{73B82A45-D1A6-4F0A-8E19-8E7117EF8D16}"/>
    <cellStyle name="Comma 2 5 2 4 2 3 4" xfId="52943" xr:uid="{6303AD69-0D98-4790-8A04-AC56CB6DF654}"/>
    <cellStyle name="Comma 2 5 2 4 2 4" xfId="48008" xr:uid="{4E33C525-251D-483B-A9E4-C702A1991699}"/>
    <cellStyle name="Comma 2 5 2 4 2 4 2" xfId="55087" xr:uid="{C220CC3E-A401-4227-9B0F-2A4B0FF52034}"/>
    <cellStyle name="Comma 2 5 2 4 2 4 3" xfId="53374" xr:uid="{9EEEB4A6-EFA8-4804-801F-60DB8E2186D1}"/>
    <cellStyle name="Comma 2 5 2 4 2 5" xfId="1897" xr:uid="{1E0C28C0-BDC2-4C61-85EA-0350D7220EDF}"/>
    <cellStyle name="Comma 2 5 2 4 2 5 2" xfId="54229" xr:uid="{685DC6E1-749C-4649-8A48-B847A2B6C0CB}"/>
    <cellStyle name="Comma 2 5 2 4 2 6" xfId="52516" xr:uid="{972B03A3-A948-4BCF-9333-434904A766A7}"/>
    <cellStyle name="Comma 2 5 2 4 3" xfId="333" xr:uid="{FE9C04CC-28D0-4C57-9C14-5C1673625D14}"/>
    <cellStyle name="Comma 2 5 2 4 3 2" xfId="4386" xr:uid="{6127226D-F04F-46E0-91A8-1ED5CF80FE5E}"/>
    <cellStyle name="Comma 2 5 2 4 3 2 2" xfId="51087" xr:uid="{AE3442AB-4AE6-492B-A62F-0A9CE393B676}"/>
    <cellStyle name="Comma 2 5 2 4 3 2 2 2" xfId="55618" xr:uid="{370EA7BB-EE39-4CD6-999E-A04E865DCF10}"/>
    <cellStyle name="Comma 2 5 2 4 3 2 2 3" xfId="53905" xr:uid="{C360FCD3-4136-4C46-8601-687BA0134E72}"/>
    <cellStyle name="Comma 2 5 2 4 3 2 3" xfId="54759" xr:uid="{76EB4191-90B4-4337-B286-BB7BD177B4B2}"/>
    <cellStyle name="Comma 2 5 2 4 3 2 4" xfId="53046" xr:uid="{B1C5CDAF-770E-44DC-80F1-85EC77D3272D}"/>
    <cellStyle name="Comma 2 5 2 4 3 3" xfId="48837" xr:uid="{DB60B8D9-F084-4DE8-8B3D-C18D809AC1C4}"/>
    <cellStyle name="Comma 2 5 2 4 3 3 2" xfId="55190" xr:uid="{4636644F-AD08-4737-9FFE-F4266211AE2A}"/>
    <cellStyle name="Comma 2 5 2 4 3 3 3" xfId="53477" xr:uid="{8849A9FB-5DB2-42B7-93AC-194359FC6D4F}"/>
    <cellStyle name="Comma 2 5 2 4 3 4" xfId="2738" xr:uid="{6FBC2940-E457-441E-BFF9-4AED321389BE}"/>
    <cellStyle name="Comma 2 5 2 4 3 4 2" xfId="54332" xr:uid="{DAFFBC4E-70F7-4BEA-8DD2-B614CB40C651}"/>
    <cellStyle name="Comma 2 5 2 4 3 5" xfId="52619" xr:uid="{57F08B0A-BB7E-4AB7-9A90-9DA89079773C}"/>
    <cellStyle name="Comma 2 5 2 4 4" xfId="4170" xr:uid="{6A576172-7E94-4A39-A78B-E9106E9D7972}"/>
    <cellStyle name="Comma 2 5 2 4 4 2" xfId="49454" xr:uid="{12167C96-0AFC-49BA-B918-D138B42C9C87}"/>
    <cellStyle name="Comma 2 5 2 4 4 2 2" xfId="55404" xr:uid="{9B86CC95-E747-4921-AA56-2A4B566A689A}"/>
    <cellStyle name="Comma 2 5 2 4 4 2 3" xfId="53691" xr:uid="{69875900-4A44-4186-AEDC-6FE32A9C538C}"/>
    <cellStyle name="Comma 2 5 2 4 4 3" xfId="45573" xr:uid="{60F7BCC4-9384-4339-9BE6-EF525072EB0C}"/>
    <cellStyle name="Comma 2 5 2 4 4 3 2" xfId="54546" xr:uid="{9D6F64FF-E533-43A6-B602-63E67DAD79D3}"/>
    <cellStyle name="Comma 2 5 2 4 4 4" xfId="52833" xr:uid="{330B1DCF-946D-4485-BCC3-39D310EC4E2D}"/>
    <cellStyle name="Comma 2 5 2 4 5" xfId="46012" xr:uid="{8DF5E9B7-EDD4-452A-85B8-43678388F48A}"/>
    <cellStyle name="Comma 2 5 2 4 5 2" xfId="54977" xr:uid="{91D4F7FB-0F97-41EF-99D7-0F5C2C99A289}"/>
    <cellStyle name="Comma 2 5 2 4 5 3" xfId="53264" xr:uid="{8D10A683-44B0-4734-9BFA-7C00CD9D67F5}"/>
    <cellStyle name="Comma 2 5 2 4 6" xfId="47139" xr:uid="{52879BEC-94C4-471D-B94C-56437FA795C4}"/>
    <cellStyle name="Comma 2 5 2 4 6 2" xfId="54119" xr:uid="{A4887EFB-DB3B-449C-98DE-2A93A1B0F838}"/>
    <cellStyle name="Comma 2 5 2 4 7" xfId="44889" xr:uid="{1001DD33-27EB-4223-A06F-277B1E1190F2}"/>
    <cellStyle name="Comma 2 5 2 4 8" xfId="44257" xr:uid="{880401F9-67CD-484F-973A-F1B4F0310F79}"/>
    <cellStyle name="Comma 2 5 2 4 9" xfId="1026" xr:uid="{AB5EA457-9C37-429E-BF18-E5DF3301472B}"/>
    <cellStyle name="Comma 2 5 2 5" xfId="145" xr:uid="{F3B4F12A-6A45-4AB0-932D-4850F92E1062}"/>
    <cellStyle name="Comma 2 5 2 5 2" xfId="360" xr:uid="{8145C18C-737C-46D0-BD00-7EC9CE64BC56}"/>
    <cellStyle name="Comma 2 5 2 5 2 2" xfId="3705" xr:uid="{732769E8-8F6B-4F73-9608-4EB407EB8608}"/>
    <cellStyle name="Comma 2 5 2 5 2 2 2" xfId="52052" xr:uid="{F20027F9-236D-4428-B3FC-5C2D5488A2F5}"/>
    <cellStyle name="Comma 2 5 2 5 2 2 2 2" xfId="55645" xr:uid="{4853F713-FD78-4555-8CE4-45D7451E6698}"/>
    <cellStyle name="Comma 2 5 2 5 2 2 2 3" xfId="53932" xr:uid="{C5032593-E8E3-44DB-AD6E-1C5142C36BB3}"/>
    <cellStyle name="Comma 2 5 2 5 2 2 3" xfId="54786" xr:uid="{05B7D35B-6BD2-4EFF-9BD5-2CF9CA671C2F}"/>
    <cellStyle name="Comma 2 5 2 5 2 2 4" xfId="53073" xr:uid="{3F42196E-FB4C-4854-AA2F-7D472679212E}"/>
    <cellStyle name="Comma 2 5 2 5 2 3" xfId="4413" xr:uid="{94A41123-86E7-4DF8-B173-355B88BB65BD}"/>
    <cellStyle name="Comma 2 5 2 5 2 3 2" xfId="50358" xr:uid="{99D84832-2986-4836-BF2E-81D91F8DABA2}"/>
    <cellStyle name="Comma 2 5 2 5 2 3 2 2" xfId="55217" xr:uid="{09AF03A3-E13A-4816-9B13-72F7FD1C1E9E}"/>
    <cellStyle name="Comma 2 5 2 5 2 3 3" xfId="53504" xr:uid="{BCB3BB43-E93A-45B8-BD1C-37B7E227A20D}"/>
    <cellStyle name="Comma 2 5 2 5 2 4" xfId="48106" xr:uid="{49507DD8-09E3-4658-8B23-70838BA30BBC}"/>
    <cellStyle name="Comma 2 5 2 5 2 4 2" xfId="54359" xr:uid="{86D47632-5FAD-438E-AB68-9086458FF38D}"/>
    <cellStyle name="Comma 2 5 2 5 2 5" xfId="1995" xr:uid="{F3A8D07C-E606-4679-9128-4FF5BDB54FA5}"/>
    <cellStyle name="Comma 2 5 2 5 2 6" xfId="52646" xr:uid="{7F5BB0EA-1EFD-4CB2-8FDE-8C863E2B8E89}"/>
    <cellStyle name="Comma 2 5 2 5 3" xfId="2836" xr:uid="{C15B37D3-BBB4-4606-8731-3E5F4C5DC7E1}"/>
    <cellStyle name="Comma 2 5 2 5 3 2" xfId="51185" xr:uid="{8BDCD2A2-33F2-413D-A584-40EF4BE9B05E}"/>
    <cellStyle name="Comma 2 5 2 5 3 2 2" xfId="55431" xr:uid="{6B18B199-4D32-401A-9AA5-A4445484D85F}"/>
    <cellStyle name="Comma 2 5 2 5 3 2 3" xfId="53718" xr:uid="{6424E252-CC50-4A4B-A707-8BC753C8565D}"/>
    <cellStyle name="Comma 2 5 2 5 3 3" xfId="48883" xr:uid="{51476933-FE00-4C76-86EA-52C8BCADC2F1}"/>
    <cellStyle name="Comma 2 5 2 5 3 3 2" xfId="54573" xr:uid="{717C3F49-ADF6-4F54-A71B-0B466A9C8376}"/>
    <cellStyle name="Comma 2 5 2 5 3 4" xfId="52860" xr:uid="{44853D9E-C235-48A7-ACD6-43312D191DE6}"/>
    <cellStyle name="Comma 2 5 2 5 4" xfId="4198" xr:uid="{4F154841-6FD2-4E66-ABCD-96CD91620098}"/>
    <cellStyle name="Comma 2 5 2 5 4 2" xfId="49549" xr:uid="{AB9E59DF-BE9C-4ABD-83B0-A1B39B0729F4}"/>
    <cellStyle name="Comma 2 5 2 5 4 2 2" xfId="55004" xr:uid="{190BFA07-A584-48D7-9B28-C83304966B66}"/>
    <cellStyle name="Comma 2 5 2 5 4 3" xfId="53291" xr:uid="{FF5F400A-D362-42A6-BC97-B52CF63F6896}"/>
    <cellStyle name="Comma 2 5 2 5 5" xfId="47237" xr:uid="{CBAB1E20-405C-4B3C-8958-3CACD0158300}"/>
    <cellStyle name="Comma 2 5 2 5 5 2" xfId="54146" xr:uid="{A20D3DBA-7150-493A-8DF9-C10B03C419B1}"/>
    <cellStyle name="Comma 2 5 2 5 6" xfId="44802" xr:uid="{33AE7AAD-06CA-4979-B4D1-15EE0F80FA2F}"/>
    <cellStyle name="Comma 2 5 2 5 7" xfId="1124" xr:uid="{722E97C2-74B1-4380-9EBF-3BB2D5171F17}"/>
    <cellStyle name="Comma 2 5 2 5 8" xfId="52433" xr:uid="{BE5ABE1D-898F-4194-88E8-6A559AE4A67A}"/>
    <cellStyle name="Comma 2 5 2 6" xfId="4085" xr:uid="{7C152EA6-6FE2-43D1-8780-7844C4A10419}"/>
    <cellStyle name="Comma 2 5 2 6 2" xfId="46683" xr:uid="{44A441B1-03F1-40C6-82A3-83706B2E51A3}"/>
    <cellStyle name="Comma 2 5 2 6 3" xfId="45292" xr:uid="{9BADF0E5-6396-45C3-B9B6-A849299C5109}"/>
    <cellStyle name="Comma 2 5 2 7" xfId="45172" xr:uid="{92EAA814-2556-4705-9FC7-ED91C36F0A56}"/>
    <cellStyle name="Comma 2 5 2 8" xfId="45490" xr:uid="{2EE36CB0-1E8E-473A-BCB3-412B6689ADD4}"/>
    <cellStyle name="Comma 2 5 2 9" xfId="45922" xr:uid="{0116B083-2D14-479D-B95F-0D08C1A15DFA}"/>
    <cellStyle name="Comma 2 5 3" xfId="230" xr:uid="{B8711AF4-48CB-4027-B906-11FF25C24F7D}"/>
    <cellStyle name="Comma 2 5 3 10" xfId="44571" xr:uid="{8DD7E508-19DB-4D3A-8342-645132C9C088}"/>
    <cellStyle name="Comma 2 5 3 11" xfId="44113" xr:uid="{1FD84C19-E7D5-49D0-A69C-2951C158DEFA}"/>
    <cellStyle name="Comma 2 5 3 12" xfId="761" xr:uid="{6B17500F-673D-4403-BE35-44D065300C16}"/>
    <cellStyle name="Comma 2 5 3 13" xfId="52517" xr:uid="{F38231C9-46B2-497E-B53B-B38EEDB88305}"/>
    <cellStyle name="Comma 2 5 3 2" xfId="444" xr:uid="{B3AD05BE-933C-4256-940C-A7F6F984B475}"/>
    <cellStyle name="Comma 2 5 3 2 10" xfId="52730" xr:uid="{EB5E6C25-ED68-4A9B-A228-83AD4B43C5CA}"/>
    <cellStyle name="Comma 2 5 3 2 2" xfId="1747" xr:uid="{CB38CC65-66D8-4BFE-A4D3-60F89FC04E51}"/>
    <cellStyle name="Comma 2 5 3 2 2 2" xfId="3457" xr:uid="{9181674D-4580-4850-BA08-A559B704D1E0}"/>
    <cellStyle name="Comma 2 5 3 2 2 2 2" xfId="51805" xr:uid="{15A2D476-2792-45DF-B3CC-251AAB187CD8}"/>
    <cellStyle name="Comma 2 5 3 2 2 2 2 2" xfId="55729" xr:uid="{92B7E0C2-8BDD-40A4-805E-7F37BD0830A1}"/>
    <cellStyle name="Comma 2 5 3 2 2 2 3" xfId="54016" xr:uid="{A097F751-2049-4204-A2B1-F92EA9CCF46B}"/>
    <cellStyle name="Comma 2 5 3 2 2 3" xfId="50119" xr:uid="{54E9F48D-F213-4C0F-9D77-8A864BD85751}"/>
    <cellStyle name="Comma 2 5 3 2 2 3 2" xfId="54870" xr:uid="{352F3352-12ED-4FFE-9AE3-EF98A75D1A8B}"/>
    <cellStyle name="Comma 2 5 3 2 2 4" xfId="47858" xr:uid="{7F3BD9B2-AD9F-47B3-89AA-4D61D7A2CA34}"/>
    <cellStyle name="Comma 2 5 3 2 2 5" xfId="53157" xr:uid="{8BC5179A-9585-4308-A070-B9B7F872E821}"/>
    <cellStyle name="Comma 2 5 3 2 3" xfId="2588" xr:uid="{0A1A4943-9FBF-45DB-B6B7-574B074A3D8F}"/>
    <cellStyle name="Comma 2 5 3 2 3 2" xfId="50938" xr:uid="{22B13CF1-9F37-413C-BE6A-16F4AF453DD6}"/>
    <cellStyle name="Comma 2 5 3 2 3 2 2" xfId="55301" xr:uid="{7B276FCB-CE9F-425F-933E-0BD603E1174A}"/>
    <cellStyle name="Comma 2 5 3 2 3 3" xfId="48694" xr:uid="{182CFB1C-19B7-4859-B1B6-882BCC16E8A5}"/>
    <cellStyle name="Comma 2 5 3 2 3 4" xfId="53588" xr:uid="{01073EFF-215D-41B1-A71A-07279ABBE2FA}"/>
    <cellStyle name="Comma 2 5 3 2 4" xfId="4497" xr:uid="{A9AEE2FE-71BF-498E-B96D-F1C7FA36E4ED}"/>
    <cellStyle name="Comma 2 5 3 2 4 2" xfId="49305" xr:uid="{7112FCC3-5C65-4CFD-AE7B-21F5D2AF7B85}"/>
    <cellStyle name="Comma 2 5 3 2 4 3" xfId="54443" xr:uid="{5F8FFA2C-6F7A-4702-A245-AC967CBC88D7}"/>
    <cellStyle name="Comma 2 5 3 2 5" xfId="46204" xr:uid="{1DA45463-F70E-4347-8EE6-E7A88FB87979}"/>
    <cellStyle name="Comma 2 5 3 2 6" xfId="46989" xr:uid="{8DC088DE-B6A9-4BA4-B5B8-BD4CA1AC05CC}"/>
    <cellStyle name="Comma 2 5 3 2 7" xfId="45037" xr:uid="{BF41FA23-C4FE-4903-B0D5-BACEE961FBD7}"/>
    <cellStyle name="Comma 2 5 3 2 8" xfId="44437" xr:uid="{C315612B-9F73-4651-ABCD-B0728D479D60}"/>
    <cellStyle name="Comma 2 5 3 2 9" xfId="875" xr:uid="{129F5100-0645-49F1-9884-F6B9F0089E91}"/>
    <cellStyle name="Comma 2 5 3 3" xfId="1316" xr:uid="{12284873-8534-4719-8251-B678F93BA569}"/>
    <cellStyle name="Comma 2 5 3 3 2" xfId="2187" xr:uid="{05790A50-593E-4079-AAFC-0CCDD2E90187}"/>
    <cellStyle name="Comma 2 5 3 3 2 2" xfId="3897" xr:uid="{0B03C185-81A9-485B-85C5-759C893E08F0}"/>
    <cellStyle name="Comma 2 5 3 3 2 2 2" xfId="52244" xr:uid="{20DEE763-DC27-4786-BD3A-9B028A613543}"/>
    <cellStyle name="Comma 2 5 3 3 2 2 3" xfId="55515" xr:uid="{79E6CAF1-236A-4C1B-B45B-8B194F06E460}"/>
    <cellStyle name="Comma 2 5 3 3 2 3" xfId="50541" xr:uid="{FA33C43F-D921-4FDC-9EB5-D09F2DB304DB}"/>
    <cellStyle name="Comma 2 5 3 3 2 4" xfId="48298" xr:uid="{66C910DF-065C-474C-A992-E02E9884D0EA}"/>
    <cellStyle name="Comma 2 5 3 3 2 5" xfId="53802" xr:uid="{CDF2EC3F-1655-4342-A143-A8D679B32D6A}"/>
    <cellStyle name="Comma 2 5 3 3 3" xfId="3028" xr:uid="{4752C7E3-4386-4136-8619-8B02F6FD1FF4}"/>
    <cellStyle name="Comma 2 5 3 3 3 2" xfId="51377" xr:uid="{76E3C18B-A91F-45F0-A3B8-1DFBBC2B5427}"/>
    <cellStyle name="Comma 2 5 3 3 3 3" xfId="48927" xr:uid="{743C7B65-320F-4CF3-84D0-706E03FC0532}"/>
    <cellStyle name="Comma 2 5 3 3 3 4" xfId="54657" xr:uid="{A93BFC79-7100-49C1-9155-97BED12CFDE3}"/>
    <cellStyle name="Comma 2 5 3 3 4" xfId="49721" xr:uid="{CAC36B57-C89C-427D-B7D7-CB95635B0845}"/>
    <cellStyle name="Comma 2 5 3 3 5" xfId="47429" xr:uid="{2E906A97-1532-4870-9DCA-F7ECB14CCAB7}"/>
    <cellStyle name="Comma 2 5 3 3 6" xfId="44750" xr:uid="{9C9C6DB6-832F-434B-9424-8516DC6A82D5}"/>
    <cellStyle name="Comma 2 5 3 3 7" xfId="52944" xr:uid="{5EC0E027-EF6A-4973-BC78-DC211217BE91}"/>
    <cellStyle name="Comma 2 5 3 4" xfId="1633" xr:uid="{44B008A8-7979-4F5D-84F6-0225DA689441}"/>
    <cellStyle name="Comma 2 5 3 4 2" xfId="3343" xr:uid="{C3F03C4E-A987-4F6A-A0BB-86225585EB99}"/>
    <cellStyle name="Comma 2 5 3 4 2 2" xfId="51692" xr:uid="{3B0E0A64-505A-465F-8B8E-5BC7DAF5C7FF}"/>
    <cellStyle name="Comma 2 5 3 4 2 3" xfId="55088" xr:uid="{81A2DB19-C019-4E2E-A2E7-1BA06109FD06}"/>
    <cellStyle name="Comma 2 5 3 4 3" xfId="50011" xr:uid="{A457F63C-04EE-49F8-8144-2E1ADDD3D535}"/>
    <cellStyle name="Comma 2 5 3 4 4" xfId="47744" xr:uid="{E4AD1651-4E2E-4F87-9E5E-45A52A7AF6C7}"/>
    <cellStyle name="Comma 2 5 3 4 5" xfId="45363" xr:uid="{1D8AB061-CB7F-49D0-8C0F-530D6F29018C}"/>
    <cellStyle name="Comma 2 5 3 4 6" xfId="53375" xr:uid="{A14D8E93-A6DA-4129-A02F-4848071BDE00}"/>
    <cellStyle name="Comma 2 5 3 5" xfId="2474" xr:uid="{3C334AE6-0F78-4DF3-ACAB-B0BCE67B0F9E}"/>
    <cellStyle name="Comma 2 5 3 5 2" xfId="50825" xr:uid="{956A3690-7288-47E7-9A54-5FE36BA34B8D}"/>
    <cellStyle name="Comma 2 5 3 5 3" xfId="48585" xr:uid="{BA32C800-79AE-446F-A10D-D0ABE29B0530}"/>
    <cellStyle name="Comma 2 5 3 5 4" xfId="54230" xr:uid="{FE2BDB4B-7063-496F-908E-F405CE01BE79}"/>
    <cellStyle name="Comma 2 5 3 6" xfId="4283" xr:uid="{CF7CC5AC-2B33-47F2-A430-803049A616D4}"/>
    <cellStyle name="Comma 2 5 3 6 2" xfId="46875" xr:uid="{1F264962-F5A4-4ED9-85D3-432EE61A5978}"/>
    <cellStyle name="Comma 2 5 3 7" xfId="45437" xr:uid="{E469C307-A63A-4F7E-A32F-0A180A3E6CC8}"/>
    <cellStyle name="Comma 2 5 3 7 2" xfId="49196" xr:uid="{AF2A1D26-5696-4407-BC4A-31E1A7614524}"/>
    <cellStyle name="Comma 2 5 3 8" xfId="45868" xr:uid="{D579C182-9603-453E-A2C6-AF0434341738}"/>
    <cellStyle name="Comma 2 5 3 9" xfId="46539" xr:uid="{281BBECC-2C01-490A-980D-6508C1621707}"/>
    <cellStyle name="Comma 2 5 4" xfId="334" xr:uid="{D32228CA-D9D3-4273-8272-DAAFD85001D9}"/>
    <cellStyle name="Comma 2 5 4 10" xfId="44667" xr:uid="{6254681A-7B1C-4517-BCE7-25C433C7BB1A}"/>
    <cellStyle name="Comma 2 5 4 11" xfId="44389" xr:uid="{474CCF4E-7752-437D-BBAB-BEB4FF58B4AD}"/>
    <cellStyle name="Comma 2 5 4 12" xfId="707" xr:uid="{798FF933-5DCF-4889-90C2-AF42CD4E4BF2}"/>
    <cellStyle name="Comma 2 5 4 13" xfId="52620" xr:uid="{65CDEBA2-610D-42AC-8933-E617B14C6913}"/>
    <cellStyle name="Comma 2 5 4 2" xfId="858" xr:uid="{E50340A7-69F3-4155-BD15-C99D7F68766B}"/>
    <cellStyle name="Comma 2 5 4 2 2" xfId="1730" xr:uid="{BD4554E1-9F30-4502-BBB1-0F04F263A3D6}"/>
    <cellStyle name="Comma 2 5 4 2 2 2" xfId="3440" xr:uid="{458FFDBE-4016-4593-980E-93BABB8DC1AC}"/>
    <cellStyle name="Comma 2 5 4 2 2 2 2" xfId="51788" xr:uid="{603C89FD-2D3C-41E3-9EC6-CB18DD4089AF}"/>
    <cellStyle name="Comma 2 5 4 2 2 2 3" xfId="55619" xr:uid="{45CBD65D-737B-4D42-84B8-FD541646E937}"/>
    <cellStyle name="Comma 2 5 4 2 2 3" xfId="50103" xr:uid="{158BA07A-1952-4C80-9738-C0ADBFA5F4F5}"/>
    <cellStyle name="Comma 2 5 4 2 2 4" xfId="47841" xr:uid="{4F8C6A95-1D9B-4946-BC3E-14F38F2C834F}"/>
    <cellStyle name="Comma 2 5 4 2 2 5" xfId="53906" xr:uid="{8410779F-5E3C-4FE0-87EC-DCB33CEC2989}"/>
    <cellStyle name="Comma 2 5 4 2 3" xfId="2571" xr:uid="{A3F28258-83CC-4AED-A6A4-FB5EBBA43511}"/>
    <cellStyle name="Comma 2 5 4 2 3 2" xfId="50921" xr:uid="{321CEE42-753F-40A8-B950-B0834D8EA18B}"/>
    <cellStyle name="Comma 2 5 4 2 3 3" xfId="48678" xr:uid="{215445BC-DDCF-4B9F-AAE4-BB11A591B0D8}"/>
    <cellStyle name="Comma 2 5 4 2 3 4" xfId="54760" xr:uid="{9B516B2C-2A8E-4923-A2BE-1DF43A78292C}"/>
    <cellStyle name="Comma 2 5 4 2 4" xfId="49290" xr:uid="{FF0699FF-86FF-4DB3-BAB5-927EDBED8B1D}"/>
    <cellStyle name="Comma 2 5 4 2 5" xfId="46972" xr:uid="{E560BBDD-8485-4DC0-98B1-DF56436B0255}"/>
    <cellStyle name="Comma 2 5 4 2 6" xfId="53047" xr:uid="{6F89F050-4364-4D5A-B1FB-DA51A13765DB}"/>
    <cellStyle name="Comma 2 5 4 3" xfId="1263" xr:uid="{458E1692-ADC2-48EE-AE05-AFA0D776C92D}"/>
    <cellStyle name="Comma 2 5 4 3 2" xfId="2134" xr:uid="{C5AFB269-0FD3-40F1-BE38-87F6FAFA9E99}"/>
    <cellStyle name="Comma 2 5 4 3 2 2" xfId="3844" xr:uid="{3593DC4E-524F-4F2E-8379-7432ED03964F}"/>
    <cellStyle name="Comma 2 5 4 3 2 2 2" xfId="52191" xr:uid="{3DBD1659-AF91-4866-B6A8-1639DA1C87F0}"/>
    <cellStyle name="Comma 2 5 4 3 2 3" xfId="50492" xr:uid="{4822D62B-91FC-47AC-80C2-6A5FE5FD6A70}"/>
    <cellStyle name="Comma 2 5 4 3 2 4" xfId="48245" xr:uid="{5A7239AD-0EA2-4264-862A-C9469B741959}"/>
    <cellStyle name="Comma 2 5 4 3 2 5" xfId="55191" xr:uid="{39FD31CD-E1F3-4279-BAE2-2FC9A7250974}"/>
    <cellStyle name="Comma 2 5 4 3 3" xfId="2975" xr:uid="{2F7C7E3E-3158-42FC-8CFC-F4BB3E02303D}"/>
    <cellStyle name="Comma 2 5 4 3 3 2" xfId="51324" xr:uid="{8C84BF19-4091-4479-8B76-ED16E70D4730}"/>
    <cellStyle name="Comma 2 5 4 3 4" xfId="49676" xr:uid="{282FD395-7CB2-4A2C-B5B7-DDFD05BF22CC}"/>
    <cellStyle name="Comma 2 5 4 3 5" xfId="47376" xr:uid="{ABE251DC-FFB8-41FB-8026-378E708EF82E}"/>
    <cellStyle name="Comma 2 5 4 3 6" xfId="53478" xr:uid="{2CAFBED7-BE08-4A50-A6EA-FE472307B32C}"/>
    <cellStyle name="Comma 2 5 4 4" xfId="1580" xr:uid="{019BBD4A-E564-4B20-A2E9-612551DCE6A5}"/>
    <cellStyle name="Comma 2 5 4 4 2" xfId="3290" xr:uid="{8C863CA9-D2CE-4CB4-8995-AB81B62118D3}"/>
    <cellStyle name="Comma 2 5 4 4 2 2" xfId="51639" xr:uid="{20CD16AF-F233-4E30-823F-F448F98BC062}"/>
    <cellStyle name="Comma 2 5 4 4 3" xfId="49962" xr:uid="{BB0390EE-9932-4D41-88DF-DD6445EEF701}"/>
    <cellStyle name="Comma 2 5 4 4 4" xfId="47691" xr:uid="{8F32A0DD-1E8D-4D8D-BBEF-A82707A312D6}"/>
    <cellStyle name="Comma 2 5 4 4 5" xfId="54333" xr:uid="{B26E81E9-D6A5-44A9-8E3C-8646191B12D0}"/>
    <cellStyle name="Comma 2 5 4 5" xfId="2421" xr:uid="{4502F3B0-3351-4A7D-B9C9-92A752F29CA8}"/>
    <cellStyle name="Comma 2 5 4 5 2" xfId="50772" xr:uid="{9E840FE7-4FBF-4C64-85AE-3A45C5DE3190}"/>
    <cellStyle name="Comma 2 5 4 5 3" xfId="48532" xr:uid="{BEE0151F-1BA5-4A6D-A06A-F6892FD95F49}"/>
    <cellStyle name="Comma 2 5 4 6" xfId="4387" xr:uid="{A3247309-1AA4-476E-B4B3-1D2B8EF57A01}"/>
    <cellStyle name="Comma 2 5 4 6 2" xfId="46822" xr:uid="{EEE02795-95A9-464F-84DF-D694860D3DE1}"/>
    <cellStyle name="Comma 2 5 4 7" xfId="45695" xr:uid="{3CA66EC5-2BBF-45B9-A1E4-B28091EFBCD7}"/>
    <cellStyle name="Comma 2 5 4 7 2" xfId="49143" xr:uid="{3C5B1607-BCE3-4069-9D5A-90DBEA6E0F85}"/>
    <cellStyle name="Comma 2 5 4 8" xfId="46151" xr:uid="{FDB11E48-28CC-4E8B-BF0E-CFDB5BADAD99}"/>
    <cellStyle name="Comma 2 5 4 9" xfId="46486" xr:uid="{939FBEF5-A80B-46E8-BDE0-E95A8CE7334F}"/>
    <cellStyle name="Comma 2 5 5" xfId="633" xr:uid="{4087FA16-1762-4096-A7D3-2823D7457F4F}"/>
    <cellStyle name="Comma 2 5 5 10" xfId="44318" xr:uid="{541DB5D6-49A0-44D4-9D0E-1E8645BA2C99}"/>
    <cellStyle name="Comma 2 5 5 11" xfId="52834" xr:uid="{CBFA8661-BB9D-4D83-A2E1-F038A2E329B1}"/>
    <cellStyle name="Comma 2 5 5 2" xfId="1189" xr:uid="{4CD4E6C5-1AE1-4A62-9CB6-8ACC205FF670}"/>
    <cellStyle name="Comma 2 5 5 2 2" xfId="2060" xr:uid="{227E9397-B547-4173-94E5-5C89DDC4315A}"/>
    <cellStyle name="Comma 2 5 5 2 2 2" xfId="3770" xr:uid="{916522FB-41EE-4FCC-9DEA-23F86FF2AEE8}"/>
    <cellStyle name="Comma 2 5 5 2 2 2 2" xfId="52117" xr:uid="{F838BD9B-668A-42C8-A9E9-75D6E8E5765C}"/>
    <cellStyle name="Comma 2 5 5 2 2 3" xfId="50421" xr:uid="{D24DB759-53F5-40DA-A2D1-A0F9A498735B}"/>
    <cellStyle name="Comma 2 5 5 2 2 4" xfId="48171" xr:uid="{53E10139-AA65-4239-9691-80657C0A616C}"/>
    <cellStyle name="Comma 2 5 5 2 2 5" xfId="55405" xr:uid="{28B3A78D-360B-413E-9561-6D79339CB1DF}"/>
    <cellStyle name="Comma 2 5 5 2 3" xfId="2901" xr:uid="{A34F06F6-F068-4677-90D5-2B108216DC91}"/>
    <cellStyle name="Comma 2 5 5 2 3 2" xfId="51250" xr:uid="{AF8453AB-FADF-48CB-842B-AB86C71F3279}"/>
    <cellStyle name="Comma 2 5 5 2 4" xfId="49608" xr:uid="{E2ED73DC-A2E0-4F4B-AA6F-5EE4657043AA}"/>
    <cellStyle name="Comma 2 5 5 2 5" xfId="47302" xr:uid="{A7DEA5DB-D68C-480B-9BAD-52A56F32466F}"/>
    <cellStyle name="Comma 2 5 5 2 6" xfId="53692" xr:uid="{CBB4D2A1-8ECB-427F-8A2B-611B19744542}"/>
    <cellStyle name="Comma 2 5 5 3" xfId="1506" xr:uid="{3CC52C54-CE69-46F4-8951-E5BFAA8B9AFF}"/>
    <cellStyle name="Comma 2 5 5 3 2" xfId="3216" xr:uid="{601D2ACC-933A-4547-9C3B-76728E988F6D}"/>
    <cellStyle name="Comma 2 5 5 3 2 2" xfId="51565" xr:uid="{3B700BD5-367E-4FFC-8986-16E9B03DE73C}"/>
    <cellStyle name="Comma 2 5 5 3 3" xfId="49891" xr:uid="{2EA1152F-E92B-45B3-8AAA-DE043D8A5E74}"/>
    <cellStyle name="Comma 2 5 5 3 4" xfId="47617" xr:uid="{25F4C0DC-DCEB-4DDB-BAE5-25DDFFFEC7A1}"/>
    <cellStyle name="Comma 2 5 5 3 5" xfId="54547" xr:uid="{59E64267-0CAB-43B2-9EC4-8ED097CC55D8}"/>
    <cellStyle name="Comma 2 5 5 4" xfId="2347" xr:uid="{2A00F8EF-FB46-4857-9859-78FF03C1329F}"/>
    <cellStyle name="Comma 2 5 5 4 2" xfId="50698" xr:uid="{09364267-F044-4BFB-B0E4-73D8F4E2A411}"/>
    <cellStyle name="Comma 2 5 5 4 3" xfId="48458" xr:uid="{8F0DE877-F051-430D-BFAC-8107291B6F11}"/>
    <cellStyle name="Comma 2 5 5 5" xfId="45145" xr:uid="{4C50312A-EE9E-443A-A461-71C2C107C16C}"/>
    <cellStyle name="Comma 2 5 5 5 2" xfId="46748" xr:uid="{25F38CDA-5C66-4315-9B8D-066767380920}"/>
    <cellStyle name="Comma 2 5 5 6" xfId="45631" xr:uid="{B9F1A817-C62D-4007-A6F3-82444A174C66}"/>
    <cellStyle name="Comma 2 5 5 6 2" xfId="49069" xr:uid="{7F8BFF89-9C0D-4846-ABBF-1B76498D9F75}"/>
    <cellStyle name="Comma 2 5 5 7" xfId="46077" xr:uid="{3616F8EA-59CF-4EE4-8BB0-AA3F85C3CF07}"/>
    <cellStyle name="Comma 2 5 5 8" xfId="46412" xr:uid="{D832F1D3-44CF-4526-B9E4-802D249980E8}"/>
    <cellStyle name="Comma 2 5 5 9" xfId="44948" xr:uid="{E5F0D697-69C2-42FF-A8BF-05321C049408}"/>
    <cellStyle name="Comma 2 5 6" xfId="910" xr:uid="{516CB33C-2C9E-450B-83BB-15865DE97831}"/>
    <cellStyle name="Comma 2 5 6 2" xfId="1782" xr:uid="{7355FEEB-D726-449B-B95D-E42D4AF03504}"/>
    <cellStyle name="Comma 2 5 6 2 2" xfId="3492" xr:uid="{B66AA87C-3415-4270-A3BF-BCF1C935E53E}"/>
    <cellStyle name="Comma 2 5 6 2 2 2" xfId="51839" xr:uid="{ABC1A316-D626-4856-B360-BC8246F12F44}"/>
    <cellStyle name="Comma 2 5 6 2 3" xfId="50149" xr:uid="{4839D0EA-3BFC-4B28-9734-D88467C36026}"/>
    <cellStyle name="Comma 2 5 6 2 4" xfId="47893" xr:uid="{D8CD7CBE-678E-4919-87DE-4D8712000806}"/>
    <cellStyle name="Comma 2 5 6 2 5" xfId="54978" xr:uid="{D64355CB-5791-4272-AA52-A62824AAD3F3}"/>
    <cellStyle name="Comma 2 5 6 3" xfId="2623" xr:uid="{E74EAF1B-0308-4E90-8072-CE6CE9CB225E}"/>
    <cellStyle name="Comma 2 5 6 3 2" xfId="50972" xr:uid="{209E1C34-1CDA-4149-B7FE-CC0BCDE99E65}"/>
    <cellStyle name="Comma 2 5 6 3 3" xfId="48729" xr:uid="{5604617A-16E0-436C-9B50-3DB7B883BADD}"/>
    <cellStyle name="Comma 2 5 6 4" xfId="45532" xr:uid="{2EACB934-5684-407B-87B6-7EB29288FF5F}"/>
    <cellStyle name="Comma 2 5 6 4 2" xfId="47024" xr:uid="{5C57A793-3752-42BF-9E7E-46B71F5BC846}"/>
    <cellStyle name="Comma 2 5 6 5" xfId="45966" xr:uid="{2E8F4410-2DE9-4C07-A0E2-764C6170D042}"/>
    <cellStyle name="Comma 2 5 6 5 2" xfId="49340" xr:uid="{7A37BFC9-C402-49EE-B1DC-E6964C13C557}"/>
    <cellStyle name="Comma 2 5 6 6" xfId="46345" xr:uid="{214E81FE-98E7-486F-BE6B-55C63FA59A8B}"/>
    <cellStyle name="Comma 2 5 6 7" xfId="44847" xr:uid="{BACF80D4-215F-43CF-92E4-D0DE4415981D}"/>
    <cellStyle name="Comma 2 5 6 8" xfId="44211" xr:uid="{5CC079B5-C5B3-4536-B4E9-B32BB38582E2}"/>
    <cellStyle name="Comma 2 5 6 9" xfId="53265" xr:uid="{4761FD23-E87F-497F-8F15-126F785B613B}"/>
    <cellStyle name="Comma 2 5 7" xfId="986" xr:uid="{66450F73-005F-4BF3-BFFD-7D9F3B640486}"/>
    <cellStyle name="Comma 2 5 7 2" xfId="1857" xr:uid="{561D307C-0F7B-4FAE-B143-AC5CE037468E}"/>
    <cellStyle name="Comma 2 5 7 2 2" xfId="3567" xr:uid="{2FDF6A4A-17D7-4C93-9999-8F0AD866F2E5}"/>
    <cellStyle name="Comma 2 5 7 2 2 2" xfId="51914" xr:uid="{902105F4-A2DD-4952-81AF-E2C2178EE8CF}"/>
    <cellStyle name="Comma 2 5 7 2 3" xfId="50222" xr:uid="{4DEA0E85-6873-411F-B9D2-DBD75249F54C}"/>
    <cellStyle name="Comma 2 5 7 2 4" xfId="47968" xr:uid="{1E738AAE-8F0C-4719-906E-AD13D7CC6412}"/>
    <cellStyle name="Comma 2 5 7 3" xfId="2698" xr:uid="{91B64434-52C2-40E6-9F3B-C590C3E07A06}"/>
    <cellStyle name="Comma 2 5 7 3 2" xfId="51047" xr:uid="{7B77D284-6F04-474E-B6D1-875F06F5FCE4}"/>
    <cellStyle name="Comma 2 5 7 3 3" xfId="48803" xr:uid="{BC85AB28-D4CB-4194-BBAE-441461FDA33A}"/>
    <cellStyle name="Comma 2 5 7 4" xfId="49414" xr:uid="{B27E6A96-085C-457A-B34B-0929151963F0}"/>
    <cellStyle name="Comma 2 5 7 5" xfId="47099" xr:uid="{00B7D51E-F726-4969-8702-5A54EA0C8496}"/>
    <cellStyle name="Comma 2 5 7 6" xfId="44702" xr:uid="{EC01176E-4B5E-406D-94F8-C3F1C5EE902A}"/>
    <cellStyle name="Comma 2 5 7 7" xfId="54120" xr:uid="{A26D5814-0D25-42FF-85D2-90F33A1ED34F}"/>
    <cellStyle name="Comma 2 5 8" xfId="1078" xr:uid="{6DA9C26E-D70D-43E4-9417-97B4CD49FB92}"/>
    <cellStyle name="Comma 2 5 8 2" xfId="1949" xr:uid="{D336399C-B6ED-4D46-966E-82CB0BABFED5}"/>
    <cellStyle name="Comma 2 5 8 2 2" xfId="3659" xr:uid="{624B835D-8253-44CA-9DD5-B4F97356667C}"/>
    <cellStyle name="Comma 2 5 8 2 2 2" xfId="52006" xr:uid="{77BD13B2-4BDA-44FC-806C-C7C17B3D93CE}"/>
    <cellStyle name="Comma 2 5 8 2 3" xfId="50312" xr:uid="{8E986432-EA50-495A-9B5A-033E21A359B7}"/>
    <cellStyle name="Comma 2 5 8 2 4" xfId="48060" xr:uid="{E28D9ECC-F55B-4DBD-907B-D86D52BDE62E}"/>
    <cellStyle name="Comma 2 5 8 3" xfId="2790" xr:uid="{F45FFE83-6912-48FB-9287-C43D47D85D8E}"/>
    <cellStyle name="Comma 2 5 8 3 2" xfId="51139" xr:uid="{0CFB8B6B-0C0D-4B63-8081-AEFAA2D892F5}"/>
    <cellStyle name="Comma 2 5 8 4" xfId="49505" xr:uid="{543C7014-6286-4648-8F7B-A5C3B90577E4}"/>
    <cellStyle name="Comma 2 5 8 5" xfId="47191" xr:uid="{07306EF8-6365-437D-96A5-3F60172D2C15}"/>
    <cellStyle name="Comma 2 5 8 6" xfId="45337" xr:uid="{85CE24FC-462C-4E9D-B01F-FC9595CE9967}"/>
    <cellStyle name="Comma 2 5 9" xfId="1441" xr:uid="{46E9E911-268E-4997-BC98-C254885EC2BC}"/>
    <cellStyle name="Comma 2 5 9 2" xfId="3151" xr:uid="{4757D198-931F-4AC8-8981-65C7AE084CFD}"/>
    <cellStyle name="Comma 2 5 9 2 2" xfId="51500" xr:uid="{517332B7-DBEA-48F2-873D-3D9856A38C64}"/>
    <cellStyle name="Comma 2 5 9 3" xfId="49828" xr:uid="{8FFB5B04-7112-4B36-87F6-DFC916D342B5}"/>
    <cellStyle name="Comma 2 5 9 4" xfId="47552" xr:uid="{03269D37-D83F-4434-B3F6-DA4A807EB590}"/>
    <cellStyle name="Comma 2 6" xfId="47" xr:uid="{A4379812-E4B3-4E1E-BABD-BA0914923788}"/>
    <cellStyle name="Comma 2 6 10" xfId="4010" xr:uid="{16C44414-4591-412F-8B7D-E45B1925B6CE}"/>
    <cellStyle name="Comma 2 6 10 2" xfId="49017" xr:uid="{4D4D76EE-99B4-4020-9F4C-90A9A1D9787C}"/>
    <cellStyle name="Comma 2 6 10 3" xfId="46651" xr:uid="{25CCDD0D-8D7C-48D1-BBFD-416978AB532B}"/>
    <cellStyle name="Comma 2 6 11" xfId="4114" xr:uid="{4B80B5B8-A213-4634-979D-48684F5D75EB}"/>
    <cellStyle name="Comma 2 6 12" xfId="45853" xr:uid="{078B7274-7C61-4EA6-964C-AACEC5A04B4B}"/>
    <cellStyle name="Comma 2 6 13" xfId="46310" xr:uid="{85FEDAE2-546F-4EAF-9700-EF3FE3F92981}"/>
    <cellStyle name="Comma 2 6 14" xfId="44556" xr:uid="{7E9A8AF2-21C4-47FF-A78F-D32DB36C29BF}"/>
    <cellStyle name="Comma 2 6 15" xfId="44098" xr:uid="{AC65A120-0894-4D9B-A78F-D4ED67302D66}"/>
    <cellStyle name="Comma 2 6 16" xfId="558" xr:uid="{0344BDEC-48D5-401C-95C1-2AEC1A6A00D0}"/>
    <cellStyle name="Comma 2 6 17" xfId="52351" xr:uid="{6BDD084F-D0AB-463C-8BE4-5CCBD80F142A}"/>
    <cellStyle name="Comma 2 6 2" xfId="174" xr:uid="{FFBD263D-78B0-4D2D-9C8E-26CFF8312AAE}"/>
    <cellStyle name="Comma 2 6 2 10" xfId="44681" xr:uid="{9E5D3540-D9AC-4059-BE54-7C780782FD9E}"/>
    <cellStyle name="Comma 2 6 2 11" xfId="44271" xr:uid="{739DE056-6B68-497B-8226-FDE876A4F4CB}"/>
    <cellStyle name="Comma 2 6 2 12" xfId="52461" xr:uid="{3474341F-DE87-4329-AB33-079E5D9C3428}"/>
    <cellStyle name="Comma 2 6 2 2" xfId="388" xr:uid="{C168F121-05F0-445D-989F-F0680D766E10}"/>
    <cellStyle name="Comma 2 6 2 2 10" xfId="52674" xr:uid="{6C713E40-0E3C-4B6C-AEC6-F65A8854E0BB}"/>
    <cellStyle name="Comma 2 6 2 2 2" xfId="1301" xr:uid="{9C12E09F-8234-4E54-AC7F-ECE6C785EC87}"/>
    <cellStyle name="Comma 2 6 2 2 2 2" xfId="2172" xr:uid="{71306A11-F87A-4A01-BD98-1020AFAE1595}"/>
    <cellStyle name="Comma 2 6 2 2 2 2 2" xfId="3882" xr:uid="{27F45B90-2A77-43D7-9DD1-D9B21324FF0F}"/>
    <cellStyle name="Comma 2 6 2 2 2 2 2 2" xfId="52229" xr:uid="{4E27D4DC-F37D-486A-BB0B-A9EF03E38962}"/>
    <cellStyle name="Comma 2 6 2 2 2 2 2 3" xfId="55673" xr:uid="{00E83375-7D02-454A-A2F1-5C9E127BDCA8}"/>
    <cellStyle name="Comma 2 6 2 2 2 2 3" xfId="50528" xr:uid="{ADF19D99-EAF8-4E3D-A923-56B1CC468BE4}"/>
    <cellStyle name="Comma 2 6 2 2 2 2 4" xfId="48283" xr:uid="{80F09347-3596-467C-AC2B-FD0467D3239B}"/>
    <cellStyle name="Comma 2 6 2 2 2 2 5" xfId="53960" xr:uid="{4307D52F-EB4E-4760-BE49-C3BFB57D8E39}"/>
    <cellStyle name="Comma 2 6 2 2 2 3" xfId="3013" xr:uid="{6328C54C-408A-4199-B655-872FD265DC1C}"/>
    <cellStyle name="Comma 2 6 2 2 2 3 2" xfId="51362" xr:uid="{D98E412C-FD06-43E7-AF06-24598192BFEB}"/>
    <cellStyle name="Comma 2 6 2 2 2 3 3" xfId="54814" xr:uid="{7BB8ADEF-7C8B-411A-8981-FF3ACD7000F9}"/>
    <cellStyle name="Comma 2 6 2 2 2 4" xfId="49710" xr:uid="{248C8B4E-F3F2-46E2-96FA-A3395B6A78F7}"/>
    <cellStyle name="Comma 2 6 2 2 2 5" xfId="47414" xr:uid="{C59FA05E-F833-49ED-94ED-3A548FAE3717}"/>
    <cellStyle name="Comma 2 6 2 2 2 6" xfId="53101" xr:uid="{5098FA51-3F9F-47B4-922E-AB302CC05E68}"/>
    <cellStyle name="Comma 2 6 2 2 3" xfId="1618" xr:uid="{2BBB328A-6041-4E81-94D9-1C990B041691}"/>
    <cellStyle name="Comma 2 6 2 2 3 2" xfId="3328" xr:uid="{526A7371-92CF-441C-8A6C-1A0F5D7842F7}"/>
    <cellStyle name="Comma 2 6 2 2 3 2 2" xfId="51677" xr:uid="{9582C7D6-95D0-440A-8004-0A5FCFB9657B}"/>
    <cellStyle name="Comma 2 6 2 2 3 2 3" xfId="55245" xr:uid="{F29632F5-395A-4706-B3C8-5E2621A1DFA4}"/>
    <cellStyle name="Comma 2 6 2 2 3 3" xfId="49998" xr:uid="{6525120A-D7A2-4EA3-8CFC-22ACBC0BFAB5}"/>
    <cellStyle name="Comma 2 6 2 2 3 4" xfId="47729" xr:uid="{14EF915C-7962-40AD-9B7A-967D077BE966}"/>
    <cellStyle name="Comma 2 6 2 2 3 5" xfId="53532" xr:uid="{3889518D-CDED-465D-8258-773EDB4471A7}"/>
    <cellStyle name="Comma 2 6 2 2 4" xfId="2459" xr:uid="{94567C66-B18E-43D3-B5F8-AF2ED7F69104}"/>
    <cellStyle name="Comma 2 6 2 2 4 2" xfId="50810" xr:uid="{2F61E676-DD77-4F56-810A-FDBF3F38F0AE}"/>
    <cellStyle name="Comma 2 6 2 2 4 3" xfId="48570" xr:uid="{8A0580C3-17C1-4A9D-9A8D-3333AFAA801C}"/>
    <cellStyle name="Comma 2 6 2 2 4 4" xfId="54387" xr:uid="{48EF098C-9096-4EC4-801F-A823149D3FBC}"/>
    <cellStyle name="Comma 2 6 2 2 5" xfId="4441" xr:uid="{66CA6FA7-EC81-4ADF-9123-C512F41D9E9A}"/>
    <cellStyle name="Comma 2 6 2 2 5 2" xfId="49181" xr:uid="{2C8C79D0-303F-48B5-A0A5-9FFC96A8D257}"/>
    <cellStyle name="Comma 2 6 2 2 6" xfId="46189" xr:uid="{DB646317-CD77-41A8-BD12-F31DC18FC9DC}"/>
    <cellStyle name="Comma 2 6 2 2 7" xfId="46860" xr:uid="{0E51EC53-855E-4D06-8096-9DFC2CEFF940}"/>
    <cellStyle name="Comma 2 6 2 2 8" xfId="45024" xr:uid="{1B3FAF21-407B-4197-B00E-DD8CB1F8D23F}"/>
    <cellStyle name="Comma 2 6 2 2 9" xfId="746" xr:uid="{FFCF5D67-CF62-4763-8FA3-A9216EEA42CA}"/>
    <cellStyle name="Comma 2 6 2 3" xfId="1040" xr:uid="{826E9FAE-342C-4D94-B6A0-6F299434B2B7}"/>
    <cellStyle name="Comma 2 6 2 3 2" xfId="1911" xr:uid="{864A7AEF-6819-497D-BE03-3F38D194A646}"/>
    <cellStyle name="Comma 2 6 2 3 2 2" xfId="3621" xr:uid="{7D4E8FDF-3B97-4528-81F4-66A043AA1D3B}"/>
    <cellStyle name="Comma 2 6 2 3 2 2 2" xfId="51968" xr:uid="{906E50A1-DACB-4EFD-9A0C-92AF8F737EE7}"/>
    <cellStyle name="Comma 2 6 2 3 2 2 3" xfId="55459" xr:uid="{44E65C97-789D-43DE-A8B8-5990D0AB0DAD}"/>
    <cellStyle name="Comma 2 6 2 3 2 3" xfId="50274" xr:uid="{6CE8C8EF-D42A-4DD7-A75B-D081B681CD8C}"/>
    <cellStyle name="Comma 2 6 2 3 2 4" xfId="48022" xr:uid="{803E7787-9137-409A-A61B-A22B6B41CFCD}"/>
    <cellStyle name="Comma 2 6 2 3 2 5" xfId="53746" xr:uid="{8B28E532-8404-4A0E-BB3F-6C7A81F57DFD}"/>
    <cellStyle name="Comma 2 6 2 3 3" xfId="2752" xr:uid="{C33E1218-BD19-4381-9598-1D1577587A71}"/>
    <cellStyle name="Comma 2 6 2 3 3 2" xfId="51101" xr:uid="{5A83D359-1630-45A9-A061-9E43AD0B8E90}"/>
    <cellStyle name="Comma 2 6 2 3 3 3" xfId="48850" xr:uid="{0CECD4B0-A2C1-4FCF-AB93-856B5B70A59C}"/>
    <cellStyle name="Comma 2 6 2 3 3 4" xfId="54601" xr:uid="{2DB8DDFE-C406-4BDB-89EF-47BB7C2070DF}"/>
    <cellStyle name="Comma 2 6 2 3 4" xfId="49468" xr:uid="{93B3E7A7-2F7B-4657-81CC-F5A8361EFB2F}"/>
    <cellStyle name="Comma 2 6 2 3 5" xfId="47153" xr:uid="{DF76ED4A-ADEE-4A68-A768-60F5952D04EC}"/>
    <cellStyle name="Comma 2 6 2 3 6" xfId="52888" xr:uid="{6C6AB6EE-AB5C-42DE-8D6E-CC8B98E59B8F}"/>
    <cellStyle name="Comma 2 6 2 4" xfId="1138" xr:uid="{36AFFE1F-3B89-4744-AB44-F0195A5D614A}"/>
    <cellStyle name="Comma 2 6 2 4 2" xfId="2009" xr:uid="{D314CA21-44BB-4662-8D19-20AE73897351}"/>
    <cellStyle name="Comma 2 6 2 4 2 2" xfId="3719" xr:uid="{E6A1690A-C9C3-4EBC-AABD-874350CC9C57}"/>
    <cellStyle name="Comma 2 6 2 4 2 2 2" xfId="52066" xr:uid="{81F70D52-778C-4F78-9865-A1C64199173A}"/>
    <cellStyle name="Comma 2 6 2 4 2 3" xfId="50372" xr:uid="{45F3F3B2-E58E-45CC-B058-588FAE4FC80E}"/>
    <cellStyle name="Comma 2 6 2 4 2 4" xfId="48120" xr:uid="{950A7EC2-66E5-4B23-A495-C3C19A1CD3DF}"/>
    <cellStyle name="Comma 2 6 2 4 2 5" xfId="55032" xr:uid="{77761476-E706-4905-A24C-7D3ABCA58116}"/>
    <cellStyle name="Comma 2 6 2 4 3" xfId="2850" xr:uid="{CA1513B8-C424-4B7C-A030-5CBF490B60C9}"/>
    <cellStyle name="Comma 2 6 2 4 3 2" xfId="51199" xr:uid="{B3F8ACF9-68D1-4047-BAFD-190A20FC06FA}"/>
    <cellStyle name="Comma 2 6 2 4 4" xfId="49563" xr:uid="{352FFA17-FFFB-4758-A5E7-0299415ED0C6}"/>
    <cellStyle name="Comma 2 6 2 4 5" xfId="47251" xr:uid="{5DB31BF1-D57C-40BE-8DB7-664202BEF39E}"/>
    <cellStyle name="Comma 2 6 2 4 6" xfId="53319" xr:uid="{0F50CD58-1219-40AB-958A-AC5B64113D7A}"/>
    <cellStyle name="Comma 2 6 2 5" xfId="4227" xr:uid="{D5599C58-C183-47B3-9C5D-D46E3BB90B11}"/>
    <cellStyle name="Comma 2 6 2 5 2" xfId="46697" xr:uid="{52B1F3FA-63D7-4DCD-9498-4454C65B7BDF}"/>
    <cellStyle name="Comma 2 6 2 5 3" xfId="54174" xr:uid="{780D3A96-CAFC-449F-913A-8044144742AC}"/>
    <cellStyle name="Comma 2 6 2 6" xfId="45235" xr:uid="{95FCED20-AD70-48BE-8C23-3113648DD274}"/>
    <cellStyle name="Comma 2 6 2 7" xfId="45587" xr:uid="{1BF0C42B-E041-48AA-9598-5213A562EA96}"/>
    <cellStyle name="Comma 2 6 2 8" xfId="46026" xr:uid="{EA83FE8F-C645-4A6C-B8C8-B6EDB5D991C0}"/>
    <cellStyle name="Comma 2 6 2 9" xfId="46524" xr:uid="{67F90DD9-D2E7-4DF4-BC93-FAADA3DFCBA9}"/>
    <cellStyle name="Comma 2 6 3" xfId="278" xr:uid="{82AFA99F-83CA-455A-BDDE-DC72334E6DA9}"/>
    <cellStyle name="Comma 2 6 3 10" xfId="44321" xr:uid="{2D1C87F1-B54F-43F9-AA5C-777096F0C0EE}"/>
    <cellStyle name="Comma 2 6 3 11" xfId="636" xr:uid="{7565EC8D-A130-4E45-A0A1-5E80A960D528}"/>
    <cellStyle name="Comma 2 6 3 12" xfId="52564" xr:uid="{F54AA369-06BB-4853-93EB-EF2DB9B234F8}"/>
    <cellStyle name="Comma 2 6 3 2" xfId="1192" xr:uid="{2532F18B-EC2B-47A6-B695-1C0428806106}"/>
    <cellStyle name="Comma 2 6 3 2 2" xfId="2063" xr:uid="{D97BD492-688C-4A82-A5E0-A7BF61FCA67D}"/>
    <cellStyle name="Comma 2 6 3 2 2 2" xfId="3773" xr:uid="{63BC8034-E9E6-4FEC-8C7F-918201223141}"/>
    <cellStyle name="Comma 2 6 3 2 2 2 2" xfId="52120" xr:uid="{4A4378AE-9552-4CED-9FC1-28934AB06382}"/>
    <cellStyle name="Comma 2 6 3 2 2 2 3" xfId="55563" xr:uid="{BD47C50E-2BDB-4891-A3A2-1B945626CE03}"/>
    <cellStyle name="Comma 2 6 3 2 2 3" xfId="50424" xr:uid="{DFABCC8C-7236-449E-987A-C884BD52D75C}"/>
    <cellStyle name="Comma 2 6 3 2 2 4" xfId="48174" xr:uid="{A41FAB03-0EB3-4A5A-B107-E2B0806FA67C}"/>
    <cellStyle name="Comma 2 6 3 2 2 5" xfId="53850" xr:uid="{1B579D54-4BAF-4B8D-956E-B5818C985C01}"/>
    <cellStyle name="Comma 2 6 3 2 3" xfId="2904" xr:uid="{F0F42696-E783-4967-AE76-9A519D45CC57}"/>
    <cellStyle name="Comma 2 6 3 2 3 2" xfId="51253" xr:uid="{3250A1EC-121C-4B23-8433-790BF0C8CFDE}"/>
    <cellStyle name="Comma 2 6 3 2 3 3" xfId="54704" xr:uid="{A69B88F2-BE45-40D8-8793-FB13277069BF}"/>
    <cellStyle name="Comma 2 6 3 2 4" xfId="49611" xr:uid="{F33B252F-BC60-476F-A833-1EF303411847}"/>
    <cellStyle name="Comma 2 6 3 2 5" xfId="47305" xr:uid="{9B5B6B65-5618-49C4-9FCC-738E44C50756}"/>
    <cellStyle name="Comma 2 6 3 2 6" xfId="52991" xr:uid="{36877487-1E3A-4049-97C7-FD30B0CBBDA1}"/>
    <cellStyle name="Comma 2 6 3 3" xfId="1509" xr:uid="{557C3899-429D-4785-A7C8-68A380D3CB0C}"/>
    <cellStyle name="Comma 2 6 3 3 2" xfId="3219" xr:uid="{40812AD5-A974-4971-96CF-586A972CCC19}"/>
    <cellStyle name="Comma 2 6 3 3 2 2" xfId="51568" xr:uid="{83C0DFFF-4A88-48B8-AD96-D1FF22BEE2A5}"/>
    <cellStyle name="Comma 2 6 3 3 2 3" xfId="55135" xr:uid="{06E6B063-1335-4B0A-BF2B-ADBDCD2D40B9}"/>
    <cellStyle name="Comma 2 6 3 3 3" xfId="49894" xr:uid="{C8C8A431-1164-4A90-8DD0-BD5156607DDE}"/>
    <cellStyle name="Comma 2 6 3 3 4" xfId="47620" xr:uid="{922366FC-A54A-4435-A22D-4486BA359E42}"/>
    <cellStyle name="Comma 2 6 3 3 5" xfId="53422" xr:uid="{95F8A418-64F3-4C73-8E95-39C8501B17B9}"/>
    <cellStyle name="Comma 2 6 3 4" xfId="2350" xr:uid="{82F6E8C3-576D-484B-A79D-A428D94AA986}"/>
    <cellStyle name="Comma 2 6 3 4 2" xfId="50701" xr:uid="{76F88A35-B898-4CA9-AF56-24326A43CCBB}"/>
    <cellStyle name="Comma 2 6 3 4 3" xfId="48461" xr:uid="{9843CABB-6A91-4C93-A6EF-95BB243190A0}"/>
    <cellStyle name="Comma 2 6 3 4 4" xfId="54277" xr:uid="{0445F1F2-F28A-4641-A870-7520491C3004}"/>
    <cellStyle name="Comma 2 6 3 5" xfId="4331" xr:uid="{326D8EA3-88F3-44EF-B0DD-B2D908466CB0}"/>
    <cellStyle name="Comma 2 6 3 5 2" xfId="46751" xr:uid="{AA0C4A7C-2583-4B9B-ACE4-CE90E97F16E0}"/>
    <cellStyle name="Comma 2 6 3 6" xfId="45634" xr:uid="{5A5F171E-FE71-4074-B0B2-A7F060BD7B7C}"/>
    <cellStyle name="Comma 2 6 3 6 2" xfId="49072" xr:uid="{252394A4-028D-474F-847D-86430FDD5D90}"/>
    <cellStyle name="Comma 2 6 3 7" xfId="46080" xr:uid="{A5019CAD-9EA8-4120-A4BB-9A9FA2FBC4E6}"/>
    <cellStyle name="Comma 2 6 3 8" xfId="46415" xr:uid="{50C4DB71-5737-457F-A5BC-363A8E710AD3}"/>
    <cellStyle name="Comma 2 6 3 9" xfId="44951" xr:uid="{4B0F86A8-96D4-4706-9E31-8D537465C74F}"/>
    <cellStyle name="Comma 2 6 4" xfId="872" xr:uid="{021018AE-CB16-4C0B-A649-DB6A14D1CB73}"/>
    <cellStyle name="Comma 2 6 4 2" xfId="1744" xr:uid="{F2091CB8-841E-4E21-B27D-01EA6A6F69FE}"/>
    <cellStyle name="Comma 2 6 4 2 2" xfId="3454" xr:uid="{E9F70313-C1E8-456C-AD5C-9F1D366A705D}"/>
    <cellStyle name="Comma 2 6 4 2 2 2" xfId="51802" xr:uid="{4D01D549-18DE-45B5-A0E3-2CD6D0F9E2C2}"/>
    <cellStyle name="Comma 2 6 4 2 2 3" xfId="55349" xr:uid="{2B88F92C-F0D6-49FC-8F9B-FD11AEEA27F7}"/>
    <cellStyle name="Comma 2 6 4 2 3" xfId="50116" xr:uid="{694275E6-A191-4B9A-A9AD-CF1DD9CDCD95}"/>
    <cellStyle name="Comma 2 6 4 2 4" xfId="47855" xr:uid="{D2DDFA9E-DCDB-4B94-A819-F3E516DD81C4}"/>
    <cellStyle name="Comma 2 6 4 2 5" xfId="53636" xr:uid="{E9C5D631-0169-481B-ADA0-FA102B5E6BCE}"/>
    <cellStyle name="Comma 2 6 4 3" xfId="2585" xr:uid="{583F1EFB-0C32-4649-A04B-7495231203F1}"/>
    <cellStyle name="Comma 2 6 4 3 2" xfId="50935" xr:uid="{6F33E3F6-EC9D-46CC-A4F2-788485AEF279}"/>
    <cellStyle name="Comma 2 6 4 3 3" xfId="48692" xr:uid="{55E8BB92-69CB-4AA6-B09B-EED92C7D3146}"/>
    <cellStyle name="Comma 2 6 4 3 4" xfId="54491" xr:uid="{5CB90AD8-46DC-4702-A4A6-D9453065CE71}"/>
    <cellStyle name="Comma 2 6 4 4" xfId="45545" xr:uid="{BE0052F3-518C-4B79-9336-3B9E6BC33331}"/>
    <cellStyle name="Comma 2 6 4 4 2" xfId="46986" xr:uid="{164549A2-06E2-4936-9AB5-E038A71D6DC8}"/>
    <cellStyle name="Comma 2 6 4 5" xfId="45980" xr:uid="{CA0E1220-6D6D-4B43-A5AE-BD8240404F96}"/>
    <cellStyle name="Comma 2 6 4 5 2" xfId="49302" xr:uid="{0BD697FC-1AA9-4AA1-BA83-990C0CC93D23}"/>
    <cellStyle name="Comma 2 6 4 6" xfId="46359" xr:uid="{F25A978D-CCD8-4325-8DF4-E6E7275A066E}"/>
    <cellStyle name="Comma 2 6 4 7" xfId="44861" xr:uid="{F99BABFA-140C-48C2-A02E-6602302836A3}"/>
    <cellStyle name="Comma 2 6 4 8" xfId="44225" xr:uid="{FA73E6EE-9C9C-4EEA-BCEF-0919919B5CE7}"/>
    <cellStyle name="Comma 2 6 4 9" xfId="52778" xr:uid="{15B74F42-440D-471B-AE45-72260A505AEF}"/>
    <cellStyle name="Comma 2 6 5" xfId="949" xr:uid="{5FD2BA76-EFAA-4AE6-BC06-2FAC97E2D1B8}"/>
    <cellStyle name="Comma 2 6 5 2" xfId="1821" xr:uid="{01772212-F9B8-46D4-A517-7D3974F4F172}"/>
    <cellStyle name="Comma 2 6 5 2 2" xfId="3531" xr:uid="{89195B57-2E23-485D-8C95-D502037BBD76}"/>
    <cellStyle name="Comma 2 6 5 2 2 2" xfId="51878" xr:uid="{01F0127D-7657-49F3-B11A-6BAF8991C8AB}"/>
    <cellStyle name="Comma 2 6 5 2 3" xfId="50187" xr:uid="{0917A5A5-F5F9-44A4-83AB-48A3B79B2D5B}"/>
    <cellStyle name="Comma 2 6 5 2 4" xfId="47932" xr:uid="{C6FB9236-A734-4156-BCC9-EFC5A0480C09}"/>
    <cellStyle name="Comma 2 6 5 2 5" xfId="54922" xr:uid="{C7ED6191-9FD8-4633-BDA7-749A9E4D1677}"/>
    <cellStyle name="Comma 2 6 5 3" xfId="2662" xr:uid="{651ACC2A-34D3-4D63-90B4-32D2C8C88D51}"/>
    <cellStyle name="Comma 2 6 5 3 2" xfId="51011" xr:uid="{2986D868-52B8-41A3-8BBA-62B0000D9C1B}"/>
    <cellStyle name="Comma 2 6 5 3 3" xfId="48767" xr:uid="{907F12B6-18A3-464A-8F66-7D9A657B657B}"/>
    <cellStyle name="Comma 2 6 5 4" xfId="49379" xr:uid="{52A6763E-0129-438E-A9C8-7844C199AD7D}"/>
    <cellStyle name="Comma 2 6 5 5" xfId="47063" xr:uid="{14EA59C6-9BB0-4D3E-A76D-B2573CF9AF86}"/>
    <cellStyle name="Comma 2 6 5 6" xfId="44739" xr:uid="{01973EA8-2747-4A62-8C74-00DBC025D97E}"/>
    <cellStyle name="Comma 2 6 5 7" xfId="53209" xr:uid="{049EF4D5-84BF-4C5E-A523-D2D36C526E6D}"/>
    <cellStyle name="Comma 2 6 6" xfId="1000" xr:uid="{A4E62BC6-28AB-4457-890B-DEA95BC555FD}"/>
    <cellStyle name="Comma 2 6 6 2" xfId="1871" xr:uid="{94601A70-8792-4FD4-A3B7-D4C2DB689D98}"/>
    <cellStyle name="Comma 2 6 6 2 2" xfId="3581" xr:uid="{29CFB690-CD4A-4665-9AAA-E4D564F2C89B}"/>
    <cellStyle name="Comma 2 6 6 2 2 2" xfId="51928" xr:uid="{13F1BED1-2506-4EF2-9273-CF26EEF7FFD6}"/>
    <cellStyle name="Comma 2 6 6 2 3" xfId="50236" xr:uid="{021727B2-4BDA-45B8-A9B9-5F25A94A6BF5}"/>
    <cellStyle name="Comma 2 6 6 2 4" xfId="47982" xr:uid="{9877EF71-40D7-4F4F-9740-CD5C61101DEA}"/>
    <cellStyle name="Comma 2 6 6 3" xfId="2712" xr:uid="{082FC16E-0133-44F9-BA02-E842B580B4F2}"/>
    <cellStyle name="Comma 2 6 6 3 2" xfId="51061" xr:uid="{183FE9D2-11DB-42FF-9EF8-5C6500CEEA57}"/>
    <cellStyle name="Comma 2 6 6 4" xfId="49428" xr:uid="{9678D722-F3B5-46B6-A8EE-BCBF3A2084AC}"/>
    <cellStyle name="Comma 2 6 6 5" xfId="47113" xr:uid="{87AE7621-8D9E-4B89-94D6-E6B588C30428}"/>
    <cellStyle name="Comma 2 6 6 6" xfId="45307" xr:uid="{CAC7FF39-3AD9-4F3F-B6E3-A7B0A53E8192}"/>
    <cellStyle name="Comma 2 6 6 7" xfId="54064" xr:uid="{D2A141D5-CD46-4910-B126-F229DC3477D5}"/>
    <cellStyle name="Comma 2 6 7" xfId="1092" xr:uid="{982B322D-76AB-4AFE-8DCD-4E07B5AE6492}"/>
    <cellStyle name="Comma 2 6 7 2" xfId="1963" xr:uid="{985D6BFE-E708-411C-A472-AF161AAF8272}"/>
    <cellStyle name="Comma 2 6 7 2 2" xfId="3673" xr:uid="{6D30A6D1-28CB-45CE-AAB3-617EAF3804AB}"/>
    <cellStyle name="Comma 2 6 7 2 2 2" xfId="52020" xr:uid="{24836412-9FF6-4156-819B-C4D312722072}"/>
    <cellStyle name="Comma 2 6 7 2 3" xfId="50326" xr:uid="{98D4CF59-01CD-48FA-8AD7-26A670758896}"/>
    <cellStyle name="Comma 2 6 7 2 4" xfId="48074" xr:uid="{48728B72-D540-465A-92B8-79CF8C2D707A}"/>
    <cellStyle name="Comma 2 6 7 3" xfId="2804" xr:uid="{C01EF1DD-36AF-43C8-8746-668A661A364A}"/>
    <cellStyle name="Comma 2 6 7 3 2" xfId="51153" xr:uid="{59C64331-A9AB-4A91-A19D-213049DFB7F0}"/>
    <cellStyle name="Comma 2 6 7 4" xfId="49519" xr:uid="{234162C8-72AF-4FBF-805A-5E8C7A94AFFF}"/>
    <cellStyle name="Comma 2 6 7 5" xfId="47205" xr:uid="{7EE37E68-D49E-402F-9FC7-EA4B9B0D08D3}"/>
    <cellStyle name="Comma 2 6 8" xfId="1455" xr:uid="{EC8E54FA-F7B1-40DD-B0B3-AB4160F77A50}"/>
    <cellStyle name="Comma 2 6 8 2" xfId="3165" xr:uid="{58565676-07BE-4F5B-AC54-3AEF5F115C21}"/>
    <cellStyle name="Comma 2 6 8 2 2" xfId="51514" xr:uid="{AF2FF81C-498A-4CD1-A102-77B3A6C27BF4}"/>
    <cellStyle name="Comma 2 6 8 3" xfId="49842" xr:uid="{467118AF-66E1-4AC5-8E76-580B9EDB213F}"/>
    <cellStyle name="Comma 2 6 8 4" xfId="47566" xr:uid="{E8B488AC-CAA4-444B-A420-512F9AA31D2D}"/>
    <cellStyle name="Comma 2 6 9" xfId="2296" xr:uid="{3C8FEE36-A0E4-4A96-9CC6-65AA8C216C8B}"/>
    <cellStyle name="Comma 2 6 9 2" xfId="50647" xr:uid="{FC786528-C4D0-4E59-A950-C8A410688DAE}"/>
    <cellStyle name="Comma 2 6 9 3" xfId="48407" xr:uid="{D955E861-4CA8-4EF6-9CAC-76B64443D9EA}"/>
    <cellStyle name="Comma 2 7" xfId="147" xr:uid="{D689E90D-4ECD-43FB-8B52-01EFCE46A50C}"/>
    <cellStyle name="Comma 2 7 10" xfId="45895" xr:uid="{BD88C95A-EB75-4B36-8267-93DE4DBA0BB6}"/>
    <cellStyle name="Comma 2 7 11" xfId="46366" xr:uid="{CDBBCBC1-01A3-4C72-9544-0880FA24432E}"/>
    <cellStyle name="Comma 2 7 12" xfId="44598" xr:uid="{FBAC867B-D58F-4BF6-B201-33815FBD48B7}"/>
    <cellStyle name="Comma 2 7 13" xfId="44140" xr:uid="{06176518-17E5-4B3F-A099-9B9CED93A12E}"/>
    <cellStyle name="Comma 2 7 14" xfId="52435" xr:uid="{ACE62D0D-7292-41B9-9169-604BF9A731B8}"/>
    <cellStyle name="Comma 2 7 2" xfId="362" xr:uid="{9E04FD32-6505-4EBE-B4F2-D847E0FAC596}"/>
    <cellStyle name="Comma 2 7 2 10" xfId="44463" xr:uid="{2C4E104E-7660-4732-A6C1-240F606B1D9F}"/>
    <cellStyle name="Comma 2 7 2 11" xfId="788" xr:uid="{9DB6BC44-6D91-4E37-8230-206390B96121}"/>
    <cellStyle name="Comma 2 7 2 12" xfId="52648" xr:uid="{A07BA177-F2B6-4BA7-AAB7-1FCC5F04F44E}"/>
    <cellStyle name="Comma 2 7 2 2" xfId="1343" xr:uid="{7B5C54F2-0CB2-4DEB-8AB4-956A874559AD}"/>
    <cellStyle name="Comma 2 7 2 2 2" xfId="2214" xr:uid="{170D18B2-9CF0-4063-A28F-DE02121B8035}"/>
    <cellStyle name="Comma 2 7 2 2 2 2" xfId="3924" xr:uid="{F12EA339-3BFD-436A-A850-D9FC929FF82F}"/>
    <cellStyle name="Comma 2 7 2 2 2 2 2" xfId="52271" xr:uid="{CF1B19AB-1CE6-45AB-ADA8-F4CDFBF09FF2}"/>
    <cellStyle name="Comma 2 7 2 2 2 2 3" xfId="55647" xr:uid="{05DA1C42-FBE9-4DCC-9088-99A8175C7441}"/>
    <cellStyle name="Comma 2 7 2 2 2 3" xfId="50567" xr:uid="{B269ED36-4D21-433E-9A78-CC3ED9EB74FE}"/>
    <cellStyle name="Comma 2 7 2 2 2 4" xfId="48325" xr:uid="{57DFB8B2-D46E-420C-BDEB-334B87191CF6}"/>
    <cellStyle name="Comma 2 7 2 2 2 5" xfId="53934" xr:uid="{99B20F15-5E36-49BF-A672-ACDCDB688232}"/>
    <cellStyle name="Comma 2 7 2 2 3" xfId="3055" xr:uid="{C8E44C2B-B12C-4587-AF6A-A45FD0CE4FC1}"/>
    <cellStyle name="Comma 2 7 2 2 3 2" xfId="51404" xr:uid="{1F701ABC-CCE8-4EA1-9D21-0F7D31CE2A99}"/>
    <cellStyle name="Comma 2 7 2 2 3 3" xfId="54788" xr:uid="{F1600591-4F34-4B1B-BDC8-BD2DEFF88375}"/>
    <cellStyle name="Comma 2 7 2 2 4" xfId="49743" xr:uid="{9884402B-06DF-4579-B2CF-E4BE2FA558A4}"/>
    <cellStyle name="Comma 2 7 2 2 5" xfId="47456" xr:uid="{8FC83962-0106-4595-A826-225663AA9518}"/>
    <cellStyle name="Comma 2 7 2 2 6" xfId="53075" xr:uid="{A865835D-0675-4635-8FC8-15158D87D5B3}"/>
    <cellStyle name="Comma 2 7 2 3" xfId="1660" xr:uid="{7CF339C7-8B82-49F9-9740-9DDE9265CF1A}"/>
    <cellStyle name="Comma 2 7 2 3 2" xfId="3370" xr:uid="{361CFB03-79D5-40E3-8BCF-A31C65A88661}"/>
    <cellStyle name="Comma 2 7 2 3 2 2" xfId="51719" xr:uid="{7FABCCD9-E7B2-441A-A244-D6E790200A55}"/>
    <cellStyle name="Comma 2 7 2 3 2 3" xfId="55219" xr:uid="{15049EB1-1CAE-41D5-AABC-B50E0110A6D4}"/>
    <cellStyle name="Comma 2 7 2 3 3" xfId="50037" xr:uid="{F106C5BB-4FBE-4FBF-B69A-5EED16165B72}"/>
    <cellStyle name="Comma 2 7 2 3 4" xfId="47771" xr:uid="{6715F079-4CA1-4FC4-A529-8E64FC00F9E8}"/>
    <cellStyle name="Comma 2 7 2 3 5" xfId="53506" xr:uid="{818DEEFA-078A-4C01-B65E-6F412D8F6CC2}"/>
    <cellStyle name="Comma 2 7 2 4" xfId="2501" xr:uid="{DFBCADA8-B732-4EF3-B29C-71C599D52514}"/>
    <cellStyle name="Comma 2 7 2 4 2" xfId="50852" xr:uid="{5277F972-E779-458E-89AB-C0A62F01720A}"/>
    <cellStyle name="Comma 2 7 2 4 3" xfId="48612" xr:uid="{78E28C71-4FBB-49FF-935C-807E7A52A9D5}"/>
    <cellStyle name="Comma 2 7 2 4 4" xfId="54361" xr:uid="{AE5A629E-2EEC-4691-8E6A-927000E7DF2E}"/>
    <cellStyle name="Comma 2 7 2 5" xfId="4415" xr:uid="{29289E95-1F49-47FE-B88A-89C03A423FCE}"/>
    <cellStyle name="Comma 2 7 2 5 2" xfId="46902" xr:uid="{8492D9A0-9DBD-41E6-9E0E-0813D609CB5B}"/>
    <cellStyle name="Comma 2 7 2 6" xfId="45763" xr:uid="{315C01EA-D043-47A8-92F1-C05ED7983297}"/>
    <cellStyle name="Comma 2 7 2 6 2" xfId="49223" xr:uid="{5E024384-12EC-4C3E-9A97-43980DAAB730}"/>
    <cellStyle name="Comma 2 7 2 7" xfId="46231" xr:uid="{2A9CC191-9DF7-42CA-A7A6-C3C7E5964B21}"/>
    <cellStyle name="Comma 2 7 2 8" xfId="46566" xr:uid="{C0098E03-287E-4186-A014-3B899B217E76}"/>
    <cellStyle name="Comma 2 7 2 9" xfId="45064" xr:uid="{D999EDD1-22EC-47A3-9565-23C2D225D62E}"/>
    <cellStyle name="Comma 2 7 3" xfId="651" xr:uid="{E5545904-FA94-4549-88EE-A35DD15D9D41}"/>
    <cellStyle name="Comma 2 7 3 10" xfId="44335" xr:uid="{4BA3B083-EED9-4D12-AC5F-A878B7C6C752}"/>
    <cellStyle name="Comma 2 7 3 11" xfId="52862" xr:uid="{187FAE8B-8FB5-4619-BD4B-555E8D248F1E}"/>
    <cellStyle name="Comma 2 7 3 2" xfId="1207" xr:uid="{A29BC976-1D2E-48F8-8982-4D08E6C5216C}"/>
    <cellStyle name="Comma 2 7 3 2 2" xfId="2078" xr:uid="{8D838A7E-EBF7-430A-B1F2-840CFAE8C555}"/>
    <cellStyle name="Comma 2 7 3 2 2 2" xfId="3788" xr:uid="{168A5EB9-24D3-475D-8355-6766F7124EBE}"/>
    <cellStyle name="Comma 2 7 3 2 2 2 2" xfId="52135" xr:uid="{C6A36A19-56F0-49C0-B259-47B56EEB5515}"/>
    <cellStyle name="Comma 2 7 3 2 2 3" xfId="50438" xr:uid="{BAD533D7-0956-4E8C-98E3-3FB076F32724}"/>
    <cellStyle name="Comma 2 7 3 2 2 4" xfId="48189" xr:uid="{3824F5A2-729F-4531-9CBD-76F52F490AC6}"/>
    <cellStyle name="Comma 2 7 3 2 2 5" xfId="55433" xr:uid="{AD59FC09-DEF5-45D3-983A-1BE1343FC06D}"/>
    <cellStyle name="Comma 2 7 3 2 3" xfId="2919" xr:uid="{08C512C6-9B6A-44F0-8EF6-A53B5742284D}"/>
    <cellStyle name="Comma 2 7 3 2 3 2" xfId="51268" xr:uid="{51E7AD6F-B9C5-40B5-8641-94B3E95C5AFE}"/>
    <cellStyle name="Comma 2 7 3 2 4" xfId="49624" xr:uid="{450CCCB3-D847-4A33-9860-03B1BA5C05D4}"/>
    <cellStyle name="Comma 2 7 3 2 5" xfId="47320" xr:uid="{F5F3B5DF-45B7-4F88-9060-A197A63545E7}"/>
    <cellStyle name="Comma 2 7 3 2 6" xfId="53720" xr:uid="{0E5B5B92-15BE-4145-ADD7-EFB0B3B4B227}"/>
    <cellStyle name="Comma 2 7 3 3" xfId="1524" xr:uid="{8FEE405F-CA1E-4C90-AEFD-28C2669FC83A}"/>
    <cellStyle name="Comma 2 7 3 3 2" xfId="3234" xr:uid="{36B4C01B-F33F-4B41-A9DA-F5E9A9AE4FE3}"/>
    <cellStyle name="Comma 2 7 3 3 2 2" xfId="51583" xr:uid="{F862A9E3-CF05-4038-BCB1-7F00F814C666}"/>
    <cellStyle name="Comma 2 7 3 3 3" xfId="49908" xr:uid="{4C1987E1-986A-4206-BAE9-494C511E5F39}"/>
    <cellStyle name="Comma 2 7 3 3 4" xfId="47635" xr:uid="{57BAC709-29DC-4DF7-9887-349448357749}"/>
    <cellStyle name="Comma 2 7 3 3 5" xfId="54575" xr:uid="{6B198936-17B1-4BA8-9580-0D422BFA54DE}"/>
    <cellStyle name="Comma 2 7 3 4" xfId="2365" xr:uid="{9C1130C4-C046-4B57-9853-755524FA4173}"/>
    <cellStyle name="Comma 2 7 3 4 2" xfId="50716" xr:uid="{982A8A0B-F3DB-49C9-8AFC-3AE4FF8DC550}"/>
    <cellStyle name="Comma 2 7 3 4 3" xfId="48476" xr:uid="{22E90D53-B935-4E57-8D3B-E54660717693}"/>
    <cellStyle name="Comma 2 7 3 5" xfId="45158" xr:uid="{580B529F-3A9F-4A71-89A6-31595A6EA019}"/>
    <cellStyle name="Comma 2 7 3 5 2" xfId="46766" xr:uid="{52102467-CB8D-4B48-B202-70DA6BB7ACDF}"/>
    <cellStyle name="Comma 2 7 3 6" xfId="45649" xr:uid="{B012A98A-6A3C-4081-BF13-399A7F65819E}"/>
    <cellStyle name="Comma 2 7 3 6 2" xfId="49087" xr:uid="{5095DF5D-04F0-40F6-8186-75EC46DDF573}"/>
    <cellStyle name="Comma 2 7 3 7" xfId="46095" xr:uid="{A088441D-792E-4DE1-B009-092063091D0E}"/>
    <cellStyle name="Comma 2 7 3 8" xfId="46430" xr:uid="{BBEE21E9-1078-4C00-951D-92F53D9F7622}"/>
    <cellStyle name="Comma 2 7 3 9" xfId="44966" xr:uid="{6EE837F7-8469-44AE-B2F5-A0FB0F6846D5}"/>
    <cellStyle name="Comma 2 7 4" xfId="589" xr:uid="{448903C2-CD0B-4FB6-8E7D-582A2847101C}"/>
    <cellStyle name="Comma 2 7 4 10" xfId="44276" xr:uid="{80FF7390-E165-4372-8E4C-7E884DA72FB8}"/>
    <cellStyle name="Comma 2 7 4 11" xfId="53293" xr:uid="{AE242B0A-F92C-4DF9-BD27-47D9309BE685}"/>
    <cellStyle name="Comma 2 7 4 2" xfId="1146" xr:uid="{255DA54C-6E74-4ED2-BFEF-96066F167485}"/>
    <cellStyle name="Comma 2 7 4 2 2" xfId="2017" xr:uid="{C10C7DDD-752D-48F7-8FE8-4F800CFE6F23}"/>
    <cellStyle name="Comma 2 7 4 2 2 2" xfId="3727" xr:uid="{C3F90EA3-5364-49CF-A247-B0E40BC891C9}"/>
    <cellStyle name="Comma 2 7 4 2 2 2 2" xfId="52074" xr:uid="{43206B56-1B94-457F-8545-88CCDDCB3C5A}"/>
    <cellStyle name="Comma 2 7 4 2 2 3" xfId="50380" xr:uid="{9688FF76-1259-4054-8A25-66E7FE176293}"/>
    <cellStyle name="Comma 2 7 4 2 2 4" xfId="48128" xr:uid="{4B0B631D-CC18-48E7-A86C-67B35EB3A95E}"/>
    <cellStyle name="Comma 2 7 4 2 3" xfId="2858" xr:uid="{913ADAAE-CAFC-4DC8-BD33-3F0E07DA24AD}"/>
    <cellStyle name="Comma 2 7 4 2 3 2" xfId="51207" xr:uid="{25774139-9A25-4462-83A9-3BCB15B4B91C}"/>
    <cellStyle name="Comma 2 7 4 2 4" xfId="49569" xr:uid="{A5335828-C6AD-4FF4-B3C4-CBDE2DA34A81}"/>
    <cellStyle name="Comma 2 7 4 2 5" xfId="47259" xr:uid="{10CB68EB-FF59-45F3-A1C6-7168FDF91BB4}"/>
    <cellStyle name="Comma 2 7 4 2 6" xfId="55006" xr:uid="{5F52C9C3-FF1C-4F6A-898B-FBFCA4F38827}"/>
    <cellStyle name="Comma 2 7 4 3" xfId="1005" xr:uid="{61697426-4920-4645-B5FF-7ADC386293FF}"/>
    <cellStyle name="Comma 2 7 4 3 2" xfId="1876" xr:uid="{37C4E267-9DAE-4C15-8CBE-1FDF8CCC4FD6}"/>
    <cellStyle name="Comma 2 7 4 3 2 2" xfId="3586" xr:uid="{BCA71B84-7CB7-4E23-B0D6-EAC10C3084DB}"/>
    <cellStyle name="Comma 2 7 4 3 2 2 2" xfId="51933" xr:uid="{B7808217-5996-416F-9367-B37A287FE47A}"/>
    <cellStyle name="Comma 2 7 4 3 2 3" xfId="50241" xr:uid="{4FF8895C-83B1-4F4E-9125-E35BB123C2CD}"/>
    <cellStyle name="Comma 2 7 4 3 2 4" xfId="47987" xr:uid="{6027724A-B7D5-4F3C-96B8-0B643EDB3158}"/>
    <cellStyle name="Comma 2 7 4 3 3" xfId="2717" xr:uid="{5358F6D5-373C-424F-A69C-319A163567B5}"/>
    <cellStyle name="Comma 2 7 4 3 3 2" xfId="51066" xr:uid="{BF85E3DD-8AD4-4599-8902-62BCAC670E28}"/>
    <cellStyle name="Comma 2 7 4 3 4" xfId="49433" xr:uid="{43572B42-2AE8-4DBC-A576-7FF2A0C2F4F4}"/>
    <cellStyle name="Comma 2 7 4 3 5" xfId="47118" xr:uid="{3DB2178D-644F-41B6-BEBA-2F1A3C8B5F73}"/>
    <cellStyle name="Comma 2 7 4 4" xfId="1463" xr:uid="{ADB0D7DD-FA62-4B6C-9E88-2B28EBAA2FEC}"/>
    <cellStyle name="Comma 2 7 4 4 2" xfId="3173" xr:uid="{42E215CD-AD6B-44A8-86B8-924E1973CEBD}"/>
    <cellStyle name="Comma 2 7 4 4 2 2" xfId="51522" xr:uid="{25760C6B-F91B-49A8-96C1-844B21AE6629}"/>
    <cellStyle name="Comma 2 7 4 4 3" xfId="49850" xr:uid="{D00A8359-1D99-40C4-A33E-AB2154220FB1}"/>
    <cellStyle name="Comma 2 7 4 4 4" xfId="47574" xr:uid="{13C55C05-34ED-4702-95BF-678113BEECBA}"/>
    <cellStyle name="Comma 2 7 4 5" xfId="2304" xr:uid="{F4421350-380F-45CF-9021-78395FAC8332}"/>
    <cellStyle name="Comma 2 7 4 5 2" xfId="50655" xr:uid="{6A354E82-B666-412E-ABB3-DEE00245F645}"/>
    <cellStyle name="Comma 2 7 4 5 3" xfId="48415" xr:uid="{9E17C6EC-124A-435F-9032-CE26E903789E}"/>
    <cellStyle name="Comma 2 7 4 6" xfId="45593" xr:uid="{3643B0BE-992A-4BF9-8D58-7FCB817413DA}"/>
    <cellStyle name="Comma 2 7 4 6 2" xfId="49026" xr:uid="{7D03FF82-AFCF-4387-8FF7-5EF7E3F95D5A}"/>
    <cellStyle name="Comma 2 7 4 7" xfId="46034" xr:uid="{19413F59-4615-4514-A5DA-FC245AE7874E}"/>
    <cellStyle name="Comma 2 7 4 8" xfId="46705" xr:uid="{BD7CE134-296F-4116-8E88-BF739AAF300A}"/>
    <cellStyle name="Comma 2 7 4 9" xfId="44906" xr:uid="{A96C408D-3030-4A05-9208-8CD8CCDE7071}"/>
    <cellStyle name="Comma 2 7 5" xfId="1098" xr:uid="{76C63A87-5855-4A88-BB3C-2F978F371CD7}"/>
    <cellStyle name="Comma 2 7 5 2" xfId="1969" xr:uid="{60348DD9-D90F-4AF1-8F32-ADECABB915B6}"/>
    <cellStyle name="Comma 2 7 5 2 2" xfId="3679" xr:uid="{5D1A3936-50F4-4FD7-8F85-FB02895B60BD}"/>
    <cellStyle name="Comma 2 7 5 2 2 2" xfId="52026" xr:uid="{8FD07637-4B70-468B-B581-E535ECE7CB4C}"/>
    <cellStyle name="Comma 2 7 5 2 3" xfId="50332" xr:uid="{A6D70A07-D5FF-4A0B-9B51-F1681B6CC8B8}"/>
    <cellStyle name="Comma 2 7 5 2 4" xfId="48080" xr:uid="{1E5D8061-349E-4474-8D66-4B74A1661DE9}"/>
    <cellStyle name="Comma 2 7 5 3" xfId="2810" xr:uid="{7E565CE8-2B56-4213-8B91-C6C9C3B6E414}"/>
    <cellStyle name="Comma 2 7 5 3 2" xfId="51159" xr:uid="{C5A858FE-307C-4EE9-A888-00D8123F7536}"/>
    <cellStyle name="Comma 2 7 5 3 3" xfId="48857" xr:uid="{49E959EE-42BB-44F3-808D-2012BBB8A7D0}"/>
    <cellStyle name="Comma 2 7 5 4" xfId="45550" xr:uid="{9D97C0C8-FEC6-4E6A-B144-93F555279872}"/>
    <cellStyle name="Comma 2 7 5 4 2" xfId="49525" xr:uid="{4D8CFA83-D365-4C7E-81DE-EF92784E24DC}"/>
    <cellStyle name="Comma 2 7 5 5" xfId="45986" xr:uid="{3C688D3D-79C2-422E-86CC-5C9D74CE7178}"/>
    <cellStyle name="Comma 2 7 5 6" xfId="47211" xr:uid="{827CD95C-8B93-49F3-9925-B59B20A2132F}"/>
    <cellStyle name="Comma 2 7 5 7" xfId="44864" xr:uid="{3C49DB8F-5D59-4A35-B9EE-E5FF7A82F1CD}"/>
    <cellStyle name="Comma 2 7 5 8" xfId="44231" xr:uid="{610D6337-9742-4FCA-8A67-53FB1D4954D6}"/>
    <cellStyle name="Comma 2 7 5 9" xfId="54148" xr:uid="{2247CBB9-FCD7-44FC-AA9D-58F921F5B028}"/>
    <cellStyle name="Comma 2 7 6" xfId="1392" xr:uid="{09C869C3-917E-493F-9DD0-5F5481C9C89B}"/>
    <cellStyle name="Comma 2 7 6 2" xfId="3103" xr:uid="{B4E7E6F0-4A72-4709-BD7A-9A2669538E67}"/>
    <cellStyle name="Comma 2 7 6 2 2" xfId="51452" xr:uid="{231BF3F4-7D92-42E2-A6EF-A1A8C45CFFD7}"/>
    <cellStyle name="Comma 2 7 6 2 3" xfId="48964" xr:uid="{2CC36394-0073-4F75-B1B2-D6F21AF8696F}"/>
    <cellStyle name="Comma 2 7 6 3" xfId="49781" xr:uid="{DC73C626-142A-44F5-ADD9-4DC798DA6E2C}"/>
    <cellStyle name="Comma 2 7 6 4" xfId="47504" xr:uid="{C566ED94-1E9C-4FEA-9C02-60327C0A76E5}"/>
    <cellStyle name="Comma 2 7 7" xfId="4200" xr:uid="{ADBF702C-CBEA-4D7A-B7F9-4A9FA365B262}"/>
    <cellStyle name="Comma 2 7 7 2" xfId="46657" xr:uid="{27F51CFF-0CC2-416F-BE5F-87029AAD79C8}"/>
    <cellStyle name="Comma 2 7 8" xfId="45108" xr:uid="{E5AAA325-E703-4F26-A02C-E693840AD131}"/>
    <cellStyle name="Comma 2 7 9" xfId="45463" xr:uid="{FE128027-0BA7-4E4C-9F1B-01AD6C8CD345}"/>
    <cellStyle name="Comma 2 8" xfId="252" xr:uid="{EBC15FCA-90A5-4D15-8A2F-4419B9774C9D}"/>
    <cellStyle name="Comma 2 8 10" xfId="46376" xr:uid="{FF64C391-7E6F-4053-991C-666C5E7A143D}"/>
    <cellStyle name="Comma 2 8 11" xfId="44542" xr:uid="{32E3E39A-8C84-4D30-8D93-A440BFDF5AF3}"/>
    <cellStyle name="Comma 2 8 12" xfId="44084" xr:uid="{AE0B1EB0-1067-4C87-9E9F-F45D01C09F30}"/>
    <cellStyle name="Comma 2 8 13" xfId="597" xr:uid="{2B9EA887-4FC2-4C6F-8170-ADCFFBCEC490}"/>
    <cellStyle name="Comma 2 8 14" xfId="52538" xr:uid="{1CC54B1D-5950-466D-B81D-6A6B0325FAC6}"/>
    <cellStyle name="Comma 2 8 2" xfId="731" xr:uid="{05EC33BE-BD2E-4C9D-BF73-028C861019B1}"/>
    <cellStyle name="Comma 2 8 2 10" xfId="44412" xr:uid="{6E392341-0C1A-46F8-8A4E-32D5AAA94C83}"/>
    <cellStyle name="Comma 2 8 2 11" xfId="52965" xr:uid="{46B471B1-A0AF-4299-8C6F-02CC75783F26}"/>
    <cellStyle name="Comma 2 8 2 2" xfId="1287" xr:uid="{C6795816-A17C-447D-9E74-526408F8A534}"/>
    <cellStyle name="Comma 2 8 2 2 2" xfId="2158" xr:uid="{1442FABA-193C-47B7-A53C-D7B1A837A358}"/>
    <cellStyle name="Comma 2 8 2 2 2 2" xfId="3868" xr:uid="{7010491E-D8BD-40BC-AD03-15A579751680}"/>
    <cellStyle name="Comma 2 8 2 2 2 2 2" xfId="52215" xr:uid="{94228D05-A7B5-46D3-A992-C1FB72400347}"/>
    <cellStyle name="Comma 2 8 2 2 2 3" xfId="50515" xr:uid="{04977C84-DC99-4D25-9575-3EBFD38EC99D}"/>
    <cellStyle name="Comma 2 8 2 2 2 4" xfId="48269" xr:uid="{F933A1EA-3E8D-4360-A9EA-404F8515DC93}"/>
    <cellStyle name="Comma 2 8 2 2 2 5" xfId="55537" xr:uid="{C514E90C-AC6A-449C-9596-7F910D4E9D25}"/>
    <cellStyle name="Comma 2 8 2 2 3" xfId="2999" xr:uid="{1A90C35A-B7D7-4432-8125-261DF1F63BFB}"/>
    <cellStyle name="Comma 2 8 2 2 3 2" xfId="51348" xr:uid="{4E86F787-11F6-4E85-AB3C-7B597606CD4D}"/>
    <cellStyle name="Comma 2 8 2 2 4" xfId="49697" xr:uid="{984DA51F-B2F6-4E7A-A712-1BBF55DA5929}"/>
    <cellStyle name="Comma 2 8 2 2 5" xfId="47400" xr:uid="{54B8AC08-915C-4FE8-B300-A952E990FF96}"/>
    <cellStyle name="Comma 2 8 2 2 6" xfId="53824" xr:uid="{04F2F62C-B3AE-4906-A581-D731C7B617A9}"/>
    <cellStyle name="Comma 2 8 2 3" xfId="1604" xr:uid="{7CFB0ADA-928C-4BE1-BB0E-3034F78A60CC}"/>
    <cellStyle name="Comma 2 8 2 3 2" xfId="3314" xr:uid="{FB1F4307-39B2-4DBD-A0EB-D4E73A151677}"/>
    <cellStyle name="Comma 2 8 2 3 2 2" xfId="51663" xr:uid="{1D23BAE1-8D04-405E-A779-B88E0EDD2332}"/>
    <cellStyle name="Comma 2 8 2 3 3" xfId="49985" xr:uid="{BF74AF2A-98BD-4EDE-B6F7-BCA9A07790BF}"/>
    <cellStyle name="Comma 2 8 2 3 4" xfId="47715" xr:uid="{EFE07161-2C74-4E8D-9D43-E079F54ABC8D}"/>
    <cellStyle name="Comma 2 8 2 3 5" xfId="54678" xr:uid="{D052EA02-E02A-4C02-A516-867B4427B88D}"/>
    <cellStyle name="Comma 2 8 2 4" xfId="2445" xr:uid="{65BEF66C-9CFE-473C-8230-AC0D1EA7B0E4}"/>
    <cellStyle name="Comma 2 8 2 4 2" xfId="50796" xr:uid="{6034506B-909F-4344-8AB2-D5759F44681F}"/>
    <cellStyle name="Comma 2 8 2 4 3" xfId="48556" xr:uid="{8720CFF8-30F6-4BA0-A65A-53FEA95B60E9}"/>
    <cellStyle name="Comma 2 8 2 5" xfId="45224" xr:uid="{995B4414-A0F1-4B3E-8D6B-7CFA37F28288}"/>
    <cellStyle name="Comma 2 8 2 5 2" xfId="46846" xr:uid="{61E93F75-8F31-4055-90E6-FD4F34F73416}"/>
    <cellStyle name="Comma 2 8 2 6" xfId="45719" xr:uid="{A0536A77-FE18-49F4-995E-8E3AD0594FCD}"/>
    <cellStyle name="Comma 2 8 2 6 2" xfId="49167" xr:uid="{5CAA0421-8B0B-40A7-9F28-C0A453BA4C83}"/>
    <cellStyle name="Comma 2 8 2 7" xfId="46175" xr:uid="{A0033CEF-7F1C-4C2E-B056-DCAD53E4D442}"/>
    <cellStyle name="Comma 2 8 2 8" xfId="46510" xr:uid="{E7A51947-DAFA-4FC9-B348-137A56F348D2}"/>
    <cellStyle name="Comma 2 8 2 9" xfId="45010" xr:uid="{ACFCA070-3A14-4B66-B72D-34A956060B82}"/>
    <cellStyle name="Comma 2 8 3" xfId="1153" xr:uid="{76A466A9-A32D-4864-A05C-37AD6BA1EBE0}"/>
    <cellStyle name="Comma 2 8 3 10" xfId="53396" xr:uid="{F3082100-F352-4496-AB1F-B04852179BA1}"/>
    <cellStyle name="Comma 2 8 3 2" xfId="2024" xr:uid="{1F3237FD-57BA-4B13-8BCA-EB91B26862FC}"/>
    <cellStyle name="Comma 2 8 3 2 2" xfId="3734" xr:uid="{FC865BE9-7E3E-49AA-9F89-C5D0D8E82525}"/>
    <cellStyle name="Comma 2 8 3 2 2 2" xfId="52081" xr:uid="{2E336EC4-7A23-441C-BD55-EC43200FBF78}"/>
    <cellStyle name="Comma 2 8 3 2 3" xfId="50387" xr:uid="{E63FA781-B3B2-47F3-8191-AF21548D7657}"/>
    <cellStyle name="Comma 2 8 3 2 4" xfId="48135" xr:uid="{28F13553-7A3D-438D-94F4-B56A366E49FA}"/>
    <cellStyle name="Comma 2 8 3 2 5" xfId="55109" xr:uid="{6D657E3D-6D7F-40A2-8C45-AF480FF018AE}"/>
    <cellStyle name="Comma 2 8 3 3" xfId="2865" xr:uid="{84E0FB16-BDBA-452A-BE4E-C6AEA507A139}"/>
    <cellStyle name="Comma 2 8 3 3 2" xfId="51214" xr:uid="{151330CC-5BF8-4D49-890F-85CC4FCF627C}"/>
    <cellStyle name="Comma 2 8 3 3 3" xfId="48898" xr:uid="{4EC55E4E-FDE2-42CB-975A-78500C32A036}"/>
    <cellStyle name="Comma 2 8 3 4" xfId="45597" xr:uid="{C6D8A86F-414B-442A-AF66-0208AE6271D9}"/>
    <cellStyle name="Comma 2 8 3 4 2" xfId="49576" xr:uid="{5F3B8608-3FB3-4052-A9E8-BA99944FDDEC}"/>
    <cellStyle name="Comma 2 8 3 5" xfId="46041" xr:uid="{B869C87E-7EAE-4E39-A7AE-DBBA3487C30B}"/>
    <cellStyle name="Comma 2 8 3 6" xfId="47266" xr:uid="{FF5EDCCB-3B2E-44AB-B365-DB8FFBAE3CF9}"/>
    <cellStyle name="Comma 2 8 3 7" xfId="44913" xr:uid="{9711EA95-AE9D-4EE8-84AE-0471B4C3880C}"/>
    <cellStyle name="Comma 2 8 3 8" xfId="44283" xr:uid="{B700A5C4-2D10-4176-A799-E01CEC93542B}"/>
    <cellStyle name="Comma 2 8 3 9" xfId="44036" xr:uid="{00467949-24DF-488F-8710-722080023691}"/>
    <cellStyle name="Comma 2 8 4" xfId="1383" xr:uid="{539690B1-151E-48F0-B3D8-FA68D10D037C}"/>
    <cellStyle name="Comma 2 8 4 2" xfId="3094" xr:uid="{2CCF727F-9B55-45A9-B188-EBC7124AA42B}"/>
    <cellStyle name="Comma 2 8 4 2 2" xfId="51443" xr:uid="{DEC617C6-8241-4413-8213-57714C6001FF}"/>
    <cellStyle name="Comma 2 8 4 2 3" xfId="48956" xr:uid="{93A67E3F-78F3-4A69-A95F-A363DE2FE184}"/>
    <cellStyle name="Comma 2 8 4 3" xfId="49772" xr:uid="{FFB7F416-0132-472B-A64C-4F0DB1C44D91}"/>
    <cellStyle name="Comma 2 8 4 4" xfId="47495" xr:uid="{18645B3D-E631-4A6D-8E04-A51C60CD870E}"/>
    <cellStyle name="Comma 2 8 4 5" xfId="44726" xr:uid="{5095E1EF-0C18-4EF5-9748-7B03E3272977}"/>
    <cellStyle name="Comma 2 8 4 6" xfId="54251" xr:uid="{709DBF70-2079-4E98-BFF7-C251104F73C4}"/>
    <cellStyle name="Comma 2 8 5" xfId="1470" xr:uid="{808D4A83-6878-49F1-982C-8C508F7547EE}"/>
    <cellStyle name="Comma 2 8 5 2" xfId="3180" xr:uid="{6CB569B8-52F6-46B3-9A43-05AD2E99FE43}"/>
    <cellStyle name="Comma 2 8 5 2 2" xfId="51529" xr:uid="{DEA6A844-F30E-4F6A-BBDB-C53FDF83AD20}"/>
    <cellStyle name="Comma 2 8 5 3" xfId="49857" xr:uid="{5B917448-DC1F-41AE-B582-3F602A275C3A}"/>
    <cellStyle name="Comma 2 8 5 4" xfId="47581" xr:uid="{8C0B7113-C884-4A36-B7E0-7F26DD804125}"/>
    <cellStyle name="Comma 2 8 5 5" xfId="45349" xr:uid="{EC8FD54D-C35B-43E5-8527-483533AE7D82}"/>
    <cellStyle name="Comma 2 8 5 6" xfId="44039" xr:uid="{5D2407DC-55FA-4562-ADC5-8157BEB16249}"/>
    <cellStyle name="Comma 2 8 6" xfId="2311" xr:uid="{4390079B-81DD-48B3-9CC6-0B33588DE246}"/>
    <cellStyle name="Comma 2 8 6 2" xfId="50662" xr:uid="{6AF3B92C-17E3-45B4-91CC-1A47A9D5DA99}"/>
    <cellStyle name="Comma 2 8 6 3" xfId="48422" xr:uid="{BA930A92-D94C-40BB-A718-79BAB2A4DD5E}"/>
    <cellStyle name="Comma 2 8 7" xfId="4305" xr:uid="{C531AD45-EFAD-426C-951F-247216BBAD01}"/>
    <cellStyle name="Comma 2 8 7 2" xfId="46712" xr:uid="{85FB8EAE-BCBF-4BF3-966F-653D6E143DE6}"/>
    <cellStyle name="Comma 2 8 7 3" xfId="45116" xr:uid="{E2748639-DBEC-427A-954E-26CCB9FD0288}"/>
    <cellStyle name="Comma 2 8 8" xfId="45409" xr:uid="{C6FBDC96-838C-474B-9629-89B078C103E1}"/>
    <cellStyle name="Comma 2 8 8 2" xfId="49033" xr:uid="{70C8998F-9497-41F7-9E35-E0DF619B7ABC}"/>
    <cellStyle name="Comma 2 8 9" xfId="45839" xr:uid="{B67066DC-5BBF-441B-A311-D4B5A8D3B907}"/>
    <cellStyle name="Comma 2 9" xfId="18" xr:uid="{5ACDB480-640C-453C-BD2B-DB130AD6D60A}"/>
    <cellStyle name="Comma 2 9 10" xfId="44638" xr:uid="{87887639-83A0-4DBD-96B7-002C89856DD1}"/>
    <cellStyle name="Comma 2 9 11" xfId="44373" xr:uid="{B129D7F9-382B-4D86-B3CD-1FC3C9C41FA4}"/>
    <cellStyle name="Comma 2 9 12" xfId="691" xr:uid="{1874129F-BD85-4D8D-96B1-21D7D4987F3C}"/>
    <cellStyle name="Comma 2 9 13" xfId="52752" xr:uid="{1EFEB412-345B-4F0B-BCCA-5E5056F7937D}"/>
    <cellStyle name="Comma 2 9 2" xfId="830" xr:uid="{7FE044AA-7C4D-4303-9820-8C35AEC7CBA6}"/>
    <cellStyle name="Comma 2 9 2 2" xfId="1702" xr:uid="{BBCF01D6-F1BC-4303-9C4F-73BECFCCED09}"/>
    <cellStyle name="Comma 2 9 2 2 2" xfId="3412" xr:uid="{CA384D57-112C-4AE4-B9BD-052A91818016}"/>
    <cellStyle name="Comma 2 9 2 2 2 2" xfId="51761" xr:uid="{93185070-C58A-4F13-99B6-43904D20AC7D}"/>
    <cellStyle name="Comma 2 9 2 2 3" xfId="50077" xr:uid="{66429A17-B7D7-4DC6-8483-2BC0CDAC2FFC}"/>
    <cellStyle name="Comma 2 9 2 2 4" xfId="47813" xr:uid="{AF8CA328-42F4-4FC1-8F48-B488584A520E}"/>
    <cellStyle name="Comma 2 9 2 2 5" xfId="55323" xr:uid="{D7CCAF26-0E6C-4EFA-952C-B85ACDFC93F0}"/>
    <cellStyle name="Comma 2 9 2 3" xfId="2543" xr:uid="{6FFE0B97-94CB-4E5A-BD61-F351F43132A9}"/>
    <cellStyle name="Comma 2 9 2 3 2" xfId="50894" xr:uid="{2FDA8B2E-C676-478B-BFD9-3CD1CBFDE0F5}"/>
    <cellStyle name="Comma 2 9 2 3 3" xfId="48651" xr:uid="{FD043413-D3B9-4188-AB2C-E66D3EE0BFC9}"/>
    <cellStyle name="Comma 2 9 2 4" xfId="49265" xr:uid="{0E4CE998-51F3-432F-A133-5EF2D48FE1D0}"/>
    <cellStyle name="Comma 2 9 2 5" xfId="46944" xr:uid="{CDE40375-20C3-48DB-9124-68FC96AF2118}"/>
    <cellStyle name="Comma 2 9 2 6" xfId="53610" xr:uid="{19CE5C79-9038-4E47-94BD-616783D1801A}"/>
    <cellStyle name="Comma 2 9 3" xfId="1247" xr:uid="{055AA79F-3BE7-4E86-92B5-A83C85002014}"/>
    <cellStyle name="Comma 2 9 3 2" xfId="2118" xr:uid="{AA43A643-9FC1-4292-ABE8-3A3088703A4B}"/>
    <cellStyle name="Comma 2 9 3 2 2" xfId="3828" xr:uid="{39EA0BDC-5F15-4D71-BC9E-AF80A595810C}"/>
    <cellStyle name="Comma 2 9 3 2 2 2" xfId="52175" xr:uid="{97D88656-7493-4CAB-9658-45EE92083C00}"/>
    <cellStyle name="Comma 2 9 3 2 3" xfId="50476" xr:uid="{3A647A04-0FAD-4791-8DEB-497C9A9C3305}"/>
    <cellStyle name="Comma 2 9 3 2 4" xfId="48229" xr:uid="{D37E2457-7560-4251-9FC9-790DB8B132F9}"/>
    <cellStyle name="Comma 2 9 3 3" xfId="2959" xr:uid="{75CBE30F-0B69-412A-AB6B-70F084DB7ABB}"/>
    <cellStyle name="Comma 2 9 3 3 2" xfId="51308" xr:uid="{C8FAA09B-85F6-4B06-933F-EE2285A3E2DE}"/>
    <cellStyle name="Comma 2 9 3 4" xfId="49661" xr:uid="{9C333D16-CE89-45E9-A609-7E2808B70C8A}"/>
    <cellStyle name="Comma 2 9 3 5" xfId="47360" xr:uid="{605D21EF-F519-4ABC-8CD9-2FEDA62449BE}"/>
    <cellStyle name="Comma 2 9 3 6" xfId="54465" xr:uid="{55D2AB9D-998F-40E3-8D54-7D278BD53E1D}"/>
    <cellStyle name="Comma 2 9 4" xfId="1564" xr:uid="{49CB7F37-823F-4199-92B7-DC75E4248712}"/>
    <cellStyle name="Comma 2 9 4 2" xfId="3274" xr:uid="{82E74BC5-8CCB-4D11-8D07-B91DD6A4D7D8}"/>
    <cellStyle name="Comma 2 9 4 2 2" xfId="51623" xr:uid="{749A17E1-1A9F-4B1B-ACBC-51ADE3674A57}"/>
    <cellStyle name="Comma 2 9 4 3" xfId="49946" xr:uid="{0F968FC8-FFBA-4E6A-B94F-FCB608EAD362}"/>
    <cellStyle name="Comma 2 9 4 4" xfId="47675" xr:uid="{966FCF05-97CB-4747-BBFE-463BFF54D14F}"/>
    <cellStyle name="Comma 2 9 5" xfId="2405" xr:uid="{C764FC42-12F7-4A53-9E75-FF88A6BC28E5}"/>
    <cellStyle name="Comma 2 9 5 2" xfId="50756" xr:uid="{7FD94E9F-F58C-4B02-819E-175D13A87D76}"/>
    <cellStyle name="Comma 2 9 5 3" xfId="48516" xr:uid="{8124FC46-B63F-476D-8682-39BCA595BE15}"/>
    <cellStyle name="Comma 2 9 6" xfId="45196" xr:uid="{A026D756-4C26-4A54-9892-C6C4C35C4C48}"/>
    <cellStyle name="Comma 2 9 6 2" xfId="46806" xr:uid="{6045EA82-7332-43EB-AB50-D2C65CF23295}"/>
    <cellStyle name="Comma 2 9 7" xfId="45680" xr:uid="{4352C86F-F3D9-4485-BCD8-B7612E8E6506}"/>
    <cellStyle name="Comma 2 9 7 2" xfId="49127" xr:uid="{7A8DC594-5717-48DA-BE79-B6A0C2A70323}"/>
    <cellStyle name="Comma 2 9 8" xfId="46135" xr:uid="{7443BF17-0BE2-4B54-BEC4-D312639A8C43}"/>
    <cellStyle name="Comma 2 9 9" xfId="46470" xr:uid="{D4040E34-E19D-49BF-AF84-754A838F1C4C}"/>
    <cellStyle name="Comma 2_DF1208 Manati" xfId="6503" xr:uid="{4732B18C-4DA7-402F-BBA8-CE30EAA20DC0}"/>
    <cellStyle name="Comma 20" xfId="1413" xr:uid="{6C0DD9DB-55A8-4882-97D0-97E954821F2B}"/>
    <cellStyle name="Comma 20 2" xfId="3123" xr:uid="{B4526ED8-9022-49E2-ADA2-7F2BCC37DA92}"/>
    <cellStyle name="Comma 20 2 2" xfId="51472" xr:uid="{6BBBA918-5926-4F49-9264-38C7F7577750}"/>
    <cellStyle name="Comma 20 3" xfId="49800" xr:uid="{53DA53A2-9C0A-454D-9ED5-4DD2343C6D4C}"/>
    <cellStyle name="Comma 20 4" xfId="47524" xr:uid="{E5FF1091-4CEA-471E-B438-003DE183B9ED}"/>
    <cellStyle name="Comma 21" xfId="2254" xr:uid="{4642166A-F72A-4729-AAFB-77BC1C663D8E}"/>
    <cellStyle name="Comma 21 2" xfId="50605" xr:uid="{DCC4E3B4-170F-45AE-B29E-F38D5D5A3A7C}"/>
    <cellStyle name="Comma 21 3" xfId="48365" xr:uid="{A78D3519-9D77-4C5C-BD65-F1AF0DDEB992}"/>
    <cellStyle name="Comma 22" xfId="3962" xr:uid="{AC79884F-690D-4C6B-BBFF-0B3CD3B069DF}"/>
    <cellStyle name="Comma 22 2" xfId="52309" xr:uid="{F6EE2CD5-EC99-4FB4-82AA-43EFBA95926E}"/>
    <cellStyle name="Comma 22 3" xfId="48970" xr:uid="{0F767DBF-BAB7-4368-8638-6A3FD89B8918}"/>
    <cellStyle name="Comma 23" xfId="4014" xr:uid="{D0CB1028-759C-4421-AD21-C86758F4512B}"/>
    <cellStyle name="Comma 24" xfId="4058" xr:uid="{B99CE34A-0D27-4B75-9004-48C86B28E56F}"/>
    <cellStyle name="Comma 24 2" xfId="45802" xr:uid="{10EEAB74-B43E-450E-B28C-5FCC3C48ADC9}"/>
    <cellStyle name="Comma 25" xfId="4079" xr:uid="{E3232D41-B605-4D94-8807-4DE18FA9A89E}"/>
    <cellStyle name="Comma 25 2" xfId="46270" xr:uid="{3298D515-8F35-4309-A88F-F86B21AD057C}"/>
    <cellStyle name="Comma 26" xfId="44029" xr:uid="{66BDBEF8-9B16-4556-A10E-5F6A31BA5360}"/>
    <cellStyle name="Comma 27" xfId="44034" xr:uid="{9B978F13-883B-4D60-81B4-506D0A02371A}"/>
    <cellStyle name="Comma 27 2" xfId="44042" xr:uid="{B4A8F0E8-A948-4720-BA20-C9F01DC3C36B}"/>
    <cellStyle name="Comma 28" xfId="52312" xr:uid="{9FDA6DF1-0C93-4843-89FE-AE1CEB358F24}"/>
    <cellStyle name="Comma 29" xfId="52316" xr:uid="{16D58C1F-6C7E-4925-BCF3-B168F48281AA}"/>
    <cellStyle name="Comma 3" xfId="14" xr:uid="{6F33769C-EF39-4D0B-96A2-A7F13D6DB7A9}"/>
    <cellStyle name="Comma 3 10" xfId="908" xr:uid="{5F24D90C-C49B-4DBE-A74E-731A05B1C02B}"/>
    <cellStyle name="Comma 3 10 2" xfId="1780" xr:uid="{8C3CD3AC-83DA-4D1B-97BE-8B025C0A4522}"/>
    <cellStyle name="Comma 3 10 2 2" xfId="3490" xr:uid="{48F99BD4-83B8-41D4-8833-342EB1CE7D2E}"/>
    <cellStyle name="Comma 3 10 2 2 2" xfId="51837" xr:uid="{AB3B2CE4-1A04-4929-862A-D01844EF0B0A}"/>
    <cellStyle name="Comma 3 10 2 3" xfId="50147" xr:uid="{CDCCC30E-4261-40CC-8AA4-3FABE8830D1C}"/>
    <cellStyle name="Comma 3 10 2 4" xfId="47891" xr:uid="{93398019-FE72-4BE2-ABDF-6F328B112B57}"/>
    <cellStyle name="Comma 3 10 3" xfId="2621" xr:uid="{5D4764E9-3D96-4DE0-A8CB-7C4DBD164C61}"/>
    <cellStyle name="Comma 3 10 3 2" xfId="50970" xr:uid="{2AFDA1D4-5816-4282-B224-3476898F502C}"/>
    <cellStyle name="Comma 3 10 3 3" xfId="48727" xr:uid="{18946893-661A-4BFD-9CDC-A70D02674C82}"/>
    <cellStyle name="Comma 3 10 4" xfId="45505" xr:uid="{2A015BA9-60B4-49ED-8CBC-E32763BADC0D}"/>
    <cellStyle name="Comma 3 10 4 2" xfId="47022" xr:uid="{C5CCDA31-CC3F-4BB8-A14F-1F699DAA89FA}"/>
    <cellStyle name="Comma 3 10 5" xfId="45937" xr:uid="{40523C03-0827-4B17-BDCE-8FB26326A812}"/>
    <cellStyle name="Comma 3 10 5 2" xfId="49338" xr:uid="{1CA308B2-3F88-491D-B7F0-6639F1E2CCB0}"/>
    <cellStyle name="Comma 3 10 6" xfId="46317" xr:uid="{BEA294A7-A054-4561-B91E-1AF836F7D3B8}"/>
    <cellStyle name="Comma 3 10 7" xfId="44818" xr:uid="{BDA13B10-32D1-4568-A980-0418FCDFEB59}"/>
    <cellStyle name="Comma 3 10 8" xfId="44182" xr:uid="{5498C9BE-304E-4773-A9A2-AD3AA9384DD7}"/>
    <cellStyle name="Comma 3 11" xfId="956" xr:uid="{0ADAD865-6F2C-4199-A61F-7F9FBF5C1471}"/>
    <cellStyle name="Comma 3 11 2" xfId="1828" xr:uid="{8535CB23-5EE6-4C10-9ED5-496FC3E5A0F1}"/>
    <cellStyle name="Comma 3 11 2 2" xfId="3538" xr:uid="{8B527C0B-1D15-40B1-945F-B0DF99A59357}"/>
    <cellStyle name="Comma 3 11 2 2 2" xfId="51885" xr:uid="{3BC7CFE8-D4EA-4EAE-8E34-9E8BF6F2CCD8}"/>
    <cellStyle name="Comma 3 11 2 3" xfId="50193" xr:uid="{755D9C40-5C6E-4F07-8CCB-A794A3489A48}"/>
    <cellStyle name="Comma 3 11 2 4" xfId="47939" xr:uid="{97C5D895-09E5-4F53-B8FD-EE3A8BBFAB79}"/>
    <cellStyle name="Comma 3 11 3" xfId="2669" xr:uid="{B9B6F560-7206-4F9F-A4F4-31C04E8D6B93}"/>
    <cellStyle name="Comma 3 11 3 2" xfId="51018" xr:uid="{666448CC-9177-4723-9C9E-40B5396A7FB1}"/>
    <cellStyle name="Comma 3 11 3 3" xfId="48774" xr:uid="{C471BBDC-CE54-4F79-AF94-E17CD92EE444}"/>
    <cellStyle name="Comma 3 11 4" xfId="49386" xr:uid="{0E8BD9F6-EC99-412B-9C89-50CF8C971FA8}"/>
    <cellStyle name="Comma 3 11 5" xfId="47070" xr:uid="{3C6FE2F4-D337-4716-9A35-5C9AEA5E5538}"/>
    <cellStyle name="Comma 3 11 6" xfId="44687" xr:uid="{787032D6-84E9-4364-951D-C32159626595}"/>
    <cellStyle name="Comma 3 12" xfId="1049" xr:uid="{9453DC60-3C29-4A32-91D1-853B599CA3C8}"/>
    <cellStyle name="Comma 3 12 2" xfId="1920" xr:uid="{10930833-E636-479F-B7A6-0A95B0DE0AEC}"/>
    <cellStyle name="Comma 3 12 2 2" xfId="3630" xr:uid="{D21FDEFD-601F-450F-994D-416BE8D8FE1B}"/>
    <cellStyle name="Comma 3 12 2 2 2" xfId="51977" xr:uid="{4DE0A655-07B1-4C6A-9C7D-A531594F9B9F}"/>
    <cellStyle name="Comma 3 12 2 3" xfId="50283" xr:uid="{B575EFBA-BEA9-407B-B6FC-9CBBF723CCD8}"/>
    <cellStyle name="Comma 3 12 2 4" xfId="48031" xr:uid="{14EE8B64-2BC5-4530-8401-694FB5B549E2}"/>
    <cellStyle name="Comma 3 12 3" xfId="2761" xr:uid="{63A5C566-8D5A-427B-AA6B-12A8C7F93009}"/>
    <cellStyle name="Comma 3 12 3 2" xfId="51110" xr:uid="{E3EE7058-323D-4B12-A286-C41E51DACC8A}"/>
    <cellStyle name="Comma 3 12 4" xfId="49476" xr:uid="{DF490D26-9397-4A60-A144-F8391DCB259B}"/>
    <cellStyle name="Comma 3 12 5" xfId="47162" xr:uid="{9C1CE15A-A49E-4B10-9962-2DBD587E1567}"/>
    <cellStyle name="Comma 3 12 6" xfId="45312" xr:uid="{442BC7C3-8D2E-446D-85CA-D5079FBD1F49}"/>
    <cellStyle name="Comma 3 13" xfId="1404" xr:uid="{3240B66B-10F4-4280-9B2A-B991476E43CF}"/>
    <cellStyle name="Comma 3 13 2" xfId="3115" xr:uid="{12CA25BC-7A20-4655-9B0A-430341207CE4}"/>
    <cellStyle name="Comma 3 13 2 2" xfId="51464" xr:uid="{B3E338D0-26BE-4281-B12E-D72C73091CDB}"/>
    <cellStyle name="Comma 3 13 3" xfId="49793" xr:uid="{98E89CF6-9C8D-4A4B-9295-D3F3561DA523}"/>
    <cellStyle name="Comma 3 13 4" xfId="47516" xr:uid="{B3019D73-F4C3-480E-A705-5367C3C032EF}"/>
    <cellStyle name="Comma 3 14" xfId="1414" xr:uid="{0D27B976-5E64-4567-B808-563A084C2981}"/>
    <cellStyle name="Comma 3 14 2" xfId="3124" xr:uid="{C2316051-8D4F-41CC-B84B-B04EA7EACE47}"/>
    <cellStyle name="Comma 3 14 2 2" xfId="51473" xr:uid="{31BC9531-BDCB-4B55-8929-3E8049699043}"/>
    <cellStyle name="Comma 3 14 3" xfId="49801" xr:uid="{59E2AAE0-3BDF-401C-8EF0-5E349B5EE923}"/>
    <cellStyle name="Comma 3 14 4" xfId="47525" xr:uid="{957AB446-D073-4C91-90D8-167F8DED723C}"/>
    <cellStyle name="Comma 3 15" xfId="2255" xr:uid="{9F9E1AD9-8BED-46AD-8968-C4F0E959AFB0}"/>
    <cellStyle name="Comma 3 15 2" xfId="50606" xr:uid="{877198D0-1908-43A0-B543-76079A626EB0}"/>
    <cellStyle name="Comma 3 15 3" xfId="48366" xr:uid="{1D50B92E-3726-44B1-BC23-473E7483943C}"/>
    <cellStyle name="Comma 3 16" xfId="3970" xr:uid="{CB849D13-CA52-4D33-82C7-013B8127D5B8}"/>
    <cellStyle name="Comma 3 16 2" xfId="48974" xr:uid="{81854381-5782-4488-8F60-5CDDE571C626}"/>
    <cellStyle name="Comma 3 16 3" xfId="46608" xr:uid="{7EAF5854-6C59-4E10-BF12-B14A03ED78B3}"/>
    <cellStyle name="Comma 3 17" xfId="4081" xr:uid="{B32238DD-A4CB-4783-8C46-A3069D30631A}"/>
    <cellStyle name="Comma 3 18" xfId="6504" xr:uid="{49CA1FE7-3C48-403E-923B-FDD54A0D8A93}"/>
    <cellStyle name="Comma 3 18 2" xfId="45803" xr:uid="{C5CF2093-20B4-4D8B-A835-086E642BBE5C}"/>
    <cellStyle name="Comma 3 19" xfId="46273" xr:uid="{B4E113B1-6DAD-4ECF-B4A3-9643BA288E84}"/>
    <cellStyle name="Comma 3 2" xfId="20" xr:uid="{F4CB75E7-3A8E-48C7-9B17-7700FD8A9DCD}"/>
    <cellStyle name="Comma 3 2 10" xfId="967" xr:uid="{5922A525-0405-467D-B920-82DE4F514CE4}"/>
    <cellStyle name="Comma 3 2 10 2" xfId="1838" xr:uid="{A08BFE12-C197-411B-AD6C-DC8AADE80706}"/>
    <cellStyle name="Comma 3 2 10 2 2" xfId="3548" xr:uid="{EC389F2B-D8AC-491F-B4B2-4AA84ACA3A10}"/>
    <cellStyle name="Comma 3 2 10 2 2 2" xfId="51895" xr:uid="{79BC4B4D-E74D-4A58-993F-24BEA8ED1BFE}"/>
    <cellStyle name="Comma 3 2 10 2 3" xfId="50203" xr:uid="{2A726D75-181C-463E-BF40-CCD4BB52F9D1}"/>
    <cellStyle name="Comma 3 2 10 2 4" xfId="47949" xr:uid="{C7068921-D74B-4470-AE55-A10B9EE203AB}"/>
    <cellStyle name="Comma 3 2 10 3" xfId="2679" xr:uid="{E19723EF-7731-4F8E-8ECC-1C80A37560EF}"/>
    <cellStyle name="Comma 3 2 10 3 2" xfId="51028" xr:uid="{E21DCDDA-0297-4957-B268-10D4D9534B4F}"/>
    <cellStyle name="Comma 3 2 10 3 3" xfId="48784" xr:uid="{BFC092D9-2BEB-41FC-9229-2FDFC740E5BA}"/>
    <cellStyle name="Comma 3 2 10 4" xfId="49396" xr:uid="{809543BD-886D-4432-9D86-6F422A0A6FAE}"/>
    <cellStyle name="Comma 3 2 10 5" xfId="47080" xr:uid="{1BE66225-702D-45A1-9CCD-B215593930B3}"/>
    <cellStyle name="Comma 3 2 10 6" xfId="44693" xr:uid="{26E7BB10-9595-4A53-A67A-EE15072ED0C8}"/>
    <cellStyle name="Comma 3 2 11" xfId="1059" xr:uid="{5B6FFF4A-EFD1-45EE-9184-C650A09654A4}"/>
    <cellStyle name="Comma 3 2 11 2" xfId="1930" xr:uid="{A1523BB4-B564-40FB-88C6-CB63BCD775F9}"/>
    <cellStyle name="Comma 3 2 11 2 2" xfId="3640" xr:uid="{FE4298F2-8EE0-4F86-A4EC-FF54A3AE785A}"/>
    <cellStyle name="Comma 3 2 11 2 2 2" xfId="51987" xr:uid="{16B0E2DC-F6FB-41D4-9B72-48DC4F693CC8}"/>
    <cellStyle name="Comma 3 2 11 2 3" xfId="50293" xr:uid="{2793E7F4-85F7-4C29-A4FE-7C1E8C48C11E}"/>
    <cellStyle name="Comma 3 2 11 2 4" xfId="48041" xr:uid="{C01A4A40-A78F-4662-8FD9-E0AE26F9A39E}"/>
    <cellStyle name="Comma 3 2 11 3" xfId="2771" xr:uid="{83A87A86-CBFC-440C-A039-5C700345C341}"/>
    <cellStyle name="Comma 3 2 11 3 2" xfId="51120" xr:uid="{46808898-FB48-437E-8F48-71A773D9E580}"/>
    <cellStyle name="Comma 3 2 11 4" xfId="49486" xr:uid="{F93B4321-3412-48F1-842C-C281F2D55934}"/>
    <cellStyle name="Comma 3 2 11 5" xfId="47172" xr:uid="{1D9206D6-770F-4A29-A235-D3CD40F22C96}"/>
    <cellStyle name="Comma 3 2 11 6" xfId="45320" xr:uid="{9003E1E7-E70B-4280-9A38-38E3C44F81F0}"/>
    <cellStyle name="Comma 3 2 12" xfId="1422" xr:uid="{ECBAADDA-D335-4961-B140-00DAE8EB6D43}"/>
    <cellStyle name="Comma 3 2 12 2" xfId="3132" xr:uid="{CAE65A7E-0EEC-4061-8252-7736B5E595C8}"/>
    <cellStyle name="Comma 3 2 12 2 2" xfId="51481" xr:uid="{9DF71E38-A26B-44EA-89F7-FFF9D30016A1}"/>
    <cellStyle name="Comma 3 2 12 3" xfId="49809" xr:uid="{A49DF2D9-A07B-40D6-9028-BEA447FCA775}"/>
    <cellStyle name="Comma 3 2 12 4" xfId="47533" xr:uid="{79342A0E-2C70-45A3-9A91-0794B5F1F9D7}"/>
    <cellStyle name="Comma 3 2 13" xfId="2263" xr:uid="{9B1E732B-BC30-4A0A-8C8D-AFDF2AB198BF}"/>
    <cellStyle name="Comma 3 2 13 2" xfId="50614" xr:uid="{FAE622CB-835E-4EF2-8F9F-16FCD6073B3E}"/>
    <cellStyle name="Comma 3 2 13 3" xfId="48374" xr:uid="{C0878555-9286-44F1-A5FF-B340B9B33F1D}"/>
    <cellStyle name="Comma 3 2 14" xfId="3979" xr:uid="{B974D09C-27A8-4CD3-9692-47CF938C4987}"/>
    <cellStyle name="Comma 3 2 14 2" xfId="48984" xr:uid="{10F271D8-66DF-4870-BE45-F88A23771A31}"/>
    <cellStyle name="Comma 3 2 14 3" xfId="46618" xr:uid="{4F6579E7-87E0-4C60-B94A-688DC8E83921}"/>
    <cellStyle name="Comma 3 2 15" xfId="4089" xr:uid="{5569BF36-E5A0-4369-9B2D-3F149F143CAE}"/>
    <cellStyle name="Comma 3 2 16" xfId="6505" xr:uid="{384EEE54-8FD1-465F-8A4F-D1F52CEF0A2F}"/>
    <cellStyle name="Comma 3 2 16 2" xfId="45808" xr:uid="{14CA5A54-BB8C-4606-876E-9EA879F29FE8}"/>
    <cellStyle name="Comma 3 2 17" xfId="46278" xr:uid="{FEB5E62A-0FF9-46B6-9D61-AF6F5AAD8028}"/>
    <cellStyle name="Comma 3 2 18" xfId="44509" xr:uid="{B273D8F0-8350-4485-BA61-2D9AF02609DC}"/>
    <cellStyle name="Comma 3 2 19" xfId="44051" xr:uid="{52BD9F40-246C-483E-8DD3-7E8F7E19A013}"/>
    <cellStyle name="Comma 3 2 2" xfId="120" xr:uid="{60D20DC3-17AB-4B5A-B5E9-48C0230DFB1E}"/>
    <cellStyle name="Comma 3 2 2 10" xfId="2274" xr:uid="{969CE49D-194D-4ED9-BBB4-C1B3A599BF55}"/>
    <cellStyle name="Comma 3 2 2 10 2" xfId="50625" xr:uid="{BD9A8775-A4E5-4346-8A34-1FA721622DF3}"/>
    <cellStyle name="Comma 3 2 2 10 3" xfId="48385" xr:uid="{1517776D-5F9F-4036-B1F2-2697A1D3FBF5}"/>
    <cellStyle name="Comma 3 2 2 11" xfId="3988" xr:uid="{3DC4990E-B588-480F-83CE-C89D92506D2B}"/>
    <cellStyle name="Comma 3 2 2 11 2" xfId="48995" xr:uid="{EB5A02EA-6F5B-409D-BA19-F4220670DC97}"/>
    <cellStyle name="Comma 3 2 2 11 3" xfId="46629" xr:uid="{A8DD5CC1-8D08-4B04-8AE3-F830F1523531}"/>
    <cellStyle name="Comma 3 2 2 12" xfId="4173" xr:uid="{59F5545B-DBC0-4FA5-9E09-7C5EA187CD97}"/>
    <cellStyle name="Comma 3 2 2 13" xfId="45833" xr:uid="{C8937A7A-38B6-447C-BCF0-C6C4622FA22F}"/>
    <cellStyle name="Comma 3 2 2 14" xfId="46290" xr:uid="{7E729D49-FF89-474C-B99E-491596046CC5}"/>
    <cellStyle name="Comma 3 2 2 15" xfId="44536" xr:uid="{5CD2611B-8051-47F3-AF3F-79E604963145}"/>
    <cellStyle name="Comma 3 2 2 16" xfId="44078" xr:uid="{409A60AC-44C8-42CD-A394-278C7F8DF71B}"/>
    <cellStyle name="Comma 3 2 2 17" xfId="536" xr:uid="{DB79A3D3-B86E-4EA1-8921-BB37D7CEA07E}"/>
    <cellStyle name="Comma 3 2 2 18" xfId="52408" xr:uid="{92735650-F0BF-4F1D-97C5-5187C2330BED}"/>
    <cellStyle name="Comma 3 2 2 2" xfId="231" xr:uid="{CE390462-FE98-4B9D-8406-FA4617523710}"/>
    <cellStyle name="Comma 3 2 2 2 10" xfId="46464" xr:uid="{E8DC8382-6C33-44EB-ACBF-D50E83AC3191}"/>
    <cellStyle name="Comma 3 2 2 2 11" xfId="44617" xr:uid="{8E501FD2-C78E-4A35-B50F-D31890F99290}"/>
    <cellStyle name="Comma 3 2 2 2 12" xfId="44159" xr:uid="{0BACA627-146B-435E-8800-C5976B84081F}"/>
    <cellStyle name="Comma 3 2 2 2 13" xfId="52518" xr:uid="{BC049E10-DC10-48BB-AD3A-E36033B4CC76}"/>
    <cellStyle name="Comma 3 2 2 2 2" xfId="445" xr:uid="{69E6A10E-45DF-4525-9843-B2FFC95035CD}"/>
    <cellStyle name="Comma 3 2 2 2 2 10" xfId="44482" xr:uid="{8A34307C-5333-44CD-A490-2449EDF3417A}"/>
    <cellStyle name="Comma 3 2 2 2 2 11" xfId="807" xr:uid="{556E9EA9-42D6-4A49-A4C7-56E8BF5EAC50}"/>
    <cellStyle name="Comma 3 2 2 2 2 12" xfId="52731" xr:uid="{C83B44DE-AE98-4EC0-85F7-52B08C262DE4}"/>
    <cellStyle name="Comma 3 2 2 2 2 2" xfId="1362" xr:uid="{9B11FF65-7BBA-4F38-A9CB-16843B96574D}"/>
    <cellStyle name="Comma 3 2 2 2 2 2 2" xfId="2233" xr:uid="{EF29ECE5-A5A7-43A2-A726-9DCC4BA1304D}"/>
    <cellStyle name="Comma 3 2 2 2 2 2 2 2" xfId="3943" xr:uid="{299A616A-D7BE-4D7C-9E2B-A3BED4D5019B}"/>
    <cellStyle name="Comma 3 2 2 2 2 2 2 2 2" xfId="52290" xr:uid="{FFF5BFAC-A0B0-4CA9-A389-65DF1E800F0B}"/>
    <cellStyle name="Comma 3 2 2 2 2 2 2 2 3" xfId="55730" xr:uid="{88A1AF16-02F4-4242-A054-E08278221C12}"/>
    <cellStyle name="Comma 3 2 2 2 2 2 2 3" xfId="50585" xr:uid="{94EDFC82-510E-4D3F-AB41-7592B5288841}"/>
    <cellStyle name="Comma 3 2 2 2 2 2 2 4" xfId="48344" xr:uid="{59AECD1B-CFA0-42DB-8860-F5626B8C943B}"/>
    <cellStyle name="Comma 3 2 2 2 2 2 2 5" xfId="54017" xr:uid="{555A2D38-39D8-4DBB-A6F5-C567A4525DBF}"/>
    <cellStyle name="Comma 3 2 2 2 2 2 3" xfId="3074" xr:uid="{28FA1A63-1143-4DDE-8AB2-9238EF23E8BD}"/>
    <cellStyle name="Comma 3 2 2 2 2 2 3 2" xfId="51423" xr:uid="{9FBFEFB3-FD22-4020-8243-2A621ED28F5C}"/>
    <cellStyle name="Comma 3 2 2 2 2 2 3 3" xfId="54871" xr:uid="{17BC563B-8E88-4085-9FE1-401B6F0DB3A7}"/>
    <cellStyle name="Comma 3 2 2 2 2 2 4" xfId="49757" xr:uid="{5C3B4BF4-F30E-4B17-9694-D1C5C49C848A}"/>
    <cellStyle name="Comma 3 2 2 2 2 2 5" xfId="47475" xr:uid="{5C315743-5A6A-4563-AB52-092AD343DD61}"/>
    <cellStyle name="Comma 3 2 2 2 2 2 6" xfId="53158" xr:uid="{0FA28862-E305-4BF0-B378-3459DD9840F6}"/>
    <cellStyle name="Comma 3 2 2 2 2 3" xfId="1679" xr:uid="{B68340F7-B5FF-4E10-817E-8115D66FE474}"/>
    <cellStyle name="Comma 3 2 2 2 2 3 2" xfId="3389" xr:uid="{FBF7F0C8-42F5-4807-9312-8FDF449E6E1E}"/>
    <cellStyle name="Comma 3 2 2 2 2 3 2 2" xfId="51738" xr:uid="{8661D03E-B2D6-445E-A95D-45F9C529F403}"/>
    <cellStyle name="Comma 3 2 2 2 2 3 2 3" xfId="55302" xr:uid="{6D3E6AEA-AC8C-4B7F-B0E9-65298AB3A35E}"/>
    <cellStyle name="Comma 3 2 2 2 2 3 3" xfId="50055" xr:uid="{6C950438-A135-4611-9D54-9EA84D9C02F3}"/>
    <cellStyle name="Comma 3 2 2 2 2 3 4" xfId="47790" xr:uid="{5909DE9E-2CA1-4349-8241-C6B2F3589B92}"/>
    <cellStyle name="Comma 3 2 2 2 2 3 5" xfId="53589" xr:uid="{EBDA3EDA-C619-4AE8-9789-91C794B0E79A}"/>
    <cellStyle name="Comma 3 2 2 2 2 4" xfId="2520" xr:uid="{EB04768F-DAF5-49D6-8A53-9916E6E4879D}"/>
    <cellStyle name="Comma 3 2 2 2 2 4 2" xfId="50871" xr:uid="{FAFD944A-C78B-4A9C-8B17-4477FE6C95CD}"/>
    <cellStyle name="Comma 3 2 2 2 2 4 3" xfId="48631" xr:uid="{4DEFCB6F-CD39-4CE6-B243-8CB5EEBEB8E0}"/>
    <cellStyle name="Comma 3 2 2 2 2 4 4" xfId="54444" xr:uid="{FC823F11-2636-4CCB-BE45-1CFD9BCE8B0D}"/>
    <cellStyle name="Comma 3 2 2 2 2 5" xfId="4498" xr:uid="{59FDF37A-ECCC-46A7-BADB-F410E1644A02}"/>
    <cellStyle name="Comma 3 2 2 2 2 5 2" xfId="46921" xr:uid="{EF25F846-8FA6-4862-9F57-307633BDC359}"/>
    <cellStyle name="Comma 3 2 2 2 2 6" xfId="45782" xr:uid="{EACEB4C1-3543-46DF-96B2-9D2D57A2758F}"/>
    <cellStyle name="Comma 3 2 2 2 2 6 2" xfId="49242" xr:uid="{1DBB8ADC-C593-4BEF-B14B-780A7EF6792B}"/>
    <cellStyle name="Comma 3 2 2 2 2 7" xfId="46250" xr:uid="{C6E47DD6-76D7-4BD7-AEC6-14BF46294733}"/>
    <cellStyle name="Comma 3 2 2 2 2 8" xfId="46585" xr:uid="{4229E7B3-CE31-4312-B056-019C7475C226}"/>
    <cellStyle name="Comma 3 2 2 2 2 9" xfId="45082" xr:uid="{FB3BD193-D9B4-430A-B71F-8FC77BBCA51D}"/>
    <cellStyle name="Comma 3 2 2 2 3" xfId="685" xr:uid="{E17AA1FE-1CD1-48F3-BFCE-400D50F47659}"/>
    <cellStyle name="Comma 3 2 2 2 3 10" xfId="52945" xr:uid="{30851925-9B40-4D01-844C-082A93713235}"/>
    <cellStyle name="Comma 3 2 2 2 3 2" xfId="1241" xr:uid="{584066BC-4270-430F-93AC-66417C31CE0F}"/>
    <cellStyle name="Comma 3 2 2 2 3 2 2" xfId="2112" xr:uid="{B392DA97-D4A1-43EF-B9C3-14C4E22D765C}"/>
    <cellStyle name="Comma 3 2 2 2 3 2 2 2" xfId="3822" xr:uid="{07E08DFF-F8A3-43D1-8733-BC2FE97FC026}"/>
    <cellStyle name="Comma 3 2 2 2 3 2 2 2 2" xfId="52169" xr:uid="{FD51E224-FCC2-4CEF-9D1F-7D48017DB402}"/>
    <cellStyle name="Comma 3 2 2 2 3 2 2 3" xfId="50471" xr:uid="{F817A76D-1F0F-4906-B702-018DD6638A59}"/>
    <cellStyle name="Comma 3 2 2 2 3 2 2 4" xfId="48223" xr:uid="{E37E7E79-74D2-485E-8AED-6605682E4745}"/>
    <cellStyle name="Comma 3 2 2 2 3 2 2 5" xfId="55516" xr:uid="{8C627A8A-5EA9-4B25-8554-3FF659AF61DA}"/>
    <cellStyle name="Comma 3 2 2 2 3 2 3" xfId="2953" xr:uid="{11BDA9F1-3429-49F9-AE44-298D51E1D5D3}"/>
    <cellStyle name="Comma 3 2 2 2 3 2 3 2" xfId="51302" xr:uid="{2F7F3A84-9BC8-4FE6-A397-EBFE1539739A}"/>
    <cellStyle name="Comma 3 2 2 2 3 2 4" xfId="49656" xr:uid="{5740DCB3-5829-450E-B8F0-EB05D60AEE5E}"/>
    <cellStyle name="Comma 3 2 2 2 3 2 5" xfId="47354" xr:uid="{55D32FC5-463C-4A8C-8B5D-E5D915321190}"/>
    <cellStyle name="Comma 3 2 2 2 3 2 6" xfId="53803" xr:uid="{3A7D805C-FAD2-4376-A0D5-5AE771633014}"/>
    <cellStyle name="Comma 3 2 2 2 3 3" xfId="1558" xr:uid="{D9E6296A-288E-4A6F-AF3F-8D34800E0B66}"/>
    <cellStyle name="Comma 3 2 2 2 3 3 2" xfId="3268" xr:uid="{76E4515E-C3A8-4CB9-B2B6-E4074A5721C9}"/>
    <cellStyle name="Comma 3 2 2 2 3 3 2 2" xfId="51617" xr:uid="{7343C97A-973B-4906-BB09-4B01E195240D}"/>
    <cellStyle name="Comma 3 2 2 2 3 3 3" xfId="49941" xr:uid="{0AAA7383-75CB-463E-A079-47E28448914D}"/>
    <cellStyle name="Comma 3 2 2 2 3 3 4" xfId="47669" xr:uid="{31EE6568-C00F-44C6-B2D1-D68C8105A127}"/>
    <cellStyle name="Comma 3 2 2 2 3 3 5" xfId="54658" xr:uid="{D72E6442-EAB2-4457-861E-31BFC8E36DE2}"/>
    <cellStyle name="Comma 3 2 2 2 3 4" xfId="2399" xr:uid="{E2A947D7-44AA-4C2F-BE23-04BC9223E2D0}"/>
    <cellStyle name="Comma 3 2 2 2 3 4 2" xfId="50750" xr:uid="{FBF498D9-3E73-4E66-BC0A-4EFA37F27DA8}"/>
    <cellStyle name="Comma 3 2 2 2 3 4 3" xfId="48510" xr:uid="{D2E2E55B-2A94-489B-B9CF-00FFC80B4083}"/>
    <cellStyle name="Comma 3 2 2 2 3 5" xfId="45676" xr:uid="{DE9D379D-C66D-41B0-AEF6-A6040D2BC610}"/>
    <cellStyle name="Comma 3 2 2 2 3 5 2" xfId="49121" xr:uid="{93CB8ED2-1155-4E08-B3EA-DE132C7CEBB2}"/>
    <cellStyle name="Comma 3 2 2 2 3 6" xfId="46129" xr:uid="{77D77563-2E87-45F5-8259-180F49E39A99}"/>
    <cellStyle name="Comma 3 2 2 2 3 7" xfId="46800" xr:uid="{18733CF5-B7AE-404C-BC37-B3D221001312}"/>
    <cellStyle name="Comma 3 2 2 2 3 8" xfId="45000" xr:uid="{106C08A6-B373-419F-92DF-8CB33D67692F}"/>
    <cellStyle name="Comma 3 2 2 2 3 9" xfId="44368" xr:uid="{5F36414F-608B-42D8-B6FB-64130EE71818}"/>
    <cellStyle name="Comma 3 2 2 2 4" xfId="1018" xr:uid="{09F0C9B9-2EAB-4ADF-8531-573CEB57FD47}"/>
    <cellStyle name="Comma 3 2 2 2 4 2" xfId="1889" xr:uid="{E988AA50-A245-482D-905F-DB512D0A1164}"/>
    <cellStyle name="Comma 3 2 2 2 4 2 2" xfId="3599" xr:uid="{9DBB9988-3044-4013-ABDB-2756DF4185FE}"/>
    <cellStyle name="Comma 3 2 2 2 4 2 2 2" xfId="51946" xr:uid="{5405A9E7-D42E-4BBB-9349-49CD3A511A86}"/>
    <cellStyle name="Comma 3 2 2 2 4 2 3" xfId="50253" xr:uid="{C5E17AAF-48D0-492B-ACD5-5B5CB5E3FCAB}"/>
    <cellStyle name="Comma 3 2 2 2 4 2 4" xfId="48000" xr:uid="{3997F8BF-8155-4518-8F89-B950979E4016}"/>
    <cellStyle name="Comma 3 2 2 2 4 2 5" xfId="55089" xr:uid="{64E5E01E-A3DA-4E8B-9E16-95C654AA72A2}"/>
    <cellStyle name="Comma 3 2 2 2 4 3" xfId="2730" xr:uid="{ED6D8310-CE62-42B4-A39D-373C3C18E454}"/>
    <cellStyle name="Comma 3 2 2 2 4 3 2" xfId="51079" xr:uid="{89B011E1-62C4-4804-AD04-2012C2BDCD0D}"/>
    <cellStyle name="Comma 3 2 2 2 4 3 3" xfId="48829" xr:uid="{864B83EF-B569-424F-A315-6C0FCEBC7C69}"/>
    <cellStyle name="Comma 3 2 2 2 4 4" xfId="45566" xr:uid="{740C9A4D-7CF8-4CF3-BE8B-BECCC892DD8F}"/>
    <cellStyle name="Comma 3 2 2 2 4 4 2" xfId="49446" xr:uid="{6C45D0EC-F894-4391-A858-F7414F3B6C97}"/>
    <cellStyle name="Comma 3 2 2 2 4 5" xfId="46004" xr:uid="{DF8C0347-2FDF-42C2-B451-03347F4EA56B}"/>
    <cellStyle name="Comma 3 2 2 2 4 6" xfId="47131" xr:uid="{C85D9AAD-1727-437A-8875-194D582F48D1}"/>
    <cellStyle name="Comma 3 2 2 2 4 7" xfId="44881" xr:uid="{FAE42EBA-306B-4B94-8FB2-730950E9584D}"/>
    <cellStyle name="Comma 3 2 2 2 4 8" xfId="44249" xr:uid="{13C7C96E-6CE8-4AC1-BAA2-AE634E5017D2}"/>
    <cellStyle name="Comma 3 2 2 2 4 9" xfId="53376" xr:uid="{77396733-2B9A-4FDE-B264-487579E0F17B}"/>
    <cellStyle name="Comma 3 2 2 2 5" xfId="1116" xr:uid="{FC4FE90E-E637-451A-94D5-8E4BB80C9BD2}"/>
    <cellStyle name="Comma 3 2 2 2 5 2" xfId="1987" xr:uid="{ACA6B6ED-357E-4376-AF82-6EF3693BC3E4}"/>
    <cellStyle name="Comma 3 2 2 2 5 2 2" xfId="3697" xr:uid="{E9D2D4DA-6BD5-433E-9A17-7B64EF857796}"/>
    <cellStyle name="Comma 3 2 2 2 5 2 2 2" xfId="52044" xr:uid="{19CFBAA4-8C3B-4225-A2D4-681A2358256D}"/>
    <cellStyle name="Comma 3 2 2 2 5 2 3" xfId="50350" xr:uid="{0E186F55-810C-4A15-8CAE-352661D6E953}"/>
    <cellStyle name="Comma 3 2 2 2 5 2 4" xfId="48098" xr:uid="{FD1FE257-F6B8-4CF2-A977-83FE10DB8AA8}"/>
    <cellStyle name="Comma 3 2 2 2 5 3" xfId="2828" xr:uid="{1CB45593-AB30-4CDB-A2BB-9D540F8C3E0F}"/>
    <cellStyle name="Comma 3 2 2 2 5 3 2" xfId="51177" xr:uid="{AC94034C-B29E-40B5-AD39-C960A4FF1238}"/>
    <cellStyle name="Comma 3 2 2 2 5 3 3" xfId="48875" xr:uid="{73C4F29A-90B0-4509-89AA-95A6D8FBB8C4}"/>
    <cellStyle name="Comma 3 2 2 2 5 4" xfId="49542" xr:uid="{E6489BCF-00D1-4AFD-9A3D-96B3C7F91D69}"/>
    <cellStyle name="Comma 3 2 2 2 5 5" xfId="47229" xr:uid="{1AA76363-B804-49AA-873E-D8BC7B96A359}"/>
    <cellStyle name="Comma 3 2 2 2 5 6" xfId="44794" xr:uid="{C5FE8A4B-CB04-4793-9C90-9D50551DC6C0}"/>
    <cellStyle name="Comma 3 2 2 2 5 7" xfId="54231" xr:uid="{A47EEAC7-4066-4287-BFE4-B4C1A35ACD3E}"/>
    <cellStyle name="Comma 3 2 2 2 6" xfId="4284" xr:uid="{5E983D51-87E3-4B32-9160-1940E174510F}"/>
    <cellStyle name="Comma 3 2 2 2 6 2" xfId="46675" xr:uid="{B5EB1B86-90E7-4130-9B04-0E2BF59E1587}"/>
    <cellStyle name="Comma 3 2 2 2 7" xfId="45190" xr:uid="{1F72A247-AB26-4E8C-B4A4-13F036A7840A}"/>
    <cellStyle name="Comma 3 2 2 2 8" xfId="45482" xr:uid="{EDA7A95D-9490-4F20-9A2A-8E00B1B6959E}"/>
    <cellStyle name="Comma 3 2 2 2 9" xfId="45914" xr:uid="{12356531-38E1-453F-90AB-EF143600A22F}"/>
    <cellStyle name="Comma 3 2 2 3" xfId="335" xr:uid="{7D1749C4-9266-4A8A-8C30-E3FA4E8F6F65}"/>
    <cellStyle name="Comma 3 2 2 3 10" xfId="44590" xr:uid="{1D417D4F-4764-4983-A63E-4968AC77373F}"/>
    <cellStyle name="Comma 3 2 2 3 11" xfId="44132" xr:uid="{67315B42-2C42-4172-A425-41678DFA1A8D}"/>
    <cellStyle name="Comma 3 2 2 3 12" xfId="780" xr:uid="{83A8FC91-A658-4608-9284-466685FA51F6}"/>
    <cellStyle name="Comma 3 2 2 3 13" xfId="52621" xr:uid="{676309D0-3D91-4541-99C8-AA413B852D56}"/>
    <cellStyle name="Comma 3 2 2 3 2" xfId="888" xr:uid="{E0A065A4-2901-45CE-B541-B8CC57F6C740}"/>
    <cellStyle name="Comma 3 2 2 3 2 2" xfId="1760" xr:uid="{E75969BE-707E-49DA-9319-87BBE93F6F2C}"/>
    <cellStyle name="Comma 3 2 2 3 2 2 2" xfId="3470" xr:uid="{C972DDCB-6DB4-48F2-8AA0-A8E7AED19ECD}"/>
    <cellStyle name="Comma 3 2 2 3 2 2 2 2" xfId="51817" xr:uid="{84C4DA0A-8D6C-4096-9F6C-EB4704351E1E}"/>
    <cellStyle name="Comma 3 2 2 3 2 2 2 3" xfId="55620" xr:uid="{AE85A21A-3A54-4FEA-A836-D524C0B24F81}"/>
    <cellStyle name="Comma 3 2 2 3 2 2 3" xfId="50131" xr:uid="{F0C68C55-EC24-4553-B64B-FB9888190642}"/>
    <cellStyle name="Comma 3 2 2 3 2 2 4" xfId="47871" xr:uid="{467DD096-EA1E-42D6-AB7F-0D78E350D118}"/>
    <cellStyle name="Comma 3 2 2 3 2 2 5" xfId="53907" xr:uid="{4D09D0B5-96FE-4FC1-8707-F22C6FE8392B}"/>
    <cellStyle name="Comma 3 2 2 3 2 3" xfId="2601" xr:uid="{30472D34-BA72-4B18-ADB4-5E2D785F4471}"/>
    <cellStyle name="Comma 3 2 2 3 2 3 2" xfId="50950" xr:uid="{EE93010C-9372-42EB-9DB7-91851F33543E}"/>
    <cellStyle name="Comma 3 2 2 3 2 3 3" xfId="48707" xr:uid="{0134335B-5811-4321-891C-504E1594E56D}"/>
    <cellStyle name="Comma 3 2 2 3 2 3 4" xfId="54761" xr:uid="{B1841877-1628-4D77-8CD4-EE428315CFC9}"/>
    <cellStyle name="Comma 3 2 2 3 2 4" xfId="45757" xr:uid="{FA454284-E9BE-4233-84C2-C76C92C9BCC8}"/>
    <cellStyle name="Comma 3 2 2 3 2 4 2" xfId="49318" xr:uid="{7DAD5E35-AEB7-444C-84D8-75B8223EB3BA}"/>
    <cellStyle name="Comma 3 2 2 3 2 5" xfId="46223" xr:uid="{7046C240-D804-4F2C-A69E-0D226A8D39D6}"/>
    <cellStyle name="Comma 3 2 2 3 2 6" xfId="47002" xr:uid="{B9FDE979-FEC6-4FCD-A0F2-A070F399688B}"/>
    <cellStyle name="Comma 3 2 2 3 2 7" xfId="45056" xr:uid="{CFCDDF5B-8027-4C37-81D6-E08DB9A5FF47}"/>
    <cellStyle name="Comma 3 2 2 3 2 8" xfId="44456" xr:uid="{F2066587-C8E1-4F88-B0B4-92457C39EAC2}"/>
    <cellStyle name="Comma 3 2 2 3 2 9" xfId="53048" xr:uid="{6DFB3C3E-6C15-4C4C-9110-441DE0E498EE}"/>
    <cellStyle name="Comma 3 2 2 3 3" xfId="1335" xr:uid="{A0072962-5ED5-48CE-885C-2E360B4248A6}"/>
    <cellStyle name="Comma 3 2 2 3 3 2" xfId="2206" xr:uid="{234B0C81-1B22-4D3D-A9B0-996BBB46074F}"/>
    <cellStyle name="Comma 3 2 2 3 3 2 2" xfId="3916" xr:uid="{1EC78059-01DE-4ED0-9630-E1801042C2D1}"/>
    <cellStyle name="Comma 3 2 2 3 3 2 2 2" xfId="52263" xr:uid="{60BDE0A4-8AB3-4C27-9174-4D6FBE74836A}"/>
    <cellStyle name="Comma 3 2 2 3 3 2 3" xfId="50559" xr:uid="{7352578F-DA5E-4555-B6D5-08378442AF4F}"/>
    <cellStyle name="Comma 3 2 2 3 3 2 4" xfId="48317" xr:uid="{432018E4-D6BB-4B06-A51C-B7D120775F53}"/>
    <cellStyle name="Comma 3 2 2 3 3 2 5" xfId="55192" xr:uid="{280AD535-0CAB-4723-8959-AA83FA9E646F}"/>
    <cellStyle name="Comma 3 2 2 3 3 3" xfId="3047" xr:uid="{AA631E53-016B-4005-8CC6-1BBB2159AD87}"/>
    <cellStyle name="Comma 3 2 2 3 3 3 2" xfId="51396" xr:uid="{FEBF5A1B-C36E-4D61-8099-FAED97A3DBAB}"/>
    <cellStyle name="Comma 3 2 2 3 3 3 3" xfId="48946" xr:uid="{DA0182AD-3DB2-46F1-9693-D6A6080BC66A}"/>
    <cellStyle name="Comma 3 2 2 3 3 4" xfId="49737" xr:uid="{738119DF-8B37-44A2-93C8-A4E2A2D86A03}"/>
    <cellStyle name="Comma 3 2 2 3 3 5" xfId="47448" xr:uid="{6F5AFAF5-905C-47BB-8FA5-4B7C383AB8A6}"/>
    <cellStyle name="Comma 3 2 2 3 3 6" xfId="44769" xr:uid="{DE97EED5-8088-4C05-BBF6-0FFDFA2AA74F}"/>
    <cellStyle name="Comma 3 2 2 3 3 7" xfId="53479" xr:uid="{655D181C-D2D2-4C42-8FDD-776ABB0F6FEC}"/>
    <cellStyle name="Comma 3 2 2 3 4" xfId="1652" xr:uid="{780DA581-A7CE-4D05-888A-5F09E6F936D2}"/>
    <cellStyle name="Comma 3 2 2 3 4 2" xfId="3362" xr:uid="{F05EAB17-35B3-42E6-B397-1C2E3F1B487F}"/>
    <cellStyle name="Comma 3 2 2 3 4 2 2" xfId="51711" xr:uid="{559B8915-1896-442F-B1C7-4F4784C082D9}"/>
    <cellStyle name="Comma 3 2 2 3 4 3" xfId="50029" xr:uid="{D028539E-3774-4E39-9725-A2F3638D947C}"/>
    <cellStyle name="Comma 3 2 2 3 4 4" xfId="47763" xr:uid="{D5C33A99-3817-4DD1-ACED-F08266755BAD}"/>
    <cellStyle name="Comma 3 2 2 3 4 5" xfId="45382" xr:uid="{F926078E-2EE2-42D8-B462-EE2A0F41AFC9}"/>
    <cellStyle name="Comma 3 2 2 3 4 6" xfId="54334" xr:uid="{29668340-D624-4B7D-B165-3E7086AFF8D4}"/>
    <cellStyle name="Comma 3 2 2 3 5" xfId="2493" xr:uid="{DDD8E05B-0FB2-451B-8297-683D69B2D99E}"/>
    <cellStyle name="Comma 3 2 2 3 5 2" xfId="50844" xr:uid="{3931982C-59AF-4C69-A917-045045B582AC}"/>
    <cellStyle name="Comma 3 2 2 3 5 3" xfId="48604" xr:uid="{5AB978C4-9894-49FD-9635-1BB355B6B46D}"/>
    <cellStyle name="Comma 3 2 2 3 6" xfId="4388" xr:uid="{492A489D-8B2F-4E3A-B090-28AD263A0DCD}"/>
    <cellStyle name="Comma 3 2 2 3 6 2" xfId="46894" xr:uid="{348411C3-7F49-42E0-9FBB-F8EFE89C9F9A}"/>
    <cellStyle name="Comma 3 2 2 3 7" xfId="45456" xr:uid="{3A598F8D-604D-4910-8F03-BB016D319ED8}"/>
    <cellStyle name="Comma 3 2 2 3 7 2" xfId="49215" xr:uid="{BE6DBB17-3C39-4952-8779-19D2BC4BD267}"/>
    <cellStyle name="Comma 3 2 2 3 8" xfId="45887" xr:uid="{99E4E3D6-66C6-476B-B1FD-9181B95E7976}"/>
    <cellStyle name="Comma 3 2 2 3 9" xfId="46558" xr:uid="{5631CEF9-E465-4CC2-AFD3-74AAA20C6D61}"/>
    <cellStyle name="Comma 3 2 2 4" xfId="725" xr:uid="{3221C84B-BDEE-46D4-8122-FF15EC432566}"/>
    <cellStyle name="Comma 3 2 2 4 10" xfId="44659" xr:uid="{9F72661C-0770-46AD-9308-AF7E6B1B515F}"/>
    <cellStyle name="Comma 3 2 2 4 11" xfId="44407" xr:uid="{FD127C11-486A-45D7-A0F6-616C2E6A23BD}"/>
    <cellStyle name="Comma 3 2 2 4 12" xfId="52835" xr:uid="{EBA40AE6-F95A-46D2-9B16-D2E4C2ECCA9F}"/>
    <cellStyle name="Comma 3 2 2 4 2" xfId="850" xr:uid="{033D5A20-D953-478B-80D7-91924F7A68B7}"/>
    <cellStyle name="Comma 3 2 2 4 2 2" xfId="1722" xr:uid="{A5EF2D72-3335-46F1-BF40-B7DEF7608B8A}"/>
    <cellStyle name="Comma 3 2 2 4 2 2 2" xfId="3432" xr:uid="{FD58FB48-9350-4F01-B1EA-56EE7C94575E}"/>
    <cellStyle name="Comma 3 2 2 4 2 2 2 2" xfId="51780" xr:uid="{CE912660-3BE1-453D-A053-60028DD17D37}"/>
    <cellStyle name="Comma 3 2 2 4 2 2 3" xfId="50096" xr:uid="{40D800EF-695C-47A4-ACFC-E7EF994210BB}"/>
    <cellStyle name="Comma 3 2 2 4 2 2 4" xfId="47833" xr:uid="{B6D0491A-8397-4794-9728-40B4F0B1A571}"/>
    <cellStyle name="Comma 3 2 2 4 2 2 5" xfId="55406" xr:uid="{22553955-29C3-4A9D-AECF-BEDDF9715B72}"/>
    <cellStyle name="Comma 3 2 2 4 2 3" xfId="2563" xr:uid="{8ACEC14E-004A-4F98-BCB4-9D4C6D503BEC}"/>
    <cellStyle name="Comma 3 2 2 4 2 3 2" xfId="50913" xr:uid="{541775C0-64A2-4C78-B55A-37CFA3800B08}"/>
    <cellStyle name="Comma 3 2 2 4 2 3 3" xfId="48670" xr:uid="{39ACBE37-F30B-4125-A96C-F5ABE134E031}"/>
    <cellStyle name="Comma 3 2 2 4 2 4" xfId="49284" xr:uid="{570C93B5-910C-4740-8F90-44F0C5F59CDE}"/>
    <cellStyle name="Comma 3 2 2 4 2 5" xfId="46964" xr:uid="{20060EEE-74CC-4EA0-B950-9065FC2F39E7}"/>
    <cellStyle name="Comma 3 2 2 4 2 6" xfId="53693" xr:uid="{B107BA5A-4DA5-462B-9395-90224D923FBF}"/>
    <cellStyle name="Comma 3 2 2 4 3" xfId="1281" xr:uid="{F8CE8574-8FF8-40C6-A0AF-7DE8299AB0F4}"/>
    <cellStyle name="Comma 3 2 2 4 3 2" xfId="2152" xr:uid="{A8BD4DD8-8BDD-4BB3-8649-5308815765D0}"/>
    <cellStyle name="Comma 3 2 2 4 3 2 2" xfId="3862" xr:uid="{BEE6D7B0-48ED-4F20-A41C-A71EEE1F2967}"/>
    <cellStyle name="Comma 3 2 2 4 3 2 2 2" xfId="52209" xr:uid="{DBD03097-89CD-471F-8BA9-3D1C57EED1CE}"/>
    <cellStyle name="Comma 3 2 2 4 3 2 3" xfId="50509" xr:uid="{18845833-4B5D-4AE6-9F3A-6119A1DCEA85}"/>
    <cellStyle name="Comma 3 2 2 4 3 2 4" xfId="48263" xr:uid="{83261E03-2369-44CD-9B39-A2657490B3B4}"/>
    <cellStyle name="Comma 3 2 2 4 3 3" xfId="2993" xr:uid="{D44659C0-6D96-4DA6-AC82-197AB0AD0AAB}"/>
    <cellStyle name="Comma 3 2 2 4 3 3 2" xfId="51342" xr:uid="{E60ED788-DA80-4C26-93EC-376FEABE0BDC}"/>
    <cellStyle name="Comma 3 2 2 4 3 4" xfId="49692" xr:uid="{7ABFD152-C3C9-487A-B358-F544D634D6B0}"/>
    <cellStyle name="Comma 3 2 2 4 3 5" xfId="47394" xr:uid="{6C489F62-FA25-454A-90BB-9FF85AB5E1C2}"/>
    <cellStyle name="Comma 3 2 2 4 3 6" xfId="54548" xr:uid="{B5A86AE4-87B7-4799-97C7-596A65F93DBA}"/>
    <cellStyle name="Comma 3 2 2 4 4" xfId="1598" xr:uid="{C97119A0-55DD-4B15-82C0-86E0F96FD720}"/>
    <cellStyle name="Comma 3 2 2 4 4 2" xfId="3308" xr:uid="{9193214D-B0DB-4A04-A195-E8A7C76F8DF9}"/>
    <cellStyle name="Comma 3 2 2 4 4 2 2" xfId="51657" xr:uid="{916F212D-A894-4735-B194-96DE409D4DB4}"/>
    <cellStyle name="Comma 3 2 2 4 4 3" xfId="49979" xr:uid="{37C4401D-F9F1-4449-98B9-50ED98CC5454}"/>
    <cellStyle name="Comma 3 2 2 4 4 4" xfId="47709" xr:uid="{9B7E970E-40D0-4741-8367-E2B21B6B0FCC}"/>
    <cellStyle name="Comma 3 2 2 4 5" xfId="2439" xr:uid="{4DEC314C-7DD4-4C51-909A-E7BFDFF4A679}"/>
    <cellStyle name="Comma 3 2 2 4 5 2" xfId="50790" xr:uid="{B1C630E0-4485-4770-AB33-E75B4EDB7C2B}"/>
    <cellStyle name="Comma 3 2 2 4 5 3" xfId="48550" xr:uid="{92A9966B-4DF7-4EC0-ACA4-911016B80F65}"/>
    <cellStyle name="Comma 3 2 2 4 6" xfId="45220" xr:uid="{5E0C00A8-BEC3-49D7-AF17-C550B6DAA01B}"/>
    <cellStyle name="Comma 3 2 2 4 6 2" xfId="46840" xr:uid="{BDE711C3-7321-4A46-8FB8-AD2A1FCC57B6}"/>
    <cellStyle name="Comma 3 2 2 4 7" xfId="45713" xr:uid="{0943D959-6208-4CD0-9C4F-BDDF29590A6B}"/>
    <cellStyle name="Comma 3 2 2 4 7 2" xfId="49161" xr:uid="{CFF37D9E-9DB9-4F12-8796-A6C7F76B2E27}"/>
    <cellStyle name="Comma 3 2 2 4 8" xfId="46169" xr:uid="{F74067AD-528B-41A1-9C2F-18555F75627C}"/>
    <cellStyle name="Comma 3 2 2 4 9" xfId="46504" xr:uid="{4DAADD3F-9353-480A-86EF-5A7F21D4D535}"/>
    <cellStyle name="Comma 3 2 2 5" xfId="627" xr:uid="{097D1464-6037-45E1-BD77-2995002FECEB}"/>
    <cellStyle name="Comma 3 2 2 5 10" xfId="44312" xr:uid="{4C57936F-AD29-4642-9331-FC5AB2B6506B}"/>
    <cellStyle name="Comma 3 2 2 5 11" xfId="53266" xr:uid="{A7B78D15-5594-414B-B01A-A2BC5A7910F8}"/>
    <cellStyle name="Comma 3 2 2 5 2" xfId="1183" xr:uid="{87C4CC18-8D7D-4193-B5D8-4CD3127A6C82}"/>
    <cellStyle name="Comma 3 2 2 5 2 2" xfId="2054" xr:uid="{989794BC-A92B-4FDC-B704-B2344B3C66B5}"/>
    <cellStyle name="Comma 3 2 2 5 2 2 2" xfId="3764" xr:uid="{986F630A-2987-4CD8-954B-D97443820E9A}"/>
    <cellStyle name="Comma 3 2 2 5 2 2 2 2" xfId="52111" xr:uid="{979D22BD-5A11-4DA8-A5B2-88BFB242FAD5}"/>
    <cellStyle name="Comma 3 2 2 5 2 2 3" xfId="50415" xr:uid="{5176CD45-CC63-4600-BAA1-59BFE3A9F637}"/>
    <cellStyle name="Comma 3 2 2 5 2 2 4" xfId="48165" xr:uid="{54C722D8-4A83-4728-AED4-8F1D1909FD7C}"/>
    <cellStyle name="Comma 3 2 2 5 2 3" xfId="2895" xr:uid="{13DFC8DA-4BE8-4BE7-A309-E39EF7BF5725}"/>
    <cellStyle name="Comma 3 2 2 5 2 3 2" xfId="51244" xr:uid="{4D3CA7AD-2E32-409C-B688-73D794BE514C}"/>
    <cellStyle name="Comma 3 2 2 5 2 4" xfId="49603" xr:uid="{FFECE44A-E379-42A6-8F9F-D07B19D3C198}"/>
    <cellStyle name="Comma 3 2 2 5 2 5" xfId="47296" xr:uid="{57BC16E6-F726-4892-80EA-1ABA213153F8}"/>
    <cellStyle name="Comma 3 2 2 5 2 6" xfId="54979" xr:uid="{C5B80131-9A6B-4C0C-BBF8-E324936AB43B}"/>
    <cellStyle name="Comma 3 2 2 5 3" xfId="1500" xr:uid="{A2B5CCDE-DEEF-4906-9F1C-C99EA7B3926B}"/>
    <cellStyle name="Comma 3 2 2 5 3 2" xfId="3210" xr:uid="{051C7E45-5212-47BC-8DB6-1445B8735A0B}"/>
    <cellStyle name="Comma 3 2 2 5 3 2 2" xfId="51559" xr:uid="{6AB7341D-2E92-4DFB-B46F-BE310D35E98C}"/>
    <cellStyle name="Comma 3 2 2 5 3 3" xfId="49885" xr:uid="{442588B7-488D-4C4D-A212-338CF3B80F25}"/>
    <cellStyle name="Comma 3 2 2 5 3 4" xfId="47611" xr:uid="{4454F1B3-CD4C-46D1-B1AB-21DF97640B95}"/>
    <cellStyle name="Comma 3 2 2 5 4" xfId="2341" xr:uid="{3E5CEBFB-AB9A-4AA6-A970-082F0F224151}"/>
    <cellStyle name="Comma 3 2 2 5 4 2" xfId="50692" xr:uid="{9D2B817F-48EE-4AFB-9524-51DA8A7DAB54}"/>
    <cellStyle name="Comma 3 2 2 5 4 3" xfId="48452" xr:uid="{0E2867EA-2690-4B66-B6B1-5C61F5D715B9}"/>
    <cellStyle name="Comma 3 2 2 5 5" xfId="45140" xr:uid="{1C68B7B1-5EA7-469D-A691-E7482BF13647}"/>
    <cellStyle name="Comma 3 2 2 5 5 2" xfId="46742" xr:uid="{D4B2D9D1-A8D0-4C08-9F3C-C7511AE51B4A}"/>
    <cellStyle name="Comma 3 2 2 5 6" xfId="45625" xr:uid="{4ED3ED93-4B0F-4BD6-AFE6-481CAB2B236D}"/>
    <cellStyle name="Comma 3 2 2 5 6 2" xfId="49063" xr:uid="{112EEAFF-345B-4AB1-934E-356ADBBF4659}"/>
    <cellStyle name="Comma 3 2 2 5 7" xfId="46071" xr:uid="{049CF614-5F8A-43AC-AC29-C69FB8D5ABBC}"/>
    <cellStyle name="Comma 3 2 2 5 8" xfId="46406" xr:uid="{04C4FCA9-E28A-4C91-9B54-8E655A83B66F}"/>
    <cellStyle name="Comma 3 2 2 5 9" xfId="44942" xr:uid="{0153C572-203A-43E7-B25B-EE0E93D5C6F0}"/>
    <cellStyle name="Comma 3 2 2 6" xfId="929" xr:uid="{53910B06-1F26-4563-88FF-EB74F2C89931}"/>
    <cellStyle name="Comma 3 2 2 6 2" xfId="1801" xr:uid="{08D7C09B-F0E9-4F79-B162-85E8A4A20DE1}"/>
    <cellStyle name="Comma 3 2 2 6 2 2" xfId="3511" xr:uid="{6CB73C16-D5B5-409F-9EE7-A30EFB48AB31}"/>
    <cellStyle name="Comma 3 2 2 6 2 2 2" xfId="51858" xr:uid="{926F17CC-A478-472A-BBA2-9C1B48FF8EFD}"/>
    <cellStyle name="Comma 3 2 2 6 2 3" xfId="50167" xr:uid="{D8B460B9-9C22-482B-97AF-BD47E6B27A69}"/>
    <cellStyle name="Comma 3 2 2 6 2 4" xfId="47912" xr:uid="{3B9D2421-93B0-4E23-8EED-C65F549DA81E}"/>
    <cellStyle name="Comma 3 2 2 6 3" xfId="2642" xr:uid="{6B46359A-98C8-4957-8FA6-8A9DD94F4781}"/>
    <cellStyle name="Comma 3 2 2 6 3 2" xfId="50991" xr:uid="{4DF0F54D-89A7-4CAA-B737-286B821CE9C2}"/>
    <cellStyle name="Comma 3 2 2 6 3 3" xfId="48748" xr:uid="{0321B1DA-E431-45ED-853C-0D3E33681440}"/>
    <cellStyle name="Comma 3 2 2 6 4" xfId="45525" xr:uid="{BB304F9C-DA0A-4F50-8FF5-00811166A0A7}"/>
    <cellStyle name="Comma 3 2 2 6 4 2" xfId="47043" xr:uid="{33679C92-C3E0-40FF-9214-3AEC2206A970}"/>
    <cellStyle name="Comma 3 2 2 6 5" xfId="45958" xr:uid="{42AFC2E6-74F0-41E0-A9B1-485B80424112}"/>
    <cellStyle name="Comma 3 2 2 6 5 2" xfId="49359" xr:uid="{1FC2EA9B-5186-4B2D-A1D8-FBDD415923D9}"/>
    <cellStyle name="Comma 3 2 2 6 6" xfId="46337" xr:uid="{467CB7D8-4E23-4444-B225-82A49F7FFE27}"/>
    <cellStyle name="Comma 3 2 2 6 7" xfId="44839" xr:uid="{24607016-F94D-48D4-A819-0FD38F0C2AE3}"/>
    <cellStyle name="Comma 3 2 2 6 8" xfId="44203" xr:uid="{197081D8-3F3D-43C6-BEB1-238D01F80C4E}"/>
    <cellStyle name="Comma 3 2 2 6 9" xfId="54121" xr:uid="{2E22E990-37EB-41D2-AD37-B578995F517E}"/>
    <cellStyle name="Comma 3 2 2 7" xfId="978" xr:uid="{24BFD0DF-C4DF-4EF7-8C82-265573E5C53C}"/>
    <cellStyle name="Comma 3 2 2 7 2" xfId="1849" xr:uid="{A68E47A8-23CF-43D9-9F98-38B9FE14322C}"/>
    <cellStyle name="Comma 3 2 2 7 2 2" xfId="3559" xr:uid="{8B0C4EE4-DCBF-4B84-BA5E-4CEF67A1FDF7}"/>
    <cellStyle name="Comma 3 2 2 7 2 2 2" xfId="51906" xr:uid="{9D9A4866-4002-4484-AD4F-9E72EF8CB179}"/>
    <cellStyle name="Comma 3 2 2 7 2 3" xfId="50214" xr:uid="{6B8C0447-04E3-4A21-B116-3283E49D696C}"/>
    <cellStyle name="Comma 3 2 2 7 2 4" xfId="47960" xr:uid="{3ADCA5F9-B70F-4C48-83D6-51493754259D}"/>
    <cellStyle name="Comma 3 2 2 7 3" xfId="2690" xr:uid="{9081B5EA-776C-4831-8264-BAD35DA7FD46}"/>
    <cellStyle name="Comma 3 2 2 7 3 2" xfId="51039" xr:uid="{3A23AE3D-5EBB-4ED9-9EDC-EB36F8F4B122}"/>
    <cellStyle name="Comma 3 2 2 7 3 3" xfId="48795" xr:uid="{F4E1B2F1-5E5E-4982-9D16-3A29040D37E6}"/>
    <cellStyle name="Comma 3 2 2 7 4" xfId="49406" xr:uid="{7C76F7FB-9EE4-4AAD-A727-2CE61375CEB7}"/>
    <cellStyle name="Comma 3 2 2 7 5" xfId="47091" xr:uid="{25BA63E5-BA89-499F-99D2-09D1BDDF5C42}"/>
    <cellStyle name="Comma 3 2 2 7 6" xfId="44720" xr:uid="{36E243CC-2A49-46D2-A838-6EAB89B6EAC3}"/>
    <cellStyle name="Comma 3 2 2 8" xfId="1070" xr:uid="{83B3B886-827A-4389-9AE1-FDFC4B72E74D}"/>
    <cellStyle name="Comma 3 2 2 8 2" xfId="1941" xr:uid="{04066F45-3084-4479-A30F-0DA76DDC0240}"/>
    <cellStyle name="Comma 3 2 2 8 2 2" xfId="3651" xr:uid="{B117CB06-11E4-44BA-BF46-08B5FC082729}"/>
    <cellStyle name="Comma 3 2 2 8 2 2 2" xfId="51998" xr:uid="{E90B1C5B-FF3D-4E9C-9A8D-E7E66EC337B4}"/>
    <cellStyle name="Comma 3 2 2 8 2 3" xfId="50304" xr:uid="{D27D00E7-125D-44CA-8B7F-4500416B8280}"/>
    <cellStyle name="Comma 3 2 2 8 2 4" xfId="48052" xr:uid="{5B4F92B1-D6E8-46AC-B21F-50BADB64D3ED}"/>
    <cellStyle name="Comma 3 2 2 8 3" xfId="2782" xr:uid="{1D4AA252-1035-48DD-9B98-711C97DFA9A3}"/>
    <cellStyle name="Comma 3 2 2 8 3 2" xfId="51131" xr:uid="{A2C4809F-22EA-46E0-A726-8E34F66E897C}"/>
    <cellStyle name="Comma 3 2 2 8 4" xfId="49497" xr:uid="{E14CF7BE-8314-4274-BC1B-F9B436D88E68}"/>
    <cellStyle name="Comma 3 2 2 8 5" xfId="47183" xr:uid="{F151F3BE-99A0-4C20-ADA4-062E93FB6A62}"/>
    <cellStyle name="Comma 3 2 2 8 6" xfId="45329" xr:uid="{16980BE6-8AF6-4BD8-AF3D-783AEDE606E9}"/>
    <cellStyle name="Comma 3 2 2 9" xfId="1433" xr:uid="{43CDC724-080B-4BE0-900A-9C91F28C4130}"/>
    <cellStyle name="Comma 3 2 2 9 2" xfId="3143" xr:uid="{2965FBAB-C186-4C23-AB14-BAB8342D0792}"/>
    <cellStyle name="Comma 3 2 2 9 2 2" xfId="51492" xr:uid="{2B9253BB-E097-41DF-BDC4-7A1014268D53}"/>
    <cellStyle name="Comma 3 2 2 9 3" xfId="49820" xr:uid="{A6122341-D39F-45F1-9638-3B4A7F227990}"/>
    <cellStyle name="Comma 3 2 2 9 4" xfId="47544" xr:uid="{93E7F053-95FA-491F-B39C-0EEA1F905526}"/>
    <cellStyle name="Comma 3 2 20" xfId="524" xr:uid="{C673CB2B-DDD8-4961-A194-5DA1F053A2EE}"/>
    <cellStyle name="Comma 3 2 21" xfId="52327" xr:uid="{F5473063-FF93-4996-9AFB-601A503D87CB}"/>
    <cellStyle name="Comma 3 2 3" xfId="149" xr:uid="{549D112F-C242-498F-8FB4-654FBA84B529}"/>
    <cellStyle name="Comma 3 2 3 10" xfId="2288" xr:uid="{DE2AE392-230B-49D2-A407-8E3C485354A8}"/>
    <cellStyle name="Comma 3 2 3 10 2" xfId="50639" xr:uid="{33856254-1B23-4526-B1D7-00CD0F323AF1}"/>
    <cellStyle name="Comma 3 2 3 10 3" xfId="48399" xr:uid="{E24DC398-761C-48A1-8FD2-0E1E0619758E}"/>
    <cellStyle name="Comma 3 2 3 11" xfId="4002" xr:uid="{0018C903-9F43-4A3E-A0DD-5DCE17293BFC}"/>
    <cellStyle name="Comma 3 2 3 11 2" xfId="49009" xr:uid="{341864AB-ACA4-4478-9AB7-7CD2BFD6E3A3}"/>
    <cellStyle name="Comma 3 2 3 11 3" xfId="46643" xr:uid="{16804DF6-67DE-4A0F-BAAB-5B57B0B450ED}"/>
    <cellStyle name="Comma 3 2 3 12" xfId="4202" xr:uid="{E9F30C2A-4F01-41ED-AFFB-EF2A5661C483}"/>
    <cellStyle name="Comma 3 2 3 13" xfId="45822" xr:uid="{9D2B3FA7-01EB-4AE7-BCA8-00F906CA2765}"/>
    <cellStyle name="Comma 3 2 3 14" xfId="46303" xr:uid="{8C583F65-3231-4A1B-97C2-508ACEC9B411}"/>
    <cellStyle name="Comma 3 2 3 15" xfId="44524" xr:uid="{43C9723F-EF9C-4F92-9117-8EA44898EBC0}"/>
    <cellStyle name="Comma 3 2 3 16" xfId="44066" xr:uid="{449B9740-859F-414A-8D47-F16228779D38}"/>
    <cellStyle name="Comma 3 2 3 17" xfId="550" xr:uid="{F3D737FE-E84B-4FA8-90DF-6587EDBD93A8}"/>
    <cellStyle name="Comma 3 2 3 18" xfId="52437" xr:uid="{501B101D-5EA3-4893-BED0-B354CAFB4940}"/>
    <cellStyle name="Comma 3 2 3 2" xfId="364" xr:uid="{F1EA4B72-8EB8-4251-9207-51981E7CED46}"/>
    <cellStyle name="Comma 3 2 3 2 10" xfId="46451" xr:uid="{30E7E925-3578-4A34-944A-06CC5280EEC7}"/>
    <cellStyle name="Comma 3 2 3 2 11" xfId="44631" xr:uid="{D807A71E-FBFC-4D78-BF39-B312C09E8EFB}"/>
    <cellStyle name="Comma 3 2 3 2 12" xfId="44173" xr:uid="{D7CAE131-AB93-4F89-B332-96E2920B745F}"/>
    <cellStyle name="Comma 3 2 3 2 13" xfId="52650" xr:uid="{B080305A-4537-4ACE-A01B-C127D487F3EA}"/>
    <cellStyle name="Comma 3 2 3 2 2" xfId="821" xr:uid="{14391C22-AC0A-4285-A94D-74DE61CE40B9}"/>
    <cellStyle name="Comma 3 2 3 2 2 10" xfId="44496" xr:uid="{E09EE5B9-72FB-43CC-9FFE-1FFB1536F3A3}"/>
    <cellStyle name="Comma 3 2 3 2 2 11" xfId="53077" xr:uid="{9F1A68DD-6DE9-4F5C-9D0B-89B4FC073E3B}"/>
    <cellStyle name="Comma 3 2 3 2 2 2" xfId="1376" xr:uid="{3153C467-9E60-4E06-B8F5-FA7BB6F3F532}"/>
    <cellStyle name="Comma 3 2 3 2 2 2 2" xfId="2247" xr:uid="{B62C513A-C09A-4C56-A3B1-E3D6F34A6919}"/>
    <cellStyle name="Comma 3 2 3 2 2 2 2 2" xfId="3957" xr:uid="{A0A72806-63C6-4852-BD59-663B74D8AFD5}"/>
    <cellStyle name="Comma 3 2 3 2 2 2 2 2 2" xfId="52304" xr:uid="{EB9754DD-8D4E-476F-BCA6-FEABB389C884}"/>
    <cellStyle name="Comma 3 2 3 2 2 2 2 3" xfId="50598" xr:uid="{4671B476-6F35-43A4-9F59-B3CD7E95C224}"/>
    <cellStyle name="Comma 3 2 3 2 2 2 2 4" xfId="48358" xr:uid="{F90E71B9-3AEA-4A53-8B36-30ED89770A42}"/>
    <cellStyle name="Comma 3 2 3 2 2 2 2 5" xfId="55649" xr:uid="{06971EB1-331A-4A4E-BECE-F5E9FEFDEAD9}"/>
    <cellStyle name="Comma 3 2 3 2 2 2 3" xfId="3088" xr:uid="{5AC1B40A-2C72-462B-BAD3-065DEBC6055D}"/>
    <cellStyle name="Comma 3 2 3 2 2 2 3 2" xfId="51437" xr:uid="{AF244479-1F42-4414-9B8C-F734261759BB}"/>
    <cellStyle name="Comma 3 2 3 2 2 2 4" xfId="49767" xr:uid="{AEE3782E-22C1-4D6C-AFC8-1EDD106F010C}"/>
    <cellStyle name="Comma 3 2 3 2 2 2 5" xfId="47489" xr:uid="{5B8684C9-3D1B-4A11-B48F-DA47E3ADE402}"/>
    <cellStyle name="Comma 3 2 3 2 2 2 6" xfId="53936" xr:uid="{C57B4AED-A847-49F1-9493-DA4B53BD0754}"/>
    <cellStyle name="Comma 3 2 3 2 2 3" xfId="1693" xr:uid="{74D11C8E-ACB1-43AC-AB53-61ACE8DA69C9}"/>
    <cellStyle name="Comma 3 2 3 2 2 3 2" xfId="3403" xr:uid="{DAACEBD9-3BC0-43E3-AA1E-B83388C875E6}"/>
    <cellStyle name="Comma 3 2 3 2 2 3 2 2" xfId="51752" xr:uid="{41186D6B-3786-40B5-8380-3E54EBE808CB}"/>
    <cellStyle name="Comma 3 2 3 2 2 3 3" xfId="50068" xr:uid="{7F153F02-B89E-4E93-AD09-251CBB3B3E76}"/>
    <cellStyle name="Comma 3 2 3 2 2 3 4" xfId="47804" xr:uid="{ACEA2937-9833-4A82-9891-20E555D4AE73}"/>
    <cellStyle name="Comma 3 2 3 2 2 3 5" xfId="54790" xr:uid="{E9401693-1071-4729-A8B4-D354B0A346D0}"/>
    <cellStyle name="Comma 3 2 3 2 2 4" xfId="2534" xr:uid="{C43FC640-8BC9-42A3-842B-1CB616D456E8}"/>
    <cellStyle name="Comma 3 2 3 2 2 4 2" xfId="50885" xr:uid="{82289513-F944-42CC-AF64-B2D4F07DB812}"/>
    <cellStyle name="Comma 3 2 3 2 2 4 3" xfId="48645" xr:uid="{EDC17367-B189-4B99-A00B-4C018AF7B3B1}"/>
    <cellStyle name="Comma 3 2 3 2 2 5" xfId="45276" xr:uid="{55B3BF08-8DAA-414B-A552-8E4BF161E56B}"/>
    <cellStyle name="Comma 3 2 3 2 2 5 2" xfId="46935" xr:uid="{40707EBD-9415-4B65-8C55-D0A219C3236E}"/>
    <cellStyle name="Comma 3 2 3 2 2 6" xfId="45796" xr:uid="{86DACDE8-CB4F-4CF7-A948-A4438309E31D}"/>
    <cellStyle name="Comma 3 2 3 2 2 6 2" xfId="49256" xr:uid="{AC542F22-3474-4838-A9F6-C9ABCA372528}"/>
    <cellStyle name="Comma 3 2 3 2 2 7" xfId="46264" xr:uid="{1A12DAE7-E007-4941-93E2-933E9B44946A}"/>
    <cellStyle name="Comma 3 2 3 2 2 8" xfId="46599" xr:uid="{83D20190-2563-4D01-942B-2C47845F437A}"/>
    <cellStyle name="Comma 3 2 3 2 2 9" xfId="45096" xr:uid="{B891E7EA-1595-4D56-801A-B4C352689449}"/>
    <cellStyle name="Comma 3 2 3 2 3" xfId="672" xr:uid="{6BB6597A-055E-4136-ACDA-84D0DB5E1BC7}"/>
    <cellStyle name="Comma 3 2 3 2 3 10" xfId="53508" xr:uid="{7FF367EA-D741-4243-AC6C-9C1F7F75ADFE}"/>
    <cellStyle name="Comma 3 2 3 2 3 2" xfId="1228" xr:uid="{828595A4-68F8-430C-98AC-21DD7DBD8AA2}"/>
    <cellStyle name="Comma 3 2 3 2 3 2 2" xfId="2099" xr:uid="{F9556A0C-25AF-4DE5-BCD3-7FB73EF5FBB2}"/>
    <cellStyle name="Comma 3 2 3 2 3 2 2 2" xfId="3809" xr:uid="{1440593F-0967-4104-9AD1-F63783687E49}"/>
    <cellStyle name="Comma 3 2 3 2 3 2 2 2 2" xfId="52156" xr:uid="{DF1E6FE3-305B-4617-9E10-B1753D2F022B}"/>
    <cellStyle name="Comma 3 2 3 2 3 2 2 3" xfId="50459" xr:uid="{6FAEC3DF-7A30-4F06-9DD3-EEC9074ED868}"/>
    <cellStyle name="Comma 3 2 3 2 3 2 2 4" xfId="48210" xr:uid="{DA1E0A40-7739-417C-85B8-D959807027C1}"/>
    <cellStyle name="Comma 3 2 3 2 3 2 3" xfId="2940" xr:uid="{F9E8E762-0B0D-41D5-B5E7-830D8B061501}"/>
    <cellStyle name="Comma 3 2 3 2 3 2 3 2" xfId="51289" xr:uid="{54925C5B-CF05-4FB8-88DC-7779A38948F0}"/>
    <cellStyle name="Comma 3 2 3 2 3 2 4" xfId="49644" xr:uid="{CA8CD7FF-2F4D-4CE1-88B9-05E82917DBFD}"/>
    <cellStyle name="Comma 3 2 3 2 3 2 5" xfId="47341" xr:uid="{12126F1F-C0D6-4B6C-BA61-F59AC8A3CFD5}"/>
    <cellStyle name="Comma 3 2 3 2 3 2 6" xfId="55221" xr:uid="{13CE54F5-1D9F-4437-A1EA-F33DE326879E}"/>
    <cellStyle name="Comma 3 2 3 2 3 3" xfId="1545" xr:uid="{E88A26AE-A821-4D09-9BBB-0AAFE85D2FC9}"/>
    <cellStyle name="Comma 3 2 3 2 3 3 2" xfId="3255" xr:uid="{4834F2E8-776A-4D43-BEF2-924C907B72B6}"/>
    <cellStyle name="Comma 3 2 3 2 3 3 2 2" xfId="51604" xr:uid="{9BBCB87E-3370-4C96-8939-DCF8CA768253}"/>
    <cellStyle name="Comma 3 2 3 2 3 3 3" xfId="49929" xr:uid="{967EAA59-A138-4934-9653-C847DAC79B06}"/>
    <cellStyle name="Comma 3 2 3 2 3 3 4" xfId="47656" xr:uid="{B466694C-CD8E-4A5C-B28D-7AC4063E5D22}"/>
    <cellStyle name="Comma 3 2 3 2 3 4" xfId="2386" xr:uid="{129A24DD-9AAB-4B83-86E0-0ACC907FEAEC}"/>
    <cellStyle name="Comma 3 2 3 2 3 4 2" xfId="50737" xr:uid="{730886DC-D6C2-4A4D-8D19-CA204176FC4D}"/>
    <cellStyle name="Comma 3 2 3 2 3 4 3" xfId="48497" xr:uid="{44EB7EBF-1A62-452C-8F97-876126320A35}"/>
    <cellStyle name="Comma 3 2 3 2 3 5" xfId="45667" xr:uid="{7441A057-BD18-4E9D-AAE7-F56820938280}"/>
    <cellStyle name="Comma 3 2 3 2 3 5 2" xfId="49108" xr:uid="{D599FF12-309B-429A-A967-367B7DBDC08C}"/>
    <cellStyle name="Comma 3 2 3 2 3 6" xfId="46116" xr:uid="{8D73B0C5-186F-464B-AD99-ED9FE57994D7}"/>
    <cellStyle name="Comma 3 2 3 2 3 7" xfId="46787" xr:uid="{7A0FA3D9-86E7-46CB-9161-D34D2209C2F4}"/>
    <cellStyle name="Comma 3 2 3 2 3 8" xfId="44987" xr:uid="{E0455EB4-F280-4F1A-900F-32511067706F}"/>
    <cellStyle name="Comma 3 2 3 2 3 9" xfId="44355" xr:uid="{9E87AD16-F480-4FC9-8B87-A0AAACD404AF}"/>
    <cellStyle name="Comma 3 2 3 2 4" xfId="1032" xr:uid="{359E8C71-8AAE-44DE-907C-26463B344F34}"/>
    <cellStyle name="Comma 3 2 3 2 4 2" xfId="1903" xr:uid="{9A96EF06-9EC8-4D61-B3AD-3483AF8DB6E3}"/>
    <cellStyle name="Comma 3 2 3 2 4 2 2" xfId="3613" xr:uid="{A858D718-3E27-4A3F-98CF-774896935E94}"/>
    <cellStyle name="Comma 3 2 3 2 4 2 2 2" xfId="51960" xr:uid="{F95A3FEE-ABAD-46E6-95D0-AA241A912C60}"/>
    <cellStyle name="Comma 3 2 3 2 4 2 3" xfId="50266" xr:uid="{04C51E3B-ED63-4175-958D-7646ACC49C35}"/>
    <cellStyle name="Comma 3 2 3 2 4 2 4" xfId="48014" xr:uid="{32EEA107-5008-468F-B5DD-22521CF2A178}"/>
    <cellStyle name="Comma 3 2 3 2 4 3" xfId="2744" xr:uid="{B3B1C323-1693-443C-8EF4-FD387CBA5C21}"/>
    <cellStyle name="Comma 3 2 3 2 4 3 2" xfId="51093" xr:uid="{9D8913C6-F784-4E31-B186-AF4912DC9D18}"/>
    <cellStyle name="Comma 3 2 3 2 4 3 3" xfId="48843" xr:uid="{90D711E5-DD61-4084-8DF6-711613D92CDC}"/>
    <cellStyle name="Comma 3 2 3 2 4 4" xfId="45579" xr:uid="{8434FE46-05CE-46A8-A16E-773EB5BD900F}"/>
    <cellStyle name="Comma 3 2 3 2 4 4 2" xfId="49460" xr:uid="{00DC60F5-3BB8-449E-A1DA-8B201A385698}"/>
    <cellStyle name="Comma 3 2 3 2 4 5" xfId="46018" xr:uid="{4395E6DA-6BA3-4EE7-B1D4-1CE8F88732D8}"/>
    <cellStyle name="Comma 3 2 3 2 4 6" xfId="47145" xr:uid="{3C36E558-90A3-418B-9929-C46C13224284}"/>
    <cellStyle name="Comma 3 2 3 2 4 7" xfId="44895" xr:uid="{45501C58-E6FC-4854-A730-F71F9188BD0C}"/>
    <cellStyle name="Comma 3 2 3 2 4 8" xfId="44263" xr:uid="{5859CB9B-3A05-4A71-987C-5BD52C111B99}"/>
    <cellStyle name="Comma 3 2 3 2 4 9" xfId="54363" xr:uid="{57A1A971-E8A8-462F-90C5-011E99B5EDEF}"/>
    <cellStyle name="Comma 3 2 3 2 5" xfId="1130" xr:uid="{C0D7A5A4-24F5-4BDF-82C9-A2558CBC0756}"/>
    <cellStyle name="Comma 3 2 3 2 5 2" xfId="2001" xr:uid="{FA7F8775-1108-4147-9DE6-AA7635A50152}"/>
    <cellStyle name="Comma 3 2 3 2 5 2 2" xfId="3711" xr:uid="{B47004A0-2567-44AE-9C37-BA321699CCD9}"/>
    <cellStyle name="Comma 3 2 3 2 5 2 2 2" xfId="52058" xr:uid="{81045E7C-70F5-4761-8CAD-C376E12F4976}"/>
    <cellStyle name="Comma 3 2 3 2 5 2 3" xfId="50364" xr:uid="{4A679EEC-CF99-4011-A226-212A87388611}"/>
    <cellStyle name="Comma 3 2 3 2 5 2 4" xfId="48112" xr:uid="{AD62F60E-7AC8-40B7-A52E-EE55CE91A859}"/>
    <cellStyle name="Comma 3 2 3 2 5 3" xfId="2842" xr:uid="{09515A7A-4E38-43F9-B548-13B0CB06F549}"/>
    <cellStyle name="Comma 3 2 3 2 5 3 2" xfId="51191" xr:uid="{A64921F1-621D-4976-8519-74CF0721260B}"/>
    <cellStyle name="Comma 3 2 3 2 5 3 3" xfId="48889" xr:uid="{5B0BC5C5-D558-4A78-99F0-63CB1E887B3E}"/>
    <cellStyle name="Comma 3 2 3 2 5 4" xfId="49555" xr:uid="{A3E8CF6E-561D-42CC-8936-B89EE5250E9C}"/>
    <cellStyle name="Comma 3 2 3 2 5 5" xfId="47243" xr:uid="{84BD4CB0-BAC7-4CEC-A075-E3070DB5A8C5}"/>
    <cellStyle name="Comma 3 2 3 2 5 6" xfId="44808" xr:uid="{D1B558E4-A36E-488D-951C-C75504240A5A}"/>
    <cellStyle name="Comma 3 2 3 2 6" xfId="4417" xr:uid="{85D6CDEB-3E4C-43F0-8DCE-EDF4BE57E619}"/>
    <cellStyle name="Comma 3 2 3 2 6 2" xfId="46689" xr:uid="{C255FBD8-4DA2-4795-A6A5-25BA68A92F45}"/>
    <cellStyle name="Comma 3 2 3 2 7" xfId="45178" xr:uid="{E600C453-FE27-41F4-939E-4C2709B46D7C}"/>
    <cellStyle name="Comma 3 2 3 2 8" xfId="45496" xr:uid="{84EF397A-9D4B-4488-B285-A7A3D2081314}"/>
    <cellStyle name="Comma 3 2 3 2 9" xfId="45928" xr:uid="{5D66CDA7-D493-4995-8CE0-467D5CB8890A}"/>
    <cellStyle name="Comma 3 2 3 3" xfId="767" xr:uid="{8A2D8449-D7B8-4CC0-853E-A25D363340C6}"/>
    <cellStyle name="Comma 3 2 3 3 10" xfId="44577" xr:uid="{02D94089-405B-41B8-88C7-2B4B4939602B}"/>
    <cellStyle name="Comma 3 2 3 3 11" xfId="44119" xr:uid="{BCF74315-F80C-45A1-AC13-7AFD5849ADFB}"/>
    <cellStyle name="Comma 3 2 3 3 12" xfId="52864" xr:uid="{3AB36E9D-25B5-4C63-92EF-C4CA601EDB30}"/>
    <cellStyle name="Comma 3 2 3 3 2" xfId="901" xr:uid="{56B13346-4629-4333-AFF4-B6E519FBC1E4}"/>
    <cellStyle name="Comma 3 2 3 3 2 2" xfId="1773" xr:uid="{71387A94-F24C-4AE6-AC28-54783E506B35}"/>
    <cellStyle name="Comma 3 2 3 3 2 2 2" xfId="3483" xr:uid="{4BA2A767-3E0B-4C6A-B613-60346F0CE12C}"/>
    <cellStyle name="Comma 3 2 3 3 2 2 2 2" xfId="51830" xr:uid="{604A6BEB-7B35-4922-93DC-F8A5A52F876D}"/>
    <cellStyle name="Comma 3 2 3 3 2 2 3" xfId="50141" xr:uid="{1A499ADC-F481-4FF9-9324-0B19ED909775}"/>
    <cellStyle name="Comma 3 2 3 3 2 2 4" xfId="47884" xr:uid="{A3736C6E-7C68-49D5-BFAC-23AD54894381}"/>
    <cellStyle name="Comma 3 2 3 3 2 2 5" xfId="55435" xr:uid="{DC8C4B6A-4D06-4B4E-91FE-FEF107374B87}"/>
    <cellStyle name="Comma 3 2 3 3 2 3" xfId="2614" xr:uid="{679C61A5-F4D4-4F6B-A81C-6D5E179BF439}"/>
    <cellStyle name="Comma 3 2 3 3 2 3 2" xfId="50963" xr:uid="{87E734F6-0C57-4274-87B9-FCC9A731AF6F}"/>
    <cellStyle name="Comma 3 2 3 3 2 3 3" xfId="48720" xr:uid="{6332A2F9-6C42-49D9-A969-4577DADD2E62}"/>
    <cellStyle name="Comma 3 2 3 3 2 4" xfId="45748" xr:uid="{1D67B56C-9D56-4887-9A49-C2818725712D}"/>
    <cellStyle name="Comma 3 2 3 3 2 4 2" xfId="49331" xr:uid="{71F00F71-91E6-4651-884F-A63FC71A4FC0}"/>
    <cellStyle name="Comma 3 2 3 3 2 5" xfId="46210" xr:uid="{ED4250B0-08D6-434B-840A-787FFF012271}"/>
    <cellStyle name="Comma 3 2 3 3 2 6" xfId="47015" xr:uid="{B1ABDE9C-4EB9-47CC-892A-6D4B8696B4EE}"/>
    <cellStyle name="Comma 3 2 3 3 2 7" xfId="45043" xr:uid="{E4998946-BF08-460F-9B19-A163C043AAB0}"/>
    <cellStyle name="Comma 3 2 3 3 2 8" xfId="44443" xr:uid="{AE0F17E8-78A4-4D02-8B32-3F87D41E8688}"/>
    <cellStyle name="Comma 3 2 3 3 2 9" xfId="53722" xr:uid="{EA5EC61A-F05D-4A8D-AC1E-BDAB5AC37EEB}"/>
    <cellStyle name="Comma 3 2 3 3 3" xfId="1322" xr:uid="{8E36A956-B80F-46E9-8CAB-CD6297C27511}"/>
    <cellStyle name="Comma 3 2 3 3 3 2" xfId="2193" xr:uid="{3425D226-7664-43D0-8BB8-055680E84786}"/>
    <cellStyle name="Comma 3 2 3 3 3 2 2" xfId="3903" xr:uid="{9074D95E-BDA9-457B-A032-9639764D2E8D}"/>
    <cellStyle name="Comma 3 2 3 3 3 2 2 2" xfId="52250" xr:uid="{B1BB3CD0-AB4F-46A2-8EDA-6F6C67CA665A}"/>
    <cellStyle name="Comma 3 2 3 3 3 2 3" xfId="50547" xr:uid="{00532D06-953E-4E62-B008-DA92844605E9}"/>
    <cellStyle name="Comma 3 2 3 3 3 2 4" xfId="48304" xr:uid="{F6A29D6D-6362-4E1A-8D0E-9A461F678960}"/>
    <cellStyle name="Comma 3 2 3 3 3 3" xfId="3034" xr:uid="{32370E09-9EF0-4104-AAC9-056EF75A76B8}"/>
    <cellStyle name="Comma 3 2 3 3 3 3 2" xfId="51383" xr:uid="{C0EB3A5A-A5B4-40B0-A882-7733FDA41DDC}"/>
    <cellStyle name="Comma 3 2 3 3 3 3 3" xfId="48933" xr:uid="{676AF120-562C-44BC-8BE8-83ECF5DF8419}"/>
    <cellStyle name="Comma 3 2 3 3 3 4" xfId="49726" xr:uid="{68057689-5006-45A4-907D-5DBE009E2B92}"/>
    <cellStyle name="Comma 3 2 3 3 3 5" xfId="47435" xr:uid="{CDADCC6A-4BA7-490D-8F78-509537CBB521}"/>
    <cellStyle name="Comma 3 2 3 3 3 6" xfId="44756" xr:uid="{88DC33AB-F8F6-4D4B-A516-E592D09765BF}"/>
    <cellStyle name="Comma 3 2 3 3 3 7" xfId="54577" xr:uid="{12500572-0F47-45C3-AF57-A2DE65B8FA60}"/>
    <cellStyle name="Comma 3 2 3 3 4" xfId="1639" xr:uid="{E86C4842-E00F-4DB0-88D4-8D901A826496}"/>
    <cellStyle name="Comma 3 2 3 3 4 2" xfId="3349" xr:uid="{DF9DF448-8CC8-493F-94A7-1D34F40FAE5F}"/>
    <cellStyle name="Comma 3 2 3 3 4 2 2" xfId="51698" xr:uid="{DE9B4079-7947-4424-AE71-CE1A6850690C}"/>
    <cellStyle name="Comma 3 2 3 3 4 3" xfId="50017" xr:uid="{EACBD4AA-8818-4DB2-9414-A42B3A69B7A1}"/>
    <cellStyle name="Comma 3 2 3 3 4 4" xfId="47750" xr:uid="{98E22585-92C1-4C6C-B8A1-3B400D81286A}"/>
    <cellStyle name="Comma 3 2 3 3 4 5" xfId="45369" xr:uid="{DA395AFD-9BCA-4A94-A119-4E84E5FA9DE0}"/>
    <cellStyle name="Comma 3 2 3 3 5" xfId="2480" xr:uid="{8ECFCA3E-F1DF-4B46-A8F8-FCEADAC073B1}"/>
    <cellStyle name="Comma 3 2 3 3 5 2" xfId="50831" xr:uid="{363A87BF-0FA9-4AA8-8B47-BB7F737B1518}"/>
    <cellStyle name="Comma 3 2 3 3 5 3" xfId="48591" xr:uid="{3E39CE6E-BA20-44A2-A938-93883DF3525B}"/>
    <cellStyle name="Comma 3 2 3 3 6" xfId="45247" xr:uid="{D92F10A1-A11E-4045-B6A0-F5975047C01B}"/>
    <cellStyle name="Comma 3 2 3 3 6 2" xfId="46881" xr:uid="{D9AD60A4-590C-4614-B45F-527FE2939528}"/>
    <cellStyle name="Comma 3 2 3 3 7" xfId="45443" xr:uid="{E23310AF-E32D-4F00-9F77-F18B0EF7DFE2}"/>
    <cellStyle name="Comma 3 2 3 3 7 2" xfId="49202" xr:uid="{BB3DEC9E-301A-40BD-846F-AC8691F6D00D}"/>
    <cellStyle name="Comma 3 2 3 3 8" xfId="45874" xr:uid="{E6D0747A-AAE8-43E6-801D-6C59EF932B1B}"/>
    <cellStyle name="Comma 3 2 3 3 9" xfId="46545" xr:uid="{130489B8-C182-45EE-BCF7-F6528B26DA27}"/>
    <cellStyle name="Comma 3 2 3 4" xfId="713" xr:uid="{D7AC86F4-B67F-430A-A3AE-B186B76F6993}"/>
    <cellStyle name="Comma 3 2 3 4 10" xfId="44673" xr:uid="{21C050AF-4045-4ED2-B8E3-4BFE23A1038D}"/>
    <cellStyle name="Comma 3 2 3 4 11" xfId="44395" xr:uid="{9D0DA84B-059F-40E3-B0BB-ABA9D5595AFD}"/>
    <cellStyle name="Comma 3 2 3 4 12" xfId="53295" xr:uid="{0361AF75-2169-4451-A6C6-F7C5D9AB40BD}"/>
    <cellStyle name="Comma 3 2 3 4 2" xfId="864" xr:uid="{D85381E3-5BCF-418D-8DF6-9CBCC1BEC58D}"/>
    <cellStyle name="Comma 3 2 3 4 2 2" xfId="1736" xr:uid="{F980124A-AC49-4F54-99D8-E35D7B3459FB}"/>
    <cellStyle name="Comma 3 2 3 4 2 2 2" xfId="3446" xr:uid="{04638D71-873F-40AD-A3F2-477C0751A506}"/>
    <cellStyle name="Comma 3 2 3 4 2 2 2 2" xfId="51794" xr:uid="{91B6ED83-0C24-4171-BEC5-D61A60F4A24A}"/>
    <cellStyle name="Comma 3 2 3 4 2 2 3" xfId="50108" xr:uid="{ADA18EF9-09EB-4E3C-8CEC-824E74AA60A6}"/>
    <cellStyle name="Comma 3 2 3 4 2 2 4" xfId="47847" xr:uid="{2D2D7B31-BFBC-4D7E-A8B4-23A08A517793}"/>
    <cellStyle name="Comma 3 2 3 4 2 3" xfId="2577" xr:uid="{0DB65514-6003-4CD9-873C-68F35E65C630}"/>
    <cellStyle name="Comma 3 2 3 4 2 3 2" xfId="50927" xr:uid="{07AF1FE1-C252-427D-9AB2-E257D2389A2D}"/>
    <cellStyle name="Comma 3 2 3 4 2 3 3" xfId="48684" xr:uid="{35366BB3-88FD-4508-9810-EBB0CBDD1DC7}"/>
    <cellStyle name="Comma 3 2 3 4 2 4" xfId="49295" xr:uid="{01C16A91-0847-44A9-B415-5EA72775DD11}"/>
    <cellStyle name="Comma 3 2 3 4 2 5" xfId="46978" xr:uid="{6C96E5F1-58A5-4CBA-9367-5BB45ADBF815}"/>
    <cellStyle name="Comma 3 2 3 4 2 6" xfId="55008" xr:uid="{E7249AED-31C6-4D42-9E94-6CFD42FD73DB}"/>
    <cellStyle name="Comma 3 2 3 4 3" xfId="1269" xr:uid="{59C592BE-39D8-4894-9BDC-F168A0E13BFC}"/>
    <cellStyle name="Comma 3 2 3 4 3 2" xfId="2140" xr:uid="{349BF630-B74E-4833-8916-80412A85DB6F}"/>
    <cellStyle name="Comma 3 2 3 4 3 2 2" xfId="3850" xr:uid="{801DA462-0EBC-4DF2-A362-00C1E234F0AE}"/>
    <cellStyle name="Comma 3 2 3 4 3 2 2 2" xfId="52197" xr:uid="{78894010-B1DF-47CA-BB75-4842391F6D07}"/>
    <cellStyle name="Comma 3 2 3 4 3 2 3" xfId="50498" xr:uid="{26D13D56-CD37-4332-ADAD-1A17092B5C99}"/>
    <cellStyle name="Comma 3 2 3 4 3 2 4" xfId="48251" xr:uid="{461EF35A-9BAC-4F75-8252-A12F3C172DAF}"/>
    <cellStyle name="Comma 3 2 3 4 3 3" xfId="2981" xr:uid="{4AAC24F3-59A9-47FF-A27D-01BB9160BCF5}"/>
    <cellStyle name="Comma 3 2 3 4 3 3 2" xfId="51330" xr:uid="{CB5EF866-6110-4C2C-8A7F-2B049527192B}"/>
    <cellStyle name="Comma 3 2 3 4 3 4" xfId="49681" xr:uid="{871347D7-AFCD-4C44-BDF3-EF84D9C02F19}"/>
    <cellStyle name="Comma 3 2 3 4 3 5" xfId="47382" xr:uid="{54F1D5A6-48B0-437A-900E-5B1105BD81B5}"/>
    <cellStyle name="Comma 3 2 3 4 4" xfId="1586" xr:uid="{2615808F-D324-4771-9099-155FE37182BB}"/>
    <cellStyle name="Comma 3 2 3 4 4 2" xfId="3296" xr:uid="{7CD63DE9-0B60-4C8E-98D0-CA71E9656DE4}"/>
    <cellStyle name="Comma 3 2 3 4 4 2 2" xfId="51645" xr:uid="{5E3BF84B-B4DB-43E7-A7D2-B245E235A424}"/>
    <cellStyle name="Comma 3 2 3 4 4 3" xfId="49968" xr:uid="{124C5777-47FB-4C45-8287-9FE6386189C7}"/>
    <cellStyle name="Comma 3 2 3 4 4 4" xfId="47697" xr:uid="{77DC5587-9165-43F8-BDC7-71D4379F08AB}"/>
    <cellStyle name="Comma 3 2 3 4 5" xfId="2427" xr:uid="{598BB2AB-A20A-440D-93A1-5A4853893826}"/>
    <cellStyle name="Comma 3 2 3 4 5 2" xfId="50778" xr:uid="{9270B369-BBA6-4562-85EB-A08CD594758C}"/>
    <cellStyle name="Comma 3 2 3 4 5 3" xfId="48538" xr:uid="{C8FA0C9D-1402-4B05-9789-711D6D724EC9}"/>
    <cellStyle name="Comma 3 2 3 4 6" xfId="45212" xr:uid="{77B84C18-5D8D-424A-BC57-E2C8E64469E7}"/>
    <cellStyle name="Comma 3 2 3 4 6 2" xfId="46828" xr:uid="{36D0C649-CFF0-4918-BF1F-446212CB2F13}"/>
    <cellStyle name="Comma 3 2 3 4 7" xfId="45701" xr:uid="{4453E5E1-1C7E-42A0-A5E5-ED9D400E33D8}"/>
    <cellStyle name="Comma 3 2 3 4 7 2" xfId="49149" xr:uid="{05285E31-781B-4BC1-921F-08E576C05F5B}"/>
    <cellStyle name="Comma 3 2 3 4 8" xfId="46157" xr:uid="{70A8F118-A9B0-432B-AD5A-90B843634666}"/>
    <cellStyle name="Comma 3 2 3 4 9" xfId="46492" xr:uid="{BD820FF1-F457-446C-B8C8-8F7BB484CEF6}"/>
    <cellStyle name="Comma 3 2 3 5" xfId="645" xr:uid="{D4070173-EA9B-4D5F-8C72-C613F143A309}"/>
    <cellStyle name="Comma 3 2 3 5 10" xfId="44330" xr:uid="{1CA38512-E848-425E-8DBE-BC2071E53D87}"/>
    <cellStyle name="Comma 3 2 3 5 11" xfId="54150" xr:uid="{F1D6D437-BC07-469E-A53F-90E8EDBE553E}"/>
    <cellStyle name="Comma 3 2 3 5 2" xfId="1201" xr:uid="{2FD4091E-A719-4F8A-9BCC-1A5A12B7BBB3}"/>
    <cellStyle name="Comma 3 2 3 5 2 2" xfId="2072" xr:uid="{E36B2D3D-B846-4F41-BDFF-CAA7959C804A}"/>
    <cellStyle name="Comma 3 2 3 5 2 2 2" xfId="3782" xr:uid="{DBEF84D2-EDD8-4FED-B6C8-B2F6B71E1A83}"/>
    <cellStyle name="Comma 3 2 3 5 2 2 2 2" xfId="52129" xr:uid="{215A3EAC-9025-4D41-AED4-84D3E63C3789}"/>
    <cellStyle name="Comma 3 2 3 5 2 2 3" xfId="50433" xr:uid="{0256740C-200D-4393-BD54-D0A98B49A330}"/>
    <cellStyle name="Comma 3 2 3 5 2 2 4" xfId="48183" xr:uid="{4EE5589B-403A-4D50-976A-EA4281558716}"/>
    <cellStyle name="Comma 3 2 3 5 2 3" xfId="2913" xr:uid="{A3AD5C73-F678-4972-88C2-C067236000E7}"/>
    <cellStyle name="Comma 3 2 3 5 2 3 2" xfId="51262" xr:uid="{04FCADB0-5A1F-4309-8911-690611989C70}"/>
    <cellStyle name="Comma 3 2 3 5 2 4" xfId="49619" xr:uid="{04DFB8A5-FC9D-4664-BA98-256B01BB16E0}"/>
    <cellStyle name="Comma 3 2 3 5 2 5" xfId="47314" xr:uid="{A6CB40F1-903B-4009-8943-F8B9EB753C65}"/>
    <cellStyle name="Comma 3 2 3 5 3" xfId="1518" xr:uid="{61E0CB68-EE44-4B89-9035-2C51FEAEAABD}"/>
    <cellStyle name="Comma 3 2 3 5 3 2" xfId="3228" xr:uid="{457F25DD-2F1E-40BF-897B-1712EC78D41F}"/>
    <cellStyle name="Comma 3 2 3 5 3 2 2" xfId="51577" xr:uid="{5EAF5BDA-AFC6-48BB-8DC7-74F12C46B886}"/>
    <cellStyle name="Comma 3 2 3 5 3 3" xfId="49903" xr:uid="{B46DCCE7-9F15-4406-9559-E6460436D2A5}"/>
    <cellStyle name="Comma 3 2 3 5 3 4" xfId="47629" xr:uid="{73945FEE-0C3B-420E-BF48-4576485548FF}"/>
    <cellStyle name="Comma 3 2 3 5 4" xfId="2359" xr:uid="{496E3721-3418-4CBD-B9A3-BE07E2DED82A}"/>
    <cellStyle name="Comma 3 2 3 5 4 2" xfId="50710" xr:uid="{7F8C52E3-2483-472F-A0A0-3F185AB1C17F}"/>
    <cellStyle name="Comma 3 2 3 5 4 3" xfId="48470" xr:uid="{1A83AB2B-8369-4129-A5E2-60608A114943}"/>
    <cellStyle name="Comma 3 2 3 5 5" xfId="45154" xr:uid="{BEF95241-ECB8-434F-86D5-755EB2D3EA60}"/>
    <cellStyle name="Comma 3 2 3 5 5 2" xfId="46760" xr:uid="{BACD472E-1109-497F-94CF-BDEB0A758A50}"/>
    <cellStyle name="Comma 3 2 3 5 6" xfId="45643" xr:uid="{7B2AD441-90D2-4E7A-BB75-A980D97DF28A}"/>
    <cellStyle name="Comma 3 2 3 5 6 2" xfId="49081" xr:uid="{2B4506A0-26ED-47F5-8A8C-5E7995DD2623}"/>
    <cellStyle name="Comma 3 2 3 5 7" xfId="46089" xr:uid="{2229AB89-952B-4311-8ABA-B1B5ED6E0CCF}"/>
    <cellStyle name="Comma 3 2 3 5 8" xfId="46424" xr:uid="{DA88CC92-CE9A-4BB4-9A13-9E49A9883B42}"/>
    <cellStyle name="Comma 3 2 3 5 9" xfId="44960" xr:uid="{C9B56DC0-B45E-4592-88FD-93B29B135D4B}"/>
    <cellStyle name="Comma 3 2 3 6" xfId="942" xr:uid="{11BBBD28-3B16-4872-A2BF-CFE93BB4533E}"/>
    <cellStyle name="Comma 3 2 3 6 2" xfId="1814" xr:uid="{2BE33367-CDBD-42F9-AEFA-5004653D5FD1}"/>
    <cellStyle name="Comma 3 2 3 6 2 2" xfId="3524" xr:uid="{53D5AEE9-24F1-4476-97CB-420E83409F73}"/>
    <cellStyle name="Comma 3 2 3 6 2 2 2" xfId="51871" xr:uid="{7B261D39-F78F-420B-BDFC-9D10D595576B}"/>
    <cellStyle name="Comma 3 2 3 6 2 3" xfId="50180" xr:uid="{CBF21B85-9BF5-4DD0-B0CF-9A3EEAA3E0AA}"/>
    <cellStyle name="Comma 3 2 3 6 2 4" xfId="47925" xr:uid="{C7D9A285-E839-4AA0-A94C-25CAB2B5EE74}"/>
    <cellStyle name="Comma 3 2 3 6 3" xfId="2655" xr:uid="{7F15D402-77D4-4DB1-98CD-96A1746BCA90}"/>
    <cellStyle name="Comma 3 2 3 6 3 2" xfId="51004" xr:uid="{66D884C2-3AB7-4C56-BFA6-F1FB6EA24BD0}"/>
    <cellStyle name="Comma 3 2 3 6 3 3" xfId="48761" xr:uid="{FEFA2D40-1DED-4DC9-9B5C-CF3085FF9E8B}"/>
    <cellStyle name="Comma 3 2 3 6 4" xfId="45537" xr:uid="{625A725C-7398-4EEB-AB5A-F5A1176FB427}"/>
    <cellStyle name="Comma 3 2 3 6 4 2" xfId="47056" xr:uid="{EDBF91EA-A4A2-4848-A2D2-43FFFD7CBC77}"/>
    <cellStyle name="Comma 3 2 3 6 5" xfId="45972" xr:uid="{E2D42C22-EDEF-4C60-8316-C8A5102439CB}"/>
    <cellStyle name="Comma 3 2 3 6 5 2" xfId="49372" xr:uid="{32311725-637C-4363-BDF1-9306CBCDA9EF}"/>
    <cellStyle name="Comma 3 2 3 6 6" xfId="46351" xr:uid="{8C3948D9-0597-4B86-8895-13DDBA25E30C}"/>
    <cellStyle name="Comma 3 2 3 6 7" xfId="44853" xr:uid="{95C41778-328A-4982-8CDD-722B88B6F3FB}"/>
    <cellStyle name="Comma 3 2 3 6 8" xfId="44217" xr:uid="{88681672-9366-4535-9451-BDF13C3A2379}"/>
    <cellStyle name="Comma 3 2 3 7" xfId="992" xr:uid="{1A710467-DB27-438D-87C3-E5A772FB4B50}"/>
    <cellStyle name="Comma 3 2 3 7 2" xfId="1863" xr:uid="{6D51776B-9AB3-4572-B3E1-C5AA07EDF878}"/>
    <cellStyle name="Comma 3 2 3 7 2 2" xfId="3573" xr:uid="{848AA492-8E04-4517-BC2F-3574EB82F4F2}"/>
    <cellStyle name="Comma 3 2 3 7 2 2 2" xfId="51920" xr:uid="{1E7F9800-22B5-43BA-A1C1-E1934EDBAB35}"/>
    <cellStyle name="Comma 3 2 3 7 2 3" xfId="50228" xr:uid="{1D8C458F-3D30-421F-BE7E-FC4D46E248F7}"/>
    <cellStyle name="Comma 3 2 3 7 2 4" xfId="47974" xr:uid="{5F04CFCB-CA1B-401D-B82A-A30979C28053}"/>
    <cellStyle name="Comma 3 2 3 7 3" xfId="2704" xr:uid="{EC8ED20C-7064-409A-AF99-800B70E81C29}"/>
    <cellStyle name="Comma 3 2 3 7 3 2" xfId="51053" xr:uid="{410E18E4-1D94-4510-BA3B-C3AFCA8013AE}"/>
    <cellStyle name="Comma 3 2 3 7 3 3" xfId="48809" xr:uid="{ECE190A0-7CDA-453A-B5AB-0AB646036103}"/>
    <cellStyle name="Comma 3 2 3 7 4" xfId="49420" xr:uid="{757B9C64-46B8-49C1-AA32-1107F95D6E15}"/>
    <cellStyle name="Comma 3 2 3 7 5" xfId="47105" xr:uid="{7333DD3F-CEAD-4AC4-AD7C-9715B6E25319}"/>
    <cellStyle name="Comma 3 2 3 7 6" xfId="44708" xr:uid="{951538DB-200D-463F-9E1D-F2688EDAC772}"/>
    <cellStyle name="Comma 3 2 3 8" xfId="1084" xr:uid="{404A30C7-3A06-49FB-B495-586B0B8DA80D}"/>
    <cellStyle name="Comma 3 2 3 8 2" xfId="1955" xr:uid="{6BCC66D2-107A-498A-B6F3-148033DAC647}"/>
    <cellStyle name="Comma 3 2 3 8 2 2" xfId="3665" xr:uid="{88ED4295-113D-418F-BC21-28EF26F62E41}"/>
    <cellStyle name="Comma 3 2 3 8 2 2 2" xfId="52012" xr:uid="{5A22479E-28E6-4B58-BFFA-D95B86CCC53D}"/>
    <cellStyle name="Comma 3 2 3 8 2 3" xfId="50318" xr:uid="{130CAA7B-6FF4-444F-AA1A-EDCE63E48E35}"/>
    <cellStyle name="Comma 3 2 3 8 2 4" xfId="48066" xr:uid="{3A91F696-5DC3-4543-B43F-E7F69505F990}"/>
    <cellStyle name="Comma 3 2 3 8 3" xfId="2796" xr:uid="{049DA77B-6A66-4215-BBDA-1D7798C5BD63}"/>
    <cellStyle name="Comma 3 2 3 8 3 2" xfId="51145" xr:uid="{4729DF94-E9A1-4811-B5DC-30699E48BBD9}"/>
    <cellStyle name="Comma 3 2 3 8 4" xfId="49511" xr:uid="{BDA5EBB4-DCBE-434C-860A-8EEB4989A80C}"/>
    <cellStyle name="Comma 3 2 3 8 5" xfId="47197" xr:uid="{D59B3BCE-27C7-4944-B2CB-EF05C5DD573C}"/>
    <cellStyle name="Comma 3 2 3 8 6" xfId="45343" xr:uid="{C77DE231-381D-4DF3-B7D2-360D18CF0356}"/>
    <cellStyle name="Comma 3 2 3 9" xfId="1447" xr:uid="{55064498-1EFB-4DC6-A095-35389C624C5D}"/>
    <cellStyle name="Comma 3 2 3 9 2" xfId="3157" xr:uid="{10A8E1B5-6C5F-4B52-9588-39B19E039194}"/>
    <cellStyle name="Comma 3 2 3 9 2 2" xfId="51506" xr:uid="{8A722704-C546-422D-8359-027FB77F193D}"/>
    <cellStyle name="Comma 3 2 3 9 3" xfId="49834" xr:uid="{FB9C1CC3-566C-4D9E-8385-6D91CA3F2BD5}"/>
    <cellStyle name="Comma 3 2 3 9 4" xfId="47558" xr:uid="{FD20A17D-12E1-45B0-AB3F-CD923F636362}"/>
    <cellStyle name="Comma 3 2 4" xfId="254" xr:uid="{799BB2CA-D047-4C93-9866-BD17B8DE2998}"/>
    <cellStyle name="Comma 3 2 4 10" xfId="46437" xr:uid="{29257CEE-3D2E-4344-B7DB-B602ABD231E2}"/>
    <cellStyle name="Comma 3 2 4 11" xfId="44563" xr:uid="{0ED7031E-4CAC-4691-BCA1-E53858409420}"/>
    <cellStyle name="Comma 3 2 4 12" xfId="44105" xr:uid="{F8557C94-4646-4E41-8EFD-1A708E52E712}"/>
    <cellStyle name="Comma 3 2 4 13" xfId="52540" xr:uid="{00829E75-20F4-4A80-96AA-D3E259681433}"/>
    <cellStyle name="Comma 3 2 4 2" xfId="753" xr:uid="{55789AAA-5B9F-45F8-94A2-453A0B3FD310}"/>
    <cellStyle name="Comma 3 2 4 2 10" xfId="44430" xr:uid="{C5D6B278-D7DB-4006-914B-45AA21743B3D}"/>
    <cellStyle name="Comma 3 2 4 2 11" xfId="52967" xr:uid="{ED47B28B-426D-45D1-9BC7-83A0BD883DD2}"/>
    <cellStyle name="Comma 3 2 4 2 2" xfId="1308" xr:uid="{1EB3E342-DB44-4832-97AD-7E2EF1A7A438}"/>
    <cellStyle name="Comma 3 2 4 2 2 2" xfId="2179" xr:uid="{7F9A10D5-D680-4A24-BA13-D2C6AF9353BB}"/>
    <cellStyle name="Comma 3 2 4 2 2 2 2" xfId="3889" xr:uid="{7E5C4168-6973-413A-B17E-D1D0DAA40FB0}"/>
    <cellStyle name="Comma 3 2 4 2 2 2 2 2" xfId="52236" xr:uid="{34C9B12A-3717-4E83-8F52-559B73BA8891}"/>
    <cellStyle name="Comma 3 2 4 2 2 2 3" xfId="50534" xr:uid="{74448D88-999C-4318-A0D5-39BF821D00C3}"/>
    <cellStyle name="Comma 3 2 4 2 2 2 4" xfId="48290" xr:uid="{6D22DB25-0CF9-4E2F-9D24-A3F6AC76CBB0}"/>
    <cellStyle name="Comma 3 2 4 2 2 2 5" xfId="55539" xr:uid="{32D9C088-521E-4F42-85C3-1DE277E91C66}"/>
    <cellStyle name="Comma 3 2 4 2 2 3" xfId="3020" xr:uid="{F991449A-FDF6-4F51-9A99-74BB47F26213}"/>
    <cellStyle name="Comma 3 2 4 2 2 3 2" xfId="51369" xr:uid="{649A2544-B201-485D-90AF-C97F1615E728}"/>
    <cellStyle name="Comma 3 2 4 2 2 4" xfId="49715" xr:uid="{99EAF5D7-02F8-4FA4-8C36-B48492210734}"/>
    <cellStyle name="Comma 3 2 4 2 2 5" xfId="47421" xr:uid="{CFD39E14-6862-4F50-96E5-62CCF4253AF0}"/>
    <cellStyle name="Comma 3 2 4 2 2 6" xfId="53826" xr:uid="{25AA40B4-68A0-40B5-8F93-96C562A91757}"/>
    <cellStyle name="Comma 3 2 4 2 3" xfId="1625" xr:uid="{55CA020D-3112-4AFA-82F5-E5366BEE3226}"/>
    <cellStyle name="Comma 3 2 4 2 3 2" xfId="3335" xr:uid="{AA20FB7D-B66C-4355-AA23-9966B604081F}"/>
    <cellStyle name="Comma 3 2 4 2 3 2 2" xfId="51684" xr:uid="{C813076C-26B7-461B-A2C0-718D6CED3FF0}"/>
    <cellStyle name="Comma 3 2 4 2 3 3" xfId="50004" xr:uid="{17CFB462-4D7D-4EAC-A1CC-273DC8CD3554}"/>
    <cellStyle name="Comma 3 2 4 2 3 4" xfId="47736" xr:uid="{3124D839-3DD6-4577-BAE3-C191334E9AF3}"/>
    <cellStyle name="Comma 3 2 4 2 3 5" xfId="54680" xr:uid="{1D0DADBF-FD3C-4A10-8F9E-3FA94E926909}"/>
    <cellStyle name="Comma 3 2 4 2 4" xfId="2466" xr:uid="{C140CBAD-60CC-4A09-B143-193C0BDE9CFB}"/>
    <cellStyle name="Comma 3 2 4 2 4 2" xfId="50817" xr:uid="{483DBEE2-FAC1-4418-A1AC-69090C55DA23}"/>
    <cellStyle name="Comma 3 2 4 2 4 3" xfId="48577" xr:uid="{0D52B6ED-C77F-49D9-958A-6A0A72605411}"/>
    <cellStyle name="Comma 3 2 4 2 5" xfId="45240" xr:uid="{2E19066E-3D38-471C-B772-0B0A2FDAB900}"/>
    <cellStyle name="Comma 3 2 4 2 5 2" xfId="46867" xr:uid="{12B77AB4-8E0B-41ED-AEDE-87E72C4D3E6D}"/>
    <cellStyle name="Comma 3 2 4 2 6" xfId="45737" xr:uid="{BA538D3C-75ED-458C-B649-A078EC31B3E0}"/>
    <cellStyle name="Comma 3 2 4 2 6 2" xfId="49188" xr:uid="{8FF50F7B-7AD7-4C0F-9489-B057077D866F}"/>
    <cellStyle name="Comma 3 2 4 2 7" xfId="46196" xr:uid="{445EF47E-FDAA-4F24-981F-F6F0DF81D453}"/>
    <cellStyle name="Comma 3 2 4 2 8" xfId="46531" xr:uid="{0CA7D823-C7A9-454E-B8E9-6A08FF6E766C}"/>
    <cellStyle name="Comma 3 2 4 2 9" xfId="45030" xr:uid="{179767DA-D369-46C2-9593-1836A73355BB}"/>
    <cellStyle name="Comma 3 2 4 3" xfId="658" xr:uid="{94B8A526-DC07-4EDF-AA78-A9B9DC12D808}"/>
    <cellStyle name="Comma 3 2 4 3 10" xfId="53398" xr:uid="{608A9303-87D8-4D50-8151-162797D93A5A}"/>
    <cellStyle name="Comma 3 2 4 3 2" xfId="1214" xr:uid="{9D8D9503-7BFD-4793-8144-5CB8A3307816}"/>
    <cellStyle name="Comma 3 2 4 3 2 2" xfId="2085" xr:uid="{45B66745-EBAD-4606-A920-F165C410CAC5}"/>
    <cellStyle name="Comma 3 2 4 3 2 2 2" xfId="3795" xr:uid="{EEF51DFB-33D6-490B-AA2F-73D6F5B70187}"/>
    <cellStyle name="Comma 3 2 4 3 2 2 2 2" xfId="52142" xr:uid="{9C9CC56A-2291-4C8E-B820-AEFE10B53C63}"/>
    <cellStyle name="Comma 3 2 4 3 2 2 3" xfId="50445" xr:uid="{B7A2D1D5-A4CF-48F1-BBC8-3FC9E5ACB590}"/>
    <cellStyle name="Comma 3 2 4 3 2 2 4" xfId="48196" xr:uid="{8D72435C-729C-4312-A75A-C4F6760D153E}"/>
    <cellStyle name="Comma 3 2 4 3 2 3" xfId="2926" xr:uid="{DB49FA73-705A-447D-8EFC-8D9C815330F2}"/>
    <cellStyle name="Comma 3 2 4 3 2 3 2" xfId="51275" xr:uid="{0D6F16BE-F3AE-45D5-A1F9-B1EFCE06A01E}"/>
    <cellStyle name="Comma 3 2 4 3 2 4" xfId="49631" xr:uid="{58379307-3D34-4949-8FA9-B56927685903}"/>
    <cellStyle name="Comma 3 2 4 3 2 5" xfId="47327" xr:uid="{7407BD3C-B313-4D0B-AB27-E1142D72B43D}"/>
    <cellStyle name="Comma 3 2 4 3 2 6" xfId="55111" xr:uid="{166EB2A3-B905-47B9-9FE3-8867AB4D7ABE}"/>
    <cellStyle name="Comma 3 2 4 3 3" xfId="1531" xr:uid="{90239D6A-ED56-415D-9CE2-524BC4DB88AF}"/>
    <cellStyle name="Comma 3 2 4 3 3 2" xfId="3241" xr:uid="{972647F6-0E0D-4C75-8E0F-683C1404A9ED}"/>
    <cellStyle name="Comma 3 2 4 3 3 2 2" xfId="51590" xr:uid="{D4064FF5-6308-4A4C-998F-AC0D65E3A8C2}"/>
    <cellStyle name="Comma 3 2 4 3 3 3" xfId="49915" xr:uid="{685203BC-E1D6-4814-B95A-01A1952289C0}"/>
    <cellStyle name="Comma 3 2 4 3 3 4" xfId="47642" xr:uid="{94DD5D86-28BF-4C9A-A236-E041CBBFCA07}"/>
    <cellStyle name="Comma 3 2 4 3 4" xfId="2372" xr:uid="{BC50D500-35C9-4CDB-A26D-7940CE614D9F}"/>
    <cellStyle name="Comma 3 2 4 3 4 2" xfId="50723" xr:uid="{44B96974-ADE3-464F-B777-E82986E7C30C}"/>
    <cellStyle name="Comma 3 2 4 3 4 3" xfId="48483" xr:uid="{661FE707-25AE-4483-BAFA-EF2416D6B36C}"/>
    <cellStyle name="Comma 3 2 4 3 5" xfId="45655" xr:uid="{0AF675B9-642C-47D9-904E-D4C4FB0EAED7}"/>
    <cellStyle name="Comma 3 2 4 3 5 2" xfId="49094" xr:uid="{3BAA2E7E-6341-4C33-A6EC-610246C861A8}"/>
    <cellStyle name="Comma 3 2 4 3 6" xfId="46102" xr:uid="{824FA70A-BE26-486C-A3B0-F65FCB9DC65E}"/>
    <cellStyle name="Comma 3 2 4 3 7" xfId="46773" xr:uid="{D41C3E21-3F72-42DE-9929-B9F3F3FCD562}"/>
    <cellStyle name="Comma 3 2 4 3 8" xfId="44973" xr:uid="{A8A463A5-4553-4F87-A6CE-2CD071F4D0AE}"/>
    <cellStyle name="Comma 3 2 4 3 9" xfId="44342" xr:uid="{5F04E649-2F74-4507-97EA-335D5DBE5BC7}"/>
    <cellStyle name="Comma 3 2 4 4" xfId="1009" xr:uid="{2CA154FF-BE58-4D9F-B23C-8107B420C2CC}"/>
    <cellStyle name="Comma 3 2 4 4 2" xfId="1880" xr:uid="{C73EC7BB-DC63-439D-987A-DF6FCE1CD445}"/>
    <cellStyle name="Comma 3 2 4 4 2 2" xfId="3590" xr:uid="{1D4904FC-91CA-430B-BF35-5C50B8DCC055}"/>
    <cellStyle name="Comma 3 2 4 4 2 2 2" xfId="51937" xr:uid="{FDBDBA87-A199-4330-BC62-14C6AC2E647A}"/>
    <cellStyle name="Comma 3 2 4 4 2 3" xfId="50245" xr:uid="{E1C05235-339E-4852-8E4F-EDE3A555BCA1}"/>
    <cellStyle name="Comma 3 2 4 4 2 4" xfId="47991" xr:uid="{C0D74992-172F-4FBC-B52B-192B71D1C9FC}"/>
    <cellStyle name="Comma 3 2 4 4 3" xfId="2721" xr:uid="{36472880-C4E5-4D94-B57E-041DD811A7F1}"/>
    <cellStyle name="Comma 3 2 4 4 3 2" xfId="51070" xr:uid="{4E8BA23E-E911-438F-B7D5-27C958E6E02F}"/>
    <cellStyle name="Comma 3 2 4 4 3 3" xfId="48820" xr:uid="{B13C2D64-6D0D-4CF7-B55B-5DE1D1A808E4}"/>
    <cellStyle name="Comma 3 2 4 4 4" xfId="45556" xr:uid="{AAA42CA9-4C67-4A7C-ACD9-0FCB7DFEE1EE}"/>
    <cellStyle name="Comma 3 2 4 4 4 2" xfId="49437" xr:uid="{42B367BD-33EA-4A1A-A096-14642AE37516}"/>
    <cellStyle name="Comma 3 2 4 4 5" xfId="45993" xr:uid="{793DC3B3-82F2-4B3A-99BC-C8D8606C9725}"/>
    <cellStyle name="Comma 3 2 4 4 6" xfId="47122" xr:uid="{894175B3-C876-48F6-87D7-3E79CA28AB2C}"/>
    <cellStyle name="Comma 3 2 4 4 7" xfId="44870" xr:uid="{48E2E212-0BDD-40F0-BF67-69A014B2A46D}"/>
    <cellStyle name="Comma 3 2 4 4 8" xfId="44238" xr:uid="{12DE69E4-3E75-4A23-AC16-595F182B29C6}"/>
    <cellStyle name="Comma 3 2 4 4 9" xfId="54253" xr:uid="{73F40833-2B41-4235-B1DE-B718F71E9146}"/>
    <cellStyle name="Comma 3 2 4 5" xfId="1105" xr:uid="{9CE689D4-94B8-4708-980A-6CE198D0D70B}"/>
    <cellStyle name="Comma 3 2 4 5 2" xfId="1976" xr:uid="{76B40997-559C-4C3E-9D8E-80D734174412}"/>
    <cellStyle name="Comma 3 2 4 5 2 2" xfId="3686" xr:uid="{5D7DA6C9-5439-4F2F-AD25-808AF1DA4094}"/>
    <cellStyle name="Comma 3 2 4 5 2 2 2" xfId="52033" xr:uid="{5C207068-4150-4994-AB31-BD76FB7381C4}"/>
    <cellStyle name="Comma 3 2 4 5 2 3" xfId="50339" xr:uid="{8A3FA840-447D-4439-BDFD-A92C1E7708CE}"/>
    <cellStyle name="Comma 3 2 4 5 2 4" xfId="48087" xr:uid="{64CC1755-73DD-4E46-8508-1EB661E8102B}"/>
    <cellStyle name="Comma 3 2 4 5 3" xfId="2817" xr:uid="{935931B6-DD5A-49AD-BDA6-5AFA40B4C32A}"/>
    <cellStyle name="Comma 3 2 4 5 3 2" xfId="51166" xr:uid="{9879F1E9-41AE-49DD-8C07-7DA046101A75}"/>
    <cellStyle name="Comma 3 2 4 5 3 3" xfId="48864" xr:uid="{2C415724-2590-4787-879A-239FC695903E}"/>
    <cellStyle name="Comma 3 2 4 5 4" xfId="49532" xr:uid="{27F57CA4-AA09-4626-8C82-208EDC874AC4}"/>
    <cellStyle name="Comma 3 2 4 5 5" xfId="47218" xr:uid="{5A299AB2-0004-45B9-8661-64C41A86D98A}"/>
    <cellStyle name="Comma 3 2 4 5 6" xfId="44745" xr:uid="{9F1B2822-AFED-43C1-BC03-24A41185B533}"/>
    <cellStyle name="Comma 3 2 4 6" xfId="4307" xr:uid="{2213DE03-B23D-4050-80B8-CA9A3D70AE23}"/>
    <cellStyle name="Comma 3 2 4 6 2" xfId="46664" xr:uid="{142C8721-FA27-4FA8-B8D9-FB938CE2BF7B}"/>
    <cellStyle name="Comma 3 2 4 7" xfId="45165" xr:uid="{F10CEB49-8B1B-4069-A06B-57974E8F7CA3}"/>
    <cellStyle name="Comma 3 2 4 8" xfId="45429" xr:uid="{A1FE0733-E59A-4A1D-98E6-032E14EEB774}"/>
    <cellStyle name="Comma 3 2 4 9" xfId="45860" xr:uid="{33DB27ED-8722-410C-99B6-9BED5D321D4B}"/>
    <cellStyle name="Comma 3 2 5" xfId="794" xr:uid="{94A20543-6050-4FA7-80F1-41476F17E081}"/>
    <cellStyle name="Comma 3 2 5 10" xfId="44604" xr:uid="{820D34E2-2C6E-4D5C-899E-EBBAEB6C4527}"/>
    <cellStyle name="Comma 3 2 5 11" xfId="44146" xr:uid="{E514E367-4A86-4760-94A7-2447F26EE708}"/>
    <cellStyle name="Comma 3 2 5 12" xfId="52754" xr:uid="{3AA7E483-B4B6-4164-A93B-8FF1C808CBA0}"/>
    <cellStyle name="Comma 3 2 5 2" xfId="879" xr:uid="{A8E1E7D8-07F2-4716-8B29-E2773EA3AAAF}"/>
    <cellStyle name="Comma 3 2 5 2 2" xfId="1751" xr:uid="{5D0B5CF1-AE4E-498F-9F1B-B6263F32362C}"/>
    <cellStyle name="Comma 3 2 5 2 2 2" xfId="3461" xr:uid="{D9F41786-DD55-4515-8E95-158B2E6E9DB8}"/>
    <cellStyle name="Comma 3 2 5 2 2 2 2" xfId="51809" xr:uid="{E5F8137E-871F-47D2-837E-6D5CD4D836EB}"/>
    <cellStyle name="Comma 3 2 5 2 2 3" xfId="50123" xr:uid="{C73847E4-2FB4-4116-BB8E-E5671E598F7D}"/>
    <cellStyle name="Comma 3 2 5 2 2 4" xfId="47862" xr:uid="{FF3B1C5B-275D-4DD7-974D-C2CD0492499A}"/>
    <cellStyle name="Comma 3 2 5 2 2 5" xfId="55325" xr:uid="{1212240C-D4E8-450B-BF78-DDF2DECDDB3A}"/>
    <cellStyle name="Comma 3 2 5 2 3" xfId="2592" xr:uid="{EE1788D6-5DED-4E76-89E6-3C7F25025476}"/>
    <cellStyle name="Comma 3 2 5 2 3 2" xfId="50942" xr:uid="{E590E650-6787-4D32-8C5A-7F19244CDA99}"/>
    <cellStyle name="Comma 3 2 5 2 3 3" xfId="48698" xr:uid="{B5CA34EE-53B8-4092-8ED0-E02FBB3D7039}"/>
    <cellStyle name="Comma 3 2 5 2 4" xfId="45769" xr:uid="{2F1A70C7-B785-454E-9FD4-37ED55D77C4F}"/>
    <cellStyle name="Comma 3 2 5 2 4 2" xfId="49309" xr:uid="{CED49094-0292-4BC4-B3B5-6F115F249016}"/>
    <cellStyle name="Comma 3 2 5 2 5" xfId="46237" xr:uid="{901FC98F-75E2-4895-8550-60EB2FC368FA}"/>
    <cellStyle name="Comma 3 2 5 2 6" xfId="46993" xr:uid="{4F12F430-D425-4F45-8F91-DAF320CE3212}"/>
    <cellStyle name="Comma 3 2 5 2 7" xfId="45070" xr:uid="{8438325F-703B-4333-9206-F99C449A4127}"/>
    <cellStyle name="Comma 3 2 5 2 8" xfId="44469" xr:uid="{65C9347D-D06C-4B5F-9E06-C0E00E0C8AA9}"/>
    <cellStyle name="Comma 3 2 5 2 9" xfId="53612" xr:uid="{7616184E-89B5-4D55-8875-CFA44D7CD4CD}"/>
    <cellStyle name="Comma 3 2 5 3" xfId="1349" xr:uid="{1A9B46B2-C038-48BD-A7C0-C51FBF232798}"/>
    <cellStyle name="Comma 3 2 5 3 2" xfId="2220" xr:uid="{08F460E0-6C4D-4BE7-B44B-065FCBF635D8}"/>
    <cellStyle name="Comma 3 2 5 3 2 2" xfId="3930" xr:uid="{26A5EEF9-CD01-4C88-B575-88CABF4E0C52}"/>
    <cellStyle name="Comma 3 2 5 3 2 2 2" xfId="52277" xr:uid="{0A01F3AA-D3AF-4CA1-AE5C-377419EB3ADE}"/>
    <cellStyle name="Comma 3 2 5 3 2 3" xfId="50573" xr:uid="{8D915749-ACC8-4DC1-B585-7C8BC73EEED7}"/>
    <cellStyle name="Comma 3 2 5 3 2 4" xfId="48331" xr:uid="{E765CA08-9E38-40CE-9D0D-30096F31E6A1}"/>
    <cellStyle name="Comma 3 2 5 3 3" xfId="3061" xr:uid="{0B483EB7-29B3-478B-9B7E-B4D4807BA2FE}"/>
    <cellStyle name="Comma 3 2 5 3 3 2" xfId="51410" xr:uid="{20DA00AE-7DAF-4083-84CC-5AE665D35088}"/>
    <cellStyle name="Comma 3 2 5 3 3 3" xfId="48954" xr:uid="{7C31DF73-A806-42DA-B776-67834FAC9565}"/>
    <cellStyle name="Comma 3 2 5 3 4" xfId="49748" xr:uid="{31B26954-2442-4BB0-8458-ACCE45B7AF07}"/>
    <cellStyle name="Comma 3 2 5 3 5" xfId="47462" xr:uid="{7A68B899-BA55-4F09-A677-A273DD40F6FD}"/>
    <cellStyle name="Comma 3 2 5 3 6" xfId="44781" xr:uid="{21BA36D7-5B16-4794-8B13-14D1A6A53101}"/>
    <cellStyle name="Comma 3 2 5 3 7" xfId="54467" xr:uid="{9783E421-5638-4D50-80CD-EE9AE0C98B93}"/>
    <cellStyle name="Comma 3 2 5 4" xfId="1666" xr:uid="{B6520EE2-3983-4A24-8E51-77B33533B6DA}"/>
    <cellStyle name="Comma 3 2 5 4 2" xfId="3376" xr:uid="{8BEF1BBE-74F2-4016-B525-6129D471074C}"/>
    <cellStyle name="Comma 3 2 5 4 2 2" xfId="51725" xr:uid="{210E74E1-4413-426C-94D9-55A7E2D2E6D5}"/>
    <cellStyle name="Comma 3 2 5 4 3" xfId="50043" xr:uid="{8810EF36-7BE2-431A-8547-5CF445618215}"/>
    <cellStyle name="Comma 3 2 5 4 4" xfId="47777" xr:uid="{2EA9757D-0C7E-4590-954D-80B4C6A4A270}"/>
    <cellStyle name="Comma 3 2 5 4 5" xfId="45390" xr:uid="{1F8A200C-0053-4307-918A-A79E6C72CEC6}"/>
    <cellStyle name="Comma 3 2 5 5" xfId="2507" xr:uid="{4C9F7EF6-B5D7-417D-9D61-7E9BEE392AD8}"/>
    <cellStyle name="Comma 3 2 5 5 2" xfId="50858" xr:uid="{01D249B0-E52D-4B13-B98B-D5EFFA8D5CDE}"/>
    <cellStyle name="Comma 3 2 5 5 3" xfId="48618" xr:uid="{119577AB-1289-4813-9E33-AE4D75E06B67}"/>
    <cellStyle name="Comma 3 2 5 6" xfId="45261" xr:uid="{A7363D9D-091D-4D3E-BEB8-CA7D6D445DDD}"/>
    <cellStyle name="Comma 3 2 5 6 2" xfId="46908" xr:uid="{FB8F4040-CFDC-499E-AC0C-6A533353008F}"/>
    <cellStyle name="Comma 3 2 5 7" xfId="45469" xr:uid="{43251469-5337-44CD-9783-8B6618405AC2}"/>
    <cellStyle name="Comma 3 2 5 7 2" xfId="49229" xr:uid="{1E3D0FE2-1EAB-44F9-B9C9-46BAA3190E07}"/>
    <cellStyle name="Comma 3 2 5 8" xfId="45901" xr:uid="{3909B1A0-7808-4F75-A084-9CEAAEDA27C5}"/>
    <cellStyle name="Comma 3 2 5 9" xfId="46572" xr:uid="{33F497BD-6844-49D1-9E46-F0F989981FF4}"/>
    <cellStyle name="Comma 3 2 6" xfId="739" xr:uid="{5BDC4BD9-03B5-4515-84FD-94C7ED42A21D}"/>
    <cellStyle name="Comma 3 2 6 10" xfId="44549" xr:uid="{69026581-DD4E-41CE-A6B6-5D00C07E9263}"/>
    <cellStyle name="Comma 3 2 6 11" xfId="44091" xr:uid="{E84F223E-CA1D-44E5-89CA-E7D5F0665D89}"/>
    <cellStyle name="Comma 3 2 6 12" xfId="53185" xr:uid="{A19DB407-FC0C-45D3-999A-317D52A4381A}"/>
    <cellStyle name="Comma 3 2 6 2" xfId="837" xr:uid="{DE044749-BD4B-4F4E-A92C-0CA30A8B396B}"/>
    <cellStyle name="Comma 3 2 6 2 2" xfId="1709" xr:uid="{D6D8BF37-0135-4A14-855D-E94EC929550F}"/>
    <cellStyle name="Comma 3 2 6 2 2 2" xfId="3419" xr:uid="{FE139600-A206-40AE-8937-AE17FDBA7C84}"/>
    <cellStyle name="Comma 3 2 6 2 2 2 2" xfId="51768" xr:uid="{8F14E265-0D27-4B1D-98B9-EE3018A2846F}"/>
    <cellStyle name="Comma 3 2 6 2 2 3" xfId="50084" xr:uid="{44BBCB2B-EC94-49BC-8D94-3914A55E6EDB}"/>
    <cellStyle name="Comma 3 2 6 2 2 4" xfId="47820" xr:uid="{577F82CA-6A59-4410-A4D0-D7573D061AF3}"/>
    <cellStyle name="Comma 3 2 6 2 3" xfId="2550" xr:uid="{074B0D72-7037-47DC-A860-F616E6C4711E}"/>
    <cellStyle name="Comma 3 2 6 2 3 2" xfId="50901" xr:uid="{0E452E7D-E072-45F8-B484-5BC423EB04B7}"/>
    <cellStyle name="Comma 3 2 6 2 3 3" xfId="48658" xr:uid="{54CDB170-081F-4B25-A107-B2A423055AF1}"/>
    <cellStyle name="Comma 3 2 6 2 4" xfId="45725" xr:uid="{2032674E-1549-49FF-9E29-FB7B4D6FAD49}"/>
    <cellStyle name="Comma 3 2 6 2 4 2" xfId="49272" xr:uid="{B9D85FC6-40F4-4C95-87E1-7393A8229BF3}"/>
    <cellStyle name="Comma 3 2 6 2 5" xfId="46182" xr:uid="{EC9D1618-F317-424B-A3BF-009B8705D0F8}"/>
    <cellStyle name="Comma 3 2 6 2 6" xfId="46951" xr:uid="{AEF13CC5-A4B7-4B88-8079-C2BAE1220436}"/>
    <cellStyle name="Comma 3 2 6 2 7" xfId="45017" xr:uid="{10C9EC89-B063-4477-98B0-2E0961EAEA7C}"/>
    <cellStyle name="Comma 3 2 6 2 8" xfId="44419" xr:uid="{C3A8DF5D-EA30-4C4A-8F0E-5DBFCF80518D}"/>
    <cellStyle name="Comma 3 2 6 2 9" xfId="54898" xr:uid="{BA3D23C7-425F-40EF-8CFA-61CC1040B34A}"/>
    <cellStyle name="Comma 3 2 6 3" xfId="1294" xr:uid="{C5AB3FE1-8445-474B-88E1-A118CC4291CA}"/>
    <cellStyle name="Comma 3 2 6 3 2" xfId="2165" xr:uid="{E9D25963-205A-4161-AB9D-DB5AF626F574}"/>
    <cellStyle name="Comma 3 2 6 3 2 2" xfId="3875" xr:uid="{5436E783-C169-4DCA-8BB7-D283DB530AF2}"/>
    <cellStyle name="Comma 3 2 6 3 2 2 2" xfId="52222" xr:uid="{0AFDA00C-E3AB-4B3E-9304-D960A2F9DFA1}"/>
    <cellStyle name="Comma 3 2 6 3 2 3" xfId="50522" xr:uid="{5FAC07CE-2DF2-4107-96A4-5AD46587FBD4}"/>
    <cellStyle name="Comma 3 2 6 3 2 4" xfId="48276" xr:uid="{B202A444-25F4-4ADD-9C28-166A665CD773}"/>
    <cellStyle name="Comma 3 2 6 3 3" xfId="3006" xr:uid="{161265D8-3E4A-4EF2-9088-8AE93FDC15B6}"/>
    <cellStyle name="Comma 3 2 6 3 3 2" xfId="51355" xr:uid="{FDD8D889-1C1A-45CE-AB35-94F84AA4A4AE}"/>
    <cellStyle name="Comma 3 2 6 3 3 3" xfId="48918" xr:uid="{96D68E0F-DAC0-4A9A-B14A-1DC0D977490D}"/>
    <cellStyle name="Comma 3 2 6 3 4" xfId="49704" xr:uid="{6DEEFE4B-25E2-4FC2-B607-ACFE430A1926}"/>
    <cellStyle name="Comma 3 2 6 3 5" xfId="47407" xr:uid="{5C4F368E-4861-4097-BF64-BC1310CDE409}"/>
    <cellStyle name="Comma 3 2 6 3 6" xfId="44733" xr:uid="{E860B171-0B6F-4232-B0DE-2672AC3A0CFD}"/>
    <cellStyle name="Comma 3 2 6 4" xfId="1611" xr:uid="{974313D4-2710-4210-AE86-78BFDDC8BDED}"/>
    <cellStyle name="Comma 3 2 6 4 2" xfId="3321" xr:uid="{E2D0DD8E-B27C-4873-B582-62E183953D7B}"/>
    <cellStyle name="Comma 3 2 6 4 2 2" xfId="51670" xr:uid="{01FA0662-3991-40CD-9D83-CDBC91910F78}"/>
    <cellStyle name="Comma 3 2 6 4 3" xfId="49992" xr:uid="{B821EE89-545A-4DF3-BF8A-201AED72DBDC}"/>
    <cellStyle name="Comma 3 2 6 4 4" xfId="47722" xr:uid="{F1EC9CC7-6BD5-4E24-A3C2-0977EB12653E}"/>
    <cellStyle name="Comma 3 2 6 4 5" xfId="45356" xr:uid="{22B328EF-ACBB-4544-9807-2F9F7BD30995}"/>
    <cellStyle name="Comma 3 2 6 5" xfId="2452" xr:uid="{B83DDD02-0B85-4670-AC64-49E61908628E}"/>
    <cellStyle name="Comma 3 2 6 5 2" xfId="50803" xr:uid="{0874A953-0164-4890-B9F5-EF0D394D98A2}"/>
    <cellStyle name="Comma 3 2 6 5 3" xfId="48563" xr:uid="{1DB5FD89-7299-486C-AB73-799AB812E224}"/>
    <cellStyle name="Comma 3 2 6 6" xfId="45230" xr:uid="{B70C0D0B-5745-4CC0-8A9E-8AB3865FE0D1}"/>
    <cellStyle name="Comma 3 2 6 6 2" xfId="46853" xr:uid="{293E3B0D-9032-4515-920D-F15A24DEBDEA}"/>
    <cellStyle name="Comma 3 2 6 7" xfId="45416" xr:uid="{01F5FB64-87B7-4166-81EF-7CBE8DAF5C2F}"/>
    <cellStyle name="Comma 3 2 6 7 2" xfId="49174" xr:uid="{24E73111-1A0B-438B-9F66-9EF3AFE958DC}"/>
    <cellStyle name="Comma 3 2 6 8" xfId="45846" xr:uid="{EFA11274-268A-4141-80E3-A5F020A4B657}"/>
    <cellStyle name="Comma 3 2 6 9" xfId="46517" xr:uid="{2424BCEC-8B56-4B85-AF0C-19FC1AE4815B}"/>
    <cellStyle name="Comma 3 2 7" xfId="698" xr:uid="{C4B0C7F0-76E7-4786-B3CA-F38294CAC8C3}"/>
    <cellStyle name="Comma 3 2 7 10" xfId="44380" xr:uid="{DBB065A3-60BA-41A2-833E-D16615F8D4C1}"/>
    <cellStyle name="Comma 3 2 7 11" xfId="54040" xr:uid="{D8276DB8-2397-43D4-8869-6FAFE17EB041}"/>
    <cellStyle name="Comma 3 2 7 2" xfId="1254" xr:uid="{98561D77-CBA8-4B1E-9A9F-791B1B3B9986}"/>
    <cellStyle name="Comma 3 2 7 2 2" xfId="2125" xr:uid="{64566DD9-EBA0-4748-87BC-DF41513408B6}"/>
    <cellStyle name="Comma 3 2 7 2 2 2" xfId="3835" xr:uid="{77215CFB-F159-4499-B865-BBAE471D6706}"/>
    <cellStyle name="Comma 3 2 7 2 2 2 2" xfId="52182" xr:uid="{07D40286-53E0-445B-8C83-03E469279568}"/>
    <cellStyle name="Comma 3 2 7 2 2 3" xfId="50483" xr:uid="{D917A997-E1CC-4B7C-9421-061F806EB717}"/>
    <cellStyle name="Comma 3 2 7 2 2 4" xfId="48236" xr:uid="{699839A9-B39A-494A-A06B-4F865FE93E71}"/>
    <cellStyle name="Comma 3 2 7 2 3" xfId="2966" xr:uid="{F30C2E0B-6C72-44E3-AF04-F632FF3B63E2}"/>
    <cellStyle name="Comma 3 2 7 2 3 2" xfId="51315" xr:uid="{C821B626-CEFE-4299-8D95-CEB11F337EE4}"/>
    <cellStyle name="Comma 3 2 7 2 3 3" xfId="48909" xr:uid="{F6E8ACE2-32D5-4C3A-8229-45923C24BB44}"/>
    <cellStyle name="Comma 3 2 7 2 4" xfId="49667" xr:uid="{7E093A28-5955-4882-B113-ED1608C3BA98}"/>
    <cellStyle name="Comma 3 2 7 2 5" xfId="47367" xr:uid="{A5E8BACC-6C75-45BF-9D40-F51989EBC702}"/>
    <cellStyle name="Comma 3 2 7 3" xfId="1571" xr:uid="{029D97C0-18F5-49DD-8588-CBAACA41CB30}"/>
    <cellStyle name="Comma 3 2 7 3 2" xfId="3281" xr:uid="{0384C2C2-681C-4574-ACBB-0205F193E2D2}"/>
    <cellStyle name="Comma 3 2 7 3 2 2" xfId="51630" xr:uid="{D803BBBE-27D8-440B-967A-5B8A578066CD}"/>
    <cellStyle name="Comma 3 2 7 3 3" xfId="49953" xr:uid="{CFA3E312-411E-4E08-87AE-64B796D4030D}"/>
    <cellStyle name="Comma 3 2 7 3 4" xfId="47682" xr:uid="{3CE97525-8031-4835-8F39-4A456D2A5233}"/>
    <cellStyle name="Comma 3 2 7 4" xfId="2412" xr:uid="{DD7B7F78-0EF0-4E10-ACF3-BA0818A1CC0D}"/>
    <cellStyle name="Comma 3 2 7 4 2" xfId="50763" xr:uid="{9A3D9653-B3CA-4863-BADD-BE767FB30CD8}"/>
    <cellStyle name="Comma 3 2 7 4 3" xfId="48523" xr:uid="{D8CFDE20-7B89-4A3F-8703-6B2FDE2DF361}"/>
    <cellStyle name="Comma 3 2 7 5" xfId="45201" xr:uid="{B1FF3F09-7DE4-4755-8352-6CCC85C816AD}"/>
    <cellStyle name="Comma 3 2 7 5 2" xfId="46813" xr:uid="{05C4C060-8189-4E66-89A6-BF8872B940F3}"/>
    <cellStyle name="Comma 3 2 7 6" xfId="45686" xr:uid="{5FBA2175-0979-4E0F-8770-D69B975FEC95}"/>
    <cellStyle name="Comma 3 2 7 6 2" xfId="49134" xr:uid="{2A8E1835-AD90-4C64-AAF7-6D7766C6BBE5}"/>
    <cellStyle name="Comma 3 2 7 7" xfId="46142" xr:uid="{294A8BCB-3579-40B1-B9D2-E102321AB38B}"/>
    <cellStyle name="Comma 3 2 7 8" xfId="46477" xr:uid="{C61A0530-8063-4535-8B90-22D4BBF11EA4}"/>
    <cellStyle name="Comma 3 2 7 9" xfId="44648" xr:uid="{9400A929-359C-4B63-8A0A-FDA6067D9BB9}"/>
    <cellStyle name="Comma 3 2 8" xfId="611" xr:uid="{188973FD-4096-4210-9681-A549B98600D5}"/>
    <cellStyle name="Comma 3 2 8 10" xfId="44296" xr:uid="{89BFD6B5-0A01-409F-A722-F177C370012A}"/>
    <cellStyle name="Comma 3 2 8 2" xfId="1167" xr:uid="{614285B4-337A-49F7-A2B8-3A4D913A0D28}"/>
    <cellStyle name="Comma 3 2 8 2 2" xfId="2038" xr:uid="{E6F9F6B8-1356-4FA5-908D-D6FD0BEACBC2}"/>
    <cellStyle name="Comma 3 2 8 2 2 2" xfId="3748" xr:uid="{EB96A9D4-B3FD-4530-A940-F939ED8C712F}"/>
    <cellStyle name="Comma 3 2 8 2 2 2 2" xfId="52095" xr:uid="{587E5BE3-A72F-48F5-9D84-9890DA301782}"/>
    <cellStyle name="Comma 3 2 8 2 2 3" xfId="50400" xr:uid="{B4F19519-442C-4F1E-8FF7-827E3FBC1CA2}"/>
    <cellStyle name="Comma 3 2 8 2 2 4" xfId="48149" xr:uid="{5D19B12A-6FF0-466E-8BA5-6D02C8359142}"/>
    <cellStyle name="Comma 3 2 8 2 3" xfId="2879" xr:uid="{9D938394-C918-4D5A-8A9D-AE129B8C5A59}"/>
    <cellStyle name="Comma 3 2 8 2 3 2" xfId="51228" xr:uid="{900B40E7-9330-4E24-83F6-9B985AA5603D}"/>
    <cellStyle name="Comma 3 2 8 2 4" xfId="49588" xr:uid="{39B621DA-3E5A-4A55-A5E5-89AA315F4622}"/>
    <cellStyle name="Comma 3 2 8 2 5" xfId="47280" xr:uid="{529C133B-5F67-49CD-AEA8-DCFCFF1BBD78}"/>
    <cellStyle name="Comma 3 2 8 3" xfId="1484" xr:uid="{C3B0A32B-516F-48BB-A5D4-7BD93AE0D3E6}"/>
    <cellStyle name="Comma 3 2 8 3 2" xfId="3194" xr:uid="{4FB2AF0D-8BA8-4DEB-9760-BC0B1ABBD79B}"/>
    <cellStyle name="Comma 3 2 8 3 2 2" xfId="51543" xr:uid="{5CCF14D0-6ADC-425E-8A8A-D04720BAD42C}"/>
    <cellStyle name="Comma 3 2 8 3 3" xfId="49870" xr:uid="{EFA53FD3-53A4-4E34-83FE-3FE1FA77C3F5}"/>
    <cellStyle name="Comma 3 2 8 3 4" xfId="47595" xr:uid="{06E466F2-CB17-4CA0-8718-111F3B8ACA33}"/>
    <cellStyle name="Comma 3 2 8 4" xfId="2325" xr:uid="{1B441D41-BC7D-4CF3-B6CB-4AC2DE7601E9}"/>
    <cellStyle name="Comma 3 2 8 4 2" xfId="50676" xr:uid="{AA082457-25B8-448D-BDEA-22C967C774A2}"/>
    <cellStyle name="Comma 3 2 8 4 3" xfId="48436" xr:uid="{53AC928B-AC19-4B85-89E7-8BA78C37D17E}"/>
    <cellStyle name="Comma 3 2 8 5" xfId="45125" xr:uid="{6753493B-425F-4691-ADA3-F2419B0FE9DB}"/>
    <cellStyle name="Comma 3 2 8 5 2" xfId="46726" xr:uid="{6AB06270-4BB3-4B7E-9B42-DB5C29E4DE4A}"/>
    <cellStyle name="Comma 3 2 8 6" xfId="45609" xr:uid="{705F910A-48D7-478A-9194-C9B44E711D6C}"/>
    <cellStyle name="Comma 3 2 8 6 2" xfId="49047" xr:uid="{B9786845-BDA9-4A9C-86BD-10B25BCEA581}"/>
    <cellStyle name="Comma 3 2 8 7" xfId="46055" xr:uid="{5EB08F03-1B19-43A8-BEC5-0FC6F197AFC1}"/>
    <cellStyle name="Comma 3 2 8 8" xfId="46390" xr:uid="{7ABDAAC5-9A46-4D8F-9A51-35D34DA4393B}"/>
    <cellStyle name="Comma 3 2 8 9" xfId="44926" xr:uid="{AEA7BFDB-95A8-4F48-84C6-CF8D6EA19623}"/>
    <cellStyle name="Comma 3 2 9" xfId="916" xr:uid="{A743A9D3-249F-4E2E-8120-053F61AA8565}"/>
    <cellStyle name="Comma 3 2 9 2" xfId="1788" xr:uid="{3FEA287D-EAED-4FF8-A716-719E7555B414}"/>
    <cellStyle name="Comma 3 2 9 2 2" xfId="3498" xr:uid="{473777C1-3D4F-4E37-9AA7-35F21813CA7D}"/>
    <cellStyle name="Comma 3 2 9 2 2 2" xfId="51845" xr:uid="{8187A7AD-9C8A-4994-8F9D-544312ED1D4D}"/>
    <cellStyle name="Comma 3 2 9 2 3" xfId="50155" xr:uid="{7EA92214-D456-414E-8CCF-7B0C7726F82E}"/>
    <cellStyle name="Comma 3 2 9 2 4" xfId="47899" xr:uid="{DBFA8909-C586-4262-B18B-203FBBFD1162}"/>
    <cellStyle name="Comma 3 2 9 3" xfId="2629" xr:uid="{07023CB1-A0BD-4D44-9904-BFD9FA677FD4}"/>
    <cellStyle name="Comma 3 2 9 3 2" xfId="50978" xr:uid="{4A07CF39-099F-40FD-81DD-BC8AB13490A7}"/>
    <cellStyle name="Comma 3 2 9 3 3" xfId="48735" xr:uid="{FF3FB618-7307-4972-8943-46EB4FF07BA5}"/>
    <cellStyle name="Comma 3 2 9 4" xfId="45515" xr:uid="{11922463-8538-4E20-B453-4E8C64D924E5}"/>
    <cellStyle name="Comma 3 2 9 4 2" xfId="47030" xr:uid="{DC6000CC-BE4D-4DB1-A6D9-C47A7A75A084}"/>
    <cellStyle name="Comma 3 2 9 5" xfId="45947" xr:uid="{49360693-04A8-401F-BDE7-A94CE0939898}"/>
    <cellStyle name="Comma 3 2 9 5 2" xfId="49346" xr:uid="{FB7B1A83-8AF9-4978-86AE-CAF3396FF6FC}"/>
    <cellStyle name="Comma 3 2 9 6" xfId="46324" xr:uid="{1CD19EF3-13D4-4CE3-9088-4B608784F8C1}"/>
    <cellStyle name="Comma 3 2 9 7" xfId="44828" xr:uid="{AE832C59-759C-4FE4-887F-6C879B3D1889}"/>
    <cellStyle name="Comma 3 2 9 8" xfId="44192" xr:uid="{C9D48028-D8B7-4D50-9029-2D71DE1586D3}"/>
    <cellStyle name="Comma 3 20" xfId="44503" xr:uid="{B3A3E45A-5A4A-410D-BAD4-F206A151107D}"/>
    <cellStyle name="Comma 3 21" xfId="44045" xr:uid="{EBACCB5B-70DD-46EB-81DE-3DE97E2A5592}"/>
    <cellStyle name="Comma 3 22" xfId="506" xr:uid="{2C9F87A0-8361-4BF7-8539-59782ACAA46A}"/>
    <cellStyle name="Comma 3 3" xfId="27" xr:uid="{3CEB6ED4-21A1-4F51-B269-F811675CB2CE}"/>
    <cellStyle name="Comma 3 3 10" xfId="2268" xr:uid="{B41EFF12-C044-42C4-8927-E7B4F74A3D06}"/>
    <cellStyle name="Comma 3 3 10 2" xfId="50619" xr:uid="{4BC79478-1D75-49C9-A5F4-49BA52D0B540}"/>
    <cellStyle name="Comma 3 3 10 3" xfId="48379" xr:uid="{810FB640-96CC-4982-810B-62DAAEEF0F29}"/>
    <cellStyle name="Comma 3 3 11" xfId="3982" xr:uid="{7A5FACF0-2710-4166-B6F8-CD37DA2CA2F8}"/>
    <cellStyle name="Comma 3 3 11 2" xfId="48989" xr:uid="{F79A8D2F-53A3-4F14-AEFA-2B35A730F8F3}"/>
    <cellStyle name="Comma 3 3 11 3" xfId="46623" xr:uid="{7B0EE5CC-2AAD-4F36-B881-D58B090862F3}"/>
    <cellStyle name="Comma 3 3 12" xfId="4096" xr:uid="{285ED1EB-A29B-49FF-88D5-20F064AD7414}"/>
    <cellStyle name="Comma 3 3 13" xfId="6506" xr:uid="{227C148A-35F0-4CFF-AAB2-2E9E9FDC269B}"/>
    <cellStyle name="Comma 3 3 13 2" xfId="45828" xr:uid="{C6173310-FED6-4DB5-8164-B7477F63506F}"/>
    <cellStyle name="Comma 3 3 14" xfId="46284" xr:uid="{463DA2C9-7C19-484B-A249-E81991D33CB3}"/>
    <cellStyle name="Comma 3 3 15" xfId="44530" xr:uid="{0A348AB0-3720-4F8F-ABF7-C06FE9EDD402}"/>
    <cellStyle name="Comma 3 3 16" xfId="44072" xr:uid="{1267FCFB-B9DA-49E9-8A1C-AE72DA8D484A}"/>
    <cellStyle name="Comma 3 3 17" xfId="530" xr:uid="{3B3C9935-F980-4C82-B3E4-0E07BCC59F40}"/>
    <cellStyle name="Comma 3 3 18" xfId="52334" xr:uid="{D049E7D7-AD1D-4797-9B43-D8738DAFD027}"/>
    <cellStyle name="Comma 3 3 2" xfId="127" xr:uid="{844E17C9-BFAE-4676-B1AA-97B18AFA91B1}"/>
    <cellStyle name="Comma 3 3 2 10" xfId="46458" xr:uid="{122533A9-A14E-4245-A64C-CBE14954458D}"/>
    <cellStyle name="Comma 3 3 2 11" xfId="44611" xr:uid="{9E839B79-CE62-4795-98AF-7ACB4B4F8F11}"/>
    <cellStyle name="Comma 3 3 2 12" xfId="44153" xr:uid="{8C9CFE06-BD81-42FB-9973-E0312993BA02}"/>
    <cellStyle name="Comma 3 3 2 13" xfId="52415" xr:uid="{DA1B4981-A14E-4F38-9699-B550BA0DA183}"/>
    <cellStyle name="Comma 3 3 2 2" xfId="238" xr:uid="{2B75362C-928F-4881-996B-44511F0D7DFE}"/>
    <cellStyle name="Comma 3 3 2 2 10" xfId="44476" xr:uid="{90EF1948-3F7D-4731-BC74-76B395F194A0}"/>
    <cellStyle name="Comma 3 3 2 2 11" xfId="801" xr:uid="{5762EA29-7C9A-4440-8E09-B8A6D536FD4D}"/>
    <cellStyle name="Comma 3 3 2 2 12" xfId="52525" xr:uid="{9297B36B-F0B6-43AF-81EE-E182CE3EA613}"/>
    <cellStyle name="Comma 3 3 2 2 2" xfId="452" xr:uid="{4FCEE41F-7239-4003-9305-B0569FDBA7E7}"/>
    <cellStyle name="Comma 3 3 2 2 2 2" xfId="2227" xr:uid="{B5242EFD-55D4-4ED5-BC36-E64087DC3B74}"/>
    <cellStyle name="Comma 3 3 2 2 2 2 2" xfId="3937" xr:uid="{9884BADD-0CE2-462F-B318-8D168E39FB28}"/>
    <cellStyle name="Comma 3 3 2 2 2 2 2 2" xfId="52284" xr:uid="{EA3D42B8-A921-4B7F-91B5-F23F8B987A37}"/>
    <cellStyle name="Comma 3 3 2 2 2 2 2 2 2" xfId="55737" xr:uid="{A44ED3B0-46C4-43CA-85A3-957408CF7DD8}"/>
    <cellStyle name="Comma 3 3 2 2 2 2 2 3" xfId="54024" xr:uid="{68F7AB0E-E554-4692-82C3-7F47C840C133}"/>
    <cellStyle name="Comma 3 3 2 2 2 2 3" xfId="50580" xr:uid="{61984033-9BA4-4E1D-A51D-086094592E66}"/>
    <cellStyle name="Comma 3 3 2 2 2 2 3 2" xfId="54878" xr:uid="{74650976-75EB-4F6B-A4DE-6B54889E19F3}"/>
    <cellStyle name="Comma 3 3 2 2 2 2 4" xfId="48338" xr:uid="{61631D1F-4794-43C7-90B9-27D500D8941B}"/>
    <cellStyle name="Comma 3 3 2 2 2 2 5" xfId="53165" xr:uid="{5AA39D6C-031C-4980-A253-9C0DFFF53858}"/>
    <cellStyle name="Comma 3 3 2 2 2 3" xfId="3068" xr:uid="{ABEB678F-D38D-4787-BE58-6060411E0638}"/>
    <cellStyle name="Comma 3 3 2 2 2 3 2" xfId="51417" xr:uid="{D370C191-1626-4865-AD3B-DA69E0BD159C}"/>
    <cellStyle name="Comma 3 3 2 2 2 3 2 2" xfId="55309" xr:uid="{ED4240F5-2FE0-45E5-845E-CC87959A0586}"/>
    <cellStyle name="Comma 3 3 2 2 2 3 3" xfId="53596" xr:uid="{B64C1AAA-1573-46C4-A755-D116ACF056BF}"/>
    <cellStyle name="Comma 3 3 2 2 2 4" xfId="4505" xr:uid="{E37EE0AF-3A0B-4124-B5C3-17F77A725EF8}"/>
    <cellStyle name="Comma 3 3 2 2 2 4 2" xfId="54451" xr:uid="{0FDE008E-7CA9-403E-944D-1B6554582C31}"/>
    <cellStyle name="Comma 3 3 2 2 2 5" xfId="47469" xr:uid="{AC6F2D6D-5409-457E-9D26-FC79E959CE94}"/>
    <cellStyle name="Comma 3 3 2 2 2 6" xfId="1356" xr:uid="{C04C85F8-8221-49BF-80B6-D300955020C7}"/>
    <cellStyle name="Comma 3 3 2 2 2 7" xfId="52738" xr:uid="{639BCD0E-9592-4773-893D-AE82122CAB8D}"/>
    <cellStyle name="Comma 3 3 2 2 3" xfId="1673" xr:uid="{FE5A37E0-7A0D-46E9-8C04-135034906F94}"/>
    <cellStyle name="Comma 3 3 2 2 3 2" xfId="3383" xr:uid="{111750DD-A07D-42C3-B896-C53947C72A18}"/>
    <cellStyle name="Comma 3 3 2 2 3 2 2" xfId="51732" xr:uid="{241B1C0C-1901-4AC4-9647-01A5396C5E5A}"/>
    <cellStyle name="Comma 3 3 2 2 3 2 2 2" xfId="55523" xr:uid="{4CBA15DB-0A91-4764-BE07-CB96A8A80273}"/>
    <cellStyle name="Comma 3 3 2 2 3 2 3" xfId="53810" xr:uid="{20AFEC20-682A-4054-AD7C-37533503222F}"/>
    <cellStyle name="Comma 3 3 2 2 3 3" xfId="50050" xr:uid="{EE188604-B258-4E84-ABD3-B3F8726D7D94}"/>
    <cellStyle name="Comma 3 3 2 2 3 3 2" xfId="54665" xr:uid="{FF4A4094-9D79-4760-B1B2-A106B67BA5C9}"/>
    <cellStyle name="Comma 3 3 2 2 3 4" xfId="47784" xr:uid="{1F2E7307-EB33-4C40-93F3-B8288B70A362}"/>
    <cellStyle name="Comma 3 3 2 2 3 5" xfId="52952" xr:uid="{27341103-945F-45AF-9D48-9C0391D11387}"/>
    <cellStyle name="Comma 3 3 2 2 4" xfId="2514" xr:uid="{1B9BDE71-6DFB-4F97-9058-12A53D3E0F8B}"/>
    <cellStyle name="Comma 3 3 2 2 4 2" xfId="50865" xr:uid="{948D3570-DC30-44E0-A20A-2D48768C9CAC}"/>
    <cellStyle name="Comma 3 3 2 2 4 2 2" xfId="55096" xr:uid="{6C03D605-C590-434D-8240-A9B9972F4C44}"/>
    <cellStyle name="Comma 3 3 2 2 4 3" xfId="48625" xr:uid="{6FBD4854-530F-44BE-9BEE-C3FC801DDA30}"/>
    <cellStyle name="Comma 3 3 2 2 4 4" xfId="53383" xr:uid="{DF4D461A-B948-46BF-B306-41A365DED7F4}"/>
    <cellStyle name="Comma 3 3 2 2 5" xfId="4291" xr:uid="{53DB954F-FC1C-4792-8BF7-B05E40C9ACAA}"/>
    <cellStyle name="Comma 3 3 2 2 5 2" xfId="46915" xr:uid="{4E4590CC-1BE3-45FB-A5F4-2AFC1AD817A1}"/>
    <cellStyle name="Comma 3 3 2 2 5 3" xfId="54238" xr:uid="{D14C4CF4-F2C6-4090-8E9C-181B0C45AF22}"/>
    <cellStyle name="Comma 3 3 2 2 6" xfId="45776" xr:uid="{6CB99FF0-2430-49E0-95FA-6D06A59CD942}"/>
    <cellStyle name="Comma 3 3 2 2 6 2" xfId="49236" xr:uid="{CADF2515-3D75-49DB-9E95-53A64AEB71A2}"/>
    <cellStyle name="Comma 3 3 2 2 7" xfId="46244" xr:uid="{E27E1123-19BC-4A34-B2BF-BA8669EA5FBD}"/>
    <cellStyle name="Comma 3 3 2 2 8" xfId="46579" xr:uid="{85BC38BB-F2DC-413E-8EC2-7AF021172F4A}"/>
    <cellStyle name="Comma 3 3 2 2 9" xfId="45076" xr:uid="{3FB28BB1-826C-4FCD-B9F7-1E5227AFCC5B}"/>
    <cellStyle name="Comma 3 3 2 3" xfId="342" xr:uid="{817AE552-D561-4F94-97FE-687D90686E00}"/>
    <cellStyle name="Comma 3 3 2 3 10" xfId="679" xr:uid="{22A73FD4-464D-4127-9F39-155C39D635AF}"/>
    <cellStyle name="Comma 3 3 2 3 11" xfId="52628" xr:uid="{132A6BC7-239D-4065-94A1-E2D5371BECD6}"/>
    <cellStyle name="Comma 3 3 2 3 2" xfId="1235" xr:uid="{ECB0B1A3-0EF2-4E5A-9C52-39E0586E9E83}"/>
    <cellStyle name="Comma 3 3 2 3 2 2" xfId="2106" xr:uid="{BB8EAB2F-15F1-4DFB-99AE-AD40D64A68D3}"/>
    <cellStyle name="Comma 3 3 2 3 2 2 2" xfId="3816" xr:uid="{EBE960CA-2E39-4B43-97B3-1C7D4AD05153}"/>
    <cellStyle name="Comma 3 3 2 3 2 2 2 2" xfId="52163" xr:uid="{0F5BE3DC-217D-4EFF-BD75-EA076B4C4A0B}"/>
    <cellStyle name="Comma 3 3 2 3 2 2 2 3" xfId="55627" xr:uid="{AD3D794B-2357-4551-ABFE-5AE7750D124C}"/>
    <cellStyle name="Comma 3 3 2 3 2 2 3" xfId="50466" xr:uid="{64418936-FB9B-4917-ADDF-A50D6DD1EE7B}"/>
    <cellStyle name="Comma 3 3 2 3 2 2 4" xfId="48217" xr:uid="{133ACD65-64D4-436C-B6BE-44CEF56EAE9D}"/>
    <cellStyle name="Comma 3 3 2 3 2 2 5" xfId="53914" xr:uid="{A8F69CA0-5C8E-4CC0-A1F5-ACF90852A0F7}"/>
    <cellStyle name="Comma 3 3 2 3 2 3" xfId="2947" xr:uid="{617F0115-F56D-4A45-B28C-F34CBF4980BE}"/>
    <cellStyle name="Comma 3 3 2 3 2 3 2" xfId="51296" xr:uid="{9B9FA36C-7A80-4D86-B205-F1FBA157A476}"/>
    <cellStyle name="Comma 3 3 2 3 2 3 3" xfId="54768" xr:uid="{5E59FD20-93BF-4BC3-B6B0-65E185D53391}"/>
    <cellStyle name="Comma 3 3 2 3 2 4" xfId="49651" xr:uid="{1BF2C1B1-7473-48A4-88A8-8A4985A132AD}"/>
    <cellStyle name="Comma 3 3 2 3 2 5" xfId="47348" xr:uid="{BFD35A29-B351-4576-B013-29F6929D62CA}"/>
    <cellStyle name="Comma 3 3 2 3 2 6" xfId="53055" xr:uid="{77340295-A3A2-4131-9283-9D434092102B}"/>
    <cellStyle name="Comma 3 3 2 3 3" xfId="1552" xr:uid="{17735757-8E5E-44EE-820A-0E76BFD3D037}"/>
    <cellStyle name="Comma 3 3 2 3 3 2" xfId="3262" xr:uid="{BE09C2FC-8888-425D-AAEC-18BB9949652F}"/>
    <cellStyle name="Comma 3 3 2 3 3 2 2" xfId="51611" xr:uid="{73B4D637-2285-48E6-9516-AE0CE20898D9}"/>
    <cellStyle name="Comma 3 3 2 3 3 2 3" xfId="55199" xr:uid="{3974377D-1199-4862-85CE-81DDCF6E859C}"/>
    <cellStyle name="Comma 3 3 2 3 3 3" xfId="49936" xr:uid="{A1487723-B958-49B0-997F-FB974EDAC1E8}"/>
    <cellStyle name="Comma 3 3 2 3 3 4" xfId="47663" xr:uid="{646EA53C-0F38-477E-9B6C-193089AEA31F}"/>
    <cellStyle name="Comma 3 3 2 3 3 5" xfId="53486" xr:uid="{3FE4140F-6BFE-4D18-BEE2-900F1C811583}"/>
    <cellStyle name="Comma 3 3 2 3 4" xfId="2393" xr:uid="{E607C46B-14F5-445E-AA87-4015A0026EB4}"/>
    <cellStyle name="Comma 3 3 2 3 4 2" xfId="50744" xr:uid="{4E16831E-8EB8-45CC-B092-337A3AB0EA23}"/>
    <cellStyle name="Comma 3 3 2 3 4 3" xfId="48504" xr:uid="{BD2B771A-A685-4441-8C89-5229B17593F9}"/>
    <cellStyle name="Comma 3 3 2 3 4 4" xfId="54341" xr:uid="{D987E7F3-3B1F-4256-BC98-4C99D93002F7}"/>
    <cellStyle name="Comma 3 3 2 3 5" xfId="4395" xr:uid="{605EB880-8DE3-47DA-9F60-23AA10C2CC2B}"/>
    <cellStyle name="Comma 3 3 2 3 5 2" xfId="49115" xr:uid="{9B4EFEB0-2056-413E-A3F7-34B0F78F249E}"/>
    <cellStyle name="Comma 3 3 2 3 6" xfId="46123" xr:uid="{66ECF372-25F0-4628-AE42-0E02AE9A9242}"/>
    <cellStyle name="Comma 3 3 2 3 7" xfId="46794" xr:uid="{C4A8DB23-7A8E-4FDD-AEA1-E211DFEC624A}"/>
    <cellStyle name="Comma 3 3 2 3 8" xfId="44994" xr:uid="{B3832B10-095C-4423-AA16-71B9795CD69A}"/>
    <cellStyle name="Comma 3 3 2 3 9" xfId="44362" xr:uid="{1B6F101F-15BD-4F13-97EA-2529B28C58B5}"/>
    <cellStyle name="Comma 3 3 2 4" xfId="1012" xr:uid="{A63646F2-1790-4E2C-BE34-E82C4EB9E0E1}"/>
    <cellStyle name="Comma 3 3 2 4 2" xfId="1883" xr:uid="{6B43FD1A-5EFF-4A89-8586-69E058BB1BDD}"/>
    <cellStyle name="Comma 3 3 2 4 2 2" xfId="3593" xr:uid="{4D0A9FC9-68B1-47DA-B902-5694620866FD}"/>
    <cellStyle name="Comma 3 3 2 4 2 2 2" xfId="51940" xr:uid="{EB7A95B7-508B-4508-BDA2-FEFB8EFE36EF}"/>
    <cellStyle name="Comma 3 3 2 4 2 2 3" xfId="55413" xr:uid="{DC66D569-385D-428B-87CA-D2E3690D217C}"/>
    <cellStyle name="Comma 3 3 2 4 2 3" xfId="50248" xr:uid="{4097A8CC-D1FD-4A2D-B769-E7F4DC6A57B6}"/>
    <cellStyle name="Comma 3 3 2 4 2 4" xfId="47994" xr:uid="{FF533871-11A7-4692-8628-859999C64221}"/>
    <cellStyle name="Comma 3 3 2 4 2 5" xfId="53700" xr:uid="{ED91F122-B92C-4670-A7AE-79BAEA053C82}"/>
    <cellStyle name="Comma 3 3 2 4 3" xfId="2724" xr:uid="{7DE9F2B6-F6D7-4DFD-B885-0ECA644FE86F}"/>
    <cellStyle name="Comma 3 3 2 4 3 2" xfId="51073" xr:uid="{728F8ECD-6214-4595-924B-4047085F4D70}"/>
    <cellStyle name="Comma 3 3 2 4 3 3" xfId="48823" xr:uid="{BA16444C-70F9-46B0-BEC4-1850E67C2410}"/>
    <cellStyle name="Comma 3 3 2 4 3 4" xfId="54555" xr:uid="{8CEBB801-69FA-4FC4-9961-4B115E8957AB}"/>
    <cellStyle name="Comma 3 3 2 4 4" xfId="45561" xr:uid="{7FCBFB58-F770-4774-8B23-90AD624DEAB0}"/>
    <cellStyle name="Comma 3 3 2 4 4 2" xfId="49440" xr:uid="{BF93EA2A-B7CA-487F-AE86-17156720C3F5}"/>
    <cellStyle name="Comma 3 3 2 4 5" xfId="45998" xr:uid="{813F99DD-CA17-4AEC-B0AE-FC8B947B5FF2}"/>
    <cellStyle name="Comma 3 3 2 4 6" xfId="47125" xr:uid="{CD17B9BB-0A49-411A-9B50-D352A33A9A1F}"/>
    <cellStyle name="Comma 3 3 2 4 7" xfId="44875" xr:uid="{3AFD0376-C947-4B57-AA35-13335A5F84CE}"/>
    <cellStyle name="Comma 3 3 2 4 8" xfId="44243" xr:uid="{FA328F80-73A9-40AE-A19A-87580BE2EDCF}"/>
    <cellStyle name="Comma 3 3 2 4 9" xfId="52842" xr:uid="{5C9A2369-5A27-472B-849F-9D4C86116D7C}"/>
    <cellStyle name="Comma 3 3 2 5" xfId="1110" xr:uid="{477D6D3E-BF4A-416F-9AD8-5D0E815DF0C3}"/>
    <cellStyle name="Comma 3 3 2 5 2" xfId="1981" xr:uid="{E8D5FBF8-9C12-497A-8B39-8E4F770E4558}"/>
    <cellStyle name="Comma 3 3 2 5 2 2" xfId="3691" xr:uid="{69E2C39D-9A54-4BC4-AD2E-51B17E1D07B2}"/>
    <cellStyle name="Comma 3 3 2 5 2 2 2" xfId="52038" xr:uid="{2D488C54-2162-46C9-AB62-A86A17A5997F}"/>
    <cellStyle name="Comma 3 3 2 5 2 3" xfId="50344" xr:uid="{CDB229CD-35A1-4E98-9F40-F48A991513AC}"/>
    <cellStyle name="Comma 3 3 2 5 2 4" xfId="48092" xr:uid="{1E353EAC-CFE3-44D6-A781-82F61C9C6216}"/>
    <cellStyle name="Comma 3 3 2 5 2 5" xfId="54986" xr:uid="{FEB51446-4030-4867-A64D-1CF80637488F}"/>
    <cellStyle name="Comma 3 3 2 5 3" xfId="2822" xr:uid="{42115540-40FC-4940-AF5F-0C58BBA87C28}"/>
    <cellStyle name="Comma 3 3 2 5 3 2" xfId="51171" xr:uid="{2673BC25-9A9D-43C1-BB56-6E84324E0EB6}"/>
    <cellStyle name="Comma 3 3 2 5 3 3" xfId="48869" xr:uid="{B2C0D6DC-649C-482B-983B-74D90738DD21}"/>
    <cellStyle name="Comma 3 3 2 5 4" xfId="49537" xr:uid="{43E41E3F-AC26-40ED-93B1-4D03769DA319}"/>
    <cellStyle name="Comma 3 3 2 5 5" xfId="47223" xr:uid="{D967BBC2-E0D3-46E0-8B7F-FA21704CB727}"/>
    <cellStyle name="Comma 3 3 2 5 6" xfId="44788" xr:uid="{B50C37E1-7B74-452E-9B5C-027C1C6975F9}"/>
    <cellStyle name="Comma 3 3 2 5 7" xfId="53273" xr:uid="{0B1A76D9-C825-4E92-8A56-A910C2471878}"/>
    <cellStyle name="Comma 3 3 2 6" xfId="4180" xr:uid="{C40524CB-1258-4960-8D9A-AFC4F400B899}"/>
    <cellStyle name="Comma 3 3 2 6 2" xfId="46669" xr:uid="{1522B1BC-E148-4D9D-B81B-CA10989A3DE3}"/>
    <cellStyle name="Comma 3 3 2 6 3" xfId="54128" xr:uid="{2027EA90-3BA1-4D79-8130-3AD11624FC2B}"/>
    <cellStyle name="Comma 3 3 2 7" xfId="45185" xr:uid="{EA44597F-C883-417B-88B1-3479ED61431E}"/>
    <cellStyle name="Comma 3 3 2 8" xfId="45476" xr:uid="{ECB53EC8-A190-43FB-B179-527D5AB4F74F}"/>
    <cellStyle name="Comma 3 3 2 9" xfId="45908" xr:uid="{1E5CFA1E-0EC0-469A-AE0E-0AACFE3C3A6C}"/>
    <cellStyle name="Comma 3 3 3" xfId="156" xr:uid="{45A9FB09-2977-4CBF-8416-EE46D3C145DB}"/>
    <cellStyle name="Comma 3 3 3 10" xfId="44584" xr:uid="{D71D4670-9761-4586-862C-7099B611F639}"/>
    <cellStyle name="Comma 3 3 3 11" xfId="44126" xr:uid="{78EDE556-F6CD-4E2F-A44B-69138BEE950E}"/>
    <cellStyle name="Comma 3 3 3 12" xfId="774" xr:uid="{A99E839C-BC75-404D-BEEC-C041F679DDD6}"/>
    <cellStyle name="Comma 3 3 3 13" xfId="52444" xr:uid="{A2649D8D-B03B-4D09-B096-DA382DBF4466}"/>
    <cellStyle name="Comma 3 3 3 2" xfId="371" xr:uid="{B752A077-744E-4218-B0C0-7C36C7DE4C47}"/>
    <cellStyle name="Comma 3 3 3 2 10" xfId="52657" xr:uid="{B2B98C82-D8D8-46FC-8666-7C4BBD49B5BF}"/>
    <cellStyle name="Comma 3 3 3 2 2" xfId="1754" xr:uid="{181F3ABF-B42A-4D90-AB1C-EBB743FABDD1}"/>
    <cellStyle name="Comma 3 3 3 2 2 2" xfId="3464" xr:uid="{D99D5327-E22F-43D0-83EF-FEED8B4B5CE0}"/>
    <cellStyle name="Comma 3 3 3 2 2 2 2" xfId="51812" xr:uid="{EAAD1A9F-0D33-4FD8-89A6-A3C05D297D41}"/>
    <cellStyle name="Comma 3 3 3 2 2 2 2 2" xfId="55656" xr:uid="{226BCC0E-9EFE-4B6F-A6A5-7999C7754800}"/>
    <cellStyle name="Comma 3 3 3 2 2 2 3" xfId="53943" xr:uid="{8B8AD143-BF6C-426F-813C-455281899CD3}"/>
    <cellStyle name="Comma 3 3 3 2 2 3" xfId="50126" xr:uid="{F2FA0AFD-0B92-4D11-953D-B59A758F1E80}"/>
    <cellStyle name="Comma 3 3 3 2 2 3 2" xfId="54797" xr:uid="{31C13F9D-219E-4F0E-B0B4-B389CA901D35}"/>
    <cellStyle name="Comma 3 3 3 2 2 4" xfId="47865" xr:uid="{7C543CD1-E1B3-4410-A090-B985574BC345}"/>
    <cellStyle name="Comma 3 3 3 2 2 5" xfId="53084" xr:uid="{CFE50BC7-27F1-4A21-ACE1-64798162DC62}"/>
    <cellStyle name="Comma 3 3 3 2 3" xfId="2595" xr:uid="{1E210F19-5B18-443C-929B-32DED6ABEB64}"/>
    <cellStyle name="Comma 3 3 3 2 3 2" xfId="50945" xr:uid="{055ED838-C758-4554-9E07-5423BF36908B}"/>
    <cellStyle name="Comma 3 3 3 2 3 2 2" xfId="55228" xr:uid="{3AE5AB39-8BFA-4054-8601-B25F48732DE6}"/>
    <cellStyle name="Comma 3 3 3 2 3 3" xfId="48701" xr:uid="{E1695A0E-DED7-443E-9128-DBF430124AC0}"/>
    <cellStyle name="Comma 3 3 3 2 3 4" xfId="53515" xr:uid="{A7038E4C-39DD-4610-AE33-2367562FCB48}"/>
    <cellStyle name="Comma 3 3 3 2 4" xfId="4424" xr:uid="{8FA254F3-D57F-47CA-BD06-128F95BF459D}"/>
    <cellStyle name="Comma 3 3 3 2 4 2" xfId="49312" xr:uid="{E59EE02D-53E7-4110-878F-70432B878B7D}"/>
    <cellStyle name="Comma 3 3 3 2 4 3" xfId="54370" xr:uid="{E1FC53FD-F0A8-400D-B276-8688879CBE6A}"/>
    <cellStyle name="Comma 3 3 3 2 5" xfId="46217" xr:uid="{30581094-B3A7-4F96-93D7-F3518ACFF808}"/>
    <cellStyle name="Comma 3 3 3 2 6" xfId="46996" xr:uid="{9EEE944D-9241-4E37-9360-F170027BBABD}"/>
    <cellStyle name="Comma 3 3 3 2 7" xfId="45050" xr:uid="{B9F06959-50D8-4BD4-8731-36B259282734}"/>
    <cellStyle name="Comma 3 3 3 2 8" xfId="44450" xr:uid="{548B894F-287C-48D1-9BA2-64A28D6D909F}"/>
    <cellStyle name="Comma 3 3 3 2 9" xfId="882" xr:uid="{CC12E92F-BB26-4CCD-BB76-5A06F6C1BEDB}"/>
    <cellStyle name="Comma 3 3 3 3" xfId="1329" xr:uid="{0D12CD16-4A4C-41D0-AEB3-421F25A0BA19}"/>
    <cellStyle name="Comma 3 3 3 3 2" xfId="2200" xr:uid="{DF23F69B-9822-458D-B261-0D4916A2C2D7}"/>
    <cellStyle name="Comma 3 3 3 3 2 2" xfId="3910" xr:uid="{ED795DD4-A1E4-4E52-814C-A28A5164A485}"/>
    <cellStyle name="Comma 3 3 3 3 2 2 2" xfId="52257" xr:uid="{B10B229E-C1B8-464C-BE48-A249A7E190DD}"/>
    <cellStyle name="Comma 3 3 3 3 2 2 3" xfId="55442" xr:uid="{05E1331B-3933-4D12-81FE-A948E519F923}"/>
    <cellStyle name="Comma 3 3 3 3 2 3" xfId="50554" xr:uid="{78E5D231-0A86-4DB9-B067-9D6D2F638765}"/>
    <cellStyle name="Comma 3 3 3 3 2 4" xfId="48311" xr:uid="{A0F530E5-A8BB-44E8-A066-13773FB3DBD7}"/>
    <cellStyle name="Comma 3 3 3 3 2 5" xfId="53729" xr:uid="{05573A6C-7FBD-45D7-899A-0CD383332A51}"/>
    <cellStyle name="Comma 3 3 3 3 3" xfId="3041" xr:uid="{7C05684B-4E5F-4BDF-A532-307988BCEB71}"/>
    <cellStyle name="Comma 3 3 3 3 3 2" xfId="51390" xr:uid="{0F7D93D2-3FC1-4ADE-BD61-F198095D174F}"/>
    <cellStyle name="Comma 3 3 3 3 3 3" xfId="48940" xr:uid="{1B536F31-4138-426C-B35B-14C30753C18A}"/>
    <cellStyle name="Comma 3 3 3 3 3 4" xfId="54584" xr:uid="{FA71544F-F704-430A-BFD3-E6705D6DFFB1}"/>
    <cellStyle name="Comma 3 3 3 3 4" xfId="49732" xr:uid="{D23915B6-9D53-41EC-914A-86B26EA76A58}"/>
    <cellStyle name="Comma 3 3 3 3 5" xfId="47442" xr:uid="{47FE935F-AADF-460C-BDD5-39D82B66EF71}"/>
    <cellStyle name="Comma 3 3 3 3 6" xfId="44763" xr:uid="{38E13440-1C4F-4A34-A606-577E7EDBDFFB}"/>
    <cellStyle name="Comma 3 3 3 3 7" xfId="52871" xr:uid="{5D0B33FD-5133-4815-9A51-BECFEB056D81}"/>
    <cellStyle name="Comma 3 3 3 4" xfId="1646" xr:uid="{FB01E3DE-4A3C-42CD-814F-80BB075457AF}"/>
    <cellStyle name="Comma 3 3 3 4 2" xfId="3356" xr:uid="{9FB7A0FC-0F21-435C-81CD-2BF857CDA633}"/>
    <cellStyle name="Comma 3 3 3 4 2 2" xfId="51705" xr:uid="{B2D60E62-5D9A-495F-A929-521E72AF095D}"/>
    <cellStyle name="Comma 3 3 3 4 2 3" xfId="55015" xr:uid="{9ECA5FC4-D9DE-453D-97A0-B2983BC1233A}"/>
    <cellStyle name="Comma 3 3 3 4 3" xfId="50024" xr:uid="{D8D91A48-5A58-47C1-B680-AFD35390A474}"/>
    <cellStyle name="Comma 3 3 3 4 4" xfId="47757" xr:uid="{D5F82E11-4702-47ED-A5FC-C2B7BD85EE4C}"/>
    <cellStyle name="Comma 3 3 3 4 5" xfId="45376" xr:uid="{3903650B-BE25-4BB5-92C3-248B5E992729}"/>
    <cellStyle name="Comma 3 3 3 4 6" xfId="53302" xr:uid="{19529B30-8365-4D92-8F0F-CA7C90FBE96E}"/>
    <cellStyle name="Comma 3 3 3 5" xfId="2487" xr:uid="{F9F0B52C-B166-4551-BCED-50A7EE3A8D5F}"/>
    <cellStyle name="Comma 3 3 3 5 2" xfId="50838" xr:uid="{D0858D41-3B51-4C56-9B45-C7696DA3C1ED}"/>
    <cellStyle name="Comma 3 3 3 5 3" xfId="48598" xr:uid="{C28E6767-2A41-44F3-BFE2-08B55255FB6C}"/>
    <cellStyle name="Comma 3 3 3 5 4" xfId="54157" xr:uid="{E19D6592-F7AC-4AE0-83FF-DF6042F14F3E}"/>
    <cellStyle name="Comma 3 3 3 6" xfId="4209" xr:uid="{18CA03F9-0B54-4F01-A162-47EF110A8FE6}"/>
    <cellStyle name="Comma 3 3 3 6 2" xfId="46888" xr:uid="{F2B35F47-38DE-4947-B693-59D198F64110}"/>
    <cellStyle name="Comma 3 3 3 7" xfId="45450" xr:uid="{FCED4C36-35CE-4255-99E6-6B1BF5BD9FFB}"/>
    <cellStyle name="Comma 3 3 3 7 2" xfId="49209" xr:uid="{4F4DC343-86B0-4D0D-AD2A-551A7FE1EDC5}"/>
    <cellStyle name="Comma 3 3 3 8" xfId="45881" xr:uid="{21252575-DD15-4037-A187-90A6980D4C35}"/>
    <cellStyle name="Comma 3 3 3 9" xfId="46552" xr:uid="{BCAA2805-BCFC-4034-BC95-D61292A31AE8}"/>
    <cellStyle name="Comma 3 3 4" xfId="261" xr:uid="{98422A71-C9E4-4FA0-BCFF-083BF523F039}"/>
    <cellStyle name="Comma 3 3 4 10" xfId="44653" xr:uid="{90277B4B-2EC2-4109-B79F-5950851247A9}"/>
    <cellStyle name="Comma 3 3 4 11" xfId="44401" xr:uid="{5068B3D5-C1D0-4570-9F27-6206C7E3AD8E}"/>
    <cellStyle name="Comma 3 3 4 12" xfId="719" xr:uid="{45C1B9C0-D7AE-4D69-8B54-CA2C2A9B5EFD}"/>
    <cellStyle name="Comma 3 3 4 13" xfId="52547" xr:uid="{13245583-E741-433C-9FE8-16D98E864E97}"/>
    <cellStyle name="Comma 3 3 4 2" xfId="844" xr:uid="{EF8CE21F-717F-40B5-8FAC-5ADD13B2CC6A}"/>
    <cellStyle name="Comma 3 3 4 2 2" xfId="1716" xr:uid="{F6949DB8-08B1-4DC3-A9F4-C9493C5A88A3}"/>
    <cellStyle name="Comma 3 3 4 2 2 2" xfId="3426" xr:uid="{C393B3DC-B556-4C5D-8CF1-3FA4D682D7FC}"/>
    <cellStyle name="Comma 3 3 4 2 2 2 2" xfId="51775" xr:uid="{F081E6D2-7755-4F7D-9F3C-D29F242A2D54}"/>
    <cellStyle name="Comma 3 3 4 2 2 2 3" xfId="55546" xr:uid="{A69A2A55-E4DB-48CF-B8F7-690CDC292A32}"/>
    <cellStyle name="Comma 3 3 4 2 2 3" xfId="50091" xr:uid="{0D82B1A5-9669-4B5C-A100-3E6E514AACD1}"/>
    <cellStyle name="Comma 3 3 4 2 2 4" xfId="47827" xr:uid="{513E7305-4EBC-4739-9DF9-946C3B805D7C}"/>
    <cellStyle name="Comma 3 3 4 2 2 5" xfId="53833" xr:uid="{7C485F28-56DA-4EDA-8813-7F905B50463A}"/>
    <cellStyle name="Comma 3 3 4 2 3" xfId="2557" xr:uid="{2819E0F9-21B1-4B95-AD9B-48B7DF5672E0}"/>
    <cellStyle name="Comma 3 3 4 2 3 2" xfId="50908" xr:uid="{FBFE1026-EF93-48DD-8E78-307396CFBB9B}"/>
    <cellStyle name="Comma 3 3 4 2 3 3" xfId="48664" xr:uid="{9B34080C-85C3-4D46-B642-ACA0332805DF}"/>
    <cellStyle name="Comma 3 3 4 2 3 4" xfId="54687" xr:uid="{2DD79CEB-352F-4C43-A404-5F3F548A0630}"/>
    <cellStyle name="Comma 3 3 4 2 4" xfId="49279" xr:uid="{975FFC09-607C-4E51-95A5-7C21030CBB85}"/>
    <cellStyle name="Comma 3 3 4 2 5" xfId="46958" xr:uid="{DE097329-EF87-41DB-B0B2-B73DA52083CD}"/>
    <cellStyle name="Comma 3 3 4 2 6" xfId="52974" xr:uid="{A354B875-D93E-47B1-964D-27DA6314D047}"/>
    <cellStyle name="Comma 3 3 4 3" xfId="1275" xr:uid="{47F373C1-5BA5-4DA5-9727-E00F47049FED}"/>
    <cellStyle name="Comma 3 3 4 3 2" xfId="2146" xr:uid="{6A520EF6-A546-43F6-8981-72A622C18A51}"/>
    <cellStyle name="Comma 3 3 4 3 2 2" xfId="3856" xr:uid="{24F27541-F88B-44CD-AF4C-F51B048B717A}"/>
    <cellStyle name="Comma 3 3 4 3 2 2 2" xfId="52203" xr:uid="{FED956E7-3CB0-4197-A32E-70348909350E}"/>
    <cellStyle name="Comma 3 3 4 3 2 3" xfId="50504" xr:uid="{5265B63D-2D47-48B7-BB27-EF2AC027D356}"/>
    <cellStyle name="Comma 3 3 4 3 2 4" xfId="48257" xr:uid="{DACBE0C9-9517-4B9A-8CD6-52C35A3DB9D8}"/>
    <cellStyle name="Comma 3 3 4 3 2 5" xfId="55118" xr:uid="{920CE5DB-E88C-486B-987D-5BB17C0ECCD3}"/>
    <cellStyle name="Comma 3 3 4 3 3" xfId="2987" xr:uid="{AB97E861-D2DC-49F5-8B5B-D09152388CC3}"/>
    <cellStyle name="Comma 3 3 4 3 3 2" xfId="51336" xr:uid="{AEA9BDCA-0FFE-40A9-A9F4-8769A85EF943}"/>
    <cellStyle name="Comma 3 3 4 3 4" xfId="49687" xr:uid="{3118ADF6-C694-4865-903D-7AF30CAB8C32}"/>
    <cellStyle name="Comma 3 3 4 3 5" xfId="47388" xr:uid="{99076FE1-56E4-42A6-95F7-7C3E4F7A3E52}"/>
    <cellStyle name="Comma 3 3 4 3 6" xfId="53405" xr:uid="{D430C35B-3A04-4915-B245-E929E600216F}"/>
    <cellStyle name="Comma 3 3 4 4" xfId="1592" xr:uid="{C40182FC-4B80-4F98-8C2F-885F73476633}"/>
    <cellStyle name="Comma 3 3 4 4 2" xfId="3302" xr:uid="{CA0506CD-C6AE-45B2-8165-53A30D6DCE32}"/>
    <cellStyle name="Comma 3 3 4 4 2 2" xfId="51651" xr:uid="{38CCA009-383A-437B-8062-87B96A3E2417}"/>
    <cellStyle name="Comma 3 3 4 4 3" xfId="49974" xr:uid="{CA08CCC6-C6B8-4420-A084-D44B11A26618}"/>
    <cellStyle name="Comma 3 3 4 4 4" xfId="47703" xr:uid="{5F9A2C99-0B27-48CE-9189-DA0F90433B41}"/>
    <cellStyle name="Comma 3 3 4 4 5" xfId="54260" xr:uid="{DC9408EB-F475-4661-87C5-098289C6701A}"/>
    <cellStyle name="Comma 3 3 4 5" xfId="2433" xr:uid="{C6C756D6-0A55-4F48-9B44-376A9B2A278C}"/>
    <cellStyle name="Comma 3 3 4 5 2" xfId="50784" xr:uid="{B28376E4-B709-4C65-9403-52ADBDBAAA39}"/>
    <cellStyle name="Comma 3 3 4 5 3" xfId="48544" xr:uid="{3225FB35-1351-4F40-8E9D-81B2C1A5ED72}"/>
    <cellStyle name="Comma 3 3 4 6" xfId="4314" xr:uid="{DECCE63B-7721-4CA4-B695-53DD30609B9B}"/>
    <cellStyle name="Comma 3 3 4 6 2" xfId="46834" xr:uid="{AD90E7BD-0A13-4282-8688-EC6ACB8A60FE}"/>
    <cellStyle name="Comma 3 3 4 7" xfId="45707" xr:uid="{6BF3ABFA-BCA9-4B62-8C1D-99C0FF985ACE}"/>
    <cellStyle name="Comma 3 3 4 7 2" xfId="49155" xr:uid="{48A558EC-4083-4C91-85CE-DB6110FD571B}"/>
    <cellStyle name="Comma 3 3 4 8" xfId="46163" xr:uid="{7929457B-1BA5-4213-9F32-CB6BF694AA86}"/>
    <cellStyle name="Comma 3 3 4 9" xfId="46498" xr:uid="{9C7FB19A-2DF3-4521-B52C-20895A674177}"/>
    <cellStyle name="Comma 3 3 5" xfId="621" xr:uid="{E4411375-1ACC-43D9-927C-4E3C150BECD8}"/>
    <cellStyle name="Comma 3 3 5 10" xfId="44306" xr:uid="{4AD1BFCD-F488-41A8-A156-E0E14C035A34}"/>
    <cellStyle name="Comma 3 3 5 11" xfId="52761" xr:uid="{AEF001DD-3B7A-4F12-9EBD-9FDA5369C49C}"/>
    <cellStyle name="Comma 3 3 5 2" xfId="1177" xr:uid="{E275CB79-3C19-4495-837C-B46D7E57FFD0}"/>
    <cellStyle name="Comma 3 3 5 2 2" xfId="2048" xr:uid="{C4788320-5950-45B9-846B-8D771DCBAF1A}"/>
    <cellStyle name="Comma 3 3 5 2 2 2" xfId="3758" xr:uid="{A22C0926-6BB9-4985-A219-9B8F48D96B0B}"/>
    <cellStyle name="Comma 3 3 5 2 2 2 2" xfId="52105" xr:uid="{40590695-3EF2-41CC-A494-49C1852C5C0B}"/>
    <cellStyle name="Comma 3 3 5 2 2 3" xfId="50410" xr:uid="{489C1717-FEF9-4421-AD96-34C3A337579B}"/>
    <cellStyle name="Comma 3 3 5 2 2 4" xfId="48159" xr:uid="{179E2A35-B631-4E3C-B9A7-67E11A732FD3}"/>
    <cellStyle name="Comma 3 3 5 2 2 5" xfId="55332" xr:uid="{AD9C98D7-ECF5-49AF-A3F5-78DB6CB12170}"/>
    <cellStyle name="Comma 3 3 5 2 3" xfId="2889" xr:uid="{2717B9E5-D67B-45F1-B688-0DA8512DCFF9}"/>
    <cellStyle name="Comma 3 3 5 2 3 2" xfId="51238" xr:uid="{D005CFD8-FDF8-401B-898B-B874B245E109}"/>
    <cellStyle name="Comma 3 3 5 2 4" xfId="49598" xr:uid="{785A71BD-7869-4ACA-92CB-06A0D02D3774}"/>
    <cellStyle name="Comma 3 3 5 2 5" xfId="47290" xr:uid="{BCC266CC-75AF-4140-8D86-816521F90BB5}"/>
    <cellStyle name="Comma 3 3 5 2 6" xfId="53619" xr:uid="{63BE40EB-9AC0-4EC0-9730-F09481F5453A}"/>
    <cellStyle name="Comma 3 3 5 3" xfId="1494" xr:uid="{26F3FC16-4434-4928-86C7-00FAB610811A}"/>
    <cellStyle name="Comma 3 3 5 3 2" xfId="3204" xr:uid="{5768907D-89DB-4657-8C2D-73F7A9FAB2D2}"/>
    <cellStyle name="Comma 3 3 5 3 2 2" xfId="51553" xr:uid="{1FBB0BD4-BB45-435C-B987-0F090E23587C}"/>
    <cellStyle name="Comma 3 3 5 3 3" xfId="49880" xr:uid="{26B98523-276A-4060-89FE-BD33B2DCFD23}"/>
    <cellStyle name="Comma 3 3 5 3 4" xfId="47605" xr:uid="{ECBFCB46-5F61-40C0-88E6-2C1D5988620D}"/>
    <cellStyle name="Comma 3 3 5 3 5" xfId="54474" xr:uid="{772BB6A5-07B6-49D4-885D-AB17DD427B6E}"/>
    <cellStyle name="Comma 3 3 5 4" xfId="2335" xr:uid="{9607040E-F6CC-489C-BA2F-9533483A1CE9}"/>
    <cellStyle name="Comma 3 3 5 4 2" xfId="50686" xr:uid="{48F3C720-01D4-4A90-9214-B95242CF03FF}"/>
    <cellStyle name="Comma 3 3 5 4 3" xfId="48446" xr:uid="{8707F413-B1C9-4B33-ABD2-DF4F82F4DC9E}"/>
    <cellStyle name="Comma 3 3 5 5" xfId="45135" xr:uid="{C9C973E5-AD2C-4CA2-8EE6-82CC3CC429C8}"/>
    <cellStyle name="Comma 3 3 5 5 2" xfId="46736" xr:uid="{9C9FEA60-D45A-4D89-A057-140417DECBA2}"/>
    <cellStyle name="Comma 3 3 5 6" xfId="45619" xr:uid="{201316F5-50D5-491B-8B7E-F7AA0930D779}"/>
    <cellStyle name="Comma 3 3 5 6 2" xfId="49057" xr:uid="{56C736A6-AEDB-4D51-8F04-73A0F2C50B31}"/>
    <cellStyle name="Comma 3 3 5 7" xfId="46065" xr:uid="{A9BBE548-68E4-4D3B-A50E-DF791E2EB707}"/>
    <cellStyle name="Comma 3 3 5 8" xfId="46400" xr:uid="{EB066E69-2C3A-4796-8A7A-E15D14CFEF8F}"/>
    <cellStyle name="Comma 3 3 5 9" xfId="44936" xr:uid="{B13FCC89-0358-4A7B-B534-78AD539690A7}"/>
    <cellStyle name="Comma 3 3 6" xfId="923" xr:uid="{522A87CE-505A-4799-84ED-8608745ECCD3}"/>
    <cellStyle name="Comma 3 3 6 2" xfId="1795" xr:uid="{67F5013A-DEBC-4229-A3C3-4B8D5F609AE7}"/>
    <cellStyle name="Comma 3 3 6 2 2" xfId="3505" xr:uid="{38DEEE1E-7763-4DAB-AF03-7A9B343A4903}"/>
    <cellStyle name="Comma 3 3 6 2 2 2" xfId="51852" xr:uid="{5717CA18-213D-4507-9595-03BECFCE48C0}"/>
    <cellStyle name="Comma 3 3 6 2 3" xfId="50162" xr:uid="{2E82B3BB-6DEA-4A93-9E6F-F1013F721F4A}"/>
    <cellStyle name="Comma 3 3 6 2 4" xfId="47906" xr:uid="{66C198C5-7AB6-4CC2-A93D-7F23C6DA7A63}"/>
    <cellStyle name="Comma 3 3 6 2 5" xfId="54905" xr:uid="{9CDF9772-1178-4775-B028-9A968DA2A77A}"/>
    <cellStyle name="Comma 3 3 6 3" xfId="2636" xr:uid="{F4C6CDF1-5823-4525-B1C0-2096498C7659}"/>
    <cellStyle name="Comma 3 3 6 3 2" xfId="50985" xr:uid="{EC88873C-AD4A-45ED-9866-0FE3E410E656}"/>
    <cellStyle name="Comma 3 3 6 3 3" xfId="48742" xr:uid="{2C9A3003-B42D-4717-AC97-61F324CC3437}"/>
    <cellStyle name="Comma 3 3 6 4" xfId="45520" xr:uid="{0C534EE5-1AE5-45E2-A4D1-C38B2B0AC04F}"/>
    <cellStyle name="Comma 3 3 6 4 2" xfId="47037" xr:uid="{10D03E98-415F-4813-AF34-67B00CAF6DE3}"/>
    <cellStyle name="Comma 3 3 6 5" xfId="45952" xr:uid="{94ED1F98-9E9E-4B62-ACE5-2D474E362DC0}"/>
    <cellStyle name="Comma 3 3 6 5 2" xfId="49353" xr:uid="{51556EBF-14FA-46DE-9A7F-989FEEE3DC4F}"/>
    <cellStyle name="Comma 3 3 6 6" xfId="46331" xr:uid="{094212B8-3A1B-4E21-94FF-59F5562D1AD1}"/>
    <cellStyle name="Comma 3 3 6 7" xfId="44833" xr:uid="{B0EB3EC2-2B32-4C7D-BAC7-9C59E8A9F537}"/>
    <cellStyle name="Comma 3 3 6 8" xfId="44197" xr:uid="{C8739B00-F2CB-44BA-BA39-A87B0D38FB6D}"/>
    <cellStyle name="Comma 3 3 6 9" xfId="53192" xr:uid="{86F947C8-3C66-43D3-ACDB-91885165EBCD}"/>
    <cellStyle name="Comma 3 3 7" xfId="972" xr:uid="{7FE06220-8669-4ACD-9DCC-6338CEFE9144}"/>
    <cellStyle name="Comma 3 3 7 2" xfId="1843" xr:uid="{7F36D097-56A8-4384-BEE3-C8CEF0047FD1}"/>
    <cellStyle name="Comma 3 3 7 2 2" xfId="3553" xr:uid="{FE650586-6011-410D-8073-76D1C09BBF93}"/>
    <cellStyle name="Comma 3 3 7 2 2 2" xfId="51900" xr:uid="{7CFA05A2-248B-49FA-8E00-5EE4AC28B824}"/>
    <cellStyle name="Comma 3 3 7 2 3" xfId="50208" xr:uid="{44507CC5-3F45-4095-9DFE-62D5A6E349A0}"/>
    <cellStyle name="Comma 3 3 7 2 4" xfId="47954" xr:uid="{2158BD5A-2DA6-4AB1-9DE8-9A7C3C637884}"/>
    <cellStyle name="Comma 3 3 7 3" xfId="2684" xr:uid="{8736D13F-5C86-4933-A7D8-BF3915E9AA3D}"/>
    <cellStyle name="Comma 3 3 7 3 2" xfId="51033" xr:uid="{5A94E389-F12B-421E-8AF8-95E1DCEC5DAC}"/>
    <cellStyle name="Comma 3 3 7 3 3" xfId="48789" xr:uid="{CA5A0A5F-FD60-49EA-8492-1C39FD35E570}"/>
    <cellStyle name="Comma 3 3 7 4" xfId="49401" xr:uid="{8153C156-F264-4A86-9D42-A70A7C5C1FF1}"/>
    <cellStyle name="Comma 3 3 7 5" xfId="47085" xr:uid="{657BACFB-7024-4F6F-999E-9A551426F509}"/>
    <cellStyle name="Comma 3 3 7 6" xfId="44714" xr:uid="{08690E61-8157-4928-9109-B35CDD364E70}"/>
    <cellStyle name="Comma 3 3 7 7" xfId="54047" xr:uid="{B97A123E-F9F6-4673-8108-64E0900BA053}"/>
    <cellStyle name="Comma 3 3 8" xfId="1064" xr:uid="{74397BA5-19E6-4CA2-BCD0-B533F5310946}"/>
    <cellStyle name="Comma 3 3 8 2" xfId="1935" xr:uid="{3940259B-4ADF-49A1-8638-85B8DC806FBB}"/>
    <cellStyle name="Comma 3 3 8 2 2" xfId="3645" xr:uid="{B88ECA8C-5EDF-48B3-BAA9-92288FFC36C3}"/>
    <cellStyle name="Comma 3 3 8 2 2 2" xfId="51992" xr:uid="{6DD2DA6C-8052-46AB-B1E9-A9F85416ABDE}"/>
    <cellStyle name="Comma 3 3 8 2 3" xfId="50298" xr:uid="{37392494-A4C0-47EE-A325-39739B3236EE}"/>
    <cellStyle name="Comma 3 3 8 2 4" xfId="48046" xr:uid="{8687E819-1075-45AE-91EC-6C8CDB57F996}"/>
    <cellStyle name="Comma 3 3 8 3" xfId="2776" xr:uid="{7223D202-A502-4241-8CF0-6E0323DEC777}"/>
    <cellStyle name="Comma 3 3 8 3 2" xfId="51125" xr:uid="{1E600921-2AAC-438A-A400-098EF62EABBE}"/>
    <cellStyle name="Comma 3 3 8 4" xfId="49491" xr:uid="{688DCD08-FED9-42D6-83CC-58BB8FF13919}"/>
    <cellStyle name="Comma 3 3 8 5" xfId="47177" xr:uid="{730CAF10-58BB-49D1-AEC6-690F1BE70FAA}"/>
    <cellStyle name="Comma 3 3 8 6" xfId="45323" xr:uid="{BFEAB56D-31AF-4348-A5BB-4886073C9970}"/>
    <cellStyle name="Comma 3 3 9" xfId="1427" xr:uid="{1BE8D705-0437-465C-9C26-DD8B3185A845}"/>
    <cellStyle name="Comma 3 3 9 2" xfId="3137" xr:uid="{11D28A4C-41C8-49D7-9631-324A14549C54}"/>
    <cellStyle name="Comma 3 3 9 2 2" xfId="51486" xr:uid="{15EABD5F-2895-4887-8420-6E0E15651592}"/>
    <cellStyle name="Comma 3 3 9 3" xfId="49814" xr:uid="{99BAE1BC-2C68-410A-9DC6-FBCDA96C32FC}"/>
    <cellStyle name="Comma 3 3 9 4" xfId="47538" xr:uid="{B62C08EC-EA69-428E-AD35-5BBB331E4832}"/>
    <cellStyle name="Comma 3 4" xfId="116" xr:uid="{CF5C0F70-00D1-4A10-8729-72D7F3F44E79}"/>
    <cellStyle name="Comma 3 4 10" xfId="2281" xr:uid="{31A1C613-9B5C-4F8C-A087-30087099A220}"/>
    <cellStyle name="Comma 3 4 10 2" xfId="50632" xr:uid="{EAEAC8D0-43BF-443C-B8D2-8478422F3916}"/>
    <cellStyle name="Comma 3 4 10 3" xfId="48392" xr:uid="{799D1391-3357-4BE5-AC53-FB15A75EF3C8}"/>
    <cellStyle name="Comma 3 4 11" xfId="3995" xr:uid="{FA2BAD96-4E5F-44E1-A04D-8833AECD773F}"/>
    <cellStyle name="Comma 3 4 11 2" xfId="49002" xr:uid="{FFC6B87A-BBDA-4C2B-B156-D30FC789B12C}"/>
    <cellStyle name="Comma 3 4 11 3" xfId="46636" xr:uid="{4156B7B8-F0FE-4C4D-88FF-C0C8693E4AC9}"/>
    <cellStyle name="Comma 3 4 12" xfId="4169" xr:uid="{E5C4050C-7E78-4AD7-80AC-A70AB2253F48}"/>
    <cellStyle name="Comma 3 4 13" xfId="6507" xr:uid="{F1BF95A6-E656-4866-BADF-C0B4A26C9D7C}"/>
    <cellStyle name="Comma 3 4 13 2" xfId="45816" xr:uid="{5FA95A02-E966-4C86-9BDD-846F44F0E8B5}"/>
    <cellStyle name="Comma 3 4 14" xfId="46297" xr:uid="{97833EC1-71C0-4E47-8601-E80C27252AC5}"/>
    <cellStyle name="Comma 3 4 15" xfId="44517" xr:uid="{8AF4BB98-0BA9-4A2D-AFD1-8F45606D0F29}"/>
    <cellStyle name="Comma 3 4 16" xfId="44059" xr:uid="{6CCA178E-2CDA-4F83-800E-685ECEB9AC29}"/>
    <cellStyle name="Comma 3 4 17" xfId="543" xr:uid="{35A47782-677E-4DBA-958D-540BBEB49DA3}"/>
    <cellStyle name="Comma 3 4 18" xfId="52405" xr:uid="{D6B28705-D6EF-4818-AD5C-1AD82E324D31}"/>
    <cellStyle name="Comma 3 4 2" xfId="228" xr:uid="{CE92FB3E-57E9-4C22-AEDE-BD3BDDBA5AFE}"/>
    <cellStyle name="Comma 3 4 2 10" xfId="46444" xr:uid="{DD345321-DCF4-4F7F-8005-DD94DA5EF6A0}"/>
    <cellStyle name="Comma 3 4 2 11" xfId="44624" xr:uid="{184E5A84-2121-43BD-85ED-4446A775A0D8}"/>
    <cellStyle name="Comma 3 4 2 12" xfId="44166" xr:uid="{E12D4D61-712B-41D9-9BE8-094F09DA2A08}"/>
    <cellStyle name="Comma 3 4 2 13" xfId="52515" xr:uid="{A403D1C2-5410-4E6E-A1F8-248C435961E0}"/>
    <cellStyle name="Comma 3 4 2 2" xfId="442" xr:uid="{88408F30-A87F-4B05-BA53-1199E614EFEA}"/>
    <cellStyle name="Comma 3 4 2 2 10" xfId="44489" xr:uid="{8A934C1D-9493-483D-815A-D391C3C4A639}"/>
    <cellStyle name="Comma 3 4 2 2 11" xfId="814" xr:uid="{ECB5572C-66DC-4911-8CF1-C36DDD61BBB0}"/>
    <cellStyle name="Comma 3 4 2 2 12" xfId="52728" xr:uid="{0D34749E-C32D-41EB-B99E-4D316E1F78B2}"/>
    <cellStyle name="Comma 3 4 2 2 2" xfId="1369" xr:uid="{A9B5C154-15AF-4F18-9853-4694DC64AD14}"/>
    <cellStyle name="Comma 3 4 2 2 2 2" xfId="2240" xr:uid="{30C365DD-A193-4026-8D47-D4FF28B72DAB}"/>
    <cellStyle name="Comma 3 4 2 2 2 2 2" xfId="3950" xr:uid="{D2730D15-EF70-4F76-9D48-C6163FD73EB3}"/>
    <cellStyle name="Comma 3 4 2 2 2 2 2 2" xfId="52297" xr:uid="{C2AE6291-6A6C-49EA-AF7C-4F28323DECF7}"/>
    <cellStyle name="Comma 3 4 2 2 2 2 2 3" xfId="55727" xr:uid="{1DE7B4B7-8550-4D88-A2AE-E601491C5C69}"/>
    <cellStyle name="Comma 3 4 2 2 2 2 3" xfId="50591" xr:uid="{41A4929D-6330-475E-8124-7A3A28F82C8A}"/>
    <cellStyle name="Comma 3 4 2 2 2 2 4" xfId="48351" xr:uid="{16F3C84C-A80D-465C-83CC-B1CE18D5F821}"/>
    <cellStyle name="Comma 3 4 2 2 2 2 5" xfId="54014" xr:uid="{0F61BCE0-9E70-4691-9D48-29A50DD9BF94}"/>
    <cellStyle name="Comma 3 4 2 2 2 3" xfId="3081" xr:uid="{A4B2EB01-A127-464E-9B83-E95AA99CF60D}"/>
    <cellStyle name="Comma 3 4 2 2 2 3 2" xfId="51430" xr:uid="{520A8412-A9D9-4F44-A1A2-8485408C4A1C}"/>
    <cellStyle name="Comma 3 4 2 2 2 3 3" xfId="54868" xr:uid="{C55E1B27-188C-4011-AEDD-A281329BF68B}"/>
    <cellStyle name="Comma 3 4 2 2 2 4" xfId="49761" xr:uid="{6419E6B4-B5C2-418D-8F30-1D76B27D0C53}"/>
    <cellStyle name="Comma 3 4 2 2 2 5" xfId="47482" xr:uid="{FCEEF0A4-72B1-4058-9153-BCC087707C99}"/>
    <cellStyle name="Comma 3 4 2 2 2 6" xfId="53155" xr:uid="{0537C492-74EC-4B5B-85A2-113E2E14AC1E}"/>
    <cellStyle name="Comma 3 4 2 2 3" xfId="1686" xr:uid="{FED01513-76B0-48D7-B7F9-98B00ECF07A3}"/>
    <cellStyle name="Comma 3 4 2 2 3 2" xfId="3396" xr:uid="{D81CBC01-B959-41EA-A0BF-D8C057D5802D}"/>
    <cellStyle name="Comma 3 4 2 2 3 2 2" xfId="51745" xr:uid="{CFC00D17-3E83-4302-B1C5-B68A2CB29A6A}"/>
    <cellStyle name="Comma 3 4 2 2 3 2 3" xfId="55299" xr:uid="{10B506A9-D381-40E7-A73B-E7F051E3183E}"/>
    <cellStyle name="Comma 3 4 2 2 3 3" xfId="50061" xr:uid="{9E8E639F-A1EF-4837-BF50-F47D2E75F32E}"/>
    <cellStyle name="Comma 3 4 2 2 3 4" xfId="47797" xr:uid="{6A84DE53-54AB-4E04-A274-93B360E97078}"/>
    <cellStyle name="Comma 3 4 2 2 3 5" xfId="53586" xr:uid="{CC4A2B76-F41D-4DA5-8315-7828A3238243}"/>
    <cellStyle name="Comma 3 4 2 2 4" xfId="2527" xr:uid="{CD68CFDC-64CA-409D-9A46-D8DBF992DA6F}"/>
    <cellStyle name="Comma 3 4 2 2 4 2" xfId="50878" xr:uid="{65280C52-9B27-4A48-8EA8-4360CCD2618F}"/>
    <cellStyle name="Comma 3 4 2 2 4 3" xfId="48638" xr:uid="{3E1DFF28-5E8B-443B-83A6-7099BE24491C}"/>
    <cellStyle name="Comma 3 4 2 2 4 4" xfId="54441" xr:uid="{51E1F123-7E86-4624-A080-599EA2C2E0D8}"/>
    <cellStyle name="Comma 3 4 2 2 5" xfId="4495" xr:uid="{17C1013E-0EFE-4350-B885-31F303079D0F}"/>
    <cellStyle name="Comma 3 4 2 2 5 2" xfId="46928" xr:uid="{9330A9E0-2FAB-45BE-B4F0-392E705585DE}"/>
    <cellStyle name="Comma 3 4 2 2 6" xfId="45789" xr:uid="{27D1FF0C-F6BA-4F49-9150-B0283F986588}"/>
    <cellStyle name="Comma 3 4 2 2 6 2" xfId="49249" xr:uid="{D9CB6C1A-D90A-45AA-8D95-3C3C4C322FFB}"/>
    <cellStyle name="Comma 3 4 2 2 7" xfId="46257" xr:uid="{E4EE5F0C-EEAA-4A29-913E-E9B01A04B038}"/>
    <cellStyle name="Comma 3 4 2 2 8" xfId="46592" xr:uid="{CE5372AD-F109-4892-9FA7-58907EBE8E22}"/>
    <cellStyle name="Comma 3 4 2 2 9" xfId="45089" xr:uid="{933567D5-F862-43C9-AF15-FC6DA612633C}"/>
    <cellStyle name="Comma 3 4 2 3" xfId="665" xr:uid="{A7750B56-CBBD-4B28-A657-4BA5D426947C}"/>
    <cellStyle name="Comma 3 4 2 3 10" xfId="52942" xr:uid="{2BB9D8E2-FF72-4988-B7EE-6C90C8169916}"/>
    <cellStyle name="Comma 3 4 2 3 2" xfId="1221" xr:uid="{F94962E4-D2EF-457C-BFAF-70FFBB11F1EA}"/>
    <cellStyle name="Comma 3 4 2 3 2 2" xfId="2092" xr:uid="{E476871B-F8FC-49FE-AFA9-05B5AF04DD11}"/>
    <cellStyle name="Comma 3 4 2 3 2 2 2" xfId="3802" xr:uid="{ED175C54-8936-4B63-BF3B-4570218F3F41}"/>
    <cellStyle name="Comma 3 4 2 3 2 2 2 2" xfId="52149" xr:uid="{0F6DA34D-FDEC-4425-A3A3-D538DB853FD6}"/>
    <cellStyle name="Comma 3 4 2 3 2 2 3" xfId="50452" xr:uid="{50665895-A6ED-4CA5-A63F-F536A4837801}"/>
    <cellStyle name="Comma 3 4 2 3 2 2 4" xfId="48203" xr:uid="{4DCFD9C1-8C2C-4BC9-8C4F-AF6CDFB9826C}"/>
    <cellStyle name="Comma 3 4 2 3 2 2 5" xfId="55513" xr:uid="{27E03131-EB91-4754-A793-E49F4DD3922C}"/>
    <cellStyle name="Comma 3 4 2 3 2 3" xfId="2933" xr:uid="{7C1BE066-D2F1-4918-A316-4A398F9D6F14}"/>
    <cellStyle name="Comma 3 4 2 3 2 3 2" xfId="51282" xr:uid="{0B82B14C-FEDC-4670-8D33-E00AA082EA12}"/>
    <cellStyle name="Comma 3 4 2 3 2 4" xfId="49637" xr:uid="{86B49029-9350-49AD-828C-291C9E7E7580}"/>
    <cellStyle name="Comma 3 4 2 3 2 5" xfId="47334" xr:uid="{849F9A85-7040-4760-ADA0-C79F826EA2EC}"/>
    <cellStyle name="Comma 3 4 2 3 2 6" xfId="53800" xr:uid="{2350961A-9833-46B3-A615-B2F8C625CCFA}"/>
    <cellStyle name="Comma 3 4 2 3 3" xfId="1538" xr:uid="{7EE88560-4123-436A-98E5-7667D4F9A23E}"/>
    <cellStyle name="Comma 3 4 2 3 3 2" xfId="3248" xr:uid="{943FB96B-FB9E-42FD-9D53-13B54BE2EF05}"/>
    <cellStyle name="Comma 3 4 2 3 3 2 2" xfId="51597" xr:uid="{73C49AF7-21FC-43D5-BAF1-28861C194FEB}"/>
    <cellStyle name="Comma 3 4 2 3 3 3" xfId="49922" xr:uid="{D444B923-13CA-4AAC-A6F3-61D2BF16FD79}"/>
    <cellStyle name="Comma 3 4 2 3 3 4" xfId="47649" xr:uid="{F747A37B-B135-419A-910F-41769A6DB11B}"/>
    <cellStyle name="Comma 3 4 2 3 3 5" xfId="54655" xr:uid="{ACB27C5A-0A18-4CCD-8F2B-A864929059D8}"/>
    <cellStyle name="Comma 3 4 2 3 4" xfId="2379" xr:uid="{E75A1F1B-772A-4BA9-9517-BD1D23FC7FC9}"/>
    <cellStyle name="Comma 3 4 2 3 4 2" xfId="50730" xr:uid="{106430FC-AD78-4898-9F17-39D3B4495B73}"/>
    <cellStyle name="Comma 3 4 2 3 4 3" xfId="48490" xr:uid="{70C64993-5B9A-49A4-B96B-D3AB8DAE92A2}"/>
    <cellStyle name="Comma 3 4 2 3 5" xfId="45661" xr:uid="{77C341C6-0D80-4560-98CA-451916A2DE53}"/>
    <cellStyle name="Comma 3 4 2 3 5 2" xfId="49101" xr:uid="{FC483630-E1AA-4AF1-B3A5-F7E4A2108F2E}"/>
    <cellStyle name="Comma 3 4 2 3 6" xfId="46109" xr:uid="{A42A74C9-05C4-4625-AFF1-274909516BF9}"/>
    <cellStyle name="Comma 3 4 2 3 7" xfId="46780" xr:uid="{985C3642-2040-40C9-A6D2-165B53D6A37A}"/>
    <cellStyle name="Comma 3 4 2 3 8" xfId="44980" xr:uid="{FED386A2-BCA2-4755-BED9-F63CD25CC957}"/>
    <cellStyle name="Comma 3 4 2 3 9" xfId="44348" xr:uid="{964919EC-9718-4BA8-9CE4-875195C99EC7}"/>
    <cellStyle name="Comma 3 4 2 4" xfId="1025" xr:uid="{C2F6E9DF-CB8F-436B-83AE-85AEBEB9D964}"/>
    <cellStyle name="Comma 3 4 2 4 2" xfId="1896" xr:uid="{6DAC7324-4CBB-459C-BFC5-F984DC688429}"/>
    <cellStyle name="Comma 3 4 2 4 2 2" xfId="3606" xr:uid="{11DDED64-70B7-4A41-B2D8-91BF3952CD26}"/>
    <cellStyle name="Comma 3 4 2 4 2 2 2" xfId="51953" xr:uid="{F7A464AF-11A3-4F7B-B8D2-FA3960FAD263}"/>
    <cellStyle name="Comma 3 4 2 4 2 3" xfId="50259" xr:uid="{58C1E989-5667-4B7F-9491-CECBBABBE09E}"/>
    <cellStyle name="Comma 3 4 2 4 2 4" xfId="48007" xr:uid="{11545EB9-0C6F-44BB-BED0-0314F192051F}"/>
    <cellStyle name="Comma 3 4 2 4 2 5" xfId="55086" xr:uid="{8D973130-C4D3-4410-8BAD-858180753291}"/>
    <cellStyle name="Comma 3 4 2 4 3" xfId="2737" xr:uid="{7E133E87-3284-495E-9F48-B16AAB85588C}"/>
    <cellStyle name="Comma 3 4 2 4 3 2" xfId="51086" xr:uid="{7CF77396-5E25-44D9-A9DB-8CA8E6EE016C}"/>
    <cellStyle name="Comma 3 4 2 4 3 3" xfId="48836" xr:uid="{69DE9E71-0036-4C74-9C81-E2E7F58C004B}"/>
    <cellStyle name="Comma 3 4 2 4 4" xfId="45572" xr:uid="{2281D0A4-6F28-439D-BA0C-A2D364F6DCA9}"/>
    <cellStyle name="Comma 3 4 2 4 4 2" xfId="49453" xr:uid="{B95398B4-9844-4941-B44A-0C73402200DF}"/>
    <cellStyle name="Comma 3 4 2 4 5" xfId="46011" xr:uid="{1E6FEC94-33E9-4265-8BE5-359A52C5C15B}"/>
    <cellStyle name="Comma 3 4 2 4 6" xfId="47138" xr:uid="{AEB927D9-B47A-40D1-BC1E-0EECD645B1ED}"/>
    <cellStyle name="Comma 3 4 2 4 7" xfId="44888" xr:uid="{9365D578-9457-4A6E-AFF8-A238B486B151}"/>
    <cellStyle name="Comma 3 4 2 4 8" xfId="44256" xr:uid="{6D7F223F-8120-4957-BD13-3EB7909EC910}"/>
    <cellStyle name="Comma 3 4 2 4 9" xfId="53373" xr:uid="{99105CC1-53E2-4388-AF59-8965A9D353D2}"/>
    <cellStyle name="Comma 3 4 2 5" xfId="1123" xr:uid="{436BAEAC-AC29-47F3-BDC0-55831061390A}"/>
    <cellStyle name="Comma 3 4 2 5 2" xfId="1994" xr:uid="{2C0F54D7-192B-405A-AC45-336B21E9BEA7}"/>
    <cellStyle name="Comma 3 4 2 5 2 2" xfId="3704" xr:uid="{29DE1AFE-99F6-4FA8-8041-3D0A8A8F6225}"/>
    <cellStyle name="Comma 3 4 2 5 2 2 2" xfId="52051" xr:uid="{497565E2-3EA2-42A5-8071-B0F3AC72B76C}"/>
    <cellStyle name="Comma 3 4 2 5 2 3" xfId="50357" xr:uid="{40DA13CF-65A3-411C-B659-BDFCE03B64C4}"/>
    <cellStyle name="Comma 3 4 2 5 2 4" xfId="48105" xr:uid="{B45BBE2A-4625-4D69-92F7-7A93CD01BB63}"/>
    <cellStyle name="Comma 3 4 2 5 3" xfId="2835" xr:uid="{25D5172B-08FA-47B3-9C91-120E6E84ED37}"/>
    <cellStyle name="Comma 3 4 2 5 3 2" xfId="51184" xr:uid="{8821C0C0-5752-4A3A-B8F9-4EDF4CD808A1}"/>
    <cellStyle name="Comma 3 4 2 5 3 3" xfId="48882" xr:uid="{5D3A4E5E-7A0E-4ACC-957B-6664F6DC1491}"/>
    <cellStyle name="Comma 3 4 2 5 4" xfId="49548" xr:uid="{15239AE5-51B7-43A9-94E8-7A14F42C0E5A}"/>
    <cellStyle name="Comma 3 4 2 5 5" xfId="47236" xr:uid="{7F53C61E-F026-4086-B79B-4B64455C1138}"/>
    <cellStyle name="Comma 3 4 2 5 6" xfId="44801" xr:uid="{6609E2EA-2416-4CA5-84BA-D3E6F86BF45D}"/>
    <cellStyle name="Comma 3 4 2 5 7" xfId="54228" xr:uid="{4E03E320-7455-41E9-80EB-24ED8AC5E872}"/>
    <cellStyle name="Comma 3 4 2 6" xfId="4281" xr:uid="{DB9885D0-3788-488E-8D1A-DFDBF1903B60}"/>
    <cellStyle name="Comma 3 4 2 6 2" xfId="46682" xr:uid="{9915ECC0-9D53-4827-BFD8-1F65D9F774BA}"/>
    <cellStyle name="Comma 3 4 2 7" xfId="45171" xr:uid="{FE44D398-6BA4-4BF7-A4C3-43A67336C5D0}"/>
    <cellStyle name="Comma 3 4 2 8" xfId="45489" xr:uid="{4D91F65E-4F88-49BB-933A-6C5F93789C91}"/>
    <cellStyle name="Comma 3 4 2 9" xfId="45921" xr:uid="{730905B1-293D-45BB-AD9C-9D459EE08CAB}"/>
    <cellStyle name="Comma 3 4 3" xfId="332" xr:uid="{251ACA1E-45F5-4A4A-9CD8-C71D3E912ECF}"/>
    <cellStyle name="Comma 3 4 3 10" xfId="44570" xr:uid="{54B6D37C-548E-4D32-84E4-8B952103C88A}"/>
    <cellStyle name="Comma 3 4 3 11" xfId="44112" xr:uid="{D3C5B8DD-EB9D-450D-A254-48455FAB7BC6}"/>
    <cellStyle name="Comma 3 4 3 12" xfId="760" xr:uid="{A5C5A70B-1DEF-49B0-B839-81E294880AA3}"/>
    <cellStyle name="Comma 3 4 3 13" xfId="52618" xr:uid="{526B4100-9FC8-46BB-ABC4-F5961267F073}"/>
    <cellStyle name="Comma 3 4 3 2" xfId="895" xr:uid="{3C6A9334-DCA4-4B7B-86ED-3C424A280542}"/>
    <cellStyle name="Comma 3 4 3 2 2" xfId="1767" xr:uid="{E2713517-3606-4DFD-A068-CF386EB4A952}"/>
    <cellStyle name="Comma 3 4 3 2 2 2" xfId="3477" xr:uid="{C5F3FCCE-AD7F-4D37-9286-9482A6D0D605}"/>
    <cellStyle name="Comma 3 4 3 2 2 2 2" xfId="51824" xr:uid="{1B1836E7-A8A6-4D0F-95D1-C965F38CB899}"/>
    <cellStyle name="Comma 3 4 3 2 2 2 3" xfId="55617" xr:uid="{A4223193-D9A3-4DFB-9AE9-903F96CA2CC0}"/>
    <cellStyle name="Comma 3 4 3 2 2 3" xfId="50136" xr:uid="{0FA777B6-85EB-432A-A3C5-1CAEB852D4EC}"/>
    <cellStyle name="Comma 3 4 3 2 2 4" xfId="47878" xr:uid="{DDC54F66-4E5B-4283-B11D-BA60C3A29120}"/>
    <cellStyle name="Comma 3 4 3 2 2 5" xfId="53904" xr:uid="{309B5CE6-E68D-4BBF-8BAE-9497354DD134}"/>
    <cellStyle name="Comma 3 4 3 2 3" xfId="2608" xr:uid="{1E7C2FF6-CCE4-42E4-85DA-2E9C3EC0CBEC}"/>
    <cellStyle name="Comma 3 4 3 2 3 2" xfId="50957" xr:uid="{FE780C16-7501-4954-B8FC-596C7DE649F8}"/>
    <cellStyle name="Comma 3 4 3 2 3 3" xfId="48714" xr:uid="{E921F48A-176F-48B6-93E6-46E5675DA728}"/>
    <cellStyle name="Comma 3 4 3 2 3 4" xfId="54758" xr:uid="{8A42F9A0-3989-43C2-B3C1-68ECA24CDD11}"/>
    <cellStyle name="Comma 3 4 3 2 4" xfId="45743" xr:uid="{B67C226C-80B9-4294-81A5-7CA26BA7E12B}"/>
    <cellStyle name="Comma 3 4 3 2 4 2" xfId="49325" xr:uid="{4154C086-6703-410F-9458-401EEC10E2C1}"/>
    <cellStyle name="Comma 3 4 3 2 5" xfId="46203" xr:uid="{E3F54C7E-E74E-4E57-96CA-F6D7A80047A0}"/>
    <cellStyle name="Comma 3 4 3 2 6" xfId="47009" xr:uid="{0E68FA4C-3B7D-4951-9053-77940564CBD0}"/>
    <cellStyle name="Comma 3 4 3 2 7" xfId="45036" xr:uid="{17B3CB26-C3A3-4F1F-B585-2BA179DD3A78}"/>
    <cellStyle name="Comma 3 4 3 2 8" xfId="44436" xr:uid="{2F55BA46-730E-4790-A52D-05BD1BC99CE0}"/>
    <cellStyle name="Comma 3 4 3 2 9" xfId="53045" xr:uid="{B2E385B4-13B2-49B0-870E-A8EEC4171672}"/>
    <cellStyle name="Comma 3 4 3 3" xfId="1315" xr:uid="{F222448A-30CA-45FB-A0C5-6248A16F3A6D}"/>
    <cellStyle name="Comma 3 4 3 3 2" xfId="2186" xr:uid="{C95EF10E-DB65-4F4A-B9A0-B201B6A1EFCA}"/>
    <cellStyle name="Comma 3 4 3 3 2 2" xfId="3896" xr:uid="{779BAE59-3524-45EB-94F4-B4A9D3EEA4A9}"/>
    <cellStyle name="Comma 3 4 3 3 2 2 2" xfId="52243" xr:uid="{3684872A-DF07-44B7-AEEC-B0728A18A8C9}"/>
    <cellStyle name="Comma 3 4 3 3 2 3" xfId="50540" xr:uid="{0E646067-773A-4BCB-B8C6-657F7E3E6C97}"/>
    <cellStyle name="Comma 3 4 3 3 2 4" xfId="48297" xr:uid="{1ADBE941-77B9-4E38-A80B-B1D7F9DBC325}"/>
    <cellStyle name="Comma 3 4 3 3 2 5" xfId="55189" xr:uid="{37107161-F47A-441C-B921-92D527A9FADF}"/>
    <cellStyle name="Comma 3 4 3 3 3" xfId="3027" xr:uid="{C8360B7E-7A99-4F09-8A21-B726030588A5}"/>
    <cellStyle name="Comma 3 4 3 3 3 2" xfId="51376" xr:uid="{FB978768-EF32-48B7-88C9-3A9338B8EE4F}"/>
    <cellStyle name="Comma 3 4 3 3 3 3" xfId="48926" xr:uid="{5308C693-8931-445B-9154-C1CFD75819BB}"/>
    <cellStyle name="Comma 3 4 3 3 4" xfId="49720" xr:uid="{F64FCD01-55AB-4F31-9554-477FF38F873C}"/>
    <cellStyle name="Comma 3 4 3 3 5" xfId="47428" xr:uid="{E9AF1772-052D-47AF-BF77-087CCAF993F2}"/>
    <cellStyle name="Comma 3 4 3 3 6" xfId="44749" xr:uid="{06C00C84-0812-40A8-ACD6-0661649A4F76}"/>
    <cellStyle name="Comma 3 4 3 3 7" xfId="53476" xr:uid="{7EC72177-E338-4DE5-97C8-ECA9E05D1DC8}"/>
    <cellStyle name="Comma 3 4 3 4" xfId="1632" xr:uid="{50EC3D33-ED15-4F8B-B413-CE630495B878}"/>
    <cellStyle name="Comma 3 4 3 4 2" xfId="3342" xr:uid="{1C80F665-FC69-4968-B416-D4CDEC86DF87}"/>
    <cellStyle name="Comma 3 4 3 4 2 2" xfId="51691" xr:uid="{D478A3E2-9E05-4563-827C-5232294A16A1}"/>
    <cellStyle name="Comma 3 4 3 4 3" xfId="50010" xr:uid="{8841AC46-6CB6-4902-A066-028C1149DA81}"/>
    <cellStyle name="Comma 3 4 3 4 4" xfId="47743" xr:uid="{55A56C53-A90E-41A3-BE19-93C4B6469AD5}"/>
    <cellStyle name="Comma 3 4 3 4 5" xfId="45362" xr:uid="{A85573A7-47F1-4A9E-A615-F923CB53A204}"/>
    <cellStyle name="Comma 3 4 3 4 6" xfId="54331" xr:uid="{A95E342E-F63F-48D3-A33B-C36B697E5148}"/>
    <cellStyle name="Comma 3 4 3 5" xfId="2473" xr:uid="{ABCEFCDB-762D-4555-B863-5E36A0062BDD}"/>
    <cellStyle name="Comma 3 4 3 5 2" xfId="50824" xr:uid="{84046610-4A47-4C0A-8B6D-B589FC7E4122}"/>
    <cellStyle name="Comma 3 4 3 5 3" xfId="48584" xr:uid="{AA8C3F32-7532-4529-9830-D32C30DF6A2E}"/>
    <cellStyle name="Comma 3 4 3 6" xfId="4385" xr:uid="{7AA29489-E71B-4F29-B476-A3C9FEB68BFC}"/>
    <cellStyle name="Comma 3 4 3 6 2" xfId="46874" xr:uid="{117FF33C-D418-452F-80BE-46609FF570B4}"/>
    <cellStyle name="Comma 3 4 3 7" xfId="45436" xr:uid="{E628A9EB-AF17-473B-87D1-2310EB63A83B}"/>
    <cellStyle name="Comma 3 4 3 7 2" xfId="49195" xr:uid="{0B0A5C67-ABEC-457F-B646-EDCB18FA2ECC}"/>
    <cellStyle name="Comma 3 4 3 8" xfId="45867" xr:uid="{3F3EADE8-2EA9-46A3-AD99-8DFB58C7C34A}"/>
    <cellStyle name="Comma 3 4 3 9" xfId="46538" xr:uid="{9E3A905D-EE55-4F9E-8877-FDB3D9E86DF0}"/>
    <cellStyle name="Comma 3 4 4" xfId="706" xr:uid="{8B906922-AB11-4951-BD40-8C2143E7D92D}"/>
    <cellStyle name="Comma 3 4 4 10" xfId="44666" xr:uid="{6F5E1B14-EB53-41A8-B6FD-66D5A15C49E1}"/>
    <cellStyle name="Comma 3 4 4 11" xfId="44388" xr:uid="{8CB116C0-1642-44B4-983A-45C32D2F4A63}"/>
    <cellStyle name="Comma 3 4 4 12" xfId="52832" xr:uid="{44001788-C4AC-444E-9EE5-ECA7F9F71C8C}"/>
    <cellStyle name="Comma 3 4 4 2" xfId="857" xr:uid="{163B4E09-549E-4938-B1DD-8C290AF993F4}"/>
    <cellStyle name="Comma 3 4 4 2 2" xfId="1729" xr:uid="{608616E2-8CD9-4A5D-AE8B-5055A90193A0}"/>
    <cellStyle name="Comma 3 4 4 2 2 2" xfId="3439" xr:uid="{DC8CBDDC-B328-4815-A722-BBDDF58E820A}"/>
    <cellStyle name="Comma 3 4 4 2 2 2 2" xfId="51787" xr:uid="{0CBB8F12-E69D-4482-8754-A0FB9FFB6524}"/>
    <cellStyle name="Comma 3 4 4 2 2 3" xfId="50102" xr:uid="{FFFD6BA0-A877-4C62-B1A0-3D36D3972134}"/>
    <cellStyle name="Comma 3 4 4 2 2 4" xfId="47840" xr:uid="{6BC16032-A8C3-4DA8-8C0B-EF99D6671021}"/>
    <cellStyle name="Comma 3 4 4 2 2 5" xfId="55403" xr:uid="{3D00FFE5-51D9-43B4-8DA5-8216109C10B4}"/>
    <cellStyle name="Comma 3 4 4 2 3" xfId="2570" xr:uid="{78EA2CD4-7F1B-4089-AA8C-FB8B64B1763B}"/>
    <cellStyle name="Comma 3 4 4 2 3 2" xfId="50920" xr:uid="{CD777929-9845-480A-8398-B59EC7E647B9}"/>
    <cellStyle name="Comma 3 4 4 2 3 3" xfId="48677" xr:uid="{473C96AA-6957-4047-ADBE-897BBA0CA750}"/>
    <cellStyle name="Comma 3 4 4 2 4" xfId="49289" xr:uid="{7B29AA9B-3453-4AC6-B4F2-8C0950E47B3C}"/>
    <cellStyle name="Comma 3 4 4 2 5" xfId="46971" xr:uid="{63B07F9F-9115-441F-B66C-A3AB162DB245}"/>
    <cellStyle name="Comma 3 4 4 2 6" xfId="53690" xr:uid="{A36FA889-96B0-42F9-8A88-BC2D3C6BD70A}"/>
    <cellStyle name="Comma 3 4 4 3" xfId="1262" xr:uid="{C83E0326-B15B-475B-AF04-FFEFE4F71A73}"/>
    <cellStyle name="Comma 3 4 4 3 2" xfId="2133" xr:uid="{5AEA617D-B681-407F-8D85-0F1A9744D7F9}"/>
    <cellStyle name="Comma 3 4 4 3 2 2" xfId="3843" xr:uid="{48983C69-4316-4235-96AA-AF9959B1909D}"/>
    <cellStyle name="Comma 3 4 4 3 2 2 2" xfId="52190" xr:uid="{D0A0F59B-80E9-4230-BFB1-78B79B1EC1D6}"/>
    <cellStyle name="Comma 3 4 4 3 2 3" xfId="50491" xr:uid="{47664317-7FF7-4F1B-B4AD-A09C19E001EE}"/>
    <cellStyle name="Comma 3 4 4 3 2 4" xfId="48244" xr:uid="{50B5645A-DBF2-48EE-996F-896B427DDECD}"/>
    <cellStyle name="Comma 3 4 4 3 3" xfId="2974" xr:uid="{93099C9D-BA1D-4411-89D9-0B2D5B63564D}"/>
    <cellStyle name="Comma 3 4 4 3 3 2" xfId="51323" xr:uid="{3DBFC44C-214C-4F7B-9804-CBAB0A82F1D9}"/>
    <cellStyle name="Comma 3 4 4 3 4" xfId="49675" xr:uid="{F050A8F0-7F68-4D8C-AC0C-D3EB7CCE4C5A}"/>
    <cellStyle name="Comma 3 4 4 3 5" xfId="47375" xr:uid="{1A464B9F-6873-4783-9145-2958FE0D98E7}"/>
    <cellStyle name="Comma 3 4 4 3 6" xfId="54545" xr:uid="{9731B451-B46D-487A-B568-DEF39A39257B}"/>
    <cellStyle name="Comma 3 4 4 4" xfId="1579" xr:uid="{46712897-7DC1-44AF-BECF-A22A650AD986}"/>
    <cellStyle name="Comma 3 4 4 4 2" xfId="3289" xr:uid="{10D07364-5DDB-4527-A5F8-E99BAF5FC27D}"/>
    <cellStyle name="Comma 3 4 4 4 2 2" xfId="51638" xr:uid="{351D323D-1E77-4AFD-B40F-FD4D9A3ECA31}"/>
    <cellStyle name="Comma 3 4 4 4 3" xfId="49961" xr:uid="{C6645643-9BE0-42FF-AE8A-B9751EC0CD43}"/>
    <cellStyle name="Comma 3 4 4 4 4" xfId="47690" xr:uid="{DA4F7BC5-26C0-48B8-9756-91BC057725B7}"/>
    <cellStyle name="Comma 3 4 4 5" xfId="2420" xr:uid="{060A03BD-169B-403C-8004-33DDDAAD6CA6}"/>
    <cellStyle name="Comma 3 4 4 5 2" xfId="50771" xr:uid="{A99787F9-0C17-4B04-A976-77068F2EA3BF}"/>
    <cellStyle name="Comma 3 4 4 5 3" xfId="48531" xr:uid="{B5709E9E-E915-4A90-861A-9094299A6E31}"/>
    <cellStyle name="Comma 3 4 4 6" xfId="45207" xr:uid="{A9E44C2A-620E-44B6-AA14-36CD21437433}"/>
    <cellStyle name="Comma 3 4 4 6 2" xfId="46821" xr:uid="{9E7BADFC-0C4F-495B-9B71-F7D5324E80DF}"/>
    <cellStyle name="Comma 3 4 4 7" xfId="45694" xr:uid="{8685A8BF-55D1-466E-9568-FCB27DE0A4CF}"/>
    <cellStyle name="Comma 3 4 4 7 2" xfId="49142" xr:uid="{AC34D908-9058-47A9-A732-73D6ADEAC1D6}"/>
    <cellStyle name="Comma 3 4 4 8" xfId="46150" xr:uid="{502FE52D-1853-401F-8E00-0DE81E30249C}"/>
    <cellStyle name="Comma 3 4 4 9" xfId="46485" xr:uid="{198D94D3-D383-4270-B2B2-A477B6EE8D85}"/>
    <cellStyle name="Comma 3 4 5" xfId="639" xr:uid="{309FF351-1427-434B-803A-9D8D14A3AF31}"/>
    <cellStyle name="Comma 3 4 5 10" xfId="44324" xr:uid="{83D56C3A-755A-4FEA-9CFB-B588F4F2E9E1}"/>
    <cellStyle name="Comma 3 4 5 11" xfId="53263" xr:uid="{F4270BFC-7FF0-4AFA-A443-8FA5B4D8D748}"/>
    <cellStyle name="Comma 3 4 5 2" xfId="1195" xr:uid="{00DA4C7E-A101-439F-9A2B-C5F4C61BB235}"/>
    <cellStyle name="Comma 3 4 5 2 2" xfId="2066" xr:uid="{7C69DDB1-48DC-471F-94F6-D34119FB9077}"/>
    <cellStyle name="Comma 3 4 5 2 2 2" xfId="3776" xr:uid="{4FE31CEA-747E-44A3-A7DB-93E76381ECDD}"/>
    <cellStyle name="Comma 3 4 5 2 2 2 2" xfId="52123" xr:uid="{287B6082-E09E-4D92-ADB9-97C105DF3CC8}"/>
    <cellStyle name="Comma 3 4 5 2 2 3" xfId="50427" xr:uid="{EB2680DD-A9D5-472D-A4D9-D1D46CF3CA78}"/>
    <cellStyle name="Comma 3 4 5 2 2 4" xfId="48177" xr:uid="{EC9AC754-6CF5-4EC1-819E-85B14D79DD42}"/>
    <cellStyle name="Comma 3 4 5 2 3" xfId="2907" xr:uid="{9352BA88-93E1-4947-AE3D-04CE090DA2CE}"/>
    <cellStyle name="Comma 3 4 5 2 3 2" xfId="51256" xr:uid="{15375947-07AD-4A05-9922-8C6A0D114E5F}"/>
    <cellStyle name="Comma 3 4 5 2 4" xfId="49614" xr:uid="{16F950E3-74D0-4276-AD3B-312219B0D01F}"/>
    <cellStyle name="Comma 3 4 5 2 5" xfId="47308" xr:uid="{C5F3A7F9-1B13-45E1-BF63-D049D1A1F38B}"/>
    <cellStyle name="Comma 3 4 5 2 6" xfId="54976" xr:uid="{8468BE98-85FE-4AAC-9D4F-BEEAADCC34ED}"/>
    <cellStyle name="Comma 3 4 5 3" xfId="1512" xr:uid="{095F18E3-8A09-4CCA-A9E6-0B00E9BC6CED}"/>
    <cellStyle name="Comma 3 4 5 3 2" xfId="3222" xr:uid="{6D945CFC-A27B-4200-8FEC-81B05D50C2DB}"/>
    <cellStyle name="Comma 3 4 5 3 2 2" xfId="51571" xr:uid="{166D87DE-1C79-4496-B362-248EED00C55C}"/>
    <cellStyle name="Comma 3 4 5 3 3" xfId="49897" xr:uid="{699315DE-A040-4C90-B983-2A2D9BFD038D}"/>
    <cellStyle name="Comma 3 4 5 3 4" xfId="47623" xr:uid="{EA588CA6-D989-4EA0-B491-1F9B4E14AF94}"/>
    <cellStyle name="Comma 3 4 5 4" xfId="2353" xr:uid="{E0876B82-4D44-4949-AE2D-F1C2974D21D0}"/>
    <cellStyle name="Comma 3 4 5 4 2" xfId="50704" xr:uid="{25B90C04-156C-4567-9DDB-5C4D2F638664}"/>
    <cellStyle name="Comma 3 4 5 4 3" xfId="48464" xr:uid="{F6B88FB6-668D-4329-AB6D-ECEB50C910F6}"/>
    <cellStyle name="Comma 3 4 5 5" xfId="45149" xr:uid="{0C743604-D9AC-4B62-B9A5-3451328F92AB}"/>
    <cellStyle name="Comma 3 4 5 5 2" xfId="46754" xr:uid="{EB08A509-ED22-463F-A3C1-D904BECB3362}"/>
    <cellStyle name="Comma 3 4 5 6" xfId="45637" xr:uid="{8630565F-A3B0-4C46-828A-30FEEA095750}"/>
    <cellStyle name="Comma 3 4 5 6 2" xfId="49075" xr:uid="{9F29217A-5658-4F70-823D-F8FB67FF5905}"/>
    <cellStyle name="Comma 3 4 5 7" xfId="46083" xr:uid="{CE8C56C9-8A71-4799-8CAB-33A623E7F584}"/>
    <cellStyle name="Comma 3 4 5 8" xfId="46418" xr:uid="{E9539165-4CA2-4033-9E22-BC6D24ACFDB4}"/>
    <cellStyle name="Comma 3 4 5 9" xfId="44954" xr:uid="{321B2BDC-B00A-4CFD-AFB5-5874D85234BF}"/>
    <cellStyle name="Comma 3 4 6" xfId="936" xr:uid="{9DB71508-D7EF-4995-B369-8E0C4D6645F1}"/>
    <cellStyle name="Comma 3 4 6 2" xfId="1808" xr:uid="{D255C329-2836-4378-BA5E-59C2739461F9}"/>
    <cellStyle name="Comma 3 4 6 2 2" xfId="3518" xr:uid="{CF099C71-9055-4DCB-8543-5E3F60DA31E7}"/>
    <cellStyle name="Comma 3 4 6 2 2 2" xfId="51865" xr:uid="{3832A2DA-D375-4B2D-B4D1-2850E24A7B8D}"/>
    <cellStyle name="Comma 3 4 6 2 3" xfId="50174" xr:uid="{5DF0F5B0-C7B2-4078-A06F-4323E7E5E1FF}"/>
    <cellStyle name="Comma 3 4 6 2 4" xfId="47919" xr:uid="{528D30B2-202D-41C9-B5B7-F95067A9EE62}"/>
    <cellStyle name="Comma 3 4 6 3" xfId="2649" xr:uid="{0D32CB2B-73BE-40D2-A8EF-9E2F5FD96160}"/>
    <cellStyle name="Comma 3 4 6 3 2" xfId="50998" xr:uid="{D08919AD-D1A0-40ED-A61A-1EE5DA46789B}"/>
    <cellStyle name="Comma 3 4 6 3 3" xfId="48755" xr:uid="{F41EB98D-CFC2-4FC6-BB37-E2C9EFF439AE}"/>
    <cellStyle name="Comma 3 4 6 4" xfId="45531" xr:uid="{BE5A96EF-9C4D-4489-9ECA-FFA3957B925C}"/>
    <cellStyle name="Comma 3 4 6 4 2" xfId="47050" xr:uid="{757C7F56-59F0-47F4-8D62-7AA677B628D9}"/>
    <cellStyle name="Comma 3 4 6 5" xfId="45965" xr:uid="{3E8DEC83-6AF5-4D0C-8410-1AE2DDC7FBF7}"/>
    <cellStyle name="Comma 3 4 6 5 2" xfId="49366" xr:uid="{16C2A748-F1B6-4755-B377-AF862AB7AE1A}"/>
    <cellStyle name="Comma 3 4 6 6" xfId="46344" xr:uid="{15921744-70AA-405C-9794-131CFF49A331}"/>
    <cellStyle name="Comma 3 4 6 7" xfId="44846" xr:uid="{CE0DF235-CF59-46AD-9A8E-A41CDE376305}"/>
    <cellStyle name="Comma 3 4 6 8" xfId="44210" xr:uid="{A15EB007-4363-421D-8831-EDCB45959CC2}"/>
    <cellStyle name="Comma 3 4 6 9" xfId="54118" xr:uid="{EB59928B-BA31-4945-A37B-A905EDC6093C}"/>
    <cellStyle name="Comma 3 4 7" xfId="985" xr:uid="{8E77199A-AD32-47DF-B3E0-E45BFE376BF9}"/>
    <cellStyle name="Comma 3 4 7 2" xfId="1856" xr:uid="{56C9606B-CEF6-4C1A-8F9D-1231D32E5928}"/>
    <cellStyle name="Comma 3 4 7 2 2" xfId="3566" xr:uid="{AA8F52BC-F8B8-491C-BD90-FDBF6C42DA33}"/>
    <cellStyle name="Comma 3 4 7 2 2 2" xfId="51913" xr:uid="{8125928F-CB07-4423-87BB-26F8181A0C49}"/>
    <cellStyle name="Comma 3 4 7 2 3" xfId="50221" xr:uid="{7FA4B83E-893E-4078-A5A8-EE1FA45714D2}"/>
    <cellStyle name="Comma 3 4 7 2 4" xfId="47967" xr:uid="{1BD37952-9BF5-4B6B-92D3-CA62B5524D95}"/>
    <cellStyle name="Comma 3 4 7 3" xfId="2697" xr:uid="{4568BBB6-F121-4817-8B8B-CC4115244672}"/>
    <cellStyle name="Comma 3 4 7 3 2" xfId="51046" xr:uid="{24099C30-274D-40F8-A03C-561DC13E0397}"/>
    <cellStyle name="Comma 3 4 7 3 3" xfId="48802" xr:uid="{D91D9275-1FDA-4E1D-88D4-393DD6078124}"/>
    <cellStyle name="Comma 3 4 7 4" xfId="49413" xr:uid="{268AA430-EB43-48D0-BAF7-0185BA37996B}"/>
    <cellStyle name="Comma 3 4 7 5" xfId="47098" xr:uid="{2DDA6F12-A3E1-427F-8FCD-499FBD1FF49E}"/>
    <cellStyle name="Comma 3 4 7 6" xfId="44701" xr:uid="{27168ABC-EF21-40DD-9DF5-507E46B6C162}"/>
    <cellStyle name="Comma 3 4 8" xfId="1077" xr:uid="{6B501398-DE81-4B5C-84C3-493AF6F25220}"/>
    <cellStyle name="Comma 3 4 8 2" xfId="1948" xr:uid="{94F5CBB4-9E34-4EDB-9F85-CE969811A47F}"/>
    <cellStyle name="Comma 3 4 8 2 2" xfId="3658" xr:uid="{CC7FD79C-8027-4E12-9F0E-AE9BD32AC1CF}"/>
    <cellStyle name="Comma 3 4 8 2 2 2" xfId="52005" xr:uid="{5E48150B-4D9B-44F5-B8A8-653DD740A2E9}"/>
    <cellStyle name="Comma 3 4 8 2 3" xfId="50311" xr:uid="{7821C36E-5A51-441C-9B1B-2F1604B2044E}"/>
    <cellStyle name="Comma 3 4 8 2 4" xfId="48059" xr:uid="{C02CB977-3985-4D05-A587-C368ACEC2C7C}"/>
    <cellStyle name="Comma 3 4 8 3" xfId="2789" xr:uid="{AC1F2C1E-2946-4768-9294-5C662D574663}"/>
    <cellStyle name="Comma 3 4 8 3 2" xfId="51138" xr:uid="{C02F7D03-2617-4B32-BC87-0B0A6ACABD26}"/>
    <cellStyle name="Comma 3 4 8 4" xfId="49504" xr:uid="{4C86920D-ECDD-4D38-9191-B2242661AF30}"/>
    <cellStyle name="Comma 3 4 8 5" xfId="47190" xr:uid="{029A6E4B-0855-4943-BAE8-06E1FD0D4462}"/>
    <cellStyle name="Comma 3 4 8 6" xfId="45336" xr:uid="{9DD21C23-3F76-403B-8555-737D20373753}"/>
    <cellStyle name="Comma 3 4 9" xfId="1440" xr:uid="{99CAD362-6C0F-411E-99F1-BCCCEBAFD32B}"/>
    <cellStyle name="Comma 3 4 9 2" xfId="3150" xr:uid="{690A9C72-1F11-4F7A-AB68-4FCF1CC0C60C}"/>
    <cellStyle name="Comma 3 4 9 2 2" xfId="51499" xr:uid="{2BC06608-3FDF-41B3-BD13-C311C951EF14}"/>
    <cellStyle name="Comma 3 4 9 3" xfId="49827" xr:uid="{2C90B80A-DA07-45B2-AA48-27F1C3221105}"/>
    <cellStyle name="Comma 3 4 9 4" xfId="47551" xr:uid="{021AFE90-EC78-4A9B-A970-F15CB76A8433}"/>
    <cellStyle name="Comma 3 5" xfId="49" xr:uid="{A586E9A8-D5A7-4AEC-A723-EB4464C27222}"/>
    <cellStyle name="Comma 3 5 10" xfId="45854" xr:uid="{5565107A-A34D-4625-8968-2225F7891706}"/>
    <cellStyle name="Comma 3 5 11" xfId="46368" xr:uid="{974CD593-0EDA-4FE2-AA39-6246894B7C26}"/>
    <cellStyle name="Comma 3 5 12" xfId="44557" xr:uid="{EDD6282B-FA84-46F8-B33C-9C384A66246C}"/>
    <cellStyle name="Comma 3 5 13" xfId="44099" xr:uid="{77FE4EE8-2221-44A9-A1AE-0B4B3705B655}"/>
    <cellStyle name="Comma 3 5 14" xfId="519" xr:uid="{C9170D22-97BF-456B-AD49-C9C21AF447AD}"/>
    <cellStyle name="Comma 3 5 15" xfId="52352" xr:uid="{152E01A0-14CA-4E25-BF99-7E8CA513F242}"/>
    <cellStyle name="Comma 3 5 2" xfId="175" xr:uid="{DE958F80-1487-4F41-92CD-8DC00355AA74}"/>
    <cellStyle name="Comma 3 5 2 10" xfId="44233" xr:uid="{D064FEC0-14DB-49EF-A106-8F696270A94A}"/>
    <cellStyle name="Comma 3 5 2 11" xfId="563" xr:uid="{2C8E7016-6BDF-42E0-BA3F-226B40034D79}"/>
    <cellStyle name="Comma 3 5 2 12" xfId="52462" xr:uid="{A2903389-AA2E-48C1-AFDF-5DEA15618BD9}"/>
    <cellStyle name="Comma 3 5 2 2" xfId="389" xr:uid="{4AF08E75-5E07-4495-9038-AED56E5C6021}"/>
    <cellStyle name="Comma 3 5 2 2 10" xfId="52675" xr:uid="{9CD79740-915D-40CC-BC98-DC7A6E989CE1}"/>
    <cellStyle name="Comma 3 5 2 2 2" xfId="1302" xr:uid="{51CF7FEA-16B0-4581-B937-F355A676DFD4}"/>
    <cellStyle name="Comma 3 5 2 2 2 2" xfId="2173" xr:uid="{4D230867-E109-4907-8A54-D71A323E9588}"/>
    <cellStyle name="Comma 3 5 2 2 2 2 2" xfId="3883" xr:uid="{D442E4C8-39DC-4E64-BFD0-5C230F975440}"/>
    <cellStyle name="Comma 3 5 2 2 2 2 2 2" xfId="52230" xr:uid="{0B64449A-2071-4172-B1B3-54A6E8868A05}"/>
    <cellStyle name="Comma 3 5 2 2 2 2 2 3" xfId="55674" xr:uid="{871B7065-8E8D-4A83-8ECD-B6326A31E1C4}"/>
    <cellStyle name="Comma 3 5 2 2 2 2 3" xfId="50529" xr:uid="{9BECD0D8-A45E-4DD8-8204-7DCC5EEF784C}"/>
    <cellStyle name="Comma 3 5 2 2 2 2 4" xfId="48284" xr:uid="{5065E85D-8D50-4DDD-A9FD-32728B41258D}"/>
    <cellStyle name="Comma 3 5 2 2 2 2 5" xfId="53961" xr:uid="{E6B545E0-87C5-41C7-A24E-01C0566911A7}"/>
    <cellStyle name="Comma 3 5 2 2 2 3" xfId="3014" xr:uid="{2E11CBC8-55FC-48E0-B73C-E953279B1987}"/>
    <cellStyle name="Comma 3 5 2 2 2 3 2" xfId="51363" xr:uid="{343E0D71-83E8-4E24-A933-61E7D0E98029}"/>
    <cellStyle name="Comma 3 5 2 2 2 3 3" xfId="54815" xr:uid="{71B5755D-CE58-4278-83AA-DB3F43D9575B}"/>
    <cellStyle name="Comma 3 5 2 2 2 4" xfId="49711" xr:uid="{EE690181-54F7-4932-8672-ECB7E56B405B}"/>
    <cellStyle name="Comma 3 5 2 2 2 5" xfId="47415" xr:uid="{298907BE-4921-4531-8E16-F5D808045165}"/>
    <cellStyle name="Comma 3 5 2 2 2 6" xfId="53102" xr:uid="{9924ACB4-068C-465D-A228-520DF510E980}"/>
    <cellStyle name="Comma 3 5 2 2 3" xfId="1619" xr:uid="{22275648-1AD2-4AAC-BEAA-3FD012FB556C}"/>
    <cellStyle name="Comma 3 5 2 2 3 2" xfId="3329" xr:uid="{52E98D7F-4365-41AB-A309-87D7436BE24A}"/>
    <cellStyle name="Comma 3 5 2 2 3 2 2" xfId="51678" xr:uid="{63BE7143-3431-43B8-8C76-A0843F3F4F01}"/>
    <cellStyle name="Comma 3 5 2 2 3 2 3" xfId="55246" xr:uid="{C57084CC-24CC-4097-9E30-F0D522BD152C}"/>
    <cellStyle name="Comma 3 5 2 2 3 3" xfId="49999" xr:uid="{8713F80E-EAC2-4798-A1D9-98A0B3F84C54}"/>
    <cellStyle name="Comma 3 5 2 2 3 4" xfId="47730" xr:uid="{9A3E6754-7E5C-45D0-8568-6C0BB2161CF9}"/>
    <cellStyle name="Comma 3 5 2 2 3 5" xfId="53533" xr:uid="{88AA5817-F13B-4C71-8B7B-359E27CF0DC3}"/>
    <cellStyle name="Comma 3 5 2 2 4" xfId="2460" xr:uid="{7297CC44-7207-4D74-B71A-A31763B787F9}"/>
    <cellStyle name="Comma 3 5 2 2 4 2" xfId="50811" xr:uid="{7411452C-09A7-42C8-8272-222040CC4DDC}"/>
    <cellStyle name="Comma 3 5 2 2 4 3" xfId="48571" xr:uid="{F77CC992-9114-4905-AC99-12169CFC9702}"/>
    <cellStyle name="Comma 3 5 2 2 4 4" xfId="54388" xr:uid="{A5B6C1D2-07B5-41D5-AE66-368C0D0DCA18}"/>
    <cellStyle name="Comma 3 5 2 2 5" xfId="4442" xr:uid="{BA02A11F-DA20-4C9B-A739-1593B2FD1CF4}"/>
    <cellStyle name="Comma 3 5 2 2 5 2" xfId="49182" xr:uid="{C2BE009D-D57D-49C2-B820-DFB64EEFD9CD}"/>
    <cellStyle name="Comma 3 5 2 2 5 3" xfId="45731" xr:uid="{29262FF6-E591-4F43-847F-E3E7422C16CA}"/>
    <cellStyle name="Comma 3 5 2 2 6" xfId="46190" xr:uid="{C8510653-04A6-439C-8ECC-BAB9084C6FE7}"/>
    <cellStyle name="Comma 3 5 2 2 7" xfId="46861" xr:uid="{72B1E6B2-B4ED-466C-B973-62BA28E2C620}"/>
    <cellStyle name="Comma 3 5 2 2 8" xfId="45025" xr:uid="{45431729-A503-4C23-9104-0E5813F45493}"/>
    <cellStyle name="Comma 3 5 2 2 9" xfId="747" xr:uid="{AB5B6940-1AAB-43EE-8D13-9FA8EF63E624}"/>
    <cellStyle name="Comma 3 5 2 3" xfId="1100" xr:uid="{93EB3C19-8D04-4B31-8A6F-4B3D9BA1AF2C}"/>
    <cellStyle name="Comma 3 5 2 3 2" xfId="1971" xr:uid="{AD394567-D7C7-4E47-B97C-FD0932176A70}"/>
    <cellStyle name="Comma 3 5 2 3 2 2" xfId="3681" xr:uid="{0EEC37EB-05BD-491F-9823-3231179CECED}"/>
    <cellStyle name="Comma 3 5 2 3 2 2 2" xfId="52028" xr:uid="{6E9DDE2B-6CB6-487A-A31A-96416C0D77C5}"/>
    <cellStyle name="Comma 3 5 2 3 2 2 3" xfId="55460" xr:uid="{1055D0DE-6293-40EB-B2CC-3D3985280848}"/>
    <cellStyle name="Comma 3 5 2 3 2 3" xfId="50334" xr:uid="{346C8DC4-DC8A-4015-BDDF-A2717E376E18}"/>
    <cellStyle name="Comma 3 5 2 3 2 4" xfId="48082" xr:uid="{0020B606-B897-4BEC-B757-52AB5CC51585}"/>
    <cellStyle name="Comma 3 5 2 3 2 5" xfId="53747" xr:uid="{7E4D8650-E1BA-450A-8D12-52DB90000504}"/>
    <cellStyle name="Comma 3 5 2 3 3" xfId="2812" xr:uid="{44EBC84C-19D4-46F1-8ED8-6BD5999EDC88}"/>
    <cellStyle name="Comma 3 5 2 3 3 2" xfId="51161" xr:uid="{B9DDFA71-BB5E-488D-A568-8969579EDEFB}"/>
    <cellStyle name="Comma 3 5 2 3 3 3" xfId="48859" xr:uid="{9FBD8DE0-18F2-4BB9-BCA2-05927F09D760}"/>
    <cellStyle name="Comma 3 5 2 3 3 4" xfId="54602" xr:uid="{8D088EC7-9134-462B-B125-1935A8522A27}"/>
    <cellStyle name="Comma 3 5 2 3 4" xfId="49527" xr:uid="{53E5B0D2-5B0B-4A96-8A8F-F58A9FC8643D}"/>
    <cellStyle name="Comma 3 5 2 3 5" xfId="47213" xr:uid="{C5AA2D11-41BD-4313-B876-F3D214B44B13}"/>
    <cellStyle name="Comma 3 5 2 3 6" xfId="52889" xr:uid="{460DA2B3-01C2-4DE2-A47E-F48CFF5971EB}"/>
    <cellStyle name="Comma 3 5 2 4" xfId="4228" xr:uid="{D110CDEB-A696-4402-BE51-0C3A6D74B04C}"/>
    <cellStyle name="Comma 3 5 2 4 2" xfId="46659" xr:uid="{03F042CC-7E9E-446C-B6D4-27E0D52A5B3A}"/>
    <cellStyle name="Comma 3 5 2 4 2 2" xfId="55033" xr:uid="{B77C0883-DA60-4DA2-BD07-480FA4EE5A0F}"/>
    <cellStyle name="Comma 3 5 2 4 3" xfId="45281" xr:uid="{7A581166-4332-4B38-A12C-62BF1CA8EC10}"/>
    <cellStyle name="Comma 3 5 2 4 4" xfId="53320" xr:uid="{738A04D7-F056-4DF7-B137-9E9FFE1B6CBA}"/>
    <cellStyle name="Comma 3 5 2 5" xfId="45236" xr:uid="{971486E6-ACA2-4345-A723-8139A93D017E}"/>
    <cellStyle name="Comma 3 5 2 5 2" xfId="54175" xr:uid="{D7B70909-3F2E-496C-AA43-1F836F398386}"/>
    <cellStyle name="Comma 3 5 2 6" xfId="45552" xr:uid="{1FC36B60-03F3-4204-8BAB-7218819EA6E2}"/>
    <cellStyle name="Comma 3 5 2 7" xfId="45988" xr:uid="{0D3AD245-D85B-41D5-93B8-066EA9CA934F}"/>
    <cellStyle name="Comma 3 5 2 8" xfId="46525" xr:uid="{555B6356-738B-44EE-B0C0-57287182E6A4}"/>
    <cellStyle name="Comma 3 5 2 9" xfId="44643" xr:uid="{F8A53EF7-DAB1-42DC-BA50-9BDBCEEF51DA}"/>
    <cellStyle name="Comma 3 5 3" xfId="279" xr:uid="{8C6D0A27-27F9-4D8A-8600-351A327543FD}"/>
    <cellStyle name="Comma 3 5 3 10" xfId="44336" xr:uid="{2145645A-8236-407E-80FF-1415A3BF5802}"/>
    <cellStyle name="Comma 3 5 3 11" xfId="652" xr:uid="{80BAEB64-9F29-4F22-985A-0A94D655EF95}"/>
    <cellStyle name="Comma 3 5 3 12" xfId="52565" xr:uid="{371A3709-291C-400D-B153-4126D8A6709E}"/>
    <cellStyle name="Comma 3 5 3 2" xfId="1208" xr:uid="{1256EB17-3525-4ACB-A7AA-1755C4338F4B}"/>
    <cellStyle name="Comma 3 5 3 2 2" xfId="2079" xr:uid="{F0C12C45-C98D-4992-A8F3-225A559D6BA7}"/>
    <cellStyle name="Comma 3 5 3 2 2 2" xfId="3789" xr:uid="{76E7E1E3-C0E6-4EFC-BA32-8F6DE0034F00}"/>
    <cellStyle name="Comma 3 5 3 2 2 2 2" xfId="52136" xr:uid="{A0BDE60E-7EA2-4CCB-A815-E695CD529B32}"/>
    <cellStyle name="Comma 3 5 3 2 2 2 3" xfId="55564" xr:uid="{D392043E-39F0-40A3-ABAF-F357BB78DE01}"/>
    <cellStyle name="Comma 3 5 3 2 2 3" xfId="50439" xr:uid="{E4384CA1-2DFE-41D4-AC44-D7777FD483AC}"/>
    <cellStyle name="Comma 3 5 3 2 2 4" xfId="48190" xr:uid="{704E4978-79F5-4E08-960C-A8F9DF70D87D}"/>
    <cellStyle name="Comma 3 5 3 2 2 5" xfId="53851" xr:uid="{12DFAB56-BA18-472F-8FB3-C4767B6082E0}"/>
    <cellStyle name="Comma 3 5 3 2 3" xfId="2920" xr:uid="{08D77F3F-6E97-456F-BAA6-EB7848364A6B}"/>
    <cellStyle name="Comma 3 5 3 2 3 2" xfId="51269" xr:uid="{6CC9A7B7-1E0A-4762-84AA-3E2033ADEC1C}"/>
    <cellStyle name="Comma 3 5 3 2 3 3" xfId="54705" xr:uid="{023CE9A1-F819-48B7-8F5E-410DFF8908D7}"/>
    <cellStyle name="Comma 3 5 3 2 4" xfId="49625" xr:uid="{8AA2D4F6-8298-4EF9-A311-ED94CFB0BB72}"/>
    <cellStyle name="Comma 3 5 3 2 5" xfId="47321" xr:uid="{4DB09DA8-6DA4-4569-AB5A-1CF98F645924}"/>
    <cellStyle name="Comma 3 5 3 2 6" xfId="52992" xr:uid="{F870F5BE-03B1-481C-97A9-CCC25825BD47}"/>
    <cellStyle name="Comma 3 5 3 3" xfId="1525" xr:uid="{0E849D7F-64BD-45EA-ADA9-3A61AB128BE4}"/>
    <cellStyle name="Comma 3 5 3 3 2" xfId="3235" xr:uid="{485A0961-7A20-40E0-8FBA-C72BC311E190}"/>
    <cellStyle name="Comma 3 5 3 3 2 2" xfId="51584" xr:uid="{B3F0B2B5-6DF1-41E2-AA20-3189C4F6EE8A}"/>
    <cellStyle name="Comma 3 5 3 3 2 3" xfId="55136" xr:uid="{8D5DE411-91D1-4E84-9F6F-9D625535A09E}"/>
    <cellStyle name="Comma 3 5 3 3 3" xfId="49909" xr:uid="{C720C94D-0F54-4CB0-A0A3-CC2C63C65C70}"/>
    <cellStyle name="Comma 3 5 3 3 4" xfId="47636" xr:uid="{A5E9CA8B-C10D-462D-9AD5-F1277213243A}"/>
    <cellStyle name="Comma 3 5 3 3 5" xfId="53423" xr:uid="{85936FE3-8C6B-4F61-B75B-9D5EDC232B11}"/>
    <cellStyle name="Comma 3 5 3 4" xfId="2366" xr:uid="{8126A1A3-0AF0-4DB7-BDC1-7A31ED997E42}"/>
    <cellStyle name="Comma 3 5 3 4 2" xfId="50717" xr:uid="{A356AEAA-3B5D-4323-A9DF-759CE6125802}"/>
    <cellStyle name="Comma 3 5 3 4 3" xfId="48477" xr:uid="{71751324-3CE1-4361-9AB0-11A23F9ED20F}"/>
    <cellStyle name="Comma 3 5 3 4 4" xfId="54278" xr:uid="{294BC1E3-B0C1-4FAE-B3EC-846754FFA0A1}"/>
    <cellStyle name="Comma 3 5 3 5" xfId="4332" xr:uid="{777A6EA0-080A-46AC-9267-E4AA6D48B06E}"/>
    <cellStyle name="Comma 3 5 3 5 2" xfId="46767" xr:uid="{DBB5304E-2D7F-413B-9DD0-BB0AD049274E}"/>
    <cellStyle name="Comma 3 5 3 5 3" xfId="45159" xr:uid="{63E530C4-0D3B-411F-8CF7-1D16CD46797C}"/>
    <cellStyle name="Comma 3 5 3 6" xfId="45650" xr:uid="{79A49B45-306F-4206-B1CC-144EEF39DAE4}"/>
    <cellStyle name="Comma 3 5 3 6 2" xfId="49088" xr:uid="{E4B65DF3-E018-4EC3-BB6C-A96FBFE4143D}"/>
    <cellStyle name="Comma 3 5 3 7" xfId="46096" xr:uid="{30A5AACF-E3E7-4EAF-8164-7C07352976FC}"/>
    <cellStyle name="Comma 3 5 3 8" xfId="46431" xr:uid="{08C3F45E-EBC8-412D-BB32-3EE8B6062C3E}"/>
    <cellStyle name="Comma 3 5 3 9" xfId="44967" xr:uid="{FC183328-F5DB-48AF-84B1-850648DDD80F}"/>
    <cellStyle name="Comma 3 5 4" xfId="962" xr:uid="{9A0A8815-71CC-43FD-A6FB-31904AA4D001}"/>
    <cellStyle name="Comma 3 5 4 2" xfId="1833" xr:uid="{5CA8E20E-2791-4590-B0EA-4058A18CFD96}"/>
    <cellStyle name="Comma 3 5 4 2 2" xfId="3543" xr:uid="{80800745-7A84-4EB6-A11E-3DBA6F0111E7}"/>
    <cellStyle name="Comma 3 5 4 2 2 2" xfId="51890" xr:uid="{9EDF7C69-7D2B-466B-855D-E0190E3F30D0}"/>
    <cellStyle name="Comma 3 5 4 2 2 3" xfId="55350" xr:uid="{66E0144D-BAC1-490C-8A4E-549789ADB399}"/>
    <cellStyle name="Comma 3 5 4 2 3" xfId="50198" xr:uid="{BBA25DB6-72C4-4E4E-9C7D-51EB1D8CB2C8}"/>
    <cellStyle name="Comma 3 5 4 2 4" xfId="47944" xr:uid="{5F24E1EC-6D51-4EB8-AEC2-0D2502E62915}"/>
    <cellStyle name="Comma 3 5 4 2 5" xfId="53637" xr:uid="{4C92C6D7-1816-4DB8-8661-44875B8F444B}"/>
    <cellStyle name="Comma 3 5 4 3" xfId="2674" xr:uid="{4B0D802E-B272-4B50-9936-624317450529}"/>
    <cellStyle name="Comma 3 5 4 3 2" xfId="51023" xr:uid="{598488D6-A636-4F33-AB35-8797E6C336A6}"/>
    <cellStyle name="Comma 3 5 4 3 3" xfId="48779" xr:uid="{3880570D-C746-4F26-98CD-B810CC3645AF}"/>
    <cellStyle name="Comma 3 5 4 3 4" xfId="54492" xr:uid="{1B28CCCF-7005-45C7-8A7C-C065E0814EFD}"/>
    <cellStyle name="Comma 3 5 4 4" xfId="45510" xr:uid="{10CC2F51-D985-41A5-B957-3A9B4A13D0EC}"/>
    <cellStyle name="Comma 3 5 4 4 2" xfId="49391" xr:uid="{2E081B59-F057-4A0B-96F7-9EEC6749ABA3}"/>
    <cellStyle name="Comma 3 5 4 5" xfId="45942" xr:uid="{D6A50F5A-490C-4487-ADCD-D5C815064CC9}"/>
    <cellStyle name="Comma 3 5 4 6" xfId="47075" xr:uid="{98B6B2AE-9ED1-428D-88E6-E90F5911839D}"/>
    <cellStyle name="Comma 3 5 4 7" xfId="44823" xr:uid="{20C773E6-59C1-42CC-AA14-8BF946BE0CEC}"/>
    <cellStyle name="Comma 3 5 4 8" xfId="44187" xr:uid="{AA2E68A0-E614-49B6-9A76-5A406D4D2D7E}"/>
    <cellStyle name="Comma 3 5 4 9" xfId="52779" xr:uid="{C13542B3-04D2-489E-9A79-579CD70BFA7B}"/>
    <cellStyle name="Comma 3 5 5" xfId="1054" xr:uid="{00C17474-43B8-4029-94EE-29366AFDE558}"/>
    <cellStyle name="Comma 3 5 5 2" xfId="1925" xr:uid="{F5B13D1D-1009-4FA4-B2B8-0ED95AE07760}"/>
    <cellStyle name="Comma 3 5 5 2 2" xfId="3635" xr:uid="{DDCD506D-7EC8-4149-A5B8-590C002BFBAA}"/>
    <cellStyle name="Comma 3 5 5 2 2 2" xfId="51982" xr:uid="{F9DFAC59-AF27-4FF4-8C94-2823B2156AD4}"/>
    <cellStyle name="Comma 3 5 5 2 3" xfId="50288" xr:uid="{7AFD526B-4AFF-4689-9DD0-49B7E12FEB8B}"/>
    <cellStyle name="Comma 3 5 5 2 4" xfId="48036" xr:uid="{1AE5338D-8498-46CE-A5D4-2C25E929A38E}"/>
    <cellStyle name="Comma 3 5 5 2 5" xfId="54923" xr:uid="{25326536-71F3-4BFD-AF61-8CCFE5FEA4AA}"/>
    <cellStyle name="Comma 3 5 5 3" xfId="2766" xr:uid="{71FC918E-09C0-46E8-8BC9-CFCE8C294E78}"/>
    <cellStyle name="Comma 3 5 5 3 2" xfId="51115" xr:uid="{65FCA216-D23F-47CB-B8B8-38D80763218B}"/>
    <cellStyle name="Comma 3 5 5 3 3" xfId="48852" xr:uid="{A4F01725-9088-440A-A5BC-F23CE1E3AB2F}"/>
    <cellStyle name="Comma 3 5 5 4" xfId="49481" xr:uid="{67880283-98EA-4128-A710-B30ADE6C9853}"/>
    <cellStyle name="Comma 3 5 5 5" xfId="47167" xr:uid="{0E50C9B8-DBE5-4A4F-85C6-F61480393B1A}"/>
    <cellStyle name="Comma 3 5 5 6" xfId="44740" xr:uid="{E907C7FE-327F-40CC-A963-6F3AFD37CAA9}"/>
    <cellStyle name="Comma 3 5 5 7" xfId="53210" xr:uid="{23B93A5C-200D-4A99-86EA-DF0957DBAA78}"/>
    <cellStyle name="Comma 3 5 6" xfId="1417" xr:uid="{82D3CDA3-856C-43F4-94D6-3EF850E9D4E2}"/>
    <cellStyle name="Comma 3 5 6 2" xfId="3127" xr:uid="{5C23B2BE-5E7C-42FE-A41B-1CCF9EAF28FB}"/>
    <cellStyle name="Comma 3 5 6 2 2" xfId="51476" xr:uid="{DEC5B9E6-076C-4FBD-A65B-7F34C17B1341}"/>
    <cellStyle name="Comma 3 5 6 3" xfId="49804" xr:uid="{2E67FDCB-2AD5-4718-A477-30D2E69E9F16}"/>
    <cellStyle name="Comma 3 5 6 4" xfId="47528" xr:uid="{1A5C65D8-98E5-4AA3-AB1C-5AB1EDFE4C38}"/>
    <cellStyle name="Comma 3 5 6 5" xfId="54065" xr:uid="{606152B4-592E-4FFE-B6AE-8CDB1B2A0FDD}"/>
    <cellStyle name="Comma 3 5 7" xfId="2258" xr:uid="{E5CCA1DA-5EAD-4C4D-BF8C-0702DF6E2179}"/>
    <cellStyle name="Comma 3 5 7 2" xfId="50609" xr:uid="{79E70016-2304-4472-AA66-4090E7D4AD6F}"/>
    <cellStyle name="Comma 3 5 7 3" xfId="48369" xr:uid="{0BC88B2A-22E8-41E7-8378-91A6F919B781}"/>
    <cellStyle name="Comma 3 5 8" xfId="4115" xr:uid="{7147BF00-01F6-4105-9DF4-F5EC902839BB}"/>
    <cellStyle name="Comma 3 5 8 2" xfId="46613" xr:uid="{63368F23-1E3F-41B9-8E0F-1ED9C342D4A4}"/>
    <cellStyle name="Comma 3 5 8 3" xfId="45109" xr:uid="{C9F5C877-9C14-4745-AE2F-E4495A23F968}"/>
    <cellStyle name="Comma 3 5 9" xfId="6508" xr:uid="{C09AD85E-EC5B-4E7C-8C33-D2FD57F919BC}"/>
    <cellStyle name="Comma 3 5 9 2" xfId="48979" xr:uid="{029EC682-8A7F-49ED-84B6-26411C76E368}"/>
    <cellStyle name="Comma 3 5 9 3" xfId="45423" xr:uid="{FEE7811F-282B-4FD9-AB72-262DDA2EF1C1}"/>
    <cellStyle name="Comma 3 6" xfId="144" xr:uid="{A3A5720A-1E41-4AC8-BAEB-318D5828D07E}"/>
    <cellStyle name="Comma 3 6 10" xfId="46378" xr:uid="{22BE440F-BB2E-4503-9CFF-4E61EFE62227}"/>
    <cellStyle name="Comma 3 6 11" xfId="44597" xr:uid="{8C47D12A-1605-4625-8B17-7C1661B1AC64}"/>
    <cellStyle name="Comma 3 6 12" xfId="44139" xr:uid="{752F60E6-52D2-47DF-A3C1-689F0EB466B3}"/>
    <cellStyle name="Comma 3 6 13" xfId="52432" xr:uid="{1BCCF82D-2E0A-4C30-9103-C48D8E699EA8}"/>
    <cellStyle name="Comma 3 6 2" xfId="359" xr:uid="{F65B4FF5-D267-4EEA-82CE-223CAAE8CF8C}"/>
    <cellStyle name="Comma 3 6 2 10" xfId="44462" xr:uid="{628FDCFF-AD79-441E-907B-C032651E4FF0}"/>
    <cellStyle name="Comma 3 6 2 11" xfId="787" xr:uid="{1FB5BA2B-9765-4238-A349-71F98E1143E5}"/>
    <cellStyle name="Comma 3 6 2 12" xfId="52645" xr:uid="{6F4EFA27-87A8-4C43-A716-BAE848920460}"/>
    <cellStyle name="Comma 3 6 2 2" xfId="1342" xr:uid="{828ABED7-1F66-48E1-805D-6699C23238F0}"/>
    <cellStyle name="Comma 3 6 2 2 2" xfId="2213" xr:uid="{F9961BE4-41B0-485C-8FA2-3008E9033242}"/>
    <cellStyle name="Comma 3 6 2 2 2 2" xfId="3923" xr:uid="{AB57A507-3187-4EB4-813B-26E5CA83A8F0}"/>
    <cellStyle name="Comma 3 6 2 2 2 2 2" xfId="52270" xr:uid="{2C48F82A-1EB9-4047-890E-DAF8188329E3}"/>
    <cellStyle name="Comma 3 6 2 2 2 2 3" xfId="55644" xr:uid="{CEA115CF-69CE-4928-B346-79E13E85964D}"/>
    <cellStyle name="Comma 3 6 2 2 2 3" xfId="50566" xr:uid="{7C447E3E-9975-43F5-B589-805C667B0B3C}"/>
    <cellStyle name="Comma 3 6 2 2 2 4" xfId="48324" xr:uid="{C50CFF62-71F0-46A0-A8D6-8A510F7925CB}"/>
    <cellStyle name="Comma 3 6 2 2 2 5" xfId="53931" xr:uid="{8AC33F45-612D-4861-A66D-5F1AAE3F156D}"/>
    <cellStyle name="Comma 3 6 2 2 3" xfId="3054" xr:uid="{1273FFF0-16F9-4BCA-8AE0-23EB74D44E8F}"/>
    <cellStyle name="Comma 3 6 2 2 3 2" xfId="51403" xr:uid="{24D3185F-05A7-4539-84DE-26678CAD200E}"/>
    <cellStyle name="Comma 3 6 2 2 3 3" xfId="54785" xr:uid="{841D7B78-3208-4AB8-A785-55C02FC80CC3}"/>
    <cellStyle name="Comma 3 6 2 2 4" xfId="49742" xr:uid="{858E1B40-7824-4BAD-BB5E-35351D9E89CB}"/>
    <cellStyle name="Comma 3 6 2 2 5" xfId="47455" xr:uid="{D837D9DF-52CA-49C1-9D89-8833F2B157F9}"/>
    <cellStyle name="Comma 3 6 2 2 6" xfId="53072" xr:uid="{B127BE44-6079-484B-B4C0-452FB9BDE0CE}"/>
    <cellStyle name="Comma 3 6 2 3" xfId="1659" xr:uid="{9F72AB1E-C772-427B-9754-CF5989D7BAD5}"/>
    <cellStyle name="Comma 3 6 2 3 2" xfId="3369" xr:uid="{4757EE78-4878-47B9-8D02-B24FF9F441E6}"/>
    <cellStyle name="Comma 3 6 2 3 2 2" xfId="51718" xr:uid="{59675E94-551B-48F4-802D-CE951D836F8A}"/>
    <cellStyle name="Comma 3 6 2 3 2 3" xfId="55216" xr:uid="{7B62FA6B-A8B6-49FA-A4DC-33F1FF641F68}"/>
    <cellStyle name="Comma 3 6 2 3 3" xfId="50036" xr:uid="{C9E66010-816B-4141-8DFB-D8E9C62D0D8F}"/>
    <cellStyle name="Comma 3 6 2 3 4" xfId="47770" xr:uid="{977C66ED-2EFF-4E9E-A66A-5CE7C1EDA8B3}"/>
    <cellStyle name="Comma 3 6 2 3 5" xfId="53503" xr:uid="{42A0FAB9-27DA-412D-8BD8-0878382DDBBC}"/>
    <cellStyle name="Comma 3 6 2 4" xfId="2500" xr:uid="{DC262DCC-3E53-4AE0-8760-81FE513FCF5C}"/>
    <cellStyle name="Comma 3 6 2 4 2" xfId="50851" xr:uid="{59182496-1EDE-48C5-BD6F-CB8D6B864CEE}"/>
    <cellStyle name="Comma 3 6 2 4 3" xfId="48611" xr:uid="{250DB32C-5AA6-48E0-BC07-D01902DFA4E5}"/>
    <cellStyle name="Comma 3 6 2 4 4" xfId="54358" xr:uid="{E65B66E3-4579-4722-A5F8-44D35624C616}"/>
    <cellStyle name="Comma 3 6 2 5" xfId="4412" xr:uid="{585A4BC2-1B23-477A-8286-D1F4B1ECA790}"/>
    <cellStyle name="Comma 3 6 2 5 2" xfId="46901" xr:uid="{D90D60ED-C042-48DD-A1BE-2542703795B3}"/>
    <cellStyle name="Comma 3 6 2 6" xfId="45762" xr:uid="{1D72CD92-24C3-415E-9CEC-4704186A44F2}"/>
    <cellStyle name="Comma 3 6 2 6 2" xfId="49222" xr:uid="{763E98E2-948E-4D42-8EC4-30139916ABD3}"/>
    <cellStyle name="Comma 3 6 2 7" xfId="46230" xr:uid="{2B9A0FC0-4E17-478C-ADF1-B1EC2D63484B}"/>
    <cellStyle name="Comma 3 6 2 8" xfId="46565" xr:uid="{1E1E9116-8B2D-401C-BB15-BFFED65F2B45}"/>
    <cellStyle name="Comma 3 6 2 9" xfId="45063" xr:uid="{1EA90187-881E-427E-9C5F-36DCEDE58E58}"/>
    <cellStyle name="Comma 3 6 3" xfId="599" xr:uid="{C8A5D97E-4A09-4507-B647-6ED720637F19}"/>
    <cellStyle name="Comma 3 6 3 10" xfId="52859" xr:uid="{ED193186-87C6-4B86-B3C3-AF3D300C0653}"/>
    <cellStyle name="Comma 3 6 3 2" xfId="1155" xr:uid="{E6372071-847D-4D7C-819C-225BF4D425A3}"/>
    <cellStyle name="Comma 3 6 3 2 2" xfId="2026" xr:uid="{1D75E8DD-4AAC-461C-9E1D-76807B8767C0}"/>
    <cellStyle name="Comma 3 6 3 2 2 2" xfId="3736" xr:uid="{882DE3B6-AC38-448B-9CEA-45EEB22BB2C7}"/>
    <cellStyle name="Comma 3 6 3 2 2 2 2" xfId="52083" xr:uid="{D4AA7363-C15F-4F3C-9D6E-F41836162592}"/>
    <cellStyle name="Comma 3 6 3 2 2 3" xfId="50388" xr:uid="{7DE9C816-843B-4B0B-B060-FB8778D95BAB}"/>
    <cellStyle name="Comma 3 6 3 2 2 4" xfId="48137" xr:uid="{456CFAD6-AAC8-49E6-9516-44599A9CEF6B}"/>
    <cellStyle name="Comma 3 6 3 2 2 5" xfId="55430" xr:uid="{46ABDBD6-8514-4778-BC5F-26C0A8E9695A}"/>
    <cellStyle name="Comma 3 6 3 2 3" xfId="2867" xr:uid="{377B1307-C228-474E-AB35-151BC031FE89}"/>
    <cellStyle name="Comma 3 6 3 2 3 2" xfId="51216" xr:uid="{6730086B-A90E-4E0C-AFBA-15EFADB79000}"/>
    <cellStyle name="Comma 3 6 3 2 4" xfId="49577" xr:uid="{73B932EA-57C2-447B-A41F-9C423DC15BE9}"/>
    <cellStyle name="Comma 3 6 3 2 5" xfId="47268" xr:uid="{7E6A7261-D904-4702-BC37-DAB47C54C97E}"/>
    <cellStyle name="Comma 3 6 3 2 6" xfId="53717" xr:uid="{D1F8BD8C-BB16-465D-B1CF-D7D5C498DA73}"/>
    <cellStyle name="Comma 3 6 3 3" xfId="1472" xr:uid="{A28E1AA8-9C4A-4F4A-949D-55A875FD3218}"/>
    <cellStyle name="Comma 3 6 3 3 2" xfId="3182" xr:uid="{AD0FC144-0D58-433D-AFEA-77DB38BA01D4}"/>
    <cellStyle name="Comma 3 6 3 3 2 2" xfId="51531" xr:uid="{5BF104F4-C256-478C-98F3-03A24C89AC66}"/>
    <cellStyle name="Comma 3 6 3 3 3" xfId="49858" xr:uid="{2541DBFD-8930-4D5C-B3DB-C4ACBCA2C865}"/>
    <cellStyle name="Comma 3 6 3 3 4" xfId="47583" xr:uid="{BDE46484-5F51-4E8D-B092-687016C5895F}"/>
    <cellStyle name="Comma 3 6 3 3 5" xfId="54572" xr:uid="{6EC9D5C3-AE04-4FAF-9B03-3FCC2124F70F}"/>
    <cellStyle name="Comma 3 6 3 4" xfId="2313" xr:uid="{2FB71081-4800-4C55-8F05-F216FA700A6F}"/>
    <cellStyle name="Comma 3 6 3 4 2" xfId="50664" xr:uid="{C9A70896-7FE1-4589-A7D7-84025889C70C}"/>
    <cellStyle name="Comma 3 6 3 4 3" xfId="48424" xr:uid="{EAC5DAC7-FB91-4203-96D4-D71363B450D6}"/>
    <cellStyle name="Comma 3 6 3 5" xfId="45598" xr:uid="{ACB9A8C2-8119-4FE9-8F95-8D4784F0DD65}"/>
    <cellStyle name="Comma 3 6 3 5 2" xfId="49035" xr:uid="{1C9FC334-2CF8-439F-9B7E-B5196936BE29}"/>
    <cellStyle name="Comma 3 6 3 6" xfId="46043" xr:uid="{785A335C-A37C-4341-A847-E2D734305468}"/>
    <cellStyle name="Comma 3 6 3 7" xfId="46714" xr:uid="{F13B6881-4B41-4532-8776-7889DD1B58AF}"/>
    <cellStyle name="Comma 3 6 3 8" xfId="44914" xr:uid="{E108CC8A-B8C1-4EAC-8C0C-B012D3C4B623}"/>
    <cellStyle name="Comma 3 6 3 9" xfId="44285" xr:uid="{F6AAA4FB-7F21-4365-A825-EAF381AD4C99}"/>
    <cellStyle name="Comma 3 6 4" xfId="1099" xr:uid="{CC0AAD50-403F-433C-83AE-6F611239270E}"/>
    <cellStyle name="Comma 3 6 4 2" xfId="1970" xr:uid="{66CC915C-1E52-443B-9FC6-A3FD198339DD}"/>
    <cellStyle name="Comma 3 6 4 2 2" xfId="3680" xr:uid="{B0DF13ED-7DE2-4D59-9089-EB391EFC7EC8}"/>
    <cellStyle name="Comma 3 6 4 2 2 2" xfId="52027" xr:uid="{2C43A14C-07E2-4BD6-91B7-34D5CD7415CE}"/>
    <cellStyle name="Comma 3 6 4 2 3" xfId="50333" xr:uid="{9107823F-FB7D-48C9-95F9-2C92D5A3C2B3}"/>
    <cellStyle name="Comma 3 6 4 2 4" xfId="48081" xr:uid="{E675CEF2-72E8-4785-8E29-1439A2CBEDD5}"/>
    <cellStyle name="Comma 3 6 4 2 5" xfId="55003" xr:uid="{F5A0F553-C3F9-48FC-B1CA-9A0BADDD7D22}"/>
    <cellStyle name="Comma 3 6 4 3" xfId="2811" xr:uid="{540C084C-9E8A-4CFC-915D-B966C9A98311}"/>
    <cellStyle name="Comma 3 6 4 3 2" xfId="51160" xr:uid="{394B3696-B3B4-4D45-BF32-E64141D5A69A}"/>
    <cellStyle name="Comma 3 6 4 3 3" xfId="48858" xr:uid="{367164CD-CDBA-4209-A57B-DFDC49BEEBE8}"/>
    <cellStyle name="Comma 3 6 4 4" xfId="45551" xr:uid="{10526713-B639-4F99-A6AA-9277A67A8EB0}"/>
    <cellStyle name="Comma 3 6 4 4 2" xfId="49526" xr:uid="{1DFF7F27-3E6B-477F-904C-ED780D1B96B3}"/>
    <cellStyle name="Comma 3 6 4 5" xfId="45987" xr:uid="{D1E63581-99AD-4803-992A-1E980CC0F776}"/>
    <cellStyle name="Comma 3 6 4 6" xfId="47212" xr:uid="{19C6B732-9B63-4E52-A8AD-99643E49DC3D}"/>
    <cellStyle name="Comma 3 6 4 7" xfId="44865" xr:uid="{8F29FD77-A56F-4E87-AF3B-7692C0806F10}"/>
    <cellStyle name="Comma 3 6 4 8" xfId="44232" xr:uid="{D688BA3F-15BF-4DE6-8DC7-624A1FCCB67E}"/>
    <cellStyle name="Comma 3 6 4 9" xfId="53290" xr:uid="{D1E29EBF-DF57-4B30-B95D-FCC58DFACB62}"/>
    <cellStyle name="Comma 3 6 5" xfId="1391" xr:uid="{6C1A62FF-648F-4900-9C90-4928CCA702F0}"/>
    <cellStyle name="Comma 3 6 5 2" xfId="3102" xr:uid="{702EDA84-427C-4C43-A433-B79B4C6C7082}"/>
    <cellStyle name="Comma 3 6 5 2 2" xfId="51451" xr:uid="{D7747046-D0BB-40A2-96CA-A05D764111B0}"/>
    <cellStyle name="Comma 3 6 5 2 3" xfId="48963" xr:uid="{A0F9396C-633B-4EED-A0B8-7C4A850C0FAE}"/>
    <cellStyle name="Comma 3 6 5 3" xfId="49780" xr:uid="{AF5A5EDB-2B71-4A73-8F78-80829C922DA0}"/>
    <cellStyle name="Comma 3 6 5 4" xfId="47503" xr:uid="{9FA10B88-9502-4C58-96E2-E73219F27108}"/>
    <cellStyle name="Comma 3 6 5 5" xfId="54145" xr:uid="{5D2C7835-95C2-4E8D-A6BC-87E7FF311666}"/>
    <cellStyle name="Comma 3 6 6" xfId="4197" xr:uid="{1E28B4CD-9294-4245-B94C-08BA4FAA837E}"/>
    <cellStyle name="Comma 3 6 6 2" xfId="46658" xr:uid="{BF050D9A-AE71-488A-A3D7-16BCEC8C67E9}"/>
    <cellStyle name="Comma 3 6 7" xfId="6509" xr:uid="{25EA6A95-487C-4B86-BC05-E45507F13C19}"/>
    <cellStyle name="Comma 3 6 7 2" xfId="45117" xr:uid="{21C832B3-BD11-4521-B23D-E7FD25B66CFB}"/>
    <cellStyle name="Comma 3 6 8" xfId="45462" xr:uid="{01DA49C3-15B6-4639-A157-15943A255EC6}"/>
    <cellStyle name="Comma 3 6 9" xfId="45894" xr:uid="{7DCA0F81-50DF-4979-AD8E-6B2D787501B2}"/>
    <cellStyle name="Comma 3 7" xfId="733" xr:uid="{EF8F9CCD-474C-4210-95B9-09BA4ED46B23}"/>
    <cellStyle name="Comma 3 7 10" xfId="44543" xr:uid="{E2A83E4E-D751-4722-8DBF-93DB22275D37}"/>
    <cellStyle name="Comma 3 7 11" xfId="44085" xr:uid="{302FC91B-66D4-48D0-8EC3-A0C569561390}"/>
    <cellStyle name="Comma 3 7 2" xfId="831" xr:uid="{74D6CF60-FB46-4022-ADE1-9AC94E5BA753}"/>
    <cellStyle name="Comma 3 7 2 2" xfId="1703" xr:uid="{B7A8C751-8804-4B5E-B0C2-23ECD943C54C}"/>
    <cellStyle name="Comma 3 7 2 2 2" xfId="3413" xr:uid="{15E4DFCB-7AED-4048-864F-46573C129C76}"/>
    <cellStyle name="Comma 3 7 2 2 2 2" xfId="51762" xr:uid="{8C594DF4-56B9-4A50-9020-30BBE0944D7A}"/>
    <cellStyle name="Comma 3 7 2 2 3" xfId="50078" xr:uid="{31D3D728-8177-4668-B4D1-BB4E15B1ED90}"/>
    <cellStyle name="Comma 3 7 2 2 4" xfId="47814" xr:uid="{9DCD2055-7DC1-4919-9672-BC7B7C238838}"/>
    <cellStyle name="Comma 3 7 2 3" xfId="2544" xr:uid="{DDFFF131-18EE-4532-AA88-E06C01893AF4}"/>
    <cellStyle name="Comma 3 7 2 3 2" xfId="50895" xr:uid="{238ECC83-3AAA-4E63-9E22-EF33EF82839F}"/>
    <cellStyle name="Comma 3 7 2 3 3" xfId="48652" xr:uid="{42493954-B6C3-47CC-8C29-CCADF1613CFC}"/>
    <cellStyle name="Comma 3 7 2 4" xfId="45720" xr:uid="{8E4F3389-F638-486D-8944-34B13DB529E4}"/>
    <cellStyle name="Comma 3 7 2 4 2" xfId="49266" xr:uid="{578615C4-FF31-4C45-8738-462E03B624EE}"/>
    <cellStyle name="Comma 3 7 2 5" xfId="46176" xr:uid="{DA87BAE1-9784-4C81-831C-7826B5053675}"/>
    <cellStyle name="Comma 3 7 2 6" xfId="46945" xr:uid="{A9510465-AA5F-44DC-9991-89F88B84E4D6}"/>
    <cellStyle name="Comma 3 7 2 7" xfId="45011" xr:uid="{C97E7B3A-2D84-4BF6-AA85-DF745F6CC452}"/>
    <cellStyle name="Comma 3 7 2 8" xfId="44413" xr:uid="{F39299B0-3528-4EFE-B742-217C74003F53}"/>
    <cellStyle name="Comma 3 7 3" xfId="1288" xr:uid="{25892E63-E9CC-4EAF-ABEF-1B024C30625A}"/>
    <cellStyle name="Comma 3 7 3 2" xfId="2159" xr:uid="{2DA08886-2EF0-4739-8559-7D6FDD29BD0A}"/>
    <cellStyle name="Comma 3 7 3 2 2" xfId="3869" xr:uid="{18A31DE7-ECD0-4BD3-847A-67E68B23533C}"/>
    <cellStyle name="Comma 3 7 3 2 2 2" xfId="52216" xr:uid="{D1BD906C-761C-4A9D-9495-1B1B90E049F1}"/>
    <cellStyle name="Comma 3 7 3 2 3" xfId="50516" xr:uid="{EADED63F-9B5E-40B2-9A1F-55DA6B408AE8}"/>
    <cellStyle name="Comma 3 7 3 2 4" xfId="48270" xr:uid="{D4E4BF81-2913-4D16-AF22-B586C78B6B73}"/>
    <cellStyle name="Comma 3 7 3 3" xfId="3000" xr:uid="{71E656EC-DB42-4DF6-8BCA-A582065826D7}"/>
    <cellStyle name="Comma 3 7 3 3 2" xfId="51349" xr:uid="{3B22B972-D2B0-4285-AF59-1BEA65F8B35A}"/>
    <cellStyle name="Comma 3 7 3 3 3" xfId="48912" xr:uid="{3ABFADBD-AE77-4536-8992-E77B2DB8A456}"/>
    <cellStyle name="Comma 3 7 3 4" xfId="49698" xr:uid="{C0834704-508A-42AD-B434-B89F83D6B6D7}"/>
    <cellStyle name="Comma 3 7 3 5" xfId="47401" xr:uid="{B2A26D86-7115-418D-94B4-68BD96331214}"/>
    <cellStyle name="Comma 3 7 3 6" xfId="44727" xr:uid="{868033D4-928C-440C-8CFC-58C7B368486F}"/>
    <cellStyle name="Comma 3 7 4" xfId="1605" xr:uid="{62EFAC0B-EF12-43C3-937F-59B84BBE9126}"/>
    <cellStyle name="Comma 3 7 4 2" xfId="3315" xr:uid="{B8DF4ADF-45CF-452A-B2C0-34AB1767D669}"/>
    <cellStyle name="Comma 3 7 4 2 2" xfId="51664" xr:uid="{FAFD1599-8D94-48BA-8266-E5F71B0263BB}"/>
    <cellStyle name="Comma 3 7 4 3" xfId="49986" xr:uid="{FE2D02D7-FD50-49E1-A4CB-E3BC27AA0012}"/>
    <cellStyle name="Comma 3 7 4 4" xfId="47716" xr:uid="{FA4CBD97-B02B-4E8B-8FEE-1F1EC2BF9339}"/>
    <cellStyle name="Comma 3 7 4 5" xfId="45350" xr:uid="{D361974B-7C55-48FC-983C-1BE872EF605F}"/>
    <cellStyle name="Comma 3 7 5" xfId="2446" xr:uid="{E50A5B73-D97B-4E4A-B888-74DFBCEE8471}"/>
    <cellStyle name="Comma 3 7 5 2" xfId="50797" xr:uid="{C55302FB-B375-4094-AA33-B5FB93D9323E}"/>
    <cellStyle name="Comma 3 7 5 3" xfId="48557" xr:uid="{EC89177D-D240-42AD-88A0-10D246A343FC}"/>
    <cellStyle name="Comma 3 7 6" xfId="6510" xr:uid="{12B88D0A-D3CB-431C-A436-E040EA9B0249}"/>
    <cellStyle name="Comma 3 7 6 2" xfId="46847" xr:uid="{46AF304A-2413-4C17-8FCC-80BB43D7ED07}"/>
    <cellStyle name="Comma 3 7 6 3" xfId="45225" xr:uid="{916B69B5-F2CC-41C8-A002-3596425778C7}"/>
    <cellStyle name="Comma 3 7 7" xfId="45410" xr:uid="{5C8CF478-EFA7-49B2-ABE6-9141C0A0CF85}"/>
    <cellStyle name="Comma 3 7 7 2" xfId="49168" xr:uid="{D192A288-92D8-41A8-B779-BE0F47A326BA}"/>
    <cellStyle name="Comma 3 7 8" xfId="45840" xr:uid="{0AB8EF66-C8A1-463B-B4B7-099D42F679AD}"/>
    <cellStyle name="Comma 3 7 9" xfId="46511" xr:uid="{77BBF2D6-A5F2-4EC8-A142-58E98BD18EFE}"/>
    <cellStyle name="Comma 3 8" xfId="692" xr:uid="{DADE8144-B1B8-41BD-8C06-6C643F7C8CC2}"/>
    <cellStyle name="Comma 3 8 10" xfId="44374" xr:uid="{DA0FFA6E-0E5E-4DFA-BDA5-C2BBE347EFB4}"/>
    <cellStyle name="Comma 3 8 2" xfId="1248" xr:uid="{A15D05D9-1EA1-4F86-B9AA-71EC69D7E1B7}"/>
    <cellStyle name="Comma 3 8 2 2" xfId="2119" xr:uid="{7E77998E-CB7A-4ED9-BD74-6DA1668A8100}"/>
    <cellStyle name="Comma 3 8 2 2 2" xfId="3829" xr:uid="{B0A774C1-EE0E-49DF-AF27-AB5745BB51CC}"/>
    <cellStyle name="Comma 3 8 2 2 2 2" xfId="52176" xr:uid="{14D664BF-2E35-48B4-A47C-5CBC0A86DB28}"/>
    <cellStyle name="Comma 3 8 2 2 3" xfId="50477" xr:uid="{F6C6B576-2C80-42E0-A470-2722E644A551}"/>
    <cellStyle name="Comma 3 8 2 2 4" xfId="48230" xr:uid="{54D75C80-8C85-4E52-B028-0F70E162B26E}"/>
    <cellStyle name="Comma 3 8 2 3" xfId="2960" xr:uid="{22C5E243-63CF-4815-9E1C-521935ED0FB8}"/>
    <cellStyle name="Comma 3 8 2 3 2" xfId="51309" xr:uid="{E0B8945B-4E36-412A-A91F-51EF5FFC51B0}"/>
    <cellStyle name="Comma 3 8 2 3 3" xfId="48904" xr:uid="{8BE8E4DD-95D5-465C-8BF7-7ABA3B9C5822}"/>
    <cellStyle name="Comma 3 8 2 4" xfId="49662" xr:uid="{EE386FCD-E487-4B5A-981A-D8FDCFCF167F}"/>
    <cellStyle name="Comma 3 8 2 5" xfId="47361" xr:uid="{EFA4E034-B126-4A9C-8AB1-D35A84847C90}"/>
    <cellStyle name="Comma 3 8 3" xfId="1565" xr:uid="{EB40F419-3199-4A71-B33C-B0BA24B6AD24}"/>
    <cellStyle name="Comma 3 8 3 2" xfId="3275" xr:uid="{0DED3AB9-529B-458B-A915-AECC9849A672}"/>
    <cellStyle name="Comma 3 8 3 2 2" xfId="51624" xr:uid="{332C9BA0-5466-4CB8-9B37-987E5550D536}"/>
    <cellStyle name="Comma 3 8 3 3" xfId="49947" xr:uid="{BF2BF32D-C9C0-4A29-B036-DCC95A4A4B7D}"/>
    <cellStyle name="Comma 3 8 3 4" xfId="47676" xr:uid="{EF86F3C4-69AF-45F4-B298-685CAB1690E1}"/>
    <cellStyle name="Comma 3 8 4" xfId="2406" xr:uid="{57607758-5BA8-4C7D-848E-E770558FBFAA}"/>
    <cellStyle name="Comma 3 8 4 2" xfId="50757" xr:uid="{5C6EFBBC-19F1-4412-996B-0A414CF07709}"/>
    <cellStyle name="Comma 3 8 4 3" xfId="48517" xr:uid="{D242E673-190D-416F-8158-60D3C5B5976C}"/>
    <cellStyle name="Comma 3 8 5" xfId="6511" xr:uid="{1D0CC6DB-AF2C-4290-8873-3C29A9526CE8}"/>
    <cellStyle name="Comma 3 8 5 2" xfId="46807" xr:uid="{674523FC-03D7-42F9-ABF6-D7908E191E04}"/>
    <cellStyle name="Comma 3 8 5 3" xfId="45197" xr:uid="{C2B2183B-A106-4793-B5CC-32C4A155A37D}"/>
    <cellStyle name="Comma 3 8 6" xfId="45681" xr:uid="{BB52C979-1620-438A-A18A-3CE3B7AB43CF}"/>
    <cellStyle name="Comma 3 8 6 2" xfId="49128" xr:uid="{9E6B866C-45BE-4BA5-92F2-E58BC514AB4D}"/>
    <cellStyle name="Comma 3 8 7" xfId="46136" xr:uid="{8787F9B8-F9E7-42D5-92F8-0D31B3FE6751}"/>
    <cellStyle name="Comma 3 8 8" xfId="46471" xr:uid="{51B30957-EBA0-4BDB-927C-6BBBAA9722A7}"/>
    <cellStyle name="Comma 3 8 9" xfId="44640" xr:uid="{6093C0FA-AC55-44F9-A871-35FE6B2E1EB2}"/>
    <cellStyle name="Comma 3 9" xfId="607" xr:uid="{F4143B3E-1DA3-479C-9153-216CD01E9D09}"/>
    <cellStyle name="Comma 3 9 10" xfId="44292" xr:uid="{15E40296-CBE9-422B-A695-4AF5D8DC95F9}"/>
    <cellStyle name="Comma 3 9 2" xfId="1163" xr:uid="{68450612-ED73-41D9-85C5-12AD6A3D250B}"/>
    <cellStyle name="Comma 3 9 2 2" xfId="2034" xr:uid="{AC7CC026-AD78-46A9-8233-6748B8EFA22B}"/>
    <cellStyle name="Comma 3 9 2 2 2" xfId="3744" xr:uid="{7082DF2B-0BA7-4B23-A79F-BD4A7E53BB50}"/>
    <cellStyle name="Comma 3 9 2 2 2 2" xfId="52091" xr:uid="{8B407E9A-4629-41AE-90A5-DD852461F60F}"/>
    <cellStyle name="Comma 3 9 2 2 3" xfId="50396" xr:uid="{ACD38608-0A8F-4090-8BAC-1794B76B03B0}"/>
    <cellStyle name="Comma 3 9 2 2 4" xfId="48145" xr:uid="{953E6A7F-8AC9-47ED-AD7C-700095041AA3}"/>
    <cellStyle name="Comma 3 9 2 3" xfId="2875" xr:uid="{4EADFCAC-FA0B-48B9-9342-A909D1AABCAB}"/>
    <cellStyle name="Comma 3 9 2 3 2" xfId="51224" xr:uid="{A45978FE-5A80-44E5-9125-F73A7676D431}"/>
    <cellStyle name="Comma 3 9 2 4" xfId="49584" xr:uid="{5E542766-7EFC-4ED4-BC74-EF69A79BEDB1}"/>
    <cellStyle name="Comma 3 9 2 5" xfId="47276" xr:uid="{AED01E3D-6BFB-43D0-B7E7-E7CF37936C5E}"/>
    <cellStyle name="Comma 3 9 3" xfId="1480" xr:uid="{7F7E8822-9285-4BA6-A13F-A6B0C627D967}"/>
    <cellStyle name="Comma 3 9 3 2" xfId="3190" xr:uid="{C62D24A7-22F5-4FD0-A476-BB17F49BAC44}"/>
    <cellStyle name="Comma 3 9 3 2 2" xfId="51539" xr:uid="{FCC551DC-17E4-434A-A401-D34AFE531CBE}"/>
    <cellStyle name="Comma 3 9 3 3" xfId="49866" xr:uid="{FF7FD6FA-A48F-4666-A492-0F6592B31467}"/>
    <cellStyle name="Comma 3 9 3 4" xfId="47591" xr:uid="{37C5BA21-1613-4072-83E1-65822FEABFC7}"/>
    <cellStyle name="Comma 3 9 4" xfId="2321" xr:uid="{04E8B25B-10B9-4568-A449-39DE295C87C7}"/>
    <cellStyle name="Comma 3 9 4 2" xfId="50672" xr:uid="{1294039C-19BD-486F-BD3A-EA7DF307C989}"/>
    <cellStyle name="Comma 3 9 4 3" xfId="48432" xr:uid="{85C56FB0-E250-47C4-8942-F6BD72AD8D3A}"/>
    <cellStyle name="Comma 3 9 5" xfId="6512" xr:uid="{E888C49D-A433-46EB-A859-A081F044816B}"/>
    <cellStyle name="Comma 3 9 5 2" xfId="46722" xr:uid="{E3CB50AD-9342-4B81-B6A2-AF5C931CA1F4}"/>
    <cellStyle name="Comma 3 9 5 3" xfId="45122" xr:uid="{6326C0A8-0EE9-4A83-941F-E9982624EBD7}"/>
    <cellStyle name="Comma 3 9 6" xfId="45605" xr:uid="{BF1BA3A1-7A3B-4042-8F2A-77333BDD6F02}"/>
    <cellStyle name="Comma 3 9 6 2" xfId="49043" xr:uid="{7458923A-2A6C-48EA-9999-9ED235D6550F}"/>
    <cellStyle name="Comma 3 9 7" xfId="46051" xr:uid="{35D497C5-18CE-42ED-9365-9C7708F562F7}"/>
    <cellStyle name="Comma 3 9 8" xfId="46386" xr:uid="{B288678F-7B60-45AE-93DA-32B85E3A5819}"/>
    <cellStyle name="Comma 3 9 9" xfId="44922" xr:uid="{B1C16352-CF29-4C5F-8073-BE45BDFB3825}"/>
    <cellStyle name="Comma 30" xfId="3963" xr:uid="{9497B14B-6690-4897-A55F-31C9E34E4474}"/>
    <cellStyle name="Comma 31" xfId="52323" xr:uid="{81B17CAF-E500-4DC8-9A94-B3E34D3FDBFD}"/>
    <cellStyle name="Comma 4" xfId="109" xr:uid="{5AF30EE4-AA2E-4050-B018-438524C993E0}"/>
    <cellStyle name="Comma 4 10" xfId="959" xr:uid="{61350C89-52EE-4844-966B-79AC91C5C166}"/>
    <cellStyle name="Comma 4 10 2" xfId="1831" xr:uid="{63DF1D4E-7DA5-4A45-9F31-B3D8E6C711E8}"/>
    <cellStyle name="Comma 4 10 2 2" xfId="3541" xr:uid="{9B91D859-8F41-4502-86BE-CA45C9831A1F}"/>
    <cellStyle name="Comma 4 10 2 2 2" xfId="51888" xr:uid="{A61F00DD-86A1-41CE-8CB6-668ECD21B630}"/>
    <cellStyle name="Comma 4 10 2 3" xfId="50196" xr:uid="{BFF064FA-156D-43F0-8AF6-BE89F84B3803}"/>
    <cellStyle name="Comma 4 10 2 4" xfId="47942" xr:uid="{53E53271-6353-4C83-B52D-1ADAF0AEA7FA}"/>
    <cellStyle name="Comma 4 10 3" xfId="2672" xr:uid="{5467FFB3-60D1-487E-B6D9-931EE28AD865}"/>
    <cellStyle name="Comma 4 10 3 2" xfId="51021" xr:uid="{7B75B105-322A-493C-BA82-D00B7E0E034D}"/>
    <cellStyle name="Comma 4 10 3 3" xfId="48777" xr:uid="{B1A6CE0C-0AB6-443D-A386-22A7F22EB8C9}"/>
    <cellStyle name="Comma 4 10 4" xfId="49389" xr:uid="{16C39342-4BEC-4040-8F5A-682F124AEE2E}"/>
    <cellStyle name="Comma 4 10 5" xfId="47073" xr:uid="{C4E083C1-74DE-43A0-A428-AAB0ED5EB72B}"/>
    <cellStyle name="Comma 4 10 6" xfId="44696" xr:uid="{D2AC679C-425D-4AF2-86A8-160ADD87111C}"/>
    <cellStyle name="Comma 4 11" xfId="1052" xr:uid="{D4D0202E-B762-4587-BF82-74A4D4BA6BAC}"/>
    <cellStyle name="Comma 4 11 2" xfId="1923" xr:uid="{7C4DC646-587A-4396-A109-C546A4434D9B}"/>
    <cellStyle name="Comma 4 11 2 2" xfId="3633" xr:uid="{BFA9FD24-3B94-44B9-9CCE-516FAB9434AF}"/>
    <cellStyle name="Comma 4 11 2 2 2" xfId="51980" xr:uid="{F3D3B32D-93C2-4AB9-8F5F-DD16D7CA0639}"/>
    <cellStyle name="Comma 4 11 2 3" xfId="50286" xr:uid="{66DE2E10-E762-4929-84D4-DB39710DFD6E}"/>
    <cellStyle name="Comma 4 11 2 4" xfId="48034" xr:uid="{A16C2F48-4043-4E0F-9D4C-C01BD9EA6ACE}"/>
    <cellStyle name="Comma 4 11 3" xfId="2764" xr:uid="{257B8FDB-DBC8-47CA-B9C4-FB8199E2D136}"/>
    <cellStyle name="Comma 4 11 3 2" xfId="51113" xr:uid="{AA8495ED-760A-452E-990B-D7A37A2FF22F}"/>
    <cellStyle name="Comma 4 11 4" xfId="49479" xr:uid="{88C5E832-AC34-43CC-9983-4773E73A3896}"/>
    <cellStyle name="Comma 4 11 5" xfId="47165" xr:uid="{E6385C2A-0834-4190-BF8A-A8BE0DF55506}"/>
    <cellStyle name="Comma 4 11 6" xfId="45315" xr:uid="{08EA66C5-B5EA-4B37-AC11-E10080EB52C6}"/>
    <cellStyle name="Comma 4 12" xfId="3973" xr:uid="{D08CAE5B-AE16-4A88-9E4A-015000123E9F}"/>
    <cellStyle name="Comma 4 12 2" xfId="48977" xr:uid="{7AA7F410-617B-4BCC-8219-943673B92087}"/>
    <cellStyle name="Comma 4 12 3" xfId="46611" xr:uid="{B9D661F1-71F6-4CE7-BC2E-E6AFBA1BACE1}"/>
    <cellStyle name="Comma 4 13" xfId="4162" xr:uid="{48E761DE-623A-43E2-8766-0E43D69B7BA9}"/>
    <cellStyle name="Comma 4 13 2" xfId="45104" xr:uid="{C1EF5125-B687-4160-8613-C29BA77EB703}"/>
    <cellStyle name="Comma 4 14" xfId="6513" xr:uid="{723B7E52-3285-45EA-AAB3-B38D2AC4B69F}"/>
    <cellStyle name="Comma 4 14 2" xfId="45394" xr:uid="{751F88B9-423B-4999-8CF0-05CF8BEFF261}"/>
    <cellStyle name="Comma 4 15" xfId="45811" xr:uid="{27C27D3B-3138-4280-8D5B-80014E192395}"/>
    <cellStyle name="Comma 4 16" xfId="46280" xr:uid="{3447FDA9-586B-45DA-A610-C15C65707EFE}"/>
    <cellStyle name="Comma 4 17" xfId="44512" xr:uid="{0C28C8D5-82B5-46B2-A430-6402024C942A}"/>
    <cellStyle name="Comma 4 18" xfId="44054" xr:uid="{FDA8CC8D-BC53-4725-95DE-91CD153F4FBB}"/>
    <cellStyle name="Comma 4 19" xfId="511" xr:uid="{940530B2-FA22-4777-98DA-698F7CFF7FE2}"/>
    <cellStyle name="Comma 4 2" xfId="221" xr:uid="{01002BCE-7A3D-4F47-B7CD-0853B41C07F8}"/>
    <cellStyle name="Comma 4 2 10" xfId="2277" xr:uid="{8294D0BB-1CE1-485C-AE96-542845381EDE}"/>
    <cellStyle name="Comma 4 2 10 2" xfId="50628" xr:uid="{C421F913-BA2A-45F2-AD17-16E1AD3C5161}"/>
    <cellStyle name="Comma 4 2 10 3" xfId="48388" xr:uid="{8409D16F-A9E7-44B4-AAC3-F4E304484D7A}"/>
    <cellStyle name="Comma 4 2 11" xfId="3991" xr:uid="{89E54850-C084-4C3D-B804-EEFBD360DB12}"/>
    <cellStyle name="Comma 4 2 11 2" xfId="48998" xr:uid="{198BBCB3-0823-4D1A-B0B9-51D901FF7DE4}"/>
    <cellStyle name="Comma 4 2 11 3" xfId="46632" xr:uid="{3E7F1663-B95C-4190-AD00-A9F602CF1419}"/>
    <cellStyle name="Comma 4 2 12" xfId="4274" xr:uid="{9B424C90-398D-40E9-AA21-D9B2A5257FC9}"/>
    <cellStyle name="Comma 4 2 12 2" xfId="45406" xr:uid="{75FA9B85-08E3-45C9-81A7-224509D7616C}"/>
    <cellStyle name="Comma 4 2 13" xfId="6514" xr:uid="{117B2D15-49A6-4C1D-9A4A-B1311112C7E6}"/>
    <cellStyle name="Comma 4 2 13 2" xfId="45836" xr:uid="{21A82DDE-43A9-4B95-84E8-545771D23F34}"/>
    <cellStyle name="Comma 4 2 14" xfId="46293" xr:uid="{72BCCA60-049D-448A-92F9-7661769EA9D3}"/>
    <cellStyle name="Comma 4 2 15" xfId="44539" xr:uid="{24CCC6B9-865B-4555-9B9D-CC835E6BB784}"/>
    <cellStyle name="Comma 4 2 16" xfId="44081" xr:uid="{E4521EC4-0E11-4CC0-9B2A-3FF97B07854C}"/>
    <cellStyle name="Comma 4 2 17" xfId="539" xr:uid="{8F7E9F5B-13E6-4F4D-AA77-8C558CBF164E}"/>
    <cellStyle name="Comma 4 2 18" xfId="52508" xr:uid="{4721B812-DAB7-4F6D-9B26-E5247AC44873}"/>
    <cellStyle name="Comma 4 2 2" xfId="435" xr:uid="{26DE210F-4C49-4DAB-B705-C70084B24B42}"/>
    <cellStyle name="Comma 4 2 2 10" xfId="46467" xr:uid="{44239FFC-D6DE-426A-83E9-EBD13D91E04F}"/>
    <cellStyle name="Comma 4 2 2 11" xfId="44620" xr:uid="{22EADCCC-EA2D-4C82-A06C-0A9A9CD59EBC}"/>
    <cellStyle name="Comma 4 2 2 12" xfId="44162" xr:uid="{EDFCEF6C-1DBF-4432-BA89-CC5975B794EC}"/>
    <cellStyle name="Comma 4 2 2 13" xfId="570" xr:uid="{9AE7FC36-8631-4A2B-A7AD-95247EC96D49}"/>
    <cellStyle name="Comma 4 2 2 14" xfId="52721" xr:uid="{BDE83ADE-F4DF-4440-8650-9CF41BD76B5E}"/>
    <cellStyle name="Comma 4 2 2 2" xfId="810" xr:uid="{2394A877-0ADE-4909-A05F-DA08ABBA1384}"/>
    <cellStyle name="Comma 4 2 2 2 10" xfId="44485" xr:uid="{17FE3BDE-F906-4FFB-BDD3-0EDC164FB8C7}"/>
    <cellStyle name="Comma 4 2 2 2 11" xfId="53148" xr:uid="{FD307D34-4CF1-4FAB-95DF-A4A7CB6D27B3}"/>
    <cellStyle name="Comma 4 2 2 2 2" xfId="1365" xr:uid="{814D2761-4F9F-4755-853E-694A6CDC4CE7}"/>
    <cellStyle name="Comma 4 2 2 2 2 2" xfId="2236" xr:uid="{B3593D54-5580-494F-8FAC-44BE11B8B1CF}"/>
    <cellStyle name="Comma 4 2 2 2 2 2 2" xfId="3946" xr:uid="{EBB59F22-7F78-4D70-AE1D-F1022BBE14BA}"/>
    <cellStyle name="Comma 4 2 2 2 2 2 2 2" xfId="52293" xr:uid="{D643CA64-F5D0-41F3-890F-F8443B8FC040}"/>
    <cellStyle name="Comma 4 2 2 2 2 2 3" xfId="50587" xr:uid="{17E77478-6B1E-452F-9276-0641D80DA2BA}"/>
    <cellStyle name="Comma 4 2 2 2 2 2 4" xfId="48347" xr:uid="{31721C90-1E60-447D-A418-1B8F70E3F122}"/>
    <cellStyle name="Comma 4 2 2 2 2 2 5" xfId="55720" xr:uid="{E80A2692-2573-41E3-ACA8-9FD6CAA26455}"/>
    <cellStyle name="Comma 4 2 2 2 2 3" xfId="3077" xr:uid="{E6B988BC-8BCD-422A-9D12-F2E83CF8B30C}"/>
    <cellStyle name="Comma 4 2 2 2 2 3 2" xfId="51426" xr:uid="{7E6235E2-5116-42AE-AEDE-765E47310A16}"/>
    <cellStyle name="Comma 4 2 2 2 2 4" xfId="49758" xr:uid="{6AA34BD3-470F-4FE5-9C49-412744B37D32}"/>
    <cellStyle name="Comma 4 2 2 2 2 5" xfId="47478" xr:uid="{9182BD32-1D51-44BC-80E9-CA7C55E5ED92}"/>
    <cellStyle name="Comma 4 2 2 2 2 6" xfId="54007" xr:uid="{4FE5AE7F-EB70-47BC-922F-0990C6D80785}"/>
    <cellStyle name="Comma 4 2 2 2 3" xfId="1682" xr:uid="{81054EF5-8EFC-4006-A675-ED98D4ED69F5}"/>
    <cellStyle name="Comma 4 2 2 2 3 2" xfId="3392" xr:uid="{0AC91FC8-B37C-49EE-9130-A36860C58E4E}"/>
    <cellStyle name="Comma 4 2 2 2 3 2 2" xfId="51741" xr:uid="{7FE97EEE-44D9-433B-852B-C99EDC21BE2C}"/>
    <cellStyle name="Comma 4 2 2 2 3 3" xfId="50057" xr:uid="{E9AF193A-BEAB-4E54-BEE4-727952981D53}"/>
    <cellStyle name="Comma 4 2 2 2 3 4" xfId="47793" xr:uid="{24297175-0C4A-43D4-B120-174001549E51}"/>
    <cellStyle name="Comma 4 2 2 2 3 5" xfId="54861" xr:uid="{DAFED04F-E2CD-4C25-8721-D04B8EB2CD5A}"/>
    <cellStyle name="Comma 4 2 2 2 4" xfId="2523" xr:uid="{B734BE42-CB08-4C97-BC82-BDDD50D735CC}"/>
    <cellStyle name="Comma 4 2 2 2 4 2" xfId="50874" xr:uid="{89731085-BBE2-4087-AF49-BF50C30BCF8E}"/>
    <cellStyle name="Comma 4 2 2 2 4 3" xfId="48634" xr:uid="{70FE673A-5C65-4210-AA82-C53C8DE6FDDD}"/>
    <cellStyle name="Comma 4 2 2 2 5" xfId="45269" xr:uid="{F2E4F3C3-E539-44B4-8C99-A782352A3486}"/>
    <cellStyle name="Comma 4 2 2 2 5 2" xfId="46924" xr:uid="{F92376F4-AD3B-44BD-823F-61A1BBDE5B25}"/>
    <cellStyle name="Comma 4 2 2 2 6" xfId="45785" xr:uid="{7B4E1DEC-F9F0-4FEE-A873-60A89E47E629}"/>
    <cellStyle name="Comma 4 2 2 2 6 2" xfId="49245" xr:uid="{D6FDF5CA-3A4E-40B8-9846-B1F6CB2198F9}"/>
    <cellStyle name="Comma 4 2 2 2 7" xfId="46253" xr:uid="{C4A1CE9A-4678-4CF4-BB20-7818C6FCDADF}"/>
    <cellStyle name="Comma 4 2 2 2 8" xfId="46588" xr:uid="{777534E4-33D3-4442-AEDF-1371C8F09386}"/>
    <cellStyle name="Comma 4 2 2 2 9" xfId="45085" xr:uid="{0AC71347-C054-4CD7-9C0E-436FEBA3313E}"/>
    <cellStyle name="Comma 4 2 2 3" xfId="688" xr:uid="{607BC679-6479-4163-A29D-17B65DA1E52D}"/>
    <cellStyle name="Comma 4 2 2 3 10" xfId="53579" xr:uid="{D9B18067-B1F7-4AB4-98DE-B3CD134A46AF}"/>
    <cellStyle name="Comma 4 2 2 3 2" xfId="1244" xr:uid="{2787BB16-61DF-429D-8AB2-3DA02C6B12C0}"/>
    <cellStyle name="Comma 4 2 2 3 2 2" xfId="2115" xr:uid="{972E84E6-9D74-4072-8900-7BB0B90E9E05}"/>
    <cellStyle name="Comma 4 2 2 3 2 2 2" xfId="3825" xr:uid="{046FFAEC-3023-4C32-B43F-566F1DA2027F}"/>
    <cellStyle name="Comma 4 2 2 3 2 2 2 2" xfId="52172" xr:uid="{C6FF50C6-A148-40F6-911B-FCBEF4C75DBA}"/>
    <cellStyle name="Comma 4 2 2 3 2 2 3" xfId="50473" xr:uid="{DA92288F-3433-4850-902A-21F69BC28D39}"/>
    <cellStyle name="Comma 4 2 2 3 2 2 4" xfId="48226" xr:uid="{4F7E2997-F12F-4E86-9880-4ECD4A1CAAAD}"/>
    <cellStyle name="Comma 4 2 2 3 2 3" xfId="2956" xr:uid="{E07670FB-433B-407C-9473-F48C6F824DB7}"/>
    <cellStyle name="Comma 4 2 2 3 2 3 2" xfId="51305" xr:uid="{88DC7C65-A982-4C19-9CD2-67FA763F97C3}"/>
    <cellStyle name="Comma 4 2 2 3 2 4" xfId="49658" xr:uid="{C9B19D84-D81B-43C7-B7AF-F0665822B749}"/>
    <cellStyle name="Comma 4 2 2 3 2 5" xfId="47357" xr:uid="{6473123E-D35F-4B44-9827-746FFC7B8A15}"/>
    <cellStyle name="Comma 4 2 2 3 2 6" xfId="55292" xr:uid="{6E1474B8-7443-4DAC-8978-D68DC5825CA9}"/>
    <cellStyle name="Comma 4 2 2 3 3" xfId="1561" xr:uid="{F7D3A24E-7AE8-4D25-8591-36B68F403978}"/>
    <cellStyle name="Comma 4 2 2 3 3 2" xfId="3271" xr:uid="{BBF777E9-82EB-4804-A8F3-F97598B2B97D}"/>
    <cellStyle name="Comma 4 2 2 3 3 2 2" xfId="51620" xr:uid="{F9D03134-ACBE-42B9-B742-4911E666F40A}"/>
    <cellStyle name="Comma 4 2 2 3 3 3" xfId="49943" xr:uid="{200226F5-1EDA-4FD0-B631-16CB35B1C005}"/>
    <cellStyle name="Comma 4 2 2 3 3 4" xfId="47672" xr:uid="{196A372D-8212-4346-B4A9-CA9F8AFC6C0E}"/>
    <cellStyle name="Comma 4 2 2 3 4" xfId="2402" xr:uid="{D0269D3E-9181-4852-BBA8-1AF8AB317121}"/>
    <cellStyle name="Comma 4 2 2 3 4 2" xfId="50753" xr:uid="{925B2128-79DB-4477-AABF-54409A3529CD}"/>
    <cellStyle name="Comma 4 2 2 3 4 3" xfId="48513" xr:uid="{62CB24A2-F6D0-49D1-A460-1154256DDEDB}"/>
    <cellStyle name="Comma 4 2 2 3 5" xfId="45677" xr:uid="{73A5C890-DB31-433C-A969-F203ACAA2C2D}"/>
    <cellStyle name="Comma 4 2 2 3 5 2" xfId="49124" xr:uid="{09E8550B-05A6-411B-8CBD-8ED01BA28163}"/>
    <cellStyle name="Comma 4 2 2 3 6" xfId="46132" xr:uid="{90B9FAA3-C33D-49FC-8934-00A8E5B23E6B}"/>
    <cellStyle name="Comma 4 2 2 3 7" xfId="46803" xr:uid="{D7DCD7CC-4E46-4EE8-BBF6-F9506546F67B}"/>
    <cellStyle name="Comma 4 2 2 3 8" xfId="45003" xr:uid="{8C82163A-6054-4C1B-9DE4-95009273F669}"/>
    <cellStyle name="Comma 4 2 2 3 9" xfId="44371" xr:uid="{3E1C258D-9E45-4B50-821A-1359D2872CFD}"/>
    <cellStyle name="Comma 4 2 2 4" xfId="1021" xr:uid="{50829611-B1D5-420D-9736-D7AA759D8852}"/>
    <cellStyle name="Comma 4 2 2 4 2" xfId="1892" xr:uid="{E4519092-C265-4038-9BB4-A055F4725518}"/>
    <cellStyle name="Comma 4 2 2 4 2 2" xfId="3602" xr:uid="{F6AB7522-FCF5-4FE2-9CCF-C3930B2EE60E}"/>
    <cellStyle name="Comma 4 2 2 4 2 2 2" xfId="51949" xr:uid="{089D8236-325C-4454-960D-741FDA132015}"/>
    <cellStyle name="Comma 4 2 2 4 2 3" xfId="50255" xr:uid="{B5C3A1D0-867D-4EE6-A543-5A2DE0C2B85A}"/>
    <cellStyle name="Comma 4 2 2 4 2 4" xfId="48003" xr:uid="{9EC30378-ED4E-4403-95B1-6AD7D4C137A9}"/>
    <cellStyle name="Comma 4 2 2 4 3" xfId="2733" xr:uid="{2C0A4580-67A5-485C-B478-85E353C75ABC}"/>
    <cellStyle name="Comma 4 2 2 4 3 2" xfId="51082" xr:uid="{BA286A43-EF6B-4F71-A8B8-B31732445E79}"/>
    <cellStyle name="Comma 4 2 2 4 3 3" xfId="48832" xr:uid="{ED90B5E6-680B-4C6E-8913-519E5C7FD569}"/>
    <cellStyle name="Comma 4 2 2 4 4" xfId="45568" xr:uid="{625ABC9B-DC86-4864-A119-2F2B336664DE}"/>
    <cellStyle name="Comma 4 2 2 4 4 2" xfId="49449" xr:uid="{7C076464-9CD3-4145-9655-C8E2BF31FF5E}"/>
    <cellStyle name="Comma 4 2 2 4 5" xfId="46007" xr:uid="{4369A234-FF5B-45DE-ABF0-3FADCC78C0CB}"/>
    <cellStyle name="Comma 4 2 2 4 6" xfId="47134" xr:uid="{E4AABE05-2777-4352-BD0E-367646ADF3B1}"/>
    <cellStyle name="Comma 4 2 2 4 7" xfId="44884" xr:uid="{7215034C-3C63-42CD-ABBF-ADB670F1DFCE}"/>
    <cellStyle name="Comma 4 2 2 4 8" xfId="44252" xr:uid="{7A6F644C-114C-483F-8340-B8626E2D9BEF}"/>
    <cellStyle name="Comma 4 2 2 4 9" xfId="54434" xr:uid="{9D7A212B-01B0-4094-97D0-EFC15B84C84A}"/>
    <cellStyle name="Comma 4 2 2 5" xfId="1119" xr:uid="{95DF7EDE-E28A-4278-AA18-532F9ECFAEB6}"/>
    <cellStyle name="Comma 4 2 2 5 2" xfId="1990" xr:uid="{FCA717C2-068A-4211-B100-E9F74928CF8E}"/>
    <cellStyle name="Comma 4 2 2 5 2 2" xfId="3700" xr:uid="{4768B405-8326-46F2-975B-DA02220D48D4}"/>
    <cellStyle name="Comma 4 2 2 5 2 2 2" xfId="52047" xr:uid="{8232F8F5-DBD2-4C48-B4C5-DE46C7D7B9EF}"/>
    <cellStyle name="Comma 4 2 2 5 2 3" xfId="50353" xr:uid="{15AD3FE2-463E-455F-B535-DE063201C21B}"/>
    <cellStyle name="Comma 4 2 2 5 2 4" xfId="48101" xr:uid="{C80B3C95-2048-47ED-8A99-2661EFA2CC38}"/>
    <cellStyle name="Comma 4 2 2 5 3" xfId="2831" xr:uid="{4D0D0B5E-394D-480E-BA2A-006AB46846AF}"/>
    <cellStyle name="Comma 4 2 2 5 3 2" xfId="51180" xr:uid="{2D3A0E96-68D5-48D0-BA3F-44952E712334}"/>
    <cellStyle name="Comma 4 2 2 5 3 3" xfId="48878" xr:uid="{A3FF228E-03A8-4595-AB56-673DBD402AAC}"/>
    <cellStyle name="Comma 4 2 2 5 4" xfId="49544" xr:uid="{7D5C5F41-A63A-426A-95D3-3BC3EA1A2EBA}"/>
    <cellStyle name="Comma 4 2 2 5 5" xfId="47232" xr:uid="{EA276EC4-B440-4368-B8E3-5427BB3B53B6}"/>
    <cellStyle name="Comma 4 2 2 5 6" xfId="44797" xr:uid="{C08EEAC9-243D-494B-9527-37314738A5C6}"/>
    <cellStyle name="Comma 4 2 2 6" xfId="4488" xr:uid="{C8043338-05FE-4175-B476-93683324DC44}"/>
    <cellStyle name="Comma 4 2 2 6 2" xfId="46678" xr:uid="{291CA11E-4D58-43C3-A6AF-CAA3AB511BC6}"/>
    <cellStyle name="Comma 4 2 2 6 3" xfId="45289" xr:uid="{946C3D2F-0196-48C6-98F4-0DEE04512207}"/>
    <cellStyle name="Comma 4 2 2 7" xfId="45193" xr:uid="{BE658AAA-CF79-4F06-89F8-7B12CEAB83F1}"/>
    <cellStyle name="Comma 4 2 2 8" xfId="45485" xr:uid="{11931271-E4E7-4018-8002-192963385DA3}"/>
    <cellStyle name="Comma 4 2 2 9" xfId="45917" xr:uid="{99DD81D7-BFEF-4BD7-B273-51B56EAFBBAC}"/>
    <cellStyle name="Comma 4 2 3" xfId="783" xr:uid="{731975FE-B745-4843-A379-AEAE6280C032}"/>
    <cellStyle name="Comma 4 2 3 10" xfId="44593" xr:uid="{63978405-439D-4B82-A908-831B5E1CE14B}"/>
    <cellStyle name="Comma 4 2 3 11" xfId="44135" xr:uid="{0995C8A9-6723-44B3-8F4D-C935385EDE25}"/>
    <cellStyle name="Comma 4 2 3 12" xfId="52935" xr:uid="{9ACD11B4-6B3C-4872-A755-C94BF03316A6}"/>
    <cellStyle name="Comma 4 2 3 2" xfId="891" xr:uid="{C36EE915-624A-4D6E-9101-E8D8BD28FD27}"/>
    <cellStyle name="Comma 4 2 3 2 2" xfId="1763" xr:uid="{4509FCAF-0980-4F51-95FB-90F747093D8D}"/>
    <cellStyle name="Comma 4 2 3 2 2 2" xfId="3473" xr:uid="{8482CB16-2AB9-4725-A9E4-042AC872D893}"/>
    <cellStyle name="Comma 4 2 3 2 2 2 2" xfId="51820" xr:uid="{11DA6D3C-3A9E-4173-828A-5794C2C91008}"/>
    <cellStyle name="Comma 4 2 3 2 2 3" xfId="50133" xr:uid="{4FA4650A-B027-4B0F-B4E4-8FA84776F5C9}"/>
    <cellStyle name="Comma 4 2 3 2 2 4" xfId="47874" xr:uid="{D8D5ED5D-7711-40DD-9820-A0ADB7C00B80}"/>
    <cellStyle name="Comma 4 2 3 2 2 5" xfId="55506" xr:uid="{086F1F61-258E-4FCD-949B-523215A62DF3}"/>
    <cellStyle name="Comma 4 2 3 2 3" xfId="2604" xr:uid="{0B768EF0-8DD9-4B70-A411-29C6552C6521}"/>
    <cellStyle name="Comma 4 2 3 2 3 2" xfId="50953" xr:uid="{71DE307D-798C-41ED-A411-A41C7380C1C5}"/>
    <cellStyle name="Comma 4 2 3 2 3 3" xfId="48710" xr:uid="{E13ACBDD-F7FE-4CE2-BE09-4FE08D1A6292}"/>
    <cellStyle name="Comma 4 2 3 2 4" xfId="45758" xr:uid="{02674C23-2AEF-4551-AFBA-F69266E77207}"/>
    <cellStyle name="Comma 4 2 3 2 4 2" xfId="49321" xr:uid="{AA2AEAED-4409-4D46-8C36-6E4FADA65C21}"/>
    <cellStyle name="Comma 4 2 3 2 5" xfId="46226" xr:uid="{3CA4A88A-5978-476E-87A7-9113B9785452}"/>
    <cellStyle name="Comma 4 2 3 2 6" xfId="47005" xr:uid="{9CFCC8E5-67BB-47DB-8C5B-8C00ED1701C5}"/>
    <cellStyle name="Comma 4 2 3 2 7" xfId="45059" xr:uid="{D19F5247-2AA4-486E-9ED6-58D7C56BE6E7}"/>
    <cellStyle name="Comma 4 2 3 2 8" xfId="44459" xr:uid="{EF761BA7-E5E2-48FD-98D5-187B5C0482EC}"/>
    <cellStyle name="Comma 4 2 3 2 9" xfId="53793" xr:uid="{0BD90F7F-66D5-4EF8-B008-0573399FA9D2}"/>
    <cellStyle name="Comma 4 2 3 3" xfId="1338" xr:uid="{110626D1-8C9C-417E-9178-2D41E2DA28F9}"/>
    <cellStyle name="Comma 4 2 3 3 2" xfId="2209" xr:uid="{1C4FBC79-666D-4241-8200-FB71526A61AF}"/>
    <cellStyle name="Comma 4 2 3 3 2 2" xfId="3919" xr:uid="{93AC5C91-8F5C-4FCD-A941-CAB9F665D9C3}"/>
    <cellStyle name="Comma 4 2 3 3 2 2 2" xfId="52266" xr:uid="{347C0D15-F459-40F1-B8C8-AD33EFB39E91}"/>
    <cellStyle name="Comma 4 2 3 3 2 3" xfId="50562" xr:uid="{B0EFA023-89E9-4950-B00E-037AE4F8E46E}"/>
    <cellStyle name="Comma 4 2 3 3 2 4" xfId="48320" xr:uid="{FDF99975-F141-4FD8-BA4A-B7B680C5CB73}"/>
    <cellStyle name="Comma 4 2 3 3 3" xfId="3050" xr:uid="{41FD02C7-BEEB-49AC-A04D-E6E32B45C49D}"/>
    <cellStyle name="Comma 4 2 3 3 3 2" xfId="51399" xr:uid="{C5E15390-5AD6-4CC3-AE4D-2B694A210429}"/>
    <cellStyle name="Comma 4 2 3 3 3 3" xfId="48949" xr:uid="{E00C2C70-4492-41C1-B2AD-8E967C0799B4}"/>
    <cellStyle name="Comma 4 2 3 3 4" xfId="49739" xr:uid="{E6B919D8-D4DC-4277-B7D7-4CD90B2EE420}"/>
    <cellStyle name="Comma 4 2 3 3 5" xfId="47451" xr:uid="{744FCD1E-37B3-46C7-9194-DE2FD1DBEBDB}"/>
    <cellStyle name="Comma 4 2 3 3 6" xfId="44772" xr:uid="{E3574EEE-1C9B-4D12-9F04-3422F96F835E}"/>
    <cellStyle name="Comma 4 2 3 3 7" xfId="54648" xr:uid="{261800E5-587C-409F-BB30-CF39555CE63A}"/>
    <cellStyle name="Comma 4 2 3 4" xfId="1655" xr:uid="{E11BFA57-10DC-402F-BB70-0A849F404CCA}"/>
    <cellStyle name="Comma 4 2 3 4 2" xfId="3365" xr:uid="{4DEFF9C0-BF76-4B79-8380-56A442F64D6F}"/>
    <cellStyle name="Comma 4 2 3 4 2 2" xfId="51714" xr:uid="{599901D0-FB9B-471B-81AB-D7E0E26FEC1C}"/>
    <cellStyle name="Comma 4 2 3 4 3" xfId="50032" xr:uid="{3022A2A4-A464-4F9C-9EC2-A098B522C8C1}"/>
    <cellStyle name="Comma 4 2 3 4 4" xfId="47766" xr:uid="{8F4E321E-11AE-4DD9-A2DE-FB7AEDF3BAF7}"/>
    <cellStyle name="Comma 4 2 3 4 5" xfId="45385" xr:uid="{C3250AFB-E315-4648-BA4E-DF0FE6C4ECE5}"/>
    <cellStyle name="Comma 4 2 3 5" xfId="2496" xr:uid="{88932B3C-FCA7-4536-8C4A-E17933BC4A8B}"/>
    <cellStyle name="Comma 4 2 3 5 2" xfId="50847" xr:uid="{5324BED5-7FD8-4A3A-BE71-041E69276C7A}"/>
    <cellStyle name="Comma 4 2 3 5 3" xfId="48607" xr:uid="{60ED3660-DB66-4FFE-A6C3-9893DEC2A348}"/>
    <cellStyle name="Comma 4 2 3 5 4" xfId="45304" xr:uid="{47CCBCD2-DA1C-4DA5-95C9-92E6C33083A4}"/>
    <cellStyle name="Comma 4 2 3 6" xfId="45254" xr:uid="{31D7E113-3498-4FEC-A2F0-AA7B655AC18A}"/>
    <cellStyle name="Comma 4 2 3 6 2" xfId="46897" xr:uid="{BD1FD7CA-8827-49D9-A573-77AC1C179529}"/>
    <cellStyle name="Comma 4 2 3 7" xfId="45459" xr:uid="{1DD30D59-EAD6-4AA4-81C8-8E5AC2D7BDC4}"/>
    <cellStyle name="Comma 4 2 3 7 2" xfId="49218" xr:uid="{21FD7068-A663-4C3F-BCA6-61E5A2BB1BE2}"/>
    <cellStyle name="Comma 4 2 3 8" xfId="45890" xr:uid="{AB5C83C3-3C12-4901-8741-644D59C2A39D}"/>
    <cellStyle name="Comma 4 2 3 9" xfId="46561" xr:uid="{5D8725D4-83ED-4E9E-9855-DA2A43EC218A}"/>
    <cellStyle name="Comma 4 2 4" xfId="728" xr:uid="{D4248B44-56E9-4305-8E7D-42FAF1D1EECD}"/>
    <cellStyle name="Comma 4 2 4 10" xfId="44662" xr:uid="{73FAE8E4-7DEE-4E2D-854E-EEF764D961D7}"/>
    <cellStyle name="Comma 4 2 4 11" xfId="44410" xr:uid="{CDD20447-ACDE-403A-8E4F-C7791B7D4A3A}"/>
    <cellStyle name="Comma 4 2 4 12" xfId="53366" xr:uid="{089F60F3-0509-437D-BDEA-DFD2CBA7FE7A}"/>
    <cellStyle name="Comma 4 2 4 2" xfId="853" xr:uid="{578B17C2-58B8-46DB-8847-65278F56783E}"/>
    <cellStyle name="Comma 4 2 4 2 2" xfId="1725" xr:uid="{F0151A25-07F2-49CE-85FB-796D705A6AB6}"/>
    <cellStyle name="Comma 4 2 4 2 2 2" xfId="3435" xr:uid="{A41BAD7A-6CAC-4831-A848-8CF99A0F3580}"/>
    <cellStyle name="Comma 4 2 4 2 2 2 2" xfId="51783" xr:uid="{5360CB36-FDB4-4E83-9EAF-0B3B382BB849}"/>
    <cellStyle name="Comma 4 2 4 2 2 3" xfId="50098" xr:uid="{F601022E-43BC-41FD-A8FE-1C718C8CBEFE}"/>
    <cellStyle name="Comma 4 2 4 2 2 4" xfId="47836" xr:uid="{E4B8710F-9C13-4BC8-B3C7-008B477DA297}"/>
    <cellStyle name="Comma 4 2 4 2 3" xfId="2566" xr:uid="{0111C70C-CC33-4B32-BA14-D111E39CC9EF}"/>
    <cellStyle name="Comma 4 2 4 2 3 2" xfId="50916" xr:uid="{50E21096-1DD0-48DA-8936-E446E07871F3}"/>
    <cellStyle name="Comma 4 2 4 2 3 3" xfId="48673" xr:uid="{809F1F9B-38A0-4A71-8D96-CBA8AF1AAD8C}"/>
    <cellStyle name="Comma 4 2 4 2 4" xfId="49286" xr:uid="{7B8350D8-D7B3-4CA6-9717-081D405F6CDD}"/>
    <cellStyle name="Comma 4 2 4 2 5" xfId="46967" xr:uid="{3D7CC3F4-C5B6-4042-B5BD-1103404381CA}"/>
    <cellStyle name="Comma 4 2 4 2 6" xfId="55079" xr:uid="{0EFAA627-BAC1-43D8-9A32-3D0A95393376}"/>
    <cellStyle name="Comma 4 2 4 3" xfId="1284" xr:uid="{1641E2BD-AB9F-4F69-97F1-A9BC524DB36D}"/>
    <cellStyle name="Comma 4 2 4 3 2" xfId="2155" xr:uid="{7AE7A873-C0B2-41EA-B906-0E6B410B600D}"/>
    <cellStyle name="Comma 4 2 4 3 2 2" xfId="3865" xr:uid="{8EF9329A-43AE-4D1F-BC89-F8544C7DAF30}"/>
    <cellStyle name="Comma 4 2 4 3 2 2 2" xfId="52212" xr:uid="{6F7C3BA1-3EB6-4326-9C60-C0A5A21F7686}"/>
    <cellStyle name="Comma 4 2 4 3 2 3" xfId="50512" xr:uid="{E35A33A7-F842-438B-A44F-E86B723A3370}"/>
    <cellStyle name="Comma 4 2 4 3 2 4" xfId="48266" xr:uid="{BCCE133D-33AF-4B90-B142-F99F7BBB26C4}"/>
    <cellStyle name="Comma 4 2 4 3 3" xfId="2996" xr:uid="{2635AFEE-9C52-477A-A1FA-BA91754BA0FD}"/>
    <cellStyle name="Comma 4 2 4 3 3 2" xfId="51345" xr:uid="{FC376D60-BFF4-4193-AE98-CC3329117260}"/>
    <cellStyle name="Comma 4 2 4 3 4" xfId="49694" xr:uid="{865516FD-82A5-411D-8CBC-34E61A9F17E9}"/>
    <cellStyle name="Comma 4 2 4 3 5" xfId="47397" xr:uid="{81C8D89F-027D-441F-B099-851779842FAD}"/>
    <cellStyle name="Comma 4 2 4 4" xfId="1601" xr:uid="{DF37A00C-FCFC-4725-99BF-9BFD313750C0}"/>
    <cellStyle name="Comma 4 2 4 4 2" xfId="3311" xr:uid="{893149FF-0BE4-4C04-9C5F-212581638DA2}"/>
    <cellStyle name="Comma 4 2 4 4 2 2" xfId="51660" xr:uid="{97D576DA-A026-42B1-B64B-0CD26B057366}"/>
    <cellStyle name="Comma 4 2 4 4 3" xfId="49982" xr:uid="{41B41A4D-1C6A-4DBF-811F-6F65190CC6C0}"/>
    <cellStyle name="Comma 4 2 4 4 4" xfId="47712" xr:uid="{7ECDF509-AA1A-40CA-80F9-99E304935492}"/>
    <cellStyle name="Comma 4 2 4 5" xfId="2442" xr:uid="{7F282A49-574B-4431-8A27-513E5327173F}"/>
    <cellStyle name="Comma 4 2 4 5 2" xfId="50793" xr:uid="{87EC8042-A008-421F-B305-A684FC4192B2}"/>
    <cellStyle name="Comma 4 2 4 5 3" xfId="48553" xr:uid="{D6EAB781-815E-44A9-9F8A-E4036B5B9413}"/>
    <cellStyle name="Comma 4 2 4 6" xfId="45221" xr:uid="{5DA22E0F-0542-49C2-BE74-325FE729D4E4}"/>
    <cellStyle name="Comma 4 2 4 6 2" xfId="46843" xr:uid="{19EEC414-C626-4850-8751-87D09BA222E9}"/>
    <cellStyle name="Comma 4 2 4 7" xfId="45716" xr:uid="{C804EDE7-C12B-4F6A-9CBF-FDA621E1A40F}"/>
    <cellStyle name="Comma 4 2 4 7 2" xfId="49164" xr:uid="{720801FF-9205-4DBF-9DD5-ABED566DEE4F}"/>
    <cellStyle name="Comma 4 2 4 8" xfId="46172" xr:uid="{6472BD03-2D5D-4028-A47D-4B8787510B01}"/>
    <cellStyle name="Comma 4 2 4 9" xfId="46507" xr:uid="{2BAE4382-41A2-49E4-AB4B-B0988EBA54CD}"/>
    <cellStyle name="Comma 4 2 5" xfId="630" xr:uid="{5BCE91CF-14EB-4414-BFBE-905D5CF60384}"/>
    <cellStyle name="Comma 4 2 5 10" xfId="44315" xr:uid="{D2D9C5E4-2C83-46BC-9320-E782557F829D}"/>
    <cellStyle name="Comma 4 2 5 11" xfId="54221" xr:uid="{77771739-AC7E-4344-B090-01ED04B03567}"/>
    <cellStyle name="Comma 4 2 5 2" xfId="1186" xr:uid="{F040798C-D7F9-48DC-80DF-63FC6086BF1A}"/>
    <cellStyle name="Comma 4 2 5 2 2" xfId="2057" xr:uid="{E4D9BA52-8216-4E9F-B4E1-251911BC3809}"/>
    <cellStyle name="Comma 4 2 5 2 2 2" xfId="3767" xr:uid="{103193E1-00CE-4213-96BE-858203DD56AF}"/>
    <cellStyle name="Comma 4 2 5 2 2 2 2" xfId="52114" xr:uid="{E1243F8A-C598-482C-83BA-9BA53013E207}"/>
    <cellStyle name="Comma 4 2 5 2 2 3" xfId="50418" xr:uid="{946D1EA0-A1A3-43DD-926C-523683D7735C}"/>
    <cellStyle name="Comma 4 2 5 2 2 4" xfId="48168" xr:uid="{F9731DE1-6AF8-4D8A-AC5F-27FC17174479}"/>
    <cellStyle name="Comma 4 2 5 2 3" xfId="2898" xr:uid="{02522578-74E4-4D98-A0A1-F7CE9263422C}"/>
    <cellStyle name="Comma 4 2 5 2 3 2" xfId="51247" xr:uid="{69A5A99A-0B0F-469C-BDDA-6E9D2D4DDE4C}"/>
    <cellStyle name="Comma 4 2 5 2 4" xfId="49605" xr:uid="{8604F841-FFCC-45D0-8096-B7752DECB1F1}"/>
    <cellStyle name="Comma 4 2 5 2 5" xfId="47299" xr:uid="{2EFCC856-2E2C-436B-A179-AB830B084F08}"/>
    <cellStyle name="Comma 4 2 5 3" xfId="1503" xr:uid="{CD2FCC5D-619C-4481-BF74-99B994701914}"/>
    <cellStyle name="Comma 4 2 5 3 2" xfId="3213" xr:uid="{5D940C7F-C201-4E7F-879B-7E94E84E99AD}"/>
    <cellStyle name="Comma 4 2 5 3 2 2" xfId="51562" xr:uid="{2EFCE1E9-144A-4B88-BCAE-6FDE16887E28}"/>
    <cellStyle name="Comma 4 2 5 3 3" xfId="49888" xr:uid="{476FF101-E5D1-4D46-8B2B-6AE0EA199CC7}"/>
    <cellStyle name="Comma 4 2 5 3 4" xfId="47614" xr:uid="{135B320E-F4F6-46A4-A5C3-F7D95BEE9D5A}"/>
    <cellStyle name="Comma 4 2 5 4" xfId="2344" xr:uid="{A605747D-746B-466A-8AE4-B6344FB2AC9E}"/>
    <cellStyle name="Comma 4 2 5 4 2" xfId="50695" xr:uid="{7BD2250B-06A1-412E-8AFF-8302C25800A4}"/>
    <cellStyle name="Comma 4 2 5 4 3" xfId="48455" xr:uid="{AFEAE3A4-5DE1-43B8-9786-DFD6B8402228}"/>
    <cellStyle name="Comma 4 2 5 5" xfId="45142" xr:uid="{3937AF70-1869-4B90-BCCA-D04E9F9A116F}"/>
    <cellStyle name="Comma 4 2 5 5 2" xfId="46745" xr:uid="{BB45504D-1798-4468-B2B7-DC6D78BC72C9}"/>
    <cellStyle name="Comma 4 2 5 6" xfId="45628" xr:uid="{2A49675A-873E-4132-901B-C32AEE5E06FB}"/>
    <cellStyle name="Comma 4 2 5 6 2" xfId="49066" xr:uid="{F88BD25B-98C5-444A-B7AF-4AF9F215C9AC}"/>
    <cellStyle name="Comma 4 2 5 7" xfId="46074" xr:uid="{21792285-16E3-49CB-8A55-03C910B4DA3D}"/>
    <cellStyle name="Comma 4 2 5 8" xfId="46409" xr:uid="{BDA697A2-BA7E-40A8-99AA-22BBB1EAD95C}"/>
    <cellStyle name="Comma 4 2 5 9" xfId="44945" xr:uid="{F5DAF630-D257-4983-8CBA-D1DD35EDACD9}"/>
    <cellStyle name="Comma 4 2 6" xfId="932" xr:uid="{B97C4C53-8FA4-46A9-852E-F3A4DF71523B}"/>
    <cellStyle name="Comma 4 2 6 2" xfId="1804" xr:uid="{55B6E540-1235-4187-9C68-6F53BFEF55F5}"/>
    <cellStyle name="Comma 4 2 6 2 2" xfId="3514" xr:uid="{E74AA244-759F-4796-88F6-EA3A1F4B32E8}"/>
    <cellStyle name="Comma 4 2 6 2 2 2" xfId="51861" xr:uid="{0382B21E-895D-4730-AB00-C3F52436FA7C}"/>
    <cellStyle name="Comma 4 2 6 2 3" xfId="50170" xr:uid="{FCA3ED7A-514A-420E-837F-FC0C296598F4}"/>
    <cellStyle name="Comma 4 2 6 2 4" xfId="47915" xr:uid="{6EF97D4F-7585-4A9D-8A1E-FFCEA4DDE57B}"/>
    <cellStyle name="Comma 4 2 6 3" xfId="2645" xr:uid="{FDD70481-7937-4247-8E7A-7EC09C3A6DC4}"/>
    <cellStyle name="Comma 4 2 6 3 2" xfId="50994" xr:uid="{82B8945B-BA0B-4D23-90F2-D52CA8CB76CC}"/>
    <cellStyle name="Comma 4 2 6 3 3" xfId="48751" xr:uid="{2CBDADC7-46F6-450D-947D-FB755BAC8056}"/>
    <cellStyle name="Comma 4 2 6 4" xfId="45527" xr:uid="{2241AF36-78E9-4C3B-9A30-1196445DBE6D}"/>
    <cellStyle name="Comma 4 2 6 4 2" xfId="47046" xr:uid="{E31CE3F4-A49F-4BC8-A7FC-C7DAD7800E95}"/>
    <cellStyle name="Comma 4 2 6 5" xfId="45961" xr:uid="{2B89DF3A-EA6C-41D4-A5D0-CB1E7DA294E7}"/>
    <cellStyle name="Comma 4 2 6 5 2" xfId="49362" xr:uid="{A2AE0302-F3D2-4BE4-BFA1-A1E32F1C050E}"/>
    <cellStyle name="Comma 4 2 6 6" xfId="46340" xr:uid="{A73BF3B9-B180-4F41-B185-CB5AF9F93813}"/>
    <cellStyle name="Comma 4 2 6 7" xfId="44842" xr:uid="{3CDDE997-DB33-4B03-B782-B6C597BD4409}"/>
    <cellStyle name="Comma 4 2 6 8" xfId="44206" xr:uid="{273E8325-BEAA-4E0A-9F28-D0D10FFB0231}"/>
    <cellStyle name="Comma 4 2 7" xfId="981" xr:uid="{6C0BFFBB-51E5-4041-ACC7-9548662370D8}"/>
    <cellStyle name="Comma 4 2 7 2" xfId="1852" xr:uid="{BC1A5038-AE9F-49FC-8D28-D897DC4186B3}"/>
    <cellStyle name="Comma 4 2 7 2 2" xfId="3562" xr:uid="{53EE1281-5459-435F-AEF3-C5B9457633BB}"/>
    <cellStyle name="Comma 4 2 7 2 2 2" xfId="51909" xr:uid="{79DF8922-D643-4252-9246-B17C312EEA6E}"/>
    <cellStyle name="Comma 4 2 7 2 3" xfId="50217" xr:uid="{C43C237D-72AC-4A20-B1A6-D2465E605136}"/>
    <cellStyle name="Comma 4 2 7 2 4" xfId="47963" xr:uid="{A1829B96-449E-443B-A124-AB6474AC33DE}"/>
    <cellStyle name="Comma 4 2 7 3" xfId="2693" xr:uid="{7891B7B9-5F6B-4BC4-ACDC-AE3372D76CFC}"/>
    <cellStyle name="Comma 4 2 7 3 2" xfId="51042" xr:uid="{4C05FD30-2E44-40EE-8472-09039194DB10}"/>
    <cellStyle name="Comma 4 2 7 3 3" xfId="48798" xr:uid="{41BAE4AE-356E-46F4-BE4E-6A540C7719A3}"/>
    <cellStyle name="Comma 4 2 7 4" xfId="49409" xr:uid="{DA0706B9-41C1-4609-8DBD-476A68E676BA}"/>
    <cellStyle name="Comma 4 2 7 5" xfId="47094" xr:uid="{95715A0B-4D86-47AC-8203-C1E10304A2EC}"/>
    <cellStyle name="Comma 4 2 7 6" xfId="44723" xr:uid="{9DAB905E-3B28-4D14-A806-FD7780998C05}"/>
    <cellStyle name="Comma 4 2 8" xfId="1073" xr:uid="{B69AE86D-A3AD-48F3-8EF9-17FC0B52BBA5}"/>
    <cellStyle name="Comma 4 2 8 2" xfId="1944" xr:uid="{56B9B381-EBFC-4B33-A762-3EF90D63CB45}"/>
    <cellStyle name="Comma 4 2 8 2 2" xfId="3654" xr:uid="{0D6B39C0-5AAE-47BF-9B8C-0FF368E92611}"/>
    <cellStyle name="Comma 4 2 8 2 2 2" xfId="52001" xr:uid="{828C7D25-FA7E-4AF8-B959-A8CF4A62AC5A}"/>
    <cellStyle name="Comma 4 2 8 2 3" xfId="50307" xr:uid="{77DC3927-DF85-4B7A-AA3A-53181EDD6262}"/>
    <cellStyle name="Comma 4 2 8 2 4" xfId="48055" xr:uid="{F80B26C7-ED2F-4696-B3D0-F54B8C286C70}"/>
    <cellStyle name="Comma 4 2 8 3" xfId="2785" xr:uid="{E12D4DE8-ABD3-4BD5-8590-9992261A46C1}"/>
    <cellStyle name="Comma 4 2 8 3 2" xfId="51134" xr:uid="{4F340539-11A4-4E0C-80D5-B1BB93F0B85A}"/>
    <cellStyle name="Comma 4 2 8 4" xfId="49500" xr:uid="{B06A6EB2-0F9C-417A-95E7-11F5A5A4C46B}"/>
    <cellStyle name="Comma 4 2 8 5" xfId="47186" xr:uid="{40239682-601E-4DA9-AF9C-A4C43098ABFF}"/>
    <cellStyle name="Comma 4 2 8 6" xfId="45332" xr:uid="{0AC7EAB9-49A9-4869-B5EE-1D89520CB33B}"/>
    <cellStyle name="Comma 4 2 9" xfId="1436" xr:uid="{46230247-8352-4C64-A79F-2490B1E06FC4}"/>
    <cellStyle name="Comma 4 2 9 2" xfId="3146" xr:uid="{7D54386F-0935-46DD-A893-9FAB7A541C5C}"/>
    <cellStyle name="Comma 4 2 9 2 2" xfId="51495" xr:uid="{CF9BA631-3226-489B-8FCE-057A667B1C69}"/>
    <cellStyle name="Comma 4 2 9 3" xfId="49823" xr:uid="{6D61E7EE-373B-45C6-A3CB-BA12FDA42B4F}"/>
    <cellStyle name="Comma 4 2 9 4" xfId="47547" xr:uid="{6FF87A35-9735-47A9-A29C-1D1EFC19D704}"/>
    <cellStyle name="Comma 4 20" xfId="52398" xr:uid="{891314B1-8513-4D56-BD39-7DFD8E1A3C62}"/>
    <cellStyle name="Comma 4 3" xfId="325" xr:uid="{92A840C0-CD7D-4F87-A6B9-EFD8E551DE36}"/>
    <cellStyle name="Comma 4 3 10" xfId="2291" xr:uid="{CB192781-7112-4E5C-84A8-C56F45EA3656}"/>
    <cellStyle name="Comma 4 3 10 2" xfId="50642" xr:uid="{57949601-7DF6-44F2-A1BE-4911912774A5}"/>
    <cellStyle name="Comma 4 3 10 3" xfId="48402" xr:uid="{05131B97-5F0C-4718-A7C9-DA854C1913A5}"/>
    <cellStyle name="Comma 4 3 11" xfId="4005" xr:uid="{4F2D36C2-BB4F-485B-ACA7-8C088618C64C}"/>
    <cellStyle name="Comma 4 3 11 2" xfId="49012" xr:uid="{732BEB95-F6FE-4215-9CF2-7D34D55505A3}"/>
    <cellStyle name="Comma 4 3 11 3" xfId="46646" xr:uid="{628987F6-02E7-4951-8A24-01A301A6D155}"/>
    <cellStyle name="Comma 4 3 12" xfId="4378" xr:uid="{A07F8470-0CF1-446B-9CE1-BDCD22D1EA17}"/>
    <cellStyle name="Comma 4 3 12 2" xfId="45401" xr:uid="{56E05CB0-A855-4EF9-9A7B-71CAB81E9AB7}"/>
    <cellStyle name="Comma 4 3 13" xfId="6515" xr:uid="{2F7D2542-2E25-488C-AE0F-1EBBBC581903}"/>
    <cellStyle name="Comma 4 3 13 2" xfId="45825" xr:uid="{19E31CB1-1FC7-4EB9-A3D9-6DC707A6930A}"/>
    <cellStyle name="Comma 4 3 14" xfId="46306" xr:uid="{23760A76-1587-4BFD-8DFD-FEA97B788273}"/>
    <cellStyle name="Comma 4 3 15" xfId="44527" xr:uid="{0288C1FD-50B9-4ADF-956B-87C78BA91938}"/>
    <cellStyle name="Comma 4 3 16" xfId="44069" xr:uid="{8E35D326-70E0-46DE-B49C-1A46E7D96A24}"/>
    <cellStyle name="Comma 4 3 17" xfId="553" xr:uid="{E4D6C6A4-9FE0-494E-98DD-CBACA9203B7B}"/>
    <cellStyle name="Comma 4 3 18" xfId="52611" xr:uid="{2EFDB29C-0B57-4D81-A415-4AF109427781}"/>
    <cellStyle name="Comma 4 3 2" xfId="577" xr:uid="{9AB7813A-B4E7-4192-AF09-C16FA62186F6}"/>
    <cellStyle name="Comma 4 3 2 10" xfId="46454" xr:uid="{688A2983-D959-49A6-BB36-26975D82656A}"/>
    <cellStyle name="Comma 4 3 2 11" xfId="44634" xr:uid="{A643F4EC-5C2E-47C2-8CBB-C1ED54BC1565}"/>
    <cellStyle name="Comma 4 3 2 12" xfId="44176" xr:uid="{B405D792-CE0B-4FAB-9594-ED51E97AB439}"/>
    <cellStyle name="Comma 4 3 2 13" xfId="53038" xr:uid="{FFCE77F1-F410-4F7A-B636-72A516F7F2CA}"/>
    <cellStyle name="Comma 4 3 2 2" xfId="824" xr:uid="{E0027E03-3481-4189-9B0A-65B97414F4BD}"/>
    <cellStyle name="Comma 4 3 2 2 10" xfId="44499" xr:uid="{015FAD39-9B49-4850-AC43-0A43D6C5CB40}"/>
    <cellStyle name="Comma 4 3 2 2 11" xfId="53897" xr:uid="{C07AA561-072D-4B4B-B75C-4FD7625C4BC6}"/>
    <cellStyle name="Comma 4 3 2 2 2" xfId="1379" xr:uid="{D0A29976-0EEB-4798-9314-E96D57691394}"/>
    <cellStyle name="Comma 4 3 2 2 2 2" xfId="2250" xr:uid="{6DE77FE8-D2AF-476F-AE2D-1BF6D5538F2B}"/>
    <cellStyle name="Comma 4 3 2 2 2 2 2" xfId="3960" xr:uid="{E802FEDA-5D90-4A97-924B-583C7CFF0666}"/>
    <cellStyle name="Comma 4 3 2 2 2 2 2 2" xfId="52307" xr:uid="{AD9A16C3-E84A-4BDC-B9F5-930B45EF1BC0}"/>
    <cellStyle name="Comma 4 3 2 2 2 2 3" xfId="50601" xr:uid="{9756EF5E-C63A-4FCE-B8AC-8F14D456EAC1}"/>
    <cellStyle name="Comma 4 3 2 2 2 2 4" xfId="48361" xr:uid="{A762BBF4-AE35-4697-A3EE-633CB6787F83}"/>
    <cellStyle name="Comma 4 3 2 2 2 3" xfId="3091" xr:uid="{D190378B-27B8-46B0-A0C3-1849A42E319A}"/>
    <cellStyle name="Comma 4 3 2 2 2 3 2" xfId="51440" xr:uid="{C0247402-4205-45A0-BFC6-40FDDC40D2D8}"/>
    <cellStyle name="Comma 4 3 2 2 2 4" xfId="49769" xr:uid="{2F4DEAF1-60CC-41FD-BD63-BAC263ED5247}"/>
    <cellStyle name="Comma 4 3 2 2 2 5" xfId="47492" xr:uid="{A835E946-3DF5-4FD5-AA92-FA45BB736708}"/>
    <cellStyle name="Comma 4 3 2 2 2 6" xfId="55610" xr:uid="{442DE594-01BD-4E34-9E3C-A7CE7E1D6591}"/>
    <cellStyle name="Comma 4 3 2 2 3" xfId="1696" xr:uid="{72C25F52-8250-4915-A75E-1C701093E787}"/>
    <cellStyle name="Comma 4 3 2 2 3 2" xfId="3406" xr:uid="{146152EF-86CA-41BD-8ED1-62DE0D1188D0}"/>
    <cellStyle name="Comma 4 3 2 2 3 2 2" xfId="51755" xr:uid="{3D26B7FF-EA02-4C2D-921B-719ADE6C30AC}"/>
    <cellStyle name="Comma 4 3 2 2 3 3" xfId="50071" xr:uid="{13FD9DF3-C551-4E3B-A0D8-F67628E43B20}"/>
    <cellStyle name="Comma 4 3 2 2 3 4" xfId="47807" xr:uid="{EE821A8F-E151-4B57-A135-8F1BD0871E85}"/>
    <cellStyle name="Comma 4 3 2 2 4" xfId="2537" xr:uid="{8A2748B9-E4C2-4638-84DE-CDE854CB8832}"/>
    <cellStyle name="Comma 4 3 2 2 4 2" xfId="50888" xr:uid="{5D86A5ED-7DB5-4A29-B9E7-29522FC358BE}"/>
    <cellStyle name="Comma 4 3 2 2 4 3" xfId="48648" xr:uid="{F58AA898-4433-417A-9DBE-995E6294C15B}"/>
    <cellStyle name="Comma 4 3 2 2 5" xfId="45277" xr:uid="{CB0C1FE7-5199-48A3-8114-499B4020CFDE}"/>
    <cellStyle name="Comma 4 3 2 2 5 2" xfId="46938" xr:uid="{FF22CA73-F380-4AE8-9F04-27D3AC5FCD7B}"/>
    <cellStyle name="Comma 4 3 2 2 6" xfId="45799" xr:uid="{5198C90E-C2C4-4B5F-9860-9892888D895A}"/>
    <cellStyle name="Comma 4 3 2 2 6 2" xfId="49259" xr:uid="{53C6AE32-0909-461D-8DC2-C13732253832}"/>
    <cellStyle name="Comma 4 3 2 2 7" xfId="46267" xr:uid="{7A83DE88-A35A-4708-A496-7B6EF7F751A2}"/>
    <cellStyle name="Comma 4 3 2 2 8" xfId="46602" xr:uid="{140B7E77-0B96-4122-A809-F2F31CE9601C}"/>
    <cellStyle name="Comma 4 3 2 2 9" xfId="45099" xr:uid="{9737AD31-07EE-4BE5-A942-C4F62EA37DDF}"/>
    <cellStyle name="Comma 4 3 2 3" xfId="675" xr:uid="{F948341E-F2CF-457D-8694-47234D9AE46D}"/>
    <cellStyle name="Comma 4 3 2 3 10" xfId="54751" xr:uid="{CA4789AE-83D7-427F-9C7C-7C4D9292D7F6}"/>
    <cellStyle name="Comma 4 3 2 3 2" xfId="1231" xr:uid="{CD39B684-3651-4753-B8D3-9ECF86A385BF}"/>
    <cellStyle name="Comma 4 3 2 3 2 2" xfId="2102" xr:uid="{3F4E2E87-B92C-4344-937D-CA5616673CC1}"/>
    <cellStyle name="Comma 4 3 2 3 2 2 2" xfId="3812" xr:uid="{CFB7659B-819C-48C1-9EDB-4DDAC6D635AC}"/>
    <cellStyle name="Comma 4 3 2 3 2 2 2 2" xfId="52159" xr:uid="{2DB145F8-18C5-46AA-83D1-9AA36A634919}"/>
    <cellStyle name="Comma 4 3 2 3 2 2 3" xfId="50462" xr:uid="{AD027DBE-C397-4C67-9578-68F4E8511785}"/>
    <cellStyle name="Comma 4 3 2 3 2 2 4" xfId="48213" xr:uid="{E8704A17-E2BE-48B4-9920-B0EA87B6E226}"/>
    <cellStyle name="Comma 4 3 2 3 2 3" xfId="2943" xr:uid="{DBA821D5-D45C-4FF4-977A-804C12B2BDAE}"/>
    <cellStyle name="Comma 4 3 2 3 2 3 2" xfId="51292" xr:uid="{74BA968E-048C-4B41-A7D6-3EAFA2C370CA}"/>
    <cellStyle name="Comma 4 3 2 3 2 4" xfId="49647" xr:uid="{05AA84CA-7ACD-4D7F-ABEE-58E047CADDBF}"/>
    <cellStyle name="Comma 4 3 2 3 2 5" xfId="47344" xr:uid="{AA37D85D-3F0B-45F1-B4AF-4BCABC991EB1}"/>
    <cellStyle name="Comma 4 3 2 3 3" xfId="1548" xr:uid="{B39589FF-4E75-4797-825A-18A9164E772D}"/>
    <cellStyle name="Comma 4 3 2 3 3 2" xfId="3258" xr:uid="{4FA33CAD-C2E1-4854-837B-A0C6901475F8}"/>
    <cellStyle name="Comma 4 3 2 3 3 2 2" xfId="51607" xr:uid="{B624D1F4-D1A2-4C02-BC76-BB9D6DDA4111}"/>
    <cellStyle name="Comma 4 3 2 3 3 3" xfId="49932" xr:uid="{8A846DF0-5760-4669-B460-C557668681D5}"/>
    <cellStyle name="Comma 4 3 2 3 3 4" xfId="47659" xr:uid="{936BC8E3-E0C4-42F2-A36D-4AF8690D2DF1}"/>
    <cellStyle name="Comma 4 3 2 3 4" xfId="2389" xr:uid="{1456EBF4-EA4E-451F-921C-D19211960670}"/>
    <cellStyle name="Comma 4 3 2 3 4 2" xfId="50740" xr:uid="{71495F11-7736-4E16-9368-9D6F9C3859B8}"/>
    <cellStyle name="Comma 4 3 2 3 4 3" xfId="48500" xr:uid="{A173605E-00C7-4DCC-BB7F-37C9A673FAC3}"/>
    <cellStyle name="Comma 4 3 2 3 5" xfId="45669" xr:uid="{847BAEAF-566D-4254-A251-7FDAF96E758C}"/>
    <cellStyle name="Comma 4 3 2 3 5 2" xfId="49111" xr:uid="{338EF1F5-B92A-44F3-AF09-3288A61C1C43}"/>
    <cellStyle name="Comma 4 3 2 3 6" xfId="46119" xr:uid="{B230A188-3B5E-43F9-ACF4-FB288815E4AA}"/>
    <cellStyle name="Comma 4 3 2 3 7" xfId="46790" xr:uid="{58B17533-636B-4D83-9E9E-812177DD8931}"/>
    <cellStyle name="Comma 4 3 2 3 8" xfId="44990" xr:uid="{CCC7C0CD-2FF1-4B6B-A77C-AE6E2F8501F4}"/>
    <cellStyle name="Comma 4 3 2 3 9" xfId="44358" xr:uid="{5315555A-C0CA-4075-B9D9-FC879398AAEA}"/>
    <cellStyle name="Comma 4 3 2 4" xfId="1035" xr:uid="{2B864E35-ED5E-4321-9669-E34134B14EF4}"/>
    <cellStyle name="Comma 4 3 2 4 2" xfId="1906" xr:uid="{3FC255F3-0102-4212-8700-7D2F45848780}"/>
    <cellStyle name="Comma 4 3 2 4 2 2" xfId="3616" xr:uid="{B15F9DE1-C238-42A7-ABC0-CC31A8A58DF6}"/>
    <cellStyle name="Comma 4 3 2 4 2 2 2" xfId="51963" xr:uid="{4C0481F9-B086-4090-B607-FE673F272515}"/>
    <cellStyle name="Comma 4 3 2 4 2 3" xfId="50269" xr:uid="{D19C1C36-E124-4FB6-8BB7-D4D23DFBD9D9}"/>
    <cellStyle name="Comma 4 3 2 4 2 4" xfId="48017" xr:uid="{D41764F7-864B-491E-A70C-7E0BF8A82C76}"/>
    <cellStyle name="Comma 4 3 2 4 3" xfId="2747" xr:uid="{87EED861-E6D5-4E69-A41A-6A2929FDC72E}"/>
    <cellStyle name="Comma 4 3 2 4 3 2" xfId="51096" xr:uid="{9E3FA254-7F58-4C2C-8294-138E4E8CBCA1}"/>
    <cellStyle name="Comma 4 3 2 4 3 3" xfId="48846" xr:uid="{04A0631B-F24E-4C1B-BE28-8E879351F5DB}"/>
    <cellStyle name="Comma 4 3 2 4 4" xfId="45582" xr:uid="{35F95C62-C669-4E32-B74F-7F42EB3BCAE4}"/>
    <cellStyle name="Comma 4 3 2 4 4 2" xfId="49463" xr:uid="{88B77BA5-31C4-49EF-9212-2584105C0E7D}"/>
    <cellStyle name="Comma 4 3 2 4 5" xfId="46021" xr:uid="{334801EC-A81C-45C9-8BC0-8FE7FB5BE58B}"/>
    <cellStyle name="Comma 4 3 2 4 6" xfId="47148" xr:uid="{FA5173B8-0CA1-49CA-9366-D7D62155F869}"/>
    <cellStyle name="Comma 4 3 2 4 7" xfId="44898" xr:uid="{B019B11F-B657-4634-9417-ABB35AED74FA}"/>
    <cellStyle name="Comma 4 3 2 4 8" xfId="44266" xr:uid="{BAF92592-F508-4A41-A80A-3B60DB3DAC23}"/>
    <cellStyle name="Comma 4 3 2 5" xfId="1133" xr:uid="{207B8B03-F330-4951-8817-0E60D453DFD9}"/>
    <cellStyle name="Comma 4 3 2 5 2" xfId="2004" xr:uid="{3E88E30D-17F5-487D-9B5F-CD271A1815F7}"/>
    <cellStyle name="Comma 4 3 2 5 2 2" xfId="3714" xr:uid="{D3912BEA-7C11-46B9-BCEF-2FE326B9D55A}"/>
    <cellStyle name="Comma 4 3 2 5 2 2 2" xfId="52061" xr:uid="{6436BC28-64FC-435D-8F71-B222783E5F43}"/>
    <cellStyle name="Comma 4 3 2 5 2 3" xfId="50367" xr:uid="{4E9984EB-ADE8-4F1F-BE05-6ABACD656D2F}"/>
    <cellStyle name="Comma 4 3 2 5 2 4" xfId="48115" xr:uid="{A480BEDF-B7C2-405C-9147-8D70909E2906}"/>
    <cellStyle name="Comma 4 3 2 5 3" xfId="2845" xr:uid="{64A443BA-46B4-4F43-A6CB-F6DAA082273F}"/>
    <cellStyle name="Comma 4 3 2 5 3 2" xfId="51194" xr:uid="{B2802AC5-9F9E-4436-9AE2-4B6B472DF63B}"/>
    <cellStyle name="Comma 4 3 2 5 3 3" xfId="48892" xr:uid="{84F43A61-C709-49EB-BEA8-E14B86A11F94}"/>
    <cellStyle name="Comma 4 3 2 5 4" xfId="49558" xr:uid="{798CAB84-7C51-451E-ABFE-B7F1BB9DBBDF}"/>
    <cellStyle name="Comma 4 3 2 5 5" xfId="47246" xr:uid="{8FD309DE-880C-46FF-BE13-897E926DF2F2}"/>
    <cellStyle name="Comma 4 3 2 5 6" xfId="44811" xr:uid="{491C6084-DC03-4EF4-886D-D35037220C7F}"/>
    <cellStyle name="Comma 4 3 2 6" xfId="45296" xr:uid="{EA1AFB0E-3D11-4D33-A87A-806AE73D2ED8}"/>
    <cellStyle name="Comma 4 3 2 6 2" xfId="46692" xr:uid="{482B9AC1-3D59-42CA-9049-FB46E44DBAA3}"/>
    <cellStyle name="Comma 4 3 2 7" xfId="45181" xr:uid="{BF28C7ED-2837-4D90-95DE-EB46651902B0}"/>
    <cellStyle name="Comma 4 3 2 8" xfId="45499" xr:uid="{F1417959-6CB0-4DFF-89FC-B54A5F549A07}"/>
    <cellStyle name="Comma 4 3 2 9" xfId="45931" xr:uid="{A5A0E6CA-1CE6-4BF9-8383-F0E79A55C258}"/>
    <cellStyle name="Comma 4 3 3" xfId="770" xr:uid="{8CCD6B10-FE43-4F4E-AA8F-F84B88492EE1}"/>
    <cellStyle name="Comma 4 3 3 10" xfId="44580" xr:uid="{3BD74B18-8C71-4FD5-B8AD-2B7D25844EEB}"/>
    <cellStyle name="Comma 4 3 3 11" xfId="44122" xr:uid="{ADA9AD20-DFEE-4D95-A499-7B7F843D63E6}"/>
    <cellStyle name="Comma 4 3 3 12" xfId="53469" xr:uid="{F484978B-9A04-49AD-BD3C-8DA982C84D23}"/>
    <cellStyle name="Comma 4 3 3 2" xfId="904" xr:uid="{696F76DC-F572-4F3F-A9F6-140816089D06}"/>
    <cellStyle name="Comma 4 3 3 2 2" xfId="1776" xr:uid="{166F997F-F3D1-4C67-89B3-85CB7890670B}"/>
    <cellStyle name="Comma 4 3 3 2 2 2" xfId="3486" xr:uid="{86993F2A-9257-4379-9E36-A88C94632663}"/>
    <cellStyle name="Comma 4 3 3 2 2 2 2" xfId="51833" xr:uid="{58FF420F-49B9-4385-8A92-0231D75DC96A}"/>
    <cellStyle name="Comma 4 3 3 2 2 3" xfId="50143" xr:uid="{21F3605A-458B-4F25-B5DE-EE65BDFB7A11}"/>
    <cellStyle name="Comma 4 3 3 2 2 4" xfId="47887" xr:uid="{6886BAE2-2FE2-49D1-92D4-B692360FCCDE}"/>
    <cellStyle name="Comma 4 3 3 2 3" xfId="2617" xr:uid="{B0D1B970-C21A-4CD8-B7A7-B30EC4C39079}"/>
    <cellStyle name="Comma 4 3 3 2 3 2" xfId="50966" xr:uid="{1905DC8F-55E4-4CEE-B9AA-1D18D8B386DC}"/>
    <cellStyle name="Comma 4 3 3 2 3 3" xfId="48723" xr:uid="{B66E4556-E4B4-4337-A1F3-8E1CDEC5041F}"/>
    <cellStyle name="Comma 4 3 3 2 4" xfId="45750" xr:uid="{A2498367-FA4B-4B39-A87B-8EDBB11DEE6F}"/>
    <cellStyle name="Comma 4 3 3 2 4 2" xfId="49334" xr:uid="{D05AFCDA-1104-4963-96B4-7EB7B1B0D729}"/>
    <cellStyle name="Comma 4 3 3 2 5" xfId="46213" xr:uid="{A7730FC4-3AFA-45EA-9EB1-55AE7E6BE909}"/>
    <cellStyle name="Comma 4 3 3 2 6" xfId="47018" xr:uid="{6F759487-9BEA-4C7E-A835-3D0DFBFA2D7B}"/>
    <cellStyle name="Comma 4 3 3 2 7" xfId="45046" xr:uid="{B32E5A37-AD84-4F0B-A190-27C9784CE226}"/>
    <cellStyle name="Comma 4 3 3 2 8" xfId="44446" xr:uid="{D147AD94-2DDB-47E4-9E14-D9D3428F6FFD}"/>
    <cellStyle name="Comma 4 3 3 2 9" xfId="55182" xr:uid="{456114E1-332C-4DC9-A26A-A970E3EB490F}"/>
    <cellStyle name="Comma 4 3 3 3" xfId="1325" xr:uid="{83F419A0-EA8A-439C-81A3-2DD45C4E956F}"/>
    <cellStyle name="Comma 4 3 3 3 2" xfId="2196" xr:uid="{E48AA415-36F8-4E79-9397-572C6A74BB15}"/>
    <cellStyle name="Comma 4 3 3 3 2 2" xfId="3906" xr:uid="{9E41B568-8A35-4898-ADD9-B8E0196C4F1E}"/>
    <cellStyle name="Comma 4 3 3 3 2 2 2" xfId="52253" xr:uid="{45162276-17D1-4FF1-B280-EF01764B1952}"/>
    <cellStyle name="Comma 4 3 3 3 2 3" xfId="50550" xr:uid="{CC35F388-509E-4862-925F-0D341BE7D531}"/>
    <cellStyle name="Comma 4 3 3 3 2 4" xfId="48307" xr:uid="{20699A2D-CC85-47A1-BF0D-1CF97EEB3F8F}"/>
    <cellStyle name="Comma 4 3 3 3 3" xfId="3037" xr:uid="{706BA3DD-A3C7-440F-BDA2-B782E7A47238}"/>
    <cellStyle name="Comma 4 3 3 3 3 2" xfId="51386" xr:uid="{8F137807-4F1A-4E03-8EEF-11D074E62C42}"/>
    <cellStyle name="Comma 4 3 3 3 3 3" xfId="48936" xr:uid="{BE179D87-47A6-4804-9BD6-8871EBDB778A}"/>
    <cellStyle name="Comma 4 3 3 3 4" xfId="49728" xr:uid="{D4D5DB36-98BA-4583-8C6A-A6A6A0E2A9D8}"/>
    <cellStyle name="Comma 4 3 3 3 5" xfId="47438" xr:uid="{8B85A1FB-43CF-4153-8B8F-22E8A9972717}"/>
    <cellStyle name="Comma 4 3 3 3 6" xfId="44759" xr:uid="{838C6E90-9409-4B5E-ADA3-AAD99BB5F489}"/>
    <cellStyle name="Comma 4 3 3 4" xfId="1642" xr:uid="{A457F1BB-7553-4604-9EA3-CC97A8C14257}"/>
    <cellStyle name="Comma 4 3 3 4 2" xfId="3352" xr:uid="{CF050045-9D9B-4D1C-BE84-D31CED282C2C}"/>
    <cellStyle name="Comma 4 3 3 4 2 2" xfId="51701" xr:uid="{11B233DF-C4F0-4145-908A-7CF1F10D8F32}"/>
    <cellStyle name="Comma 4 3 3 4 3" xfId="50020" xr:uid="{DEFC7079-9805-4B1E-803E-F335FD9F25D0}"/>
    <cellStyle name="Comma 4 3 3 4 4" xfId="47753" xr:uid="{0D1BF1E3-D8DD-4349-80D1-11556D5452C9}"/>
    <cellStyle name="Comma 4 3 3 4 5" xfId="45372" xr:uid="{25DC636E-27BF-4DCA-8C8D-F94ABA2ECC3A}"/>
    <cellStyle name="Comma 4 3 3 5" xfId="2483" xr:uid="{4C1E9514-2BE1-4EAD-8F03-F726ABEA8442}"/>
    <cellStyle name="Comma 4 3 3 5 2" xfId="50834" xr:uid="{4B8DAA45-46D2-40E2-B135-6705F0876CB0}"/>
    <cellStyle name="Comma 4 3 3 5 3" xfId="48594" xr:uid="{86A4B59C-5B80-41B5-9025-B840CAB2A7FB}"/>
    <cellStyle name="Comma 4 3 3 6" xfId="45248" xr:uid="{4077056A-5204-4C48-A936-10C4599503F8}"/>
    <cellStyle name="Comma 4 3 3 6 2" xfId="46884" xr:uid="{9F20FF50-0FB8-496B-A796-72E2FE8AC78E}"/>
    <cellStyle name="Comma 4 3 3 7" xfId="45446" xr:uid="{6075643D-D311-45CB-B12E-9E14AB34B7B2}"/>
    <cellStyle name="Comma 4 3 3 7 2" xfId="49205" xr:uid="{399C83D8-51C4-4CB3-B88B-28CEA6404C8C}"/>
    <cellStyle name="Comma 4 3 3 8" xfId="45877" xr:uid="{61F11F5D-CF53-4CE4-A044-D83A8603A31B}"/>
    <cellStyle name="Comma 4 3 3 9" xfId="46548" xr:uid="{5EA2CD73-01F9-4DB1-AEB0-87966118B139}"/>
    <cellStyle name="Comma 4 3 4" xfId="716" xr:uid="{CEFE969B-F68F-4EAC-8C58-A25754837AF4}"/>
    <cellStyle name="Comma 4 3 4 10" xfId="44676" xr:uid="{96590451-0FC2-43D2-AB51-5A6324642C38}"/>
    <cellStyle name="Comma 4 3 4 11" xfId="44398" xr:uid="{377441D8-92EA-47FA-9CBC-AE6C4B2CE5BA}"/>
    <cellStyle name="Comma 4 3 4 12" xfId="54324" xr:uid="{F4E12A39-6AA3-48F8-82B7-A1987095851B}"/>
    <cellStyle name="Comma 4 3 4 2" xfId="867" xr:uid="{9C6BEF8E-C8A2-4A9A-B079-41C3DDEB020E}"/>
    <cellStyle name="Comma 4 3 4 2 2" xfId="1739" xr:uid="{832752EA-8C97-4DC7-A5F7-2A682A413526}"/>
    <cellStyle name="Comma 4 3 4 2 2 2" xfId="3449" xr:uid="{1A3B2A60-D91B-42D0-8849-85767B0153ED}"/>
    <cellStyle name="Comma 4 3 4 2 2 2 2" xfId="51797" xr:uid="{BC79A018-D491-495B-92C4-5DE2728D92DE}"/>
    <cellStyle name="Comma 4 3 4 2 2 3" xfId="50111" xr:uid="{F4F202FB-DF6E-40EA-AE26-AD747643C61F}"/>
    <cellStyle name="Comma 4 3 4 2 2 4" xfId="47850" xr:uid="{07EB62E4-40F8-47F4-912E-E6B407A4EFEA}"/>
    <cellStyle name="Comma 4 3 4 2 3" xfId="2580" xr:uid="{D364FBEA-2124-43FC-95F2-ECDE81682EBE}"/>
    <cellStyle name="Comma 4 3 4 2 3 2" xfId="50930" xr:uid="{1B91F8A3-BFEB-4A6B-8245-DD28CC7B9780}"/>
    <cellStyle name="Comma 4 3 4 2 3 3" xfId="48687" xr:uid="{3CA820C2-0969-4DBC-AB3C-260546512EA0}"/>
    <cellStyle name="Comma 4 3 4 2 4" xfId="49297" xr:uid="{7ECD75D2-E791-48D2-BCD7-A0E3D123FFF0}"/>
    <cellStyle name="Comma 4 3 4 2 5" xfId="46981" xr:uid="{8E85BBA0-43C4-4364-958C-1BBD41323790}"/>
    <cellStyle name="Comma 4 3 4 3" xfId="1272" xr:uid="{6C973D34-0C11-471B-8049-7FABED87370D}"/>
    <cellStyle name="Comma 4 3 4 3 2" xfId="2143" xr:uid="{699B2784-CCAD-4C10-ADE7-8C691183C6B3}"/>
    <cellStyle name="Comma 4 3 4 3 2 2" xfId="3853" xr:uid="{E7D60943-DC50-4D24-AF42-BB441E656ADA}"/>
    <cellStyle name="Comma 4 3 4 3 2 2 2" xfId="52200" xr:uid="{BA0B1118-20DD-48E9-9E14-2115F70560DF}"/>
    <cellStyle name="Comma 4 3 4 3 2 3" xfId="50501" xr:uid="{5899E601-4E2B-466C-9923-26D5DFCA62EB}"/>
    <cellStyle name="Comma 4 3 4 3 2 4" xfId="48254" xr:uid="{48BA4769-1A69-4152-8573-70AAF8A78829}"/>
    <cellStyle name="Comma 4 3 4 3 3" xfId="2984" xr:uid="{DB69A229-CD70-406D-9BC8-984F7BBF3092}"/>
    <cellStyle name="Comma 4 3 4 3 3 2" xfId="51333" xr:uid="{ED5B6659-215E-4F9A-AF99-83EC4E1C3D08}"/>
    <cellStyle name="Comma 4 3 4 3 4" xfId="49684" xr:uid="{26F1F95B-8421-4411-9829-DF0A77CE3B7E}"/>
    <cellStyle name="Comma 4 3 4 3 5" xfId="47385" xr:uid="{AB23F0EC-4F76-4BF0-9484-A092356432BF}"/>
    <cellStyle name="Comma 4 3 4 4" xfId="1589" xr:uid="{0E7E85D3-3FC8-47E8-8D9A-957F36A972E4}"/>
    <cellStyle name="Comma 4 3 4 4 2" xfId="3299" xr:uid="{C62CC542-52BA-4871-93A1-985EAADC10FD}"/>
    <cellStyle name="Comma 4 3 4 4 2 2" xfId="51648" xr:uid="{70DA65A1-346E-4478-BDAC-FEA306D9931E}"/>
    <cellStyle name="Comma 4 3 4 4 3" xfId="49971" xr:uid="{C5F1FEC9-93E8-40F8-816B-D4AC98E6136A}"/>
    <cellStyle name="Comma 4 3 4 4 4" xfId="47700" xr:uid="{6E11902C-F353-4821-B5D4-D71C2BC6D3B5}"/>
    <cellStyle name="Comma 4 3 4 5" xfId="2430" xr:uid="{589500AC-0450-4C9F-9C64-2C56F65E1C95}"/>
    <cellStyle name="Comma 4 3 4 5 2" xfId="50781" xr:uid="{9FD22DE3-F82D-471F-85E5-69C5928A6516}"/>
    <cellStyle name="Comma 4 3 4 5 3" xfId="48541" xr:uid="{753E1C2C-001F-46A5-A3AF-58DD18579294}"/>
    <cellStyle name="Comma 4 3 4 6" xfId="45214" xr:uid="{74F6C599-0393-4809-A58C-AA3BDF604CDE}"/>
    <cellStyle name="Comma 4 3 4 6 2" xfId="46831" xr:uid="{9F7DAF8F-9F59-48CD-AFFC-64B8BD609CFB}"/>
    <cellStyle name="Comma 4 3 4 7" xfId="45704" xr:uid="{04AE078C-C3A9-4A24-973C-5C67EEC25D0A}"/>
    <cellStyle name="Comma 4 3 4 7 2" xfId="49152" xr:uid="{03122F5A-87A7-48AF-9E06-92CF24989712}"/>
    <cellStyle name="Comma 4 3 4 8" xfId="46160" xr:uid="{2444D4AF-0A6F-4B2B-9FE9-651BE97AAD1F}"/>
    <cellStyle name="Comma 4 3 4 9" xfId="46495" xr:uid="{94CAD854-52F8-4CB9-9010-51997AF43105}"/>
    <cellStyle name="Comma 4 3 5" xfId="617" xr:uid="{D3527172-3304-4957-93DF-8BB570ED3AFE}"/>
    <cellStyle name="Comma 4 3 5 10" xfId="44302" xr:uid="{5E91B953-E781-4836-8549-614592B35C43}"/>
    <cellStyle name="Comma 4 3 5 2" xfId="1173" xr:uid="{5872F573-4F0B-402E-AFD7-B4BA00922BF1}"/>
    <cellStyle name="Comma 4 3 5 2 2" xfId="2044" xr:uid="{01A9D9FF-810C-48D3-A919-5A34CC7AE63C}"/>
    <cellStyle name="Comma 4 3 5 2 2 2" xfId="3754" xr:uid="{F9074565-616D-4AD2-83AB-E1F210B2BFA4}"/>
    <cellStyle name="Comma 4 3 5 2 2 2 2" xfId="52101" xr:uid="{33724AB8-CBF2-479B-A24B-086C75F4C052}"/>
    <cellStyle name="Comma 4 3 5 2 2 3" xfId="50406" xr:uid="{07BB3807-AE44-4225-BD15-523CF1A76619}"/>
    <cellStyle name="Comma 4 3 5 2 2 4" xfId="48155" xr:uid="{8EE28B51-232B-4A94-9B3F-A45E9F124EEE}"/>
    <cellStyle name="Comma 4 3 5 2 3" xfId="2885" xr:uid="{04D84CFE-2BA4-4A40-85A0-151643D5D8AB}"/>
    <cellStyle name="Comma 4 3 5 2 3 2" xfId="51234" xr:uid="{83C8A1D9-A176-4163-BBF4-5F8F9D3C7F7D}"/>
    <cellStyle name="Comma 4 3 5 2 4" xfId="49594" xr:uid="{C674B7C0-9504-4CFB-897B-2D239E755CDE}"/>
    <cellStyle name="Comma 4 3 5 2 5" xfId="47286" xr:uid="{C0356F99-69C1-4568-B7FD-1323D2592774}"/>
    <cellStyle name="Comma 4 3 5 3" xfId="1490" xr:uid="{3E02519A-D9CE-49E3-B2C6-12F5A2C6926F}"/>
    <cellStyle name="Comma 4 3 5 3 2" xfId="3200" xr:uid="{D9723E91-1781-4A49-B180-09BF85F638F8}"/>
    <cellStyle name="Comma 4 3 5 3 2 2" xfId="51549" xr:uid="{4EF8FD34-196F-420A-B364-99C5B8169F7B}"/>
    <cellStyle name="Comma 4 3 5 3 3" xfId="49876" xr:uid="{A6040E4F-73F3-4385-82B6-005B2C95E189}"/>
    <cellStyle name="Comma 4 3 5 3 4" xfId="47601" xr:uid="{E4310B72-D59A-48C1-AF06-05E2C68E05D3}"/>
    <cellStyle name="Comma 4 3 5 4" xfId="2331" xr:uid="{A8AC2CF9-BDCD-4B3C-9195-2B91C001977D}"/>
    <cellStyle name="Comma 4 3 5 4 2" xfId="50682" xr:uid="{A327D691-8B6D-4548-AD21-0DBF9F320D3C}"/>
    <cellStyle name="Comma 4 3 5 4 3" xfId="48442" xr:uid="{A90444C4-B398-4641-8BFD-993B7695BC9A}"/>
    <cellStyle name="Comma 4 3 5 5" xfId="45131" xr:uid="{7F022A2C-A5BA-4C93-9889-F6F85AC048BC}"/>
    <cellStyle name="Comma 4 3 5 5 2" xfId="46732" xr:uid="{8D033915-55C3-4C3B-B9DB-55EB0266E6DE}"/>
    <cellStyle name="Comma 4 3 5 6" xfId="45615" xr:uid="{219A93D2-E9A5-4DC3-82A7-8B8450F9452F}"/>
    <cellStyle name="Comma 4 3 5 6 2" xfId="49053" xr:uid="{C847BC8A-CC17-4EC7-A883-0E2BD568CC66}"/>
    <cellStyle name="Comma 4 3 5 7" xfId="46061" xr:uid="{74488597-CFB1-4670-8198-7C939DA7E97D}"/>
    <cellStyle name="Comma 4 3 5 8" xfId="46396" xr:uid="{7E87FB9D-07D2-408F-88C5-2F93E70DA5FB}"/>
    <cellStyle name="Comma 4 3 5 9" xfId="44932" xr:uid="{E342F4AA-8D9E-4EAD-A001-323DE663DEFC}"/>
    <cellStyle name="Comma 4 3 6" xfId="945" xr:uid="{F7A7D3A4-19AF-48B8-8F9A-7E276F8A0095}"/>
    <cellStyle name="Comma 4 3 6 2" xfId="1817" xr:uid="{C623F4F8-67C9-4779-B8F0-8FCD8A19F213}"/>
    <cellStyle name="Comma 4 3 6 2 2" xfId="3527" xr:uid="{F6EFA153-1CF3-4CDE-AF2C-59D7F52A9781}"/>
    <cellStyle name="Comma 4 3 6 2 2 2" xfId="51874" xr:uid="{276682C0-C2B1-4AF4-B295-BE597A77CB0D}"/>
    <cellStyle name="Comma 4 3 6 2 3" xfId="50183" xr:uid="{D65EAF8B-0AE1-47CE-9862-4B4728488B9C}"/>
    <cellStyle name="Comma 4 3 6 2 4" xfId="47928" xr:uid="{179AB595-BC0B-4B8A-8867-5F1FC8E56A9E}"/>
    <cellStyle name="Comma 4 3 6 3" xfId="2658" xr:uid="{5BF0D2C8-5184-421E-AC11-E1264E9E4685}"/>
    <cellStyle name="Comma 4 3 6 3 2" xfId="51007" xr:uid="{A15DE0AD-2362-4D3B-B99F-A8DF4FA4C151}"/>
    <cellStyle name="Comma 4 3 6 3 3" xfId="48764" xr:uid="{56E47169-4B08-4609-AEA3-49202A945CF0}"/>
    <cellStyle name="Comma 4 3 6 4" xfId="45540" xr:uid="{8654FA8A-1458-4F31-9E6B-8164288C1A1B}"/>
    <cellStyle name="Comma 4 3 6 4 2" xfId="47059" xr:uid="{FB971610-CC75-449A-ABF0-89627173EABC}"/>
    <cellStyle name="Comma 4 3 6 5" xfId="45975" xr:uid="{12F9B6EC-EE11-4BEA-8CE9-999B5F710F29}"/>
    <cellStyle name="Comma 4 3 6 5 2" xfId="49375" xr:uid="{217C6332-BBFE-40D2-BF9E-D980CF346B0D}"/>
    <cellStyle name="Comma 4 3 6 6" xfId="46354" xr:uid="{AE00829F-EA48-4FD6-B8E5-74FA4E7B0664}"/>
    <cellStyle name="Comma 4 3 6 7" xfId="44856" xr:uid="{91A9AA22-03C1-4F4C-8ACC-3ECF0585EFFA}"/>
    <cellStyle name="Comma 4 3 6 8" xfId="44220" xr:uid="{ED02A473-8B34-4EBE-BC5F-DDABFC0D8F98}"/>
    <cellStyle name="Comma 4 3 7" xfId="995" xr:uid="{139EA156-3A07-4AA8-ADA6-FA933614D28F}"/>
    <cellStyle name="Comma 4 3 7 2" xfId="1866" xr:uid="{E3935F81-C2B4-4013-A6D9-2CAFCD53FA29}"/>
    <cellStyle name="Comma 4 3 7 2 2" xfId="3576" xr:uid="{6397EF23-720D-4601-8A3D-26DD934A950E}"/>
    <cellStyle name="Comma 4 3 7 2 2 2" xfId="51923" xr:uid="{76A95E2F-0E9F-4C68-9B20-5C3026E4CCE0}"/>
    <cellStyle name="Comma 4 3 7 2 3" xfId="50231" xr:uid="{6C497936-7128-460D-96FC-1419C3ED9117}"/>
    <cellStyle name="Comma 4 3 7 2 4" xfId="47977" xr:uid="{FAD4F24C-B6EE-4F50-8E05-E5DCA1F06B1C}"/>
    <cellStyle name="Comma 4 3 7 3" xfId="2707" xr:uid="{5E540C40-112D-4E43-BCE0-B2CCE24D3C24}"/>
    <cellStyle name="Comma 4 3 7 3 2" xfId="51056" xr:uid="{F8FE8623-7C4B-47C7-9A06-9E4237A59039}"/>
    <cellStyle name="Comma 4 3 7 3 3" xfId="48812" xr:uid="{F69F252F-0316-42F9-B74B-550D40417E2F}"/>
    <cellStyle name="Comma 4 3 7 4" xfId="49423" xr:uid="{3128E44A-F0EB-4214-9D95-1683E6F115E7}"/>
    <cellStyle name="Comma 4 3 7 5" xfId="47108" xr:uid="{7534CD80-D63A-4E8A-874F-5AF1958B29AC}"/>
    <cellStyle name="Comma 4 3 7 6" xfId="44711" xr:uid="{F809C1CB-7B2C-42F0-B6DF-FEBE51E6E559}"/>
    <cellStyle name="Comma 4 3 8" xfId="1087" xr:uid="{A4418B45-BDA9-469D-B8D7-FF0E4346C37C}"/>
    <cellStyle name="Comma 4 3 8 2" xfId="1958" xr:uid="{3A5B349C-BADB-42F9-9101-5892DEDA88AD}"/>
    <cellStyle name="Comma 4 3 8 2 2" xfId="3668" xr:uid="{2426E7CC-3366-4FC6-8B12-43DA105DC910}"/>
    <cellStyle name="Comma 4 3 8 2 2 2" xfId="52015" xr:uid="{88A144A6-6244-446D-B43B-302E3C668471}"/>
    <cellStyle name="Comma 4 3 8 2 3" xfId="50321" xr:uid="{7435D446-D658-4E03-BDBC-A7F081A9952C}"/>
    <cellStyle name="Comma 4 3 8 2 4" xfId="48069" xr:uid="{FC7CB7C9-4CBD-4249-91DD-1EFED5681AC7}"/>
    <cellStyle name="Comma 4 3 8 3" xfId="2799" xr:uid="{6934A74A-C61C-4924-B213-9165BF03DB9E}"/>
    <cellStyle name="Comma 4 3 8 3 2" xfId="51148" xr:uid="{25BF71F8-BB6C-469F-8077-39A5ED4E8B0D}"/>
    <cellStyle name="Comma 4 3 8 4" xfId="49514" xr:uid="{ACBC4FCF-5B37-484B-B21D-9C19153E845C}"/>
    <cellStyle name="Comma 4 3 8 5" xfId="47200" xr:uid="{AA8322D5-3CD6-497B-8B38-9089E7CF34D2}"/>
    <cellStyle name="Comma 4 3 8 6" xfId="45346" xr:uid="{68E6BEE6-1421-4908-B2BB-9DA186A1A83F}"/>
    <cellStyle name="Comma 4 3 9" xfId="1450" xr:uid="{416CB766-7A6C-4C3A-82E7-E02025B08311}"/>
    <cellStyle name="Comma 4 3 9 2" xfId="3160" xr:uid="{DFA30C4D-B87E-41C2-9DB6-530F5C2979E9}"/>
    <cellStyle name="Comma 4 3 9 2 2" xfId="51509" xr:uid="{31FFE2BE-F1D4-46B8-BEB0-F908E78235D4}"/>
    <cellStyle name="Comma 4 3 9 3" xfId="49837" xr:uid="{50580193-6940-42DE-8EC4-8E23956C4B98}"/>
    <cellStyle name="Comma 4 3 9 4" xfId="47561" xr:uid="{28B9B45A-EC73-43AA-953D-96A2FF1BF2B1}"/>
    <cellStyle name="Comma 4 4" xfId="555" xr:uid="{D601D332-A9BB-4500-8A4C-F82981195E5A}"/>
    <cellStyle name="Comma 4 4 10" xfId="1452" xr:uid="{555FCE96-D779-4FFE-9B81-32DB3A3F2997}"/>
    <cellStyle name="Comma 4 4 10 2" xfId="3162" xr:uid="{7D4F41D4-D943-4825-9CF0-B56E8F9F0BFC}"/>
    <cellStyle name="Comma 4 4 10 2 2" xfId="51511" xr:uid="{AB1A7F1D-BCA1-4975-829C-C8CBBA1CC10B}"/>
    <cellStyle name="Comma 4 4 10 3" xfId="49839" xr:uid="{4FAF356B-5F92-4B04-B91B-F7CB5604CEF5}"/>
    <cellStyle name="Comma 4 4 10 4" xfId="47563" xr:uid="{EBAFE2C3-725A-4E64-81D0-B04E6C2F1514}"/>
    <cellStyle name="Comma 4 4 11" xfId="2293" xr:uid="{9FCD1075-6219-4115-922E-CFC48958CAEE}"/>
    <cellStyle name="Comma 4 4 11 2" xfId="50644" xr:uid="{3E0E1A1E-D3A4-4CE7-9147-D0A6F9475F29}"/>
    <cellStyle name="Comma 4 4 11 3" xfId="48404" xr:uid="{C90F6BF6-4203-4CA0-82B1-5B3389010D33}"/>
    <cellStyle name="Comma 4 4 12" xfId="4007" xr:uid="{67709EAC-202D-481B-AFA8-1690431EED10}"/>
    <cellStyle name="Comma 4 4 12 2" xfId="49014" xr:uid="{EEAD413F-1E61-4044-9D82-D6FD22E58E63}"/>
    <cellStyle name="Comma 4 4 12 3" xfId="46648" xr:uid="{0B522B03-D6C9-4CCC-8295-7DFF079ED066}"/>
    <cellStyle name="Comma 4 4 13" xfId="6516" xr:uid="{4248BBA6-A40A-46A5-939A-18395B8B8F60}"/>
    <cellStyle name="Comma 4 4 13 2" xfId="45432" xr:uid="{B418DA50-E002-451D-ABF7-2DB455385048}"/>
    <cellStyle name="Comma 4 4 13 3" xfId="52320" xr:uid="{0E288B56-4E63-4B57-BAE9-17426396693E}"/>
    <cellStyle name="Comma 4 4 14" xfId="45863" xr:uid="{630A2DFA-1CE3-4E08-B430-CE35F3814657}"/>
    <cellStyle name="Comma 4 4 15" xfId="46308" xr:uid="{EDE2BE60-5708-417B-8511-DC4C48771C8D}"/>
    <cellStyle name="Comma 4 4 16" xfId="44566" xr:uid="{17FD9392-EB8E-4315-84BD-0B415D9744BB}"/>
    <cellStyle name="Comma 4 4 17" xfId="44108" xr:uid="{231F9F50-8AD7-4BBA-A667-49C88128BA22}"/>
    <cellStyle name="Comma 4 4 18" xfId="52825" xr:uid="{33BCBB94-376E-4DCB-B4B7-96D1DFF69499}"/>
    <cellStyle name="Comma 4 4 2" xfId="561" xr:uid="{AAA34B17-2481-45DB-8351-8C13C0D23F65}"/>
    <cellStyle name="Comma 4 4 2 10" xfId="46362" xr:uid="{E18712E8-3F83-4097-91C7-EC1498134385}"/>
    <cellStyle name="Comma 4 4 2 11" xfId="44684" xr:uid="{56D79DF8-EAF2-4CF6-8CA3-2DAE3BFDDE1B}"/>
    <cellStyle name="Comma 4 4 2 12" xfId="44228" xr:uid="{63BD0946-4BD1-48FD-B929-8065FD71A5B8}"/>
    <cellStyle name="Comma 4 4 2 13" xfId="53683" xr:uid="{76D0C308-C8C1-4225-A46E-D088925193E6}"/>
    <cellStyle name="Comma 4 4 2 2" xfId="584" xr:uid="{5CE14199-1D65-454D-905B-5F20E38686DF}"/>
    <cellStyle name="Comma 4 4 2 2 10" xfId="44901" xr:uid="{362C37BE-56FE-45F1-BDA8-9E699F434394}"/>
    <cellStyle name="Comma 4 4 2 2 11" xfId="55396" xr:uid="{69756C4E-1C8B-46A8-9789-DC2F4E4F4DC0}"/>
    <cellStyle name="Comma 4 4 2 2 2" xfId="756" xr:uid="{722388E2-5E1F-47FA-9FD0-5094367470D9}"/>
    <cellStyle name="Comma 4 4 2 2 2 2" xfId="1311" xr:uid="{49B64354-869D-42A1-944D-A95446A9ACA2}"/>
    <cellStyle name="Comma 4 4 2 2 2 2 2" xfId="2182" xr:uid="{22FAE54D-B67E-4909-B9F2-2436751DE4A3}"/>
    <cellStyle name="Comma 4 4 2 2 2 2 2 2" xfId="3892" xr:uid="{811572C2-DECF-438D-B1AE-E9B08C18ECF5}"/>
    <cellStyle name="Comma 4 4 2 2 2 2 2 2 2" xfId="52239" xr:uid="{12C5F88A-3BC6-4B48-A05C-755B4C201529}"/>
    <cellStyle name="Comma 4 4 2 2 2 2 2 3" xfId="50536" xr:uid="{50724A48-7E2B-4850-832E-F4C8E9BF5FE6}"/>
    <cellStyle name="Comma 4 4 2 2 2 2 2 4" xfId="48293" xr:uid="{7A0DBEC5-E438-4C9B-A2B0-25F4E3D49B21}"/>
    <cellStyle name="Comma 4 4 2 2 2 2 3" xfId="3023" xr:uid="{9998066F-4BB1-4774-B9A8-4529D589E784}"/>
    <cellStyle name="Comma 4 4 2 2 2 2 3 2" xfId="51372" xr:uid="{A31D4259-E5AF-4866-933B-D904AF1745C5}"/>
    <cellStyle name="Comma 4 4 2 2 2 2 4" xfId="49717" xr:uid="{C7E7E8AF-D77C-4466-A4B4-AE0C24BA16A4}"/>
    <cellStyle name="Comma 4 4 2 2 2 2 5" xfId="47424" xr:uid="{150A13BE-B056-4E97-AE68-3D9330184516}"/>
    <cellStyle name="Comma 4 4 2 2 2 3" xfId="1043" xr:uid="{D151A279-99F7-4D33-B778-8753A0C76EFF}"/>
    <cellStyle name="Comma 4 4 2 2 2 3 2" xfId="1914" xr:uid="{065B14B3-1775-46BF-8017-A5BFF5445253}"/>
    <cellStyle name="Comma 4 4 2 2 2 3 2 2" xfId="3624" xr:uid="{2D02E00A-D4C6-4129-A8C6-3C6DA26C76CD}"/>
    <cellStyle name="Comma 4 4 2 2 2 3 2 2 2" xfId="51971" xr:uid="{27C24469-2C01-421C-AA67-7B78BFA6A5FB}"/>
    <cellStyle name="Comma 4 4 2 2 2 3 2 3" xfId="50277" xr:uid="{A8F395BA-E787-4FFF-9443-EA1C98F3A3A7}"/>
    <cellStyle name="Comma 4 4 2 2 2 3 2 4" xfId="48025" xr:uid="{16B1031F-0E73-491F-AF54-AFC4C20B4755}"/>
    <cellStyle name="Comma 4 4 2 2 2 3 3" xfId="2755" xr:uid="{A94BCBE9-81AF-4A2C-8E44-6A0112760338}"/>
    <cellStyle name="Comma 4 4 2 2 2 3 3 2" xfId="51104" xr:uid="{7A68F0A9-51BE-4788-9417-35684987348E}"/>
    <cellStyle name="Comma 4 4 2 2 2 3 4" xfId="49471" xr:uid="{0C59C435-63D8-4B86-A006-52A05B37F243}"/>
    <cellStyle name="Comma 4 4 2 2 2 3 5" xfId="47156" xr:uid="{2135E4A1-A1F2-4DEA-8B18-DBA160B8303B}"/>
    <cellStyle name="Comma 4 4 2 2 2 4" xfId="1628" xr:uid="{85081819-67E0-46AF-8884-C2B0EA4BB4F9}"/>
    <cellStyle name="Comma 4 4 2 2 2 4 2" xfId="3338" xr:uid="{55B306AE-C391-464F-9525-70CB51437C6A}"/>
    <cellStyle name="Comma 4 4 2 2 2 4 2 2" xfId="51687" xr:uid="{B5B592B8-3EAF-42D5-B470-C8F6802092A0}"/>
    <cellStyle name="Comma 4 4 2 2 2 4 3" xfId="50006" xr:uid="{6DB6F7B9-91B3-49F1-8DDA-FC72232C40E9}"/>
    <cellStyle name="Comma 4 4 2 2 2 4 4" xfId="47739" xr:uid="{8E9D9DD3-E52F-416F-8C0D-C7A0E5AB22AC}"/>
    <cellStyle name="Comma 4 4 2 2 2 5" xfId="2469" xr:uid="{4B18AD71-D0D4-42F2-BF14-62BB2AA54816}"/>
    <cellStyle name="Comma 4 4 2 2 2 5 2" xfId="50820" xr:uid="{31C946D3-0739-4F83-B412-353404011DC7}"/>
    <cellStyle name="Comma 4 4 2 2 2 5 3" xfId="48580" xr:uid="{589EE49F-0AFD-41DE-8520-4673B394252C}"/>
    <cellStyle name="Comma 4 4 2 2 2 6" xfId="45740" xr:uid="{0E4F3B83-D7A1-4DB2-9AFE-644C30310E18}"/>
    <cellStyle name="Comma 4 4 2 2 2 6 2" xfId="49191" xr:uid="{EE51CDE6-7DF2-48B0-9ACF-A08664610108}"/>
    <cellStyle name="Comma 4 4 2 2 2 7" xfId="46199" xr:uid="{5C9AC842-F596-434D-84B7-6D46C8A11369}"/>
    <cellStyle name="Comma 4 4 2 2 2 8" xfId="46870" xr:uid="{8358821C-2DB0-47CE-BDE6-DC9222B055DF}"/>
    <cellStyle name="Comma 4 4 2 2 2 9" xfId="45033" xr:uid="{A41D16B1-7371-45F3-AE14-96D0165EEEBA}"/>
    <cellStyle name="Comma 4 4 2 2 3" xfId="1141" xr:uid="{85A62991-C9CA-40A4-8617-6285A2F162DF}"/>
    <cellStyle name="Comma 4 4 2 2 3 2" xfId="2012" xr:uid="{475086A1-6E33-4A67-8E16-23B73CA1F229}"/>
    <cellStyle name="Comma 4 4 2 2 3 2 2" xfId="3722" xr:uid="{AAC3A65E-191E-4E2C-BB40-4E4496D12FB3}"/>
    <cellStyle name="Comma 4 4 2 2 3 2 2 2" xfId="52069" xr:uid="{67928D72-32F2-41C6-A371-4C9294E5271D}"/>
    <cellStyle name="Comma 4 4 2 2 3 2 3" xfId="50375" xr:uid="{BD90331C-CF3A-4247-9178-A83C64A41CAD}"/>
    <cellStyle name="Comma 4 4 2 2 3 2 4" xfId="48123" xr:uid="{C5F6190B-B798-49A7-B577-E6ED625220E7}"/>
    <cellStyle name="Comma 4 4 2 2 3 3" xfId="2853" xr:uid="{08235080-7B86-4D41-80A5-95058C341E57}"/>
    <cellStyle name="Comma 4 4 2 2 3 3 2" xfId="51202" xr:uid="{AC02687B-A456-4B1B-A4CD-96B39B1CDCEB}"/>
    <cellStyle name="Comma 4 4 2 2 3 4" xfId="49566" xr:uid="{1207DB9D-66CE-450C-935A-AFB7CA4D4A15}"/>
    <cellStyle name="Comma 4 4 2 2 3 5" xfId="47254" xr:uid="{EC511758-49D4-4A31-BAF5-8B19AD2D53B8}"/>
    <cellStyle name="Comma 4 4 2 2 4" xfId="828" xr:uid="{BFFE644E-E8AC-4BE1-8A1B-B9A5A976F629}"/>
    <cellStyle name="Comma 4 4 2 2 4 2" xfId="1700" xr:uid="{C30AE45F-0292-44BF-B13B-EC1012013196}"/>
    <cellStyle name="Comma 4 4 2 2 4 2 2" xfId="3410" xr:uid="{4427EDDE-0AB1-4AF3-92AD-0D75431368AB}"/>
    <cellStyle name="Comma 4 4 2 2 4 2 2 2" xfId="51759" xr:uid="{A933726E-C389-4CDD-8251-5FD20EB8C613}"/>
    <cellStyle name="Comma 4 4 2 2 4 2 3" xfId="50075" xr:uid="{5AB01CF2-8C9A-4C5D-8871-CF834422D386}"/>
    <cellStyle name="Comma 4 4 2 2 4 2 4" xfId="47811" xr:uid="{1231684C-0B4F-4DD9-A7AD-A9C2743EF715}"/>
    <cellStyle name="Comma 4 4 2 2 4 3" xfId="2541" xr:uid="{9F1BBF1E-85C2-4E10-92E5-4BE2EBFCDFD4}"/>
    <cellStyle name="Comma 4 4 2 2 4 3 2" xfId="50892" xr:uid="{4BEF2670-6671-435A-82C9-5FBFD13894F9}"/>
    <cellStyle name="Comma 4 4 2 2 4 4" xfId="49263" xr:uid="{6AA3A960-89CD-43AA-85EF-1E1D22892E43}"/>
    <cellStyle name="Comma 4 4 2 2 4 5" xfId="46942" xr:uid="{156E12E8-01F7-483E-8F57-E467C2A879EB}"/>
    <cellStyle name="Comma 4 4 2 2 5" xfId="45303" xr:uid="{47F14226-14A6-466E-A3B9-02D5A2AFE745}"/>
    <cellStyle name="Comma 4 4 2 2 5 2" xfId="46700" xr:uid="{68F26D0A-578B-401E-AA1F-39E406C6DBAB}"/>
    <cellStyle name="Comma 4 4 2 2 6" xfId="45241" xr:uid="{13306DD4-5074-41EA-AC6A-A2B2E5BB6282}"/>
    <cellStyle name="Comma 4 4 2 2 7" xfId="45590" xr:uid="{9CBFC2AC-18E4-4CE5-8F69-A397047FD1A6}"/>
    <cellStyle name="Comma 4 4 2 2 8" xfId="46029" xr:uid="{F4C94AA2-624B-49A5-AFF3-6C3E3915496C}"/>
    <cellStyle name="Comma 4 4 2 2 9" xfId="46534" xr:uid="{638CA9AC-C7EC-45D4-8A3B-ECF3F02CF5E6}"/>
    <cellStyle name="Comma 4 4 2 3" xfId="1003" xr:uid="{FA0B4515-FEBE-48BC-AC95-9F1DD8D6279E}"/>
    <cellStyle name="Comma 4 4 2 3 2" xfId="1874" xr:uid="{194F5EF3-E7E7-4228-B93B-653C8A9C8451}"/>
    <cellStyle name="Comma 4 4 2 3 2 2" xfId="3584" xr:uid="{4AB4DE26-944C-46FA-8BB2-78089F587107}"/>
    <cellStyle name="Comma 4 4 2 3 2 2 2" xfId="51931" xr:uid="{0B48AD79-B3CE-4105-B7E4-A276C324F17E}"/>
    <cellStyle name="Comma 4 4 2 3 2 3" xfId="50239" xr:uid="{02C8BA30-BFD3-44B6-9321-A5FA05002186}"/>
    <cellStyle name="Comma 4 4 2 3 2 4" xfId="47985" xr:uid="{48592659-D358-45F0-8EE3-E279C341B2F5}"/>
    <cellStyle name="Comma 4 4 2 3 3" xfId="2715" xr:uid="{EB15731F-5055-48C9-AA2B-57E965C10D21}"/>
    <cellStyle name="Comma 4 4 2 3 3 2" xfId="51064" xr:uid="{E5088432-953F-4614-8260-0A721BDD7AC1}"/>
    <cellStyle name="Comma 4 4 2 3 3 3" xfId="48815" xr:uid="{61586B3C-B1FC-46DB-80AE-54E9844F1378}"/>
    <cellStyle name="Comma 4 4 2 3 4" xfId="49431" xr:uid="{3542C628-0DE1-4B3F-A8C6-8087AAD970EC}"/>
    <cellStyle name="Comma 4 4 2 3 5" xfId="47116" xr:uid="{0EEB2B08-0AE1-4D90-86B9-2709A397D8E8}"/>
    <cellStyle name="Comma 4 4 2 4" xfId="1095" xr:uid="{1C56F543-DBE0-459E-BB47-64A347EB3252}"/>
    <cellStyle name="Comma 4 4 2 4 2" xfId="1966" xr:uid="{8D3457B6-8D26-4503-BFFF-7A75CF8F4DA0}"/>
    <cellStyle name="Comma 4 4 2 4 2 2" xfId="3676" xr:uid="{08360420-E89E-4BAF-9C44-57F453925E7A}"/>
    <cellStyle name="Comma 4 4 2 4 2 2 2" xfId="52023" xr:uid="{4FD5F53C-B301-4678-91A5-ED2863966DE9}"/>
    <cellStyle name="Comma 4 4 2 4 2 3" xfId="50329" xr:uid="{C4E59FA7-D9E4-45A3-AFC7-4191BB3ACFD3}"/>
    <cellStyle name="Comma 4 4 2 4 2 4" xfId="48077" xr:uid="{19648A35-40E7-43CB-ADBD-A295B90E4031}"/>
    <cellStyle name="Comma 4 4 2 4 3" xfId="2807" xr:uid="{5F5923EA-8165-40FF-B187-99CAC43EF3E8}"/>
    <cellStyle name="Comma 4 4 2 4 3 2" xfId="51156" xr:uid="{889261CB-A6B8-452D-96BB-7275BE1F86B5}"/>
    <cellStyle name="Comma 4 4 2 4 4" xfId="49522" xr:uid="{F704AB79-0B5D-4874-A695-9C3D67CB94DD}"/>
    <cellStyle name="Comma 4 4 2 4 5" xfId="47208" xr:uid="{C9EDE14D-EB8C-426D-9465-75070F16EE87}"/>
    <cellStyle name="Comma 4 4 2 5" xfId="1458" xr:uid="{9B0FA7B4-98E6-4C20-9EF8-1737F1C6104B}"/>
    <cellStyle name="Comma 4 4 2 5 2" xfId="3168" xr:uid="{D3BE8EFC-FE22-483E-8F1E-274BC9BEAA3E}"/>
    <cellStyle name="Comma 4 4 2 5 2 2" xfId="51517" xr:uid="{66D055E6-917E-4D7C-8B72-7AE9946BDEB3}"/>
    <cellStyle name="Comma 4 4 2 5 3" xfId="49845" xr:uid="{6BD4AE53-AF8E-495F-A53D-CE083523A1D4}"/>
    <cellStyle name="Comma 4 4 2 5 4" xfId="47569" xr:uid="{C8F67330-E471-40B8-8A3B-FAF965AEC7F6}"/>
    <cellStyle name="Comma 4 4 2 6" xfId="2299" xr:uid="{7443FA23-421A-41A3-A169-1FD49D641A72}"/>
    <cellStyle name="Comma 4 4 2 6 2" xfId="50650" xr:uid="{203B3DDE-1DF7-4E66-B825-3385B2B2E802}"/>
    <cellStyle name="Comma 4 4 2 6 3" xfId="48410" xr:uid="{FE088828-EBF8-4FC0-BF8B-DD001FD1CB56}"/>
    <cellStyle name="Comma 4 4 2 7" xfId="4013" xr:uid="{A784C394-3230-4A8D-88F3-B6FE0D8AFF42}"/>
    <cellStyle name="Comma 4 4 2 7 2" xfId="46654" xr:uid="{9C07CDF8-0C31-4740-88A3-9F6551F36705}"/>
    <cellStyle name="Comma 4 4 2 8" xfId="45548" xr:uid="{98F51534-427D-476B-8CB0-4E94B6C5FB15}"/>
    <cellStyle name="Comma 4 4 2 8 2" xfId="49020" xr:uid="{2A2967B8-2A12-4D48-A602-B75A7CE3E8AA}"/>
    <cellStyle name="Comma 4 4 2 9" xfId="45983" xr:uid="{2F70DFBD-5DC3-4362-964F-337CFE998094}"/>
    <cellStyle name="Comma 4 4 3" xfId="560" xr:uid="{6C70EBDB-C67F-4387-B1EF-29A1A741B48B}"/>
    <cellStyle name="Comma 4 4 3 10" xfId="46361" xr:uid="{10276312-48C5-43E0-A0F6-4D88C24492D2}"/>
    <cellStyle name="Comma 4 4 3 11" xfId="44683" xr:uid="{A9E5A3A7-DFC9-43DA-8846-773747B76789}"/>
    <cellStyle name="Comma 4 4 3 12" xfId="44227" xr:uid="{B907B04C-54C4-43AE-BDEC-1D6442573FBD}"/>
    <cellStyle name="Comma 4 4 3 13" xfId="54538" xr:uid="{94BE3A33-483C-4876-B033-2CE639AFB375}"/>
    <cellStyle name="Comma 4 4 3 2" xfId="583" xr:uid="{610C126F-F8EE-4B9F-A70A-38D05B0860DC}"/>
    <cellStyle name="Comma 4 4 3 2 2" xfId="1042" xr:uid="{FBA9D3A1-F915-4209-A182-72467CE3AC1E}"/>
    <cellStyle name="Comma 4 4 3 2 2 2" xfId="1913" xr:uid="{63631773-43EC-4A4F-9085-747597E9730D}"/>
    <cellStyle name="Comma 4 4 3 2 2 2 2" xfId="3623" xr:uid="{C84843B8-230D-4EB6-99E9-4499D05CC78A}"/>
    <cellStyle name="Comma 4 4 3 2 2 2 2 2" xfId="51970" xr:uid="{FD4A773E-28B0-4860-A6AB-607E36F01E38}"/>
    <cellStyle name="Comma 4 4 3 2 2 2 3" xfId="50276" xr:uid="{77204D29-61BB-4F35-995B-33ABE9BCB91C}"/>
    <cellStyle name="Comma 4 4 3 2 2 2 4" xfId="48024" xr:uid="{5A9B0776-EE6A-4D13-8A3F-6C53029C8A99}"/>
    <cellStyle name="Comma 4 4 3 2 2 3" xfId="2754" xr:uid="{E87D4668-DA6D-41F4-B73D-A9922EB2B1D3}"/>
    <cellStyle name="Comma 4 4 3 2 2 3 2" xfId="51103" xr:uid="{98AFB1AA-3065-4D94-85A7-9705C78E1B55}"/>
    <cellStyle name="Comma 4 4 3 2 2 4" xfId="49470" xr:uid="{DDB768C3-43C6-423D-A134-F2A1C7D6A529}"/>
    <cellStyle name="Comma 4 4 3 2 2 5" xfId="47155" xr:uid="{A5325009-59E5-427D-8942-37EF76688499}"/>
    <cellStyle name="Comma 4 4 3 2 3" xfId="1140" xr:uid="{F547F160-9292-434C-BBE5-2C1018EF9E70}"/>
    <cellStyle name="Comma 4 4 3 2 3 2" xfId="2011" xr:uid="{1B8C5096-6691-4F1A-907E-FEDFEF525E6D}"/>
    <cellStyle name="Comma 4 4 3 2 3 2 2" xfId="3721" xr:uid="{D3640E78-8322-47F6-A411-BF895D5701A7}"/>
    <cellStyle name="Comma 4 4 3 2 3 2 2 2" xfId="52068" xr:uid="{A780ECD6-3C66-497C-95CD-00F953111F6D}"/>
    <cellStyle name="Comma 4 4 3 2 3 2 3" xfId="50374" xr:uid="{A91C1E64-E3FC-403B-B015-6B59FC2EFF3C}"/>
    <cellStyle name="Comma 4 4 3 2 3 2 4" xfId="48122" xr:uid="{B9C2BDB7-35DB-42E2-A4CE-171D2633C79B}"/>
    <cellStyle name="Comma 4 4 3 2 3 3" xfId="2852" xr:uid="{444BF96F-4136-4D4E-8827-53EF1C0AAE88}"/>
    <cellStyle name="Comma 4 4 3 2 3 3 2" xfId="51201" xr:uid="{49C1A30C-0487-42EB-A8AA-0999955C2C16}"/>
    <cellStyle name="Comma 4 4 3 2 3 4" xfId="49565" xr:uid="{BA09FFF2-04B4-41FA-AC34-495E45C98DC6}"/>
    <cellStyle name="Comma 4 4 3 2 3 5" xfId="47253" xr:uid="{62C3C51D-E0FA-4BC1-87F7-99FB03214943}"/>
    <cellStyle name="Comma 4 4 3 2 4" xfId="874" xr:uid="{902AE2FC-7765-411E-84C5-3125A4123CF1}"/>
    <cellStyle name="Comma 4 4 3 2 4 2" xfId="1746" xr:uid="{36D8AB14-F3B0-4DCC-845A-1B1E4CF4E5B2}"/>
    <cellStyle name="Comma 4 4 3 2 4 2 2" xfId="3456" xr:uid="{9731A0D2-1447-40D3-AF8F-EDC4F99DCC47}"/>
    <cellStyle name="Comma 4 4 3 2 4 2 2 2" xfId="51804" xr:uid="{C518D91F-5EC7-4677-A8CF-7AF6CC98CB65}"/>
    <cellStyle name="Comma 4 4 3 2 4 2 3" xfId="50118" xr:uid="{33504F69-52DE-49B8-B02E-7418C2404E3E}"/>
    <cellStyle name="Comma 4 4 3 2 4 2 4" xfId="47857" xr:uid="{E9DC7919-ECDB-45F6-A8DC-95FEE41CA064}"/>
    <cellStyle name="Comma 4 4 3 2 4 3" xfId="2587" xr:uid="{51F4C250-1EC6-4D1A-9C0A-514947E10B94}"/>
    <cellStyle name="Comma 4 4 3 2 4 3 2" xfId="50937" xr:uid="{4D9558B5-C351-4F8F-B80B-C12E3D5098E6}"/>
    <cellStyle name="Comma 4 4 3 2 4 4" xfId="49304" xr:uid="{6E03F417-C85E-4B13-8579-39273BBFF121}"/>
    <cellStyle name="Comma 4 4 3 2 4 5" xfId="46988" xr:uid="{D7683805-DB3F-4104-A425-B215041BE61B}"/>
    <cellStyle name="Comma 4 4 3 2 5" xfId="45302" xr:uid="{8A8D3422-D848-4D47-BA13-793CC43DD7AC}"/>
    <cellStyle name="Comma 4 4 3 2 6" xfId="45589" xr:uid="{B9260C64-7CC3-46EA-A2DA-49000AADB40A}"/>
    <cellStyle name="Comma 4 4 3 2 7" xfId="46028" xr:uid="{C7AED5EC-1653-450A-8D61-9011252B0A5D}"/>
    <cellStyle name="Comma 4 4 3 2 8" xfId="46699" xr:uid="{A16145F9-9A66-4655-9CB9-B9D19655741A}"/>
    <cellStyle name="Comma 4 4 3 2 9" xfId="44900" xr:uid="{F84D2CC7-BDD2-4763-9CC6-B9C23AF1653F}"/>
    <cellStyle name="Comma 4 4 3 3" xfId="1002" xr:uid="{BCBA498D-6C0A-4478-AE24-8D34B7A6F9CF}"/>
    <cellStyle name="Comma 4 4 3 3 2" xfId="1873" xr:uid="{793DA1EF-0C85-48E1-99F7-995A837DD1B9}"/>
    <cellStyle name="Comma 4 4 3 3 2 2" xfId="3583" xr:uid="{5036E0B0-3A40-43D7-A19C-68EE06DBB729}"/>
    <cellStyle name="Comma 4 4 3 3 2 2 2" xfId="51930" xr:uid="{E1CA4D72-F99B-4BDE-A68C-BA14C42CEB33}"/>
    <cellStyle name="Comma 4 4 3 3 2 3" xfId="50238" xr:uid="{2F69219C-2E6B-4883-AD50-9CF4875F7FB9}"/>
    <cellStyle name="Comma 4 4 3 3 2 4" xfId="47984" xr:uid="{67C17C5A-BF7B-4EB0-88C7-8CA9A5A0CA50}"/>
    <cellStyle name="Comma 4 4 3 3 3" xfId="2714" xr:uid="{E92928D7-5DAE-4B05-87B3-56F19294C961}"/>
    <cellStyle name="Comma 4 4 3 3 3 2" xfId="51063" xr:uid="{0E902E20-7B2C-4A7A-ADF4-C22A4C9F7867}"/>
    <cellStyle name="Comma 4 4 3 3 3 3" xfId="48814" xr:uid="{5E1F26E1-DF7B-4122-B528-026C64B3EB5C}"/>
    <cellStyle name="Comma 4 4 3 3 4" xfId="49430" xr:uid="{DB8ADDB5-3981-4FE6-895F-316B651F819B}"/>
    <cellStyle name="Comma 4 4 3 3 5" xfId="47115" xr:uid="{8431E45D-4B3A-4DA4-9BB2-4590983BA05F}"/>
    <cellStyle name="Comma 4 4 3 4" xfId="1094" xr:uid="{A7241ACC-E0F7-4E6C-879D-5E4946E3200B}"/>
    <cellStyle name="Comma 4 4 3 4 2" xfId="1965" xr:uid="{6B67CD0E-C9DE-4124-ACAD-732FB0FF1A04}"/>
    <cellStyle name="Comma 4 4 3 4 2 2" xfId="3675" xr:uid="{2938D5E3-8BDB-4F95-87F4-9926E449B412}"/>
    <cellStyle name="Comma 4 4 3 4 2 2 2" xfId="52022" xr:uid="{4F31238A-2E15-423C-83BC-2B0EFBD2E76B}"/>
    <cellStyle name="Comma 4 4 3 4 2 3" xfId="50328" xr:uid="{78AAA85F-56E8-4823-8F24-BAF1D51697C7}"/>
    <cellStyle name="Comma 4 4 3 4 2 4" xfId="48076" xr:uid="{372891BB-C840-4511-9863-EF0BD9F34F82}"/>
    <cellStyle name="Comma 4 4 3 4 3" xfId="2806" xr:uid="{D89607AA-249D-471C-B4E2-2D10B2C61B87}"/>
    <cellStyle name="Comma 4 4 3 4 3 2" xfId="51155" xr:uid="{65C7E016-CE13-4FD9-B205-79FD39175F99}"/>
    <cellStyle name="Comma 4 4 3 4 4" xfId="49521" xr:uid="{CDDD7D27-18D5-48CD-99C1-AF0C72B1B65D}"/>
    <cellStyle name="Comma 4 4 3 4 5" xfId="47207" xr:uid="{F891497A-1B9E-4F30-9A82-8469A133A9C4}"/>
    <cellStyle name="Comma 4 4 3 5" xfId="1457" xr:uid="{5E17E7E0-ABC5-4AD7-855E-C63DEF9DA245}"/>
    <cellStyle name="Comma 4 4 3 5 2" xfId="3167" xr:uid="{11AA10A9-3AF7-4EE8-A38F-1B34464C2811}"/>
    <cellStyle name="Comma 4 4 3 5 2 2" xfId="51516" xr:uid="{AC46F820-C9D7-4EB0-9EE4-DF2D90E4669F}"/>
    <cellStyle name="Comma 4 4 3 5 3" xfId="49844" xr:uid="{FDDC8BC7-8058-4AD8-A2DE-F71B84046EA9}"/>
    <cellStyle name="Comma 4 4 3 5 4" xfId="47568" xr:uid="{B2FCF320-A075-4FAE-B901-18A00E2A0915}"/>
    <cellStyle name="Comma 4 4 3 6" xfId="2298" xr:uid="{94431D66-35D9-4948-83EB-FFDD7B40B8B5}"/>
    <cellStyle name="Comma 4 4 3 6 2" xfId="50649" xr:uid="{210AE702-41DF-4EB0-8B70-94378CFCC4F3}"/>
    <cellStyle name="Comma 4 4 3 6 3" xfId="48409" xr:uid="{ACAC92F9-C167-49AD-8C0D-5CA91508C9CA}"/>
    <cellStyle name="Comma 4 4 3 7" xfId="4012" xr:uid="{5288618E-6CB6-44FE-98BF-9DA9C8E29FEC}"/>
    <cellStyle name="Comma 4 4 3 7 2" xfId="46653" xr:uid="{4B389994-A38A-4F72-885F-55F7F3053F13}"/>
    <cellStyle name="Comma 4 4 3 8" xfId="45547" xr:uid="{0FA18DB2-6A10-45B2-80D8-E9CD72121ACD}"/>
    <cellStyle name="Comma 4 4 3 8 2" xfId="49019" xr:uid="{FC7859AF-DCAA-4EFC-B264-00C7A83886B8}"/>
    <cellStyle name="Comma 4 4 3 9" xfId="45982" xr:uid="{25741CB1-2EBB-4E01-8696-AB19DFA398D0}"/>
    <cellStyle name="Comma 4 4 4" xfId="579" xr:uid="{B27D7C6F-BCB3-4380-95FB-76073D8EA8D1}"/>
    <cellStyle name="Comma 4 4 4 10" xfId="44678" xr:uid="{E634D8AF-07CB-4794-BD8A-91D7DEA9CA2E}"/>
    <cellStyle name="Comma 4 4 4 11" xfId="44268" xr:uid="{8EC6CB17-A4EA-4025-B783-CE78CFB3EC94}"/>
    <cellStyle name="Comma 4 4 4 2" xfId="661" xr:uid="{D871B0FF-8473-4688-86C8-94857A7DA323}"/>
    <cellStyle name="Comma 4 4 4 2 2" xfId="1217" xr:uid="{2BF13482-4549-4F5A-A58A-A733B9859F49}"/>
    <cellStyle name="Comma 4 4 4 2 2 2" xfId="2088" xr:uid="{0DBD9440-5E48-4A50-BEB4-4D13CB48C11B}"/>
    <cellStyle name="Comma 4 4 4 2 2 2 2" xfId="3798" xr:uid="{6A790D38-B5B7-425C-AA45-FF9FB1FA9E80}"/>
    <cellStyle name="Comma 4 4 4 2 2 2 2 2" xfId="52145" xr:uid="{E19A2666-C388-4757-9887-B8A688833DA4}"/>
    <cellStyle name="Comma 4 4 4 2 2 2 3" xfId="50448" xr:uid="{4104273B-CAC0-4150-944F-EFBF7CC12390}"/>
    <cellStyle name="Comma 4 4 4 2 2 2 4" xfId="48199" xr:uid="{576F7BF3-63E9-4CB7-A004-4ABB323688C4}"/>
    <cellStyle name="Comma 4 4 4 2 2 3" xfId="2929" xr:uid="{517255C3-511E-4952-9BC5-6AB80184DECB}"/>
    <cellStyle name="Comma 4 4 4 2 2 3 2" xfId="51278" xr:uid="{2A77E99A-D390-42F6-ABC8-6E4FECFE8B97}"/>
    <cellStyle name="Comma 4 4 4 2 2 4" xfId="49633" xr:uid="{0E72CEB2-BF55-4A8A-BD11-B66AAFE92FE3}"/>
    <cellStyle name="Comma 4 4 4 2 2 5" xfId="47330" xr:uid="{045C0CC4-AF50-4ECD-82A3-B11B324972C6}"/>
    <cellStyle name="Comma 4 4 4 2 3" xfId="1037" xr:uid="{FC156C1A-4FF0-40FA-827D-52C5E43719F6}"/>
    <cellStyle name="Comma 4 4 4 2 3 2" xfId="1908" xr:uid="{D742E042-4D6E-4CFC-AD74-4DCC1D223AB0}"/>
    <cellStyle name="Comma 4 4 4 2 3 2 2" xfId="3618" xr:uid="{0DD6500B-D20D-4ED9-A98F-E570B58FA8FC}"/>
    <cellStyle name="Comma 4 4 4 2 3 2 2 2" xfId="51965" xr:uid="{15A89B4A-574C-43F3-8162-5BF01F168329}"/>
    <cellStyle name="Comma 4 4 4 2 3 2 3" xfId="50271" xr:uid="{74541028-D4B8-4B91-8350-32150B5CD5CC}"/>
    <cellStyle name="Comma 4 4 4 2 3 2 4" xfId="48019" xr:uid="{4586A99C-AEA7-4B08-A662-D18720B4599F}"/>
    <cellStyle name="Comma 4 4 4 2 3 3" xfId="2749" xr:uid="{30D802DB-0A5A-48FD-BDDE-4776AA896947}"/>
    <cellStyle name="Comma 4 4 4 2 3 3 2" xfId="51098" xr:uid="{63EC8CBD-C8EC-4D5E-87F0-1F1335FF6644}"/>
    <cellStyle name="Comma 4 4 4 2 3 4" xfId="49465" xr:uid="{BB729F8B-124C-4FCC-A348-B07C5C962759}"/>
    <cellStyle name="Comma 4 4 4 2 3 5" xfId="47150" xr:uid="{44083C5C-7CAB-40FC-AF08-8A5E6354C2F9}"/>
    <cellStyle name="Comma 4 4 4 2 4" xfId="1534" xr:uid="{26E776A7-47CA-40E6-90B2-0CD5AC857BC2}"/>
    <cellStyle name="Comma 4 4 4 2 4 2" xfId="3244" xr:uid="{40E2FD08-03C2-4DAD-A928-60B6BF969C4C}"/>
    <cellStyle name="Comma 4 4 4 2 4 2 2" xfId="51593" xr:uid="{4930A08B-AAA0-4839-B660-074CC75FA3DD}"/>
    <cellStyle name="Comma 4 4 4 2 4 3" xfId="49918" xr:uid="{10F772EA-230C-4AD4-9C0B-7354D96DD81E}"/>
    <cellStyle name="Comma 4 4 4 2 4 4" xfId="47645" xr:uid="{6CAB483B-3311-44F2-8D22-A42871243340}"/>
    <cellStyle name="Comma 4 4 4 2 5" xfId="2375" xr:uid="{59023AE9-D22C-44BE-9382-5641E01495D3}"/>
    <cellStyle name="Comma 4 4 4 2 5 2" xfId="50726" xr:uid="{4E7ED020-7243-49A6-B87D-BAB609478D9C}"/>
    <cellStyle name="Comma 4 4 4 2 5 3" xfId="48486" xr:uid="{E25FD055-E778-417B-B3D0-C056297F39E5}"/>
    <cellStyle name="Comma 4 4 4 2 6" xfId="45658" xr:uid="{2B93268D-BCA8-428B-A262-A77F269BD7AC}"/>
    <cellStyle name="Comma 4 4 4 2 6 2" xfId="49097" xr:uid="{EFDF6E24-184E-49F5-9DD9-E65B2280B96A}"/>
    <cellStyle name="Comma 4 4 4 2 7" xfId="46105" xr:uid="{29F4D0F1-7175-4B71-86E7-677C60F70ED0}"/>
    <cellStyle name="Comma 4 4 4 2 8" xfId="46776" xr:uid="{6705A887-E6D1-4835-BF3A-4E9F8F45E8E6}"/>
    <cellStyle name="Comma 4 4 4 2 9" xfId="44976" xr:uid="{406C1E35-5A81-464E-B73C-E5DEE7D6449B}"/>
    <cellStyle name="Comma 4 4 4 3" xfId="1135" xr:uid="{76C8FAEF-EE22-432E-8599-8BADCAF38112}"/>
    <cellStyle name="Comma 4 4 4 3 2" xfId="2006" xr:uid="{2686667E-C1DE-4FB7-875F-B7AB92A8EC95}"/>
    <cellStyle name="Comma 4 4 4 3 2 2" xfId="3716" xr:uid="{69CDB700-3520-4EC8-91FC-43F41B7BA913}"/>
    <cellStyle name="Comma 4 4 4 3 2 2 2" xfId="52063" xr:uid="{38391275-6721-4983-A4CD-C1DADA20A3C6}"/>
    <cellStyle name="Comma 4 4 4 3 2 3" xfId="50369" xr:uid="{357C32AF-BF99-4EE3-A9FE-58F816EA083F}"/>
    <cellStyle name="Comma 4 4 4 3 2 4" xfId="48117" xr:uid="{024EA47D-A585-4DF6-AAE2-D53EAD17FAA8}"/>
    <cellStyle name="Comma 4 4 4 3 3" xfId="2847" xr:uid="{F2E775C9-8CE7-477F-A090-05DD97CBD5B1}"/>
    <cellStyle name="Comma 4 4 4 3 3 2" xfId="51196" xr:uid="{DE9565A3-421D-4F69-B308-04DC60EFBA58}"/>
    <cellStyle name="Comma 4 4 4 3 3 3" xfId="48894" xr:uid="{BBDFB6AF-C415-4D69-BB8E-503F8098F50E}"/>
    <cellStyle name="Comma 4 4 4 3 4" xfId="49560" xr:uid="{FE88D884-CC92-4E9B-81A9-FE9DBB519BD1}"/>
    <cellStyle name="Comma 4 4 4 3 5" xfId="47248" xr:uid="{B34FC4EA-C727-4B77-BC59-CFB38BCB20EE}"/>
    <cellStyle name="Comma 4 4 4 4" xfId="829" xr:uid="{E136FC81-EC69-4329-A965-271AD7603200}"/>
    <cellStyle name="Comma 4 4 4 4 2" xfId="1701" xr:uid="{D3CBC95B-A9DA-469E-8350-BDD5B0D3B5C3}"/>
    <cellStyle name="Comma 4 4 4 4 2 2" xfId="3411" xr:uid="{DB4D1244-1967-420A-91EC-245840DCD83F}"/>
    <cellStyle name="Comma 4 4 4 4 2 2 2" xfId="51760" xr:uid="{6E7A61AB-7162-4E16-B2B6-70532362695D}"/>
    <cellStyle name="Comma 4 4 4 4 2 3" xfId="50076" xr:uid="{09E8B998-D61E-4AC1-95B7-8B0BE3720024}"/>
    <cellStyle name="Comma 4 4 4 4 2 4" xfId="47812" xr:uid="{8EEB797B-0AEC-46C8-A3C4-9969238835F2}"/>
    <cellStyle name="Comma 4 4 4 4 3" xfId="2542" xr:uid="{8A394B8D-5889-48E0-A9B6-49670EEEE1CC}"/>
    <cellStyle name="Comma 4 4 4 4 3 2" xfId="50893" xr:uid="{C44B2ED0-64D7-4428-B4C7-9D0E0A6D23FA}"/>
    <cellStyle name="Comma 4 4 4 4 4" xfId="49264" xr:uid="{B755BDD4-A570-498A-89AA-63FC40922CDE}"/>
    <cellStyle name="Comma 4 4 4 4 5" xfId="46943" xr:uid="{DF6823AA-23B3-4C71-8FD4-A2977075C5CE}"/>
    <cellStyle name="Comma 4 4 4 5" xfId="45298" xr:uid="{25179839-A24A-4EE9-B68D-D88C27569C64}"/>
    <cellStyle name="Comma 4 4 4 5 2" xfId="46694" xr:uid="{1240E149-8E43-4ABA-8882-EC1BF7B27995}"/>
    <cellStyle name="Comma 4 4 4 6" xfId="45167" xr:uid="{E7C7DEC0-6F5F-4DE9-8491-0543BE078A81}"/>
    <cellStyle name="Comma 4 4 4 7" xfId="45584" xr:uid="{A9A19FAD-830D-4401-8568-1E321C47F29B}"/>
    <cellStyle name="Comma 4 4 4 8" xfId="46023" xr:uid="{EB1AA857-16C5-4D12-8775-F240F6DF6714}"/>
    <cellStyle name="Comma 4 4 4 9" xfId="46440" xr:uid="{13DD2B47-7F1C-4C8F-95A4-96F13CDA33ED}"/>
    <cellStyle name="Comma 4 4 5" xfId="827" xr:uid="{0CA6F665-BD82-4687-BE76-721A2AA6AED4}"/>
    <cellStyle name="Comma 4 4 5 10" xfId="44040" xr:uid="{52D0910B-EFA5-4646-AC26-E8CA1DD90782}"/>
    <cellStyle name="Comma 4 4 5 2" xfId="1399" xr:uid="{923E0DE0-62DB-4107-91AD-D943944DA044}"/>
    <cellStyle name="Comma 4 4 5 2 2" xfId="3110" xr:uid="{5124FE5A-91FF-49CF-8822-C30A531772DD}"/>
    <cellStyle name="Comma 4 4 5 2 2 2" xfId="51459" xr:uid="{3CA9F788-26F3-4425-A23A-9133B5B89EE9}"/>
    <cellStyle name="Comma 4 4 5 2 3" xfId="49788" xr:uid="{DD6B2CE7-C8AC-40CF-AF7D-B969B9544F2E}"/>
    <cellStyle name="Comma 4 4 5 2 4" xfId="47511" xr:uid="{1DE6D1F0-1B49-4E7D-8C18-B9D5B2ABCD8A}"/>
    <cellStyle name="Comma 4 4 5 3" xfId="1699" xr:uid="{658E9E42-DBC9-43A6-933E-29FEC76F618C}"/>
    <cellStyle name="Comma 4 4 5 3 2" xfId="3409" xr:uid="{68F10E0D-765D-4EFA-AC8E-4A8B18DDFD88}"/>
    <cellStyle name="Comma 4 4 5 3 2 2" xfId="51758" xr:uid="{6B2B491A-EDB1-46FE-9BD8-D161F07B87E2}"/>
    <cellStyle name="Comma 4 4 5 3 3" xfId="50074" xr:uid="{EFD6AE32-AAD1-42FA-8026-9A572A1B7BCA}"/>
    <cellStyle name="Comma 4 4 5 3 4" xfId="47810" xr:uid="{D066747C-B40F-4D2F-B050-E716F80F6C3C}"/>
    <cellStyle name="Comma 4 4 5 4" xfId="2540" xr:uid="{434BE6F5-ED26-4B16-B948-E76E22BE76FC}"/>
    <cellStyle name="Comma 4 4 5 4 2" xfId="50891" xr:uid="{2AFA32E9-9E56-46DA-9A0E-2721DDE6F8AB}"/>
    <cellStyle name="Comma 4 4 5 4 3" xfId="48650" xr:uid="{A974C26B-C0C2-456F-83DD-4BFCE511CED9}"/>
    <cellStyle name="Comma 4 4 5 5" xfId="45542" xr:uid="{1B6F292D-A63D-45F0-8958-FCDC44143FB6}"/>
    <cellStyle name="Comma 4 4 5 5 2" xfId="46941" xr:uid="{DAC6E38E-53AD-4695-A57B-32ED56915589}"/>
    <cellStyle name="Comma 4 4 5 6" xfId="45977" xr:uid="{65E4B88C-4BE1-40F3-8B3A-6013D05CFF95}"/>
    <cellStyle name="Comma 4 4 5 6 2" xfId="49262" xr:uid="{710C75F9-5C40-4A6B-AD4E-96A1E637E6A7}"/>
    <cellStyle name="Comma 4 4 5 7" xfId="46356" xr:uid="{1F1D4CF5-B162-450E-9130-6E09491AA921}"/>
    <cellStyle name="Comma 4 4 5 8" xfId="44858" xr:uid="{253BD78E-1B21-4E43-AC3B-0D6CA85A5DA4}"/>
    <cellStyle name="Comma 4 4 5 9" xfId="44222" xr:uid="{30BCA987-505B-46AD-B9BE-C3ABA45DEBFD}"/>
    <cellStyle name="Comma 4 4 6" xfId="869" xr:uid="{E1BC4200-48D5-4E1E-B95E-649A7639B355}"/>
    <cellStyle name="Comma 4 4 6 2" xfId="1389" xr:uid="{BE497456-8515-4912-8FC4-078D9021E05B}"/>
    <cellStyle name="Comma 4 4 6 2 2" xfId="3100" xr:uid="{DB917A8B-B20C-4243-888D-9B61E9CE78FA}"/>
    <cellStyle name="Comma 4 4 6 2 2 2" xfId="51449" xr:uid="{8DE5FD3D-1499-45CE-A2FB-FB2B6832189E}"/>
    <cellStyle name="Comma 4 4 6 2 3" xfId="49778" xr:uid="{0ED0D16B-3E55-45C7-AB02-B11942CF39A0}"/>
    <cellStyle name="Comma 4 4 6 2 4" xfId="47501" xr:uid="{6A2EE485-B9C2-4497-AB8F-4F081A23DFCA}"/>
    <cellStyle name="Comma 4 4 6 3" xfId="1741" xr:uid="{5B5E72F4-DF1E-444F-BCF8-97DB57B9075A}"/>
    <cellStyle name="Comma 4 4 6 3 2" xfId="3451" xr:uid="{74D5F03C-6DBA-4B5B-BC74-ACC0BB93C11B}"/>
    <cellStyle name="Comma 4 4 6 3 2 2" xfId="51799" xr:uid="{42885EF4-04B0-4FE4-88A6-02AE82CCB230}"/>
    <cellStyle name="Comma 4 4 6 3 3" xfId="50113" xr:uid="{9B226A10-0FE1-4078-A2A1-53FCA9F31643}"/>
    <cellStyle name="Comma 4 4 6 3 4" xfId="47852" xr:uid="{B74378B0-FE75-470A-8515-32A3BCED4192}"/>
    <cellStyle name="Comma 4 4 6 4" xfId="2582" xr:uid="{63F4D460-84E4-4881-AAF1-808D3465B462}"/>
    <cellStyle name="Comma 4 4 6 4 2" xfId="50932" xr:uid="{9076DF4F-974B-4FFC-B65E-BA8359D95A7D}"/>
    <cellStyle name="Comma 4 4 6 4 3" xfId="48689" xr:uid="{B137AADB-6BA9-406A-B8A8-351A2724D8B0}"/>
    <cellStyle name="Comma 4 4 6 5" xfId="49299" xr:uid="{C3E73300-6D80-48E0-8180-6F9F215D20F0}"/>
    <cellStyle name="Comma 4 4 6 6" xfId="46983" xr:uid="{B76C2517-C12D-4E60-91CC-A3DFDC0B955A}"/>
    <cellStyle name="Comma 4 4 7" xfId="947" xr:uid="{87853E8F-6E1C-4A06-85D0-7A5E24083BCF}"/>
    <cellStyle name="Comma 4 4 7 2" xfId="1819" xr:uid="{5056FA58-FEC4-4AC7-8E59-7B8CB1E71971}"/>
    <cellStyle name="Comma 4 4 7 2 2" xfId="3529" xr:uid="{8DA7ACEC-CDAD-4A87-A8AD-F6A7BC41BAF7}"/>
    <cellStyle name="Comma 4 4 7 2 2 2" xfId="51876" xr:uid="{B9949EAE-C916-4517-ADE0-311EFEF0918D}"/>
    <cellStyle name="Comma 4 4 7 2 3" xfId="50185" xr:uid="{7FFDA469-1581-46D5-8DEF-32A9D4EF2474}"/>
    <cellStyle name="Comma 4 4 7 2 4" xfId="47930" xr:uid="{FCDF4F04-64AA-48FC-847C-C0D6BC542C0B}"/>
    <cellStyle name="Comma 4 4 7 3" xfId="2660" xr:uid="{8D3A853B-D173-4F3B-9D0F-312FFE3E9CD8}"/>
    <cellStyle name="Comma 4 4 7 3 2" xfId="51009" xr:uid="{8C9DEFF3-EF0B-4745-B561-3035133786A5}"/>
    <cellStyle name="Comma 4 4 7 4" xfId="49377" xr:uid="{561496C9-7CC8-41AB-9296-1331C389CB8B}"/>
    <cellStyle name="Comma 4 4 7 5" xfId="47061" xr:uid="{18DF5F73-BEEF-4A5C-A73F-2F42F6345320}"/>
    <cellStyle name="Comma 4 4 8" xfId="997" xr:uid="{81CE82F1-1635-4480-8D77-48FA21E52922}"/>
    <cellStyle name="Comma 4 4 8 2" xfId="1868" xr:uid="{7F733C8A-B097-4F38-BA56-57E5FD6B8EF0}"/>
    <cellStyle name="Comma 4 4 8 2 2" xfId="3578" xr:uid="{9BBF57B1-30A6-46E1-AA94-2D9123906750}"/>
    <cellStyle name="Comma 4 4 8 2 2 2" xfId="51925" xr:uid="{F210F741-788D-4087-875C-1F44B9E3A6CC}"/>
    <cellStyle name="Comma 4 4 8 2 3" xfId="50233" xr:uid="{1060EA78-AF6B-42FA-A0C6-374234825BCA}"/>
    <cellStyle name="Comma 4 4 8 2 4" xfId="47979" xr:uid="{4AA6A1FE-1910-4E16-89DB-1A49DC9BFC93}"/>
    <cellStyle name="Comma 4 4 8 3" xfId="2709" xr:uid="{34374EDE-7A79-40E8-AEFB-00D85EB52684}"/>
    <cellStyle name="Comma 4 4 8 3 2" xfId="51058" xr:uid="{11787FF2-7FB5-466C-B41C-D363199A704F}"/>
    <cellStyle name="Comma 4 4 8 4" xfId="49425" xr:uid="{87F9AF90-A4E6-4786-A073-DA25BD1B39A8}"/>
    <cellStyle name="Comma 4 4 8 5" xfId="47110" xr:uid="{FD1C23DD-E980-41BD-82C5-452868AB3294}"/>
    <cellStyle name="Comma 4 4 9" xfId="1089" xr:uid="{C4F35F37-CCE8-4595-95BC-935CDE3AAC2D}"/>
    <cellStyle name="Comma 4 4 9 2" xfId="1960" xr:uid="{B72FF297-CFC4-4DFC-AE1F-CB2A0CD287F7}"/>
    <cellStyle name="Comma 4 4 9 2 2" xfId="3670" xr:uid="{CEB55965-6DF2-42EA-9906-028E8A5B0CDD}"/>
    <cellStyle name="Comma 4 4 9 2 2 2" xfId="52017" xr:uid="{A569FFF7-6B0D-4042-A263-613EF7EB28E5}"/>
    <cellStyle name="Comma 4 4 9 2 3" xfId="50323" xr:uid="{A7EF2860-CD00-40A4-8FE3-5C300988E045}"/>
    <cellStyle name="Comma 4 4 9 2 4" xfId="48071" xr:uid="{664FE023-3F78-4C08-93A9-12F56ED320FD}"/>
    <cellStyle name="Comma 4 4 9 3" xfId="2801" xr:uid="{DDA08B32-D16C-4F5C-835C-E7DCBAC4BBA5}"/>
    <cellStyle name="Comma 4 4 9 3 2" xfId="51150" xr:uid="{3F9B0B4F-D90C-4DDE-803B-BC5F4967A23F}"/>
    <cellStyle name="Comma 4 4 9 4" xfId="49516" xr:uid="{4E96012D-1231-4094-8A12-A16BD8C4F54C}"/>
    <cellStyle name="Comma 4 4 9 5" xfId="47202" xr:uid="{53AC743E-B30F-474E-9A52-FE82494D5F70}"/>
    <cellStyle name="Comma 4 5" xfId="525" xr:uid="{BD8A5E63-DDEA-427C-B58B-92AF58C9C657}"/>
    <cellStyle name="Comma 4 5 10" xfId="46371" xr:uid="{37ADAB5F-8679-416C-A04F-5678ACB8C630}"/>
    <cellStyle name="Comma 4 5 11" xfId="44607" xr:uid="{8DF550FD-F54C-4C89-8F97-9442C73B87BC}"/>
    <cellStyle name="Comma 4 5 12" xfId="44149" xr:uid="{25662237-120A-4173-87F5-633C2A882B37}"/>
    <cellStyle name="Comma 4 5 13" xfId="53179" xr:uid="{B1C55767-C104-4D34-9448-155A9DAC9C26}"/>
    <cellStyle name="Comma 4 5 2" xfId="797" xr:uid="{C4B786D6-4406-4FA0-BB80-B701C388C61E}"/>
    <cellStyle name="Comma 4 5 2 10" xfId="44472" xr:uid="{F231BF38-52B2-4D82-8E27-C15F3F736C2D}"/>
    <cellStyle name="Comma 4 5 2 11" xfId="54891" xr:uid="{82FB0111-10A6-4822-BD17-F5C57DA73AD3}"/>
    <cellStyle name="Comma 4 5 2 2" xfId="1352" xr:uid="{6A24A0C5-16BF-4F8F-984D-C594B8BDB197}"/>
    <cellStyle name="Comma 4 5 2 2 2" xfId="2223" xr:uid="{F4299EF2-FC3C-443F-905B-120EF21070D9}"/>
    <cellStyle name="Comma 4 5 2 2 2 2" xfId="3933" xr:uid="{306ECCF4-3095-4BBB-99D0-D67C1FCF73B0}"/>
    <cellStyle name="Comma 4 5 2 2 2 2 2" xfId="52280" xr:uid="{2F9E6C4B-2735-4334-9D61-DBB95C944C79}"/>
    <cellStyle name="Comma 4 5 2 2 2 3" xfId="50576" xr:uid="{8EBC3618-7337-4371-827C-552EBFC907CB}"/>
    <cellStyle name="Comma 4 5 2 2 2 4" xfId="48334" xr:uid="{045B219E-9398-40B1-A140-50FA0A562A47}"/>
    <cellStyle name="Comma 4 5 2 2 3" xfId="3064" xr:uid="{9170FD07-15DD-4C45-9EDF-D44B1D4F07E9}"/>
    <cellStyle name="Comma 4 5 2 2 3 2" xfId="51413" xr:uid="{3174A231-1564-46ED-8FE7-BC11BECEC5A7}"/>
    <cellStyle name="Comma 4 5 2 2 3 3" xfId="48955" xr:uid="{7BC50882-A348-4852-B4D1-2455054FA010}"/>
    <cellStyle name="Comma 4 5 2 2 4" xfId="49750" xr:uid="{49ADE385-B2F6-4393-8E44-A53C8481054F}"/>
    <cellStyle name="Comma 4 5 2 2 5" xfId="47465" xr:uid="{ED61E3B0-2BE2-4A7F-942A-288E67D023C2}"/>
    <cellStyle name="Comma 4 5 2 3" xfId="1669" xr:uid="{5342E1C0-32FA-4539-95A0-DF0FF1DC8F46}"/>
    <cellStyle name="Comma 4 5 2 3 2" xfId="3379" xr:uid="{305A1CDF-EB02-4677-BCA9-92A9C4826432}"/>
    <cellStyle name="Comma 4 5 2 3 2 2" xfId="51728" xr:uid="{4FC3747B-2024-4178-B015-0F7B1BA21D9D}"/>
    <cellStyle name="Comma 4 5 2 3 3" xfId="50046" xr:uid="{46EAF082-2690-4CA4-BA5D-F74EE8FF8246}"/>
    <cellStyle name="Comma 4 5 2 3 4" xfId="47780" xr:uid="{25B3C96A-BB7E-4762-9AC5-BE3602B39925}"/>
    <cellStyle name="Comma 4 5 2 4" xfId="2510" xr:uid="{2CD74DE7-C855-480D-B29C-2C83656C8969}"/>
    <cellStyle name="Comma 4 5 2 4 2" xfId="50861" xr:uid="{8A8EC17C-7B47-4080-9571-2713C69E3897}"/>
    <cellStyle name="Comma 4 5 2 4 3" xfId="48621" xr:uid="{1B39764E-3380-43E2-8FD8-962F440CB960}"/>
    <cellStyle name="Comma 4 5 2 5" xfId="45263" xr:uid="{75F482BE-5640-4ECD-8235-FCE0AF9111AE}"/>
    <cellStyle name="Comma 4 5 2 5 2" xfId="46911" xr:uid="{AA197E92-09BF-4892-9F53-54EE3EAB4179}"/>
    <cellStyle name="Comma 4 5 2 6" xfId="45772" xr:uid="{4C087D69-D918-4B0C-822F-3EF7BDBB22CC}"/>
    <cellStyle name="Comma 4 5 2 6 2" xfId="49232" xr:uid="{CD81E9CF-B4BA-4732-AC29-C04A75E70761}"/>
    <cellStyle name="Comma 4 5 2 7" xfId="46240" xr:uid="{F9A129DE-2444-4455-B00E-9D091B5A0762}"/>
    <cellStyle name="Comma 4 5 2 8" xfId="46575" xr:uid="{ABBB9825-6903-43E7-83E8-5536ED4CEDF3}"/>
    <cellStyle name="Comma 4 5 2 9" xfId="44649" xr:uid="{A46C692D-5878-4E6F-863B-9EF098DCDED3}"/>
    <cellStyle name="Comma 4 5 3" xfId="968" xr:uid="{54985236-F679-4A7D-BB97-421B5E8A23FD}"/>
    <cellStyle name="Comma 4 5 3 2" xfId="1839" xr:uid="{2289F8EE-38E4-4B23-B359-B8D2C12C9D48}"/>
    <cellStyle name="Comma 4 5 3 2 2" xfId="3549" xr:uid="{D6658872-1ACE-461B-9FDE-631699D3F7D7}"/>
    <cellStyle name="Comma 4 5 3 2 2 2" xfId="51896" xr:uid="{FF7B65C2-D4DF-45DC-A432-1C51D1D91CE8}"/>
    <cellStyle name="Comma 4 5 3 2 3" xfId="50204" xr:uid="{E959B49F-AAB0-4993-889F-DD3A0B3D6692}"/>
    <cellStyle name="Comma 4 5 3 2 4" xfId="47950" xr:uid="{61A37B13-BED2-43A1-B819-0CBDBA5406DA}"/>
    <cellStyle name="Comma 4 5 3 3" xfId="2680" xr:uid="{D8E95971-00DA-4C75-B701-4A26168D3BB8}"/>
    <cellStyle name="Comma 4 5 3 3 2" xfId="51029" xr:uid="{EA172993-79F9-44C1-ABF0-ED5127610A8E}"/>
    <cellStyle name="Comma 4 5 3 3 3" xfId="48785" xr:uid="{6DF556D1-120A-44B6-9FB5-2467D2471911}"/>
    <cellStyle name="Comma 4 5 3 4" xfId="45516" xr:uid="{8B514B53-FF39-4BAC-BCCD-552FA5C5A844}"/>
    <cellStyle name="Comma 4 5 3 4 2" xfId="49397" xr:uid="{0F7A5FEA-9320-4420-8458-E21E3BBE1A67}"/>
    <cellStyle name="Comma 4 5 3 5" xfId="45948" xr:uid="{97A1D107-20A0-47E2-AA3A-1E8A57AA0E2E}"/>
    <cellStyle name="Comma 4 5 3 6" xfId="47081" xr:uid="{CC3CAABC-7FA4-492F-98E8-46ABB0053D1A}"/>
    <cellStyle name="Comma 4 5 3 7" xfId="44829" xr:uid="{58AE13BF-9A2E-4CA4-BDEF-5D700813B5B5}"/>
    <cellStyle name="Comma 4 5 3 8" xfId="44193" xr:uid="{AC2BC122-13AE-4739-9453-D281EA3256B1}"/>
    <cellStyle name="Comma 4 5 4" xfId="1060" xr:uid="{A707A8F8-7423-478B-91D9-C7D33F4606C5}"/>
    <cellStyle name="Comma 4 5 4 2" xfId="1931" xr:uid="{C06E6A4F-6BF3-4ECC-8884-59A2EBD57A68}"/>
    <cellStyle name="Comma 4 5 4 2 2" xfId="3641" xr:uid="{0B928472-7960-4983-83A1-3931CF189380}"/>
    <cellStyle name="Comma 4 5 4 2 2 2" xfId="51988" xr:uid="{406D911D-80B6-4C78-9AD5-61CD668B09AD}"/>
    <cellStyle name="Comma 4 5 4 2 3" xfId="50294" xr:uid="{3CDEA914-0060-45C8-BFC4-15038170AF6B}"/>
    <cellStyle name="Comma 4 5 4 2 4" xfId="48042" xr:uid="{3D5666F6-B770-4AEC-9C49-600D18D3C816}"/>
    <cellStyle name="Comma 4 5 4 3" xfId="2772" xr:uid="{61BC4D82-ADF5-4FE1-B39C-2D95B4354AF0}"/>
    <cellStyle name="Comma 4 5 4 3 2" xfId="51121" xr:uid="{340E87F5-3530-479C-ACDA-46CFD18AD728}"/>
    <cellStyle name="Comma 4 5 4 3 3" xfId="48854" xr:uid="{78CC3F8D-922C-4899-877D-AA73AEC2AA51}"/>
    <cellStyle name="Comma 4 5 4 4" xfId="49487" xr:uid="{31463C07-F2F9-4478-AF2B-AABFD8B11CF4}"/>
    <cellStyle name="Comma 4 5 4 5" xfId="47173" xr:uid="{36ACE24F-521B-4EEE-A99D-4B6B6A5ACB3C}"/>
    <cellStyle name="Comma 4 5 4 6" xfId="44784" xr:uid="{EF4075BE-42A3-42DB-80C6-9E601A323365}"/>
    <cellStyle name="Comma 4 5 5" xfId="1423" xr:uid="{D9545D00-4046-44DC-9464-82E4176AF922}"/>
    <cellStyle name="Comma 4 5 5 2" xfId="3133" xr:uid="{9C3D3D6D-FDB0-40A8-A820-46AE70E55B85}"/>
    <cellStyle name="Comma 4 5 5 2 2" xfId="51482" xr:uid="{B698926F-BF83-4D72-90DB-F22BE9DA22C8}"/>
    <cellStyle name="Comma 4 5 5 3" xfId="49810" xr:uid="{807827C1-64D7-43D2-8DA7-2D6697345E2E}"/>
    <cellStyle name="Comma 4 5 5 4" xfId="47534" xr:uid="{928C7E54-543D-4228-9C41-173ED6D0CB0D}"/>
    <cellStyle name="Comma 4 5 5 5" xfId="45348" xr:uid="{78D0D036-54BF-40E8-80A2-EDA2208FDDA7}"/>
    <cellStyle name="Comma 4 5 6" xfId="2264" xr:uid="{BB33AAAD-EC4A-4EEB-8ADE-0D62C325FD30}"/>
    <cellStyle name="Comma 4 5 6 2" xfId="50615" xr:uid="{BA903E16-1185-4A03-9579-85A72360F85C}"/>
    <cellStyle name="Comma 4 5 6 3" xfId="48375" xr:uid="{41EE1A1D-EB06-4F8F-8785-3E9CE6A5E46A}"/>
    <cellStyle name="Comma 4 5 7" xfId="6517" xr:uid="{C5666FA2-60A2-425C-A3B3-1A5085FD179B}"/>
    <cellStyle name="Comma 4 5 7 2" xfId="46619" xr:uid="{7A79293A-48F1-4484-B45D-6BA6C3C2D5CF}"/>
    <cellStyle name="Comma 4 5 7 3" xfId="45112" xr:uid="{F31FF4FD-1456-4E49-8DBC-380527F93DC7}"/>
    <cellStyle name="Comma 4 5 8" xfId="45472" xr:uid="{1F6BBCBB-6C44-411B-AEA3-0EB8907C242F}"/>
    <cellStyle name="Comma 4 5 8 2" xfId="48985" xr:uid="{DAE70649-BD03-4D79-9CB4-63BB22649E37}"/>
    <cellStyle name="Comma 4 5 9" xfId="45904" xr:uid="{80A96BD7-5F59-4AF0-AEAE-66465C2590CF}"/>
    <cellStyle name="Comma 4 6" xfId="602" xr:uid="{94823A6C-C01A-4B06-9FC2-09DBB4EE4DE2}"/>
    <cellStyle name="Comma 4 6 10" xfId="46381" xr:uid="{B0EF7520-75E0-4DC8-8321-8F811D67D3A5}"/>
    <cellStyle name="Comma 4 6 11" xfId="44552" xr:uid="{CCC61D2D-30BC-40B7-BE74-92DAC549BA9E}"/>
    <cellStyle name="Comma 4 6 12" xfId="44094" xr:uid="{FC96895E-B646-4535-92E6-2719A609E6E0}"/>
    <cellStyle name="Comma 4 6 13" xfId="53256" xr:uid="{B55F3154-1CA8-4AF8-A560-1C9089CEB8F8}"/>
    <cellStyle name="Comma 4 6 2" xfId="742" xr:uid="{7ACE0FB7-3CB5-4DCA-BCFE-F2280CCEE481}"/>
    <cellStyle name="Comma 4 6 2 10" xfId="44422" xr:uid="{81FFF12B-A664-40BE-878E-02C3540A3740}"/>
    <cellStyle name="Comma 4 6 2 11" xfId="54969" xr:uid="{E0EF41C8-0448-4EB9-9445-545DF172D3F8}"/>
    <cellStyle name="Comma 4 6 2 2" xfId="1297" xr:uid="{D47EF524-5FCC-445C-B476-F200C7F29FAF}"/>
    <cellStyle name="Comma 4 6 2 2 2" xfId="2168" xr:uid="{89B9D84F-769F-449B-B52C-A474A8B98B6D}"/>
    <cellStyle name="Comma 4 6 2 2 2 2" xfId="3878" xr:uid="{E521322A-76CB-480F-86DC-67DB8E3068F2}"/>
    <cellStyle name="Comma 4 6 2 2 2 2 2" xfId="52225" xr:uid="{1DAB9A35-F8F9-4E38-A769-9989F855C53D}"/>
    <cellStyle name="Comma 4 6 2 2 2 3" xfId="50525" xr:uid="{58D10DA7-22E6-455E-A601-0E10649AF223}"/>
    <cellStyle name="Comma 4 6 2 2 2 4" xfId="48279" xr:uid="{C657B625-5260-46CF-BCF9-8CC3F0A6F545}"/>
    <cellStyle name="Comma 4 6 2 2 3" xfId="3009" xr:uid="{DBB1AACB-4BA8-4B8A-A369-BB51DDB4717C}"/>
    <cellStyle name="Comma 4 6 2 2 3 2" xfId="51358" xr:uid="{DA6C9289-462C-48FE-BC0A-B7E91B2A4AD7}"/>
    <cellStyle name="Comma 4 6 2 2 4" xfId="49707" xr:uid="{58FD880E-F151-4347-9262-0FB0C0D422CA}"/>
    <cellStyle name="Comma 4 6 2 2 5" xfId="47410" xr:uid="{86B612DE-1525-4E4F-B615-FCFCE166C693}"/>
    <cellStyle name="Comma 4 6 2 3" xfId="1614" xr:uid="{B0BA3C67-BAB2-488D-8741-698C4F894514}"/>
    <cellStyle name="Comma 4 6 2 3 2" xfId="3324" xr:uid="{2FC73DDC-DA7E-468B-9104-CA7BC6FFD853}"/>
    <cellStyle name="Comma 4 6 2 3 2 2" xfId="51673" xr:uid="{A20EEAA6-48A1-4408-A493-AC155EDC5B75}"/>
    <cellStyle name="Comma 4 6 2 3 3" xfId="49995" xr:uid="{578B07F2-0C6C-4BF5-8E1C-150ED68DA6EC}"/>
    <cellStyle name="Comma 4 6 2 3 4" xfId="47725" xr:uid="{A5423FB7-6373-45A2-8654-8FDA06E21AE4}"/>
    <cellStyle name="Comma 4 6 2 4" xfId="2455" xr:uid="{6808E096-FD67-48DA-9068-1028276A0548}"/>
    <cellStyle name="Comma 4 6 2 4 2" xfId="50806" xr:uid="{95321C31-2FD9-40E4-8910-24FF222EE305}"/>
    <cellStyle name="Comma 4 6 2 4 3" xfId="48566" xr:uid="{6C3B4563-2640-4877-B967-541352CF4882}"/>
    <cellStyle name="Comma 4 6 2 5" xfId="45232" xr:uid="{EAAE4F6A-B7CA-4956-B775-1D11BCD18234}"/>
    <cellStyle name="Comma 4 6 2 5 2" xfId="46856" xr:uid="{DADBF01A-CAA8-4333-80C6-27B67A51C1C4}"/>
    <cellStyle name="Comma 4 6 2 6" xfId="45727" xr:uid="{BA53495B-B1C2-47CB-B0B7-B034B96BDFF4}"/>
    <cellStyle name="Comma 4 6 2 6 2" xfId="49177" xr:uid="{6B5534BB-3BF9-496E-B0EF-5556B485F8AE}"/>
    <cellStyle name="Comma 4 6 2 7" xfId="46185" xr:uid="{16E954DF-2CD9-453F-A822-01D795A66491}"/>
    <cellStyle name="Comma 4 6 2 8" xfId="46520" xr:uid="{C61A33A3-4B98-46DF-9F59-5CCD4E107EC0}"/>
    <cellStyle name="Comma 4 6 2 9" xfId="45020" xr:uid="{612516FE-2B11-4B31-BF08-8B9E49F3C00A}"/>
    <cellStyle name="Comma 4 6 3" xfId="1158" xr:uid="{52EE12D8-FC32-429F-A801-4C46E5740697}"/>
    <cellStyle name="Comma 4 6 3 2" xfId="2029" xr:uid="{698EE2BB-391A-4840-8BA4-20C21CCDFA99}"/>
    <cellStyle name="Comma 4 6 3 2 2" xfId="3739" xr:uid="{7233E292-74A1-445E-97C7-BDFB582D4425}"/>
    <cellStyle name="Comma 4 6 3 2 2 2" xfId="52086" xr:uid="{5D8BD831-66B0-4E65-8018-130010BEF70F}"/>
    <cellStyle name="Comma 4 6 3 2 3" xfId="50391" xr:uid="{FDB0FC71-FA72-4D4F-B7BE-F8B1A7928D27}"/>
    <cellStyle name="Comma 4 6 3 2 4" xfId="48140" xr:uid="{CCFFAD86-5E53-48CF-8100-0DFDD58943DB}"/>
    <cellStyle name="Comma 4 6 3 3" xfId="2870" xr:uid="{A58F92A2-4572-4006-887F-C46361F0B4C4}"/>
    <cellStyle name="Comma 4 6 3 3 2" xfId="51219" xr:uid="{46DA854D-4EA3-4CB7-B87B-49FE6514D66F}"/>
    <cellStyle name="Comma 4 6 3 3 3" xfId="48902" xr:uid="{83030281-B276-44EA-9E78-4B83EC99541E}"/>
    <cellStyle name="Comma 4 6 3 4" xfId="45600" xr:uid="{5DC7A786-46F3-4093-BF35-632DE22E18DD}"/>
    <cellStyle name="Comma 4 6 3 4 2" xfId="49580" xr:uid="{FB284532-D9D8-409E-83D1-019F6D0C3855}"/>
    <cellStyle name="Comma 4 6 3 5" xfId="46046" xr:uid="{1938AC4B-4B69-4AE6-83D3-5DCA91A44A23}"/>
    <cellStyle name="Comma 4 6 3 6" xfId="47271" xr:uid="{6BB62379-6055-47DC-A2F8-D38566CD087F}"/>
    <cellStyle name="Comma 4 6 3 7" xfId="44917" xr:uid="{871D5302-F1C4-455F-81A9-F2D60CDC0638}"/>
    <cellStyle name="Comma 4 6 3 8" xfId="44288" xr:uid="{33DED22A-EF89-42E3-9BA3-20B9C2FDFC6D}"/>
    <cellStyle name="Comma 4 6 4" xfId="1384" xr:uid="{E370749E-1166-4B5E-8E97-C1169ACB61D9}"/>
    <cellStyle name="Comma 4 6 4 2" xfId="3095" xr:uid="{0AC1F242-35C3-46DC-B55E-9B5E39453C4D}"/>
    <cellStyle name="Comma 4 6 4 2 2" xfId="51444" xr:uid="{FDB17A08-F92E-417F-9ED8-8F35E4DC695C}"/>
    <cellStyle name="Comma 4 6 4 2 3" xfId="48957" xr:uid="{5A0ECA23-84FB-494C-8151-474FDC640E28}"/>
    <cellStyle name="Comma 4 6 4 3" xfId="49773" xr:uid="{562B14F5-BE2C-4891-BEBD-4BAC3243CA7B}"/>
    <cellStyle name="Comma 4 6 4 4" xfId="47496" xr:uid="{FFC73D17-D9A4-432D-999A-E947B61822BD}"/>
    <cellStyle name="Comma 4 6 4 5" xfId="44736" xr:uid="{C0FAABA1-1AF9-4072-9106-8BD137A6B4DA}"/>
    <cellStyle name="Comma 4 6 5" xfId="1475" xr:uid="{B53DE201-C5D1-4216-98F4-6C98CBAE4AEB}"/>
    <cellStyle name="Comma 4 6 5 2" xfId="3185" xr:uid="{8964823C-468F-4E7A-A5D6-67F1F6C58C3C}"/>
    <cellStyle name="Comma 4 6 5 2 2" xfId="51534" xr:uid="{DF45EA25-BE20-43B5-A96F-D1DC61F5C321}"/>
    <cellStyle name="Comma 4 6 5 3" xfId="49861" xr:uid="{1493BB20-1DF0-440D-B435-1F76D292F671}"/>
    <cellStyle name="Comma 4 6 5 4" xfId="47586" xr:uid="{4770196E-9F9B-4805-9932-BEDBA9B97419}"/>
    <cellStyle name="Comma 4 6 6" xfId="2316" xr:uid="{2AC524DC-33CE-4AB8-8D38-05A65FAA355A}"/>
    <cellStyle name="Comma 4 6 6 2" xfId="50667" xr:uid="{5154A169-DDA5-4FD2-B9B0-59CA1A21ABE5}"/>
    <cellStyle name="Comma 4 6 6 3" xfId="48427" xr:uid="{DC89C0BA-BE90-4E94-9976-9327865745B6}"/>
    <cellStyle name="Comma 4 6 7" xfId="6518" xr:uid="{6A6CC05A-23B5-49CF-B3A3-BC925134D29C}"/>
    <cellStyle name="Comma 4 6 7 2" xfId="46717" xr:uid="{77239AD1-119C-4A09-9D09-C86AF3084C29}"/>
    <cellStyle name="Comma 4 6 7 3" xfId="45118" xr:uid="{27799282-7FF8-4081-AFF6-275128C64828}"/>
    <cellStyle name="Comma 4 6 8" xfId="45419" xr:uid="{8A011DF1-C18A-4E49-ADA4-BD7249932F3B}"/>
    <cellStyle name="Comma 4 6 8 2" xfId="49038" xr:uid="{C4F641BE-8BA2-46D9-A56D-39577CE0D41E}"/>
    <cellStyle name="Comma 4 6 9" xfId="45849" xr:uid="{163DC12A-E025-4603-9ADA-1E05F0B0314C}"/>
    <cellStyle name="Comma 4 7" xfId="701" xr:uid="{1C9049EB-9B92-45AA-A907-B0A19F8D7EA8}"/>
    <cellStyle name="Comma 4 7 10" xfId="45007" xr:uid="{AACD092B-D4DA-4F91-9F12-DA1330A5ACE4}"/>
    <cellStyle name="Comma 4 7 11" xfId="44383" xr:uid="{8721EEDF-04AB-43D0-B221-3F222C97193B}"/>
    <cellStyle name="Comma 4 7 12" xfId="54111" xr:uid="{AAC3A91E-7874-470D-AB2D-1446B5889B90}"/>
    <cellStyle name="Comma 4 7 2" xfId="840" xr:uid="{5F3B09BF-DD1A-461D-9187-A1ECD26C82A2}"/>
    <cellStyle name="Comma 4 7 2 2" xfId="1712" xr:uid="{31B741E8-CF41-4024-B6EC-E13F3333E16C}"/>
    <cellStyle name="Comma 4 7 2 2 2" xfId="3422" xr:uid="{B8D136A7-5181-4AAD-BB36-D9A01B10C23A}"/>
    <cellStyle name="Comma 4 7 2 2 2 2" xfId="51771" xr:uid="{B749846A-FBBA-4116-95DF-371C6D02FAA0}"/>
    <cellStyle name="Comma 4 7 2 2 3" xfId="50087" xr:uid="{49F44EDF-484F-40EC-873C-CCD5C3CF660F}"/>
    <cellStyle name="Comma 4 7 2 2 4" xfId="47823" xr:uid="{81B2C6BC-F332-40EC-BF3E-8BE4AD670360}"/>
    <cellStyle name="Comma 4 7 2 3" xfId="2553" xr:uid="{B7A41A4C-E4FA-4EB9-84EF-498D8C251618}"/>
    <cellStyle name="Comma 4 7 2 3 2" xfId="50904" xr:uid="{83D8E6BF-3CD6-43E8-9529-7EA48BE9CAC1}"/>
    <cellStyle name="Comma 4 7 2 4" xfId="49275" xr:uid="{5CFED43B-5393-4A41-AA05-E6CDE31EC99B}"/>
    <cellStyle name="Comma 4 7 2 5" xfId="46954" xr:uid="{7CBF0927-4CCB-4E90-B513-09D0F7D24306}"/>
    <cellStyle name="Comma 4 7 3" xfId="1257" xr:uid="{349E554A-CB6A-4660-892D-5F65D5946755}"/>
    <cellStyle name="Comma 4 7 3 2" xfId="2128" xr:uid="{819C9573-D3EA-47F2-B021-665ECC619F77}"/>
    <cellStyle name="Comma 4 7 3 2 2" xfId="3838" xr:uid="{EAF788A4-E591-44E7-BE1E-23BD5DB85960}"/>
    <cellStyle name="Comma 4 7 3 2 2 2" xfId="52185" xr:uid="{A398F8E5-95ED-45B1-B5F9-4AFAB25B286F}"/>
    <cellStyle name="Comma 4 7 3 2 3" xfId="50486" xr:uid="{8A6BEC11-D7B6-44A6-98E8-2985509FDB70}"/>
    <cellStyle name="Comma 4 7 3 2 4" xfId="48239" xr:uid="{26FA4EA0-5378-48F3-A22E-5A6DD052ABCC}"/>
    <cellStyle name="Comma 4 7 3 3" xfId="2969" xr:uid="{5891EBB9-C513-4540-B87F-9B40003ADC61}"/>
    <cellStyle name="Comma 4 7 3 3 2" xfId="51318" xr:uid="{81FB6A4A-0F1B-477A-9588-C5BC2402D294}"/>
    <cellStyle name="Comma 4 7 3 4" xfId="49670" xr:uid="{289ACBDB-A194-45CE-AC95-5668FA6EEF65}"/>
    <cellStyle name="Comma 4 7 3 5" xfId="47370" xr:uid="{FA272E30-DD55-4E4A-AF3F-CB739EF41948}"/>
    <cellStyle name="Comma 4 7 4" xfId="1574" xr:uid="{D9803DF0-A68D-4E33-A596-FD51986DAC32}"/>
    <cellStyle name="Comma 4 7 4 2" xfId="3284" xr:uid="{13488FDF-ADEE-46C1-BFB8-3B64781D93EA}"/>
    <cellStyle name="Comma 4 7 4 2 2" xfId="51633" xr:uid="{7A294EE6-8E60-47FC-B883-AB817422F9C7}"/>
    <cellStyle name="Comma 4 7 4 3" xfId="49956" xr:uid="{94187A3E-E76E-4696-998D-35D969D698A5}"/>
    <cellStyle name="Comma 4 7 4 4" xfId="47685" xr:uid="{3E68C862-152C-4207-9B6D-8CE80ECB7AE3}"/>
    <cellStyle name="Comma 4 7 5" xfId="2415" xr:uid="{35DD9817-FDF0-44BB-9930-276F27F647A5}"/>
    <cellStyle name="Comma 4 7 5 2" xfId="50766" xr:uid="{E6CD2808-F2B5-406D-8CDA-1F1AEB7C5D7A}"/>
    <cellStyle name="Comma 4 7 5 3" xfId="48526" xr:uid="{42BA61A9-22B6-4DB4-B52D-E1213A0A7D60}"/>
    <cellStyle name="Comma 4 7 6" xfId="6519" xr:uid="{8541ABFD-CFF1-45DB-A8DB-FD467C54019A}"/>
    <cellStyle name="Comma 4 7 6 2" xfId="46816" xr:uid="{398E6F25-D21C-482B-9E10-2248D394C0F2}"/>
    <cellStyle name="Comma 4 7 6 3" xfId="45203" xr:uid="{BB11026E-4AF9-41D1-8804-423F0B10F753}"/>
    <cellStyle name="Comma 4 7 7" xfId="45689" xr:uid="{A20E7015-DB45-4061-868C-6ABAAC15AAE3}"/>
    <cellStyle name="Comma 4 7 7 2" xfId="49137" xr:uid="{F3BBBC70-D1B0-44F1-8B5E-F34D3F97294D}"/>
    <cellStyle name="Comma 4 7 8" xfId="46145" xr:uid="{CAFB56C4-C14D-4C2D-829E-60B3526AE6E3}"/>
    <cellStyle name="Comma 4 7 9" xfId="46480" xr:uid="{A46578E8-72EA-41B2-8A8F-8FC91CBB8950}"/>
    <cellStyle name="Comma 4 8" xfId="608" xr:uid="{E126B2C8-25E2-4CA9-BBAC-06C7ECE3FEA2}"/>
    <cellStyle name="Comma 4 8 10" xfId="44923" xr:uid="{C578C8D7-EFE0-4968-B06F-F4358FC7A4F4}"/>
    <cellStyle name="Comma 4 8 11" xfId="44293" xr:uid="{FA67E73F-C99E-4600-A863-BF8107AE2E83}"/>
    <cellStyle name="Comma 4 8 2" xfId="1164" xr:uid="{05498E6E-7810-4E4C-BFFF-27B23CC65A6C}"/>
    <cellStyle name="Comma 4 8 2 2" xfId="2035" xr:uid="{300A7549-9066-478F-B2B2-6FDFB0AF351C}"/>
    <cellStyle name="Comma 4 8 2 2 2" xfId="3745" xr:uid="{7057DF32-5862-429A-87BC-77C7C46FB92A}"/>
    <cellStyle name="Comma 4 8 2 2 2 2" xfId="52092" xr:uid="{70356C94-98E0-4B1F-92D0-669133E41616}"/>
    <cellStyle name="Comma 4 8 2 2 3" xfId="50397" xr:uid="{6BE91A98-C8E4-43E7-976D-E1EADD7E3546}"/>
    <cellStyle name="Comma 4 8 2 2 4" xfId="48146" xr:uid="{41C42375-1968-494B-884C-F30ACDD88BCD}"/>
    <cellStyle name="Comma 4 8 2 3" xfId="2876" xr:uid="{3E536E25-E5DE-48E7-BBCA-E447469B82D1}"/>
    <cellStyle name="Comma 4 8 2 3 2" xfId="51225" xr:uid="{09595C98-3F60-400B-9B1D-DF0FB1D481C3}"/>
    <cellStyle name="Comma 4 8 2 4" xfId="49585" xr:uid="{77644BBF-6309-4F1D-8FB7-C30AEBEE83BA}"/>
    <cellStyle name="Comma 4 8 2 5" xfId="47277" xr:uid="{7E5D517B-6D73-4188-829A-3508986837B2}"/>
    <cellStyle name="Comma 4 8 3" xfId="826" xr:uid="{DF3F8513-3636-4DF0-BA7D-B2F14EAC6802}"/>
    <cellStyle name="Comma 4 8 3 2" xfId="1698" xr:uid="{DD36FE64-51E3-4245-853F-2BD08DDD61D3}"/>
    <cellStyle name="Comma 4 8 3 2 2" xfId="3408" xr:uid="{05CB76D5-8885-4AB9-9AC2-E06ADB57028B}"/>
    <cellStyle name="Comma 4 8 3 2 2 2" xfId="51757" xr:uid="{D4C86562-77EC-4759-ADD8-F71F4089F7BA}"/>
    <cellStyle name="Comma 4 8 3 2 3" xfId="50073" xr:uid="{4E7997D7-5131-434C-8667-E69335161A33}"/>
    <cellStyle name="Comma 4 8 3 2 4" xfId="47809" xr:uid="{E622D653-E52D-4CC2-AE92-01F4030F1E93}"/>
    <cellStyle name="Comma 4 8 3 3" xfId="2539" xr:uid="{4F405215-3F69-43D9-B0B9-EA49B4B0A05C}"/>
    <cellStyle name="Comma 4 8 3 3 2" xfId="50890" xr:uid="{C3974256-7A05-4205-981F-7DA0B8D72430}"/>
    <cellStyle name="Comma 4 8 3 4" xfId="49261" xr:uid="{472E1643-6C96-4638-A8A5-29D38FB71EF6}"/>
    <cellStyle name="Comma 4 8 3 5" xfId="46940" xr:uid="{54807BBA-9A1B-46F3-A759-4B6B3C22647C}"/>
    <cellStyle name="Comma 4 8 4" xfId="1481" xr:uid="{45BB6A60-DA34-47FA-BBA8-AD6C8D3BB9D5}"/>
    <cellStyle name="Comma 4 8 4 2" xfId="3191" xr:uid="{B7A3D6AD-4DF2-4DB4-9428-20B218D6CA74}"/>
    <cellStyle name="Comma 4 8 4 2 2" xfId="51540" xr:uid="{639F08BD-F189-4455-B1D3-31F7E90248B4}"/>
    <cellStyle name="Comma 4 8 4 3" xfId="49867" xr:uid="{D6B1D3E0-8AFE-46BB-9E7F-C355C9A4A8A4}"/>
    <cellStyle name="Comma 4 8 4 4" xfId="47592" xr:uid="{8B185386-48B1-4B42-99CF-9E86B1B1D3B5}"/>
    <cellStyle name="Comma 4 8 5" xfId="2322" xr:uid="{0115E037-3B69-4CE2-B688-163A26A748FE}"/>
    <cellStyle name="Comma 4 8 5 2" xfId="50673" xr:uid="{60D6099F-5279-4840-B5FB-AEDD7779F03A}"/>
    <cellStyle name="Comma 4 8 5 3" xfId="48433" xr:uid="{2C9198DE-45F6-4C94-8019-1FD67AD46F16}"/>
    <cellStyle name="Comma 4 8 6" xfId="6520" xr:uid="{4FF88EEC-A22A-4BC4-B047-98A5B31BAF14}"/>
    <cellStyle name="Comma 4 8 6 2" xfId="46723" xr:uid="{027D8CB7-CD9A-406F-B574-59C619BFFF75}"/>
    <cellStyle name="Comma 4 8 6 3" xfId="45123" xr:uid="{ED0962AF-789B-4058-A992-EAB7F4D713BA}"/>
    <cellStyle name="Comma 4 8 7" xfId="45606" xr:uid="{7D47448C-95EE-4D60-8B7D-B42D3E637A9C}"/>
    <cellStyle name="Comma 4 8 7 2" xfId="49044" xr:uid="{E4C8A723-9A86-4437-A2A8-AF91B40424BC}"/>
    <cellStyle name="Comma 4 8 8" xfId="46052" xr:uid="{A23F85F6-AA98-4CC1-A3EC-98B5B82C0E68}"/>
    <cellStyle name="Comma 4 8 9" xfId="46387" xr:uid="{004C76C2-6D88-41ED-9A22-2A4C83A97650}"/>
    <cellStyle name="Comma 4 9" xfId="919" xr:uid="{62E52137-0504-48E6-82D9-DC911CBC169A}"/>
    <cellStyle name="Comma 4 9 2" xfId="1791" xr:uid="{031E92C5-EF31-4B04-B003-B685564877A7}"/>
    <cellStyle name="Comma 4 9 2 2" xfId="3501" xr:uid="{49F542BD-CA7C-46EB-8598-FE1AC19C83D1}"/>
    <cellStyle name="Comma 4 9 2 2 2" xfId="51848" xr:uid="{0F38355B-1456-4063-98C2-AFC4FD28AF50}"/>
    <cellStyle name="Comma 4 9 2 3" xfId="50158" xr:uid="{62B6DB40-89FC-4492-A5B7-09D46A90227C}"/>
    <cellStyle name="Comma 4 9 2 4" xfId="47902" xr:uid="{3D241766-A12B-448C-B7EA-9BCB9F2E0DE4}"/>
    <cellStyle name="Comma 4 9 3" xfId="2632" xr:uid="{74790390-84DC-4041-A985-3DFB09020C92}"/>
    <cellStyle name="Comma 4 9 3 2" xfId="50981" xr:uid="{F2ABF5F6-E18E-4603-A18D-D45D7D42D0A9}"/>
    <cellStyle name="Comma 4 9 3 3" xfId="48738" xr:uid="{8E877D91-17FC-4767-9018-E0E82195AF59}"/>
    <cellStyle name="Comma 4 9 4" xfId="6521" xr:uid="{CD0AB150-0413-4820-8744-42018ED5DD8A}"/>
    <cellStyle name="Comma 4 9 4 2" xfId="47033" xr:uid="{2E81991C-63F6-4616-9023-68B024BFC194}"/>
    <cellStyle name="Comma 4 9 4 3" xfId="45508" xr:uid="{02D876C9-C283-459D-9613-BEEB188CA42E}"/>
    <cellStyle name="Comma 4 9 5" xfId="45940" xr:uid="{7752732E-454C-44F1-9902-59048453BA19}"/>
    <cellStyle name="Comma 4 9 5 2" xfId="49349" xr:uid="{AC6A7FB1-CECF-4BB6-ABB3-395473EDBFD2}"/>
    <cellStyle name="Comma 4 9 6" xfId="46327" xr:uid="{CC89CA1B-FD56-4747-A449-2305066AE8CB}"/>
    <cellStyle name="Comma 4 9 7" xfId="44821" xr:uid="{A6732AFF-DAB9-4DF0-A963-C45944D4845A}"/>
    <cellStyle name="Comma 4 9 8" xfId="44185" xr:uid="{2D0323F7-DF10-4D50-9E34-C6A21F9503D0}"/>
    <cellStyle name="Comma 4 9 9" xfId="44037" xr:uid="{F6B201C1-45DB-4A3F-B808-428CD6651E45}"/>
    <cellStyle name="Comma 4_Pasta1" xfId="6522" xr:uid="{835513C5-6E3A-45DD-8833-105164A11AE5}"/>
    <cellStyle name="Comma 5" xfId="142" xr:uid="{1ADB2B5A-DA89-4FFF-9A22-0A2B4E48D7C7}"/>
    <cellStyle name="Comma 5 10" xfId="963" xr:uid="{93FB8A03-EEFB-4CFE-9EE2-20A6DEE36E2C}"/>
    <cellStyle name="Comma 5 10 2" xfId="1834" xr:uid="{EF1A0E90-E6E7-4254-9538-0F056318385A}"/>
    <cellStyle name="Comma 5 10 2 2" xfId="3544" xr:uid="{6FFAD66A-E401-4C8C-968D-374BABAF03D1}"/>
    <cellStyle name="Comma 5 10 2 2 2" xfId="51891" xr:uid="{96D66149-D0A7-4CE2-8962-F45E4DBDAA57}"/>
    <cellStyle name="Comma 5 10 2 3" xfId="50199" xr:uid="{8F021B91-A6A6-49D8-95AB-57488A5FD358}"/>
    <cellStyle name="Comma 5 10 2 4" xfId="47945" xr:uid="{4FDD181B-CAC2-404F-A14B-61CEF75D522B}"/>
    <cellStyle name="Comma 5 10 3" xfId="2675" xr:uid="{06905AC3-3556-4B05-AEFE-E7B801523E8F}"/>
    <cellStyle name="Comma 5 10 3 2" xfId="51024" xr:uid="{C3870E42-78E0-4019-A59B-B8CEC55C10C1}"/>
    <cellStyle name="Comma 5 10 3 3" xfId="48780" xr:uid="{9AC39F71-B16E-4B2F-9587-8C44E654EB55}"/>
    <cellStyle name="Comma 5 10 4" xfId="49392" xr:uid="{5D89264A-1C54-437F-B820-8B016F257854}"/>
    <cellStyle name="Comma 5 10 5" xfId="47076" xr:uid="{5690A817-804B-4538-8F87-2DA1AB28E938}"/>
    <cellStyle name="Comma 5 10 6" xfId="44688" xr:uid="{34581DB0-148E-4266-A696-0A3566925D98}"/>
    <cellStyle name="Comma 5 11" xfId="1055" xr:uid="{50EF63C8-27D6-4AE6-ACF5-8258DA14E2A0}"/>
    <cellStyle name="Comma 5 11 2" xfId="1926" xr:uid="{02D262EE-40B0-4CC4-9F8F-98BEA1787CDA}"/>
    <cellStyle name="Comma 5 11 2 2" xfId="3636" xr:uid="{E7915196-A5E5-453D-B610-43CFC43BF0A9}"/>
    <cellStyle name="Comma 5 11 2 2 2" xfId="51983" xr:uid="{CF5F244D-1D12-4A46-9724-11298312CCE2}"/>
    <cellStyle name="Comma 5 11 2 3" xfId="50289" xr:uid="{FD5035C3-3CFB-4CF7-836E-0276842F3BB8}"/>
    <cellStyle name="Comma 5 11 2 4" xfId="48037" xr:uid="{8D9E329F-1D65-4851-9FF5-A34E1D1F01E5}"/>
    <cellStyle name="Comma 5 11 3" xfId="2767" xr:uid="{FAFDDE30-568F-42A2-99C2-E197286E57F5}"/>
    <cellStyle name="Comma 5 11 3 2" xfId="51116" xr:uid="{E948689B-F770-4801-BBD6-58F83893E412}"/>
    <cellStyle name="Comma 5 11 4" xfId="49482" xr:uid="{89941B47-AA0E-4743-9E5C-CCDD83ADA419}"/>
    <cellStyle name="Comma 5 11 5" xfId="47168" xr:uid="{F9A1BD60-E3E2-4EC3-90AF-9CABD71386EA}"/>
    <cellStyle name="Comma 5 11 6" xfId="45317" xr:uid="{7E510AD2-3EF9-4F0F-9257-62A230247208}"/>
    <cellStyle name="Comma 5 12" xfId="1418" xr:uid="{508E40B7-516E-4DEA-92CB-56AEFA40B57B}"/>
    <cellStyle name="Comma 5 12 2" xfId="3128" xr:uid="{734336E4-F767-4CF4-8D92-1589146EBFBD}"/>
    <cellStyle name="Comma 5 12 2 2" xfId="51477" xr:uid="{DF798C1C-DE35-4C7C-80E8-60FFC882C71A}"/>
    <cellStyle name="Comma 5 12 3" xfId="49805" xr:uid="{B1FF55FA-3133-4E39-9C48-DB4EA5499C88}"/>
    <cellStyle name="Comma 5 12 4" xfId="47529" xr:uid="{6EC48F6B-E3BD-49CE-A57E-FF6B58B35B0E}"/>
    <cellStyle name="Comma 5 13" xfId="2259" xr:uid="{F099BB55-01DB-4FDB-B211-63FEE9B5C6D4}"/>
    <cellStyle name="Comma 5 13 2" xfId="50610" xr:uid="{D8B4603C-2A3A-4F2E-86FD-F7CE27F6D5EC}"/>
    <cellStyle name="Comma 5 13 3" xfId="48370" xr:uid="{EA93529C-32CB-49D8-B91D-562409F600A4}"/>
    <cellStyle name="Comma 5 14" xfId="3976" xr:uid="{F4FC97EF-C21D-4A14-B6B3-30D0C79DB6D0}"/>
    <cellStyle name="Comma 5 14 2" xfId="48980" xr:uid="{EBBCB093-D265-4025-85F6-2FA67DD34449}"/>
    <cellStyle name="Comma 5 14 3" xfId="46614" xr:uid="{02BB0252-E798-432A-9EC6-451812E2DC27}"/>
    <cellStyle name="Comma 5 15" xfId="4195" xr:uid="{BC67A2AC-45FB-48B9-815B-C66AC0DBF847}"/>
    <cellStyle name="Comma 5 16" xfId="6523" xr:uid="{5726CD2C-BCF0-4BC9-93DF-36A87AA90F81}"/>
    <cellStyle name="Comma 5 16 2" xfId="45804" xr:uid="{AD5D4082-EF49-489D-ACD7-1F86915534BC}"/>
    <cellStyle name="Comma 5 17" xfId="46275" xr:uid="{F9B68E92-809C-415E-9DD1-E4C15358B66E}"/>
    <cellStyle name="Comma 5 18" xfId="44504" xr:uid="{A1F12729-DECA-4DCD-9AFE-6F0A654A7C48}"/>
    <cellStyle name="Comma 5 19" xfId="44046" xr:uid="{B6CE7BBA-A762-4803-AD70-9252C8A118B6}"/>
    <cellStyle name="Comma 5 2" xfId="357" xr:uid="{04E66BCE-F5C3-498F-A951-CC809FD81AB7}"/>
    <cellStyle name="Comma 5 2 10" xfId="2269" xr:uid="{F73CA88B-2DAA-488E-BF6B-1991F868C7D8}"/>
    <cellStyle name="Comma 5 2 10 2" xfId="50620" xr:uid="{E4943E51-6354-49DB-911A-4228DDBFC77C}"/>
    <cellStyle name="Comma 5 2 10 3" xfId="48380" xr:uid="{A3213BCE-3D00-472D-BC5E-F9B6A24F4FFF}"/>
    <cellStyle name="Comma 5 2 11" xfId="3983" xr:uid="{450C5888-C74C-46FE-811D-509125D6F17D}"/>
    <cellStyle name="Comma 5 2 11 2" xfId="48990" xr:uid="{23F63750-795D-4820-9373-E6E3CF4E0D56}"/>
    <cellStyle name="Comma 5 2 11 3" xfId="46624" xr:uid="{7426B63E-02BA-4DD6-B8D1-13740EF1A64E}"/>
    <cellStyle name="Comma 5 2 12" xfId="4410" xr:uid="{FBCE88DB-EEB7-40C1-B8F1-376A893B8792}"/>
    <cellStyle name="Comma 5 2 13" xfId="45829" xr:uid="{C387CDDB-C4CE-4DFB-A7C1-7DECB435EE8C}"/>
    <cellStyle name="Comma 5 2 14" xfId="46285" xr:uid="{72F62900-5F2B-43E9-AA54-444DFBEE1C0E}"/>
    <cellStyle name="Comma 5 2 15" xfId="44531" xr:uid="{192BE07C-043F-4223-95E3-56FC12301782}"/>
    <cellStyle name="Comma 5 2 16" xfId="44073" xr:uid="{4141755F-DBE8-411B-BA9A-30658973595A}"/>
    <cellStyle name="Comma 5 2 17" xfId="531" xr:uid="{04682709-5E86-42F5-BBBE-4954649CF0BD}"/>
    <cellStyle name="Comma 5 2 18" xfId="52643" xr:uid="{F17E1E89-0CD9-4CD1-92B5-1AC8B18403D4}"/>
    <cellStyle name="Comma 5 2 2" xfId="567" xr:uid="{37E1703B-EE29-445C-804A-23FD6274E44A}"/>
    <cellStyle name="Comma 5 2 2 10" xfId="46459" xr:uid="{116DFD83-0DF0-4102-824B-6A7767C87544}"/>
    <cellStyle name="Comma 5 2 2 11" xfId="44612" xr:uid="{556C0CB5-5A18-4377-A662-368618425B36}"/>
    <cellStyle name="Comma 5 2 2 12" xfId="44154" xr:uid="{1EE13557-9F3C-41C7-9560-AC142431DF96}"/>
    <cellStyle name="Comma 5 2 2 13" xfId="53070" xr:uid="{B699FD3F-5A70-4A1B-90C9-DA7D821A9877}"/>
    <cellStyle name="Comma 5 2 2 2" xfId="802" xr:uid="{B6D9E077-A7CD-4866-89FD-D2C2461FA59B}"/>
    <cellStyle name="Comma 5 2 2 2 10" xfId="44477" xr:uid="{EF57BA73-134D-4E6A-96E8-4C815082741D}"/>
    <cellStyle name="Comma 5 2 2 2 11" xfId="53929" xr:uid="{1CEA31E8-0B64-4505-949A-4CFE2F8661DB}"/>
    <cellStyle name="Comma 5 2 2 2 2" xfId="1357" xr:uid="{6F92A9F5-B613-49CB-9949-4AD6AB1CED5D}"/>
    <cellStyle name="Comma 5 2 2 2 2 2" xfId="2228" xr:uid="{E9461A22-3BFB-4A84-942A-0612D74BA069}"/>
    <cellStyle name="Comma 5 2 2 2 2 2 2" xfId="3938" xr:uid="{39FB0ED0-1EA9-40F6-9739-72648A53DFD5}"/>
    <cellStyle name="Comma 5 2 2 2 2 2 2 2" xfId="52285" xr:uid="{201A1055-E0B3-483E-A7C5-F1583190578E}"/>
    <cellStyle name="Comma 5 2 2 2 2 2 3" xfId="50581" xr:uid="{7008C01E-AAE8-43CF-B945-4318D5B237AC}"/>
    <cellStyle name="Comma 5 2 2 2 2 2 4" xfId="48339" xr:uid="{819FEC3A-8EE0-4BFA-998A-5A86D9F194CD}"/>
    <cellStyle name="Comma 5 2 2 2 2 3" xfId="3069" xr:uid="{9755B40D-9F26-4476-90C0-50DBD1FC983E}"/>
    <cellStyle name="Comma 5 2 2 2 2 3 2" xfId="51418" xr:uid="{127B965F-CF2E-4A2F-989E-931DBAA391FB}"/>
    <cellStyle name="Comma 5 2 2 2 2 4" xfId="49753" xr:uid="{E761010E-A3F0-4E13-B10F-F535A6761B1F}"/>
    <cellStyle name="Comma 5 2 2 2 2 5" xfId="47470" xr:uid="{B3EC46A4-E815-4873-9ADD-AECCDA5F6919}"/>
    <cellStyle name="Comma 5 2 2 2 2 6" xfId="55642" xr:uid="{4B6A33C9-A147-406F-8404-5F2DBABE2113}"/>
    <cellStyle name="Comma 5 2 2 2 3" xfId="1674" xr:uid="{88BA1E80-2BAC-48EC-889F-93DCFE138F64}"/>
    <cellStyle name="Comma 5 2 2 2 3 2" xfId="3384" xr:uid="{446AF3BF-8536-4FA5-A8F6-8381456E0AB4}"/>
    <cellStyle name="Comma 5 2 2 2 3 2 2" xfId="51733" xr:uid="{36625C65-4C8B-4F44-B347-3A18E742A3E7}"/>
    <cellStyle name="Comma 5 2 2 2 3 3" xfId="50051" xr:uid="{5AA6C491-91A1-47B6-AA02-A57B735E623D}"/>
    <cellStyle name="Comma 5 2 2 2 3 4" xfId="47785" xr:uid="{8B110732-9263-4A77-BC78-3D61C35EEFE0}"/>
    <cellStyle name="Comma 5 2 2 2 4" xfId="2515" xr:uid="{729ADC1E-B383-40B1-AC0B-2AA3E3A553AC}"/>
    <cellStyle name="Comma 5 2 2 2 4 2" xfId="50866" xr:uid="{46AFBE9B-9256-437C-BA91-15B3CB299BAC}"/>
    <cellStyle name="Comma 5 2 2 2 4 3" xfId="48626" xr:uid="{83F0941F-3E21-4B9C-9ECB-F844114AEE3C}"/>
    <cellStyle name="Comma 5 2 2 2 5" xfId="45266" xr:uid="{E5359A67-8F94-437F-AC3F-8A6EFF5FF328}"/>
    <cellStyle name="Comma 5 2 2 2 5 2" xfId="46916" xr:uid="{3ECB47A1-D738-4AD3-B8C4-F5463FEEDE4B}"/>
    <cellStyle name="Comma 5 2 2 2 6" xfId="45777" xr:uid="{7E3B1BA5-39EC-474A-B55A-DB519062F945}"/>
    <cellStyle name="Comma 5 2 2 2 6 2" xfId="49237" xr:uid="{A6E7D1A3-1A74-4A20-9F65-3BBC5CF4B73A}"/>
    <cellStyle name="Comma 5 2 2 2 7" xfId="46245" xr:uid="{6A597D13-1A72-424E-9817-FD70027B0C89}"/>
    <cellStyle name="Comma 5 2 2 2 8" xfId="46580" xr:uid="{5790B98F-817C-4D14-BA7A-A3E4ACBECF6A}"/>
    <cellStyle name="Comma 5 2 2 2 9" xfId="45077" xr:uid="{F05103C0-6E2E-41F1-8A1F-B3211263518B}"/>
    <cellStyle name="Comma 5 2 2 3" xfId="680" xr:uid="{F883E7D9-4951-4EA3-93C5-A48A2F1EC792}"/>
    <cellStyle name="Comma 5 2 2 3 10" xfId="54783" xr:uid="{FB2A7EEE-E828-464F-AF65-F5FB88C6BFEA}"/>
    <cellStyle name="Comma 5 2 2 3 2" xfId="1236" xr:uid="{C87CE6ED-E360-4FD3-A928-0710C630E0AC}"/>
    <cellStyle name="Comma 5 2 2 3 2 2" xfId="2107" xr:uid="{A147C31A-8606-46AC-B746-FF3588D924CC}"/>
    <cellStyle name="Comma 5 2 2 3 2 2 2" xfId="3817" xr:uid="{3E681978-F7A1-4C38-9F21-9A2238433445}"/>
    <cellStyle name="Comma 5 2 2 3 2 2 2 2" xfId="52164" xr:uid="{C290FBD2-210D-4582-A375-0E6EC517B3D7}"/>
    <cellStyle name="Comma 5 2 2 3 2 2 3" xfId="50467" xr:uid="{79DCA835-BF36-433E-92EB-E9AB0EACEE47}"/>
    <cellStyle name="Comma 5 2 2 3 2 2 4" xfId="48218" xr:uid="{0B16BCEB-13DC-4CF8-9ACA-E542BEC18FEA}"/>
    <cellStyle name="Comma 5 2 2 3 2 3" xfId="2948" xr:uid="{10112BE6-3073-4947-A88E-39E92FDE94F9}"/>
    <cellStyle name="Comma 5 2 2 3 2 3 2" xfId="51297" xr:uid="{FCF9CB4F-5D3D-4B72-9B29-A9138DE63F7F}"/>
    <cellStyle name="Comma 5 2 2 3 2 4" xfId="49652" xr:uid="{11FE8B14-5469-4EBD-8A9B-A751176CE058}"/>
    <cellStyle name="Comma 5 2 2 3 2 5" xfId="47349" xr:uid="{819E3AEE-147F-4E53-84A9-162976FD3CB0}"/>
    <cellStyle name="Comma 5 2 2 3 3" xfId="1553" xr:uid="{7F6124FE-2213-4277-B9E7-E288D6138873}"/>
    <cellStyle name="Comma 5 2 2 3 3 2" xfId="3263" xr:uid="{D9EA419E-0EE3-456D-8BBA-782DCEE42D1E}"/>
    <cellStyle name="Comma 5 2 2 3 3 2 2" xfId="51612" xr:uid="{4B49FFEB-3B82-4C71-92D7-BDD97E3A0A21}"/>
    <cellStyle name="Comma 5 2 2 3 3 3" xfId="49937" xr:uid="{1B20C115-D84F-4031-A2A1-528EDDA0B0E4}"/>
    <cellStyle name="Comma 5 2 2 3 3 4" xfId="47664" xr:uid="{551B5E3F-8708-46E6-933C-1D49BEF62967}"/>
    <cellStyle name="Comma 5 2 2 3 4" xfId="2394" xr:uid="{BF85C4D7-BEC6-4CC3-BB3D-ABFF43DD1639}"/>
    <cellStyle name="Comma 5 2 2 3 4 2" xfId="50745" xr:uid="{14B08324-4E5D-410B-B4F4-23C2DC50792F}"/>
    <cellStyle name="Comma 5 2 2 3 4 3" xfId="48505" xr:uid="{8482C839-AB0C-4B8E-8FCB-23322DFAECF8}"/>
    <cellStyle name="Comma 5 2 2 3 5" xfId="45672" xr:uid="{6A322F86-6D5F-4027-8047-63D076ADF47E}"/>
    <cellStyle name="Comma 5 2 2 3 5 2" xfId="49116" xr:uid="{C29DD184-7D43-4DB6-A3E9-BC12D5230FE5}"/>
    <cellStyle name="Comma 5 2 2 3 6" xfId="46124" xr:uid="{A21B26D2-8E7D-4113-BDFD-807AE37BE5D2}"/>
    <cellStyle name="Comma 5 2 2 3 7" xfId="46795" xr:uid="{3F9227B1-9E16-4A5C-8F2E-235A3B29EFD6}"/>
    <cellStyle name="Comma 5 2 2 3 8" xfId="44995" xr:uid="{393077CF-C90C-442F-9C84-84B9C0A88054}"/>
    <cellStyle name="Comma 5 2 2 3 9" xfId="44363" xr:uid="{560CE6A2-D6AC-4881-81A7-D4525F301411}"/>
    <cellStyle name="Comma 5 2 2 4" xfId="1013" xr:uid="{8AD717FF-CD3D-4D2B-A2E1-472EF4870A33}"/>
    <cellStyle name="Comma 5 2 2 4 2" xfId="1884" xr:uid="{9154C95C-F74B-4B22-B726-D450813D5831}"/>
    <cellStyle name="Comma 5 2 2 4 2 2" xfId="3594" xr:uid="{21A415A9-EE2D-41D1-8818-1B9C09890CE3}"/>
    <cellStyle name="Comma 5 2 2 4 2 2 2" xfId="51941" xr:uid="{E9EE5416-DA7C-4DD6-82A5-FE85E4620FF2}"/>
    <cellStyle name="Comma 5 2 2 4 2 3" xfId="50249" xr:uid="{6990F96D-947E-4613-BD47-A677FADCE2FB}"/>
    <cellStyle name="Comma 5 2 2 4 2 4" xfId="47995" xr:uid="{2B6118EC-8409-4C6D-A87D-C593CDF6E2D3}"/>
    <cellStyle name="Comma 5 2 2 4 3" xfId="2725" xr:uid="{64C40471-C0C7-458A-97F1-942D96494218}"/>
    <cellStyle name="Comma 5 2 2 4 3 2" xfId="51074" xr:uid="{6E40F694-34B2-4E1E-9F8E-67F19238E4D2}"/>
    <cellStyle name="Comma 5 2 2 4 3 3" xfId="48824" xr:uid="{28D3230C-B169-4529-8105-8538DD1DD7F8}"/>
    <cellStyle name="Comma 5 2 2 4 4" xfId="45562" xr:uid="{B11CC299-45D3-40A3-B196-164DD2F930DD}"/>
    <cellStyle name="Comma 5 2 2 4 4 2" xfId="49441" xr:uid="{AB4C16C8-4F8E-47C7-8062-F5AF4AEBBBD2}"/>
    <cellStyle name="Comma 5 2 2 4 5" xfId="45999" xr:uid="{5E5FEA3E-109D-4833-8B6E-23701A1F43C5}"/>
    <cellStyle name="Comma 5 2 2 4 6" xfId="47126" xr:uid="{CB60A4F4-AD0D-4EE1-ABAB-DE7FE15461DF}"/>
    <cellStyle name="Comma 5 2 2 4 7" xfId="44876" xr:uid="{2C7C6FB3-983F-4148-A3F8-A58D7A87F380}"/>
    <cellStyle name="Comma 5 2 2 4 8" xfId="44244" xr:uid="{B4F962B3-9523-49F9-BEF3-386E6E95C221}"/>
    <cellStyle name="Comma 5 2 2 5" xfId="1111" xr:uid="{F1E71A48-725C-438F-9F10-CD5DCD02C178}"/>
    <cellStyle name="Comma 5 2 2 5 2" xfId="1982" xr:uid="{5FE31376-3DA3-4479-873B-64BDDC77EE1A}"/>
    <cellStyle name="Comma 5 2 2 5 2 2" xfId="3692" xr:uid="{AA090B8C-F30C-4E82-9672-D86EA773203D}"/>
    <cellStyle name="Comma 5 2 2 5 2 2 2" xfId="52039" xr:uid="{15F4A6FE-2BFC-4778-801C-1A84B0217D28}"/>
    <cellStyle name="Comma 5 2 2 5 2 3" xfId="50345" xr:uid="{41B0574F-2177-4B4C-A1E3-6A289005388F}"/>
    <cellStyle name="Comma 5 2 2 5 2 4" xfId="48093" xr:uid="{F62D50A2-4595-4BCA-86FA-D509AC463662}"/>
    <cellStyle name="Comma 5 2 2 5 3" xfId="2823" xr:uid="{B6E6A8B1-981C-4AE0-A330-BF5E356B3923}"/>
    <cellStyle name="Comma 5 2 2 5 3 2" xfId="51172" xr:uid="{886E156E-8D4D-428E-9BFD-C4C9FE09A6D6}"/>
    <cellStyle name="Comma 5 2 2 5 3 3" xfId="48870" xr:uid="{351A1D5D-412C-4E98-B924-AB302B355C23}"/>
    <cellStyle name="Comma 5 2 2 5 4" xfId="49538" xr:uid="{D836EDC6-4AC2-4540-A819-813E613F9D3D}"/>
    <cellStyle name="Comma 5 2 2 5 5" xfId="47224" xr:uid="{AC6C5096-6E3B-4576-81DA-75C2EC9F840E}"/>
    <cellStyle name="Comma 5 2 2 5 6" xfId="44789" xr:uid="{2D273F7A-C11B-46DE-B081-8B65E8E216E1}"/>
    <cellStyle name="Comma 5 2 2 6" xfId="45285" xr:uid="{447F6803-2697-452D-8A65-F6BFE22209DC}"/>
    <cellStyle name="Comma 5 2 2 6 2" xfId="46670" xr:uid="{745D6812-5FB4-4379-A776-F9AAEA8508DC}"/>
    <cellStyle name="Comma 5 2 2 7" xfId="45186" xr:uid="{04B32782-3938-45D1-A14C-EE2F28A13FD2}"/>
    <cellStyle name="Comma 5 2 2 8" xfId="45477" xr:uid="{E27C743A-9F4A-4769-A108-2110374EA997}"/>
    <cellStyle name="Comma 5 2 2 9" xfId="45909" xr:uid="{F970CA7B-C93E-47C5-85BF-1663174A572E}"/>
    <cellStyle name="Comma 5 2 3" xfId="775" xr:uid="{15BA5779-154F-4EB3-B05C-D371102BE158}"/>
    <cellStyle name="Comma 5 2 3 10" xfId="44585" xr:uid="{576F6087-AA63-428B-87C3-0371E932747F}"/>
    <cellStyle name="Comma 5 2 3 11" xfId="44127" xr:uid="{4A5B2265-1022-46FF-B165-3E71C6FC4639}"/>
    <cellStyle name="Comma 5 2 3 12" xfId="53501" xr:uid="{49A36C05-3D98-4823-A999-E6DC043AB554}"/>
    <cellStyle name="Comma 5 2 3 2" xfId="883" xr:uid="{23B0A920-06EC-4F7E-8753-E3A906462355}"/>
    <cellStyle name="Comma 5 2 3 2 2" xfId="1755" xr:uid="{510E0538-6E09-4ABA-8AC2-6232A22188CA}"/>
    <cellStyle name="Comma 5 2 3 2 2 2" xfId="3465" xr:uid="{0D439BE8-E849-42F2-8662-0A424CA4B962}"/>
    <cellStyle name="Comma 5 2 3 2 2 2 2" xfId="51813" xr:uid="{B1EE03CF-1BED-4E06-8D62-B6D23C58D44B}"/>
    <cellStyle name="Comma 5 2 3 2 2 3" xfId="50127" xr:uid="{E2A23405-1A46-4378-B277-96EA82CB8C17}"/>
    <cellStyle name="Comma 5 2 3 2 2 4" xfId="47866" xr:uid="{BD5E0249-7405-40CA-9530-D7C026965445}"/>
    <cellStyle name="Comma 5 2 3 2 3" xfId="2596" xr:uid="{1EF6D494-2CBB-4CA1-8DA1-A0A4DA63C460}"/>
    <cellStyle name="Comma 5 2 3 2 3 2" xfId="50946" xr:uid="{20CB8D54-3AE0-4536-8A1F-AEA004A20F53}"/>
    <cellStyle name="Comma 5 2 3 2 3 3" xfId="48702" xr:uid="{F30D798C-3CDF-4014-B3E6-CFD45B50A294}"/>
    <cellStyle name="Comma 5 2 3 2 4" xfId="45753" xr:uid="{425B00C7-3643-4A68-B348-9452483DFCDB}"/>
    <cellStyle name="Comma 5 2 3 2 4 2" xfId="49313" xr:uid="{D36EA114-364B-4DE7-9905-995F5692A3E8}"/>
    <cellStyle name="Comma 5 2 3 2 5" xfId="46218" xr:uid="{F518E1FB-03A5-43F4-9ED7-94F280A9F96F}"/>
    <cellStyle name="Comma 5 2 3 2 6" xfId="46997" xr:uid="{4B245A4B-AE2C-4638-BB2C-3E26178F1B23}"/>
    <cellStyle name="Comma 5 2 3 2 7" xfId="45051" xr:uid="{26441C00-A16A-4BCA-AD41-B16EA4ABBC9B}"/>
    <cellStyle name="Comma 5 2 3 2 8" xfId="44451" xr:uid="{BE6141B4-90DD-42AC-B88C-311AF68D1D95}"/>
    <cellStyle name="Comma 5 2 3 2 9" xfId="55214" xr:uid="{1AF3A593-F142-4463-9577-933636430E09}"/>
    <cellStyle name="Comma 5 2 3 3" xfId="1330" xr:uid="{B52F5FC7-2E05-4DA7-AAF5-EE0639D0259C}"/>
    <cellStyle name="Comma 5 2 3 3 2" xfId="2201" xr:uid="{499ACD6C-234A-4DE0-A50B-8EC5D89FAC6F}"/>
    <cellStyle name="Comma 5 2 3 3 2 2" xfId="3911" xr:uid="{5F64E7D7-7690-4A35-9D82-6BCD8338043C}"/>
    <cellStyle name="Comma 5 2 3 3 2 2 2" xfId="52258" xr:uid="{8E3CB406-8182-47D2-9D0F-C7F0F3FA6018}"/>
    <cellStyle name="Comma 5 2 3 3 2 3" xfId="50555" xr:uid="{67B90D5D-7B39-46A5-A451-6666F7FD0243}"/>
    <cellStyle name="Comma 5 2 3 3 2 4" xfId="48312" xr:uid="{F8CE5459-97A4-4594-98C0-0DA253E73388}"/>
    <cellStyle name="Comma 5 2 3 3 3" xfId="3042" xr:uid="{BF059D5A-D526-49D3-B132-A99EA357DF48}"/>
    <cellStyle name="Comma 5 2 3 3 3 2" xfId="51391" xr:uid="{B234C9F7-8382-4440-B0D5-B47AD0537D9A}"/>
    <cellStyle name="Comma 5 2 3 3 3 3" xfId="48941" xr:uid="{670CB9F1-5FBD-4A1C-8DA2-4670E1C73652}"/>
    <cellStyle name="Comma 5 2 3 3 4" xfId="49733" xr:uid="{D2674C7B-0F3D-4A43-B733-337AAC147FC8}"/>
    <cellStyle name="Comma 5 2 3 3 5" xfId="47443" xr:uid="{5427235C-5193-4545-899B-54F8D637E20D}"/>
    <cellStyle name="Comma 5 2 3 3 6" xfId="44764" xr:uid="{F5972026-6A28-4E7A-BBB0-13EC997098E0}"/>
    <cellStyle name="Comma 5 2 3 4" xfId="1647" xr:uid="{96954920-3E35-4FDA-BC34-5CBD55AAD79C}"/>
    <cellStyle name="Comma 5 2 3 4 2" xfId="3357" xr:uid="{06E5C632-3D7D-4F0A-973F-B9B732117469}"/>
    <cellStyle name="Comma 5 2 3 4 2 2" xfId="51706" xr:uid="{83B4D5B1-683E-4426-B27F-6857EB965013}"/>
    <cellStyle name="Comma 5 2 3 4 3" xfId="50025" xr:uid="{FC9C1524-27DF-44FF-AF46-826F0F43A783}"/>
    <cellStyle name="Comma 5 2 3 4 4" xfId="47758" xr:uid="{A3E4A6F3-38E2-488B-A0A6-B19DDD14B392}"/>
    <cellStyle name="Comma 5 2 3 4 5" xfId="45377" xr:uid="{B54D7445-E130-4A2F-9912-3F5D3BA4B217}"/>
    <cellStyle name="Comma 5 2 3 5" xfId="2488" xr:uid="{E2F15D42-6BF4-4F6F-AC8F-66636A661921}"/>
    <cellStyle name="Comma 5 2 3 5 2" xfId="50839" xr:uid="{45DAFB64-A80B-4460-943A-4FC6D5061819}"/>
    <cellStyle name="Comma 5 2 3 5 3" xfId="48599" xr:uid="{9CD44446-EDFF-4B27-8122-F79D3175A146}"/>
    <cellStyle name="Comma 5 2 3 6" xfId="45251" xr:uid="{0491EEAD-15A9-4185-B539-ED9330251FB5}"/>
    <cellStyle name="Comma 5 2 3 6 2" xfId="46889" xr:uid="{67F3FA4A-30C6-460E-901A-309E1803FA17}"/>
    <cellStyle name="Comma 5 2 3 7" xfId="45451" xr:uid="{E571871D-D6F4-4285-A101-86C9FD398F5D}"/>
    <cellStyle name="Comma 5 2 3 7 2" xfId="49210" xr:uid="{81EB65B2-F46C-4D27-846E-160937AED7D9}"/>
    <cellStyle name="Comma 5 2 3 8" xfId="45882" xr:uid="{149C2037-F068-42AE-8DFB-512E1DD8CD27}"/>
    <cellStyle name="Comma 5 2 3 9" xfId="46553" xr:uid="{ABC30473-53BB-43C5-ACB9-7A5CF42701C8}"/>
    <cellStyle name="Comma 5 2 4" xfId="720" xr:uid="{BA83CB2D-0F37-4226-8DA0-D8849149FCEB}"/>
    <cellStyle name="Comma 5 2 4 10" xfId="44654" xr:uid="{8146FBD5-B093-4C69-83B7-CEB18702A57A}"/>
    <cellStyle name="Comma 5 2 4 11" xfId="44402" xr:uid="{F1C398BF-8933-4C05-A88D-B2E969BA9F64}"/>
    <cellStyle name="Comma 5 2 4 12" xfId="54356" xr:uid="{2FD722A1-133C-4A90-AE22-EA366827FE51}"/>
    <cellStyle name="Comma 5 2 4 2" xfId="845" xr:uid="{BE02FF91-AB90-439B-9B13-013D92411F31}"/>
    <cellStyle name="Comma 5 2 4 2 2" xfId="1717" xr:uid="{1F87A8F7-CC2A-4F5F-9B66-772607D90E3A}"/>
    <cellStyle name="Comma 5 2 4 2 2 2" xfId="3427" xr:uid="{5EC24D51-21B9-4B87-8C79-4EC9B0377BA9}"/>
    <cellStyle name="Comma 5 2 4 2 2 2 2" xfId="51776" xr:uid="{AE6C5ECB-5EAA-4D64-903E-6F5B10524F53}"/>
    <cellStyle name="Comma 5 2 4 2 2 3" xfId="50092" xr:uid="{4C5C3DDE-75B4-44AB-A1CB-1FB772AFA0E1}"/>
    <cellStyle name="Comma 5 2 4 2 2 4" xfId="47828" xr:uid="{41FF0E03-5CB1-4BC8-8DCF-69999E17B41E}"/>
    <cellStyle name="Comma 5 2 4 2 3" xfId="2558" xr:uid="{6F032764-71F2-4CB0-BA1E-1C784FD35705}"/>
    <cellStyle name="Comma 5 2 4 2 3 2" xfId="50909" xr:uid="{E4199C55-EF9B-46C5-B61B-555D2441A4A5}"/>
    <cellStyle name="Comma 5 2 4 2 3 3" xfId="48665" xr:uid="{A9579B5A-CBA0-4896-B344-37076B4E69DD}"/>
    <cellStyle name="Comma 5 2 4 2 4" xfId="49280" xr:uid="{3CDF7FAF-64C9-4EE9-BA7E-4F66E9506095}"/>
    <cellStyle name="Comma 5 2 4 2 5" xfId="46959" xr:uid="{B24B327D-5D72-4AD1-B6C2-D1FC14A578F7}"/>
    <cellStyle name="Comma 5 2 4 3" xfId="1276" xr:uid="{CBB46548-B039-4046-9C80-2C90280E6C4A}"/>
    <cellStyle name="Comma 5 2 4 3 2" xfId="2147" xr:uid="{55D0E931-5022-403F-B37C-257EF6DDC8A6}"/>
    <cellStyle name="Comma 5 2 4 3 2 2" xfId="3857" xr:uid="{1D38FDC5-B65A-4605-80A0-9E17505FB714}"/>
    <cellStyle name="Comma 5 2 4 3 2 2 2" xfId="52204" xr:uid="{46D4EC26-A021-46A8-BDB9-BE8AB37DED7F}"/>
    <cellStyle name="Comma 5 2 4 3 2 3" xfId="50505" xr:uid="{9B03E8EE-7CC2-4798-8204-ADDD7E3C5935}"/>
    <cellStyle name="Comma 5 2 4 3 2 4" xfId="48258" xr:uid="{F2A85393-06DB-45E3-B543-B84D43E8CD80}"/>
    <cellStyle name="Comma 5 2 4 3 3" xfId="2988" xr:uid="{799864BD-90F0-4271-B45F-C307FC2CD824}"/>
    <cellStyle name="Comma 5 2 4 3 3 2" xfId="51337" xr:uid="{9C793C86-B5DB-42AE-A8FF-73004232E9DE}"/>
    <cellStyle name="Comma 5 2 4 3 4" xfId="49688" xr:uid="{3B8B6D72-8687-4CB5-8E6E-F5ECB5EC29DE}"/>
    <cellStyle name="Comma 5 2 4 3 5" xfId="47389" xr:uid="{4387E9B3-6D31-40C4-8CD5-E4E61217FC3F}"/>
    <cellStyle name="Comma 5 2 4 4" xfId="1593" xr:uid="{B624F630-E639-4E18-ACE5-FEF59F5BEF8A}"/>
    <cellStyle name="Comma 5 2 4 4 2" xfId="3303" xr:uid="{FE13B11A-729D-4238-89E0-FE93EF4E12C8}"/>
    <cellStyle name="Comma 5 2 4 4 2 2" xfId="51652" xr:uid="{6FAF1FB6-5F57-48EB-BC79-706243AC55C0}"/>
    <cellStyle name="Comma 5 2 4 4 3" xfId="49975" xr:uid="{2B1A2BFC-7C9D-48F4-9086-E5DD8BDCE296}"/>
    <cellStyle name="Comma 5 2 4 4 4" xfId="47704" xr:uid="{8744EB30-ABD7-4ED4-9DC8-4EA8FC4E81C6}"/>
    <cellStyle name="Comma 5 2 4 5" xfId="2434" xr:uid="{DD3D63E3-05AB-4C01-979B-5FA8CC8ECA1F}"/>
    <cellStyle name="Comma 5 2 4 5 2" xfId="50785" xr:uid="{E33C0991-565B-4826-A290-41316A55B4B3}"/>
    <cellStyle name="Comma 5 2 4 5 3" xfId="48545" xr:uid="{23484652-28A7-4E65-936A-321B054CF9FB}"/>
    <cellStyle name="Comma 5 2 4 6" xfId="45216" xr:uid="{49530C73-30E4-49EA-B24F-97CD54216931}"/>
    <cellStyle name="Comma 5 2 4 6 2" xfId="46835" xr:uid="{3627E5E7-D157-427F-9355-884219F522BF}"/>
    <cellStyle name="Comma 5 2 4 7" xfId="45708" xr:uid="{13EF002E-B154-4040-ABCC-EB51D3F336DB}"/>
    <cellStyle name="Comma 5 2 4 7 2" xfId="49156" xr:uid="{E24F520C-2B7C-4F88-BFBF-4C736D3E02B7}"/>
    <cellStyle name="Comma 5 2 4 8" xfId="46164" xr:uid="{8D31D198-63F0-4834-AB6A-E0B1A9B8FFE1}"/>
    <cellStyle name="Comma 5 2 4 9" xfId="46499" xr:uid="{2D2087AC-3FE8-4581-A1E0-E5346544AB20}"/>
    <cellStyle name="Comma 5 2 5" xfId="622" xr:uid="{F87D580B-FC60-4DFE-B799-70952DC3ED21}"/>
    <cellStyle name="Comma 5 2 5 10" xfId="44307" xr:uid="{EEE77AC1-19DA-4FBE-8A2D-0A5927A58EAA}"/>
    <cellStyle name="Comma 5 2 5 2" xfId="1178" xr:uid="{E8D10E6C-73ED-4B48-B8A0-1CFC512AFE17}"/>
    <cellStyle name="Comma 5 2 5 2 2" xfId="2049" xr:uid="{7283160F-6A45-4D03-BAD4-81AF7A6614F0}"/>
    <cellStyle name="Comma 5 2 5 2 2 2" xfId="3759" xr:uid="{09721DC9-6AF9-44B8-82A5-AC0B906C0A28}"/>
    <cellStyle name="Comma 5 2 5 2 2 2 2" xfId="52106" xr:uid="{1DCAC231-9907-44F6-A321-AAE3DC2FE005}"/>
    <cellStyle name="Comma 5 2 5 2 2 3" xfId="50411" xr:uid="{923D69FB-F35C-46B3-9F46-3C9C02399328}"/>
    <cellStyle name="Comma 5 2 5 2 2 4" xfId="48160" xr:uid="{B70328A1-AA4D-42F9-B1C7-C34CDA850C77}"/>
    <cellStyle name="Comma 5 2 5 2 3" xfId="2890" xr:uid="{FB6652B2-F145-445C-9A7B-C39480B77C46}"/>
    <cellStyle name="Comma 5 2 5 2 3 2" xfId="51239" xr:uid="{87AB9E50-FBED-4A4D-8C95-26C297E1466D}"/>
    <cellStyle name="Comma 5 2 5 2 4" xfId="49599" xr:uid="{11C0B3F8-1D35-4C7B-9DDE-E30D1D69C07C}"/>
    <cellStyle name="Comma 5 2 5 2 5" xfId="47291" xr:uid="{B2E8E6BB-CBE9-44A0-B073-9661917F038C}"/>
    <cellStyle name="Comma 5 2 5 3" xfId="1495" xr:uid="{6540672E-4302-496A-89CC-F24488891ADD}"/>
    <cellStyle name="Comma 5 2 5 3 2" xfId="3205" xr:uid="{74C98ECE-4D23-4386-BE08-C78F24B89C4C}"/>
    <cellStyle name="Comma 5 2 5 3 2 2" xfId="51554" xr:uid="{DE3A9A09-39F8-48B7-A24F-2B10F13B17E9}"/>
    <cellStyle name="Comma 5 2 5 3 3" xfId="49881" xr:uid="{BFF09AB0-0586-44AA-81CD-580FE860B2DB}"/>
    <cellStyle name="Comma 5 2 5 3 4" xfId="47606" xr:uid="{7A14E7DB-6050-4E5F-8348-B03DB1137605}"/>
    <cellStyle name="Comma 5 2 5 4" xfId="2336" xr:uid="{D164B91D-2638-416F-BFAD-5BC3BA72C839}"/>
    <cellStyle name="Comma 5 2 5 4 2" xfId="50687" xr:uid="{E7207105-F976-4134-9FBA-3EC57FAED579}"/>
    <cellStyle name="Comma 5 2 5 4 3" xfId="48447" xr:uid="{4304CBE9-A1D4-4D51-9A31-187783AD2920}"/>
    <cellStyle name="Comma 5 2 5 5" xfId="45136" xr:uid="{78853104-14F3-4F74-9DAE-5A74AF9990E7}"/>
    <cellStyle name="Comma 5 2 5 5 2" xfId="46737" xr:uid="{D5BBCDBA-7A3A-42F7-8CCE-917D78CC4A15}"/>
    <cellStyle name="Comma 5 2 5 6" xfId="45620" xr:uid="{46B8BA80-BF88-4E8A-A190-D5F8E7A2BFE7}"/>
    <cellStyle name="Comma 5 2 5 6 2" xfId="49058" xr:uid="{72D4A9E0-3480-4431-B061-809A44519459}"/>
    <cellStyle name="Comma 5 2 5 7" xfId="46066" xr:uid="{720C0A53-DA41-406A-8A54-77E6A44BD858}"/>
    <cellStyle name="Comma 5 2 5 8" xfId="46401" xr:uid="{D95C265B-5C16-4E3B-AD7A-813A136F7B88}"/>
    <cellStyle name="Comma 5 2 5 9" xfId="44937" xr:uid="{7BCC2945-BE3F-408A-9173-77BE82248768}"/>
    <cellStyle name="Comma 5 2 6" xfId="924" xr:uid="{CF35D0FD-0D8B-4D41-90D7-6EF5C8A14FBE}"/>
    <cellStyle name="Comma 5 2 6 2" xfId="1796" xr:uid="{5B26342F-2E0C-4DDA-A832-B25E4BC4F356}"/>
    <cellStyle name="Comma 5 2 6 2 2" xfId="3506" xr:uid="{9CAB5E88-085D-4210-B067-1E8BEC23A83C}"/>
    <cellStyle name="Comma 5 2 6 2 2 2" xfId="51853" xr:uid="{AECD179B-0270-45F2-A900-6A529C4433BC}"/>
    <cellStyle name="Comma 5 2 6 2 3" xfId="50163" xr:uid="{0E97C18E-A81D-4CAB-833B-D68D66DEA296}"/>
    <cellStyle name="Comma 5 2 6 2 4" xfId="47907" xr:uid="{2221EFAC-F537-4A96-9507-07F2C1ED21BE}"/>
    <cellStyle name="Comma 5 2 6 3" xfId="2637" xr:uid="{28A340B8-9BB8-4213-9828-6857685A914B}"/>
    <cellStyle name="Comma 5 2 6 3 2" xfId="50986" xr:uid="{61387FE3-373F-4DB6-8CA1-C928EB8949EF}"/>
    <cellStyle name="Comma 5 2 6 3 3" xfId="48743" xr:uid="{D8307FC9-C606-47BB-9BBA-055C0F8D73A9}"/>
    <cellStyle name="Comma 5 2 6 4" xfId="45521" xr:uid="{0659AD2C-5096-4AD0-9046-626800C0ADD1}"/>
    <cellStyle name="Comma 5 2 6 4 2" xfId="47038" xr:uid="{B5A79FED-8AF9-4CCD-BAF0-12270B1EF9CA}"/>
    <cellStyle name="Comma 5 2 6 5" xfId="45953" xr:uid="{6E95952B-A0C8-40B1-9CFB-25CF9E61B13E}"/>
    <cellStyle name="Comma 5 2 6 5 2" xfId="49354" xr:uid="{2FEDA965-422E-4A73-B5B3-C9B175475D39}"/>
    <cellStyle name="Comma 5 2 6 6" xfId="46332" xr:uid="{5CBEC14F-7E8C-4F1D-B502-A094B4698795}"/>
    <cellStyle name="Comma 5 2 6 7" xfId="44834" xr:uid="{2BA0B495-895F-45DC-BDB6-9B86B2986DB6}"/>
    <cellStyle name="Comma 5 2 6 8" xfId="44198" xr:uid="{32297921-04C7-489C-9CDD-3070CFB60B2D}"/>
    <cellStyle name="Comma 5 2 7" xfId="973" xr:uid="{E72F9F3B-7FCE-4B90-B1CB-6D85E41F98CE}"/>
    <cellStyle name="Comma 5 2 7 2" xfId="1844" xr:uid="{F9137DCF-F827-4C77-8670-ED561DDAC173}"/>
    <cellStyle name="Comma 5 2 7 2 2" xfId="3554" xr:uid="{7B733796-38F9-468F-A764-EF91C9C1DA03}"/>
    <cellStyle name="Comma 5 2 7 2 2 2" xfId="51901" xr:uid="{45AD1E01-59BA-4AF9-BF4B-795A51883AA9}"/>
    <cellStyle name="Comma 5 2 7 2 3" xfId="50209" xr:uid="{8CA7380A-B52D-4B76-A8A0-DE1101DB6689}"/>
    <cellStyle name="Comma 5 2 7 2 4" xfId="47955" xr:uid="{C9313BD0-3CAE-42B1-9827-0BDCD1E22372}"/>
    <cellStyle name="Comma 5 2 7 3" xfId="2685" xr:uid="{69769765-7074-42A2-8B4D-8DA3A7C8D045}"/>
    <cellStyle name="Comma 5 2 7 3 2" xfId="51034" xr:uid="{A8D1386A-2C20-42AC-8C3A-576042D81EA5}"/>
    <cellStyle name="Comma 5 2 7 3 3" xfId="48790" xr:uid="{D93B4B84-86C4-4074-AA0D-04785D5FB328}"/>
    <cellStyle name="Comma 5 2 7 4" xfId="49402" xr:uid="{3F3C8755-E9C9-40EF-AC65-E0DDE6B4386C}"/>
    <cellStyle name="Comma 5 2 7 5" xfId="47086" xr:uid="{6ABFFF0E-5F35-403F-B64F-FBBA9B58E1B0}"/>
    <cellStyle name="Comma 5 2 7 6" xfId="44715" xr:uid="{218E362D-D53E-43C9-9C04-B693B367E2EE}"/>
    <cellStyle name="Comma 5 2 8" xfId="1065" xr:uid="{E807A6A8-E23A-461F-A2AC-018734EF8B79}"/>
    <cellStyle name="Comma 5 2 8 2" xfId="1936" xr:uid="{FE4CBDCD-5738-444F-B9D1-12D038C19EA1}"/>
    <cellStyle name="Comma 5 2 8 2 2" xfId="3646" xr:uid="{B18A29C1-7A7A-4082-A9CA-1A100364126E}"/>
    <cellStyle name="Comma 5 2 8 2 2 2" xfId="51993" xr:uid="{FCB46D41-4927-4A58-A872-8C8FD045CE29}"/>
    <cellStyle name="Comma 5 2 8 2 3" xfId="50299" xr:uid="{9E58C8A0-CC88-4F81-905F-EDB3F9A70C11}"/>
    <cellStyle name="Comma 5 2 8 2 4" xfId="48047" xr:uid="{49C71DEE-8537-40FF-81E1-776E82CDA662}"/>
    <cellStyle name="Comma 5 2 8 3" xfId="2777" xr:uid="{4329062D-6139-499D-8A99-85D2654A146B}"/>
    <cellStyle name="Comma 5 2 8 3 2" xfId="51126" xr:uid="{068DC5A7-2CC7-4FE2-BA73-635C54366D3B}"/>
    <cellStyle name="Comma 5 2 8 4" xfId="49492" xr:uid="{8CEAA04C-5C73-4DD0-AADB-280ADAF69432}"/>
    <cellStyle name="Comma 5 2 8 5" xfId="47178" xr:uid="{5C44C90E-E7EA-4EA7-A930-A25527D4955A}"/>
    <cellStyle name="Comma 5 2 8 6" xfId="45324" xr:uid="{84EF75A2-F3CB-42DA-9AE5-06E81A025E9A}"/>
    <cellStyle name="Comma 5 2 9" xfId="1428" xr:uid="{03EBD37C-AD54-44B6-BA85-72285BEFA699}"/>
    <cellStyle name="Comma 5 2 9 2" xfId="3138" xr:uid="{C22A17EF-6F72-4149-B369-CD92AF86AE7C}"/>
    <cellStyle name="Comma 5 2 9 2 2" xfId="51487" xr:uid="{932E39B2-51BE-445E-A031-B8593F3A5296}"/>
    <cellStyle name="Comma 5 2 9 3" xfId="49815" xr:uid="{0A211371-CF74-40E8-B95A-C6665D65A47C}"/>
    <cellStyle name="Comma 5 2 9 4" xfId="47539" xr:uid="{1E4CA0E6-B7DA-4318-A0AB-E8E64B6F1CA0}"/>
    <cellStyle name="Comma 5 20" xfId="520" xr:uid="{A4AC3282-550E-405B-8A91-8B3D523C50B9}"/>
    <cellStyle name="Comma 5 21" xfId="52430" xr:uid="{6573704D-FA32-49F6-A448-434E0E762BBB}"/>
    <cellStyle name="Comma 5 3" xfId="545" xr:uid="{A95E09E0-A25F-4375-BF7C-374A61E715B0}"/>
    <cellStyle name="Comma 5 3 10" xfId="2283" xr:uid="{8E09B246-8BFD-442A-8709-F463154D96FC}"/>
    <cellStyle name="Comma 5 3 10 2" xfId="50634" xr:uid="{65E524ED-B884-4220-B430-1FCEB0C17580}"/>
    <cellStyle name="Comma 5 3 10 3" xfId="48394" xr:uid="{ED19577D-2363-4875-B784-D1455B9E5152}"/>
    <cellStyle name="Comma 5 3 11" xfId="3997" xr:uid="{CA056F77-D706-4DF3-9B69-AC22E2A1EBED}"/>
    <cellStyle name="Comma 5 3 11 2" xfId="49004" xr:uid="{D0D04A46-33B3-4F41-98CC-C7013B60100D}"/>
    <cellStyle name="Comma 5 3 11 3" xfId="46638" xr:uid="{EEDC5F8B-7F41-4024-A72E-093723296F8F}"/>
    <cellStyle name="Comma 5 3 12" xfId="45398" xr:uid="{41F41A26-37E4-4EFD-A540-6665D873EC59}"/>
    <cellStyle name="Comma 5 3 13" xfId="45818" xr:uid="{CBE95906-D8E0-4C54-B6FD-7F966DDC0623}"/>
    <cellStyle name="Comma 5 3 14" xfId="46298" xr:uid="{77D7B235-2C73-421A-B396-533533FF6AF2}"/>
    <cellStyle name="Comma 5 3 15" xfId="44519" xr:uid="{600DD159-FA06-40A1-A7AB-EEB83B5C6030}"/>
    <cellStyle name="Comma 5 3 16" xfId="44061" xr:uid="{1AD114EE-3205-4FB3-B67F-F899BB96BE55}"/>
    <cellStyle name="Comma 5 3 17" xfId="52857" xr:uid="{DB6D042D-F6B6-4D43-ABA9-67BCADE6805C}"/>
    <cellStyle name="Comma 5 3 2" xfId="574" xr:uid="{FDBC841F-8DC8-4283-8B6A-E906F5FBFA7C}"/>
    <cellStyle name="Comma 5 3 2 10" xfId="46446" xr:uid="{4FB2154C-2DE6-4874-8086-BC0AFC290BE9}"/>
    <cellStyle name="Comma 5 3 2 11" xfId="44626" xr:uid="{071BA393-1321-4589-A7AC-E3C5506335DB}"/>
    <cellStyle name="Comma 5 3 2 12" xfId="44168" xr:uid="{748C998E-CDD7-467F-A058-70D37BA31BBF}"/>
    <cellStyle name="Comma 5 3 2 13" xfId="53715" xr:uid="{A3E3AA03-279B-400B-8BAB-BBB0F9FC842C}"/>
    <cellStyle name="Comma 5 3 2 2" xfId="816" xr:uid="{7DB31A9D-9FF0-4B87-B572-96B337E274E1}"/>
    <cellStyle name="Comma 5 3 2 2 10" xfId="44491" xr:uid="{970AE48A-EEAF-4CA6-A10C-AE620C3910D8}"/>
    <cellStyle name="Comma 5 3 2 2 11" xfId="55428" xr:uid="{27B83E34-426D-44E8-BB28-5F5DF719139B}"/>
    <cellStyle name="Comma 5 3 2 2 2" xfId="1371" xr:uid="{0548FDDE-B3F1-49D1-9C52-89B9AABD948C}"/>
    <cellStyle name="Comma 5 3 2 2 2 2" xfId="2242" xr:uid="{F20FABB4-3F28-4FC7-A47E-D03619A8B870}"/>
    <cellStyle name="Comma 5 3 2 2 2 2 2" xfId="3952" xr:uid="{ED7B943E-1B87-4611-8498-FAB7A63EA7F1}"/>
    <cellStyle name="Comma 5 3 2 2 2 2 2 2" xfId="52299" xr:uid="{66F0E7FD-2CC5-4036-B0D3-50B27899292C}"/>
    <cellStyle name="Comma 5 3 2 2 2 2 3" xfId="50593" xr:uid="{D0D5751D-4381-4498-B172-24BD15017C00}"/>
    <cellStyle name="Comma 5 3 2 2 2 2 4" xfId="48353" xr:uid="{04B163B6-EA58-4277-A35C-8E6326DC8494}"/>
    <cellStyle name="Comma 5 3 2 2 2 3" xfId="3083" xr:uid="{0C3F4A1E-5103-4558-AAF6-9AB80280260B}"/>
    <cellStyle name="Comma 5 3 2 2 2 3 2" xfId="51432" xr:uid="{F8FEBD88-1441-434B-A840-459D1D28D61E}"/>
    <cellStyle name="Comma 5 3 2 2 2 4" xfId="49763" xr:uid="{EFDF78B1-7224-46B9-A266-872FD2E72BF7}"/>
    <cellStyle name="Comma 5 3 2 2 2 5" xfId="47484" xr:uid="{8A956D92-D084-441D-8F58-02AE21282623}"/>
    <cellStyle name="Comma 5 3 2 2 3" xfId="1688" xr:uid="{18382E2E-D6D1-420E-982F-624926575E78}"/>
    <cellStyle name="Comma 5 3 2 2 3 2" xfId="3398" xr:uid="{1A361800-F3D7-48FD-924B-CF1189258A0C}"/>
    <cellStyle name="Comma 5 3 2 2 3 2 2" xfId="51747" xr:uid="{A402C2DD-950D-4610-89AE-3182D10FC098}"/>
    <cellStyle name="Comma 5 3 2 2 3 3" xfId="50063" xr:uid="{CAE6996B-F914-4F18-B488-28ADEAF272E9}"/>
    <cellStyle name="Comma 5 3 2 2 3 4" xfId="47799" xr:uid="{39E3219C-6451-4146-93DA-4EE7A256C956}"/>
    <cellStyle name="Comma 5 3 2 2 4" xfId="2529" xr:uid="{CF1EBBE2-888E-4A66-8D16-BCBD8284678D}"/>
    <cellStyle name="Comma 5 3 2 2 4 2" xfId="50880" xr:uid="{F9E7AAF6-39C2-406C-94A1-ADEDBAB5E175}"/>
    <cellStyle name="Comma 5 3 2 2 4 3" xfId="48640" xr:uid="{BB7EC2E4-3B57-416E-9857-6DB3F205C1A6}"/>
    <cellStyle name="Comma 5 3 2 2 5" xfId="45273" xr:uid="{35C1AF22-D651-439C-85E7-6B08715B1C77}"/>
    <cellStyle name="Comma 5 3 2 2 5 2" xfId="46930" xr:uid="{6AA666FB-B7CB-409C-B7C2-8CA77BFDC0F6}"/>
    <cellStyle name="Comma 5 3 2 2 6" xfId="45791" xr:uid="{3865CB04-B852-407D-BC78-C60EE149D657}"/>
    <cellStyle name="Comma 5 3 2 2 6 2" xfId="49251" xr:uid="{F502E854-9CB3-4B10-96AF-795EDDCBC5C6}"/>
    <cellStyle name="Comma 5 3 2 2 7" xfId="46259" xr:uid="{C41BDE4C-1F23-4338-A5E2-103FE3E74CC7}"/>
    <cellStyle name="Comma 5 3 2 2 8" xfId="46594" xr:uid="{DA2A9B8C-4A14-4315-9A4F-25A5BF017AFA}"/>
    <cellStyle name="Comma 5 3 2 2 9" xfId="45091" xr:uid="{3241B2D0-0566-4393-B10B-9133AD6C6A20}"/>
    <cellStyle name="Comma 5 3 2 3" xfId="667" xr:uid="{2B627EDB-5AC2-4F4D-BDFD-C62355962F89}"/>
    <cellStyle name="Comma 5 3 2 3 2" xfId="1223" xr:uid="{9A3EF1D0-96B3-49C6-A08E-55F72F263FF9}"/>
    <cellStyle name="Comma 5 3 2 3 2 2" xfId="2094" xr:uid="{B391B8C1-CB4D-41CD-A2A1-C2B14EB0158A}"/>
    <cellStyle name="Comma 5 3 2 3 2 2 2" xfId="3804" xr:uid="{06C6C8B0-02C5-4663-9F16-DBB82823B457}"/>
    <cellStyle name="Comma 5 3 2 3 2 2 2 2" xfId="52151" xr:uid="{6CFB968F-8A40-4C84-86E3-6C2B0BDE0845}"/>
    <cellStyle name="Comma 5 3 2 3 2 2 3" xfId="50454" xr:uid="{46072302-9AC9-4CD5-B76D-3A7621D429A8}"/>
    <cellStyle name="Comma 5 3 2 3 2 2 4" xfId="48205" xr:uid="{F0E3CA73-670D-4A5A-9FF7-0288B844343F}"/>
    <cellStyle name="Comma 5 3 2 3 2 3" xfId="2935" xr:uid="{F3691999-B4C0-4DAD-80A5-69D43C1B1D07}"/>
    <cellStyle name="Comma 5 3 2 3 2 3 2" xfId="51284" xr:uid="{9FAB17EF-703D-4535-BC38-75C210551560}"/>
    <cellStyle name="Comma 5 3 2 3 2 4" xfId="49639" xr:uid="{BD188AD1-4E45-4D92-82A8-470659638A2D}"/>
    <cellStyle name="Comma 5 3 2 3 2 5" xfId="47336" xr:uid="{C42C2BEE-5474-4F8F-AFD4-3A522A449D1C}"/>
    <cellStyle name="Comma 5 3 2 3 3" xfId="1540" xr:uid="{2476176D-4AB2-420A-8DB9-49692D5EFA7E}"/>
    <cellStyle name="Comma 5 3 2 3 3 2" xfId="3250" xr:uid="{E3104716-A21F-4B3B-9904-0F7C117FA268}"/>
    <cellStyle name="Comma 5 3 2 3 3 2 2" xfId="51599" xr:uid="{3E975946-E3DB-4490-ABF9-93F0BED44295}"/>
    <cellStyle name="Comma 5 3 2 3 3 3" xfId="49924" xr:uid="{95D1B474-02E7-4A10-ACF9-B73BC0E25154}"/>
    <cellStyle name="Comma 5 3 2 3 3 4" xfId="47651" xr:uid="{50E37833-378E-4745-9392-336084918462}"/>
    <cellStyle name="Comma 5 3 2 3 4" xfId="2381" xr:uid="{142F76D5-EA62-44C3-B307-A5A6ADCEFCF7}"/>
    <cellStyle name="Comma 5 3 2 3 4 2" xfId="50732" xr:uid="{600F7FC7-CD70-46CB-8B7E-EAF30E67D4C3}"/>
    <cellStyle name="Comma 5 3 2 3 4 3" xfId="48492" xr:uid="{DB4BE0B7-F097-4E1B-A2DB-A8DE1F28FAD9}"/>
    <cellStyle name="Comma 5 3 2 3 5" xfId="45663" xr:uid="{A4358EFB-A64E-4BD6-8B68-C3D0EDFF41BD}"/>
    <cellStyle name="Comma 5 3 2 3 5 2" xfId="49103" xr:uid="{1F64154B-6BED-4C36-BB80-462A6294D938}"/>
    <cellStyle name="Comma 5 3 2 3 6" xfId="46111" xr:uid="{D6972AA1-5D30-4A36-8251-3F3F251E0836}"/>
    <cellStyle name="Comma 5 3 2 3 7" xfId="46782" xr:uid="{5C497D09-BABC-48F5-83D6-E92067AD399C}"/>
    <cellStyle name="Comma 5 3 2 3 8" xfId="44982" xr:uid="{777A02A5-365E-4FB9-859F-1501AB40A612}"/>
    <cellStyle name="Comma 5 3 2 3 9" xfId="44350" xr:uid="{FC2174EB-D72E-4212-9FDC-AEF19A1EFA40}"/>
    <cellStyle name="Comma 5 3 2 4" xfId="1027" xr:uid="{5E258A2D-0A91-4E5D-BE1E-D85A89A29B9A}"/>
    <cellStyle name="Comma 5 3 2 4 2" xfId="1898" xr:uid="{E7905531-9549-4674-AD65-10C0AF4A35B9}"/>
    <cellStyle name="Comma 5 3 2 4 2 2" xfId="3608" xr:uid="{965BC148-C0B0-4084-AC02-1F0ABD883EE9}"/>
    <cellStyle name="Comma 5 3 2 4 2 2 2" xfId="51955" xr:uid="{C6714C90-7FC0-410E-8EC3-34C4BC616A29}"/>
    <cellStyle name="Comma 5 3 2 4 2 3" xfId="50261" xr:uid="{C83C3520-1FD2-4E32-921E-7BFDA9B1E481}"/>
    <cellStyle name="Comma 5 3 2 4 2 4" xfId="48009" xr:uid="{A7956C43-95EC-4FF6-8EBE-74C15361EB13}"/>
    <cellStyle name="Comma 5 3 2 4 3" xfId="2739" xr:uid="{F5EA13EE-7678-411D-B64F-6D1D58D76042}"/>
    <cellStyle name="Comma 5 3 2 4 3 2" xfId="51088" xr:uid="{1F3BA393-B36A-4206-8300-71BD67491F36}"/>
    <cellStyle name="Comma 5 3 2 4 3 3" xfId="48838" xr:uid="{A96B36B8-BFA5-464B-8BDB-2BC7968481B9}"/>
    <cellStyle name="Comma 5 3 2 4 4" xfId="45574" xr:uid="{9D095EFE-C329-401E-B09A-9D9C7E312890}"/>
    <cellStyle name="Comma 5 3 2 4 4 2" xfId="49455" xr:uid="{FBDA1A9D-3521-4700-A8E2-6E16B2A840A6}"/>
    <cellStyle name="Comma 5 3 2 4 5" xfId="46013" xr:uid="{2896A405-F66C-40AD-8E52-623736C05DEB}"/>
    <cellStyle name="Comma 5 3 2 4 6" xfId="47140" xr:uid="{00AABFF6-C7C2-44A7-BB73-10BAC2A8E29B}"/>
    <cellStyle name="Comma 5 3 2 4 7" xfId="44890" xr:uid="{7D05924F-F81C-418B-BC09-62C1668D8F13}"/>
    <cellStyle name="Comma 5 3 2 4 8" xfId="44258" xr:uid="{27BA251D-3571-497D-8E4D-9DE69AA7EF99}"/>
    <cellStyle name="Comma 5 3 2 5" xfId="1125" xr:uid="{8603BEA5-8F1A-4A3A-8B54-ED27E048F771}"/>
    <cellStyle name="Comma 5 3 2 5 2" xfId="1996" xr:uid="{0C76A806-3A46-45C4-A3BF-954C3BAC679A}"/>
    <cellStyle name="Comma 5 3 2 5 2 2" xfId="3706" xr:uid="{CB5A0496-4063-46C5-B240-63C2A13F45D1}"/>
    <cellStyle name="Comma 5 3 2 5 2 2 2" xfId="52053" xr:uid="{5024C516-3BE1-4041-B2F0-5198A9D8B61E}"/>
    <cellStyle name="Comma 5 3 2 5 2 3" xfId="50359" xr:uid="{005FE393-FAC4-4B91-8307-A2AA3BB4368E}"/>
    <cellStyle name="Comma 5 3 2 5 2 4" xfId="48107" xr:uid="{A3482FFB-E6A3-4C68-B193-D3B9CB5A07C1}"/>
    <cellStyle name="Comma 5 3 2 5 3" xfId="2837" xr:uid="{610FA457-C6A1-4638-BBC6-6FDCF60BE709}"/>
    <cellStyle name="Comma 5 3 2 5 3 2" xfId="51186" xr:uid="{E64EB2EE-70A7-4A0B-BCBD-A8BBC83ABD24}"/>
    <cellStyle name="Comma 5 3 2 5 3 3" xfId="48884" xr:uid="{A3F81559-8207-47E9-ACD5-9B9759EE10A2}"/>
    <cellStyle name="Comma 5 3 2 5 4" xfId="49550" xr:uid="{67D645E8-191E-4E4E-AFD2-95CCA1A192C1}"/>
    <cellStyle name="Comma 5 3 2 5 5" xfId="47238" xr:uid="{5D2FC523-0C7A-4EF6-9659-A4D51656CF38}"/>
    <cellStyle name="Comma 5 3 2 5 6" xfId="44803" xr:uid="{591A6AE8-F816-4D9C-9BEB-585CC846F7BF}"/>
    <cellStyle name="Comma 5 3 2 6" xfId="45293" xr:uid="{2E186827-573F-4421-B731-9DD0CE38863B}"/>
    <cellStyle name="Comma 5 3 2 6 2" xfId="46684" xr:uid="{FDD1EE03-A7D0-4640-B73F-5368BCF21BF7}"/>
    <cellStyle name="Comma 5 3 2 7" xfId="45173" xr:uid="{FACD8B24-E6BF-4523-B16C-C170C3B868F6}"/>
    <cellStyle name="Comma 5 3 2 8" xfId="45491" xr:uid="{C08C4FD2-1768-4E56-9F8D-5ECA054A0207}"/>
    <cellStyle name="Comma 5 3 2 9" xfId="45923" xr:uid="{5B5EE0DC-AA08-4361-98A6-B03030ACE942}"/>
    <cellStyle name="Comma 5 3 3" xfId="762" xr:uid="{708A4CD7-E045-4D9C-9A23-228F662ED07F}"/>
    <cellStyle name="Comma 5 3 3 10" xfId="44572" xr:uid="{45C1D73F-70E5-46E6-BE49-A66F625A8A32}"/>
    <cellStyle name="Comma 5 3 3 11" xfId="44114" xr:uid="{7E0B6BD7-179E-4FF3-A9B1-6FFB1D4E8E2B}"/>
    <cellStyle name="Comma 5 3 3 12" xfId="54570" xr:uid="{2D5872AE-F90E-4F7D-87F7-BCF86AFFD3E6}"/>
    <cellStyle name="Comma 5 3 3 2" xfId="896" xr:uid="{6BCC35B6-4D67-470D-BFE5-D4C125FD5A79}"/>
    <cellStyle name="Comma 5 3 3 2 2" xfId="1768" xr:uid="{1484AE5B-1780-43C4-91DD-B851F28116FC}"/>
    <cellStyle name="Comma 5 3 3 2 2 2" xfId="3478" xr:uid="{22B95DCD-DCC5-48D5-9247-4EC7B15E886D}"/>
    <cellStyle name="Comma 5 3 3 2 2 2 2" xfId="51825" xr:uid="{18A970FB-48B7-4253-A5CA-1A26347B989C}"/>
    <cellStyle name="Comma 5 3 3 2 2 3" xfId="50137" xr:uid="{A4504FF2-25AD-4C4E-8496-655E73EA2004}"/>
    <cellStyle name="Comma 5 3 3 2 2 4" xfId="47879" xr:uid="{1389736B-B78A-4F2D-A12F-239898042850}"/>
    <cellStyle name="Comma 5 3 3 2 3" xfId="2609" xr:uid="{068C7A8E-F85C-4E75-B0E6-1A830CD55AB4}"/>
    <cellStyle name="Comma 5 3 3 2 3 2" xfId="50958" xr:uid="{E300FE46-6CAF-4923-8BD4-60C099D8CF21}"/>
    <cellStyle name="Comma 5 3 3 2 3 3" xfId="48715" xr:uid="{04456879-A684-4174-A9E2-FE6AB01FBE39}"/>
    <cellStyle name="Comma 5 3 3 2 4" xfId="45744" xr:uid="{EAAEBC94-0758-4817-957F-08E6C2DCDA12}"/>
    <cellStyle name="Comma 5 3 3 2 4 2" xfId="49326" xr:uid="{F5C4ED80-212F-4139-98EE-6A3C241D8848}"/>
    <cellStyle name="Comma 5 3 3 2 5" xfId="46205" xr:uid="{6A272FBB-48D5-408F-B1B3-34BB0EBACAA1}"/>
    <cellStyle name="Comma 5 3 3 2 6" xfId="47010" xr:uid="{F352D21D-403C-4B1D-9FA5-A377EB4B6087}"/>
    <cellStyle name="Comma 5 3 3 2 7" xfId="45038" xr:uid="{70C0427B-AABA-4AC2-83B3-97A449C2E30F}"/>
    <cellStyle name="Comma 5 3 3 2 8" xfId="44438" xr:uid="{BE29442F-E0A6-4657-A469-71EF69287855}"/>
    <cellStyle name="Comma 5 3 3 3" xfId="1317" xr:uid="{196B20DA-889A-48BB-9978-C507FE93477A}"/>
    <cellStyle name="Comma 5 3 3 3 2" xfId="2188" xr:uid="{422F2DE8-BD83-4329-9CF0-F822F802BF62}"/>
    <cellStyle name="Comma 5 3 3 3 2 2" xfId="3898" xr:uid="{2DA287D6-21CB-4544-8722-33BBDBE23F40}"/>
    <cellStyle name="Comma 5 3 3 3 2 2 2" xfId="52245" xr:uid="{0EB47B78-AB8A-4A64-9398-E9593877B03D}"/>
    <cellStyle name="Comma 5 3 3 3 2 3" xfId="50542" xr:uid="{30AF1F24-EB89-4522-B3D3-33B9BFA07966}"/>
    <cellStyle name="Comma 5 3 3 3 2 4" xfId="48299" xr:uid="{521478F7-BC78-4E84-8F63-31846424DC89}"/>
    <cellStyle name="Comma 5 3 3 3 3" xfId="3029" xr:uid="{6205E469-C591-45ED-B002-90951D016369}"/>
    <cellStyle name="Comma 5 3 3 3 3 2" xfId="51378" xr:uid="{386AEA37-B68F-4C41-877F-55BEF0ED1E31}"/>
    <cellStyle name="Comma 5 3 3 3 3 3" xfId="48928" xr:uid="{49F39614-C973-4DB9-B76B-DCA44882D566}"/>
    <cellStyle name="Comma 5 3 3 3 4" xfId="49722" xr:uid="{48361617-1547-4F16-8C53-9B774125B0C7}"/>
    <cellStyle name="Comma 5 3 3 3 5" xfId="47430" xr:uid="{8D8945AD-5F1E-49F4-9B1D-1A246D5E06BB}"/>
    <cellStyle name="Comma 5 3 3 3 6" xfId="44751" xr:uid="{765D1009-CC14-44DA-99D1-3820FBBBE508}"/>
    <cellStyle name="Comma 5 3 3 4" xfId="1634" xr:uid="{1039B47D-A7E3-4BAA-9B69-8BC71FF62689}"/>
    <cellStyle name="Comma 5 3 3 4 2" xfId="3344" xr:uid="{5BBA544C-EFB3-47E1-B589-2F0E03A0D2B2}"/>
    <cellStyle name="Comma 5 3 3 4 2 2" xfId="51693" xr:uid="{3B1C516A-433E-493F-B5CE-DF90FB2D5366}"/>
    <cellStyle name="Comma 5 3 3 4 3" xfId="50012" xr:uid="{3204F297-57AB-461E-BF15-BDE78CA7BC11}"/>
    <cellStyle name="Comma 5 3 3 4 4" xfId="47745" xr:uid="{8E25E10F-C3AF-4964-AD35-3FA946BFB534}"/>
    <cellStyle name="Comma 5 3 3 4 5" xfId="45364" xr:uid="{A1564247-81A1-4C68-89B6-F5F8CAC6DA18}"/>
    <cellStyle name="Comma 5 3 3 5" xfId="2475" xr:uid="{262DD971-4D9E-43E5-A20A-45C931F98095}"/>
    <cellStyle name="Comma 5 3 3 5 2" xfId="50826" xr:uid="{35A53649-AE10-434A-9A64-86CC36AC41CF}"/>
    <cellStyle name="Comma 5 3 3 5 3" xfId="48586" xr:uid="{5579D9B2-06E7-45CE-B2DB-F3F7C402299D}"/>
    <cellStyle name="Comma 5 3 3 6" xfId="45244" xr:uid="{2117C908-E8BE-4318-9423-C35C39750EF0}"/>
    <cellStyle name="Comma 5 3 3 6 2" xfId="46876" xr:uid="{57ACAE0C-17EA-427D-94FB-9AB750C1F361}"/>
    <cellStyle name="Comma 5 3 3 7" xfId="45438" xr:uid="{25DA1657-AB26-487D-93EC-EAB88731A7DA}"/>
    <cellStyle name="Comma 5 3 3 7 2" xfId="49197" xr:uid="{F9312D57-19D3-45F4-879F-065ECC409881}"/>
    <cellStyle name="Comma 5 3 3 8" xfId="45869" xr:uid="{4EBBAA77-1AA2-41B6-B207-5FA2424889B5}"/>
    <cellStyle name="Comma 5 3 3 9" xfId="46540" xr:uid="{479110E1-AC00-4D70-B910-9D8A2E114391}"/>
    <cellStyle name="Comma 5 3 4" xfId="708" xr:uid="{80EC7A0B-F573-476B-9F59-ADE7EC99B609}"/>
    <cellStyle name="Comma 5 3 4 10" xfId="44668" xr:uid="{DCD11DC4-086E-4D6A-AA82-1210FBC3F0F1}"/>
    <cellStyle name="Comma 5 3 4 11" xfId="44390" xr:uid="{ACB7059E-7011-49B3-89ED-D6D350D2ADAC}"/>
    <cellStyle name="Comma 5 3 4 2" xfId="859" xr:uid="{E57F52AA-0BA6-474D-85FF-F8022B562A2D}"/>
    <cellStyle name="Comma 5 3 4 2 2" xfId="1731" xr:uid="{5E342551-BFB0-42F2-8F75-D0AEE62C67EA}"/>
    <cellStyle name="Comma 5 3 4 2 2 2" xfId="3441" xr:uid="{3DD75D95-2A90-49DF-A053-09B0720326A4}"/>
    <cellStyle name="Comma 5 3 4 2 2 2 2" xfId="51789" xr:uid="{1B2A7A26-B2B4-404B-972D-121FC5C284E1}"/>
    <cellStyle name="Comma 5 3 4 2 2 3" xfId="50104" xr:uid="{C6AA297C-2605-4F1A-B9D6-1FC7C314E900}"/>
    <cellStyle name="Comma 5 3 4 2 2 4" xfId="47842" xr:uid="{6D87AC65-0DE0-40A2-8A34-4E14E1B4FD20}"/>
    <cellStyle name="Comma 5 3 4 2 3" xfId="2572" xr:uid="{987221B0-D205-4648-BAF9-7D6A4C02DB3B}"/>
    <cellStyle name="Comma 5 3 4 2 3 2" xfId="50922" xr:uid="{53C4CC94-5339-4FB6-A65B-4002C42F4F7E}"/>
    <cellStyle name="Comma 5 3 4 2 3 3" xfId="48679" xr:uid="{E80F8F22-1B6B-4E03-BA2A-188061DD3C8F}"/>
    <cellStyle name="Comma 5 3 4 2 4" xfId="49291" xr:uid="{3803A2A5-C5F2-4E35-967A-AC41571CA9DA}"/>
    <cellStyle name="Comma 5 3 4 2 5" xfId="46973" xr:uid="{8DB9EE10-85E6-4D5B-AE80-2BAA32716C0E}"/>
    <cellStyle name="Comma 5 3 4 3" xfId="1264" xr:uid="{0F7D13B4-063A-4D89-93D2-7661E1A58779}"/>
    <cellStyle name="Comma 5 3 4 3 2" xfId="2135" xr:uid="{50289057-0EEA-4490-8D12-B3395674E2A1}"/>
    <cellStyle name="Comma 5 3 4 3 2 2" xfId="3845" xr:uid="{EECCA9E9-3B21-403F-9514-25A265AD2A4E}"/>
    <cellStyle name="Comma 5 3 4 3 2 2 2" xfId="52192" xr:uid="{0912C6AA-B638-4FC6-BD94-28A349171B76}"/>
    <cellStyle name="Comma 5 3 4 3 2 3" xfId="50493" xr:uid="{9A84A97E-4AD8-4D2D-B0CE-4A6F72EF75D9}"/>
    <cellStyle name="Comma 5 3 4 3 2 4" xfId="48246" xr:uid="{BAD7B92E-2745-4D0E-8A94-9BBDE8256FA1}"/>
    <cellStyle name="Comma 5 3 4 3 3" xfId="2976" xr:uid="{6CE431DB-9352-4327-90CF-E00F86B0291A}"/>
    <cellStyle name="Comma 5 3 4 3 3 2" xfId="51325" xr:uid="{0E18EB0B-E6F8-4FAB-92E9-36952513F3D5}"/>
    <cellStyle name="Comma 5 3 4 3 4" xfId="49677" xr:uid="{C44A881A-AB3B-4BC9-ADC8-B1211F010E4E}"/>
    <cellStyle name="Comma 5 3 4 3 5" xfId="47377" xr:uid="{51493AB5-526B-48AB-9B54-DBA9D0695653}"/>
    <cellStyle name="Comma 5 3 4 4" xfId="1581" xr:uid="{A8A308E6-6FD0-4415-B68E-95F1DC396EBB}"/>
    <cellStyle name="Comma 5 3 4 4 2" xfId="3291" xr:uid="{E5FEAAB8-8847-4C35-9E62-C2CE5E522432}"/>
    <cellStyle name="Comma 5 3 4 4 2 2" xfId="51640" xr:uid="{A52F57E6-B437-4364-AA46-DB4444D24820}"/>
    <cellStyle name="Comma 5 3 4 4 3" xfId="49963" xr:uid="{07421693-BB30-4071-85A6-8C0BFF529B66}"/>
    <cellStyle name="Comma 5 3 4 4 4" xfId="47692" xr:uid="{C10F8679-E497-4B58-B0E1-BE910AF4EC4D}"/>
    <cellStyle name="Comma 5 3 4 5" xfId="2422" xr:uid="{CAB138A5-E24A-4FDB-BD65-1A0D280DC228}"/>
    <cellStyle name="Comma 5 3 4 5 2" xfId="50773" xr:uid="{4D15DE4E-98FE-4E6F-9A7C-7081DA698942}"/>
    <cellStyle name="Comma 5 3 4 5 3" xfId="48533" xr:uid="{9F3758F1-1B09-4F60-A67E-66EDF3A1AED6}"/>
    <cellStyle name="Comma 5 3 4 6" xfId="45208" xr:uid="{E02AB697-4AB2-486A-8F71-1A312D4BE556}"/>
    <cellStyle name="Comma 5 3 4 6 2" xfId="46823" xr:uid="{16E2D974-DC54-46B1-849D-5896184E1B10}"/>
    <cellStyle name="Comma 5 3 4 7" xfId="45696" xr:uid="{AAE606DB-C64E-49D7-BA4C-D3C112F9B6A8}"/>
    <cellStyle name="Comma 5 3 4 7 2" xfId="49144" xr:uid="{BFE7A6D8-1747-463B-8C3D-1849D983D346}"/>
    <cellStyle name="Comma 5 3 4 8" xfId="46152" xr:uid="{E801E55C-0A35-494E-8B53-4A11C998D1D1}"/>
    <cellStyle name="Comma 5 3 4 9" xfId="46487" xr:uid="{EEB06184-F9D3-4026-805F-A3C504F55EBB}"/>
    <cellStyle name="Comma 5 3 5" xfId="640" xr:uid="{A2E0EE3A-4427-45C7-B11D-0BA45F15C6BF}"/>
    <cellStyle name="Comma 5 3 5 10" xfId="44325" xr:uid="{935BF600-A229-4403-A780-B169A4C388C9}"/>
    <cellStyle name="Comma 5 3 5 2" xfId="1196" xr:uid="{D518C870-DA9F-460B-9829-CB6EDA7165CC}"/>
    <cellStyle name="Comma 5 3 5 2 2" xfId="2067" xr:uid="{DC0D72E0-CED7-45CB-B007-FE2321D5107D}"/>
    <cellStyle name="Comma 5 3 5 2 2 2" xfId="3777" xr:uid="{9386DD8F-0979-4881-9E50-66CDE3D99C82}"/>
    <cellStyle name="Comma 5 3 5 2 2 2 2" xfId="52124" xr:uid="{A3C4C2E7-DDE8-4E82-B2AE-5F2496EE2C1B}"/>
    <cellStyle name="Comma 5 3 5 2 2 3" xfId="50428" xr:uid="{1799B5A3-F1E7-4E70-935C-BAA36D04C5A7}"/>
    <cellStyle name="Comma 5 3 5 2 2 4" xfId="48178" xr:uid="{38FEDCC4-0348-4226-9D27-39F5FD529B5B}"/>
    <cellStyle name="Comma 5 3 5 2 3" xfId="2908" xr:uid="{C43D6C77-DD9A-409D-997F-7AB16AAF5D60}"/>
    <cellStyle name="Comma 5 3 5 2 3 2" xfId="51257" xr:uid="{FD9F87E2-196C-425F-9E8B-9D292FBB25E2}"/>
    <cellStyle name="Comma 5 3 5 2 4" xfId="49615" xr:uid="{431C0FF5-0A1C-49BC-88DD-0F3F3161B202}"/>
    <cellStyle name="Comma 5 3 5 2 5" xfId="47309" xr:uid="{8F72218C-B2D8-4B9B-8EB6-B3528A73699C}"/>
    <cellStyle name="Comma 5 3 5 3" xfId="1513" xr:uid="{9424B6C5-F680-453A-828F-F044C256E8D8}"/>
    <cellStyle name="Comma 5 3 5 3 2" xfId="3223" xr:uid="{10096AB0-508E-4A37-AEFD-E38793C718DE}"/>
    <cellStyle name="Comma 5 3 5 3 2 2" xfId="51572" xr:uid="{04466842-DD89-4796-84EE-ED07DB5C4BA8}"/>
    <cellStyle name="Comma 5 3 5 3 3" xfId="49898" xr:uid="{4E427F7B-24DF-4EA6-91C8-A7B473C56FF5}"/>
    <cellStyle name="Comma 5 3 5 3 4" xfId="47624" xr:uid="{EBD2E41D-3DB0-4DAF-A924-84C0FE1A49DA}"/>
    <cellStyle name="Comma 5 3 5 4" xfId="2354" xr:uid="{685B7665-1F85-40A8-8CB7-FDA06FA37216}"/>
    <cellStyle name="Comma 5 3 5 4 2" xfId="50705" xr:uid="{DE7E7969-DC80-4044-B088-D8779454F857}"/>
    <cellStyle name="Comma 5 3 5 4 3" xfId="48465" xr:uid="{B6A4BB94-744F-4A38-9C52-2A55FD6BE727}"/>
    <cellStyle name="Comma 5 3 5 5" xfId="45150" xr:uid="{8C766042-7C58-479C-9943-A540625700A7}"/>
    <cellStyle name="Comma 5 3 5 5 2" xfId="46755" xr:uid="{8FF9BA9A-D1F7-4B27-BC8A-E6D042948A9A}"/>
    <cellStyle name="Comma 5 3 5 6" xfId="45638" xr:uid="{69DC0CEF-9202-4151-8D6D-FEA0FDB072B1}"/>
    <cellStyle name="Comma 5 3 5 6 2" xfId="49076" xr:uid="{E71DF386-91E3-47AD-894A-A21649201704}"/>
    <cellStyle name="Comma 5 3 5 7" xfId="46084" xr:uid="{75FF7594-0FF4-4A4A-9D63-455D321907B9}"/>
    <cellStyle name="Comma 5 3 5 8" xfId="46419" xr:uid="{A092337F-DC99-4C59-B927-800C06424E56}"/>
    <cellStyle name="Comma 5 3 5 9" xfId="44955" xr:uid="{B91EA4BC-72B4-4971-8DBF-37B82CA482D2}"/>
    <cellStyle name="Comma 5 3 6" xfId="937" xr:uid="{56EBEE1E-BC56-4AA7-96F8-6ACE78A3AC4A}"/>
    <cellStyle name="Comma 5 3 6 2" xfId="1809" xr:uid="{F824D51A-CDB7-4583-B5D5-E1B68780F279}"/>
    <cellStyle name="Comma 5 3 6 2 2" xfId="3519" xr:uid="{DBBD49AF-AF45-4D05-9C34-0490516C40AE}"/>
    <cellStyle name="Comma 5 3 6 2 2 2" xfId="51866" xr:uid="{053D8E99-B943-4DBA-B9B4-4FACDC591B67}"/>
    <cellStyle name="Comma 5 3 6 2 3" xfId="50175" xr:uid="{9AFF110C-786B-43E8-A766-99F2300BE7E0}"/>
    <cellStyle name="Comma 5 3 6 2 4" xfId="47920" xr:uid="{8E10011F-0B41-4282-9539-8DD5529385C4}"/>
    <cellStyle name="Comma 5 3 6 3" xfId="2650" xr:uid="{A8F0D808-5E6D-49EF-AC31-D139791C030D}"/>
    <cellStyle name="Comma 5 3 6 3 2" xfId="50999" xr:uid="{09F892FA-DFBE-428E-AEF4-9860DF182086}"/>
    <cellStyle name="Comma 5 3 6 3 3" xfId="48756" xr:uid="{1474E282-AA2C-483A-9491-C3860CE1EAA9}"/>
    <cellStyle name="Comma 5 3 6 4" xfId="45533" xr:uid="{E508887D-5196-48E4-9CFE-7D8C61FAA32D}"/>
    <cellStyle name="Comma 5 3 6 4 2" xfId="47051" xr:uid="{88265929-7E3C-4CEE-A822-5D2C8EB278AE}"/>
    <cellStyle name="Comma 5 3 6 5" xfId="45967" xr:uid="{087D9D74-3D48-4AC3-9E46-F86E46EC07F7}"/>
    <cellStyle name="Comma 5 3 6 5 2" xfId="49367" xr:uid="{0B7F6ED5-13B1-4796-A3B1-77608525A09B}"/>
    <cellStyle name="Comma 5 3 6 6" xfId="46346" xr:uid="{B98BB9B1-36C4-4B58-8F3B-59F7129B70D3}"/>
    <cellStyle name="Comma 5 3 6 7" xfId="44848" xr:uid="{65736D9B-3D62-4770-8422-8FBF4E9BABA3}"/>
    <cellStyle name="Comma 5 3 6 8" xfId="44212" xr:uid="{1C82FEB8-744C-407D-BB31-0A7BBEC03D87}"/>
    <cellStyle name="Comma 5 3 7" xfId="987" xr:uid="{774C62B6-2BDE-4C85-806B-9C0D50BD39C6}"/>
    <cellStyle name="Comma 5 3 7 2" xfId="1858" xr:uid="{C3F0E1EB-BBDB-436C-B843-9BE55BCDFCAD}"/>
    <cellStyle name="Comma 5 3 7 2 2" xfId="3568" xr:uid="{72E28507-F85A-4C57-8B37-5C0FB7C07DFE}"/>
    <cellStyle name="Comma 5 3 7 2 2 2" xfId="51915" xr:uid="{60ADEB55-616F-4CB4-A02C-BF562618333C}"/>
    <cellStyle name="Comma 5 3 7 2 3" xfId="50223" xr:uid="{A1778086-127F-45C1-ABA2-9E94C0DDEABB}"/>
    <cellStyle name="Comma 5 3 7 2 4" xfId="47969" xr:uid="{F4527613-B6BE-49C9-87E8-7384568A329F}"/>
    <cellStyle name="Comma 5 3 7 3" xfId="2699" xr:uid="{1724A048-9C16-4F84-AF99-E949E1265F65}"/>
    <cellStyle name="Comma 5 3 7 3 2" xfId="51048" xr:uid="{26960082-606A-4D88-922E-DB12E2D88298}"/>
    <cellStyle name="Comma 5 3 7 3 3" xfId="48804" xr:uid="{ACA55EAD-30DE-4E3D-B274-C7BD2EA5CB3A}"/>
    <cellStyle name="Comma 5 3 7 4" xfId="49415" xr:uid="{2F3D9C1F-D9CF-4BE3-8C7E-E92C5ED7CA04}"/>
    <cellStyle name="Comma 5 3 7 5" xfId="47100" xr:uid="{257BCCD9-526B-4519-843E-92F00676DFDD}"/>
    <cellStyle name="Comma 5 3 7 6" xfId="44703" xr:uid="{493409E7-C46D-46BA-8ADB-DAEC5A70BB4D}"/>
    <cellStyle name="Comma 5 3 8" xfId="1079" xr:uid="{940666D6-C8E3-4E00-8559-6341400D6EB7}"/>
    <cellStyle name="Comma 5 3 8 2" xfId="1950" xr:uid="{77FFE99A-D4FE-4FD3-84ED-802948E46014}"/>
    <cellStyle name="Comma 5 3 8 2 2" xfId="3660" xr:uid="{9CD7C4DE-A46C-46E6-87FE-56EC8FF20248}"/>
    <cellStyle name="Comma 5 3 8 2 2 2" xfId="52007" xr:uid="{CFBBC037-0D13-4AA0-814E-D25762C562D5}"/>
    <cellStyle name="Comma 5 3 8 2 3" xfId="50313" xr:uid="{A31EF1BD-B35D-4BCB-9085-83B1A94733F6}"/>
    <cellStyle name="Comma 5 3 8 2 4" xfId="48061" xr:uid="{52EEF18C-1ABE-4D32-86A3-5C3C6A583DDD}"/>
    <cellStyle name="Comma 5 3 8 3" xfId="2791" xr:uid="{7B4210C4-EED5-44A2-A19E-892B3C8CA0EB}"/>
    <cellStyle name="Comma 5 3 8 3 2" xfId="51140" xr:uid="{B96EE95E-6C73-4538-BA82-B734C98B8D16}"/>
    <cellStyle name="Comma 5 3 8 4" xfId="49506" xr:uid="{8645AE8A-0DBE-4CD3-A5C7-4302468CF8B9}"/>
    <cellStyle name="Comma 5 3 8 5" xfId="47192" xr:uid="{A2C131A2-CA2F-42E5-A4D5-B43AB12CCAFF}"/>
    <cellStyle name="Comma 5 3 8 6" xfId="45338" xr:uid="{ED21F701-FA14-44C5-AAA4-7BA44F13879C}"/>
    <cellStyle name="Comma 5 3 9" xfId="1442" xr:uid="{A7D94A0C-A798-49AE-9349-5A8CC8E3A56B}"/>
    <cellStyle name="Comma 5 3 9 2" xfId="3152" xr:uid="{2FB78C28-5673-4FD6-A908-84705DA12FE2}"/>
    <cellStyle name="Comma 5 3 9 2 2" xfId="51501" xr:uid="{9F23D8F4-AC46-4906-851B-918544FF6ACE}"/>
    <cellStyle name="Comma 5 3 9 3" xfId="49829" xr:uid="{96955F12-4E9C-49CA-A4BB-8520EF9BFB15}"/>
    <cellStyle name="Comma 5 3 9 4" xfId="47553" xr:uid="{637F8A2A-4F1E-4CD4-B0D1-93E5EA411310}"/>
    <cellStyle name="Comma 5 4" xfId="564" xr:uid="{F46AE4DE-E51E-4808-8ADB-AB8B86B63256}"/>
    <cellStyle name="Comma 5 4 10" xfId="46432" xr:uid="{8D2DE155-DC57-4912-BE6D-A3620E7CC322}"/>
    <cellStyle name="Comma 5 4 11" xfId="44558" xr:uid="{51F5AB64-4FBC-4100-BAF9-4797BC3B4F3E}"/>
    <cellStyle name="Comma 5 4 12" xfId="44100" xr:uid="{75F54EE7-C727-4605-9D62-549A9E0D91AB}"/>
    <cellStyle name="Comma 5 4 13" xfId="53288" xr:uid="{FED2AEF2-0D34-4BE1-8806-984B3CBD4026}"/>
    <cellStyle name="Comma 5 4 2" xfId="748" xr:uid="{0BCAD2E2-E5ED-4B15-B949-BDC9B6D2B893}"/>
    <cellStyle name="Comma 5 4 2 10" xfId="44425" xr:uid="{1A58733F-FF12-45B8-9ED7-FA034CDF5D93}"/>
    <cellStyle name="Comma 5 4 2 11" xfId="55001" xr:uid="{A22737EE-C370-4240-A19C-E8741E14DBE3}"/>
    <cellStyle name="Comma 5 4 2 2" xfId="1303" xr:uid="{C737F01E-2BB0-429C-9C0C-CAED9A737169}"/>
    <cellStyle name="Comma 5 4 2 2 2" xfId="2174" xr:uid="{62BC5503-60AB-4BF9-932A-ABA748BF1543}"/>
    <cellStyle name="Comma 5 4 2 2 2 2" xfId="3884" xr:uid="{CF171B4C-AE9A-48CE-9B24-9443BE740F00}"/>
    <cellStyle name="Comma 5 4 2 2 2 2 2" xfId="52231" xr:uid="{2B83B5D1-2110-4ED6-B443-BFABEB6B9637}"/>
    <cellStyle name="Comma 5 4 2 2 2 3" xfId="50530" xr:uid="{1990CBAD-FCC7-47FC-8FB0-3392E1CA37AB}"/>
    <cellStyle name="Comma 5 4 2 2 2 4" xfId="48285" xr:uid="{48FFEDA4-B6C2-4ED5-AC67-F7061E60E79E}"/>
    <cellStyle name="Comma 5 4 2 2 3" xfId="3015" xr:uid="{CCFFF917-CE0E-48DB-A58A-C653F7F3CFE1}"/>
    <cellStyle name="Comma 5 4 2 2 3 2" xfId="51364" xr:uid="{A328C594-180F-425F-83A7-3FAAA6623C94}"/>
    <cellStyle name="Comma 5 4 2 2 4" xfId="49712" xr:uid="{36EA67DF-3C03-497E-8279-9CCAE2375717}"/>
    <cellStyle name="Comma 5 4 2 2 5" xfId="47416" xr:uid="{18976048-F9AA-4236-B868-5862B07FDF5A}"/>
    <cellStyle name="Comma 5 4 2 3" xfId="1620" xr:uid="{0FB44979-EE54-4A3A-B9EC-004E4760D40B}"/>
    <cellStyle name="Comma 5 4 2 3 2" xfId="3330" xr:uid="{91F38D07-22FC-4F16-84B0-AB22CB15574C}"/>
    <cellStyle name="Comma 5 4 2 3 2 2" xfId="51679" xr:uid="{A5D8476A-493D-4224-8D77-FA6BDF501475}"/>
    <cellStyle name="Comma 5 4 2 3 3" xfId="50000" xr:uid="{D533EC40-7E4B-45BC-899D-C6D433AFC4F5}"/>
    <cellStyle name="Comma 5 4 2 3 4" xfId="47731" xr:uid="{4E095138-DAAF-4482-8A20-3ECC9B5E2D38}"/>
    <cellStyle name="Comma 5 4 2 4" xfId="2461" xr:uid="{10141882-7D00-4604-B55B-F94AB7632FAC}"/>
    <cellStyle name="Comma 5 4 2 4 2" xfId="50812" xr:uid="{383BD4FE-EEAC-4A9F-A932-CEB9FF69334B}"/>
    <cellStyle name="Comma 5 4 2 4 3" xfId="48572" xr:uid="{8C5FB5F8-EBE1-4437-AC6C-A2BF4B3418B9}"/>
    <cellStyle name="Comma 5 4 2 5" xfId="45237" xr:uid="{4194DFDF-02AC-431A-AB84-1FD26ACB6233}"/>
    <cellStyle name="Comma 5 4 2 5 2" xfId="46862" xr:uid="{BF9F6BFC-9CFF-4B36-8853-E2828C75AFF0}"/>
    <cellStyle name="Comma 5 4 2 6" xfId="45732" xr:uid="{F64B2381-1AE9-47E3-BCE8-685E61E200FB}"/>
    <cellStyle name="Comma 5 4 2 6 2" xfId="49183" xr:uid="{19178E53-B917-447E-9059-81F542A8A2B1}"/>
    <cellStyle name="Comma 5 4 2 7" xfId="46191" xr:uid="{DE8FDE19-2427-4579-8E4B-20DC3E4C9D01}"/>
    <cellStyle name="Comma 5 4 2 8" xfId="46526" xr:uid="{CBFED100-95EF-41B3-87B6-D2D49A0B75AA}"/>
    <cellStyle name="Comma 5 4 2 9" xfId="45026" xr:uid="{A92D4D62-4BAF-402F-86C0-FBC8AE5D5A02}"/>
    <cellStyle name="Comma 5 4 3" xfId="653" xr:uid="{18BB7F26-7FFF-46D0-9E13-22D41ED79486}"/>
    <cellStyle name="Comma 5 4 3 2" xfId="1209" xr:uid="{952278B0-8B79-4301-9FC1-6A51B9F5DA9B}"/>
    <cellStyle name="Comma 5 4 3 2 2" xfId="2080" xr:uid="{76A1B730-417F-49D8-BB53-1FE85205DCE6}"/>
    <cellStyle name="Comma 5 4 3 2 2 2" xfId="3790" xr:uid="{9A3236C4-53F3-4D4F-92A2-3D4306239FCF}"/>
    <cellStyle name="Comma 5 4 3 2 2 2 2" xfId="52137" xr:uid="{ED92F0F0-DE5E-4A39-8FDE-FAC992653669}"/>
    <cellStyle name="Comma 5 4 3 2 2 3" xfId="50440" xr:uid="{AA9259DC-3D49-42CF-8074-67AC23F34C9F}"/>
    <cellStyle name="Comma 5 4 3 2 2 4" xfId="48191" xr:uid="{3D920AEA-3E7D-419B-858E-74743EE210AA}"/>
    <cellStyle name="Comma 5 4 3 2 3" xfId="2921" xr:uid="{56595D3D-5428-40EE-B2A3-EA69D81CD41A}"/>
    <cellStyle name="Comma 5 4 3 2 3 2" xfId="51270" xr:uid="{45128BBC-BA81-4074-B644-D2CDF13A0E6F}"/>
    <cellStyle name="Comma 5 4 3 2 4" xfId="49626" xr:uid="{F5DC27D3-0D4F-4198-88A3-7392C7F804E4}"/>
    <cellStyle name="Comma 5 4 3 2 5" xfId="47322" xr:uid="{0AFE881A-5FF2-4BD6-92A4-8510B325324F}"/>
    <cellStyle name="Comma 5 4 3 3" xfId="1526" xr:uid="{D3D233BC-EDB7-450A-AA84-466ECB4BD0DF}"/>
    <cellStyle name="Comma 5 4 3 3 2" xfId="3236" xr:uid="{7AFA8981-EEA2-4091-BCFE-98B2D726A863}"/>
    <cellStyle name="Comma 5 4 3 3 2 2" xfId="51585" xr:uid="{C9EB5213-9F03-4659-9E5A-D60305419F6B}"/>
    <cellStyle name="Comma 5 4 3 3 3" xfId="49910" xr:uid="{609D6346-3A49-4240-96C1-D7D22B95C426}"/>
    <cellStyle name="Comma 5 4 3 3 4" xfId="47637" xr:uid="{EA0DEA11-6158-4B4C-95EF-83971215BCBB}"/>
    <cellStyle name="Comma 5 4 3 4" xfId="2367" xr:uid="{59B0DF52-4CC7-4E9C-90F8-E12BC08A3B51}"/>
    <cellStyle name="Comma 5 4 3 4 2" xfId="50718" xr:uid="{3EF4E4D7-A994-4723-8710-416A26CC7A4E}"/>
    <cellStyle name="Comma 5 4 3 4 3" xfId="48478" xr:uid="{4FE14BE0-3C43-49F2-B472-8C10F8EB6606}"/>
    <cellStyle name="Comma 5 4 3 5" xfId="45651" xr:uid="{E12F8321-A5EE-4F26-8660-8F73B912AEC3}"/>
    <cellStyle name="Comma 5 4 3 5 2" xfId="49089" xr:uid="{838A3B8A-E917-47BC-BAD6-D28309568594}"/>
    <cellStyle name="Comma 5 4 3 6" xfId="46097" xr:uid="{7AA778A7-705C-4AEC-A6BD-F2CA96AA8085}"/>
    <cellStyle name="Comma 5 4 3 7" xfId="46768" xr:uid="{BA4385CE-4801-4288-9A11-9C19E15AC507}"/>
    <cellStyle name="Comma 5 4 3 8" xfId="44968" xr:uid="{F2D3CB45-148B-448D-B508-C700B28A8725}"/>
    <cellStyle name="Comma 5 4 3 9" xfId="44337" xr:uid="{85EF8F2C-804F-49D0-A2B8-70EF9CE66ED9}"/>
    <cellStyle name="Comma 5 4 4" xfId="1006" xr:uid="{3C2DBA97-1D59-4C69-9FB7-CD4CFFB2CECE}"/>
    <cellStyle name="Comma 5 4 4 2" xfId="1877" xr:uid="{A3C21414-4E74-4143-A7A0-181889D06915}"/>
    <cellStyle name="Comma 5 4 4 2 2" xfId="3587" xr:uid="{63BB2D11-435E-4AF8-B08C-E6620439D0F0}"/>
    <cellStyle name="Comma 5 4 4 2 2 2" xfId="51934" xr:uid="{21F5CA44-D797-42CB-9697-50EB32E7A305}"/>
    <cellStyle name="Comma 5 4 4 2 3" xfId="50242" xr:uid="{3D4D1B1C-BBFA-4903-81DB-67214BD004A7}"/>
    <cellStyle name="Comma 5 4 4 2 4" xfId="47988" xr:uid="{3D4F0BBD-93ED-4B48-9B8A-B34B4E6B59D2}"/>
    <cellStyle name="Comma 5 4 4 3" xfId="2718" xr:uid="{E0D83A6F-9FB4-430D-9420-47779622866A}"/>
    <cellStyle name="Comma 5 4 4 3 2" xfId="51067" xr:uid="{7CD559EC-301C-44B8-A092-695EC387D31A}"/>
    <cellStyle name="Comma 5 4 4 3 3" xfId="48817" xr:uid="{05BB3FBB-A2AE-445A-9E9F-E06A76A64695}"/>
    <cellStyle name="Comma 5 4 4 4" xfId="45553" xr:uid="{007F8465-FA7D-457C-A38A-BBC355151270}"/>
    <cellStyle name="Comma 5 4 4 4 2" xfId="49434" xr:uid="{FF6E24DE-3B7C-4E37-BD8C-793C888D7D5A}"/>
    <cellStyle name="Comma 5 4 4 5" xfId="45989" xr:uid="{BA5F9F74-82C4-449D-BD15-EFC4A6C0CA1C}"/>
    <cellStyle name="Comma 5 4 4 6" xfId="47119" xr:uid="{0D3CCC26-08C3-4777-8285-6D69367A7204}"/>
    <cellStyle name="Comma 5 4 4 7" xfId="44866" xr:uid="{08578C7D-335E-4B4A-B8E8-71AE11B557E4}"/>
    <cellStyle name="Comma 5 4 4 8" xfId="44234" xr:uid="{9ADB02DA-05CD-499E-A95B-4DFA16258F78}"/>
    <cellStyle name="Comma 5 4 5" xfId="1101" xr:uid="{2C2B0CC4-134B-455B-B692-FD10824978AE}"/>
    <cellStyle name="Comma 5 4 5 2" xfId="1972" xr:uid="{07C6CF6B-BD45-4065-ABE7-166CBDF494B3}"/>
    <cellStyle name="Comma 5 4 5 2 2" xfId="3682" xr:uid="{1F7E6887-2E0A-427A-8634-5CB16ECEF626}"/>
    <cellStyle name="Comma 5 4 5 2 2 2" xfId="52029" xr:uid="{06A6691B-91A3-4ACD-993A-1115DD26B9D5}"/>
    <cellStyle name="Comma 5 4 5 2 3" xfId="50335" xr:uid="{50C14C15-98CF-4252-9725-D0024E62FD40}"/>
    <cellStyle name="Comma 5 4 5 2 4" xfId="48083" xr:uid="{5673B0AF-8B79-43CC-883D-3612AEA9C714}"/>
    <cellStyle name="Comma 5 4 5 3" xfId="2813" xr:uid="{58CBD10E-40BD-41FF-A615-EA02296250F6}"/>
    <cellStyle name="Comma 5 4 5 3 2" xfId="51162" xr:uid="{25CDFF4A-400F-43C3-86F9-5F16DD8E065B}"/>
    <cellStyle name="Comma 5 4 5 3 3" xfId="48860" xr:uid="{9433D6D0-7594-4316-B8A8-F99D54F4664A}"/>
    <cellStyle name="Comma 5 4 5 4" xfId="49528" xr:uid="{9DA12C59-117D-4C8E-BDEA-591C1AA9A5D2}"/>
    <cellStyle name="Comma 5 4 5 5" xfId="47214" xr:uid="{12CEC677-57DB-4CEC-AA45-742C18B1EB7A}"/>
    <cellStyle name="Comma 5 4 5 6" xfId="44741" xr:uid="{046BB57D-F574-4B84-8609-D12588540139}"/>
    <cellStyle name="Comma 5 4 6" xfId="45282" xr:uid="{673BCA34-4DCE-4EBA-BDDD-F48C9FB9AF6F}"/>
    <cellStyle name="Comma 5 4 6 2" xfId="46660" xr:uid="{7C29394F-A295-4AC6-ACA3-D2E202DAA54E}"/>
    <cellStyle name="Comma 5 4 7" xfId="45160" xr:uid="{370A5651-781F-4CEC-9176-4F9A8E02C66C}"/>
    <cellStyle name="Comma 5 4 8" xfId="45424" xr:uid="{12424591-67A3-4E9B-BB4E-7A2016F08232}"/>
    <cellStyle name="Comma 5 4 9" xfId="45855" xr:uid="{9189D1E1-A514-4EAB-B03D-C95397F7AF8B}"/>
    <cellStyle name="Comma 5 5" xfId="789" xr:uid="{6B7555B1-62E9-4BE2-8604-18B297A854AF}"/>
    <cellStyle name="Comma 5 5 10" xfId="44599" xr:uid="{12DE9157-3598-42E9-8411-473EF174FBBF}"/>
    <cellStyle name="Comma 5 5 11" xfId="44141" xr:uid="{DA23264B-BAE5-49DB-81E3-9F64BBE14A39}"/>
    <cellStyle name="Comma 5 5 12" xfId="54143" xr:uid="{82441620-A392-4F87-AD25-66880314022A}"/>
    <cellStyle name="Comma 5 5 2" xfId="876" xr:uid="{3F383238-E1CF-46CE-A661-D494B39216F6}"/>
    <cellStyle name="Comma 5 5 2 2" xfId="1748" xr:uid="{3984BA3F-C6C8-418D-923D-DF02011D8818}"/>
    <cellStyle name="Comma 5 5 2 2 2" xfId="3458" xr:uid="{25A83689-6509-430A-B725-711F3002FA75}"/>
    <cellStyle name="Comma 5 5 2 2 2 2" xfId="51806" xr:uid="{4A1BA6AA-2510-4F96-AB14-B663195440E9}"/>
    <cellStyle name="Comma 5 5 2 2 3" xfId="50120" xr:uid="{A13234CD-877F-4217-B635-35EF7637F5A0}"/>
    <cellStyle name="Comma 5 5 2 2 4" xfId="47859" xr:uid="{4EB3DF57-83D6-47CA-BC86-74897F9797EF}"/>
    <cellStyle name="Comma 5 5 2 3" xfId="2589" xr:uid="{EBE6D1B7-B5DC-4A5F-BF08-6787F634E234}"/>
    <cellStyle name="Comma 5 5 2 3 2" xfId="50939" xr:uid="{694CF0D7-DF88-4F50-A0E8-3D9468D94A67}"/>
    <cellStyle name="Comma 5 5 2 3 3" xfId="48695" xr:uid="{BA625555-A15D-4B23-AFE3-663107FF746E}"/>
    <cellStyle name="Comma 5 5 2 4" xfId="45764" xr:uid="{93BD71E5-EED5-4D9B-AFEB-9CA455540A51}"/>
    <cellStyle name="Comma 5 5 2 4 2" xfId="49306" xr:uid="{AB7E616C-9450-42A0-BE15-D8697B0B546E}"/>
    <cellStyle name="Comma 5 5 2 5" xfId="46232" xr:uid="{00645F93-4E5E-4A1F-8E91-345C4B9546F3}"/>
    <cellStyle name="Comma 5 5 2 6" xfId="46990" xr:uid="{A6EA78AC-A6D6-4CA5-BB45-28A75E3CD6EE}"/>
    <cellStyle name="Comma 5 5 2 7" xfId="45065" xr:uid="{18FC2113-A119-422B-8D1C-3C23A8644C3B}"/>
    <cellStyle name="Comma 5 5 2 8" xfId="44464" xr:uid="{37D62C11-4570-496B-A3C4-282AE7040EB9}"/>
    <cellStyle name="Comma 5 5 3" xfId="1344" xr:uid="{B7061B88-ADAC-4F45-B8FC-EEAD35ADD078}"/>
    <cellStyle name="Comma 5 5 3 2" xfId="2215" xr:uid="{C5F27AE4-B8EA-4589-98A0-BD7080BE81CD}"/>
    <cellStyle name="Comma 5 5 3 2 2" xfId="3925" xr:uid="{33B562A3-671A-47E2-91EC-0290F62F1AAC}"/>
    <cellStyle name="Comma 5 5 3 2 2 2" xfId="52272" xr:uid="{9CD83DA4-EC5F-47C8-BE5C-BCA456FC7539}"/>
    <cellStyle name="Comma 5 5 3 2 3" xfId="50568" xr:uid="{8D2401F4-B870-4124-88E5-615573E9BFD7}"/>
    <cellStyle name="Comma 5 5 3 2 4" xfId="48326" xr:uid="{5F913C2A-5075-4701-9507-E7BFC3BE58F9}"/>
    <cellStyle name="Comma 5 5 3 3" xfId="3056" xr:uid="{CB481E43-BD64-46F3-862E-09A63E63FA12}"/>
    <cellStyle name="Comma 5 5 3 3 2" xfId="51405" xr:uid="{767DF989-F787-4488-AF64-2E790ED005EA}"/>
    <cellStyle name="Comma 5 5 3 3 3" xfId="48951" xr:uid="{A5D05127-955C-402A-B8C9-214CC70CF14E}"/>
    <cellStyle name="Comma 5 5 3 4" xfId="49744" xr:uid="{394C8240-D0CD-469F-AE3B-C0901068B662}"/>
    <cellStyle name="Comma 5 5 3 5" xfId="47457" xr:uid="{F53B170E-E0CA-486F-B4FE-7239D0A233CA}"/>
    <cellStyle name="Comma 5 5 3 6" xfId="44776" xr:uid="{8C570B9E-8D1B-4BE1-A344-9A9667515252}"/>
    <cellStyle name="Comma 5 5 4" xfId="1661" xr:uid="{0C0BF23B-6CDC-4843-A6C0-B6C350D51E60}"/>
    <cellStyle name="Comma 5 5 4 2" xfId="3371" xr:uid="{24298C7A-870A-42EE-AA21-C2DB4192D493}"/>
    <cellStyle name="Comma 5 5 4 2 2" xfId="51720" xr:uid="{037A082B-3608-48A3-BA7E-F5964DA8D6B0}"/>
    <cellStyle name="Comma 5 5 4 3" xfId="50038" xr:uid="{7AAF5696-8779-4E54-8977-EC7A0B0DE268}"/>
    <cellStyle name="Comma 5 5 4 4" xfId="47772" xr:uid="{BB74746F-660B-4A5F-9859-1D5F2AB96079}"/>
    <cellStyle name="Comma 5 5 4 5" xfId="45387" xr:uid="{1602E3D7-6C28-4511-BC5F-4FA154A8B570}"/>
    <cellStyle name="Comma 5 5 5" xfId="2502" xr:uid="{A8E7AD07-E04E-48DE-BD41-1C54C4CE4A5E}"/>
    <cellStyle name="Comma 5 5 5 2" xfId="50853" xr:uid="{49EF8F19-933D-480D-93C7-738C74D4B88B}"/>
    <cellStyle name="Comma 5 5 5 3" xfId="48613" xr:uid="{345DBEAF-62CE-4749-BBAE-D8514E992491}"/>
    <cellStyle name="Comma 5 5 6" xfId="45257" xr:uid="{0DFFF43F-E438-4572-A75E-1D6FA3AE4693}"/>
    <cellStyle name="Comma 5 5 6 2" xfId="46903" xr:uid="{ACE10E2A-9723-4F2F-AF4D-F2F6AFB2E67F}"/>
    <cellStyle name="Comma 5 5 7" xfId="45464" xr:uid="{0E55009C-2C90-40E6-9BC0-BC9AC4AC6C38}"/>
    <cellStyle name="Comma 5 5 7 2" xfId="49224" xr:uid="{06155BAF-5649-4D31-AF38-19C9360C0685}"/>
    <cellStyle name="Comma 5 5 8" xfId="45896" xr:uid="{90479151-6D11-4237-BE57-20DC4C824C2C}"/>
    <cellStyle name="Comma 5 5 9" xfId="46567" xr:uid="{E9129004-69CC-4868-A283-474AD0FAE676}"/>
    <cellStyle name="Comma 5 6" xfId="734" xr:uid="{BA82020B-D428-4CC6-83DB-7251A01B0CCE}"/>
    <cellStyle name="Comma 5 6 10" xfId="44544" xr:uid="{8980DB39-CA7A-483B-9E65-09908E24E76F}"/>
    <cellStyle name="Comma 5 6 11" xfId="44086" xr:uid="{8561C8DF-F3EB-4F47-9567-70B4DB6DEABF}"/>
    <cellStyle name="Comma 5 6 2" xfId="832" xr:uid="{1F5FB297-6C67-4856-9E03-94982B7253F1}"/>
    <cellStyle name="Comma 5 6 2 2" xfId="1704" xr:uid="{EB427C52-0E5D-453E-8467-A80A12BE06BB}"/>
    <cellStyle name="Comma 5 6 2 2 2" xfId="3414" xr:uid="{CB5A737A-C8C1-4932-B0E4-9A6B8A6F227D}"/>
    <cellStyle name="Comma 5 6 2 2 2 2" xfId="51763" xr:uid="{466B6564-7C52-47EE-BC3A-87A1A83B4937}"/>
    <cellStyle name="Comma 5 6 2 2 3" xfId="50079" xr:uid="{867278EA-70BD-423D-928A-13A1B72220D5}"/>
    <cellStyle name="Comma 5 6 2 2 4" xfId="47815" xr:uid="{FD483D32-90C4-4552-AEFF-68ED498775AC}"/>
    <cellStyle name="Comma 5 6 2 3" xfId="2545" xr:uid="{8937E1C3-E01C-45E6-B451-260522687DB2}"/>
    <cellStyle name="Comma 5 6 2 3 2" xfId="50896" xr:uid="{21067DAC-E0D5-4FC0-82B1-10AD18CACBB5}"/>
    <cellStyle name="Comma 5 6 2 3 3" xfId="48653" xr:uid="{909265AB-9D40-4158-A54E-16FB2430637B}"/>
    <cellStyle name="Comma 5 6 2 4" xfId="45721" xr:uid="{2860387C-56D2-4DE3-B104-0368C9D387CF}"/>
    <cellStyle name="Comma 5 6 2 4 2" xfId="49267" xr:uid="{42C1E38A-600F-42F2-98B0-0E2D33941B8D}"/>
    <cellStyle name="Comma 5 6 2 5" xfId="46177" xr:uid="{710677B4-2D56-48CD-AAFB-4222E01929B2}"/>
    <cellStyle name="Comma 5 6 2 6" xfId="46946" xr:uid="{C6F7CC30-0A4A-40A8-AF4A-EF36BE31B1B6}"/>
    <cellStyle name="Comma 5 6 2 7" xfId="45012" xr:uid="{6BAE7101-51F6-4C68-82C3-1B1B4C654562}"/>
    <cellStyle name="Comma 5 6 2 8" xfId="44414" xr:uid="{A0EC92EA-24E3-4772-B142-E1F531553E0A}"/>
    <cellStyle name="Comma 5 6 3" xfId="1289" xr:uid="{E3B9B3FB-F228-4E79-AA03-F864C2DBDB24}"/>
    <cellStyle name="Comma 5 6 3 2" xfId="2160" xr:uid="{3086FF4B-365B-4B76-85C8-75FAF5C4B424}"/>
    <cellStyle name="Comma 5 6 3 2 2" xfId="3870" xr:uid="{7D73D83E-E901-4910-9704-D7B1B26FF8D3}"/>
    <cellStyle name="Comma 5 6 3 2 2 2" xfId="52217" xr:uid="{0245DE7D-4848-47B4-ABC5-E4808B9AC35F}"/>
    <cellStyle name="Comma 5 6 3 2 3" xfId="50517" xr:uid="{E7A2B945-14B0-4B0B-965A-DAA05E8BC19C}"/>
    <cellStyle name="Comma 5 6 3 2 4" xfId="48271" xr:uid="{4A4F4D6C-B579-464C-9DEB-DE5D1ED6718B}"/>
    <cellStyle name="Comma 5 6 3 3" xfId="3001" xr:uid="{E27F49F1-DAF7-409B-9592-CFDE7617A997}"/>
    <cellStyle name="Comma 5 6 3 3 2" xfId="51350" xr:uid="{1E39F9B5-6F29-440D-A280-D2BC96B8F936}"/>
    <cellStyle name="Comma 5 6 3 3 3" xfId="48913" xr:uid="{629E8198-1BB5-4A29-B2CE-1E7441EB5C84}"/>
    <cellStyle name="Comma 5 6 3 4" xfId="49699" xr:uid="{7F07FAD1-75B2-4019-B139-009D87D82520}"/>
    <cellStyle name="Comma 5 6 3 5" xfId="47402" xr:uid="{8D1A5493-6AF4-42DE-BC57-29F3B2A3F32C}"/>
    <cellStyle name="Comma 5 6 3 6" xfId="44728" xr:uid="{D883FAFE-5C2C-40F6-A2FA-4F65241A5346}"/>
    <cellStyle name="Comma 5 6 4" xfId="1606" xr:uid="{A90BF1E9-BDE6-4E80-A163-E2F61A8CE31B}"/>
    <cellStyle name="Comma 5 6 4 2" xfId="3316" xr:uid="{C9519ACE-37E1-47F7-A15F-28FA24639884}"/>
    <cellStyle name="Comma 5 6 4 2 2" xfId="51665" xr:uid="{8FBC071C-F45B-4CAB-A4DD-E318944A9728}"/>
    <cellStyle name="Comma 5 6 4 3" xfId="49987" xr:uid="{F222956A-3496-4166-A0EF-0E88CE49A31A}"/>
    <cellStyle name="Comma 5 6 4 4" xfId="47717" xr:uid="{A77559B8-A77D-4229-97AB-77E7A2291D80}"/>
    <cellStyle name="Comma 5 6 4 5" xfId="45351" xr:uid="{E27B48DD-C449-47C2-953F-165D90FF88E8}"/>
    <cellStyle name="Comma 5 6 5" xfId="2447" xr:uid="{4B3ADAC6-7D92-44C4-ADB3-C7243AC13766}"/>
    <cellStyle name="Comma 5 6 5 2" xfId="50798" xr:uid="{B455A95B-7468-4E80-B7E4-758E20BF2939}"/>
    <cellStyle name="Comma 5 6 5 3" xfId="48558" xr:uid="{CF0DF3A0-1E69-4021-BF56-B9EB30AD98CC}"/>
    <cellStyle name="Comma 5 6 6" xfId="45226" xr:uid="{9C1A50E3-8733-4C28-AFFA-1117E9D549DE}"/>
    <cellStyle name="Comma 5 6 6 2" xfId="46848" xr:uid="{0EB59CFC-05F8-449A-A634-EBE4AA88A0D9}"/>
    <cellStyle name="Comma 5 6 7" xfId="45411" xr:uid="{5F427ABB-890C-409A-AACE-7FDA01A6B837}"/>
    <cellStyle name="Comma 5 6 7 2" xfId="49169" xr:uid="{9AA3DDA9-D265-41A2-9FE9-888CE7494F21}"/>
    <cellStyle name="Comma 5 6 8" xfId="45841" xr:uid="{C54237C8-B386-4496-910F-75C64BDD97D6}"/>
    <cellStyle name="Comma 5 6 9" xfId="46512" xr:uid="{6ED8CAB5-E23D-4B60-8A92-E8902288986E}"/>
    <cellStyle name="Comma 5 7" xfId="693" xr:uid="{7A1C8F3B-5BC3-42CA-AAA4-551F2FE3AEBF}"/>
    <cellStyle name="Comma 5 7 10" xfId="44375" xr:uid="{5B4BD36D-8226-4085-B507-3C62FA3E7A73}"/>
    <cellStyle name="Comma 5 7 2" xfId="1249" xr:uid="{8CEC2B22-81A8-452E-955A-3B2C1E96EE83}"/>
    <cellStyle name="Comma 5 7 2 2" xfId="2120" xr:uid="{4C3DE5A7-3FDF-4D44-BF19-6096F2D6986C}"/>
    <cellStyle name="Comma 5 7 2 2 2" xfId="3830" xr:uid="{5C1B6F6A-1DD1-418F-BE44-FDA0D5940CCA}"/>
    <cellStyle name="Comma 5 7 2 2 2 2" xfId="52177" xr:uid="{4AAC5281-AE20-4809-ADAA-CC68A5D151D0}"/>
    <cellStyle name="Comma 5 7 2 2 3" xfId="50478" xr:uid="{6BD4B3C4-D55A-4BAA-84EC-07ED50E4BA3A}"/>
    <cellStyle name="Comma 5 7 2 2 4" xfId="48231" xr:uid="{F32AA48F-EE36-48F0-A3E5-C74DA551003C}"/>
    <cellStyle name="Comma 5 7 2 3" xfId="2961" xr:uid="{C1D66F9F-72B8-4BAB-A937-C91E686308AD}"/>
    <cellStyle name="Comma 5 7 2 3 2" xfId="51310" xr:uid="{FA94EF41-7DAB-4E25-9D41-B0D01CE46137}"/>
    <cellStyle name="Comma 5 7 2 3 3" xfId="48905" xr:uid="{2FF29CF5-2D87-4670-BBFB-074CFC7D5F73}"/>
    <cellStyle name="Comma 5 7 2 4" xfId="49663" xr:uid="{AD669D36-00D4-4304-AAD1-4DC8932989B2}"/>
    <cellStyle name="Comma 5 7 2 5" xfId="47362" xr:uid="{8DC6B8F1-0CDB-469F-B933-8F2FF7E86EAD}"/>
    <cellStyle name="Comma 5 7 3" xfId="1566" xr:uid="{ACBBEB99-DA69-4DB2-BA41-B9429CFF3A2C}"/>
    <cellStyle name="Comma 5 7 3 2" xfId="3276" xr:uid="{39C3A008-5EBA-4CB4-BF04-C7D1E8BFBB4D}"/>
    <cellStyle name="Comma 5 7 3 2 2" xfId="51625" xr:uid="{5B20A900-C267-48EF-AB66-DD47DEBEC5A8}"/>
    <cellStyle name="Comma 5 7 3 3" xfId="49948" xr:uid="{FD181042-80F8-4A59-AA4B-8F68C6180441}"/>
    <cellStyle name="Comma 5 7 3 4" xfId="47677" xr:uid="{8B10F07A-4F84-4F4A-BD45-FA21384C02C4}"/>
    <cellStyle name="Comma 5 7 4" xfId="2407" xr:uid="{1A54DE53-63FC-4FCA-8D05-DFBB67072B78}"/>
    <cellStyle name="Comma 5 7 4 2" xfId="50758" xr:uid="{2B715258-62E4-4CA6-83F7-21342B04EDA1}"/>
    <cellStyle name="Comma 5 7 4 3" xfId="48518" xr:uid="{388CB743-40F5-45EA-8CCC-43384675E7FC}"/>
    <cellStyle name="Comma 5 7 5" xfId="45198" xr:uid="{18D52AA7-2007-437F-8C84-CA1854FF737A}"/>
    <cellStyle name="Comma 5 7 5 2" xfId="46808" xr:uid="{68E418CE-FE58-452C-9272-CC610F16F9D9}"/>
    <cellStyle name="Comma 5 7 6" xfId="45682" xr:uid="{4E4ED0A9-4703-4A8A-A9F6-37362EB2101D}"/>
    <cellStyle name="Comma 5 7 6 2" xfId="49129" xr:uid="{747AB19C-71D9-49C2-A98E-82CA92B91879}"/>
    <cellStyle name="Comma 5 7 7" xfId="46137" xr:uid="{796F20E0-A360-4C5A-A939-A93F33206C37}"/>
    <cellStyle name="Comma 5 7 8" xfId="46472" xr:uid="{1D9B0E30-067D-4742-AC4D-02BF56682D7F}"/>
    <cellStyle name="Comma 5 7 9" xfId="44644" xr:uid="{9F8C389B-F4A9-416F-A95C-3E3F2CE7FDCB}"/>
    <cellStyle name="Comma 5 8" xfId="612" xr:uid="{C4F34A4B-B496-4EBD-9200-B0199956AE36}"/>
    <cellStyle name="Comma 5 8 10" xfId="44297" xr:uid="{A70F8D96-D0EF-44AF-A551-E8865E8AF9AB}"/>
    <cellStyle name="Comma 5 8 2" xfId="1168" xr:uid="{890A6C62-C982-49F7-B177-1F83B30A45D2}"/>
    <cellStyle name="Comma 5 8 2 2" xfId="2039" xr:uid="{D168CE41-A2A5-4878-BC7C-0972C12F5448}"/>
    <cellStyle name="Comma 5 8 2 2 2" xfId="3749" xr:uid="{9752D0D2-ECEA-4E43-9AA6-048210023509}"/>
    <cellStyle name="Comma 5 8 2 2 2 2" xfId="52096" xr:uid="{B8BB40CA-7224-4EE3-B3D4-1D4316BBDD8A}"/>
    <cellStyle name="Comma 5 8 2 2 3" xfId="50401" xr:uid="{0A4AFFA7-C07D-4F08-BB7F-3899DFFFFC23}"/>
    <cellStyle name="Comma 5 8 2 2 4" xfId="48150" xr:uid="{C2C9E81D-A9F1-4704-A3D2-D759530F26DF}"/>
    <cellStyle name="Comma 5 8 2 3" xfId="2880" xr:uid="{3C52D144-3042-44E5-863C-21470B87C419}"/>
    <cellStyle name="Comma 5 8 2 3 2" xfId="51229" xr:uid="{EB616490-A91A-48F4-9681-956B9B9C0DBE}"/>
    <cellStyle name="Comma 5 8 2 4" xfId="49589" xr:uid="{9F283B76-D675-44F7-8B28-F756D6F46F13}"/>
    <cellStyle name="Comma 5 8 2 5" xfId="47281" xr:uid="{44C04D53-F21D-48C0-8043-2B989E42A962}"/>
    <cellStyle name="Comma 5 8 3" xfId="1485" xr:uid="{32743AA8-0D09-4899-A8A0-2F168E8CA55A}"/>
    <cellStyle name="Comma 5 8 3 2" xfId="3195" xr:uid="{2A9D39B9-371E-44A8-8FA2-60D98710E609}"/>
    <cellStyle name="Comma 5 8 3 2 2" xfId="51544" xr:uid="{EB29F4E8-6D68-4EA6-9626-24CB0CB88F1D}"/>
    <cellStyle name="Comma 5 8 3 3" xfId="49871" xr:uid="{FF235CEA-F419-47A7-BC41-4E680106AA7B}"/>
    <cellStyle name="Comma 5 8 3 4" xfId="47596" xr:uid="{9CF68F1F-F615-42C6-AC65-CAD812AF8DE5}"/>
    <cellStyle name="Comma 5 8 4" xfId="2326" xr:uid="{88554368-E43D-4D99-B49A-8C9A2DAB6293}"/>
    <cellStyle name="Comma 5 8 4 2" xfId="50677" xr:uid="{7D552413-A97D-4927-967A-FCE1BD7BACDF}"/>
    <cellStyle name="Comma 5 8 4 3" xfId="48437" xr:uid="{54400ACB-91B1-4D12-AA2A-2CDFFABA0E49}"/>
    <cellStyle name="Comma 5 8 5" xfId="45126" xr:uid="{C329F6A3-BC1B-4869-AF74-F9733564AA6F}"/>
    <cellStyle name="Comma 5 8 5 2" xfId="46727" xr:uid="{2B417AF4-2417-4E43-BE35-AFFCE4A94AE9}"/>
    <cellStyle name="Comma 5 8 6" xfId="45610" xr:uid="{C49202C1-8800-4A51-9400-3660F011965F}"/>
    <cellStyle name="Comma 5 8 6 2" xfId="49048" xr:uid="{3DC9C238-F712-4B0D-BC1B-14A8D9CDD28E}"/>
    <cellStyle name="Comma 5 8 7" xfId="46056" xr:uid="{FE762847-B0B4-4C17-B293-6ABBCDED7176}"/>
    <cellStyle name="Comma 5 8 8" xfId="46391" xr:uid="{04BCCA32-B900-48A2-A17E-019E655D73BF}"/>
    <cellStyle name="Comma 5 8 9" xfId="44927" xr:uid="{DD497E36-C656-4A19-BCA0-31A52F8C8050}"/>
    <cellStyle name="Comma 5 9" xfId="911" xr:uid="{0AC9BC2E-4825-4E75-9AD0-206565D059D9}"/>
    <cellStyle name="Comma 5 9 2" xfId="1783" xr:uid="{F52DB3E9-6742-49D2-AB90-E644566395AF}"/>
    <cellStyle name="Comma 5 9 2 2" xfId="3493" xr:uid="{48CC5803-A72A-4425-B76D-CEDD79F06433}"/>
    <cellStyle name="Comma 5 9 2 2 2" xfId="51840" xr:uid="{5A0DB1F5-58BA-4FA2-B5A0-9C3DAA567EF7}"/>
    <cellStyle name="Comma 5 9 2 3" xfId="50150" xr:uid="{65D6DB95-B1B6-4C2E-994B-261FB340473F}"/>
    <cellStyle name="Comma 5 9 2 4" xfId="47894" xr:uid="{8B8BE575-E24A-4005-AEC2-21FA8BBDAD29}"/>
    <cellStyle name="Comma 5 9 3" xfId="2624" xr:uid="{258242ED-B618-4B56-8AB5-BC55F720ECC6}"/>
    <cellStyle name="Comma 5 9 3 2" xfId="50973" xr:uid="{26417B75-1686-452D-94DA-B518923A8D1C}"/>
    <cellStyle name="Comma 5 9 3 3" xfId="48730" xr:uid="{DE5EDBE4-AB8C-4B23-8922-F007EE12CC38}"/>
    <cellStyle name="Comma 5 9 4" xfId="45511" xr:uid="{0BA2053E-77DC-4B6D-858F-53DAA4D34029}"/>
    <cellStyle name="Comma 5 9 4 2" xfId="47025" xr:uid="{FBD6EB77-4A60-4773-B305-89275AD85D93}"/>
    <cellStyle name="Comma 5 9 5" xfId="45943" xr:uid="{D0F73423-1672-4E37-AEDA-4B4ED81ECA14}"/>
    <cellStyle name="Comma 5 9 5 2" xfId="49341" xr:uid="{2BF81681-4004-42EA-B55A-2754D2102A69}"/>
    <cellStyle name="Comma 5 9 6" xfId="46319" xr:uid="{83AF7A67-8286-4C55-B8DF-0714C2034B40}"/>
    <cellStyle name="Comma 5 9 7" xfId="44824" xr:uid="{EFDBB258-D972-4AD3-B036-7F3EF416943A}"/>
    <cellStyle name="Comma 5 9 8" xfId="44188" xr:uid="{71CBA189-39C8-408F-A71A-C860EFC4EEBF}"/>
    <cellStyle name="Comma 6" xfId="528" xr:uid="{371BA609-E419-4E88-9A11-9E8427C37644}"/>
    <cellStyle name="Comma 6 10" xfId="2266" xr:uid="{6B88F936-7120-4F3E-BB1F-EA33E2305EEA}"/>
    <cellStyle name="Comma 6 10 2" xfId="50617" xr:uid="{FC5BD8E6-6766-4F1E-879C-49E64FC87205}"/>
    <cellStyle name="Comma 6 10 3" xfId="48377" xr:uid="{EB687847-9538-4E29-BA71-321760031C21}"/>
    <cellStyle name="Comma 6 11" xfId="3980" xr:uid="{A23602AE-FF73-4539-865C-AE5B36104EDA}"/>
    <cellStyle name="Comma 6 11 2" xfId="48987" xr:uid="{2B31F30E-FBEA-4839-B71F-EA1B0F6E8BFE}"/>
    <cellStyle name="Comma 6 11 3" xfId="46621" xr:uid="{358CF082-D525-447F-9E26-B14BC70C28B6}"/>
    <cellStyle name="Comma 6 12" xfId="45396" xr:uid="{D72387A8-96DB-42D7-932D-4F125C793582}"/>
    <cellStyle name="Comma 6 13" xfId="45813" xr:uid="{F9F88AB3-2784-4538-8E2A-D0742A3E6537}"/>
    <cellStyle name="Comma 6 14" xfId="46282" xr:uid="{BA88557C-CDD8-4136-A188-AC0AA8EC103A}"/>
    <cellStyle name="Comma 6 15" xfId="44514" xr:uid="{7EA86B4A-F635-4DB1-9537-D49BDEE08A40}"/>
    <cellStyle name="Comma 6 16" xfId="44056" xr:uid="{C7BA5B35-0CFF-4D78-A7F8-9672E949EC1D}"/>
    <cellStyle name="Comma 6 2" xfId="566" xr:uid="{4A05D9E6-F5BD-41A9-AF49-DCB87F6DF252}"/>
    <cellStyle name="Comma 6 2 10" xfId="46456" xr:uid="{81E3A217-2A2A-4719-A55A-FF996F3B141F}"/>
    <cellStyle name="Comma 6 2 11" xfId="44609" xr:uid="{80AC8466-087D-4F4D-9F24-7ABF0F192A42}"/>
    <cellStyle name="Comma 6 2 12" xfId="44151" xr:uid="{EA5E7CB2-6D8C-4B16-AE72-2F5F35E1E58F}"/>
    <cellStyle name="Comma 6 2 2" xfId="799" xr:uid="{AF451C6A-7ADA-402D-B27C-7AEAD0BDA0F8}"/>
    <cellStyle name="Comma 6 2 2 10" xfId="44474" xr:uid="{CAE6597B-5851-4133-AAD1-03FD2E80F21B}"/>
    <cellStyle name="Comma 6 2 2 2" xfId="1354" xr:uid="{456D2182-E2FB-4B69-AF80-EB9E1414138B}"/>
    <cellStyle name="Comma 6 2 2 2 2" xfId="2225" xr:uid="{41939577-CB6C-44EF-BE68-CA0926E79754}"/>
    <cellStyle name="Comma 6 2 2 2 2 2" xfId="3935" xr:uid="{B35D891B-6B6E-4646-91E8-EB486E960DD4}"/>
    <cellStyle name="Comma 6 2 2 2 2 2 2" xfId="52282" xr:uid="{EDAFF42E-366D-4CC4-8EF0-C86C6BBD179C}"/>
    <cellStyle name="Comma 6 2 2 2 2 3" xfId="50578" xr:uid="{CA2BA235-483D-40E3-9698-84DF9F4F474F}"/>
    <cellStyle name="Comma 6 2 2 2 2 4" xfId="48336" xr:uid="{FC974604-E7E5-4136-94AB-052F91159AD9}"/>
    <cellStyle name="Comma 6 2 2 2 3" xfId="3066" xr:uid="{FACB992A-8476-4E62-9E6F-B4A7B3D7EDFB}"/>
    <cellStyle name="Comma 6 2 2 2 3 2" xfId="51415" xr:uid="{7012C1C8-CC11-427B-BDFB-82803D62A8AE}"/>
    <cellStyle name="Comma 6 2 2 2 4" xfId="49752" xr:uid="{39CF9637-5370-4932-B1DA-40A705411239}"/>
    <cellStyle name="Comma 6 2 2 2 5" xfId="47467" xr:uid="{06655183-7354-4D98-A5B4-3EC3A518A334}"/>
    <cellStyle name="Comma 6 2 2 3" xfId="1671" xr:uid="{9E5DC00A-29EF-40D5-9127-2E34FC56F100}"/>
    <cellStyle name="Comma 6 2 2 3 2" xfId="3381" xr:uid="{1B9CE8DF-6617-419F-89DC-6307877BC099}"/>
    <cellStyle name="Comma 6 2 2 3 2 2" xfId="51730" xr:uid="{53B97654-3037-4B62-A942-A187A8AC495F}"/>
    <cellStyle name="Comma 6 2 2 3 3" xfId="50048" xr:uid="{5D449ED0-3071-4ABA-A58D-BA848F353FC1}"/>
    <cellStyle name="Comma 6 2 2 3 4" xfId="47782" xr:uid="{E84B24C2-3C72-4FB1-91FA-8C1D79B8414C}"/>
    <cellStyle name="Comma 6 2 2 4" xfId="2512" xr:uid="{1AC7D9D7-9AAA-4E34-8CA4-3422AAC89DA9}"/>
    <cellStyle name="Comma 6 2 2 4 2" xfId="50863" xr:uid="{072994B2-A932-4DDF-8CF3-58306992830C}"/>
    <cellStyle name="Comma 6 2 2 4 3" xfId="48623" xr:uid="{1CEECA9E-2B77-4AFD-BF8C-B30BBCCEB11D}"/>
    <cellStyle name="Comma 6 2 2 5" xfId="45265" xr:uid="{71F3FE6F-36AB-47DA-ADC7-1BB2F6FEE869}"/>
    <cellStyle name="Comma 6 2 2 5 2" xfId="46913" xr:uid="{6F2AAFB5-3A96-4F59-AA6D-A4A10BE95CB3}"/>
    <cellStyle name="Comma 6 2 2 6" xfId="45774" xr:uid="{05E52CCA-B030-44EA-85A4-907F64E5F840}"/>
    <cellStyle name="Comma 6 2 2 6 2" xfId="49234" xr:uid="{0B4E9E02-B5DA-4664-8BD8-6D2DEA55509B}"/>
    <cellStyle name="Comma 6 2 2 7" xfId="46242" xr:uid="{07F96615-DF60-4F25-A86B-928B61B42239}"/>
    <cellStyle name="Comma 6 2 2 8" xfId="46577" xr:uid="{9288A376-38DC-4859-A782-D0505D9F5AF2}"/>
    <cellStyle name="Comma 6 2 2 9" xfId="45074" xr:uid="{914E4E3B-B842-461A-9E21-9AC2AAFDAB4E}"/>
    <cellStyle name="Comma 6 2 3" xfId="677" xr:uid="{A0E5A089-E171-4C5F-A1CC-44D4E1DFD3EB}"/>
    <cellStyle name="Comma 6 2 3 2" xfId="1233" xr:uid="{77AF5136-90BC-4EE4-806A-905E90048249}"/>
    <cellStyle name="Comma 6 2 3 2 2" xfId="2104" xr:uid="{C9BC1800-3194-41CE-8BFE-78F18F8780B9}"/>
    <cellStyle name="Comma 6 2 3 2 2 2" xfId="3814" xr:uid="{6EA594C8-2C9B-4A84-A3BF-1AA42F8257C6}"/>
    <cellStyle name="Comma 6 2 3 2 2 2 2" xfId="52161" xr:uid="{98DD2EE6-65F5-48A8-8589-B8CAD362BA93}"/>
    <cellStyle name="Comma 6 2 3 2 2 3" xfId="50464" xr:uid="{7EDDCF05-A080-43D4-ABE6-D4A9B212DE7C}"/>
    <cellStyle name="Comma 6 2 3 2 2 4" xfId="48215" xr:uid="{58FE9D18-8684-434D-84F6-834143A6A1CF}"/>
    <cellStyle name="Comma 6 2 3 2 3" xfId="2945" xr:uid="{3449B6A8-86BC-40CF-B7B2-67F0BBD15590}"/>
    <cellStyle name="Comma 6 2 3 2 3 2" xfId="51294" xr:uid="{C29C0FF3-FA23-43C5-9FC5-E14FD70D7E29}"/>
    <cellStyle name="Comma 6 2 3 2 4" xfId="49649" xr:uid="{2A2FCB20-26ED-48FB-BBE3-27A91B8DE8A4}"/>
    <cellStyle name="Comma 6 2 3 2 5" xfId="47346" xr:uid="{ED1025A0-DC2F-4985-9623-5FC69943E69D}"/>
    <cellStyle name="Comma 6 2 3 3" xfId="1550" xr:uid="{22DA546F-8C15-4F83-97A5-072C251FE391}"/>
    <cellStyle name="Comma 6 2 3 3 2" xfId="3260" xr:uid="{EE148C03-EAA0-4E0C-93F7-C6E7369C1154}"/>
    <cellStyle name="Comma 6 2 3 3 2 2" xfId="51609" xr:uid="{DC862BB8-E539-4924-8F0E-FDB30FD72935}"/>
    <cellStyle name="Comma 6 2 3 3 3" xfId="49934" xr:uid="{ED768ADB-3297-470F-9AEB-CEED423E243F}"/>
    <cellStyle name="Comma 6 2 3 3 4" xfId="47661" xr:uid="{5ED19713-BB1B-4DCD-BF66-7C89F6C5E130}"/>
    <cellStyle name="Comma 6 2 3 4" xfId="2391" xr:uid="{A1BBCF18-E44E-4C2B-8631-B287525D4967}"/>
    <cellStyle name="Comma 6 2 3 4 2" xfId="50742" xr:uid="{83D38AA2-3F2E-4808-9657-EDE0773E7F3E}"/>
    <cellStyle name="Comma 6 2 3 4 3" xfId="48502" xr:uid="{2087037D-D094-4EBD-9C53-2B2B8BB113D6}"/>
    <cellStyle name="Comma 6 2 3 5" xfId="45671" xr:uid="{7DC41481-E414-461A-836B-C9157F303325}"/>
    <cellStyle name="Comma 6 2 3 5 2" xfId="49113" xr:uid="{9619E174-B7FE-4FCB-86A4-D305508FDB3D}"/>
    <cellStyle name="Comma 6 2 3 6" xfId="46121" xr:uid="{84BEF5F2-9F2A-418A-911F-B826B314C217}"/>
    <cellStyle name="Comma 6 2 3 7" xfId="46792" xr:uid="{A6680BA7-315E-4A71-A2DA-72E9D4DA1CA5}"/>
    <cellStyle name="Comma 6 2 3 8" xfId="44992" xr:uid="{1B0ECAFD-F050-4969-B737-E76FACF47A26}"/>
    <cellStyle name="Comma 6 2 3 9" xfId="44360" xr:uid="{EB75272C-4352-42D3-9551-87E50FD9CBB8}"/>
    <cellStyle name="Comma 6 2 4" xfId="1010" xr:uid="{7CDDEB66-5C12-4D40-BE5B-E107D6DED2E2}"/>
    <cellStyle name="Comma 6 2 4 2" xfId="1881" xr:uid="{B0011ABD-17D2-411F-B2BB-F42428A7CEC7}"/>
    <cellStyle name="Comma 6 2 4 2 2" xfId="3591" xr:uid="{1197872A-BA0F-41A9-883B-2F5D4C1049A1}"/>
    <cellStyle name="Comma 6 2 4 2 2 2" xfId="51938" xr:uid="{9B586F9C-65EC-4697-BDFC-F38758CC6C2A}"/>
    <cellStyle name="Comma 6 2 4 2 3" xfId="50246" xr:uid="{9379AF96-89A4-4F00-9B93-32A99C5261FC}"/>
    <cellStyle name="Comma 6 2 4 2 4" xfId="47992" xr:uid="{40179640-7117-4DC4-8343-7698906351F9}"/>
    <cellStyle name="Comma 6 2 4 3" xfId="2722" xr:uid="{A9B80082-905F-499F-A2F3-1B5F26FB7506}"/>
    <cellStyle name="Comma 6 2 4 3 2" xfId="51071" xr:uid="{C0B5972E-E18C-4682-B5DA-320F4FA3BD11}"/>
    <cellStyle name="Comma 6 2 4 3 3" xfId="48821" xr:uid="{F0379BA5-8616-468C-BB01-3D363AB3B1D0}"/>
    <cellStyle name="Comma 6 2 4 4" xfId="45559" xr:uid="{382AB365-15A6-4F42-9CD1-77E88448BD78}"/>
    <cellStyle name="Comma 6 2 4 4 2" xfId="49438" xr:uid="{3BF18F2F-C2F3-4A9A-9058-841435F3AF01}"/>
    <cellStyle name="Comma 6 2 4 5" xfId="45996" xr:uid="{BB39D093-9977-479F-B392-D1E696B90029}"/>
    <cellStyle name="Comma 6 2 4 6" xfId="47123" xr:uid="{2B4A5E56-3253-4DA2-B12F-1630B12828A2}"/>
    <cellStyle name="Comma 6 2 4 7" xfId="44873" xr:uid="{7CE55793-A2F0-4E3A-9646-F37C7DE5CE63}"/>
    <cellStyle name="Comma 6 2 4 8" xfId="44241" xr:uid="{83A141B3-238F-41AE-8F30-B759C394B754}"/>
    <cellStyle name="Comma 6 2 5" xfId="1108" xr:uid="{1D55570B-6F8C-4442-AB23-B614F9C6102E}"/>
    <cellStyle name="Comma 6 2 5 2" xfId="1979" xr:uid="{92045D33-9F03-4E7E-B49C-BA7AF81888D2}"/>
    <cellStyle name="Comma 6 2 5 2 2" xfId="3689" xr:uid="{E519F6E4-0886-4CB3-B009-FD6659CD8D66}"/>
    <cellStyle name="Comma 6 2 5 2 2 2" xfId="52036" xr:uid="{EE042866-DCD1-4403-B0DC-96A8E0B6E11B}"/>
    <cellStyle name="Comma 6 2 5 2 3" xfId="50342" xr:uid="{246E09B4-0183-4248-B0FB-D48820F7C34B}"/>
    <cellStyle name="Comma 6 2 5 2 4" xfId="48090" xr:uid="{3C9EF64F-C473-4E10-BEC2-50BC6B998440}"/>
    <cellStyle name="Comma 6 2 5 3" xfId="2820" xr:uid="{6526904C-2BB3-4AD2-8D89-8B789E313CC5}"/>
    <cellStyle name="Comma 6 2 5 3 2" xfId="51169" xr:uid="{4933E3B7-E7AB-43D2-8A78-0868AC6A46D0}"/>
    <cellStyle name="Comma 6 2 5 3 3" xfId="48867" xr:uid="{C146A205-DE6D-443D-8E42-2A2AAC0A13B9}"/>
    <cellStyle name="Comma 6 2 5 4" xfId="49535" xr:uid="{8DFA44E0-E7AA-495E-8DDD-79BE981A5728}"/>
    <cellStyle name="Comma 6 2 5 5" xfId="47221" xr:uid="{64CD2765-A97B-4CF3-8EF1-5AC1D4E6E51F}"/>
    <cellStyle name="Comma 6 2 5 6" xfId="44786" xr:uid="{88931C39-9BD8-45E7-84B6-D94B83AC8698}"/>
    <cellStyle name="Comma 6 2 6" xfId="45284" xr:uid="{CBFB9B86-0B6E-4DE5-B550-4709C547BA5A}"/>
    <cellStyle name="Comma 6 2 6 2" xfId="46667" xr:uid="{1D055691-16BD-46E2-85E7-EF4C32DE7D18}"/>
    <cellStyle name="Comma 6 2 7" xfId="45183" xr:uid="{735319D9-B7B4-4126-808B-7A2ABAC52CC1}"/>
    <cellStyle name="Comma 6 2 8" xfId="45474" xr:uid="{AF98A6D2-6F5D-457B-9A18-91F58167C5BA}"/>
    <cellStyle name="Comma 6 2 9" xfId="45906" xr:uid="{91F490AA-63AA-4A89-8A24-6745D07DFCA8}"/>
    <cellStyle name="Comma 6 3" xfId="772" xr:uid="{AA1E7F4E-D5EF-491D-BC70-DE756F955D95}"/>
    <cellStyle name="Comma 6 3 10" xfId="44582" xr:uid="{1FBC08A6-138D-45E4-B308-87C3C18E7AC3}"/>
    <cellStyle name="Comma 6 3 11" xfId="44124" xr:uid="{D1677FE6-0654-41B9-BA07-04AE7366A3E0}"/>
    <cellStyle name="Comma 6 3 2" xfId="880" xr:uid="{3C219A8C-91B2-45BB-BA5E-603180F06722}"/>
    <cellStyle name="Comma 6 3 2 2" xfId="1752" xr:uid="{41155752-2C56-45E7-9554-AE4CF408BA0A}"/>
    <cellStyle name="Comma 6 3 2 2 2" xfId="3462" xr:uid="{B3323780-08D5-4715-8FD7-BEDFD1EE5317}"/>
    <cellStyle name="Comma 6 3 2 2 2 2" xfId="51810" xr:uid="{8D6CC0E3-686D-475E-B030-41339F35A18E}"/>
    <cellStyle name="Comma 6 3 2 2 3" xfId="50124" xr:uid="{ACC968E4-B9CF-476B-B64C-990905947429}"/>
    <cellStyle name="Comma 6 3 2 2 4" xfId="47863" xr:uid="{AC5AD73A-F3CF-4B2F-B1EC-370F98C922B1}"/>
    <cellStyle name="Comma 6 3 2 3" xfId="2593" xr:uid="{4593427F-5B78-4917-8E4D-8AF1D006A9C9}"/>
    <cellStyle name="Comma 6 3 2 3 2" xfId="50943" xr:uid="{3FCF845B-3331-46E6-BE73-0A30160F1A57}"/>
    <cellStyle name="Comma 6 3 2 3 3" xfId="48699" xr:uid="{D907DBDC-14D0-4AEB-8D91-6B4BCAA11C03}"/>
    <cellStyle name="Comma 6 3 2 4" xfId="45752" xr:uid="{04F6CE7E-82F7-4801-87EE-AA14A9EBA9EF}"/>
    <cellStyle name="Comma 6 3 2 4 2" xfId="49310" xr:uid="{2058238A-AA7A-42D3-9D78-EB019F6AC1C0}"/>
    <cellStyle name="Comma 6 3 2 5" xfId="46215" xr:uid="{D3421190-E461-4CDD-9128-A6D068F587B7}"/>
    <cellStyle name="Comma 6 3 2 6" xfId="46994" xr:uid="{81F8BD4B-99A4-45AE-B26A-E9759F620635}"/>
    <cellStyle name="Comma 6 3 2 7" xfId="45048" xr:uid="{BA875687-9E59-4BD2-AECE-6D526B2578EB}"/>
    <cellStyle name="Comma 6 3 2 8" xfId="44448" xr:uid="{F70A2741-5FF4-4F67-BFA6-49D30F3D64CD}"/>
    <cellStyle name="Comma 6 3 3" xfId="1327" xr:uid="{E9D26527-3109-4EB1-AB68-03F9A04A12A2}"/>
    <cellStyle name="Comma 6 3 3 2" xfId="2198" xr:uid="{E9C7E06B-07C0-4198-B4C6-95C991106B91}"/>
    <cellStyle name="Comma 6 3 3 2 2" xfId="3908" xr:uid="{348D2823-D043-49CE-BF46-B2F18258EAE4}"/>
    <cellStyle name="Comma 6 3 3 2 2 2" xfId="52255" xr:uid="{60A6D3CF-810E-482B-8722-B594CBB61AA1}"/>
    <cellStyle name="Comma 6 3 3 2 3" xfId="50552" xr:uid="{5C09AB6E-A142-414C-9543-9263F8274E5B}"/>
    <cellStyle name="Comma 6 3 3 2 4" xfId="48309" xr:uid="{0A361EDC-1799-4454-B406-100E9684B20D}"/>
    <cellStyle name="Comma 6 3 3 3" xfId="3039" xr:uid="{9DE19BE7-C2F3-4CF3-9F3D-1B6A359AD885}"/>
    <cellStyle name="Comma 6 3 3 3 2" xfId="51388" xr:uid="{54295935-F928-4C06-86EF-A047C600125D}"/>
    <cellStyle name="Comma 6 3 3 3 3" xfId="48938" xr:uid="{FEFFA2E2-9E58-485D-A194-02098FFF3CD4}"/>
    <cellStyle name="Comma 6 3 3 4" xfId="49730" xr:uid="{FECB2CFC-FF75-4C6F-9A68-81EE90C5806E}"/>
    <cellStyle name="Comma 6 3 3 5" xfId="47440" xr:uid="{417E1C41-DC35-431A-A3C3-4143975877E8}"/>
    <cellStyle name="Comma 6 3 3 6" xfId="44761" xr:uid="{C44A7FEE-06B0-4F36-98FA-9F1E9982D122}"/>
    <cellStyle name="Comma 6 3 4" xfId="1644" xr:uid="{599FFD52-6F0B-418A-8EA6-B45B5D0E2B26}"/>
    <cellStyle name="Comma 6 3 4 2" xfId="3354" xr:uid="{290863F4-59EF-490C-AB43-74B2247F8406}"/>
    <cellStyle name="Comma 6 3 4 2 2" xfId="51703" xr:uid="{2136D3EC-0EC0-487E-AEF6-61BD9387E226}"/>
    <cellStyle name="Comma 6 3 4 3" xfId="50022" xr:uid="{403E8CF3-E1CB-426E-A805-37E3FE0399BC}"/>
    <cellStyle name="Comma 6 3 4 4" xfId="47755" xr:uid="{965F5397-89B7-4FD2-8EB0-A6DCA8D01B31}"/>
    <cellStyle name="Comma 6 3 4 5" xfId="45374" xr:uid="{0A3EEE7B-6139-4DFF-8EEA-E3C18805AC4D}"/>
    <cellStyle name="Comma 6 3 5" xfId="2485" xr:uid="{2D810761-5676-4EA7-8E27-62B7718A54CB}"/>
    <cellStyle name="Comma 6 3 5 2" xfId="50836" xr:uid="{03999D9B-D9C0-4CE1-BBB2-3683CA18EB26}"/>
    <cellStyle name="Comma 6 3 5 3" xfId="48596" xr:uid="{D09A5DE2-D56C-470C-90BF-14B630EC4613}"/>
    <cellStyle name="Comma 6 3 6" xfId="45250" xr:uid="{B0A1FB8E-0270-46D1-B331-BE5DFF5D9F09}"/>
    <cellStyle name="Comma 6 3 6 2" xfId="46886" xr:uid="{E7FA886B-D0AA-475B-B36E-A4888D0A8ED6}"/>
    <cellStyle name="Comma 6 3 7" xfId="45448" xr:uid="{7970C53A-863C-43DA-9A8F-AC47D0C60C65}"/>
    <cellStyle name="Comma 6 3 7 2" xfId="49207" xr:uid="{E942E988-CB37-4333-B1E8-E2FB0405D728}"/>
    <cellStyle name="Comma 6 3 8" xfId="45879" xr:uid="{4EE58E84-D103-4871-8742-B0C598772447}"/>
    <cellStyle name="Comma 6 3 9" xfId="46550" xr:uid="{A502D3DB-B44D-4CC0-BEA0-344EB5765644}"/>
    <cellStyle name="Comma 6 4" xfId="703" xr:uid="{9FEBB43B-0E41-447C-95BD-05055D1F8EA7}"/>
    <cellStyle name="Comma 6 4 10" xfId="44651" xr:uid="{8D633C21-CFE2-4A59-AA3E-680A467A2CD5}"/>
    <cellStyle name="Comma 6 4 11" xfId="44385" xr:uid="{32440DE6-1990-4627-A2B7-0AB541B1F6CC}"/>
    <cellStyle name="Comma 6 4 2" xfId="842" xr:uid="{3185BC4D-63AA-4865-920B-87F2C690E6B0}"/>
    <cellStyle name="Comma 6 4 2 2" xfId="1714" xr:uid="{5E4FB66D-2194-4DF1-8A13-CCF49168EBAA}"/>
    <cellStyle name="Comma 6 4 2 2 2" xfId="3424" xr:uid="{2C57126C-5A7A-4904-815A-07A40005158E}"/>
    <cellStyle name="Comma 6 4 2 2 2 2" xfId="51773" xr:uid="{45072499-3407-498C-8931-37E0A3EE50C1}"/>
    <cellStyle name="Comma 6 4 2 2 3" xfId="50089" xr:uid="{95D2ADBE-1D8D-4D16-9215-BB8A98410C33}"/>
    <cellStyle name="Comma 6 4 2 2 4" xfId="47825" xr:uid="{6DD55C1B-22F8-4714-A5B4-825786CC3468}"/>
    <cellStyle name="Comma 6 4 2 3" xfId="2555" xr:uid="{A6B79A9A-3222-4182-AD5A-5BD4E8B4316C}"/>
    <cellStyle name="Comma 6 4 2 3 2" xfId="50906" xr:uid="{67269FDD-00D0-4978-B35F-E4DE85A4B5EE}"/>
    <cellStyle name="Comma 6 4 2 3 3" xfId="48662" xr:uid="{186269AF-0662-45CC-B307-35A134ADE260}"/>
    <cellStyle name="Comma 6 4 2 4" xfId="49277" xr:uid="{D8C3B076-0BBD-4D0E-BDC7-B8594AE687ED}"/>
    <cellStyle name="Comma 6 4 2 5" xfId="46956" xr:uid="{57C2D477-C931-4E01-8C24-0F3BB1634DB1}"/>
    <cellStyle name="Comma 6 4 3" xfId="1259" xr:uid="{E116065D-7F48-476F-9ADB-42E11F7E730B}"/>
    <cellStyle name="Comma 6 4 3 2" xfId="2130" xr:uid="{5F92C140-38D9-41D2-BE21-CBBC9E2E3A19}"/>
    <cellStyle name="Comma 6 4 3 2 2" xfId="3840" xr:uid="{AB851E0B-BA2F-4DC5-9CFE-FD5B926B7EA0}"/>
    <cellStyle name="Comma 6 4 3 2 2 2" xfId="52187" xr:uid="{1B793D3A-E90F-4A31-A3D5-44282CFD0387}"/>
    <cellStyle name="Comma 6 4 3 2 3" xfId="50488" xr:uid="{D4EBCC7B-8636-4A20-9462-09EEB8BFF6D4}"/>
    <cellStyle name="Comma 6 4 3 2 4" xfId="48241" xr:uid="{42448E55-4517-422B-A695-C0D868A47204}"/>
    <cellStyle name="Comma 6 4 3 3" xfId="2971" xr:uid="{ACCC9048-DF2A-46AD-82E5-693FE5AF1A27}"/>
    <cellStyle name="Comma 6 4 3 3 2" xfId="51320" xr:uid="{D36EE6EF-02A2-4DB2-A08F-B60DD270B936}"/>
    <cellStyle name="Comma 6 4 3 4" xfId="49672" xr:uid="{B3A8334C-CD22-4799-9EDA-228DCDB016D4}"/>
    <cellStyle name="Comma 6 4 3 5" xfId="47372" xr:uid="{386A5B94-427D-4637-8322-C60B3522EF61}"/>
    <cellStyle name="Comma 6 4 4" xfId="1576" xr:uid="{314AD560-73FF-40EE-914D-C32ECDA5BBFA}"/>
    <cellStyle name="Comma 6 4 4 2" xfId="3286" xr:uid="{6D80A3F6-0D83-4E1C-A84E-C42D39452A4E}"/>
    <cellStyle name="Comma 6 4 4 2 2" xfId="51635" xr:uid="{935984CC-C8A6-4AEC-8F17-48744671DABF}"/>
    <cellStyle name="Comma 6 4 4 3" xfId="49958" xr:uid="{94B457F0-2BB1-4B10-9B62-4C55D29488FC}"/>
    <cellStyle name="Comma 6 4 4 4" xfId="47687" xr:uid="{AFE5B9C1-C5BF-47C8-959F-D99859B410DB}"/>
    <cellStyle name="Comma 6 4 5" xfId="2417" xr:uid="{EDEFE8D6-C0B6-47BD-9955-C406D1B522F9}"/>
    <cellStyle name="Comma 6 4 5 2" xfId="50768" xr:uid="{EA770148-A392-427A-BE78-1534BF1CFC80}"/>
    <cellStyle name="Comma 6 4 5 3" xfId="48528" xr:uid="{AFB1E0BE-C81E-4CA1-BCE5-C12BE56F5F03}"/>
    <cellStyle name="Comma 6 4 6" xfId="45205" xr:uid="{5293545F-5CDB-4C3A-808C-F68936E6DB18}"/>
    <cellStyle name="Comma 6 4 6 2" xfId="46818" xr:uid="{7AD85A00-506C-40BA-8A11-B7B7A82D01C8}"/>
    <cellStyle name="Comma 6 4 7" xfId="45691" xr:uid="{49E5A8CF-E848-49A2-A2DD-D6A48ADD4D85}"/>
    <cellStyle name="Comma 6 4 7 2" xfId="49139" xr:uid="{71CBB7D9-F4C4-4A89-8151-6E7B467D4CB3}"/>
    <cellStyle name="Comma 6 4 8" xfId="46147" xr:uid="{9175D1DF-908A-42A7-BE40-AF3A4FD29C82}"/>
    <cellStyle name="Comma 6 4 9" xfId="46482" xr:uid="{3A83F95E-FE48-45B6-8147-61AE974C04B2}"/>
    <cellStyle name="Comma 6 5" xfId="619" xr:uid="{E5EA87BE-A9DE-4EEF-94C8-9F9641222E67}"/>
    <cellStyle name="Comma 6 5 10" xfId="44304" xr:uid="{F1DEA97D-54C7-4E82-ACC9-75B8ECAF0099}"/>
    <cellStyle name="Comma 6 5 2" xfId="1175" xr:uid="{5270425C-C164-46CE-BF46-2047B590AD56}"/>
    <cellStyle name="Comma 6 5 2 2" xfId="2046" xr:uid="{AAE232A1-166E-4717-9117-7396CF96625D}"/>
    <cellStyle name="Comma 6 5 2 2 2" xfId="3756" xr:uid="{F5C869CC-CA42-4755-9FB7-D0A8A3BE4BB4}"/>
    <cellStyle name="Comma 6 5 2 2 2 2" xfId="52103" xr:uid="{D5A29751-6B1F-47F0-B10F-0F969FCB99E8}"/>
    <cellStyle name="Comma 6 5 2 2 3" xfId="50408" xr:uid="{34084B68-69A1-475A-80AD-CAD4F1E062D4}"/>
    <cellStyle name="Comma 6 5 2 2 4" xfId="48157" xr:uid="{D9A8F796-5CB9-4BD1-AA78-38B8E4FE8D10}"/>
    <cellStyle name="Comma 6 5 2 3" xfId="2887" xr:uid="{6F39734A-4199-42ED-A04D-4E091E345E49}"/>
    <cellStyle name="Comma 6 5 2 3 2" xfId="51236" xr:uid="{CCB5F9C5-DB54-4529-8275-028E1B753E72}"/>
    <cellStyle name="Comma 6 5 2 4" xfId="49596" xr:uid="{63C1BC5C-F4ED-4498-994A-3FA9E99F1787}"/>
    <cellStyle name="Comma 6 5 2 5" xfId="47288" xr:uid="{55A7547D-5675-408D-ABB8-EF36D52B8E89}"/>
    <cellStyle name="Comma 6 5 3" xfId="1492" xr:uid="{00592E0B-9D35-410B-94C3-C35C2C5F6A2C}"/>
    <cellStyle name="Comma 6 5 3 2" xfId="3202" xr:uid="{F56435DF-D9DC-4C47-B83C-F2ABF6E97499}"/>
    <cellStyle name="Comma 6 5 3 2 2" xfId="51551" xr:uid="{02AA526F-872E-48DD-9B2F-A916D4C8C704}"/>
    <cellStyle name="Comma 6 5 3 3" xfId="49878" xr:uid="{8FF5F24F-3C71-47E8-8B22-D03DFA42023A}"/>
    <cellStyle name="Comma 6 5 3 4" xfId="47603" xr:uid="{792CB62A-DB20-4C33-8E7E-541552617272}"/>
    <cellStyle name="Comma 6 5 4" xfId="2333" xr:uid="{B410B579-83A4-4224-AD99-1A316EDA9B62}"/>
    <cellStyle name="Comma 6 5 4 2" xfId="50684" xr:uid="{079D659D-B7DA-4CBA-823B-002900637014}"/>
    <cellStyle name="Comma 6 5 4 3" xfId="48444" xr:uid="{0E059B57-21FE-47CE-96C0-FA7541FAA770}"/>
    <cellStyle name="Comma 6 5 5" xfId="45133" xr:uid="{426A6D06-1229-4D64-8BB9-A9669927C1B1}"/>
    <cellStyle name="Comma 6 5 5 2" xfId="46734" xr:uid="{E7B9AC40-8A7C-4547-BE5A-7420A8E05DBD}"/>
    <cellStyle name="Comma 6 5 6" xfId="45617" xr:uid="{99CAF632-8A0C-41DB-9625-1A2122B00CC1}"/>
    <cellStyle name="Comma 6 5 6 2" xfId="49055" xr:uid="{B08A8F47-1505-475F-92D7-B5DAF6A722E3}"/>
    <cellStyle name="Comma 6 5 7" xfId="46063" xr:uid="{0C26FF97-E287-4D10-BE95-F190C2B54218}"/>
    <cellStyle name="Comma 6 5 8" xfId="46398" xr:uid="{E8C1958D-A391-4829-8BBB-15C0DE951029}"/>
    <cellStyle name="Comma 6 5 9" xfId="44934" xr:uid="{D74BAB09-15C3-4854-A02A-EBF6773A51C8}"/>
    <cellStyle name="Comma 6 6" xfId="921" xr:uid="{0F2965D1-95E6-4735-B80B-A8F4B4AA3BEC}"/>
    <cellStyle name="Comma 6 6 2" xfId="1793" xr:uid="{4A7C1EB8-65A6-4E63-B16F-7AD03DE50EF4}"/>
    <cellStyle name="Comma 6 6 2 2" xfId="3503" xr:uid="{3AF4244A-4F83-4E16-8107-19A9325CABCF}"/>
    <cellStyle name="Comma 6 6 2 2 2" xfId="51850" xr:uid="{1CB396C7-5A1A-4558-87BD-44118DA4FEC5}"/>
    <cellStyle name="Comma 6 6 2 3" xfId="50160" xr:uid="{875F5668-52C3-4B92-AE31-FC652B25547D}"/>
    <cellStyle name="Comma 6 6 2 4" xfId="47904" xr:uid="{41C49B5F-9A6A-4E8C-BC36-5DC9FB7626DD}"/>
    <cellStyle name="Comma 6 6 3" xfId="2634" xr:uid="{18F20667-09DC-4432-82DF-AAE9D70B91AA}"/>
    <cellStyle name="Comma 6 6 3 2" xfId="50983" xr:uid="{2694B095-CB3F-493C-BB58-E0CE6B5BA137}"/>
    <cellStyle name="Comma 6 6 3 3" xfId="48740" xr:uid="{775E7F34-56B2-4640-83A2-3321CDE6DB8F}"/>
    <cellStyle name="Comma 6 6 4" xfId="45518" xr:uid="{934B8A5C-99E6-4184-9156-833D57859283}"/>
    <cellStyle name="Comma 6 6 4 2" xfId="47035" xr:uid="{7C3CC4C7-5F65-4EDE-BC1B-11A91EBA12BE}"/>
    <cellStyle name="Comma 6 6 5" xfId="45950" xr:uid="{B167F217-0C15-4B26-88E8-D31866818CEC}"/>
    <cellStyle name="Comma 6 6 5 2" xfId="49351" xr:uid="{B56D6E6E-311D-4F93-9AEC-A6E8A982B025}"/>
    <cellStyle name="Comma 6 6 6" xfId="46329" xr:uid="{F9F7339B-3AB8-4FF9-83B5-1896EB3FDF5F}"/>
    <cellStyle name="Comma 6 6 7" xfId="44831" xr:uid="{1EA63CEE-A42B-4E28-AE33-54ABCAA21AEB}"/>
    <cellStyle name="Comma 6 6 8" xfId="44195" xr:uid="{0D0D0D17-1FCE-4E35-A026-11491E2D6AF3}"/>
    <cellStyle name="Comma 6 7" xfId="970" xr:uid="{866B979A-01A2-406F-A173-B9A64A5159FA}"/>
    <cellStyle name="Comma 6 7 2" xfId="1841" xr:uid="{A355DEB5-F226-4D76-9428-F703158A68B0}"/>
    <cellStyle name="Comma 6 7 2 2" xfId="3551" xr:uid="{9BEC286C-9917-41F0-8D20-A4A48B547455}"/>
    <cellStyle name="Comma 6 7 2 2 2" xfId="51898" xr:uid="{3C80A7B5-9FF8-4D31-932A-253668FDB1EA}"/>
    <cellStyle name="Comma 6 7 2 3" xfId="50206" xr:uid="{60A5C640-AF0E-44FD-A4FB-CB8C125D2FCE}"/>
    <cellStyle name="Comma 6 7 2 4" xfId="47952" xr:uid="{BD3D4AB6-D202-477C-A2C0-3D02E1B0262A}"/>
    <cellStyle name="Comma 6 7 3" xfId="2682" xr:uid="{B9E78AAE-8A0D-4EB0-B32F-C6A2FA2E1734}"/>
    <cellStyle name="Comma 6 7 3 2" xfId="51031" xr:uid="{9D414006-B1A7-4D71-BE83-548C2D58CFED}"/>
    <cellStyle name="Comma 6 7 3 3" xfId="48787" xr:uid="{D9DADFF3-73BD-4B7F-91EB-E7C18BD52F3F}"/>
    <cellStyle name="Comma 6 7 4" xfId="49399" xr:uid="{9EA1E90B-FB50-4332-9214-492A4D6501A8}"/>
    <cellStyle name="Comma 6 7 5" xfId="47083" xr:uid="{252231DA-C2E0-45FC-AB17-1A5D90B06486}"/>
    <cellStyle name="Comma 6 7 6" xfId="44698" xr:uid="{9FF67ADA-0B64-4CBE-867C-43F50ECE3505}"/>
    <cellStyle name="Comma 6 8" xfId="1062" xr:uid="{1E26A7CB-6529-4F25-BC70-485BC696D038}"/>
    <cellStyle name="Comma 6 8 2" xfId="1933" xr:uid="{518F3C09-3834-433D-9C24-4046AB9736E3}"/>
    <cellStyle name="Comma 6 8 2 2" xfId="3643" xr:uid="{0890AEF2-2D34-4342-848C-4B081ABA2E22}"/>
    <cellStyle name="Comma 6 8 2 2 2" xfId="51990" xr:uid="{EAC1F67D-E7A4-4BC0-82FE-34CEB6396EE7}"/>
    <cellStyle name="Comma 6 8 2 3" xfId="50296" xr:uid="{30F21120-8004-4C05-9765-22992D883DF8}"/>
    <cellStyle name="Comma 6 8 2 4" xfId="48044" xr:uid="{0A19676F-651F-4D6D-8F47-F97EB9E33305}"/>
    <cellStyle name="Comma 6 8 3" xfId="2774" xr:uid="{8831FFEF-409E-49C2-A96D-2A1F762A6BD2}"/>
    <cellStyle name="Comma 6 8 3 2" xfId="51123" xr:uid="{2410D299-20F2-4052-A65E-7288CC0A2C16}"/>
    <cellStyle name="Comma 6 8 4" xfId="49489" xr:uid="{F42F31A8-52F8-4C5B-9FAF-B9F19336791C}"/>
    <cellStyle name="Comma 6 8 5" xfId="47175" xr:uid="{C42C8283-705E-41AC-9420-61669ED76A8C}"/>
    <cellStyle name="Comma 6 8 6" xfId="45321" xr:uid="{CA6023BF-14F1-44EC-9311-5C829EF4905B}"/>
    <cellStyle name="Comma 6 9" xfId="1425" xr:uid="{48CEC639-0AAE-488E-9586-229B4AF45F7F}"/>
    <cellStyle name="Comma 6 9 2" xfId="3135" xr:uid="{1216BDD7-5281-4FE8-BDE2-48667EDD7128}"/>
    <cellStyle name="Comma 6 9 2 2" xfId="51484" xr:uid="{B6C97B81-1111-4541-AC1C-9DAC51B8DC40}"/>
    <cellStyle name="Comma 6 9 3" xfId="49812" xr:uid="{6F0387AC-317B-420E-B109-FEE918563995}"/>
    <cellStyle name="Comma 6 9 4" xfId="47536" xr:uid="{C07EFFEC-3E71-4BBA-A2DD-3A334CD350D4}"/>
    <cellStyle name="Comma 7" xfId="541" xr:uid="{C29C1DEA-A757-46F7-96FB-1FDAE0017151}"/>
    <cellStyle name="Comma 7 10" xfId="2279" xr:uid="{200DB540-3DF9-4D04-9DFD-ED884895B88C}"/>
    <cellStyle name="Comma 7 10 2" xfId="50630" xr:uid="{98B22956-93E2-4B99-A343-968CB5F06A9A}"/>
    <cellStyle name="Comma 7 10 3" xfId="48390" xr:uid="{90352832-348A-4CF3-9061-B07819583D84}"/>
    <cellStyle name="Comma 7 11" xfId="3993" xr:uid="{1477881B-B287-4198-8054-4D442C88E5A7}"/>
    <cellStyle name="Comma 7 11 2" xfId="49000" xr:uid="{371FFC44-1118-4145-B4AC-F56B16680D16}"/>
    <cellStyle name="Comma 7 11 3" xfId="46634" xr:uid="{82EA16E9-30F3-4B7E-8F63-3C3768390A77}"/>
    <cellStyle name="Comma 7 12" xfId="45397" xr:uid="{71567C42-F59E-4E34-8644-0D48F4851162}"/>
    <cellStyle name="Comma 7 13" xfId="45814" xr:uid="{C9775A02-5997-43C7-A57F-6F77B9F12967}"/>
    <cellStyle name="Comma 7 14" xfId="46295" xr:uid="{4A0CE464-7F64-475F-BA1B-80F0A42B3EB6}"/>
    <cellStyle name="Comma 7 15" xfId="44515" xr:uid="{FA24685B-707B-4F54-B378-67D95E57E979}"/>
    <cellStyle name="Comma 7 16" xfId="44057" xr:uid="{555CF296-8230-420D-BBE3-6C28FE553FED}"/>
    <cellStyle name="Comma 7 2" xfId="572" xr:uid="{448D5B72-B11C-464A-A492-0FD059FEDAD1}"/>
    <cellStyle name="Comma 7 2 10" xfId="46442" xr:uid="{E804FF9D-7A05-49AF-9101-0DA493DF0250}"/>
    <cellStyle name="Comma 7 2 11" xfId="44622" xr:uid="{4B4BCA69-A961-483C-A35F-2999E57324D9}"/>
    <cellStyle name="Comma 7 2 12" xfId="44164" xr:uid="{E1315C14-25B6-4D20-8E34-289B75A5C210}"/>
    <cellStyle name="Comma 7 2 2" xfId="812" xr:uid="{0637C4CF-AEB9-40AF-A1B4-450636DBB318}"/>
    <cellStyle name="Comma 7 2 2 10" xfId="44487" xr:uid="{7B37382C-ADB5-4D36-8A33-CEF2B098FDFF}"/>
    <cellStyle name="Comma 7 2 2 2" xfId="1367" xr:uid="{7046B4D2-65BC-41A3-BB85-1EBC2E406D5E}"/>
    <cellStyle name="Comma 7 2 2 2 2" xfId="2238" xr:uid="{623207F7-93C6-4E88-A626-B3B07B55FB01}"/>
    <cellStyle name="Comma 7 2 2 2 2 2" xfId="3948" xr:uid="{9B515B65-BC99-4CFC-8D50-C5CC274CD784}"/>
    <cellStyle name="Comma 7 2 2 2 2 2 2" xfId="52295" xr:uid="{0375CE56-66C3-4725-BA9E-1FB9F007958A}"/>
    <cellStyle name="Comma 7 2 2 2 2 3" xfId="50589" xr:uid="{3E4F6040-D37E-4DF7-986B-751DAB18497D}"/>
    <cellStyle name="Comma 7 2 2 2 2 4" xfId="48349" xr:uid="{664FF5B2-26B7-4A87-B254-AAEF629914CA}"/>
    <cellStyle name="Comma 7 2 2 2 3" xfId="3079" xr:uid="{6A3814C7-B5D4-4B76-860E-468681FCB0FB}"/>
    <cellStyle name="Comma 7 2 2 2 3 2" xfId="51428" xr:uid="{F28B7D28-C592-43E3-B2AD-7C62CF3C34DC}"/>
    <cellStyle name="Comma 7 2 2 2 4" xfId="49760" xr:uid="{6D265EEA-D623-4254-9C07-33F2E101F9FC}"/>
    <cellStyle name="Comma 7 2 2 2 5" xfId="47480" xr:uid="{0C1595F2-7BFC-4C2D-8481-0B2202B38E68}"/>
    <cellStyle name="Comma 7 2 2 3" xfId="1684" xr:uid="{14F903D2-F664-4BD9-BDDA-9748CDA15C74}"/>
    <cellStyle name="Comma 7 2 2 3 2" xfId="3394" xr:uid="{FF735FD2-C818-4804-8246-2F0847F81538}"/>
    <cellStyle name="Comma 7 2 2 3 2 2" xfId="51743" xr:uid="{73927586-3DF2-4358-80C8-92D2AF7FDF81}"/>
    <cellStyle name="Comma 7 2 2 3 3" xfId="50059" xr:uid="{798CB83F-23E9-43E9-8978-98132605F528}"/>
    <cellStyle name="Comma 7 2 2 3 4" xfId="47795" xr:uid="{4D6C4ABC-E300-4602-9E92-9F9A8BE92D69}"/>
    <cellStyle name="Comma 7 2 2 4" xfId="2525" xr:uid="{EAF34800-E609-49B0-ACDD-98F4FF366FB6}"/>
    <cellStyle name="Comma 7 2 2 4 2" xfId="50876" xr:uid="{28E619F0-F244-417B-B864-809100A6108E}"/>
    <cellStyle name="Comma 7 2 2 4 3" xfId="48636" xr:uid="{43FB58DF-C35F-4C8D-8728-F57A33C5B59C}"/>
    <cellStyle name="Comma 7 2 2 5" xfId="45271" xr:uid="{2FEE58A7-0A54-4B26-8FBF-B4B35A07175E}"/>
    <cellStyle name="Comma 7 2 2 5 2" xfId="46926" xr:uid="{C31B1D5B-D1A6-41EA-AD9A-FBCC1DE85833}"/>
    <cellStyle name="Comma 7 2 2 6" xfId="45787" xr:uid="{BD2ECA09-8C6E-4E6C-B34D-08CDC5B43F19}"/>
    <cellStyle name="Comma 7 2 2 6 2" xfId="49247" xr:uid="{2D2161A8-5B23-4160-BD97-E577F570FDEB}"/>
    <cellStyle name="Comma 7 2 2 7" xfId="46255" xr:uid="{966028D8-C60F-43DD-A14A-47262793A728}"/>
    <cellStyle name="Comma 7 2 2 8" xfId="46590" xr:uid="{8164DA33-3056-49B8-85C7-F2BA8E880F2F}"/>
    <cellStyle name="Comma 7 2 2 9" xfId="45087" xr:uid="{A6068BCE-2566-4A56-9B13-FD8FA0A8D85B}"/>
    <cellStyle name="Comma 7 2 3" xfId="663" xr:uid="{E062119B-4708-4A6D-A110-40AB5743BA1B}"/>
    <cellStyle name="Comma 7 2 3 2" xfId="1219" xr:uid="{3EDABDF7-92B1-4F4D-ADD5-1A2EF216D74D}"/>
    <cellStyle name="Comma 7 2 3 2 2" xfId="2090" xr:uid="{12C1C883-8BD8-4F6A-8D0B-A563A79E76DF}"/>
    <cellStyle name="Comma 7 2 3 2 2 2" xfId="3800" xr:uid="{E4B31B0A-3504-4E33-8469-1D43C8E2906B}"/>
    <cellStyle name="Comma 7 2 3 2 2 2 2" xfId="52147" xr:uid="{F09EFC88-292E-428D-8451-5451FD38EB4D}"/>
    <cellStyle name="Comma 7 2 3 2 2 3" xfId="50450" xr:uid="{2C0D9D1E-097F-48EA-BB34-A8B0A6330DF0}"/>
    <cellStyle name="Comma 7 2 3 2 2 4" xfId="48201" xr:uid="{9556571D-1112-4CBA-955A-BF98E327E44E}"/>
    <cellStyle name="Comma 7 2 3 2 3" xfId="2931" xr:uid="{A3292A68-37EE-4A74-8951-BB6C2621C641}"/>
    <cellStyle name="Comma 7 2 3 2 3 2" xfId="51280" xr:uid="{36117C8F-D75B-4EC0-A573-9EB29B6321B8}"/>
    <cellStyle name="Comma 7 2 3 2 4" xfId="49635" xr:uid="{CC4C8E7A-84C4-4FF5-A9DE-1016D332E180}"/>
    <cellStyle name="Comma 7 2 3 2 5" xfId="47332" xr:uid="{804A3BB4-63AD-4177-BF40-8CB892BFD92A}"/>
    <cellStyle name="Comma 7 2 3 3" xfId="1536" xr:uid="{7512B2F3-FC47-4C43-AE89-889F5F549351}"/>
    <cellStyle name="Comma 7 2 3 3 2" xfId="3246" xr:uid="{4C1F1EA3-75E4-4E23-AF1D-20BB7CEE6C92}"/>
    <cellStyle name="Comma 7 2 3 3 2 2" xfId="51595" xr:uid="{53A17C2B-EB23-40F3-85B2-CC54DB53D0D6}"/>
    <cellStyle name="Comma 7 2 3 3 3" xfId="49920" xr:uid="{74879754-FFAD-498A-AD13-6864B702E02D}"/>
    <cellStyle name="Comma 7 2 3 3 4" xfId="47647" xr:uid="{0F9930C1-D9C0-43AE-86FA-E94C5E0B1280}"/>
    <cellStyle name="Comma 7 2 3 4" xfId="2377" xr:uid="{EF7307A3-55E3-4E2F-BBF8-C23B2950D56D}"/>
    <cellStyle name="Comma 7 2 3 4 2" xfId="50728" xr:uid="{1F4ACE74-7CD0-481A-B7F4-B22FC7A5D8DC}"/>
    <cellStyle name="Comma 7 2 3 4 3" xfId="48488" xr:uid="{31CEDD85-2D36-4241-A495-9600D198786D}"/>
    <cellStyle name="Comma 7 2 3 5" xfId="45660" xr:uid="{8CF6FED0-0D6B-41C8-96A7-9E7A456F7261}"/>
    <cellStyle name="Comma 7 2 3 5 2" xfId="49099" xr:uid="{3C50B1BA-926C-4EF2-B4B1-DBCD79E7366F}"/>
    <cellStyle name="Comma 7 2 3 6" xfId="46107" xr:uid="{BF5B1711-63A8-4A55-96C5-CACF63B9603B}"/>
    <cellStyle name="Comma 7 2 3 7" xfId="46778" xr:uid="{215A25D4-C3CA-4EE0-9975-1C3794E35192}"/>
    <cellStyle name="Comma 7 2 3 8" xfId="44978" xr:uid="{FC2007A0-F616-4269-B94A-880D7D6DAF77}"/>
    <cellStyle name="Comma 7 2 3 9" xfId="44346" xr:uid="{44765FE8-395A-4B48-B5AE-FB1B5EA98546}"/>
    <cellStyle name="Comma 7 2 4" xfId="1023" xr:uid="{13602F8A-F306-4104-9EF9-D2F0C0768D95}"/>
    <cellStyle name="Comma 7 2 4 2" xfId="1894" xr:uid="{D5FACA26-0188-4482-8AA3-4E94BFEA9F91}"/>
    <cellStyle name="Comma 7 2 4 2 2" xfId="3604" xr:uid="{47011A45-658B-423A-9CD0-87DBB74B2654}"/>
    <cellStyle name="Comma 7 2 4 2 2 2" xfId="51951" xr:uid="{1F212A76-28AB-494D-B09A-B8E25FB08D79}"/>
    <cellStyle name="Comma 7 2 4 2 3" xfId="50257" xr:uid="{8171C4F5-F2BB-4678-BDA8-1F8E04502607}"/>
    <cellStyle name="Comma 7 2 4 2 4" xfId="48005" xr:uid="{7DF47759-BFCE-4665-95A9-F2EABE00FA71}"/>
    <cellStyle name="Comma 7 2 4 3" xfId="2735" xr:uid="{2E4F1FC0-533B-410E-820F-DC1B49CC1443}"/>
    <cellStyle name="Comma 7 2 4 3 2" xfId="51084" xr:uid="{CD2E79F4-E6CE-4CF6-8A7F-EBDE836C65AB}"/>
    <cellStyle name="Comma 7 2 4 3 3" xfId="48834" xr:uid="{A33FA14A-F389-49A8-A13B-6FAFB7517A7D}"/>
    <cellStyle name="Comma 7 2 4 4" xfId="45570" xr:uid="{AB39B5F9-F4DD-4176-A6A8-50E5BF1AFD94}"/>
    <cellStyle name="Comma 7 2 4 4 2" xfId="49451" xr:uid="{3D98A30A-A11A-4F99-A075-A488DE35A6CA}"/>
    <cellStyle name="Comma 7 2 4 5" xfId="46009" xr:uid="{894CE10B-372C-4F0A-80C6-9F76F8F914A5}"/>
    <cellStyle name="Comma 7 2 4 6" xfId="47136" xr:uid="{239DE4C4-BDBF-4211-B626-55EBA15BC21A}"/>
    <cellStyle name="Comma 7 2 4 7" xfId="44886" xr:uid="{FDDCB79F-4B81-4962-9575-B2CB867D366E}"/>
    <cellStyle name="Comma 7 2 4 8" xfId="44254" xr:uid="{4BEFC423-C1A1-4513-917E-3A8F86C25630}"/>
    <cellStyle name="Comma 7 2 5" xfId="1121" xr:uid="{7DA395E5-8622-4C96-AFA7-A54742C63C80}"/>
    <cellStyle name="Comma 7 2 5 2" xfId="1992" xr:uid="{3602A5C8-3C6A-4484-8D27-9B07F7A8E9CD}"/>
    <cellStyle name="Comma 7 2 5 2 2" xfId="3702" xr:uid="{89C25CDF-EED1-4BBE-AC7E-29054F6770C3}"/>
    <cellStyle name="Comma 7 2 5 2 2 2" xfId="52049" xr:uid="{221FD758-0784-407B-A80B-816A703BC0C9}"/>
    <cellStyle name="Comma 7 2 5 2 3" xfId="50355" xr:uid="{01BB6981-DDC3-4377-859B-DB917FD522DC}"/>
    <cellStyle name="Comma 7 2 5 2 4" xfId="48103" xr:uid="{B5C5393B-C771-48EF-904C-DDF4B83DA806}"/>
    <cellStyle name="Comma 7 2 5 3" xfId="2833" xr:uid="{611EA764-F585-4EE1-9641-1A65868F716C}"/>
    <cellStyle name="Comma 7 2 5 3 2" xfId="51182" xr:uid="{4AD9155D-13AB-46B5-8AA2-F4DFE13DF4F4}"/>
    <cellStyle name="Comma 7 2 5 3 3" xfId="48880" xr:uid="{11FA6F56-1AC6-48DC-A37C-CDB7C5FC6EB5}"/>
    <cellStyle name="Comma 7 2 5 4" xfId="49546" xr:uid="{9185BED4-3C24-4FAC-AE3E-0E52A5CAE89C}"/>
    <cellStyle name="Comma 7 2 5 5" xfId="47234" xr:uid="{39022B30-F9DE-470F-ADB3-2826D494D5CD}"/>
    <cellStyle name="Comma 7 2 5 6" xfId="44799" xr:uid="{B2EAD4EC-C49E-4979-8BBF-C8AB86DBC105}"/>
    <cellStyle name="Comma 7 2 6" xfId="45291" xr:uid="{FE47945E-0D6C-49AA-AA01-39310BA4D74C}"/>
    <cellStyle name="Comma 7 2 6 2" xfId="46680" xr:uid="{A319FFB4-7E07-4194-A794-46F5CE69B787}"/>
    <cellStyle name="Comma 7 2 7" xfId="45169" xr:uid="{EA7C4F88-A4B2-42E1-AE44-1CC8E197C9AE}"/>
    <cellStyle name="Comma 7 2 8" xfId="45487" xr:uid="{3EAEAB1D-AAC2-4DDA-BD2A-97DBA0CEE1FF}"/>
    <cellStyle name="Comma 7 2 9" xfId="45919" xr:uid="{8F762093-EE4E-4A0F-B686-DD57E41A1FB5}"/>
    <cellStyle name="Comma 7 3" xfId="758" xr:uid="{1620DE7D-9D53-4C43-9787-BC5B0F2AD786}"/>
    <cellStyle name="Comma 7 3 10" xfId="44568" xr:uid="{AC6FF78F-8313-480C-AABC-073B69CC82B7}"/>
    <cellStyle name="Comma 7 3 11" xfId="44110" xr:uid="{040CEA6B-F55E-483D-9FD5-8F37869A30EF}"/>
    <cellStyle name="Comma 7 3 2" xfId="893" xr:uid="{3DC7E62C-A215-4B83-95DF-430800E24724}"/>
    <cellStyle name="Comma 7 3 2 2" xfId="1765" xr:uid="{8C2E65D8-EE42-4CA1-82D2-97C01781F9E0}"/>
    <cellStyle name="Comma 7 3 2 2 2" xfId="3475" xr:uid="{98F5F261-A487-4F0A-8652-57A8B6FC259A}"/>
    <cellStyle name="Comma 7 3 2 2 2 2" xfId="51822" xr:uid="{6E014285-A505-4AF5-B54F-5D82E305A00C}"/>
    <cellStyle name="Comma 7 3 2 2 3" xfId="50135" xr:uid="{70B00081-98CB-4F5B-9A11-D8F9432AEEC8}"/>
    <cellStyle name="Comma 7 3 2 2 4" xfId="47876" xr:uid="{95885C3A-5574-4FB0-8DB4-7BB9BFA208B9}"/>
    <cellStyle name="Comma 7 3 2 3" xfId="2606" xr:uid="{150473ED-709A-445F-9810-0574AC54C6AD}"/>
    <cellStyle name="Comma 7 3 2 3 2" xfId="50955" xr:uid="{FC9EA9A6-CD9A-45EB-ACCD-D4D47719EBCE}"/>
    <cellStyle name="Comma 7 3 2 3 3" xfId="48712" xr:uid="{09ECC34D-4742-41F0-BE42-02019F474DEE}"/>
    <cellStyle name="Comma 7 3 2 4" xfId="45742" xr:uid="{067C6D80-C1A7-474A-89A6-2E1F094689EE}"/>
    <cellStyle name="Comma 7 3 2 4 2" xfId="49323" xr:uid="{08BCFA15-9578-4C9B-82C7-C4B3059593CE}"/>
    <cellStyle name="Comma 7 3 2 5" xfId="46201" xr:uid="{31468AF1-128E-4247-A54B-4A76F102366C}"/>
    <cellStyle name="Comma 7 3 2 6" xfId="47007" xr:uid="{9636D7E2-B01C-48C6-A7D6-0FAF5E4109D9}"/>
    <cellStyle name="Comma 7 3 2 7" xfId="45034" xr:uid="{587C4343-F25C-422A-8841-88176F4CBB60}"/>
    <cellStyle name="Comma 7 3 2 8" xfId="44434" xr:uid="{3BE6C703-897B-445C-BBF9-4FDB1CAE79A4}"/>
    <cellStyle name="Comma 7 3 3" xfId="1313" xr:uid="{1AF57AFA-65B2-4556-A83E-E645FF71EBE0}"/>
    <cellStyle name="Comma 7 3 3 2" xfId="2184" xr:uid="{A26FE151-8D78-4601-B5FF-563907833B42}"/>
    <cellStyle name="Comma 7 3 3 2 2" xfId="3894" xr:uid="{D1C9B8D6-04BA-4342-A30E-BD21F13B6D86}"/>
    <cellStyle name="Comma 7 3 3 2 2 2" xfId="52241" xr:uid="{4FBDF4E2-B6EB-45EB-B262-04DB6F187375}"/>
    <cellStyle name="Comma 7 3 3 2 3" xfId="50538" xr:uid="{833D6C6C-FBD4-45DD-A4F4-14F9F9C6DCF4}"/>
    <cellStyle name="Comma 7 3 3 2 4" xfId="48295" xr:uid="{3FE154B8-E535-49BD-9DC5-EEA445F4340C}"/>
    <cellStyle name="Comma 7 3 3 3" xfId="3025" xr:uid="{A9160A78-2A80-4C75-9E11-60B8EC551F77}"/>
    <cellStyle name="Comma 7 3 3 3 2" xfId="51374" xr:uid="{A69A5B77-D812-4CAC-89E1-7428357A83CA}"/>
    <cellStyle name="Comma 7 3 3 3 3" xfId="48924" xr:uid="{ECDA581F-014A-4B92-9659-6513AAA24C24}"/>
    <cellStyle name="Comma 7 3 3 4" xfId="49719" xr:uid="{B605E88F-24CE-4DFC-9FDF-1206E2B5B3A6}"/>
    <cellStyle name="Comma 7 3 3 5" xfId="47426" xr:uid="{392D55F2-1192-42DF-A8D1-FDD8199FB1AD}"/>
    <cellStyle name="Comma 7 3 3 6" xfId="44747" xr:uid="{16FA6456-8744-41FF-BC29-FAF4A6D43931}"/>
    <cellStyle name="Comma 7 3 4" xfId="1630" xr:uid="{4A49DA6A-0466-48F8-8418-9F9807A09C5E}"/>
    <cellStyle name="Comma 7 3 4 2" xfId="3340" xr:uid="{C9D39BD7-3928-4125-B6B3-3BB2299FBC34}"/>
    <cellStyle name="Comma 7 3 4 2 2" xfId="51689" xr:uid="{8B49FE35-049B-4980-B84E-479DB5C2D4F1}"/>
    <cellStyle name="Comma 7 3 4 3" xfId="50008" xr:uid="{4F15782A-193D-4477-8077-DA2458B58C04}"/>
    <cellStyle name="Comma 7 3 4 4" xfId="47741" xr:uid="{C673DC0E-A745-4676-AEB2-5C1914979F3A}"/>
    <cellStyle name="Comma 7 3 4 5" xfId="45360" xr:uid="{297B0A99-6E8D-409A-BD5A-841E8DC1A5D5}"/>
    <cellStyle name="Comma 7 3 5" xfId="2471" xr:uid="{DE2194F9-778C-4B72-86D5-CB1ECAC5CF43}"/>
    <cellStyle name="Comma 7 3 5 2" xfId="50822" xr:uid="{9E51FE9E-1B70-408D-B552-E4999C45020F}"/>
    <cellStyle name="Comma 7 3 5 3" xfId="48582" xr:uid="{87A5DA5C-A3CA-4D2B-BFA6-B16DC436E7E9}"/>
    <cellStyle name="Comma 7 3 6" xfId="45243" xr:uid="{A0EE3427-014E-405B-9BCE-10AB9E55937A}"/>
    <cellStyle name="Comma 7 3 6 2" xfId="46872" xr:uid="{BD296EA4-5927-40B6-9BA5-8C29F11E6AF6}"/>
    <cellStyle name="Comma 7 3 7" xfId="45434" xr:uid="{764349BE-9D23-49AD-BBFB-A730C41A017B}"/>
    <cellStyle name="Comma 7 3 7 2" xfId="49193" xr:uid="{B12383D2-F1B8-4096-B61C-8F95C13A68DE}"/>
    <cellStyle name="Comma 7 3 8" xfId="45865" xr:uid="{F6A126FC-7CD9-476F-84DD-97BFAB085EF0}"/>
    <cellStyle name="Comma 7 3 9" xfId="46536" xr:uid="{B2E1A98D-FF4D-4DD3-862B-8D154AC2FBF5}"/>
    <cellStyle name="Comma 7 4" xfId="704" xr:uid="{3DFC5B12-67C5-451C-A454-535E23A664FA}"/>
    <cellStyle name="Comma 7 4 10" xfId="44664" xr:uid="{6DAE9710-2B7E-4D1B-9D8C-BFC0E9A1C27A}"/>
    <cellStyle name="Comma 7 4 11" xfId="44386" xr:uid="{7CE545AD-2F98-4395-8B67-BBE1CB407522}"/>
    <cellStyle name="Comma 7 4 2" xfId="855" xr:uid="{505EE2C4-69F4-4BB8-B3F8-6D07B55D2672}"/>
    <cellStyle name="Comma 7 4 2 2" xfId="1727" xr:uid="{2BC35246-DEE5-4714-A4B3-69CB5CD0ADDE}"/>
    <cellStyle name="Comma 7 4 2 2 2" xfId="3437" xr:uid="{C0D45533-F493-4C0A-921A-E300EB8EC826}"/>
    <cellStyle name="Comma 7 4 2 2 2 2" xfId="51785" xr:uid="{4596F400-E072-4502-A761-D89C32BA8CC9}"/>
    <cellStyle name="Comma 7 4 2 2 3" xfId="50100" xr:uid="{F590B1A8-5E26-44E2-9C44-EB7846338737}"/>
    <cellStyle name="Comma 7 4 2 2 4" xfId="47838" xr:uid="{3890A44E-0ADF-4118-A623-275DF5518602}"/>
    <cellStyle name="Comma 7 4 2 3" xfId="2568" xr:uid="{F98A1920-65C8-444A-ABDB-A9D9C2BF3A47}"/>
    <cellStyle name="Comma 7 4 2 3 2" xfId="50918" xr:uid="{017FE6B9-63AD-4F61-91E2-4B60EEAC54F0}"/>
    <cellStyle name="Comma 7 4 2 3 3" xfId="48675" xr:uid="{937BD72A-B0DF-463B-8B88-EBFE71363247}"/>
    <cellStyle name="Comma 7 4 2 4" xfId="49288" xr:uid="{77377814-88FF-4A63-AE3F-DDE8DB6EC294}"/>
    <cellStyle name="Comma 7 4 2 5" xfId="46969" xr:uid="{50583AF4-0AE3-41C9-AC4D-9E2D7426EBD3}"/>
    <cellStyle name="Comma 7 4 3" xfId="1260" xr:uid="{786408EA-2847-4E9B-8E81-6CF58B357B71}"/>
    <cellStyle name="Comma 7 4 3 2" xfId="2131" xr:uid="{46B76FE4-303D-4C19-83D0-192DFF6D8E20}"/>
    <cellStyle name="Comma 7 4 3 2 2" xfId="3841" xr:uid="{46CCB51B-096D-4A74-83FB-3889BDDB61FD}"/>
    <cellStyle name="Comma 7 4 3 2 2 2" xfId="52188" xr:uid="{E5A3F7B7-4BD1-427C-8774-B5C5948B30DA}"/>
    <cellStyle name="Comma 7 4 3 2 3" xfId="50489" xr:uid="{C1398A99-1B8D-4940-9DA2-B9C652E3C4B2}"/>
    <cellStyle name="Comma 7 4 3 2 4" xfId="48242" xr:uid="{0C23B66E-81C3-4E4F-9D7E-84797F032699}"/>
    <cellStyle name="Comma 7 4 3 3" xfId="2972" xr:uid="{1BE7E3C5-CBDF-46AB-8558-FE6812D901A9}"/>
    <cellStyle name="Comma 7 4 3 3 2" xfId="51321" xr:uid="{A9662006-2D8F-417F-9CB9-1F99F200E072}"/>
    <cellStyle name="Comma 7 4 3 4" xfId="49673" xr:uid="{68021D3F-5A6A-40B7-8BCE-062CDBBAF6A2}"/>
    <cellStyle name="Comma 7 4 3 5" xfId="47373" xr:uid="{B119FD39-910B-436E-BA65-4464B014AD24}"/>
    <cellStyle name="Comma 7 4 4" xfId="1577" xr:uid="{5543A3B5-D834-4A1F-B5D9-0DCBAB01F1B0}"/>
    <cellStyle name="Comma 7 4 4 2" xfId="3287" xr:uid="{1A238341-07AB-446F-B619-58CF144157C7}"/>
    <cellStyle name="Comma 7 4 4 2 2" xfId="51636" xr:uid="{15A6FB83-1F72-4AC4-A45C-BB35852801B6}"/>
    <cellStyle name="Comma 7 4 4 3" xfId="49959" xr:uid="{7A982D28-1CD1-41FF-B0DD-3DFCE73068F3}"/>
    <cellStyle name="Comma 7 4 4 4" xfId="47688" xr:uid="{67E1FFBA-25F8-4DD0-8BEF-F9E68D6AE8B0}"/>
    <cellStyle name="Comma 7 4 5" xfId="2418" xr:uid="{35E85015-8F73-4EEF-A39B-F232D98942A9}"/>
    <cellStyle name="Comma 7 4 5 2" xfId="50769" xr:uid="{A425BF42-319F-427D-8315-95AB7A4EA338}"/>
    <cellStyle name="Comma 7 4 5 3" xfId="48529" xr:uid="{AA0A4991-5A23-45BF-AD58-2AE09D62ACE9}"/>
    <cellStyle name="Comma 7 4 6" xfId="45206" xr:uid="{1971D623-718E-4F50-B827-D749C6BE50F0}"/>
    <cellStyle name="Comma 7 4 6 2" xfId="46819" xr:uid="{1BFEE52A-7C88-4A86-A734-88CD21A0DEA4}"/>
    <cellStyle name="Comma 7 4 7" xfId="45692" xr:uid="{D5333640-6BB8-42AF-8382-FDA6633485D4}"/>
    <cellStyle name="Comma 7 4 7 2" xfId="49140" xr:uid="{357B707A-C97C-42ED-A1E1-D2EEBD2C9BA7}"/>
    <cellStyle name="Comma 7 4 8" xfId="46148" xr:uid="{5A8F8B1C-FABC-4874-84A9-5A5327449108}"/>
    <cellStyle name="Comma 7 4 9" xfId="46483" xr:uid="{54796D0D-8950-4D3B-8D4C-F56BCEAA224F}"/>
    <cellStyle name="Comma 7 5" xfId="632" xr:uid="{E9E457FE-F7A3-4A23-ACBE-1AEE498BD7DF}"/>
    <cellStyle name="Comma 7 5 10" xfId="44317" xr:uid="{4A135606-915C-4180-8B74-01CA3B7A2CCA}"/>
    <cellStyle name="Comma 7 5 2" xfId="1188" xr:uid="{B8811087-3319-4062-95DC-06D2B2C6EF5E}"/>
    <cellStyle name="Comma 7 5 2 2" xfId="2059" xr:uid="{35C6E144-680F-4C70-98E1-8FD76974B27F}"/>
    <cellStyle name="Comma 7 5 2 2 2" xfId="3769" xr:uid="{23771F7E-29A9-49F2-BE58-3FE6594364E2}"/>
    <cellStyle name="Comma 7 5 2 2 2 2" xfId="52116" xr:uid="{A3CE56C2-9B09-46B3-A64E-C4B31AB63D0B}"/>
    <cellStyle name="Comma 7 5 2 2 3" xfId="50420" xr:uid="{4E5F9228-03B6-4255-B40F-194815CAEF1E}"/>
    <cellStyle name="Comma 7 5 2 2 4" xfId="48170" xr:uid="{2C6CDC22-2A1C-449E-9D15-B4658C7F845E}"/>
    <cellStyle name="Comma 7 5 2 3" xfId="2900" xr:uid="{7A80E69B-28BF-46BD-A694-2FB3782D8329}"/>
    <cellStyle name="Comma 7 5 2 3 2" xfId="51249" xr:uid="{CBFBE98D-EC97-4732-B8B5-80312F7FC867}"/>
    <cellStyle name="Comma 7 5 2 4" xfId="49607" xr:uid="{3D5E74C7-BC16-4805-AAB9-AD63AB01E43E}"/>
    <cellStyle name="Comma 7 5 2 5" xfId="47301" xr:uid="{EA2A6EC8-29D9-4521-87E6-D1B9A2C3E96F}"/>
    <cellStyle name="Comma 7 5 3" xfId="1505" xr:uid="{5211E4E6-7712-4CE0-8F7E-E03035C07D04}"/>
    <cellStyle name="Comma 7 5 3 2" xfId="3215" xr:uid="{7676C1BB-1D88-4D58-932C-A0C6DD5B5A50}"/>
    <cellStyle name="Comma 7 5 3 2 2" xfId="51564" xr:uid="{66E92FC9-D7B1-4899-A683-4B06E1868F06}"/>
    <cellStyle name="Comma 7 5 3 3" xfId="49890" xr:uid="{69CA656E-071A-44F1-BE63-E02C9A7C4ECD}"/>
    <cellStyle name="Comma 7 5 3 4" xfId="47616" xr:uid="{BC6B5F4C-6826-43E4-A107-E53A3B146497}"/>
    <cellStyle name="Comma 7 5 4" xfId="2346" xr:uid="{B4CBA84B-9DE3-413E-AEB0-ECAB3654653F}"/>
    <cellStyle name="Comma 7 5 4 2" xfId="50697" xr:uid="{0540CC8C-D37B-477A-9690-AD0EBFAD28E6}"/>
    <cellStyle name="Comma 7 5 4 3" xfId="48457" xr:uid="{242EFBAB-9C1D-4110-A2F5-4C59E5A5AF79}"/>
    <cellStyle name="Comma 7 5 5" xfId="45144" xr:uid="{5BD67E28-6D90-40BA-A493-6D9C6DAA5922}"/>
    <cellStyle name="Comma 7 5 5 2" xfId="46747" xr:uid="{566DD29A-CA06-4189-AD2C-68C7C886D61B}"/>
    <cellStyle name="Comma 7 5 6" xfId="45630" xr:uid="{37E7CD0B-4CCA-4180-A561-7E17AEF9B180}"/>
    <cellStyle name="Comma 7 5 6 2" xfId="49068" xr:uid="{F06CA49D-1470-4E24-B27D-D965230C1C5D}"/>
    <cellStyle name="Comma 7 5 7" xfId="46076" xr:uid="{C0A632C5-ABCE-430B-B017-9FA823AE392B}"/>
    <cellStyle name="Comma 7 5 8" xfId="46411" xr:uid="{64ED4AD7-93EB-4A80-99CE-37EFC204FBB8}"/>
    <cellStyle name="Comma 7 5 9" xfId="44947" xr:uid="{43109F1C-8297-4F75-A2FC-B38C4C4925D2}"/>
    <cellStyle name="Comma 7 6" xfId="934" xr:uid="{6C65D7C9-6711-4235-93CC-0A2E7BB6F8EC}"/>
    <cellStyle name="Comma 7 6 2" xfId="1806" xr:uid="{9F7190A5-C149-448F-B326-2B8D233DAD51}"/>
    <cellStyle name="Comma 7 6 2 2" xfId="3516" xr:uid="{1F882D07-C259-4120-90DC-8367731C9725}"/>
    <cellStyle name="Comma 7 6 2 2 2" xfId="51863" xr:uid="{75487EAF-AF15-472A-A183-F1CD99A9BEE6}"/>
    <cellStyle name="Comma 7 6 2 3" xfId="50172" xr:uid="{3A43931D-32FE-4922-A45A-77EBE75F3801}"/>
    <cellStyle name="Comma 7 6 2 4" xfId="47917" xr:uid="{C22B97C3-48A6-4D79-9249-14B6C866EEA9}"/>
    <cellStyle name="Comma 7 6 3" xfId="2647" xr:uid="{FFCFB653-C9E6-4CB7-9E0F-E41F7D3903CE}"/>
    <cellStyle name="Comma 7 6 3 2" xfId="50996" xr:uid="{2CFCED72-9DFB-41B3-AD1A-68DFEA3C2ADB}"/>
    <cellStyle name="Comma 7 6 3 3" xfId="48753" xr:uid="{AF817FAB-3E92-4447-8FD4-2F89D745FC38}"/>
    <cellStyle name="Comma 7 6 4" xfId="45529" xr:uid="{18F6F3CC-80E9-4483-A975-9D128ECCF71E}"/>
    <cellStyle name="Comma 7 6 4 2" xfId="47048" xr:uid="{863D11DD-A267-4224-BD0F-D9E01AD5242C}"/>
    <cellStyle name="Comma 7 6 5" xfId="45963" xr:uid="{CD4BA2B0-2D87-46B2-A768-84D3A2D50227}"/>
    <cellStyle name="Comma 7 6 5 2" xfId="49364" xr:uid="{5790B74C-D330-46CB-BC3A-24AE0AA9B316}"/>
    <cellStyle name="Comma 7 6 6" xfId="46342" xr:uid="{4BACA417-86AB-4003-B03A-5BC63178B295}"/>
    <cellStyle name="Comma 7 6 7" xfId="44844" xr:uid="{4D85BF89-C7D0-46BF-8280-A611B95D2B76}"/>
    <cellStyle name="Comma 7 6 8" xfId="44208" xr:uid="{A27EED79-E7ED-43A6-BC49-445AE428E52D}"/>
    <cellStyle name="Comma 7 7" xfId="983" xr:uid="{F4B7CABF-0206-4056-8EE8-E2879CA0DCBB}"/>
    <cellStyle name="Comma 7 7 2" xfId="1854" xr:uid="{EEF24342-4264-4D96-8E40-C50D5132BCCA}"/>
    <cellStyle name="Comma 7 7 2 2" xfId="3564" xr:uid="{0604AAEE-3D24-4B07-95E5-2D7AF2797A04}"/>
    <cellStyle name="Comma 7 7 2 2 2" xfId="51911" xr:uid="{A7A94EF2-5FD1-4404-9E87-DADCB05C4512}"/>
    <cellStyle name="Comma 7 7 2 3" xfId="50219" xr:uid="{18C83408-57DC-461C-87B9-BD14CC508128}"/>
    <cellStyle name="Comma 7 7 2 4" xfId="47965" xr:uid="{FD6FC3FB-30FC-49EC-808D-B6D080C961D2}"/>
    <cellStyle name="Comma 7 7 3" xfId="2695" xr:uid="{DB1F57EC-DA0F-44A6-9298-3D7AD9178B52}"/>
    <cellStyle name="Comma 7 7 3 2" xfId="51044" xr:uid="{AA845E79-5528-4B6A-8101-737D1AA7D119}"/>
    <cellStyle name="Comma 7 7 3 3" xfId="48800" xr:uid="{E630F40D-8073-4B1C-8332-7176B820FB62}"/>
    <cellStyle name="Comma 7 7 4" xfId="49411" xr:uid="{9A1DBB85-ACB8-4F07-8332-BEAC4EC2FA3F}"/>
    <cellStyle name="Comma 7 7 5" xfId="47096" xr:uid="{9F929D95-81E5-495A-A857-3527CD6BFB85}"/>
    <cellStyle name="Comma 7 7 6" xfId="44699" xr:uid="{B703078D-83B4-427C-84CA-A8BD9409B485}"/>
    <cellStyle name="Comma 7 8" xfId="1075" xr:uid="{82F8CF6A-D11B-4058-B1E7-29B372A2345C}"/>
    <cellStyle name="Comma 7 8 2" xfId="1946" xr:uid="{7069C2A8-A999-434A-BE53-9A426F46D380}"/>
    <cellStyle name="Comma 7 8 2 2" xfId="3656" xr:uid="{BE1B8995-492E-4806-AD1F-49E071640DE2}"/>
    <cellStyle name="Comma 7 8 2 2 2" xfId="52003" xr:uid="{04ED5749-9CE9-405E-9583-83DA9D4F8A70}"/>
    <cellStyle name="Comma 7 8 2 3" xfId="50309" xr:uid="{3E93E252-D2D3-4ACA-AFAF-F69F3F33088E}"/>
    <cellStyle name="Comma 7 8 2 4" xfId="48057" xr:uid="{F772BEC5-7442-4103-8FE1-53A844212D91}"/>
    <cellStyle name="Comma 7 8 3" xfId="2787" xr:uid="{E3537A34-30AA-448F-8615-A6B58041565F}"/>
    <cellStyle name="Comma 7 8 3 2" xfId="51136" xr:uid="{0E72AFA1-7069-4CEB-9845-56E9F879CFCC}"/>
    <cellStyle name="Comma 7 8 4" xfId="49502" xr:uid="{08295AF1-6925-4BF7-95ED-FE8A32B35559}"/>
    <cellStyle name="Comma 7 8 5" xfId="47188" xr:uid="{9CEAEF95-1777-4A3C-A860-F67DC5FA4AA3}"/>
    <cellStyle name="Comma 7 8 6" xfId="45334" xr:uid="{A2A63D6F-DD7F-4DA0-9D80-598D076CE69F}"/>
    <cellStyle name="Comma 7 9" xfId="1438" xr:uid="{6361E992-3AE7-40C6-848D-0CDACF8A39B3}"/>
    <cellStyle name="Comma 7 9 2" xfId="3148" xr:uid="{6A54F5BC-5DF9-411E-BB6C-4B64F4C7A981}"/>
    <cellStyle name="Comma 7 9 2 2" xfId="51497" xr:uid="{4D9B12F6-DC2B-480A-8F65-005C7AD63F7A}"/>
    <cellStyle name="Comma 7 9 3" xfId="49825" xr:uid="{CD7E0E9A-1CAD-427D-855C-3B36D91B7238}"/>
    <cellStyle name="Comma 7 9 4" xfId="47549" xr:uid="{6EBB08A0-0003-40BC-B69B-13D555523EEB}"/>
    <cellStyle name="Comma 8" xfId="556" xr:uid="{D006A34A-50E2-4664-8DA1-F6EDD9250068}"/>
    <cellStyle name="Comma 8 10" xfId="4008" xr:uid="{541888F1-70B5-42F3-A8C8-1BD1E5CFE816}"/>
    <cellStyle name="Comma 8 10 2" xfId="49015" xr:uid="{1EEF8469-395C-497B-8BD5-406D7474D9BF}"/>
    <cellStyle name="Comma 8 10 3" xfId="46649" xr:uid="{E07A288D-EFA8-41A5-B95C-5A28D7726C1B}"/>
    <cellStyle name="Comma 8 11" xfId="45421" xr:uid="{B569E585-7116-4BD6-AD0D-8439C327B5DF}"/>
    <cellStyle name="Comma 8 12" xfId="45851" xr:uid="{7D548F85-B016-47E1-AE3A-A439F181E413}"/>
    <cellStyle name="Comma 8 13" xfId="46272" xr:uid="{6C5621ED-204A-46D8-8C74-58C8433B991D}"/>
    <cellStyle name="Comma 8 14" xfId="44554" xr:uid="{F6301270-B1E3-4FAA-A55D-A06578CB799C}"/>
    <cellStyle name="Comma 8 15" xfId="44096" xr:uid="{7F49FBE2-8014-4C8A-AB68-F7372D45B479}"/>
    <cellStyle name="Comma 8 2" xfId="580" xr:uid="{E874803E-F133-4E3C-B524-75FCAD2F7406}"/>
    <cellStyle name="Comma 8 2 10" xfId="44679" xr:uid="{1E09C6FD-D8EF-47B8-91F5-470C4E692CFB}"/>
    <cellStyle name="Comma 8 2 11" xfId="44269" xr:uid="{23A55F44-6884-4236-9F0C-867A7B59A706}"/>
    <cellStyle name="Comma 8 2 2" xfId="744" xr:uid="{66E28AFE-B162-4CFA-8520-4312FE3A2C4E}"/>
    <cellStyle name="Comma 8 2 2 2" xfId="1299" xr:uid="{A5175B2C-9BE3-4ADE-88C4-FEC234BE6A61}"/>
    <cellStyle name="Comma 8 2 2 2 2" xfId="2170" xr:uid="{3A22A556-7C06-405E-8573-12DE8CFE6E68}"/>
    <cellStyle name="Comma 8 2 2 2 2 2" xfId="3880" xr:uid="{015157F8-18C3-4DF0-8448-A0E59655FC3C}"/>
    <cellStyle name="Comma 8 2 2 2 2 2 2" xfId="52227" xr:uid="{D89E8B52-4FCF-41D2-B519-C2D9D838E216}"/>
    <cellStyle name="Comma 8 2 2 2 2 3" xfId="50527" xr:uid="{29E3A0C9-E3E0-4772-A164-3DD7CB555745}"/>
    <cellStyle name="Comma 8 2 2 2 2 4" xfId="48281" xr:uid="{A6481CA5-EADF-40CA-82FD-B14890329513}"/>
    <cellStyle name="Comma 8 2 2 2 3" xfId="3011" xr:uid="{B1C528CF-C9E3-4898-8B52-7CC31FB780F4}"/>
    <cellStyle name="Comma 8 2 2 2 3 2" xfId="51360" xr:uid="{59A91EC9-8D05-4A63-8013-1CA359402D39}"/>
    <cellStyle name="Comma 8 2 2 2 4" xfId="49709" xr:uid="{7E4A8098-FB8A-46F1-98D7-9C2508E83101}"/>
    <cellStyle name="Comma 8 2 2 2 5" xfId="47412" xr:uid="{EB793178-13CF-4095-9070-9BB2740CC98D}"/>
    <cellStyle name="Comma 8 2 2 3" xfId="1616" xr:uid="{D3DB2AE9-18EE-4E6F-8CF0-F854CDAE5D46}"/>
    <cellStyle name="Comma 8 2 2 3 2" xfId="3326" xr:uid="{DF00F422-B084-4BB0-AC21-064D09638ACE}"/>
    <cellStyle name="Comma 8 2 2 3 2 2" xfId="51675" xr:uid="{3BA0754B-483B-4564-8446-E554F1E5164B}"/>
    <cellStyle name="Comma 8 2 2 3 3" xfId="49997" xr:uid="{5718BDE0-5899-4823-BFEB-0613E94AC8FF}"/>
    <cellStyle name="Comma 8 2 2 3 4" xfId="47727" xr:uid="{34A51A7B-CDDD-437C-A7C3-FE8C8210B87B}"/>
    <cellStyle name="Comma 8 2 2 4" xfId="2457" xr:uid="{1A9D0ED9-8E58-4626-A464-D02EF518C0B6}"/>
    <cellStyle name="Comma 8 2 2 4 2" xfId="50808" xr:uid="{177968B1-66E2-4F9E-9BF8-9F287D228AFD}"/>
    <cellStyle name="Comma 8 2 2 4 3" xfId="48568" xr:uid="{94A767AC-4FA3-40F9-9282-F4D5C33CF785}"/>
    <cellStyle name="Comma 8 2 2 5" xfId="45729" xr:uid="{BF2236C9-F5E4-490F-A657-96B658F97A63}"/>
    <cellStyle name="Comma 8 2 2 5 2" xfId="49179" xr:uid="{01CB352A-85CF-41F6-A83F-00625E1B90DE}"/>
    <cellStyle name="Comma 8 2 2 6" xfId="46187" xr:uid="{FD58EBAB-C74F-41BA-9ABC-AA1AA89D32BC}"/>
    <cellStyle name="Comma 8 2 2 7" xfId="46858" xr:uid="{1B7A729B-6E73-45BA-94F4-BF4850C6551E}"/>
    <cellStyle name="Comma 8 2 2 8" xfId="45022" xr:uid="{0EA63D48-0E55-4004-9BD9-29325AF3D985}"/>
    <cellStyle name="Comma 8 2 3" xfId="1038" xr:uid="{2C3653E1-6D45-49B4-8E87-E657A7DB411F}"/>
    <cellStyle name="Comma 8 2 3 2" xfId="1909" xr:uid="{D82B130C-3D4F-408D-9688-C452995FA958}"/>
    <cellStyle name="Comma 8 2 3 2 2" xfId="3619" xr:uid="{03BF5B0D-B2EC-4AF1-98DB-48C626973646}"/>
    <cellStyle name="Comma 8 2 3 2 2 2" xfId="51966" xr:uid="{89753F25-400A-4FB7-B843-26C84F441BB8}"/>
    <cellStyle name="Comma 8 2 3 2 3" xfId="50272" xr:uid="{AC27BDEC-F8E3-466F-B524-1E7D234B15AC}"/>
    <cellStyle name="Comma 8 2 3 2 4" xfId="48020" xr:uid="{FCC87093-7774-401E-A4D7-15A62DF5F877}"/>
    <cellStyle name="Comma 8 2 3 3" xfId="2750" xr:uid="{62A3C7DE-6006-4BF9-B02B-8CD1B9B08ACA}"/>
    <cellStyle name="Comma 8 2 3 3 2" xfId="51099" xr:uid="{6D64D7E5-99D3-43E2-8E37-91420303440E}"/>
    <cellStyle name="Comma 8 2 3 3 3" xfId="48848" xr:uid="{C4DEBB4C-DD35-492B-AD06-E3C4FD6908E2}"/>
    <cellStyle name="Comma 8 2 3 4" xfId="49466" xr:uid="{112D7554-3C22-4F0C-B132-C38A6B0743C0}"/>
    <cellStyle name="Comma 8 2 3 5" xfId="47151" xr:uid="{12DF48D4-7B28-4C4A-AABB-0A99AEA536D1}"/>
    <cellStyle name="Comma 8 2 4" xfId="1136" xr:uid="{942EF228-ABCF-48A1-9444-193C65768528}"/>
    <cellStyle name="Comma 8 2 4 2" xfId="2007" xr:uid="{377EA4B8-35DB-404C-AC76-B8D36B1CB47E}"/>
    <cellStyle name="Comma 8 2 4 2 2" xfId="3717" xr:uid="{2AC46538-A4F1-4910-8648-53D8796EAAB4}"/>
    <cellStyle name="Comma 8 2 4 2 2 2" xfId="52064" xr:uid="{679CEE0F-AE63-4C38-8D11-F50774E34090}"/>
    <cellStyle name="Comma 8 2 4 2 3" xfId="50370" xr:uid="{E264226B-4544-42D9-9442-815FF3CAF2AB}"/>
    <cellStyle name="Comma 8 2 4 2 4" xfId="48118" xr:uid="{DE11427F-A9C3-4D29-AD96-C489BE9C7FBE}"/>
    <cellStyle name="Comma 8 2 4 3" xfId="2848" xr:uid="{8E71EFAA-0C9B-4676-8B03-275FDC5FE1B4}"/>
    <cellStyle name="Comma 8 2 4 3 2" xfId="51197" xr:uid="{C14694AC-137F-4D1E-A964-2DA9708ECCB4}"/>
    <cellStyle name="Comma 8 2 4 4" xfId="49561" xr:uid="{D56C7E29-68E3-422D-977E-7AEA5A3AC59E}"/>
    <cellStyle name="Comma 8 2 4 5" xfId="47249" xr:uid="{D6D36063-3A1D-4AB3-8BC6-24967C496473}"/>
    <cellStyle name="Comma 8 2 5" xfId="45299" xr:uid="{A7C8975B-97CB-4C74-B39D-22C999CFEBDF}"/>
    <cellStyle name="Comma 8 2 5 2" xfId="46695" xr:uid="{E497DA3A-719A-4B90-8473-2F8C2CF6693F}"/>
    <cellStyle name="Comma 8 2 6" xfId="45234" xr:uid="{7764DAC3-8932-4BAE-9E58-F767009DB515}"/>
    <cellStyle name="Comma 8 2 7" xfId="45585" xr:uid="{42418DF3-A78E-4218-BE38-6D2926F0A697}"/>
    <cellStyle name="Comma 8 2 8" xfId="46024" xr:uid="{8621093A-38F7-42B8-96F6-63F8C2E93EE8}"/>
    <cellStyle name="Comma 8 2 9" xfId="46522" xr:uid="{69C8BB31-6546-4B08-867D-55F1B88266B5}"/>
    <cellStyle name="Comma 8 3" xfId="634" xr:uid="{A31F9835-3F20-4583-A76A-5B8A100B38E5}"/>
    <cellStyle name="Comma 8 3 10" xfId="44319" xr:uid="{A1340A31-D5ED-4513-8548-250E4D324FDA}"/>
    <cellStyle name="Comma 8 3 2" xfId="1190" xr:uid="{EAA8855E-7621-45B8-BE26-77FF57071E48}"/>
    <cellStyle name="Comma 8 3 2 2" xfId="2061" xr:uid="{10BFEE68-6941-4471-8B32-9500557DB966}"/>
    <cellStyle name="Comma 8 3 2 2 2" xfId="3771" xr:uid="{B8D8D068-4DD8-4167-967C-0B52C9B131A2}"/>
    <cellStyle name="Comma 8 3 2 2 2 2" xfId="52118" xr:uid="{D8973503-74B2-4BD0-8877-34717C163ED1}"/>
    <cellStyle name="Comma 8 3 2 2 3" xfId="50422" xr:uid="{E77967D9-8762-4C23-A880-EE3E7F97544E}"/>
    <cellStyle name="Comma 8 3 2 2 4" xfId="48172" xr:uid="{A1DD8262-96CF-47CE-9624-984715E5669E}"/>
    <cellStyle name="Comma 8 3 2 3" xfId="2902" xr:uid="{5369FF89-D997-4ACB-A81F-A2FB29583406}"/>
    <cellStyle name="Comma 8 3 2 3 2" xfId="51251" xr:uid="{CBBC8820-D11C-4733-A1A9-B68404E67D75}"/>
    <cellStyle name="Comma 8 3 2 4" xfId="49609" xr:uid="{D7D90520-4978-4BF5-BA7D-64F8BCFA79D1}"/>
    <cellStyle name="Comma 8 3 2 5" xfId="47303" xr:uid="{7DB94186-5FE8-478A-979F-8855119F4114}"/>
    <cellStyle name="Comma 8 3 3" xfId="1507" xr:uid="{6B9CF5DF-440F-429F-9F81-A753C145849C}"/>
    <cellStyle name="Comma 8 3 3 2" xfId="3217" xr:uid="{717A8E66-1654-4988-9572-E6AB464DEE6F}"/>
    <cellStyle name="Comma 8 3 3 2 2" xfId="51566" xr:uid="{62A699DF-1A86-498B-931E-4C5D5CA896FA}"/>
    <cellStyle name="Comma 8 3 3 3" xfId="49892" xr:uid="{E063482C-9546-4C4C-A865-E2A2F00FD319}"/>
    <cellStyle name="Comma 8 3 3 4" xfId="47618" xr:uid="{C4976DC4-4E3F-41D9-8068-F85B8231F2BE}"/>
    <cellStyle name="Comma 8 3 4" xfId="2348" xr:uid="{AD2C446E-2EDD-40A8-84FF-6F781095BF76}"/>
    <cellStyle name="Comma 8 3 4 2" xfId="50699" xr:uid="{67C907F1-379E-47A3-89E4-16602D49EA8F}"/>
    <cellStyle name="Comma 8 3 4 3" xfId="48459" xr:uid="{1DD4200B-71CD-4ED2-A6E7-EF356924677E}"/>
    <cellStyle name="Comma 8 3 5" xfId="45146" xr:uid="{BE8C71D2-BA24-473E-91F0-78BD506B788B}"/>
    <cellStyle name="Comma 8 3 5 2" xfId="46749" xr:uid="{45B9B93B-25BE-4482-8A90-87C688E3C17E}"/>
    <cellStyle name="Comma 8 3 6" xfId="45632" xr:uid="{18A27181-99E8-4198-AD19-F6406607E1E9}"/>
    <cellStyle name="Comma 8 3 6 2" xfId="49070" xr:uid="{96B1B84B-2809-4EE0-A5F5-9585838AD36B}"/>
    <cellStyle name="Comma 8 3 7" xfId="46078" xr:uid="{BF61E532-5E33-47D7-B340-C6A3AD3CA951}"/>
    <cellStyle name="Comma 8 3 8" xfId="46413" xr:uid="{BDA96699-40D3-418F-89EF-411E00BAE30D}"/>
    <cellStyle name="Comma 8 3 9" xfId="44949" xr:uid="{B16B12BF-7C36-4C8E-A9ED-0BBA29D59E99}"/>
    <cellStyle name="Comma 8 4" xfId="870" xr:uid="{8958BE53-54DB-4C60-9429-536F69A5C276}"/>
    <cellStyle name="Comma 8 4 2" xfId="1742" xr:uid="{D3FF264C-A55D-4ECD-8AAC-DA013815E816}"/>
    <cellStyle name="Comma 8 4 2 2" xfId="3452" xr:uid="{FF8D1046-B33F-45C4-920E-CFB0947EEC76}"/>
    <cellStyle name="Comma 8 4 2 2 2" xfId="51800" xr:uid="{FF9DDFA1-6401-4FAD-BFB3-76F975E558ED}"/>
    <cellStyle name="Comma 8 4 2 3" xfId="50114" xr:uid="{31E3EEDA-F7CD-4765-ACB3-324077EDC532}"/>
    <cellStyle name="Comma 8 4 2 4" xfId="47853" xr:uid="{083D6C4D-66F0-428E-915E-0F15CB8A54F8}"/>
    <cellStyle name="Comma 8 4 3" xfId="2583" xr:uid="{02600655-C8F5-4D58-AC52-F4CB1E05E58C}"/>
    <cellStyle name="Comma 8 4 3 2" xfId="50933" xr:uid="{3E19FB07-EF82-47D9-9FEA-428E6847AD9D}"/>
    <cellStyle name="Comma 8 4 3 3" xfId="48690" xr:uid="{C5CD129F-CAF4-42E5-BEF6-284C933BF035}"/>
    <cellStyle name="Comma 8 4 4" xfId="45543" xr:uid="{8EBB0F09-8D0E-4C42-8A8D-E51A0D55DE6B}"/>
    <cellStyle name="Comma 8 4 4 2" xfId="46984" xr:uid="{B8D5707B-8E35-4CA3-97D8-CF31B058500C}"/>
    <cellStyle name="Comma 8 4 5" xfId="45978" xr:uid="{6671FB1B-B6D8-45AC-A456-48DAB0FE6CEB}"/>
    <cellStyle name="Comma 8 4 5 2" xfId="49300" xr:uid="{87F6B57F-D991-4653-8D9C-4C1B27EBDA30}"/>
    <cellStyle name="Comma 8 4 6" xfId="46357" xr:uid="{CD3D902F-A2B0-45F3-B2D6-42D0A20FCB25}"/>
    <cellStyle name="Comma 8 4 7" xfId="44859" xr:uid="{2D32EBD5-8140-41C3-AA56-2415065B2538}"/>
    <cellStyle name="Comma 8 4 8" xfId="44223" xr:uid="{FC8EA416-124D-44D1-BBC4-DFA5AEB3A7E8}"/>
    <cellStyle name="Comma 8 5" xfId="909" xr:uid="{8CA6C32D-0E1C-43D7-B682-7E9506736CE2}"/>
    <cellStyle name="Comma 8 5 2" xfId="1781" xr:uid="{DA0B3204-F0D1-40BA-965F-B5E713842311}"/>
    <cellStyle name="Comma 8 5 2 2" xfId="3491" xr:uid="{842316F3-22BC-44AD-9205-887B8925FB7C}"/>
    <cellStyle name="Comma 8 5 2 2 2" xfId="51838" xr:uid="{AAED959B-7FCD-47EA-899C-42813B62B2A6}"/>
    <cellStyle name="Comma 8 5 2 3" xfId="50148" xr:uid="{951C6435-C074-4B70-8BAE-6BF82139ADBF}"/>
    <cellStyle name="Comma 8 5 2 4" xfId="47892" xr:uid="{A134895E-6F83-48B9-82C6-B6C0FDBDDE59}"/>
    <cellStyle name="Comma 8 5 3" xfId="2622" xr:uid="{5F1DFA2A-7BD8-4B42-9112-7070AD009110}"/>
    <cellStyle name="Comma 8 5 3 2" xfId="50971" xr:uid="{062F50CA-E6BF-4DD7-A27F-889CA05A7D9E}"/>
    <cellStyle name="Comma 8 5 3 3" xfId="48728" xr:uid="{41AB10D3-1054-4996-878D-18ABA6DEA417}"/>
    <cellStyle name="Comma 8 5 4" xfId="49339" xr:uid="{A1A2DE46-DDCE-4E1B-B4D7-C8C02E244B1E}"/>
    <cellStyle name="Comma 8 5 5" xfId="47023" xr:uid="{F3858649-3A28-4540-8B3C-56A3295A0D90}"/>
    <cellStyle name="Comma 8 5 6" xfId="44738" xr:uid="{60BC9747-2ACD-4DF4-A458-A91D67177ECB}"/>
    <cellStyle name="Comma 8 6" xfId="998" xr:uid="{4A26C65E-F4CA-4E54-B3DC-35D45113FCAD}"/>
    <cellStyle name="Comma 8 6 2" xfId="1869" xr:uid="{B6D87F81-BDD7-44D8-904E-3F5B668AD149}"/>
    <cellStyle name="Comma 8 6 2 2" xfId="3579" xr:uid="{93677011-A067-4ACA-939F-D646F9E1060E}"/>
    <cellStyle name="Comma 8 6 2 2 2" xfId="51926" xr:uid="{673E357C-B0E0-4064-9BED-F55B59F847EA}"/>
    <cellStyle name="Comma 8 6 2 3" xfId="50234" xr:uid="{EBAB0074-C80D-44A9-B9B3-57F8D330982E}"/>
    <cellStyle name="Comma 8 6 2 4" xfId="47980" xr:uid="{3F2E76E6-886D-4FFA-9C15-E4AFFE50ED8D}"/>
    <cellStyle name="Comma 8 6 3" xfId="2710" xr:uid="{91244E13-09B6-47C0-95F4-F063D16285E7}"/>
    <cellStyle name="Comma 8 6 3 2" xfId="51059" xr:uid="{D6BC783B-3442-498E-84E4-FF9459D6F6BE}"/>
    <cellStyle name="Comma 8 6 4" xfId="49426" xr:uid="{B3576950-99A5-44A0-8639-F10B44A86B78}"/>
    <cellStyle name="Comma 8 6 5" xfId="47111" xr:uid="{45B08DAD-A3BF-48F1-99BB-BBD00AA86B35}"/>
    <cellStyle name="Comma 8 6 6" xfId="45305" xr:uid="{1DC77522-B545-4DDC-A5B4-64923245B9F2}"/>
    <cellStyle name="Comma 8 7" xfId="1090" xr:uid="{873D24F9-BDD1-4FA6-B377-FCCB86698F4F}"/>
    <cellStyle name="Comma 8 7 2" xfId="1961" xr:uid="{E2639645-3F87-46D8-B307-E3BAB91DBD4B}"/>
    <cellStyle name="Comma 8 7 2 2" xfId="3671" xr:uid="{B6DBE239-F4EA-4893-BD4E-7706E64E686B}"/>
    <cellStyle name="Comma 8 7 2 2 2" xfId="52018" xr:uid="{EA9DD074-C84E-450D-AC23-78A619286288}"/>
    <cellStyle name="Comma 8 7 2 3" xfId="50324" xr:uid="{3BB077E5-7FCD-422E-97FE-D8FCD668888E}"/>
    <cellStyle name="Comma 8 7 2 4" xfId="48072" xr:uid="{1BB127EA-087A-4595-A9FF-3314951E7418}"/>
    <cellStyle name="Comma 8 7 3" xfId="2802" xr:uid="{B1634180-AA11-4159-8304-09DED83E46BE}"/>
    <cellStyle name="Comma 8 7 3 2" xfId="51151" xr:uid="{1BB3F64B-BBC4-48DB-A3E2-4B562ADAEDEB}"/>
    <cellStyle name="Comma 8 7 4" xfId="49517" xr:uid="{D67BD9BB-DC73-4932-B88F-0706D0490723}"/>
    <cellStyle name="Comma 8 7 5" xfId="47203" xr:uid="{349606C8-D593-4702-8908-33F34A75C229}"/>
    <cellStyle name="Comma 8 8" xfId="1453" xr:uid="{C9BF3B25-7294-4D18-A143-51748F22DB61}"/>
    <cellStyle name="Comma 8 8 2" xfId="3163" xr:uid="{897DF89B-5FC0-41F0-ABC4-4A23CEC3E2B7}"/>
    <cellStyle name="Comma 8 8 2 2" xfId="51512" xr:uid="{881020D2-9C4B-4418-8F9D-DAC616E8BC58}"/>
    <cellStyle name="Comma 8 8 3" xfId="49840" xr:uid="{949743A2-5B5D-4157-8935-CDB228CE230A}"/>
    <cellStyle name="Comma 8 8 4" xfId="47564" xr:uid="{8A4CE5D2-F398-4F4A-8A52-6277BAB5A08A}"/>
    <cellStyle name="Comma 8 9" xfId="2294" xr:uid="{54DF8A62-0611-48AC-BD8A-6357ABCA0B3F}"/>
    <cellStyle name="Comma 8 9 2" xfId="50645" xr:uid="{5AF5776E-21E5-4BBB-AFDA-56ADABBDD3FE}"/>
    <cellStyle name="Comma 8 9 3" xfId="48405" xr:uid="{B499AB01-3875-4FA9-8B01-F3868A4915AB}"/>
    <cellStyle name="Comma 9" xfId="557" xr:uid="{D96253DE-EBAD-401C-A84A-B61F93D404A7}"/>
    <cellStyle name="Comma 9 10" xfId="4009" xr:uid="{C20AE9A5-0E16-414F-96C9-0AC249CEC30C}"/>
    <cellStyle name="Comma 9 10 2" xfId="49016" xr:uid="{BFA23983-451D-4862-A973-4E544A65390E}"/>
    <cellStyle name="Comma 9 10 3" xfId="46650" xr:uid="{75F6327F-FA36-4466-A9BB-4717FF8D23F6}"/>
    <cellStyle name="Comma 9 11" xfId="45461" xr:uid="{4980A3A8-C175-4A82-A8D2-36BFD27A35EC}"/>
    <cellStyle name="Comma 9 12" xfId="45892" xr:uid="{6D086EE5-5E76-4E5F-8E94-3BD1C6DF24CB}"/>
    <cellStyle name="Comma 9 13" xfId="46309" xr:uid="{5EA8D8CB-3A4D-4975-82E5-882708B136EA}"/>
    <cellStyle name="Comma 9 14" xfId="44595" xr:uid="{8856EC0A-B88A-43C9-9FFA-A9C0FF498CE2}"/>
    <cellStyle name="Comma 9 15" xfId="44137" xr:uid="{A0EA8A24-7E95-4ABA-8671-D2AFC6FC1865}"/>
    <cellStyle name="Comma 9 2" xfId="581" xr:uid="{B599AE56-4EC0-418B-AEE6-9E20AED63517}"/>
    <cellStyle name="Comma 9 2 10" xfId="44680" xr:uid="{A02F8317-8B93-4C00-9A5A-37454FCFEAD6}"/>
    <cellStyle name="Comma 9 2 11" xfId="44270" xr:uid="{60C99C94-E79C-436E-B919-545D439B0FBC}"/>
    <cellStyle name="Comma 9 2 2" xfId="785" xr:uid="{DC751987-BC9E-49CB-B123-2B1795039086}"/>
    <cellStyle name="Comma 9 2 2 2" xfId="1340" xr:uid="{B47E9955-B4B9-49C8-80CB-AD1DD19BC0DF}"/>
    <cellStyle name="Comma 9 2 2 2 2" xfId="2211" xr:uid="{3903647A-0B5E-474F-BB38-46A4ABFEA424}"/>
    <cellStyle name="Comma 9 2 2 2 2 2" xfId="3921" xr:uid="{AA79CC18-113E-4825-9412-177DC13ED320}"/>
    <cellStyle name="Comma 9 2 2 2 2 2 2" xfId="52268" xr:uid="{1B2EF54E-7804-4FAA-8857-B51F0287E126}"/>
    <cellStyle name="Comma 9 2 2 2 2 3" xfId="50564" xr:uid="{12441965-4A33-4EC9-8DB1-4C9F5D9ECBAF}"/>
    <cellStyle name="Comma 9 2 2 2 2 4" xfId="48322" xr:uid="{B24BEBFF-8F2D-4BC2-B09D-AF77BE9D136C}"/>
    <cellStyle name="Comma 9 2 2 2 3" xfId="3052" xr:uid="{1E4C761D-6A20-46D1-BE94-4DBD0C05FC51}"/>
    <cellStyle name="Comma 9 2 2 2 3 2" xfId="51401" xr:uid="{6CF08116-D80C-4A1B-974B-C72B8165B367}"/>
    <cellStyle name="Comma 9 2 2 2 4" xfId="49741" xr:uid="{EF4348A1-70DB-4B79-A019-1C3B240C604B}"/>
    <cellStyle name="Comma 9 2 2 2 5" xfId="47453" xr:uid="{D45B12EE-C6B7-4333-B096-A706BC533355}"/>
    <cellStyle name="Comma 9 2 2 3" xfId="1657" xr:uid="{594E7AB0-9F3A-40D0-BF4C-698B3CB00367}"/>
    <cellStyle name="Comma 9 2 2 3 2" xfId="3367" xr:uid="{A3BC85BD-B0FF-40BC-8546-937ECE860CD2}"/>
    <cellStyle name="Comma 9 2 2 3 2 2" xfId="51716" xr:uid="{CA6E93AF-53BE-4335-B85A-E045D08EB5BF}"/>
    <cellStyle name="Comma 9 2 2 3 3" xfId="50034" xr:uid="{2D7D4154-ECD2-4276-A7E0-741D0B83CB5F}"/>
    <cellStyle name="Comma 9 2 2 3 4" xfId="47768" xr:uid="{B4E24F9D-1D55-49EA-99F2-F7F0DCE44D4C}"/>
    <cellStyle name="Comma 9 2 2 4" xfId="2498" xr:uid="{21AA0B52-6017-421C-94E8-2D02845709D6}"/>
    <cellStyle name="Comma 9 2 2 4 2" xfId="50849" xr:uid="{BF5FDFDF-8A8A-482E-B8E6-2252DC52CFAC}"/>
    <cellStyle name="Comma 9 2 2 4 3" xfId="48609" xr:uid="{1DD89B90-AC5B-4CB2-96C9-FBF6A61D51BA}"/>
    <cellStyle name="Comma 9 2 2 5" xfId="45760" xr:uid="{DC60773C-7BBC-4018-B82B-331870A85348}"/>
    <cellStyle name="Comma 9 2 2 5 2" xfId="49220" xr:uid="{11A8426F-EE41-49DB-ABB7-271D99428E2B}"/>
    <cellStyle name="Comma 9 2 2 6" xfId="46228" xr:uid="{5F18A973-9499-427D-AA9D-670EDC928C82}"/>
    <cellStyle name="Comma 9 2 2 7" xfId="46899" xr:uid="{6B1F906C-987E-4404-AD04-76CC141B4EE1}"/>
    <cellStyle name="Comma 9 2 2 8" xfId="45061" xr:uid="{796A7EA7-1728-42EC-A3CE-B477877A4F44}"/>
    <cellStyle name="Comma 9 2 3" xfId="1039" xr:uid="{3109E18B-C4B3-4FA4-83FC-B852B2D0601A}"/>
    <cellStyle name="Comma 9 2 3 2" xfId="1910" xr:uid="{C1AF3560-FA08-4755-9568-5B2B04031A73}"/>
    <cellStyle name="Comma 9 2 3 2 2" xfId="3620" xr:uid="{AB0260CA-C493-47F5-B73F-A8E55119D8F0}"/>
    <cellStyle name="Comma 9 2 3 2 2 2" xfId="51967" xr:uid="{B1CB00BB-0423-4FFE-9F67-243BED8F12AE}"/>
    <cellStyle name="Comma 9 2 3 2 3" xfId="50273" xr:uid="{DE5922FD-15E9-415F-ADB1-0FEDEFBC07C7}"/>
    <cellStyle name="Comma 9 2 3 2 4" xfId="48021" xr:uid="{F48B34DB-7C9B-4AE5-875A-B96F07C9B57A}"/>
    <cellStyle name="Comma 9 2 3 3" xfId="2751" xr:uid="{D64EA6B7-40E5-4A20-9781-8E9D79DC8D98}"/>
    <cellStyle name="Comma 9 2 3 3 2" xfId="51100" xr:uid="{D6B3F424-A54D-47DB-BFFF-04FB2B8B6BF8}"/>
    <cellStyle name="Comma 9 2 3 3 3" xfId="48849" xr:uid="{A21DE0AB-499F-46EE-8F91-6C8BA4088777}"/>
    <cellStyle name="Comma 9 2 3 4" xfId="49467" xr:uid="{C9A3C7E1-F7A9-49E4-ADF9-821940B8BFEB}"/>
    <cellStyle name="Comma 9 2 3 5" xfId="47152" xr:uid="{C95966F6-F844-426C-A530-F729007A9032}"/>
    <cellStyle name="Comma 9 2 4" xfId="1137" xr:uid="{49A210AC-9242-4B21-A331-4B5102C958FE}"/>
    <cellStyle name="Comma 9 2 4 2" xfId="2008" xr:uid="{A30E1F8E-0F4B-4DC1-B99C-8C5A9FD15448}"/>
    <cellStyle name="Comma 9 2 4 2 2" xfId="3718" xr:uid="{844166DC-8361-43F0-B446-1D5C1989B732}"/>
    <cellStyle name="Comma 9 2 4 2 2 2" xfId="52065" xr:uid="{B8365AE6-C42B-4254-86EE-12EEA9860966}"/>
    <cellStyle name="Comma 9 2 4 2 3" xfId="50371" xr:uid="{CFE3DB76-5F8B-4100-8C45-BD9F211A8E91}"/>
    <cellStyle name="Comma 9 2 4 2 4" xfId="48119" xr:uid="{F7AD6DCA-12C6-4F4F-BBA0-5E53B7CB1A5A}"/>
    <cellStyle name="Comma 9 2 4 3" xfId="2849" xr:uid="{3BCBB7CF-E07D-423C-8F2A-0284BB7F8D8D}"/>
    <cellStyle name="Comma 9 2 4 3 2" xfId="51198" xr:uid="{1393D2AC-0B04-4C5F-A91E-E6EB70493BCA}"/>
    <cellStyle name="Comma 9 2 4 4" xfId="49562" xr:uid="{6AD2F3DD-AC8D-4F25-AEA4-EFBFE5056887}"/>
    <cellStyle name="Comma 9 2 4 5" xfId="47250" xr:uid="{30DDBDAB-0CC8-4D77-B12C-4DF1DA0ACA5C}"/>
    <cellStyle name="Comma 9 2 5" xfId="45300" xr:uid="{D8D90C5A-8A02-4506-8AAA-5D79224D8E50}"/>
    <cellStyle name="Comma 9 2 5 2" xfId="46696" xr:uid="{2DEA58C2-BED3-4065-8D2C-0FB2F495C0BD}"/>
    <cellStyle name="Comma 9 2 6" xfId="45256" xr:uid="{F048863D-1C30-4A8C-A5FF-A8FE1B6730F6}"/>
    <cellStyle name="Comma 9 2 7" xfId="45586" xr:uid="{C130F4B2-C539-4D66-B2DF-5BE97E56F6BC}"/>
    <cellStyle name="Comma 9 2 8" xfId="46025" xr:uid="{D4047812-70DC-4418-90C1-8ECF4EE7A7AE}"/>
    <cellStyle name="Comma 9 2 9" xfId="46563" xr:uid="{E3C2E2F1-7A88-452D-BFA2-801231FEAA4D}"/>
    <cellStyle name="Comma 9 3" xfId="635" xr:uid="{8CA05EDE-C5BF-4BF8-91FD-5527162E9D7F}"/>
    <cellStyle name="Comma 9 3 10" xfId="44320" xr:uid="{76B1072D-D0E5-47DD-9772-2E67F01CC9FB}"/>
    <cellStyle name="Comma 9 3 2" xfId="1191" xr:uid="{19C40147-0698-4308-8717-622574890F11}"/>
    <cellStyle name="Comma 9 3 2 2" xfId="2062" xr:uid="{9BCF9BE2-C4CA-4A6A-A57A-142A8789319B}"/>
    <cellStyle name="Comma 9 3 2 2 2" xfId="3772" xr:uid="{06EEFA75-CC9E-47EF-A701-9AFA4762083F}"/>
    <cellStyle name="Comma 9 3 2 2 2 2" xfId="52119" xr:uid="{4E96C1DA-A33A-4118-99F9-4704985F237D}"/>
    <cellStyle name="Comma 9 3 2 2 3" xfId="50423" xr:uid="{6503FEC6-CE50-4F67-81B7-D0452528D1CA}"/>
    <cellStyle name="Comma 9 3 2 2 4" xfId="48173" xr:uid="{237A8D8B-9A8B-4E39-A1B9-DE442DFF10CB}"/>
    <cellStyle name="Comma 9 3 2 3" xfId="2903" xr:uid="{16F7E729-E72B-4F58-8078-5BE94DFABB4E}"/>
    <cellStyle name="Comma 9 3 2 3 2" xfId="51252" xr:uid="{EDD1EB5F-DE67-473F-984B-B50482CF92EF}"/>
    <cellStyle name="Comma 9 3 2 4" xfId="49610" xr:uid="{4DB869C4-8292-436C-9CDE-53860C5136D4}"/>
    <cellStyle name="Comma 9 3 2 5" xfId="47304" xr:uid="{EBC1D73C-1288-4507-A8E1-43731B86736E}"/>
    <cellStyle name="Comma 9 3 3" xfId="1508" xr:uid="{FC1E8E4D-A8B9-4E37-8093-3ABB655513D9}"/>
    <cellStyle name="Comma 9 3 3 2" xfId="3218" xr:uid="{8101C24C-D9FE-49EE-AFFB-AA1DB538D14A}"/>
    <cellStyle name="Comma 9 3 3 2 2" xfId="51567" xr:uid="{65E1F8A3-BC68-48DA-9AE8-7A5347C9493C}"/>
    <cellStyle name="Comma 9 3 3 3" xfId="49893" xr:uid="{F6FF2B61-51C4-4895-BB7B-AAA02BC7FAB3}"/>
    <cellStyle name="Comma 9 3 3 4" xfId="47619" xr:uid="{946FD10D-5AAB-49F2-B752-250EBA40AA8D}"/>
    <cellStyle name="Comma 9 3 4" xfId="2349" xr:uid="{D088BC32-7CD6-4CB6-BDCB-D4D69EBBE061}"/>
    <cellStyle name="Comma 9 3 4 2" xfId="50700" xr:uid="{7FA95D29-FEBD-409B-A3FC-6CDB09F83491}"/>
    <cellStyle name="Comma 9 3 4 3" xfId="48460" xr:uid="{67456DEC-C801-4FF4-BDAF-C9DF9EFE85E4}"/>
    <cellStyle name="Comma 9 3 5" xfId="45147" xr:uid="{15B4167F-EE21-4FC7-B638-A2D25F1823AA}"/>
    <cellStyle name="Comma 9 3 5 2" xfId="46750" xr:uid="{C3C6620A-5C22-422D-8699-7E63BA7DFAF3}"/>
    <cellStyle name="Comma 9 3 6" xfId="45633" xr:uid="{76E1682C-B82B-450C-BFB6-5413BC58FE8D}"/>
    <cellStyle name="Comma 9 3 6 2" xfId="49071" xr:uid="{783B2CE7-3003-4315-B6A7-B8B7CF1C80A9}"/>
    <cellStyle name="Comma 9 3 7" xfId="46079" xr:uid="{8A455BF6-384E-4CDC-8617-D0BB1DE355E6}"/>
    <cellStyle name="Comma 9 3 8" xfId="46414" xr:uid="{1753F655-B924-4AD2-9327-69054E1F374F}"/>
    <cellStyle name="Comma 9 3 9" xfId="44950" xr:uid="{434BE8D9-F789-4822-A508-EF1B8F278CEC}"/>
    <cellStyle name="Comma 9 4" xfId="871" xr:uid="{E6CD4E47-5D00-4D9B-B23D-E3FC92033052}"/>
    <cellStyle name="Comma 9 4 2" xfId="1743" xr:uid="{03A8780F-142C-48C2-A0A4-5B2233926D38}"/>
    <cellStyle name="Comma 9 4 2 2" xfId="3453" xr:uid="{A537FAAA-0383-4ABD-8B74-40356BE10436}"/>
    <cellStyle name="Comma 9 4 2 2 2" xfId="51801" xr:uid="{DD0968A5-8EAF-4275-B106-F7F08B5B0013}"/>
    <cellStyle name="Comma 9 4 2 3" xfId="50115" xr:uid="{16A849A7-A606-45AB-947B-5635E6658826}"/>
    <cellStyle name="Comma 9 4 2 4" xfId="47854" xr:uid="{1AF15445-93C1-4F29-86EF-ADFFA5B7CD88}"/>
    <cellStyle name="Comma 9 4 3" xfId="2584" xr:uid="{507ED8D8-707F-44E0-856A-16C1C4748A03}"/>
    <cellStyle name="Comma 9 4 3 2" xfId="50934" xr:uid="{597580CF-E5AF-465B-AEF3-C41571C6FA5A}"/>
    <cellStyle name="Comma 9 4 3 3" xfId="48691" xr:uid="{E50D8735-04E5-47D7-91C1-2EECB8733D94}"/>
    <cellStyle name="Comma 9 4 4" xfId="45544" xr:uid="{DF3C3991-01AF-4199-AA96-F4B4C8A67ABD}"/>
    <cellStyle name="Comma 9 4 4 2" xfId="46985" xr:uid="{CA12B458-3634-4E2A-97A7-A2C09944A0CF}"/>
    <cellStyle name="Comma 9 4 5" xfId="45979" xr:uid="{918154FA-33E1-4BFD-A09E-2DD3F0A18D5E}"/>
    <cellStyle name="Comma 9 4 5 2" xfId="49301" xr:uid="{04A72AD0-8054-4856-BC0A-BDB32B6DFD34}"/>
    <cellStyle name="Comma 9 4 6" xfId="46358" xr:uid="{289284C6-5149-4700-A383-09B6E69AC2B6}"/>
    <cellStyle name="Comma 9 4 7" xfId="44860" xr:uid="{F56D83D1-48C0-4A2F-B1C3-363302F047B6}"/>
    <cellStyle name="Comma 9 4 8" xfId="44224" xr:uid="{50E7882F-B7D4-408B-80E4-AC06A3F19935}"/>
    <cellStyle name="Comma 9 5" xfId="948" xr:uid="{94F4355D-0DB4-450A-9EAF-043E63519392}"/>
    <cellStyle name="Comma 9 5 2" xfId="1820" xr:uid="{FB80A15E-E3B4-4DB4-97E0-DCBBB9BC05AC}"/>
    <cellStyle name="Comma 9 5 2 2" xfId="3530" xr:uid="{BF3032F8-21C1-4381-A4AB-14314085905E}"/>
    <cellStyle name="Comma 9 5 2 2 2" xfId="51877" xr:uid="{A0291FD7-CD81-4796-A95A-23C8C8E3C1AA}"/>
    <cellStyle name="Comma 9 5 2 3" xfId="50186" xr:uid="{8DF37B1E-3B85-4A04-9234-BB820D3C156E}"/>
    <cellStyle name="Comma 9 5 2 4" xfId="47931" xr:uid="{E99C20CC-28EB-43AC-BE6A-CF8708CF4C91}"/>
    <cellStyle name="Comma 9 5 3" xfId="2661" xr:uid="{C304DB94-D53D-4165-875F-A6C98E439CEB}"/>
    <cellStyle name="Comma 9 5 3 2" xfId="51010" xr:uid="{D69BC31A-1D79-4B1E-A2F6-7CCF279961E9}"/>
    <cellStyle name="Comma 9 5 3 3" xfId="48766" xr:uid="{C505344C-1A1E-40E5-847E-F9D4D1675983}"/>
    <cellStyle name="Comma 9 5 4" xfId="49378" xr:uid="{4D130BFC-92E1-452C-A1EB-D74E55F5C01C}"/>
    <cellStyle name="Comma 9 5 5" xfId="47062" xr:uid="{933D5F6A-ED7D-4DFE-B4EE-16A0C2BB93F4}"/>
    <cellStyle name="Comma 9 5 6" xfId="44774" xr:uid="{1C1563BF-4DBA-4DCD-B8E3-2ADDF5C4DA6B}"/>
    <cellStyle name="Comma 9 6" xfId="999" xr:uid="{49F75761-A0F7-4409-BED3-58F461E92591}"/>
    <cellStyle name="Comma 9 6 2" xfId="1870" xr:uid="{0DF198B7-7576-4554-847C-EB246D162AA3}"/>
    <cellStyle name="Comma 9 6 2 2" xfId="3580" xr:uid="{B957CDF6-7A73-4000-A0A8-0630A13413E9}"/>
    <cellStyle name="Comma 9 6 2 2 2" xfId="51927" xr:uid="{23F7D1D1-0F09-4CE0-BC9D-FE1F86342D58}"/>
    <cellStyle name="Comma 9 6 2 3" xfId="50235" xr:uid="{92ECA41B-9283-4D3B-B26C-541735EAB342}"/>
    <cellStyle name="Comma 9 6 2 4" xfId="47981" xr:uid="{A18197AF-975E-49F4-87C7-525955E10E24}"/>
    <cellStyle name="Comma 9 6 3" xfId="2711" xr:uid="{6E2C2876-47EE-4089-AA18-31B434D937DC}"/>
    <cellStyle name="Comma 9 6 3 2" xfId="51060" xr:uid="{0F43EC61-820E-4443-9CDE-DB526C07122A}"/>
    <cellStyle name="Comma 9 6 4" xfId="49427" xr:uid="{BF2F7872-5293-4B09-A931-1C120649F93E}"/>
    <cellStyle name="Comma 9 6 5" xfId="47112" xr:uid="{B4B90A3E-7B07-4632-9D0E-5796B97A3019}"/>
    <cellStyle name="Comma 9 6 6" xfId="45306" xr:uid="{453505E9-EF52-40C3-B531-310B30E5F808}"/>
    <cellStyle name="Comma 9 7" xfId="1091" xr:uid="{BD86F891-9922-446B-9A03-985EB34360DD}"/>
    <cellStyle name="Comma 9 7 2" xfId="1962" xr:uid="{F5544659-A423-4559-9660-3A004C739601}"/>
    <cellStyle name="Comma 9 7 2 2" xfId="3672" xr:uid="{BBF5C96C-B1E0-4C92-9DA5-5D5491014BC7}"/>
    <cellStyle name="Comma 9 7 2 2 2" xfId="52019" xr:uid="{AC0D8531-FD36-4B29-918C-2CA11F7463CE}"/>
    <cellStyle name="Comma 9 7 2 3" xfId="50325" xr:uid="{2AE1BC01-4483-4B8E-A900-1AE4318BAEAD}"/>
    <cellStyle name="Comma 9 7 2 4" xfId="48073" xr:uid="{6D47A59D-AD56-46AA-AB49-0ABE54A7DC7C}"/>
    <cellStyle name="Comma 9 7 3" xfId="2803" xr:uid="{15DCFD7F-C0F4-4BD8-BFF5-4309E417B407}"/>
    <cellStyle name="Comma 9 7 3 2" xfId="51152" xr:uid="{3EA6DB21-3634-4CAD-877B-D5C406A5B417}"/>
    <cellStyle name="Comma 9 7 4" xfId="49518" xr:uid="{7532522D-8F98-4D17-914B-2E09A8D55F9E}"/>
    <cellStyle name="Comma 9 7 5" xfId="47204" xr:uid="{529A2402-5247-4707-B1C3-2DC605166FAD}"/>
    <cellStyle name="Comma 9 8" xfId="1454" xr:uid="{49438A00-FB83-4A03-A5C8-F0EFC1E0B414}"/>
    <cellStyle name="Comma 9 8 2" xfId="3164" xr:uid="{828722CD-4E03-45A0-A0E9-8A62711D165E}"/>
    <cellStyle name="Comma 9 8 2 2" xfId="51513" xr:uid="{229E2891-17FD-45B0-8967-7DC796C720A4}"/>
    <cellStyle name="Comma 9 8 3" xfId="49841" xr:uid="{35C570D6-59FA-4B23-BB6E-69682B8EE968}"/>
    <cellStyle name="Comma 9 8 4" xfId="47565" xr:uid="{837D952C-4756-4B6B-9B0E-3426693979FB}"/>
    <cellStyle name="Comma 9 9" xfId="2295" xr:uid="{3834795D-5851-4E3C-A241-B7AB155DFDCE}"/>
    <cellStyle name="Comma 9 9 2" xfId="50646" xr:uid="{EF0CD7FD-CB3F-4691-BA78-2E30548B1C2D}"/>
    <cellStyle name="Comma 9 9 3" xfId="48406" xr:uid="{D10A2D74-AD65-4033-9A7D-567F18D22C90}"/>
    <cellStyle name="Comma0" xfId="13199" xr:uid="{3EFE3B08-B508-4D3E-BC73-FDECB07EDAB3}"/>
    <cellStyle name="Comma0 - Estilo1" xfId="13200" xr:uid="{41A2CA97-EAD0-490A-981B-355D472EA554}"/>
    <cellStyle name="Comma0 - Estilo2" xfId="13201" xr:uid="{007DC1CC-B6C5-433A-80CB-C174778F275E}"/>
    <cellStyle name="Comma0 - Modelo1" xfId="13202" xr:uid="{10767732-C90E-4327-B007-855DC4639456}"/>
    <cellStyle name="Comma0 - Style1" xfId="13203" xr:uid="{D25EA1CB-7672-4BD9-B78C-B9CFE1FB5C67}"/>
    <cellStyle name="Comma1 - Modelo2" xfId="13204" xr:uid="{4E68B845-8635-40D0-BBB9-FF6CBF9DE60B}"/>
    <cellStyle name="Comma1 - Style2" xfId="13205" xr:uid="{448B27C1-FD9C-4557-99C8-2B522BE5EED8}"/>
    <cellStyle name="Company Name" xfId="6524" xr:uid="{CE286F8E-478A-4A89-8C14-F22F9D8B57B1}"/>
    <cellStyle name="conts" xfId="13206" xr:uid="{D79FF896-20C9-43ED-B148-DB448F13539B}"/>
    <cellStyle name="Credit" xfId="6525" xr:uid="{5BBFBA28-A306-4C8F-B36A-AEA005D1BB31}"/>
    <cellStyle name="Credit subtotal" xfId="6526" xr:uid="{B0ACD4F5-B40E-4275-9E83-F087CF0B9D1C}"/>
    <cellStyle name="Credit Total" xfId="6527" xr:uid="{9F3F1C1A-B196-4D30-A58C-F6D939D0E01A}"/>
    <cellStyle name="Credit_Worksheet in 2210 Ársreikningur - Verslunarfyrirtæki með sundurliðunum án heitis" xfId="6528" xr:uid="{4E191877-86F7-41E7-A00C-927F925B14B4}"/>
    <cellStyle name="CRMBoldStyle" xfId="516" xr:uid="{378CDA53-C058-45A7-A6E1-4DE81E17B2B7}"/>
    <cellStyle name="CRMBottomBorderStyle" xfId="518" xr:uid="{21D56B9F-DFAE-4E9B-BA01-222B311A1106}"/>
    <cellStyle name="CRMBottomBorderStyle 2" xfId="44035" xr:uid="{D832AE38-7B20-4E89-8BF9-33C8C1BF8545}"/>
    <cellStyle name="CRMTopBorderStyle" xfId="517" xr:uid="{8612FFEF-7325-47D8-897C-C5ED7EF53CB0}"/>
    <cellStyle name="Cuòrency_CAF-COL5_Indice" xfId="13207" xr:uid="{FAFE52AE-C596-4DC3-ADE7-42428372F4DD}"/>
    <cellStyle name="Curren - Estilo2" xfId="13208" xr:uid="{9D4148B7-C33F-4390-8305-BB65C7FC1E20}"/>
    <cellStyle name="Curren - Style2" xfId="13209" xr:uid="{D29EBF4B-9282-4461-ACA2-E70FE192F2D6}"/>
    <cellStyle name="Currency (0)" xfId="13210" xr:uid="{9E819827-BDEF-4747-BF5F-07DDBC60CBF3}"/>
    <cellStyle name="Currency (2)" xfId="13211" xr:uid="{1D4E8641-80B4-4EC8-9A9A-0131A7C62A43}"/>
    <cellStyle name="Currency [00]" xfId="6529" xr:uid="{82FDD9C5-0C24-4CFA-BFDF-188322BBD605}"/>
    <cellStyle name="Currency [1]" xfId="13212" xr:uid="{229CB9D3-8F18-4C07-8B55-29CE7157C7F0}"/>
    <cellStyle name="Currency 0" xfId="13213" xr:uid="{35757887-0E19-4845-8FAA-C9ACA6171F90}"/>
    <cellStyle name="Currency 0.0" xfId="39779" xr:uid="{0A0CAC9F-0D54-4436-9E7E-8C0341288A28}"/>
    <cellStyle name="Currency 0.00" xfId="39780" xr:uid="{E82E66A9-5687-4120-9782-39FFE057C99B}"/>
    <cellStyle name="Currency 0.000" xfId="39781" xr:uid="{A4E8BD37-8B40-45EF-9900-A76D066181A2}"/>
    <cellStyle name="Currency 2" xfId="13214" xr:uid="{332C1792-0B6F-446C-9BFF-D5B17EC939B2}"/>
    <cellStyle name="Currency 2 2" xfId="39782" xr:uid="{3A45EDAE-4339-461C-8435-BD6DA560335A}"/>
    <cellStyle name="Currency 3" xfId="13215" xr:uid="{80933C52-DBA8-4F75-8099-3CBF38147FCC}"/>
    <cellStyle name="Currency0" xfId="13216" xr:uid="{39322FAD-0ED4-4A66-BFF2-C1F419B39948}"/>
    <cellStyle name="Dan" xfId="6530" xr:uid="{5C2B9FCC-3C8A-4BC4-90BD-87C7BA17C6E1}"/>
    <cellStyle name="Dash" xfId="13217" xr:uid="{AC70D88F-B2F1-4B2B-9FEF-1BA287409FF4}"/>
    <cellStyle name="Data" xfId="13218" xr:uid="{777D305C-5D7F-4546-A917-E217094DA5D7}"/>
    <cellStyle name="DataEntry" xfId="13219" xr:uid="{B2B9B31D-A765-4CA9-A97C-E1B586877560}"/>
    <cellStyle name="Date" xfId="13220" xr:uid="{530D51E3-7C51-4AC7-A13F-28C2F8D51AA3}"/>
    <cellStyle name="Date - Estilo3" xfId="13221" xr:uid="{3A4CBE11-87CB-43F6-9B67-878FF68CF15E}"/>
    <cellStyle name="Date Aligned" xfId="13222" xr:uid="{B1F2CA1D-C627-4316-AD60-6599B965ED87}"/>
    <cellStyle name="Date long" xfId="6531" xr:uid="{B589C56D-F64D-4536-80E4-CA441B222C58}"/>
    <cellStyle name="Date medium" xfId="6532" xr:uid="{7ECC8525-4829-4184-917B-8364E3C3F433}"/>
    <cellStyle name="Date Short" xfId="6533" xr:uid="{C8AA89E4-B33E-497C-959C-783320760E56}"/>
    <cellStyle name="Date_2007.09.30 - Balancete Infoenergy" xfId="13223" xr:uid="{3CC4C83B-FA53-43CE-AB17-3E3EF71B404E}"/>
    <cellStyle name="Date-Time" xfId="13224" xr:uid="{05FC2D57-2495-427E-A8FC-E2A8C54B1C33}"/>
    <cellStyle name="days" xfId="13225" xr:uid="{0A55B902-11A7-4071-8D15-9BD2CC81F291}"/>
    <cellStyle name="D_x0001__x0008__x0008__x000e__x000e_c_x0001_" xfId="13226" xr:uid="{8B7B6C1E-F288-4A5E-ACA8-1F282534888A}"/>
    <cellStyle name="Debit" xfId="6534" xr:uid="{031CA760-5602-4D92-BF17-85ECA7906887}"/>
    <cellStyle name="Debit subtotal" xfId="6535" xr:uid="{86461956-8125-454A-9D03-0BEA9A0D725A}"/>
    <cellStyle name="Debit Total" xfId="6536" xr:uid="{9D951F53-E11F-48B9-9484-8AD87FE37C78}"/>
    <cellStyle name="Debit_Worksheet in 2210 Ársreikningur - Verslunarfyrirtæki með sundurliðunum án heitis" xfId="6537" xr:uid="{A0376270-7491-410D-AF60-BA5ED66DC1CB}"/>
    <cellStyle name="Decimal" xfId="6538" xr:uid="{4F0431F4-5043-4C35-BE44-6D7FF9B19ED0}"/>
    <cellStyle name="Decimal (negative)" xfId="6539" xr:uid="{6FE6CE63-8A7F-4CE8-8B16-4F3392E92DF4}"/>
    <cellStyle name="Decimal 1" xfId="13227" xr:uid="{9910AFED-5871-4CE6-B6C6-5037022414B2}"/>
    <cellStyle name="Decimal 2" xfId="13228" xr:uid="{C41B28B0-F197-46C8-B5B6-C0C5063A504F}"/>
    <cellStyle name="Decimal 3" xfId="13229" xr:uid="{6B2E72BA-460B-4F53-B283-6ED3A1419D90}"/>
    <cellStyle name="Default" xfId="72" xr:uid="{7D6C0BBD-4442-4364-A168-904208C3D12F}"/>
    <cellStyle name="DEM" xfId="13230" xr:uid="{220612D9-ED37-40FA-A0C8-88601C2CB82B}"/>
    <cellStyle name="DESCRIÇÃO" xfId="13231" xr:uid="{6610A74B-3069-4BD3-AB41-38DC5289B3BC}"/>
    <cellStyle name="Dezimal [0]_Compiling Utility Macros" xfId="13232" xr:uid="{71A0FFBF-94AE-4EE6-86C0-96E5C1C61F13}"/>
    <cellStyle name="Dezimal_Compiling Utility Macros" xfId="13233" xr:uid="{50F7F286-7A11-4858-927F-7502A45AB7EF}"/>
    <cellStyle name="Dia" xfId="13234" xr:uid="{2C02D82F-8EBD-4E24-8CF5-2A48C5B49FDC}"/>
    <cellStyle name="Diseño" xfId="4062" xr:uid="{D9BF8D3E-6365-403E-8629-D6E632DE20B0}"/>
    <cellStyle name="Document Name" xfId="6540" xr:uid="{1DB21B0B-D5A9-4F0C-AA39-6EEAEDD80E8A}"/>
    <cellStyle name="Dollars" xfId="13235" xr:uid="{BEC95ACE-E22B-4743-B6BF-8CEE8BD090CA}"/>
    <cellStyle name="Dotted Line" xfId="13236" xr:uid="{3C40890E-898D-43A2-AA7A-E4F592DB74E0}"/>
    <cellStyle name="Encabez1" xfId="13237" xr:uid="{C556C11D-664F-4487-9193-39E8DCE513EC}"/>
    <cellStyle name="Encabez2" xfId="13238" xr:uid="{2CDF4A8E-2223-4E76-AB49-2221DF22B822}"/>
    <cellStyle name="Ênfase1" xfId="480" builtinId="29" customBuiltin="1"/>
    <cellStyle name="Ênfase1 10" xfId="6541" xr:uid="{8C54C537-08E7-4F7B-BA5A-D76D0D5D2B53}"/>
    <cellStyle name="Ênfase1 10 2" xfId="6542" xr:uid="{4030CFB4-0104-4532-B272-54E6F318953D}"/>
    <cellStyle name="Ênfase1 10 3" xfId="6543" xr:uid="{226C01F8-FE88-47BA-8025-C8836FAA0771}"/>
    <cellStyle name="Ênfase1 11" xfId="6544" xr:uid="{D7C1171C-40CF-4E31-87D2-EA81B6E6746B}"/>
    <cellStyle name="Ênfase1 11 2" xfId="6545" xr:uid="{739A7A7E-FEBA-40E4-947F-366087050649}"/>
    <cellStyle name="Ênfase1 11 3" xfId="6546" xr:uid="{53A80441-BAF9-45BD-900E-FD706A43EEE6}"/>
    <cellStyle name="Ênfase1 12" xfId="6547" xr:uid="{38161F15-2166-449D-A53C-54E2A3CED6BD}"/>
    <cellStyle name="Ênfase1 12 2" xfId="6548" xr:uid="{7ADD9156-80A5-4CD3-AC2B-9C610D2B4332}"/>
    <cellStyle name="Ênfase1 12 3" xfId="6549" xr:uid="{CEFEC37D-6C5B-4D89-8164-93CAA486C80D}"/>
    <cellStyle name="Ênfase1 13" xfId="6550" xr:uid="{A198EBEF-0BB0-43C8-896D-F29174150E21}"/>
    <cellStyle name="Ênfase1 14" xfId="6551" xr:uid="{E47BCA1E-D447-421F-8F98-A1A10F4770EA}"/>
    <cellStyle name="Ênfase1 15" xfId="6552" xr:uid="{D7F069C9-07DD-4F1C-9F81-2D266E87D0CC}"/>
    <cellStyle name="Ênfase1 16" xfId="6553" xr:uid="{C2BB05AA-E44D-4C84-905C-0DEEB2E99810}"/>
    <cellStyle name="Ênfase1 17" xfId="6554" xr:uid="{FC33B95D-7C70-4790-9D5D-972F60CC247A}"/>
    <cellStyle name="Ênfase1 18" xfId="13239" xr:uid="{5ED63102-EE97-4952-9952-F91EB9835DB0}"/>
    <cellStyle name="Ênfase1 19" xfId="13240" xr:uid="{A5AC2CB0-6D93-4186-911E-43FC15416B4E}"/>
    <cellStyle name="Ênfase1 2" xfId="6555" xr:uid="{3C3BE067-02A1-409E-95E4-1F8A9D3CCCB7}"/>
    <cellStyle name="Ênfase1 2 10" xfId="13241" xr:uid="{D7FDF3C1-B1B6-4C8F-BCE4-0E78D6F2EF80}"/>
    <cellStyle name="Ênfase1 2 11" xfId="13242" xr:uid="{4A9D0815-0D2B-4DB2-91E1-A55BC0FDE0B5}"/>
    <cellStyle name="Ênfase1 2 12" xfId="39783" xr:uid="{2662155D-30CA-4A9D-A7FA-E5FF8FBB84A5}"/>
    <cellStyle name="Ênfase1 2 13" xfId="39784" xr:uid="{7BB9A02C-A3E8-49B7-A9E5-39873A4C7820}"/>
    <cellStyle name="Ênfase1 2 14" xfId="39785" xr:uid="{DB3A29E0-480B-4C36-A83B-403DD10A4703}"/>
    <cellStyle name="Ênfase1 2 2" xfId="6556" xr:uid="{D3FFE1E2-91A0-49B2-90B5-5F60C88771C8}"/>
    <cellStyle name="Ênfase1 2 2 10" xfId="13243" xr:uid="{AE42530D-57D4-4905-BC7A-E5AB669D3F2A}"/>
    <cellStyle name="Ênfase1 2 2 10 2" xfId="13244" xr:uid="{F5F67E13-5063-4AE7-9A0B-F26D13DC1723}"/>
    <cellStyle name="Ênfase1 2 2 11" xfId="13245" xr:uid="{9EDFD01F-63F4-44AC-A504-E0DE141EAFC3}"/>
    <cellStyle name="Ênfase1 2 2 12" xfId="13246" xr:uid="{6000452A-67FE-4B72-9F37-FBAD89D0C941}"/>
    <cellStyle name="Ênfase1 2 2 13" xfId="13247" xr:uid="{C5BE3D24-AC3A-4F42-AD8B-2F7D85BF0DBB}"/>
    <cellStyle name="Ênfase1 2 2 14" xfId="13248" xr:uid="{E29573B8-D79A-4B37-A49E-4795AFEE9434}"/>
    <cellStyle name="Ênfase1 2 2 15" xfId="13249" xr:uid="{769DF065-69A2-4FAF-9FDF-A2DB4CC42B01}"/>
    <cellStyle name="Ênfase1 2 2 16" xfId="13250" xr:uid="{EE389170-39BA-4597-ACC2-15CFDD84FFF3}"/>
    <cellStyle name="Ênfase1 2 2 17" xfId="39786" xr:uid="{6D7825A0-5A5D-4620-9BB9-5B70301F2B21}"/>
    <cellStyle name="Ênfase1 2 2 18" xfId="39787" xr:uid="{19B9FED7-A98C-409A-8F8C-3D7D4F59E37A}"/>
    <cellStyle name="Ênfase1 2 2 19" xfId="39788" xr:uid="{F43F8DD1-11F7-4ADB-805B-3F6743F6411F}"/>
    <cellStyle name="Ênfase1 2 2 2" xfId="6557" xr:uid="{59EA169A-F4AB-439D-904A-42CD3BC24E8E}"/>
    <cellStyle name="Ênfase1 2 2 3" xfId="6558" xr:uid="{95820B4A-145B-44CC-B77D-CC0475F006FA}"/>
    <cellStyle name="Ênfase1 2 2 4" xfId="6559" xr:uid="{359E324D-77CC-452D-92D5-089731439008}"/>
    <cellStyle name="Ênfase1 2 2 5" xfId="6560" xr:uid="{F7C247CB-86C3-4E3C-BF9C-92C6E06497AA}"/>
    <cellStyle name="Ênfase1 2 2 6" xfId="6561" xr:uid="{844BD082-7D91-4FA1-94A5-E5A8529D274A}"/>
    <cellStyle name="Ênfase1 2 2 7" xfId="6562" xr:uid="{A1901FD1-E406-4E57-AEBE-D2DFCEAD609D}"/>
    <cellStyle name="Ênfase1 2 2 8" xfId="6563" xr:uid="{17FA25F6-C947-4D12-AF2A-9143B484ECC8}"/>
    <cellStyle name="Ênfase1 2 2 9" xfId="6564" xr:uid="{8499079A-F364-43E6-A695-C4118D6106FC}"/>
    <cellStyle name="Ênfase1 2 3" xfId="6565" xr:uid="{26A67609-7811-4E7F-9703-C310580C18F1}"/>
    <cellStyle name="Ênfase1 2 4" xfId="6566" xr:uid="{2B73D30D-CF9E-4DE0-81DC-97D7D7D0A3A3}"/>
    <cellStyle name="Ênfase1 2 5" xfId="13251" xr:uid="{586839D2-5844-435E-9367-4C6E587DAC37}"/>
    <cellStyle name="Ênfase1 2 5 2" xfId="13252" xr:uid="{2D69558E-A02B-431B-B35A-11AC2C66472E}"/>
    <cellStyle name="Ênfase1 2 6" xfId="13253" xr:uid="{6E99B7FB-B656-472B-86EA-F58BD7BF8A70}"/>
    <cellStyle name="Ênfase1 2 7" xfId="13254" xr:uid="{9BCBEE21-4970-4113-B6FB-B9886482F38F}"/>
    <cellStyle name="Ênfase1 2 8" xfId="13255" xr:uid="{9300B065-CF32-4765-ADE8-63F51CC302A4}"/>
    <cellStyle name="Ênfase1 2 9" xfId="13256" xr:uid="{106B6B7B-5866-421E-85F5-DBB68D311F71}"/>
    <cellStyle name="Ênfase1 20" xfId="13257" xr:uid="{EEEF09E2-48AE-445B-B55C-1C33767BB78F}"/>
    <cellStyle name="Ênfase1 21" xfId="13258" xr:uid="{2C21D0C9-DD5C-4800-99F2-400371E86610}"/>
    <cellStyle name="Ênfase1 22" xfId="13259" xr:uid="{F93B4A68-2FAF-4947-8E32-04FD8BAB05AA}"/>
    <cellStyle name="Ênfase1 23" xfId="13260" xr:uid="{9F3CBBF9-C5DB-4679-AF47-3AA2B004A2BC}"/>
    <cellStyle name="Ênfase1 24" xfId="13261" xr:uid="{0B5BACB0-5B08-44B6-83A0-8C983B97E8DE}"/>
    <cellStyle name="Ênfase1 25" xfId="13262" xr:uid="{ABE45075-3BC3-4FFD-B913-5F086C5A2E65}"/>
    <cellStyle name="Ênfase1 26" xfId="13263" xr:uid="{AFA9A16F-47D2-42EE-8759-50501966999E}"/>
    <cellStyle name="Ênfase1 27" xfId="13264" xr:uid="{2930CE6D-A63F-4A72-A29B-3FF396ABA890}"/>
    <cellStyle name="Ênfase1 28" xfId="13265" xr:uid="{88046E00-CD47-4E6E-AD3E-C7E5BC0B92BC}"/>
    <cellStyle name="Ênfase1 29" xfId="13266" xr:uid="{0A167B54-C775-46DD-B22C-3778A1441EEA}"/>
    <cellStyle name="Ênfase1 3" xfId="6567" xr:uid="{96051884-C574-4F66-82DB-A650105DEE80}"/>
    <cellStyle name="Ênfase1 3 2" xfId="6568" xr:uid="{26C38CAB-4918-4346-9495-85D5B7BDF097}"/>
    <cellStyle name="Ênfase1 3 3" xfId="6569" xr:uid="{9AFD5528-E14E-4021-B831-DA148BF1841F}"/>
    <cellStyle name="Ênfase1 3 4" xfId="6570" xr:uid="{18252D1A-D960-4ACC-9C0D-F32A5DDB2646}"/>
    <cellStyle name="Ênfase1 30" xfId="13267" xr:uid="{71028BB1-6372-441C-AF23-9065BCD839AC}"/>
    <cellStyle name="Ênfase1 31" xfId="13268" xr:uid="{ECDF3A6A-02CB-41D5-B183-7B90489E438F}"/>
    <cellStyle name="Ênfase1 32" xfId="13269" xr:uid="{B236E08F-7FB7-4297-8C86-C624FBD7C664}"/>
    <cellStyle name="Ênfase1 33" xfId="13270" xr:uid="{3DC75C6E-5ECA-4AEF-AE25-7DEAA0E381DA}"/>
    <cellStyle name="Ênfase1 34" xfId="13271" xr:uid="{7ACB7999-2939-4B66-A7A6-831EE2A473E0}"/>
    <cellStyle name="Ênfase1 35" xfId="13272" xr:uid="{4890CF17-9674-43E1-8386-218A969955DF}"/>
    <cellStyle name="Ênfase1 36" xfId="13273" xr:uid="{A9A332BC-7189-4A50-AE09-E2617F384530}"/>
    <cellStyle name="Ênfase1 4" xfId="6571" xr:uid="{4C99BDFE-1465-4B06-B61F-2CB176622B2B}"/>
    <cellStyle name="Ênfase1 5" xfId="6572" xr:uid="{33E20DC0-9DBE-4D09-8585-A6D559AA86BA}"/>
    <cellStyle name="Ênfase1 5 2" xfId="6573" xr:uid="{F9579669-7937-47D4-AA48-3734ECB43C1C}"/>
    <cellStyle name="Ênfase1 5 3" xfId="6574" xr:uid="{3F5D2CC8-1CB8-4441-8406-588AF0565F99}"/>
    <cellStyle name="Ênfase1 6" xfId="6575" xr:uid="{976DB92B-1C1D-47A5-BC2A-DECF937690A7}"/>
    <cellStyle name="Ênfase1 6 2" xfId="6576" xr:uid="{2A719F84-008E-49CA-9B26-1642BD1BB303}"/>
    <cellStyle name="Ênfase1 6 3" xfId="6577" xr:uid="{A4DE2C68-6F66-40F9-9107-D1DB2933A753}"/>
    <cellStyle name="Ênfase1 7" xfId="6578" xr:uid="{81F98D01-F259-4182-B861-A4324B7FDA65}"/>
    <cellStyle name="Ênfase1 7 2" xfId="6579" xr:uid="{7F1AD305-534E-47CC-A78A-C4681955EBAB}"/>
    <cellStyle name="Ênfase1 7 3" xfId="6580" xr:uid="{55D46017-7598-47C4-B62C-59CA644FC800}"/>
    <cellStyle name="Ênfase1 8" xfId="6581" xr:uid="{BD70B6B2-3A35-49F6-B5E9-8A8B10925549}"/>
    <cellStyle name="Ênfase1 8 2" xfId="6582" xr:uid="{340099CC-2AEF-4BA5-BE11-A53C92EBEAA5}"/>
    <cellStyle name="Ênfase1 8 3" xfId="6583" xr:uid="{41F84352-658C-4E8B-9A1A-FC373548684E}"/>
    <cellStyle name="Ênfase1 9" xfId="6584" xr:uid="{3A83EBD0-5E54-42F1-BB4C-C67EDADE9F3E}"/>
    <cellStyle name="Ênfase1 9 2" xfId="6585" xr:uid="{3694A83B-0D8B-43A8-A5EF-665DAE1C746E}"/>
    <cellStyle name="Ênfase1 9 3" xfId="6586" xr:uid="{C2A2EA64-9001-4D1C-A1F7-E650607B541A}"/>
    <cellStyle name="Ênfase2" xfId="483" builtinId="33" customBuiltin="1"/>
    <cellStyle name="Ênfase2 10" xfId="6587" xr:uid="{1BC69093-3A30-4C3F-A0BD-343F33ABE740}"/>
    <cellStyle name="Ênfase2 10 2" xfId="6588" xr:uid="{B15B0175-D9C8-448B-ABC9-2487A2CA90B6}"/>
    <cellStyle name="Ênfase2 10 3" xfId="6589" xr:uid="{B83F931C-6338-4204-BEFE-5EAD1AA3FF9A}"/>
    <cellStyle name="Ênfase2 11" xfId="6590" xr:uid="{CFB9AAC9-C4B0-4D6B-9D8C-3295CD03547A}"/>
    <cellStyle name="Ênfase2 11 2" xfId="6591" xr:uid="{9DC2D2F7-C03C-4D2F-90A3-A0C4070DF214}"/>
    <cellStyle name="Ênfase2 11 3" xfId="6592" xr:uid="{0EFA359A-6FA3-4263-B1AA-13583915B0CF}"/>
    <cellStyle name="Ênfase2 12" xfId="6593" xr:uid="{295DA2E3-0EFB-4A0E-A03F-539A4BFBC843}"/>
    <cellStyle name="Ênfase2 12 2" xfId="6594" xr:uid="{8457FD24-3E4B-4F0F-9A90-FCD3DE8FA420}"/>
    <cellStyle name="Ênfase2 12 3" xfId="6595" xr:uid="{D3BF9A75-2C50-4A91-9708-93B85075D64E}"/>
    <cellStyle name="Ênfase2 13" xfId="6596" xr:uid="{54E86AE4-8C24-43DD-A953-5B773412F1F8}"/>
    <cellStyle name="Ênfase2 14" xfId="6597" xr:uid="{BF78C6D2-4E27-46AC-B16D-5FFEB7FB3CA8}"/>
    <cellStyle name="Ênfase2 15" xfId="6598" xr:uid="{9653B3F5-9799-441B-AD6B-1DCC4EA00D46}"/>
    <cellStyle name="Ênfase2 16" xfId="6599" xr:uid="{BDB69A9E-6719-462C-9257-568E5046A8DD}"/>
    <cellStyle name="Ênfase2 17" xfId="6600" xr:uid="{60826F54-1094-4AC3-AB5B-FEBFD4E43545}"/>
    <cellStyle name="Ênfase2 18" xfId="13274" xr:uid="{C180780F-07AB-401B-B72B-089469EBAD43}"/>
    <cellStyle name="Ênfase2 19" xfId="13275" xr:uid="{3EA52F9B-A3B3-4893-80F1-ACE6B9EAEF2F}"/>
    <cellStyle name="Ênfase2 2" xfId="6601" xr:uid="{F311A715-02D1-4B25-940C-208BA9896A52}"/>
    <cellStyle name="Ênfase2 2 10" xfId="13276" xr:uid="{F12C759D-D805-4B21-90CA-BEA8FBB7E67F}"/>
    <cellStyle name="Ênfase2 2 11" xfId="13277" xr:uid="{7FB01E8B-67F4-40C0-92C2-D3D0BF507063}"/>
    <cellStyle name="Ênfase2 2 12" xfId="39789" xr:uid="{2EA24DDD-CA7A-45FA-AC27-85E547ED88A6}"/>
    <cellStyle name="Ênfase2 2 13" xfId="39790" xr:uid="{1F2328B0-201D-49B7-A29E-1D40073CAC2D}"/>
    <cellStyle name="Ênfase2 2 14" xfId="39791" xr:uid="{F93677EA-95FD-47C6-B760-CC2230D86440}"/>
    <cellStyle name="Ênfase2 2 2" xfId="6602" xr:uid="{F64C16DC-421F-42A4-B238-A6606808A294}"/>
    <cellStyle name="Ênfase2 2 2 10" xfId="13278" xr:uid="{7AA61011-6BC4-4A40-A147-4DBE5D9CC73C}"/>
    <cellStyle name="Ênfase2 2 2 10 2" xfId="13279" xr:uid="{0A3060D2-671C-480D-8C11-BCAD6C7CFB74}"/>
    <cellStyle name="Ênfase2 2 2 11" xfId="13280" xr:uid="{386635E7-00FB-4CEF-9DE1-4340ED7728AB}"/>
    <cellStyle name="Ênfase2 2 2 12" xfId="13281" xr:uid="{5FA9F224-55A5-43CA-9399-3BC0A9262E1F}"/>
    <cellStyle name="Ênfase2 2 2 13" xfId="13282" xr:uid="{86C10362-C578-4FC8-8157-DB0FF03FAE8C}"/>
    <cellStyle name="Ênfase2 2 2 14" xfId="13283" xr:uid="{0112460E-5BF4-4DB3-A523-3C309D115F94}"/>
    <cellStyle name="Ênfase2 2 2 15" xfId="13284" xr:uid="{9B518B03-0CF2-4178-8D25-A644860BE548}"/>
    <cellStyle name="Ênfase2 2 2 16" xfId="13285" xr:uid="{86D67A78-2C1D-4736-8F8D-EB95FE1AC1B5}"/>
    <cellStyle name="Ênfase2 2 2 17" xfId="39792" xr:uid="{1A7DC62A-D49D-4F92-9E08-EF3A30EDDEFD}"/>
    <cellStyle name="Ênfase2 2 2 18" xfId="39793" xr:uid="{9756E6E9-A796-46EE-A12A-94434623464C}"/>
    <cellStyle name="Ênfase2 2 2 19" xfId="39794" xr:uid="{55999434-C043-449E-B6E8-FDA47A2CFAC1}"/>
    <cellStyle name="Ênfase2 2 2 2" xfId="6603" xr:uid="{6CE77E70-52C6-4DBE-B748-28AB2ABD8C35}"/>
    <cellStyle name="Ênfase2 2 2 3" xfId="6604" xr:uid="{2501013D-DF3F-4B97-8892-36972FFECE3B}"/>
    <cellStyle name="Ênfase2 2 2 4" xfId="6605" xr:uid="{F3C72EE6-E85F-44FC-8C58-902493885B20}"/>
    <cellStyle name="Ênfase2 2 2 5" xfId="6606" xr:uid="{6AE134B3-C01C-484E-9D43-34EFF7C19400}"/>
    <cellStyle name="Ênfase2 2 2 6" xfId="6607" xr:uid="{84241075-3854-466A-870B-FC4197C2FCDB}"/>
    <cellStyle name="Ênfase2 2 2 7" xfId="6608" xr:uid="{98268FE1-DDB8-41DF-999B-6A5EC41A6D08}"/>
    <cellStyle name="Ênfase2 2 2 8" xfId="6609" xr:uid="{5C49E861-4646-43AE-B1D0-8B84F907F6CE}"/>
    <cellStyle name="Ênfase2 2 2 9" xfId="6610" xr:uid="{28C21F0E-60D4-4D53-A3DF-F152442EF320}"/>
    <cellStyle name="Ênfase2 2 3" xfId="6611" xr:uid="{0EF98CCA-8935-4EE0-B23E-07A28188C978}"/>
    <cellStyle name="Ênfase2 2 4" xfId="6612" xr:uid="{80F8FE0F-ABE2-4FB3-8EDF-951477BADFBD}"/>
    <cellStyle name="Ênfase2 2 5" xfId="13286" xr:uid="{29F4B653-5F66-4FE1-B545-2A21D521B215}"/>
    <cellStyle name="Ênfase2 2 6" xfId="13287" xr:uid="{4CB76A12-DA7D-4BEC-AB90-B138F788DB98}"/>
    <cellStyle name="Ênfase2 2 7" xfId="13288" xr:uid="{5222A6A8-C4CB-4D39-B88F-2E0287697A47}"/>
    <cellStyle name="Ênfase2 2 8" xfId="13289" xr:uid="{0F21604D-4DE4-435F-89B7-66EF4835F360}"/>
    <cellStyle name="Ênfase2 2 9" xfId="13290" xr:uid="{24012071-4EC9-403D-86C1-7A27DCC2E848}"/>
    <cellStyle name="Ênfase2 20" xfId="13291" xr:uid="{24B81952-99DE-4610-B8A7-06A343E54A7A}"/>
    <cellStyle name="Ênfase2 21" xfId="13292" xr:uid="{70512789-1729-4CA4-9AA3-782B84EADACC}"/>
    <cellStyle name="Ênfase2 22" xfId="13293" xr:uid="{7975CBF3-F3CE-4AAE-8C32-209BEE00D57B}"/>
    <cellStyle name="Ênfase2 23" xfId="13294" xr:uid="{68814C20-D7A4-4A27-8C31-57859BBC0C34}"/>
    <cellStyle name="Ênfase2 24" xfId="13295" xr:uid="{D7DA42A3-61E6-446B-8EA5-CDE3B0252101}"/>
    <cellStyle name="Ênfase2 25" xfId="13296" xr:uid="{36252995-27D9-46E8-9803-AE1AC04D8F70}"/>
    <cellStyle name="Ênfase2 26" xfId="13297" xr:uid="{6C234013-A511-4FAF-BE05-53DE8E7038FD}"/>
    <cellStyle name="Ênfase2 27" xfId="13298" xr:uid="{F012663A-BCF0-42CB-8333-F920CE4A847F}"/>
    <cellStyle name="Ênfase2 28" xfId="13299" xr:uid="{0EFE9545-51A8-4E0E-943E-C503924C25F2}"/>
    <cellStyle name="Ênfase2 29" xfId="13300" xr:uid="{39E9242F-B8FE-4C51-AAF8-13EDAA58D7E2}"/>
    <cellStyle name="Ênfase2 3" xfId="6613" xr:uid="{BE7C250B-5FA8-4E13-AFF1-DBB28848DB25}"/>
    <cellStyle name="Ênfase2 3 2" xfId="6614" xr:uid="{0BCBC1EB-991D-4569-95DC-974730B345EC}"/>
    <cellStyle name="Ênfase2 3 3" xfId="6615" xr:uid="{0C284439-58AE-4DB7-B86E-3669D420667B}"/>
    <cellStyle name="Ênfase2 3 4" xfId="6616" xr:uid="{B4BE6697-B31B-40C2-AEBC-61490B9BDAB3}"/>
    <cellStyle name="Ênfase2 30" xfId="13301" xr:uid="{887CCBFD-8868-4AD0-A380-4110605C2F60}"/>
    <cellStyle name="Ênfase2 31" xfId="13302" xr:uid="{F2E7A685-BCD3-450E-9442-1E67D102E502}"/>
    <cellStyle name="Ênfase2 32" xfId="13303" xr:uid="{F0DEA322-FC5F-4C03-893A-735FD828DE30}"/>
    <cellStyle name="Ênfase2 33" xfId="13304" xr:uid="{E65DCDB6-5197-40BD-B13B-4F3A1C0A793D}"/>
    <cellStyle name="Ênfase2 34" xfId="13305" xr:uid="{1CF5C92A-6D4E-43E2-B342-942A70A7FAFB}"/>
    <cellStyle name="Ênfase2 35" xfId="13306" xr:uid="{703033D6-BF8F-4604-9E47-668ED98A3C27}"/>
    <cellStyle name="Ênfase2 36" xfId="13307" xr:uid="{490C86DC-A56C-430D-A3D7-A05A46E184B7}"/>
    <cellStyle name="Ênfase2 4" xfId="6617" xr:uid="{361ACDBC-CDD8-443F-8E10-831643EA4E53}"/>
    <cellStyle name="Ênfase2 5" xfId="6618" xr:uid="{BEFEDA30-6745-4EF0-8427-62A9F77464EE}"/>
    <cellStyle name="Ênfase2 5 2" xfId="6619" xr:uid="{402A55A2-0E39-4ADA-89DB-CA5D7EF95EAD}"/>
    <cellStyle name="Ênfase2 5 3" xfId="6620" xr:uid="{757DD620-F01C-4019-8E07-278EB0058607}"/>
    <cellStyle name="Ênfase2 6" xfId="6621" xr:uid="{CCD8AD73-00DF-4BA2-8C8E-EC133DA883C6}"/>
    <cellStyle name="Ênfase2 6 2" xfId="6622" xr:uid="{2BB63897-C514-4825-894A-5725A5631CF2}"/>
    <cellStyle name="Ênfase2 6 3" xfId="6623" xr:uid="{4EC46EC9-A739-4726-A699-D01669120165}"/>
    <cellStyle name="Ênfase2 7" xfId="6624" xr:uid="{CF9C9DBD-197C-4FCF-91A1-2D80748B1EED}"/>
    <cellStyle name="Ênfase2 7 2" xfId="6625" xr:uid="{36A56383-701E-4CFA-9B72-2221F59E6840}"/>
    <cellStyle name="Ênfase2 7 3" xfId="6626" xr:uid="{CF71850D-9D64-416F-A4E0-7D10A4FA36D3}"/>
    <cellStyle name="Ênfase2 8" xfId="6627" xr:uid="{18D15DFD-9DA6-44BC-847F-90F414560972}"/>
    <cellStyle name="Ênfase2 8 2" xfId="6628" xr:uid="{056B1649-EF94-4397-BD00-17F63D0EE33A}"/>
    <cellStyle name="Ênfase2 8 3" xfId="6629" xr:uid="{B50383E0-4B4C-4C40-9BB6-05CDFA846773}"/>
    <cellStyle name="Ênfase2 9" xfId="6630" xr:uid="{C3649427-2DE7-4F9D-A816-38C2E5AAFF0D}"/>
    <cellStyle name="Ênfase2 9 2" xfId="6631" xr:uid="{A814F9EF-F7D0-4520-B92D-6413EC708CDC}"/>
    <cellStyle name="Ênfase2 9 3" xfId="6632" xr:uid="{739421AA-3BC9-408F-A5AC-AFFA3A8134C0}"/>
    <cellStyle name="Ênfase3" xfId="486" builtinId="37" customBuiltin="1"/>
    <cellStyle name="Ênfase3 10" xfId="6633" xr:uid="{077EE53F-2AD0-4479-8B63-ADEBF6594162}"/>
    <cellStyle name="Ênfase3 10 2" xfId="6634" xr:uid="{69FD0A8E-987E-4931-863A-714076C1B37D}"/>
    <cellStyle name="Ênfase3 10 3" xfId="6635" xr:uid="{AF21C291-76DB-43FF-827C-756A7029477D}"/>
    <cellStyle name="Ênfase3 11" xfId="6636" xr:uid="{05AC745F-9CDD-4BE8-AD04-60C03A5AFBDB}"/>
    <cellStyle name="Ênfase3 11 2" xfId="6637" xr:uid="{A5847C76-5BAD-4DA7-AD44-B7CF8E613C1C}"/>
    <cellStyle name="Ênfase3 11 3" xfId="6638" xr:uid="{554E8A50-8D81-457F-B3AE-6E41E9E8DFB9}"/>
    <cellStyle name="Ênfase3 12" xfId="6639" xr:uid="{9B95D47F-4E17-4DE4-986A-0BDC203B4BDD}"/>
    <cellStyle name="Ênfase3 12 2" xfId="6640" xr:uid="{093E3FD7-70A5-43D6-A0CE-D0F87D290E31}"/>
    <cellStyle name="Ênfase3 12 3" xfId="6641" xr:uid="{93769FC0-E284-4B7C-8961-6E0137F517E5}"/>
    <cellStyle name="Ênfase3 13" xfId="6642" xr:uid="{4D2B3052-5A4C-4268-9556-80BD4BB93E37}"/>
    <cellStyle name="Ênfase3 14" xfId="6643" xr:uid="{82F28E0E-FB8D-4726-8AC4-13322F4B22FF}"/>
    <cellStyle name="Ênfase3 15" xfId="6644" xr:uid="{1450C274-2F28-4E20-8F97-867CC0C8B951}"/>
    <cellStyle name="Ênfase3 16" xfId="6645" xr:uid="{5A26E5FB-A40E-4602-9599-385BA7C8C283}"/>
    <cellStyle name="Ênfase3 17" xfId="6646" xr:uid="{DF8C016B-8081-4377-856E-AF7806A72002}"/>
    <cellStyle name="Ênfase3 18" xfId="13308" xr:uid="{9253DBA3-FCD0-4132-8F0D-5B7F9636D0A0}"/>
    <cellStyle name="Ênfase3 19" xfId="13309" xr:uid="{D3A59127-2D51-4398-92DD-2C101DE4966E}"/>
    <cellStyle name="Ênfase3 2" xfId="6647" xr:uid="{EA7CB290-7718-474D-A8A8-778ACA07901C}"/>
    <cellStyle name="Ênfase3 2 10" xfId="13310" xr:uid="{15784DC0-2174-4D4C-BE61-9FFF2008CDD9}"/>
    <cellStyle name="Ênfase3 2 11" xfId="13311" xr:uid="{6CF95FBC-18D7-4F89-910D-E08B8A9B252F}"/>
    <cellStyle name="Ênfase3 2 12" xfId="39795" xr:uid="{CF2A80A4-FD97-4653-8D7A-6C60D5A59E89}"/>
    <cellStyle name="Ênfase3 2 13" xfId="39796" xr:uid="{AE7C8807-60AF-47F6-BCC0-E63E152DE191}"/>
    <cellStyle name="Ênfase3 2 14" xfId="39797" xr:uid="{4A2DE5BA-D11B-44CA-964A-E42917C9B2CE}"/>
    <cellStyle name="Ênfase3 2 2" xfId="6648" xr:uid="{FBF27359-CB7C-4EF8-8E17-1F8B40CCC5B5}"/>
    <cellStyle name="Ênfase3 2 2 10" xfId="13312" xr:uid="{6C73CB43-BE03-403E-89C3-9EBE41A4FAE8}"/>
    <cellStyle name="Ênfase3 2 2 10 2" xfId="13313" xr:uid="{E86CAEBC-7B89-4B8F-AD37-31C8B06772F4}"/>
    <cellStyle name="Ênfase3 2 2 11" xfId="13314" xr:uid="{F3EEA44F-3FB0-4580-87AA-F49C5D736B29}"/>
    <cellStyle name="Ênfase3 2 2 12" xfId="13315" xr:uid="{E8E60DED-F61E-437C-9DFD-D3B386278128}"/>
    <cellStyle name="Ênfase3 2 2 13" xfId="13316" xr:uid="{6DE8EB30-FE66-47F1-BEBC-7796AE3D3B5A}"/>
    <cellStyle name="Ênfase3 2 2 14" xfId="13317" xr:uid="{A343C30B-3AC2-42B0-9DF7-7BF2024390D1}"/>
    <cellStyle name="Ênfase3 2 2 15" xfId="13318" xr:uid="{FD2F52CC-6BED-4673-B073-6F46D4ECBA3D}"/>
    <cellStyle name="Ênfase3 2 2 16" xfId="13319" xr:uid="{E40F7008-5856-4828-9BAB-41AA5E388AA1}"/>
    <cellStyle name="Ênfase3 2 2 17" xfId="39798" xr:uid="{CB10B787-5DE8-4D74-9F04-6ED42AA73E3B}"/>
    <cellStyle name="Ênfase3 2 2 18" xfId="39799" xr:uid="{FD2C0286-94CA-4665-929D-28265627E684}"/>
    <cellStyle name="Ênfase3 2 2 19" xfId="39800" xr:uid="{4FF4809E-A551-4938-AD74-8582127D33A9}"/>
    <cellStyle name="Ênfase3 2 2 2" xfId="6649" xr:uid="{76831A87-76DC-4840-BE88-2C7031697052}"/>
    <cellStyle name="Ênfase3 2 2 3" xfId="6650" xr:uid="{43BB01B9-1B01-4CEE-818D-5853EEE656D4}"/>
    <cellStyle name="Ênfase3 2 2 4" xfId="6651" xr:uid="{B40BEE22-D287-490C-99EB-5EE9823F8706}"/>
    <cellStyle name="Ênfase3 2 2 5" xfId="6652" xr:uid="{2471F784-8190-494A-96CC-EC1763FAE10B}"/>
    <cellStyle name="Ênfase3 2 2 6" xfId="6653" xr:uid="{DFCE6FBE-9003-46BA-B1EC-0076249EE145}"/>
    <cellStyle name="Ênfase3 2 2 7" xfId="6654" xr:uid="{8FAB41B9-0281-4E7A-B325-EDD91E42DAF2}"/>
    <cellStyle name="Ênfase3 2 2 8" xfId="6655" xr:uid="{C16848B4-E18C-4C48-92A3-E5ED7FA79FAE}"/>
    <cellStyle name="Ênfase3 2 2 9" xfId="6656" xr:uid="{8B2919D9-A302-4E68-9528-022164E7552B}"/>
    <cellStyle name="Ênfase3 2 3" xfId="6657" xr:uid="{D52778B4-DAF8-4CBF-9DB2-1DA41187D6AF}"/>
    <cellStyle name="Ênfase3 2 4" xfId="6658" xr:uid="{8276AD0D-D273-4BEC-B3E0-7D4DCD38EE43}"/>
    <cellStyle name="Ênfase3 2 5" xfId="13320" xr:uid="{52ED8C8F-0A6D-43F3-9D7A-65392A1FFBD4}"/>
    <cellStyle name="Ênfase3 2 6" xfId="13321" xr:uid="{82B8565A-1686-4CF5-9B1B-E46BA1B99A88}"/>
    <cellStyle name="Ênfase3 2 7" xfId="13322" xr:uid="{54FF31AB-356A-417D-90C4-09188AFF9C63}"/>
    <cellStyle name="Ênfase3 2 8" xfId="13323" xr:uid="{4D9A59F2-5014-4068-9BAD-D96ABFCF69AF}"/>
    <cellStyle name="Ênfase3 2 9" xfId="13324" xr:uid="{55876B79-1D14-4F15-89E1-9A0BF6702DCF}"/>
    <cellStyle name="Ênfase3 20" xfId="13325" xr:uid="{C8CF81AF-52C4-440E-823F-D32A65969DE3}"/>
    <cellStyle name="Ênfase3 21" xfId="13326" xr:uid="{C7814EAA-24AD-44CB-999C-7921E8306790}"/>
    <cellStyle name="Ênfase3 22" xfId="13327" xr:uid="{4518ABA4-6454-4DF3-AFE2-149A5A286FCA}"/>
    <cellStyle name="Ênfase3 23" xfId="13328" xr:uid="{ED29BD0A-2DB2-4C75-BD6E-81E870E4E633}"/>
    <cellStyle name="Ênfase3 24" xfId="13329" xr:uid="{096F32D3-6ECC-4472-AB80-ABB5998E2AED}"/>
    <cellStyle name="Ênfase3 25" xfId="13330" xr:uid="{B7AE932D-7BA9-4387-9FB4-152B9C287F90}"/>
    <cellStyle name="Ênfase3 26" xfId="13331" xr:uid="{B7FD0686-4B74-4566-9576-BB228384ABB3}"/>
    <cellStyle name="Ênfase3 27" xfId="13332" xr:uid="{61C7C267-B8AA-414B-9C40-E1D4C413A5B2}"/>
    <cellStyle name="Ênfase3 28" xfId="13333" xr:uid="{60AF1027-DA98-4D96-A686-CAC7B33CCF9B}"/>
    <cellStyle name="Ênfase3 29" xfId="13334" xr:uid="{F912CDCC-3B01-4EE8-8789-5B2B705B929A}"/>
    <cellStyle name="Ênfase3 3" xfId="6659" xr:uid="{60D0556D-F537-4E2D-9E6F-D8E5E19F67A4}"/>
    <cellStyle name="Ênfase3 3 2" xfId="6660" xr:uid="{2025D6E7-F7C0-4F69-9D77-694C1FB5FBD8}"/>
    <cellStyle name="Ênfase3 3 3" xfId="6661" xr:uid="{31960CAB-963C-441A-A916-1981FBF30FA3}"/>
    <cellStyle name="Ênfase3 3 4" xfId="6662" xr:uid="{4587D308-8D33-4180-AEE6-A9C0646B2CF5}"/>
    <cellStyle name="Ênfase3 30" xfId="13335" xr:uid="{4FFC979B-0108-4D2B-AEE9-AFEBCF6AD3D9}"/>
    <cellStyle name="Ênfase3 31" xfId="13336" xr:uid="{E1B7B7FA-45B3-4F16-AD29-836E7174F6AD}"/>
    <cellStyle name="Ênfase3 32" xfId="13337" xr:uid="{2E482D7D-965C-4763-B6E5-E861CC5A872A}"/>
    <cellStyle name="Ênfase3 33" xfId="13338" xr:uid="{B0D99971-DF7E-4504-A415-8839E28C49EF}"/>
    <cellStyle name="Ênfase3 34" xfId="13339" xr:uid="{9C0B2823-5D9F-4113-88FF-256BCE3BD599}"/>
    <cellStyle name="Ênfase3 35" xfId="13340" xr:uid="{AE625B74-54DE-471D-B1F3-5998DE6895E3}"/>
    <cellStyle name="Ênfase3 36" xfId="13341" xr:uid="{8F4CE0A3-78E7-41DC-8695-BFAAEA9FF828}"/>
    <cellStyle name="Ênfase3 4" xfId="6663" xr:uid="{B8312980-B2A7-4EB3-B71A-DDD4B3573672}"/>
    <cellStyle name="Ênfase3 5" xfId="6664" xr:uid="{DBDA4A95-7B0C-449C-8749-5393FDC10FB1}"/>
    <cellStyle name="Ênfase3 5 2" xfId="6665" xr:uid="{CC485977-41FE-4C89-82BF-240460D5F1E7}"/>
    <cellStyle name="Ênfase3 5 3" xfId="6666" xr:uid="{AD8891F3-5669-41C4-8AA2-EE42E1E540F2}"/>
    <cellStyle name="Ênfase3 6" xfId="6667" xr:uid="{2B82EBBF-EFCA-4A0E-BBB3-317F68D7C903}"/>
    <cellStyle name="Ênfase3 6 2" xfId="6668" xr:uid="{F9D0D08B-B1CE-4F6D-A95E-E8507ACACA23}"/>
    <cellStyle name="Ênfase3 6 3" xfId="6669" xr:uid="{E82E2327-620D-447B-A426-F0B84724BFE5}"/>
    <cellStyle name="Ênfase3 7" xfId="6670" xr:uid="{B0E09225-932D-41E6-BACE-7F89BF467D09}"/>
    <cellStyle name="Ênfase3 7 2" xfId="6671" xr:uid="{50531DCD-84BB-4DEA-A390-60CF2335362D}"/>
    <cellStyle name="Ênfase3 7 3" xfId="6672" xr:uid="{EA217446-65F2-48B4-BA5A-B73CFDA6F790}"/>
    <cellStyle name="Ênfase3 8" xfId="6673" xr:uid="{3B942D80-3654-4DF8-B34B-A081D6C9E53F}"/>
    <cellStyle name="Ênfase3 8 2" xfId="6674" xr:uid="{12197325-4CFD-4760-987F-164CDF95C227}"/>
    <cellStyle name="Ênfase3 8 3" xfId="6675" xr:uid="{F27046B9-978F-4AAC-A3B5-8FC709070BAC}"/>
    <cellStyle name="Ênfase3 9" xfId="6676" xr:uid="{06790A62-2DD6-49D1-BF72-9C2F4D50D138}"/>
    <cellStyle name="Ênfase3 9 2" xfId="6677" xr:uid="{8A013672-420B-49B5-90B8-9B4672F8A9A7}"/>
    <cellStyle name="Ênfase3 9 3" xfId="6678" xr:uid="{59133E2D-21F1-4A2C-B8BB-4FAF1A3161D4}"/>
    <cellStyle name="Ênfase4" xfId="489" builtinId="41" customBuiltin="1"/>
    <cellStyle name="Ênfase4 10" xfId="6679" xr:uid="{A87BDEAA-4311-450E-B297-EDB05B1CC445}"/>
    <cellStyle name="Ênfase4 10 2" xfId="6680" xr:uid="{C45A9C6A-65B2-4DB7-B782-D8F7273AD217}"/>
    <cellStyle name="Ênfase4 10 3" xfId="6681" xr:uid="{C4FE740E-CFD4-4220-8AE5-01970BD31C17}"/>
    <cellStyle name="Ênfase4 11" xfId="6682" xr:uid="{5D12B714-5BC5-4FF3-BE0A-0EB1458C5A2D}"/>
    <cellStyle name="Ênfase4 11 2" xfId="6683" xr:uid="{A4A4BB1F-E37C-4D46-9321-1AB67A330547}"/>
    <cellStyle name="Ênfase4 11 3" xfId="6684" xr:uid="{C2CCDF4F-B9FD-449B-BC7E-7F618F4AA6A3}"/>
    <cellStyle name="Ênfase4 12" xfId="6685" xr:uid="{04F83BC3-E812-4C73-B9E0-EEF4AC94A496}"/>
    <cellStyle name="Ênfase4 12 2" xfId="6686" xr:uid="{C955D212-5B2F-43C6-9E7F-7867557DCE7C}"/>
    <cellStyle name="Ênfase4 12 3" xfId="6687" xr:uid="{E9F6B650-9699-4756-A779-BA4C4ACD54DE}"/>
    <cellStyle name="Ênfase4 13" xfId="6688" xr:uid="{22B4B843-9D8A-45FE-B2D0-7C61E9F08E41}"/>
    <cellStyle name="Ênfase4 14" xfId="6689" xr:uid="{B6141E4A-EEBE-4E2A-B72D-6385C3EE43FE}"/>
    <cellStyle name="Ênfase4 15" xfId="6690" xr:uid="{FE04F138-B248-4E3F-8EC2-EDE5D9D552D5}"/>
    <cellStyle name="Ênfase4 16" xfId="6691" xr:uid="{21B3E366-D1F4-4642-9ADF-24F9B2FCE45D}"/>
    <cellStyle name="Ênfase4 17" xfId="6692" xr:uid="{AE4E4E13-75B9-4503-9A1B-A80B2372AE86}"/>
    <cellStyle name="Ênfase4 18" xfId="13342" xr:uid="{EBD899A2-A0B4-486F-AFC5-03ABA075AED9}"/>
    <cellStyle name="Ênfase4 19" xfId="13343" xr:uid="{EF1AA746-0A53-4A91-848A-36A6D6217504}"/>
    <cellStyle name="Ênfase4 2" xfId="6693" xr:uid="{F46C82ED-82E7-454D-9C97-AA9C04394287}"/>
    <cellStyle name="Ênfase4 2 10" xfId="13344" xr:uid="{DBF63BE4-CF88-40E1-BE07-A1C91375FE7B}"/>
    <cellStyle name="Ênfase4 2 11" xfId="13345" xr:uid="{D6820B1B-0B37-4B7A-8D0A-8F26FC52F295}"/>
    <cellStyle name="Ênfase4 2 12" xfId="39801" xr:uid="{C6FAEB23-2921-4937-A625-0301D2412CC9}"/>
    <cellStyle name="Ênfase4 2 13" xfId="39802" xr:uid="{FF4350CA-6933-4348-A554-61F2313F5820}"/>
    <cellStyle name="Ênfase4 2 14" xfId="39803" xr:uid="{34452AE8-2E47-45CA-BACF-8F8D1B6FB27D}"/>
    <cellStyle name="Ênfase4 2 2" xfId="6694" xr:uid="{EFFA52D1-F718-44F9-8B7C-1F7753507BE2}"/>
    <cellStyle name="Ênfase4 2 2 10" xfId="13346" xr:uid="{FB40445A-DF38-44CF-8B97-EF65D83C7277}"/>
    <cellStyle name="Ênfase4 2 2 10 2" xfId="13347" xr:uid="{65D264BB-E45C-4B21-8429-7DFEECE044D2}"/>
    <cellStyle name="Ênfase4 2 2 11" xfId="13348" xr:uid="{ABF77FC4-AC13-4CE7-925C-C4C19EDE4C4E}"/>
    <cellStyle name="Ênfase4 2 2 12" xfId="13349" xr:uid="{2B509ED3-8F33-454C-97C3-66263802D087}"/>
    <cellStyle name="Ênfase4 2 2 13" xfId="13350" xr:uid="{771BFE43-101E-408E-8D7D-1A086CFF9216}"/>
    <cellStyle name="Ênfase4 2 2 14" xfId="13351" xr:uid="{AE680045-7580-4876-8AFE-050190CA78B9}"/>
    <cellStyle name="Ênfase4 2 2 15" xfId="13352" xr:uid="{9B411630-774B-4771-892E-DB3E83F89A24}"/>
    <cellStyle name="Ênfase4 2 2 16" xfId="13353" xr:uid="{D56EAB37-8309-4D4F-B0C7-19C82B097947}"/>
    <cellStyle name="Ênfase4 2 2 17" xfId="39804" xr:uid="{91793A50-1809-409D-8922-0E36753DA057}"/>
    <cellStyle name="Ênfase4 2 2 18" xfId="39805" xr:uid="{E9DF9D97-AE4E-42FE-A66E-C6D322657095}"/>
    <cellStyle name="Ênfase4 2 2 19" xfId="39806" xr:uid="{BDC6DCA3-D6DF-4A6F-90C8-9DB9AB49B03C}"/>
    <cellStyle name="Ênfase4 2 2 2" xfId="6695" xr:uid="{A8324D94-DAF4-4D0D-9907-5EBCA54FB82B}"/>
    <cellStyle name="Ênfase4 2 2 3" xfId="6696" xr:uid="{BFAF02F8-CC38-429E-BD6F-EB2D90FD3845}"/>
    <cellStyle name="Ênfase4 2 2 4" xfId="6697" xr:uid="{F4A8FE60-D2F3-408B-A53A-DCD79B0040D7}"/>
    <cellStyle name="Ênfase4 2 2 5" xfId="6698" xr:uid="{6089E54D-A2FB-4FB0-AE3A-69EC693676DC}"/>
    <cellStyle name="Ênfase4 2 2 6" xfId="6699" xr:uid="{8B3C468A-06E0-45F5-980C-5B72115F3053}"/>
    <cellStyle name="Ênfase4 2 2 7" xfId="6700" xr:uid="{A603E3A5-2714-4116-9EBE-A3109CE366E3}"/>
    <cellStyle name="Ênfase4 2 2 8" xfId="6701" xr:uid="{9ADDBAF8-952B-46BD-B7A5-F6C41DCD09E2}"/>
    <cellStyle name="Ênfase4 2 2 9" xfId="6702" xr:uid="{81ACD714-E08A-42D9-9929-BC9090973055}"/>
    <cellStyle name="Ênfase4 2 3" xfId="6703" xr:uid="{97FD1F45-D295-4542-AAB4-42082BEA7701}"/>
    <cellStyle name="Ênfase4 2 4" xfId="6704" xr:uid="{D4B11871-D99A-42AE-85B0-5858093B3180}"/>
    <cellStyle name="Ênfase4 2 5" xfId="13354" xr:uid="{E90243DA-A57F-4F67-AEFC-E8F603A02DDB}"/>
    <cellStyle name="Ênfase4 2 5 2" xfId="13355" xr:uid="{B8052517-AE83-4D6C-98BC-E4612448B970}"/>
    <cellStyle name="Ênfase4 2 6" xfId="13356" xr:uid="{4421D6D6-4C38-49C2-811F-45BB6E044631}"/>
    <cellStyle name="Ênfase4 2 7" xfId="13357" xr:uid="{8972615B-D3AA-4A16-82C1-9D97B8AC1A21}"/>
    <cellStyle name="Ênfase4 2 8" xfId="13358" xr:uid="{3E745A4A-27E7-4C2F-AC64-6571254DAD41}"/>
    <cellStyle name="Ênfase4 2 9" xfId="13359" xr:uid="{93F58494-7621-453F-9597-576BF1E709A4}"/>
    <cellStyle name="Ênfase4 20" xfId="13360" xr:uid="{745075E1-980B-4F8F-A39A-680D28077D0C}"/>
    <cellStyle name="Ênfase4 21" xfId="13361" xr:uid="{1C64B5F4-6D4E-4467-A054-3530DD7066D9}"/>
    <cellStyle name="Ênfase4 22" xfId="13362" xr:uid="{A1B31FAB-D0AD-4614-AE71-90274F6C1C71}"/>
    <cellStyle name="Ênfase4 23" xfId="13363" xr:uid="{EC882EDC-44A9-4EB9-ACA8-E0BE39728776}"/>
    <cellStyle name="Ênfase4 24" xfId="13364" xr:uid="{FE005380-D5D5-40F4-8E6E-40410349CEAF}"/>
    <cellStyle name="Ênfase4 25" xfId="13365" xr:uid="{D3F62D7B-3923-441D-B0BB-C443A019A941}"/>
    <cellStyle name="Ênfase4 26" xfId="13366" xr:uid="{AB4C7D81-8186-4689-A83D-9404C78711FC}"/>
    <cellStyle name="Ênfase4 27" xfId="13367" xr:uid="{F0EDA127-E657-4CF0-BECA-AAE043902354}"/>
    <cellStyle name="Ênfase4 28" xfId="13368" xr:uid="{1006DE0F-1B9E-492C-AA70-F8F5390179D6}"/>
    <cellStyle name="Ênfase4 29" xfId="13369" xr:uid="{ACF2D53B-5836-49CA-AE31-2B75616CD4FD}"/>
    <cellStyle name="Ênfase4 3" xfId="6705" xr:uid="{39BF607F-8A51-457A-A666-A4F5D74BAA7C}"/>
    <cellStyle name="Ênfase4 3 2" xfId="6706" xr:uid="{2B05048F-EB46-4656-BD14-9240BBDCFAC2}"/>
    <cellStyle name="Ênfase4 3 3" xfId="6707" xr:uid="{A3D98436-EC8A-4AE7-B49F-729A4DF7FF56}"/>
    <cellStyle name="Ênfase4 3 4" xfId="6708" xr:uid="{F5C980EB-0DD1-481B-992C-226451DA8202}"/>
    <cellStyle name="Ênfase4 30" xfId="13370" xr:uid="{CCAFB125-CD32-4909-A402-195EB6DFE518}"/>
    <cellStyle name="Ênfase4 31" xfId="13371" xr:uid="{D206A75F-6658-4802-90AD-1DD168B2A951}"/>
    <cellStyle name="Ênfase4 32" xfId="13372" xr:uid="{28570315-E091-4007-BAAA-FCF7128858AC}"/>
    <cellStyle name="Ênfase4 33" xfId="13373" xr:uid="{F6D51BB1-E48D-4749-8889-504B02332A18}"/>
    <cellStyle name="Ênfase4 34" xfId="13374" xr:uid="{669AE4E3-33CC-4318-9F44-E9321AF34E3B}"/>
    <cellStyle name="Ênfase4 35" xfId="13375" xr:uid="{5DF96DBC-41F8-4AC0-842C-44EE7253C9C0}"/>
    <cellStyle name="Ênfase4 36" xfId="13376" xr:uid="{671D909B-9857-4B06-BB8D-3B8E975CA3B2}"/>
    <cellStyle name="Ênfase4 4" xfId="6709" xr:uid="{E0AF03AE-CFFF-44AE-8450-A1223E4690AD}"/>
    <cellStyle name="Ênfase4 5" xfId="6710" xr:uid="{DE8FF21D-6E9C-48F3-912A-843BE1A4D1AB}"/>
    <cellStyle name="Ênfase4 5 2" xfId="6711" xr:uid="{D534179B-EA71-4054-9ABF-9EE04864FBBC}"/>
    <cellStyle name="Ênfase4 5 3" xfId="6712" xr:uid="{1F912482-ABEE-44A7-B285-04608C0FE78E}"/>
    <cellStyle name="Ênfase4 6" xfId="6713" xr:uid="{F125121D-2D39-4205-8DAF-D70C5B118166}"/>
    <cellStyle name="Ênfase4 6 2" xfId="6714" xr:uid="{0058D8B9-701A-4BDA-8390-80DB495840C4}"/>
    <cellStyle name="Ênfase4 6 3" xfId="6715" xr:uid="{CAA1A1EE-037D-49A2-8489-DDD480C7B452}"/>
    <cellStyle name="Ênfase4 7" xfId="6716" xr:uid="{DFC0DA2A-FEBD-4D88-AD70-513336619891}"/>
    <cellStyle name="Ênfase4 7 2" xfId="6717" xr:uid="{CCE26C4F-6E13-4A56-BA0B-76263EEA583F}"/>
    <cellStyle name="Ênfase4 7 3" xfId="6718" xr:uid="{1677F319-450D-4EB2-B946-08BFEB1B6063}"/>
    <cellStyle name="Ênfase4 8" xfId="6719" xr:uid="{707FD2FE-429E-439B-BC37-C6AABFEAF967}"/>
    <cellStyle name="Ênfase4 8 2" xfId="6720" xr:uid="{AF786D3D-F84D-4500-9FA2-E5EDA40B3630}"/>
    <cellStyle name="Ênfase4 8 3" xfId="6721" xr:uid="{E57B34BF-06F9-4A62-80DC-886E991BEF46}"/>
    <cellStyle name="Ênfase4 9" xfId="6722" xr:uid="{DB40B1DC-A6CE-494E-AB7F-94BB0C2A8AD7}"/>
    <cellStyle name="Ênfase4 9 2" xfId="6723" xr:uid="{5DB8279E-3276-4945-8A80-3902CC32CE85}"/>
    <cellStyle name="Ênfase4 9 3" xfId="6724" xr:uid="{80BF9755-4AD4-49A4-AF80-108A28E389B5}"/>
    <cellStyle name="Ênfase5" xfId="492" builtinId="45" customBuiltin="1"/>
    <cellStyle name="Ênfase5 10" xfId="6725" xr:uid="{00B6549F-EBBB-4534-8286-C9EB3CFE3785}"/>
    <cellStyle name="Ênfase5 10 2" xfId="6726" xr:uid="{0F7EC8FF-6D2B-4DA5-BFEA-0E527D14B98B}"/>
    <cellStyle name="Ênfase5 10 3" xfId="6727" xr:uid="{D8BF687C-480C-4BB7-A0F9-32A99C203CD1}"/>
    <cellStyle name="Ênfase5 11" xfId="6728" xr:uid="{1412B019-BAA5-41B7-9829-99E2A5D29FFA}"/>
    <cellStyle name="Ênfase5 11 2" xfId="6729" xr:uid="{0C0F1437-CEBA-479E-B09C-AD2A40E0C1DF}"/>
    <cellStyle name="Ênfase5 11 3" xfId="6730" xr:uid="{FCF702A2-B2B3-4F96-9645-17D0CB16D8BE}"/>
    <cellStyle name="Ênfase5 12" xfId="6731" xr:uid="{B581710C-6F02-406D-A9EC-6F0539080046}"/>
    <cellStyle name="Ênfase5 12 2" xfId="6732" xr:uid="{6CE51B43-735A-4620-9600-A9044F88B94A}"/>
    <cellStyle name="Ênfase5 12 3" xfId="6733" xr:uid="{56A0558E-CFB9-4C4C-AAAC-29FA67E3B640}"/>
    <cellStyle name="Ênfase5 13" xfId="6734" xr:uid="{AD7E2731-7488-44B8-A87F-1345C9B90589}"/>
    <cellStyle name="Ênfase5 14" xfId="6735" xr:uid="{EC33EB27-E2A9-47AA-916A-7B03F40E947C}"/>
    <cellStyle name="Ênfase5 15" xfId="6736" xr:uid="{819B1859-4718-430A-A24B-1AD352683F2B}"/>
    <cellStyle name="Ênfase5 16" xfId="6737" xr:uid="{9396ABCB-EFCE-46E3-A5BA-2FBEA06BC313}"/>
    <cellStyle name="Ênfase5 17" xfId="6738" xr:uid="{57A833F4-73FE-4A40-9F87-E906E6AC7854}"/>
    <cellStyle name="Ênfase5 18" xfId="13377" xr:uid="{023E6DD6-4EF1-4E29-A7C5-AC085E876D3F}"/>
    <cellStyle name="Ênfase5 19" xfId="13378" xr:uid="{1EE65EAF-0A68-4A64-A932-0E78A6D63034}"/>
    <cellStyle name="Ênfase5 2" xfId="6739" xr:uid="{0968E96F-043D-45FA-87F0-9213D59FEB28}"/>
    <cellStyle name="Ênfase5 2 10" xfId="13379" xr:uid="{D17AF719-17F0-4D97-BE70-A03A9404A21E}"/>
    <cellStyle name="Ênfase5 2 11" xfId="13380" xr:uid="{6E47DFDC-BDA7-43EA-AD78-161A956E537F}"/>
    <cellStyle name="Ênfase5 2 12" xfId="39807" xr:uid="{EE7D76D0-2BCB-4670-B7E4-821FBCEB483E}"/>
    <cellStyle name="Ênfase5 2 13" xfId="39808" xr:uid="{DCE34A97-9D42-42A7-880F-D9081689ECB9}"/>
    <cellStyle name="Ênfase5 2 14" xfId="39809" xr:uid="{6074A3B9-7CCD-439D-97A5-EFFBEBD60BAC}"/>
    <cellStyle name="Ênfase5 2 2" xfId="6740" xr:uid="{6D71E6F9-C3A7-4B7C-B5B1-4E4CAEC75F9B}"/>
    <cellStyle name="Ênfase5 2 2 10" xfId="13381" xr:uid="{7F84184A-620E-4202-A96A-91B108546BF8}"/>
    <cellStyle name="Ênfase5 2 2 10 2" xfId="13382" xr:uid="{280CCCBB-851B-478C-8EF1-B611F8A7734F}"/>
    <cellStyle name="Ênfase5 2 2 11" xfId="13383" xr:uid="{1447700F-C3F2-43F7-B450-5C1B63CB2A8B}"/>
    <cellStyle name="Ênfase5 2 2 12" xfId="13384" xr:uid="{183B1168-6264-4F58-AF73-B5224C92E07F}"/>
    <cellStyle name="Ênfase5 2 2 13" xfId="13385" xr:uid="{53718F19-45EB-420A-933A-35B820B3009C}"/>
    <cellStyle name="Ênfase5 2 2 14" xfId="13386" xr:uid="{0988D38F-FF5C-4F8B-9B50-8A1639088C01}"/>
    <cellStyle name="Ênfase5 2 2 15" xfId="13387" xr:uid="{C575C076-1FDA-4DB6-9D65-451532F6B25B}"/>
    <cellStyle name="Ênfase5 2 2 16" xfId="13388" xr:uid="{FE5A3CA3-311A-420F-8426-9E6D616AF10E}"/>
    <cellStyle name="Ênfase5 2 2 17" xfId="39810" xr:uid="{CF2B8025-BE3C-4D8A-9687-6B4265EB7F39}"/>
    <cellStyle name="Ênfase5 2 2 18" xfId="39811" xr:uid="{7251BDD8-D724-4506-8A9C-49775D000702}"/>
    <cellStyle name="Ênfase5 2 2 19" xfId="39812" xr:uid="{A352CB92-31A4-449A-B96F-4DBAA1103FFB}"/>
    <cellStyle name="Ênfase5 2 2 2" xfId="6741" xr:uid="{1A678B98-62A1-480D-9AF9-9B2036473EF6}"/>
    <cellStyle name="Ênfase5 2 2 3" xfId="6742" xr:uid="{B4CD1004-A554-4BBE-9AB4-1A5CEE249860}"/>
    <cellStyle name="Ênfase5 2 2 4" xfId="6743" xr:uid="{BABC920C-2717-48EE-BE0C-707E3BB03F43}"/>
    <cellStyle name="Ênfase5 2 2 5" xfId="6744" xr:uid="{C49B8DEB-947A-4F9B-A1A2-BBDE7424C098}"/>
    <cellStyle name="Ênfase5 2 2 6" xfId="6745" xr:uid="{DE8396FE-97B9-43C2-B555-87D6FC2FF52C}"/>
    <cellStyle name="Ênfase5 2 2 7" xfId="6746" xr:uid="{4899DF15-6D58-485A-B131-28BB7759BF99}"/>
    <cellStyle name="Ênfase5 2 2 8" xfId="6747" xr:uid="{92EF8819-2173-4A22-9B89-A50489884080}"/>
    <cellStyle name="Ênfase5 2 2 9" xfId="6748" xr:uid="{C534A327-61B9-4296-A66B-C8AE31B3C301}"/>
    <cellStyle name="Ênfase5 2 3" xfId="6749" xr:uid="{87C8F7BF-72F1-4E45-B2F8-C842F7388EA7}"/>
    <cellStyle name="Ênfase5 2 4" xfId="6750" xr:uid="{60195B78-C325-4CFA-880B-D1969A4CE5F8}"/>
    <cellStyle name="Ênfase5 2 5" xfId="13389" xr:uid="{9595BC60-DE6F-48B9-9C8C-F60A573BDA9C}"/>
    <cellStyle name="Ênfase5 2 6" xfId="13390" xr:uid="{6E01219B-74AE-4206-8E93-68ED19FAAF72}"/>
    <cellStyle name="Ênfase5 2 7" xfId="13391" xr:uid="{6F3DA7C0-8A4F-440C-A62D-7502E4DC843D}"/>
    <cellStyle name="Ênfase5 2 8" xfId="13392" xr:uid="{F31F710F-B8A8-49FB-BEED-3D675C4F864B}"/>
    <cellStyle name="Ênfase5 2 9" xfId="13393" xr:uid="{F99D0F67-2E2A-49CD-8FD7-B974A7EF9C99}"/>
    <cellStyle name="Ênfase5 20" xfId="13394" xr:uid="{D56B0AC1-48ED-441E-A6A5-268F238E2296}"/>
    <cellStyle name="Ênfase5 21" xfId="13395" xr:uid="{2D0D84B6-52CC-41F6-8F56-C459D8D735E0}"/>
    <cellStyle name="Ênfase5 22" xfId="13396" xr:uid="{3B97D137-4A3C-47A4-B0FD-B898A1E3D6B0}"/>
    <cellStyle name="Ênfase5 23" xfId="13397" xr:uid="{62AE25F1-A518-4527-9F41-DC8B406C7520}"/>
    <cellStyle name="Ênfase5 24" xfId="13398" xr:uid="{1B4BB85B-7D3D-477E-A138-609CDBFB3901}"/>
    <cellStyle name="Ênfase5 25" xfId="13399" xr:uid="{48C39782-D9C7-475B-A834-25464C845595}"/>
    <cellStyle name="Ênfase5 26" xfId="13400" xr:uid="{D72F9F8C-7E95-4CDE-81C6-9844A9F80C8C}"/>
    <cellStyle name="Ênfase5 27" xfId="13401" xr:uid="{494188C2-898D-4945-B9E7-B116B43C9B3A}"/>
    <cellStyle name="Ênfase5 28" xfId="13402" xr:uid="{02A5F640-1260-40A0-87E5-0EA08685C070}"/>
    <cellStyle name="Ênfase5 29" xfId="13403" xr:uid="{C804F8CE-0319-4C77-BC49-14DA005DEED3}"/>
    <cellStyle name="Ênfase5 3" xfId="6751" xr:uid="{1A583D58-C47C-4805-A48F-4213A7DD3A07}"/>
    <cellStyle name="Ênfase5 3 2" xfId="6752" xr:uid="{7D0520D4-8838-40C7-AF49-A9099A6B9D38}"/>
    <cellStyle name="Ênfase5 3 3" xfId="6753" xr:uid="{13CF1B2B-F0F5-4FCD-A8B2-1B56BF6F5DA8}"/>
    <cellStyle name="Ênfase5 3 4" xfId="6754" xr:uid="{9F65E4BC-22E4-4B29-9FD1-A7899AC81A7F}"/>
    <cellStyle name="Ênfase5 30" xfId="13404" xr:uid="{8EDB8055-711D-4F81-AB97-58A1A1C98D57}"/>
    <cellStyle name="Ênfase5 31" xfId="13405" xr:uid="{0D542952-1A35-4600-8663-230E322CD576}"/>
    <cellStyle name="Ênfase5 32" xfId="13406" xr:uid="{859542EF-8D55-41F1-A5EB-5F9CB26B4175}"/>
    <cellStyle name="Ênfase5 33" xfId="13407" xr:uid="{645A1F9A-210C-4859-A084-80221DD3EDE8}"/>
    <cellStyle name="Ênfase5 34" xfId="13408" xr:uid="{521EFB87-47D2-46A2-97B9-7FCEDDD2661E}"/>
    <cellStyle name="Ênfase5 35" xfId="13409" xr:uid="{7A50C9C8-1467-44C4-98E2-B18C36F18CCA}"/>
    <cellStyle name="Ênfase5 36" xfId="13410" xr:uid="{3B3F23D7-A3BA-4E32-8C79-AFD2A155A42E}"/>
    <cellStyle name="Ênfase5 4" xfId="6755" xr:uid="{A15E92B0-3219-432C-9510-396D9DAB9136}"/>
    <cellStyle name="Ênfase5 5" xfId="6756" xr:uid="{3AB9F57A-F065-4A10-A225-41E9A9F0ABFC}"/>
    <cellStyle name="Ênfase5 5 2" xfId="6757" xr:uid="{B762286F-CC8B-4590-B5CD-6E432CC478F4}"/>
    <cellStyle name="Ênfase5 5 3" xfId="6758" xr:uid="{0314E30A-81AF-4027-886C-4AFD6B5E2BEE}"/>
    <cellStyle name="Ênfase5 6" xfId="6759" xr:uid="{B5D51063-0811-402F-8B8C-BE8D4AF7638A}"/>
    <cellStyle name="Ênfase5 6 2" xfId="6760" xr:uid="{A4930330-484C-4870-958E-A2C9F0C0C41A}"/>
    <cellStyle name="Ênfase5 6 3" xfId="6761" xr:uid="{A8FA2B7C-16B0-48BC-8914-AC4EC314676E}"/>
    <cellStyle name="Ênfase5 7" xfId="6762" xr:uid="{B225AB3B-CBB4-4D11-AD13-00FE1B624342}"/>
    <cellStyle name="Ênfase5 7 2" xfId="6763" xr:uid="{A42B6EFE-19DB-4518-8088-35AADBBA881A}"/>
    <cellStyle name="Ênfase5 7 3" xfId="6764" xr:uid="{C9D3D882-C583-4C9E-BFE4-B813D81CE26D}"/>
    <cellStyle name="Ênfase5 8" xfId="6765" xr:uid="{FFB595EF-FB6F-43AB-A8B6-B8863BA16C16}"/>
    <cellStyle name="Ênfase5 8 2" xfId="6766" xr:uid="{590AC349-ED16-4BD4-A8C3-A235E66F99AA}"/>
    <cellStyle name="Ênfase5 8 3" xfId="6767" xr:uid="{761283B9-5F52-4D20-85FD-8E1852CD0D7E}"/>
    <cellStyle name="Ênfase5 9" xfId="6768" xr:uid="{A9D4D303-FD15-4694-BEC1-FB3F56F98B9B}"/>
    <cellStyle name="Ênfase5 9 2" xfId="6769" xr:uid="{47B38795-0884-4CF0-AC0C-E6D0F154D74A}"/>
    <cellStyle name="Ênfase5 9 3" xfId="6770" xr:uid="{00C6CB32-193F-4F60-9197-967696A5B5F8}"/>
    <cellStyle name="Ênfase6" xfId="495" builtinId="49" customBuiltin="1"/>
    <cellStyle name="Ênfase6 10" xfId="6771" xr:uid="{FCB0B1B2-BBD2-4CEF-9630-9C25733EBFC3}"/>
    <cellStyle name="Ênfase6 10 2" xfId="6772" xr:uid="{BA22766B-7F09-45FC-A704-3709B56E8D58}"/>
    <cellStyle name="Ênfase6 10 3" xfId="6773" xr:uid="{519C172D-9247-42C9-A6C8-2CF1E17F206C}"/>
    <cellStyle name="Ênfase6 11" xfId="6774" xr:uid="{DC6948BD-5319-4AC9-AFB1-95E86FA94444}"/>
    <cellStyle name="Ênfase6 11 2" xfId="6775" xr:uid="{A1ED1518-4A3B-4B91-8680-D664D88AF866}"/>
    <cellStyle name="Ênfase6 11 3" xfId="6776" xr:uid="{01194F43-8C64-4E9E-87D7-A520895EE202}"/>
    <cellStyle name="Ênfase6 12" xfId="6777" xr:uid="{F92DB7D5-B5B9-4885-9039-0C4EA250026C}"/>
    <cellStyle name="Ênfase6 12 2" xfId="6778" xr:uid="{0728919B-B347-4456-BA8D-38C7887A7FD9}"/>
    <cellStyle name="Ênfase6 12 3" xfId="6779" xr:uid="{211C9D5B-6681-488F-B488-65057FFFF9A6}"/>
    <cellStyle name="Ênfase6 13" xfId="6780" xr:uid="{4F2E0B37-EE94-4FE2-A65C-6713DA3C86FF}"/>
    <cellStyle name="Ênfase6 14" xfId="6781" xr:uid="{7BBA0DC4-08D5-4BC1-9A15-F3EF31BA79BF}"/>
    <cellStyle name="Ênfase6 15" xfId="6782" xr:uid="{388A09C6-47F8-4BD1-AEE8-08E1AB828D40}"/>
    <cellStyle name="Ênfase6 16" xfId="6783" xr:uid="{99335A2D-9BD5-49D3-A5B8-EF4DBD11184B}"/>
    <cellStyle name="Ênfase6 17" xfId="6784" xr:uid="{6C169FD2-058C-445B-B873-55A0D879BAE0}"/>
    <cellStyle name="Ênfase6 18" xfId="13411" xr:uid="{907FAC78-E5B9-4949-848C-277B2F2D6BA7}"/>
    <cellStyle name="Ênfase6 19" xfId="13412" xr:uid="{171C54F2-3D1E-4E46-AB8E-8CA27BE8DF95}"/>
    <cellStyle name="Ênfase6 2" xfId="6785" xr:uid="{C722F13E-37B0-4F89-BB82-030A368F8AF2}"/>
    <cellStyle name="Ênfase6 2 10" xfId="13413" xr:uid="{33E7A569-F3CD-4A0A-9D71-FA834D697328}"/>
    <cellStyle name="Ênfase6 2 11" xfId="13414" xr:uid="{A1AD0A7C-F5D1-4E6A-B63B-7823A7BC29BB}"/>
    <cellStyle name="Ênfase6 2 12" xfId="39813" xr:uid="{3E7A6468-1B1E-439E-90E0-0B92EA1EAA26}"/>
    <cellStyle name="Ênfase6 2 13" xfId="39814" xr:uid="{C2B729AA-5875-4C63-89DF-D7F7538D2AFA}"/>
    <cellStyle name="Ênfase6 2 14" xfId="39815" xr:uid="{8E7159C0-2617-4C1A-9C54-0C0CB66A1697}"/>
    <cellStyle name="Ênfase6 2 2" xfId="6786" xr:uid="{0A8F8D4F-F251-4E26-A74A-25D1152D4E17}"/>
    <cellStyle name="Ênfase6 2 2 10" xfId="13415" xr:uid="{8CCC736F-95A9-46A2-BDD4-5DC4C3A80431}"/>
    <cellStyle name="Ênfase6 2 2 10 2" xfId="13416" xr:uid="{CA4DBD7A-F8C9-463D-B430-3D167EF81D6E}"/>
    <cellStyle name="Ênfase6 2 2 11" xfId="13417" xr:uid="{05638258-AC18-44B5-9BD7-FF441002F227}"/>
    <cellStyle name="Ênfase6 2 2 12" xfId="13418" xr:uid="{92B6DF3C-85AC-4FDD-AB69-2724A6D57364}"/>
    <cellStyle name="Ênfase6 2 2 13" xfId="13419" xr:uid="{8823F78E-FCC3-4C6F-90AB-D71334D5C17B}"/>
    <cellStyle name="Ênfase6 2 2 14" xfId="13420" xr:uid="{BA3170C3-6C0F-4F67-9245-A7D934213E53}"/>
    <cellStyle name="Ênfase6 2 2 15" xfId="13421" xr:uid="{6C25187D-D40B-4BD0-8FF1-9391120EED36}"/>
    <cellStyle name="Ênfase6 2 2 16" xfId="13422" xr:uid="{A6E736CD-41BE-42B8-849C-DF0A7D1A855F}"/>
    <cellStyle name="Ênfase6 2 2 17" xfId="39816" xr:uid="{418DC959-6D9A-4AB4-B70C-0D178E4889BF}"/>
    <cellStyle name="Ênfase6 2 2 18" xfId="39817" xr:uid="{D37DE586-A6A4-4B06-8BB3-A076473811E8}"/>
    <cellStyle name="Ênfase6 2 2 19" xfId="39818" xr:uid="{4CA49ADA-479C-445B-ACBD-44932D8832DE}"/>
    <cellStyle name="Ênfase6 2 2 2" xfId="6787" xr:uid="{0AE16B11-56C0-4CA2-9F60-429190FAF8FA}"/>
    <cellStyle name="Ênfase6 2 2 3" xfId="6788" xr:uid="{9CD5D57A-0C69-4C22-A2E3-FCBFBDFE57C1}"/>
    <cellStyle name="Ênfase6 2 2 4" xfId="6789" xr:uid="{8BF2415A-9B5E-41D6-8DF1-FE14BB2D3F96}"/>
    <cellStyle name="Ênfase6 2 2 5" xfId="6790" xr:uid="{BCED86BD-4B75-47BE-9CCF-C5AB0195B53F}"/>
    <cellStyle name="Ênfase6 2 2 6" xfId="6791" xr:uid="{8725574F-0948-48DB-8F78-05CBD840B2AD}"/>
    <cellStyle name="Ênfase6 2 2 7" xfId="6792" xr:uid="{3DB143C6-9C51-4B33-950F-B1225C6E1E9F}"/>
    <cellStyle name="Ênfase6 2 2 8" xfId="6793" xr:uid="{15A10996-D2E8-4E66-B8FF-73A1E310F583}"/>
    <cellStyle name="Ênfase6 2 2 9" xfId="6794" xr:uid="{D1644F09-D459-4BAB-949A-2AAC92D3C3CF}"/>
    <cellStyle name="Ênfase6 2 3" xfId="6795" xr:uid="{66A9EE30-12C7-48CB-AF7E-AF9E3A1CECEB}"/>
    <cellStyle name="Ênfase6 2 4" xfId="6796" xr:uid="{679334EA-07FE-4700-946C-532D632F54E1}"/>
    <cellStyle name="Ênfase6 2 5" xfId="13423" xr:uid="{A64E4B4A-4233-4B89-812B-0B8DA61A9945}"/>
    <cellStyle name="Ênfase6 2 6" xfId="13424" xr:uid="{4223EF2C-E47F-476E-B17E-86829186A9F4}"/>
    <cellStyle name="Ênfase6 2 7" xfId="13425" xr:uid="{D3A42154-D54E-42B4-BB68-74D95B017619}"/>
    <cellStyle name="Ênfase6 2 8" xfId="13426" xr:uid="{CBB9875E-8584-4CE2-A8E3-F1ECDD4B07AA}"/>
    <cellStyle name="Ênfase6 2 9" xfId="13427" xr:uid="{4CF447BD-6099-49A8-BBDD-DB7161D9F260}"/>
    <cellStyle name="Ênfase6 20" xfId="13428" xr:uid="{C4985EA9-022E-4EFC-8F4E-DA6C18BC23F5}"/>
    <cellStyle name="Ênfase6 21" xfId="13429" xr:uid="{D5300DB4-0013-46E5-A573-E47D8C55F271}"/>
    <cellStyle name="Ênfase6 22" xfId="13430" xr:uid="{9D7F0E03-3337-43F4-A315-FB0FFAF20675}"/>
    <cellStyle name="Ênfase6 23" xfId="13431" xr:uid="{D552E7B3-BEE6-4C9C-A9B8-AC2DA0F463BA}"/>
    <cellStyle name="Ênfase6 24" xfId="13432" xr:uid="{57CB192E-4685-49A8-8864-2EC3ADCF438A}"/>
    <cellStyle name="Ênfase6 25" xfId="13433" xr:uid="{FBAC2D8B-9045-440A-AEB7-5C5F7D022142}"/>
    <cellStyle name="Ênfase6 26" xfId="13434" xr:uid="{AA2F37BF-76DD-44E2-8C5B-29FCC307DAA8}"/>
    <cellStyle name="Ênfase6 27" xfId="13435" xr:uid="{0826B382-9286-4312-A0AD-EF6314A87F08}"/>
    <cellStyle name="Ênfase6 28" xfId="13436" xr:uid="{DC6067D4-3E90-4E4E-97F7-1BB73A0FFCC1}"/>
    <cellStyle name="Ênfase6 29" xfId="13437" xr:uid="{9F313EF2-C730-45CC-9C56-5EC1713E55D5}"/>
    <cellStyle name="Ênfase6 3" xfId="6797" xr:uid="{0C5BBFD7-58CB-4203-A64D-7A89DC9E7D21}"/>
    <cellStyle name="Ênfase6 3 2" xfId="6798" xr:uid="{0EAEF182-D9AD-4E97-B5C3-A84A6DEC13D8}"/>
    <cellStyle name="Ênfase6 3 3" xfId="6799" xr:uid="{6FD6A22A-457C-4387-BDB3-05DAAC740DF4}"/>
    <cellStyle name="Ênfase6 3 4" xfId="6800" xr:uid="{05D4B236-7394-4A13-AD71-2DC5B46916ED}"/>
    <cellStyle name="Ênfase6 30" xfId="13438" xr:uid="{120D770C-3E7A-4F63-9F9A-60BEC953C13A}"/>
    <cellStyle name="Ênfase6 31" xfId="13439" xr:uid="{0F7963E4-88B6-47A2-B7E0-C27C47FFBCE8}"/>
    <cellStyle name="Ênfase6 32" xfId="13440" xr:uid="{78E48CB7-3AF7-4B12-8BCE-22B0DBA7C32F}"/>
    <cellStyle name="Ênfase6 33" xfId="13441" xr:uid="{88C82F1B-2592-487E-B8A4-E61CD633C55A}"/>
    <cellStyle name="Ênfase6 34" xfId="13442" xr:uid="{945CE3B2-DF9E-4B53-95F3-BF680B14BF3A}"/>
    <cellStyle name="Ênfase6 35" xfId="13443" xr:uid="{7157DD64-68CF-48AD-8192-925011694745}"/>
    <cellStyle name="Ênfase6 36" xfId="13444" xr:uid="{08EEAB6D-586A-457B-B9BF-22BB26040882}"/>
    <cellStyle name="Ênfase6 4" xfId="6801" xr:uid="{14C55156-678D-4B0B-83D4-56DB2E73DE93}"/>
    <cellStyle name="Ênfase6 5" xfId="6802" xr:uid="{45573384-383A-4747-9AB3-406DCF6FB518}"/>
    <cellStyle name="Ênfase6 5 2" xfId="6803" xr:uid="{C249CB9E-7AC4-45EE-AB49-2416091D1CA7}"/>
    <cellStyle name="Ênfase6 5 3" xfId="6804" xr:uid="{087DA147-6697-4547-8F8D-4366EB854611}"/>
    <cellStyle name="Ênfase6 6" xfId="6805" xr:uid="{45464FE2-489C-4CF5-8FB5-54B0ED88CBDB}"/>
    <cellStyle name="Ênfase6 6 2" xfId="6806" xr:uid="{7667B0CA-F486-4F99-8E1D-18BCACA44C9D}"/>
    <cellStyle name="Ênfase6 6 3" xfId="6807" xr:uid="{F4A32249-61FB-41AB-8132-6C5F6391F122}"/>
    <cellStyle name="Ênfase6 7" xfId="6808" xr:uid="{EEAD6ECE-3970-44F7-95A8-2B704F05D298}"/>
    <cellStyle name="Ênfase6 7 2" xfId="6809" xr:uid="{8947FCB1-D51C-4811-AA25-D9F747383047}"/>
    <cellStyle name="Ênfase6 7 3" xfId="6810" xr:uid="{89D5140A-9E31-4148-98EB-94F8106FEC0A}"/>
    <cellStyle name="Ênfase6 8" xfId="6811" xr:uid="{423C929A-F85F-421C-B9AB-AA4D1B3D87FE}"/>
    <cellStyle name="Ênfase6 8 2" xfId="6812" xr:uid="{04123557-C3C3-4697-89F0-CF76F7EE9FCA}"/>
    <cellStyle name="Ênfase6 8 3" xfId="6813" xr:uid="{99D8480E-FDF9-465F-97F5-7A3A62461B48}"/>
    <cellStyle name="Ênfase6 9" xfId="6814" xr:uid="{D39499D5-1FF3-4F53-B0AD-0B651C7A09F4}"/>
    <cellStyle name="Ênfase6 9 2" xfId="6815" xr:uid="{FBB738BC-6A9B-4160-91BA-D16F29A7A516}"/>
    <cellStyle name="Ênfase6 9 3" xfId="6816" xr:uid="{24501F99-28FA-4DF7-BE6C-4C5838ADBFB1}"/>
    <cellStyle name="Enter Currency (0)" xfId="6817" xr:uid="{9A91199F-F0E5-4FB1-B8C6-34EDC174D5E0}"/>
    <cellStyle name="Enter Currency (2)" xfId="6818" xr:uid="{11A9E49B-077B-44DE-BCCC-AAF872CB05C6}"/>
    <cellStyle name="Enter Units (0)" xfId="6819" xr:uid="{FE532981-E0DC-4AE0-AE33-0CDC8E79E1E3}"/>
    <cellStyle name="Enter Units (1)" xfId="6820" xr:uid="{3010ED60-5B88-4A41-A026-A4A362A81123}"/>
    <cellStyle name="Enter Units (2)" xfId="6821" xr:uid="{38C1E6C7-F01C-4856-AB30-DE00832A4490}"/>
    <cellStyle name="Entrada" xfId="471" builtinId="20" customBuiltin="1"/>
    <cellStyle name="Entrada 10" xfId="6822" xr:uid="{A8396B56-A392-4B9E-9238-599A96573993}"/>
    <cellStyle name="Entrada 10 2" xfId="6823" xr:uid="{4806CABA-EAD1-4C1F-BEDC-85186D9C300F}"/>
    <cellStyle name="Entrada 10 3" xfId="6824" xr:uid="{4AAD347D-6CAC-4DD8-B71C-0FDDC2830361}"/>
    <cellStyle name="Entrada 11" xfId="6825" xr:uid="{23EAFA9E-5BE6-4D59-AACC-ED483F203D10}"/>
    <cellStyle name="Entrada 11 2" xfId="6826" xr:uid="{5E3F670B-CEA0-4C95-AC1D-A62B970C8E35}"/>
    <cellStyle name="Entrada 11 3" xfId="6827" xr:uid="{FEA868FF-788C-4311-B5AB-4CF3C8FFB733}"/>
    <cellStyle name="Entrada 12" xfId="6828" xr:uid="{3A16C336-53CF-408D-A68C-F6EDF1E00F13}"/>
    <cellStyle name="Entrada 12 2" xfId="6829" xr:uid="{D76C77B2-7D6A-4237-BCCB-FEE01644704D}"/>
    <cellStyle name="Entrada 12 3" xfId="6830" xr:uid="{3D7114E3-219E-4917-9AC7-97A352C0C137}"/>
    <cellStyle name="Entrada 13" xfId="6831" xr:uid="{3096C701-1498-4C02-8179-F8CA567C8021}"/>
    <cellStyle name="Entrada 14" xfId="6832" xr:uid="{94DD599F-1B34-49EB-A08C-B4C93579BED1}"/>
    <cellStyle name="Entrada 15" xfId="6833" xr:uid="{497CA4B0-74AE-4B88-B482-4552CCBCE027}"/>
    <cellStyle name="Entrada 16" xfId="6834" xr:uid="{09127C2E-2CCA-4462-B3E5-15AC3DC4C38D}"/>
    <cellStyle name="Entrada 17" xfId="6835" xr:uid="{59130CDE-B147-4E5F-9210-AF6336826B0E}"/>
    <cellStyle name="Entrada 18" xfId="13445" xr:uid="{F9011CB9-8853-4A1F-9DA4-6B684A473A61}"/>
    <cellStyle name="Entrada 19" xfId="13446" xr:uid="{BCF1BD41-E3DC-47CB-AF39-7C78E78E56D8}"/>
    <cellStyle name="Entrada 2" xfId="6836" xr:uid="{A8BC72D4-4DB9-4866-82AA-08A06FD88CB0}"/>
    <cellStyle name="Entrada 2 10" xfId="13447" xr:uid="{DB7A3A69-D3C3-4B0A-BE34-73A325D73C9E}"/>
    <cellStyle name="Entrada 2 11" xfId="13448" xr:uid="{059113C2-B6CD-474C-B7FE-3EA64F97506D}"/>
    <cellStyle name="Entrada 2 12" xfId="39819" xr:uid="{2BD66AE6-A379-4BE6-933C-271813FF08C3}"/>
    <cellStyle name="Entrada 2 13" xfId="39820" xr:uid="{B51F91A1-7DBB-41C5-AAFA-D0B2B04B90AD}"/>
    <cellStyle name="Entrada 2 14" xfId="39821" xr:uid="{1FD752D2-2D5A-486A-9900-E53B65B27119}"/>
    <cellStyle name="Entrada 2 2" xfId="6837" xr:uid="{F83EB899-EB98-4E5D-9D80-842F1AD5D035}"/>
    <cellStyle name="Entrada 2 2 10" xfId="13449" xr:uid="{4D71BFEE-89CF-4900-8A41-5ACECF213C8F}"/>
    <cellStyle name="Entrada 2 2 10 2" xfId="13450" xr:uid="{A4BDE836-7069-422D-B4F1-E30C9815452A}"/>
    <cellStyle name="Entrada 2 2 11" xfId="13451" xr:uid="{1FC3752C-4011-4059-ADC5-1203035BBF27}"/>
    <cellStyle name="Entrada 2 2 12" xfId="13452" xr:uid="{FC103EF2-A6EE-472D-9151-455A64179DE8}"/>
    <cellStyle name="Entrada 2 2 13" xfId="13453" xr:uid="{02631FD1-1BF8-4289-9EF9-66A4F7F82D9D}"/>
    <cellStyle name="Entrada 2 2 14" xfId="13454" xr:uid="{A02DB1F3-63C7-4C52-8850-9586422031F3}"/>
    <cellStyle name="Entrada 2 2 15" xfId="13455" xr:uid="{8DE889EF-90D5-4CDB-8B02-440C401A927D}"/>
    <cellStyle name="Entrada 2 2 16" xfId="13456" xr:uid="{2639A3C1-4733-457D-80B2-35A0EE3C2900}"/>
    <cellStyle name="Entrada 2 2 17" xfId="39822" xr:uid="{DA6309E5-8A50-4915-9CC6-2B54B2E7F673}"/>
    <cellStyle name="Entrada 2 2 18" xfId="39823" xr:uid="{418C02E2-7898-4C03-925D-319CFF09D14E}"/>
    <cellStyle name="Entrada 2 2 19" xfId="39824" xr:uid="{101ED881-6D13-435D-B10F-7D88910B2026}"/>
    <cellStyle name="Entrada 2 2 2" xfId="6838" xr:uid="{61C242A1-2C36-4BC4-A3CA-52175A0838ED}"/>
    <cellStyle name="Entrada 2 2 3" xfId="6839" xr:uid="{D9876A02-4057-422C-A82E-F661E4F59509}"/>
    <cellStyle name="Entrada 2 2 4" xfId="6840" xr:uid="{FA16D181-591A-4789-A7A0-B7C9313DBD6C}"/>
    <cellStyle name="Entrada 2 2 5" xfId="6841" xr:uid="{5B50A5D6-AF5B-41E5-81B3-D8F085E5396B}"/>
    <cellStyle name="Entrada 2 2 6" xfId="6842" xr:uid="{CD0E7ED6-97E5-438E-9CD2-CE5AF0DF84C4}"/>
    <cellStyle name="Entrada 2 2 7" xfId="6843" xr:uid="{BE802A0D-234C-4F0E-ABDC-20DD9EE6A214}"/>
    <cellStyle name="Entrada 2 2 8" xfId="6844" xr:uid="{61200EC6-FBD1-48A5-9BD4-C3D6E8162D5D}"/>
    <cellStyle name="Entrada 2 2 9" xfId="6845" xr:uid="{E8398790-924C-44D4-839C-C4127CFF5A23}"/>
    <cellStyle name="Entrada 2 3" xfId="6846" xr:uid="{AA85CB58-6F9A-4BC7-B330-F839270C1C5C}"/>
    <cellStyle name="Entrada 2 4" xfId="6847" xr:uid="{E9253C1A-B961-4C38-B1C5-6A53E5CBEE90}"/>
    <cellStyle name="Entrada 2 5" xfId="13457" xr:uid="{ECEA611A-C342-4088-826F-04CFE9E10E28}"/>
    <cellStyle name="Entrada 2 5 2" xfId="13458" xr:uid="{0B246553-9D90-47B8-A123-0AB0D9090D5B}"/>
    <cellStyle name="Entrada 2 6" xfId="13459" xr:uid="{C454428B-B212-49B2-A3DA-BF40151D2DDA}"/>
    <cellStyle name="Entrada 2 7" xfId="13460" xr:uid="{23534796-7C99-4030-9309-95D5E6D6DC31}"/>
    <cellStyle name="Entrada 2 8" xfId="13461" xr:uid="{DA53CBEB-A6F4-4A28-9DE1-0D6D9EF14E42}"/>
    <cellStyle name="Entrada 2 9" xfId="13462" xr:uid="{F7652154-822E-437A-A2FD-A567A26454FC}"/>
    <cellStyle name="Entrada 20" xfId="13463" xr:uid="{C13753C7-7174-414C-ACE9-160C2386A8E0}"/>
    <cellStyle name="Entrada 21" xfId="13464" xr:uid="{5597A49D-0884-4F82-94C7-3B663C507861}"/>
    <cellStyle name="Entrada 22" xfId="13465" xr:uid="{8B2196DE-F1EB-4F4F-98B6-73239A8B645A}"/>
    <cellStyle name="Entrada 23" xfId="13466" xr:uid="{8A0CF791-C785-4E32-AE63-53121766153B}"/>
    <cellStyle name="Entrada 24" xfId="13467" xr:uid="{C0F59898-B498-4D8E-AB06-548195135B6F}"/>
    <cellStyle name="Entrada 25" xfId="13468" xr:uid="{FD8AD4F8-815E-4A70-8E33-245AAD9F7001}"/>
    <cellStyle name="Entrada 26" xfId="13469" xr:uid="{677E21EF-D168-4071-ADA5-6B25CB59C45B}"/>
    <cellStyle name="Entrada 27" xfId="13470" xr:uid="{CACD4C99-3C39-4B90-A249-DDCAAE32E11F}"/>
    <cellStyle name="Entrada 28" xfId="13471" xr:uid="{0DA10850-BBF7-4C70-BE3F-F46204888B87}"/>
    <cellStyle name="Entrada 29" xfId="13472" xr:uid="{554755BF-0A5D-4C7A-B638-84089B9CF067}"/>
    <cellStyle name="Entrada 3" xfId="6848" xr:uid="{79320CBE-CF6E-4DCA-81CC-C30C4FC509B5}"/>
    <cellStyle name="Entrada 3 2" xfId="6849" xr:uid="{37497730-3FDB-46F2-88BB-2796512B3523}"/>
    <cellStyle name="Entrada 3 3" xfId="6850" xr:uid="{D83585F3-0695-48CF-8029-18B4BA04D62D}"/>
    <cellStyle name="Entrada 3 4" xfId="6851" xr:uid="{34ED4917-D46B-4A99-9A30-A608B87C4B49}"/>
    <cellStyle name="Entrada 30" xfId="13473" xr:uid="{9AF0F3EE-0452-402F-81C7-1FA6F51947B1}"/>
    <cellStyle name="Entrada 31" xfId="13474" xr:uid="{12D405CE-0644-4562-92D3-9415EBFE7FC2}"/>
    <cellStyle name="Entrada 32" xfId="13475" xr:uid="{51160BEA-0D6F-441B-B1FB-E0124BC28777}"/>
    <cellStyle name="Entrada 33" xfId="13476" xr:uid="{6E7C8262-1029-45BF-966F-0B64EECB29F5}"/>
    <cellStyle name="Entrada 34" xfId="13477" xr:uid="{2D09F68E-0019-4B08-AA1C-1CA5739BBAEE}"/>
    <cellStyle name="Entrada 35" xfId="13478" xr:uid="{6D52A8B4-E10B-44C3-AF71-DD364E1104C2}"/>
    <cellStyle name="Entrada 36" xfId="13479" xr:uid="{AECD76C4-59E5-477F-8F22-36BE69944C79}"/>
    <cellStyle name="Entrada 4" xfId="6852" xr:uid="{00C07596-A918-4B84-A7BF-EBA259A1AC50}"/>
    <cellStyle name="Entrada 5" xfId="6853" xr:uid="{83601033-0179-4E96-B069-AD7914F6C86A}"/>
    <cellStyle name="Entrada 5 2" xfId="6854" xr:uid="{879CB80D-0B19-4A05-AC04-77A35A97ADFD}"/>
    <cellStyle name="Entrada 5 3" xfId="6855" xr:uid="{CBD6B162-B094-4490-86E9-271860187E70}"/>
    <cellStyle name="Entrada 6" xfId="6856" xr:uid="{8AAB28E4-7C54-48C5-883E-B64A542A683D}"/>
    <cellStyle name="Entrada 6 2" xfId="6857" xr:uid="{4ABE6427-718F-45E1-98FC-93B979AEB313}"/>
    <cellStyle name="Entrada 6 3" xfId="6858" xr:uid="{F138AA9D-DF6B-485F-972B-BFD079AE6BA6}"/>
    <cellStyle name="Entrada 7" xfId="6859" xr:uid="{40F7F3FE-4C66-4BCE-A0E6-AD5D497389A2}"/>
    <cellStyle name="Entrada 7 2" xfId="6860" xr:uid="{4F65DC0B-CAF4-4E0A-A4E3-229FE233E456}"/>
    <cellStyle name="Entrada 7 3" xfId="6861" xr:uid="{A98B616D-4209-43B5-A360-4AF5D4A8DC30}"/>
    <cellStyle name="Entrada 8" xfId="6862" xr:uid="{AC30124A-E0FF-43BF-BC7B-12F8955200AA}"/>
    <cellStyle name="Entrada 8 2" xfId="6863" xr:uid="{1596EDA8-2FA3-442F-BB00-9AFB66572AA8}"/>
    <cellStyle name="Entrada 8 3" xfId="6864" xr:uid="{5644C39C-1E4E-41B0-BC4F-E97FC1935CFF}"/>
    <cellStyle name="Entrada 9" xfId="6865" xr:uid="{228CCEEF-49B3-49CE-A3FF-E19169C28037}"/>
    <cellStyle name="Entrada 9 2" xfId="6866" xr:uid="{14FD4AAB-E43F-48EF-8A57-577E55923545}"/>
    <cellStyle name="Entrada 9 3" xfId="6867" xr:uid="{6CC4E3A6-427F-4581-9BC5-F7D6F657A7A0}"/>
    <cellStyle name="Entry" xfId="13480" xr:uid="{EEE44A9A-CBA0-4BD2-B8FF-D456E1010E1D}"/>
    <cellStyle name="Euro" xfId="6868" xr:uid="{96C48C5A-3ED7-40D0-A5E0-0C0F1D12E4CE}"/>
    <cellStyle name="Euro 2" xfId="6869" xr:uid="{9664730A-F72A-43D4-8164-21FEA74AFF58}"/>
    <cellStyle name="Euro 2 2" xfId="13481" xr:uid="{9EA908DA-7F9E-4589-A987-4B702769EF88}"/>
    <cellStyle name="Euro 2 3" xfId="13482" xr:uid="{8B31BFEB-979D-4717-8371-757D3E86431C}"/>
    <cellStyle name="Euro 2 4" xfId="13483" xr:uid="{9C9978F0-A9EC-43F8-AA64-ABB48FC0FFE3}"/>
    <cellStyle name="Euro 2 5" xfId="13484" xr:uid="{F062B6E9-BCE5-42D9-A2E5-8B9F4F100C13}"/>
    <cellStyle name="Euro 2 6" xfId="13485" xr:uid="{57D30294-2FD3-49FB-8B0A-583AEDF961C0}"/>
    <cellStyle name="Euro 2 7" xfId="13486" xr:uid="{007A274A-9D50-475D-AA74-35B2CC475646}"/>
    <cellStyle name="Euro 2 8" xfId="13487" xr:uid="{83ED2E8B-8F4E-42E0-8BFC-AA2FD4A9404C}"/>
    <cellStyle name="Euro 3" xfId="13488" xr:uid="{44C13F8B-8290-4B9D-9211-807067F95803}"/>
    <cellStyle name="Euro 4" xfId="13489" xr:uid="{D4C17604-E0E6-486D-97FC-1E7C34DECE99}"/>
    <cellStyle name="Ex_MISTO" xfId="13490" xr:uid="{41736E25-0CB1-4963-A580-95C44435F20B}"/>
    <cellStyle name="Explanatory Text 2" xfId="4043" xr:uid="{37D30C3B-B41E-448E-A81B-F2C08D43141B}"/>
    <cellStyle name="Explanatory Text 2 10" xfId="6870" xr:uid="{F318B3CA-DD16-481A-89E2-01E47FD0097C}"/>
    <cellStyle name="Explanatory Text 2 2" xfId="6871" xr:uid="{9BE1B93B-547B-47C2-8703-8ABE21A3EDD3}"/>
    <cellStyle name="Explanatory Text 2 3" xfId="6872" xr:uid="{1DA801F4-454D-463D-879F-37895E2839E1}"/>
    <cellStyle name="Explanatory Text 2 4" xfId="6873" xr:uid="{E4D2DE3D-E556-4D13-AA68-13A55FE895AA}"/>
    <cellStyle name="Explanatory Text 2 5" xfId="6874" xr:uid="{F10F2090-D2E7-457E-A13A-84A46FB040B4}"/>
    <cellStyle name="Explanatory Text 2 6" xfId="6875" xr:uid="{18DC4560-682E-4DB2-A1DF-59C00617EA7D}"/>
    <cellStyle name="Explanatory Text 2 7" xfId="6876" xr:uid="{93665754-725A-422D-8C4A-048C2F1C1A1A}"/>
    <cellStyle name="Explanatory Text 2 8" xfId="6877" xr:uid="{FD3DD6F8-2079-44AB-AF94-47055BCAF65C}"/>
    <cellStyle name="Explanatory Text 2 9" xfId="6878" xr:uid="{D8B6E490-EAD5-4090-8E0C-28DA2CC8CC9A}"/>
    <cellStyle name="Explanatory Text 3" xfId="6879" xr:uid="{1B1EBAE5-3ABA-45DB-9BFB-1AA3D7368756}"/>
    <cellStyle name="Explanatory Text 3 2" xfId="6880" xr:uid="{98162E7D-C3FA-4737-9314-1A12B5BA335F}"/>
    <cellStyle name="Explanatory Text 3 3" xfId="6881" xr:uid="{6EA01CD8-2F6D-46CC-AD86-286B227A6C16}"/>
    <cellStyle name="Explanatory Text 3 4" xfId="6882" xr:uid="{E283045A-D443-4CC0-8F69-B06BFFEB079A}"/>
    <cellStyle name="Explanatory Text 3 5" xfId="6883" xr:uid="{E4BB8465-9D76-48F6-820B-A9A6E3ED261F}"/>
    <cellStyle name="Explanatory Text 3 6" xfId="6884" xr:uid="{C65501B1-2863-46D5-BF67-AF0C67AB8391}"/>
    <cellStyle name="Explanatory Text 3 7" xfId="6885" xr:uid="{A2686678-D3BF-4011-9661-A6E52CC99F48}"/>
    <cellStyle name="Explanatory Text 3 8" xfId="6886" xr:uid="{3A2F69B0-1460-43A3-94A6-0276D849525A}"/>
    <cellStyle name="Explanatory Text 3 9" xfId="6887" xr:uid="{380F2680-4538-47A9-89C9-B435DCF0DD2B}"/>
    <cellStyle name="Explanatory Text 4" xfId="6888" xr:uid="{057EC7A3-7432-4F46-81DB-9EAB90EA7230}"/>
    <cellStyle name="Explanatory Text 4 2" xfId="6889" xr:uid="{67D8C3E3-516E-49D7-A8D8-AC8E4951A588}"/>
    <cellStyle name="Explanatory Text 4 3" xfId="6890" xr:uid="{059EE750-9C57-45C9-BB39-4FEAE8E4554F}"/>
    <cellStyle name="Explanatory Text 4 4" xfId="6891" xr:uid="{77685992-8089-4C1A-9B98-B39A3AC7870A}"/>
    <cellStyle name="Explanatory Text 4 5" xfId="6892" xr:uid="{6B5EBC1D-9F38-412B-9ADB-A5C5C0854C80}"/>
    <cellStyle name="Explanatory Text 4 6" xfId="6893" xr:uid="{0FC652D5-ED17-42E7-AA29-54597C9C08E7}"/>
    <cellStyle name="Explanatory Text 4 7" xfId="6894" xr:uid="{9920B13A-20AE-41FA-BF88-127596C895F6}"/>
    <cellStyle name="Explanatory Text 4 8" xfId="6895" xr:uid="{76F88204-F6F1-45F5-8C22-6787C4C1F9EF}"/>
    <cellStyle name="Explanatory Text 4 9" xfId="6896" xr:uid="{E1192890-80DD-4869-846D-08DE622A900D}"/>
    <cellStyle name="F2" xfId="13491" xr:uid="{66292E0B-C859-4C71-80D2-B966923415D7}"/>
    <cellStyle name="F3" xfId="13492" xr:uid="{61D51E6A-749A-47B4-95CE-B52996E9A8CC}"/>
    <cellStyle name="F4" xfId="13493" xr:uid="{AC1D87DC-5492-41FE-883D-D5A42D94CB23}"/>
    <cellStyle name="F5" xfId="13494" xr:uid="{7B3BCD25-F879-4750-8B06-50EF789EEDDA}"/>
    <cellStyle name="F6" xfId="13495" xr:uid="{21D69F99-B580-474E-852B-5264EE69EE6C}"/>
    <cellStyle name="F7" xfId="13496" xr:uid="{79DD9118-782F-439E-8E06-E62DE9499DA2}"/>
    <cellStyle name="F8" xfId="13497" xr:uid="{E21A0CE2-FD70-4C44-AA7D-F10FD3D041EF}"/>
    <cellStyle name="Fábio" xfId="13498" xr:uid="{3D3C272D-4330-4F4C-9CB5-0B1C9F453C83}"/>
    <cellStyle name="Falces1" xfId="13499" xr:uid="{E685B358-8D5B-4AFE-935A-6872F4A59A6A}"/>
    <cellStyle name="Fecha" xfId="13500" xr:uid="{096C03EE-3A5F-4EA0-8619-5A2CB2256B6D}"/>
    <cellStyle name="Fijo" xfId="13501" xr:uid="{CE864718-9C19-4AA6-8AD1-A19DEFCAAABD}"/>
    <cellStyle name="Financiero" xfId="13502" xr:uid="{48346EE9-C0F5-4D5B-B4BE-5ECA49A5649F}"/>
    <cellStyle name="Fixed" xfId="13503" xr:uid="{98D05243-904F-4CE2-BF6F-940C9709AA2E}"/>
    <cellStyle name="Fixo" xfId="13504" xr:uid="{4624CF17-C4A4-4CC9-BF2B-A33703A9F859}"/>
    <cellStyle name="Footnote" xfId="13505" xr:uid="{FAD145B2-4A74-4DFE-9B1F-9B4D6A5CD5B0}"/>
    <cellStyle name="Formule" xfId="13506" xr:uid="{68726774-B3D0-4793-AA93-F69667A1DF58}"/>
    <cellStyle name="Future" xfId="13507" xr:uid="{2391319A-820E-49A8-9155-C363595A0B52}"/>
    <cellStyle name="Fyrirsögn" xfId="6897" xr:uid="{2202B0BD-FC38-48FA-8391-9F3DBBDFE3D3}"/>
    <cellStyle name="Geral" xfId="13508" xr:uid="{0A2401EF-13B5-4A24-BA03-DD63FDB51FFC}"/>
    <cellStyle name="Good 10" xfId="6898" xr:uid="{219D4365-E18E-4F17-9F44-1C45BF33DBF9}"/>
    <cellStyle name="Good 11" xfId="6899" xr:uid="{F367A469-4166-4613-B2BA-DB044C47BA6C}"/>
    <cellStyle name="Good 12" xfId="6900" xr:uid="{906C453C-45B7-42BD-B2D8-455EEE4DE73D}"/>
    <cellStyle name="Good 2" xfId="4044" xr:uid="{FC298A05-A762-4E0D-80EB-729224FFECB7}"/>
    <cellStyle name="Good 2 10" xfId="6901" xr:uid="{BBA58EA4-67B0-40F5-8F3E-765010D512F9}"/>
    <cellStyle name="Good 2 2" xfId="6902" xr:uid="{5DE6E5B6-DABD-4564-B076-F54C55D503F7}"/>
    <cellStyle name="Good 2 3" xfId="6903" xr:uid="{862A525C-5B62-4A52-B731-FFE71EA08205}"/>
    <cellStyle name="Good 2 4" xfId="6904" xr:uid="{AAC88C94-4674-46A1-AE93-F3F90374A873}"/>
    <cellStyle name="Good 2 5" xfId="6905" xr:uid="{124B1716-7A50-4277-8F1F-0548D945E590}"/>
    <cellStyle name="Good 2 6" xfId="6906" xr:uid="{319EAFE3-0DC2-4F65-9342-7B27991C48E6}"/>
    <cellStyle name="Good 2 7" xfId="6907" xr:uid="{7F4C8F24-A504-4A58-B35C-71FAFE8E02B8}"/>
    <cellStyle name="Good 2 8" xfId="6908" xr:uid="{647C7E08-8E34-42E7-97D5-6B7D083625A3}"/>
    <cellStyle name="Good 2 9" xfId="6909" xr:uid="{1A9E4684-474C-47CA-A23B-F835977D9219}"/>
    <cellStyle name="Good 3" xfId="6910" xr:uid="{5B6B95F1-9511-4A1F-A3E9-6DFED621484C}"/>
    <cellStyle name="Good 3 2" xfId="6911" xr:uid="{24D8CEE0-3180-4DD1-BC0C-74A4056B2946}"/>
    <cellStyle name="Good 3 3" xfId="6912" xr:uid="{3BADC9C0-4705-485D-AFD8-BF8AA92399B7}"/>
    <cellStyle name="Good 3 4" xfId="6913" xr:uid="{C9248771-AC80-4D0A-81E1-F2C3D5A87100}"/>
    <cellStyle name="Good 3 5" xfId="6914" xr:uid="{3B650E08-FC0E-41E5-810A-4B7F7D55D91A}"/>
    <cellStyle name="Good 3 6" xfId="6915" xr:uid="{9DD59D23-B6A6-43AD-9135-D50E48DE4CFF}"/>
    <cellStyle name="Good 3 7" xfId="6916" xr:uid="{268FED81-453B-4E73-838D-F037866D4229}"/>
    <cellStyle name="Good 3 8" xfId="6917" xr:uid="{93DE20E4-780D-47C1-8BF3-4FDFD7F93805}"/>
    <cellStyle name="Good 3 9" xfId="6918" xr:uid="{07FC3D79-8D82-4FF0-8D9F-9BEA19E08C4D}"/>
    <cellStyle name="Good 4" xfId="6919" xr:uid="{C021F24A-2E22-4AAA-BE10-48930D9ED862}"/>
    <cellStyle name="Good 4 2" xfId="6920" xr:uid="{71C8E22B-43C0-494D-8554-DEAD65039110}"/>
    <cellStyle name="Good 4 3" xfId="6921" xr:uid="{F331CF52-EB26-44ED-8D37-758935084A5A}"/>
    <cellStyle name="Good 4 4" xfId="6922" xr:uid="{37C28CC3-9DA5-4910-AA57-03A47B2B9E17}"/>
    <cellStyle name="Good 4 5" xfId="6923" xr:uid="{9C205640-5A05-44F4-BA71-274C87795B32}"/>
    <cellStyle name="Good 4 6" xfId="6924" xr:uid="{043D8E38-24E0-4A42-B663-F38BB20A6D51}"/>
    <cellStyle name="Good 4 7" xfId="6925" xr:uid="{E0CF55F7-A7CE-48D8-B3BF-B65E7E840AF4}"/>
    <cellStyle name="Good 4 8" xfId="6926" xr:uid="{F8E76196-9C06-4FFD-B0BA-133BFCC2A597}"/>
    <cellStyle name="Good 4 9" xfId="6927" xr:uid="{32FFB740-805F-4FCD-B92C-D0C47C01CE72}"/>
    <cellStyle name="Good 5" xfId="6928" xr:uid="{626F3F9F-F2BF-49F3-BC99-D7DC3832BE93}"/>
    <cellStyle name="Good 6" xfId="6929" xr:uid="{D9CEFC07-B1A9-4D51-842C-A45E997CD8BE}"/>
    <cellStyle name="Good 7" xfId="6930" xr:uid="{7A14AC9F-0B9C-482E-9AD3-6C44DD83BC98}"/>
    <cellStyle name="Good 8" xfId="6931" xr:uid="{B60CFC7E-D89C-49BA-9A6A-D6CBEF4B4F3D}"/>
    <cellStyle name="Good 9" xfId="6932" xr:uid="{378287F4-2C92-482B-8A51-3E96F57216E7}"/>
    <cellStyle name="Grey" xfId="6933" xr:uid="{24AD36F1-CC47-473A-8C2C-97FE898C8C81}"/>
    <cellStyle name="Hard Percent" xfId="13509" xr:uid="{282BC04E-B73E-4C87-B3FA-29E7C624306D}"/>
    <cellStyle name="Haus_Fyrirsögn" xfId="6934" xr:uid="{93D2E6E0-2C3B-4FB8-8BD7-B503ACFC6C3F}"/>
    <cellStyle name="HEADER" xfId="13510" xr:uid="{F7CA54DE-C162-4135-821A-2391C5DB138B}"/>
    <cellStyle name="Header1" xfId="6935" xr:uid="{9A843DF4-EDC6-4A84-BB7F-0D2DC99AF2E1}"/>
    <cellStyle name="Header2" xfId="6936" xr:uid="{7133FF3E-A8CB-4D13-987D-43712D904247}"/>
    <cellStyle name="Heading" xfId="6937" xr:uid="{ACB21FBC-17FB-4BF1-BEAF-CC8D69311292}"/>
    <cellStyle name="Heading 1 2" xfId="4045" xr:uid="{AAFA2754-3442-4608-9202-693C000BB1EA}"/>
    <cellStyle name="Heading 1 2 10" xfId="6938" xr:uid="{2723BA19-7F10-4F86-A444-1BE4EFAED831}"/>
    <cellStyle name="Heading 1 2 2" xfId="6939" xr:uid="{4FF29D3C-22C5-471B-A519-B084A128E475}"/>
    <cellStyle name="Heading 1 2 3" xfId="6940" xr:uid="{46057EE1-FB76-45FA-8789-7F680A2512D4}"/>
    <cellStyle name="Heading 1 2 4" xfId="6941" xr:uid="{64198A4F-03FE-445B-A3DF-CD7A45F2FE82}"/>
    <cellStyle name="Heading 1 2 5" xfId="6942" xr:uid="{EA8C3398-EB15-4231-8CFA-46C03D8895C1}"/>
    <cellStyle name="Heading 1 2 6" xfId="6943" xr:uid="{144BD80B-657A-49BF-936C-66C5FF886745}"/>
    <cellStyle name="Heading 1 2 7" xfId="6944" xr:uid="{07754861-8CDB-4D0E-A5B9-7EA36097C3BD}"/>
    <cellStyle name="Heading 1 2 8" xfId="6945" xr:uid="{8CBEA0E0-AB0D-45B1-811B-9DF0C32E2B6E}"/>
    <cellStyle name="Heading 1 2 9" xfId="6946" xr:uid="{2A41D298-47B6-4152-A756-0AA847CF209C}"/>
    <cellStyle name="Heading 1 3" xfId="6947" xr:uid="{47D58638-8CFB-4422-8043-7B2905235BE6}"/>
    <cellStyle name="Heading 1 3 2" xfId="6948" xr:uid="{0381C7B7-16EA-463B-977A-E10032FF660B}"/>
    <cellStyle name="Heading 1 3 3" xfId="6949" xr:uid="{9EC3331D-E93B-45E8-B1C2-A638DB88E4E9}"/>
    <cellStyle name="Heading 1 3 4" xfId="6950" xr:uid="{8D338681-664A-440F-B5A6-C7E322FD197B}"/>
    <cellStyle name="Heading 1 3 5" xfId="6951" xr:uid="{B8228DA3-2EA9-4AE9-846C-98C8D91E3113}"/>
    <cellStyle name="Heading 1 3 6" xfId="6952" xr:uid="{ACE8DAEA-21AA-48B3-BBE7-C7603F7C966D}"/>
    <cellStyle name="Heading 1 3 7" xfId="6953" xr:uid="{6DD68B0C-BFDD-49C3-9B51-5C454715551C}"/>
    <cellStyle name="Heading 1 3 8" xfId="6954" xr:uid="{5CB031C5-1C3F-40B7-993F-21B7C874387A}"/>
    <cellStyle name="Heading 1 3 9" xfId="6955" xr:uid="{5093AD23-DC71-4703-A6AF-740954C27B43}"/>
    <cellStyle name="Heading 1 4" xfId="6956" xr:uid="{1F25FD8F-C677-4E8C-BB70-4C9F6AF94EF3}"/>
    <cellStyle name="Heading 1 4 2" xfId="6957" xr:uid="{4EDBC87B-20A0-4A5F-9F52-C66D9C16047A}"/>
    <cellStyle name="Heading 1 4 3" xfId="6958" xr:uid="{59CA68B7-6055-402B-BDCB-ACBB87147D61}"/>
    <cellStyle name="Heading 1 4 4" xfId="6959" xr:uid="{EFDBE054-6CD7-40A7-A4B4-A04AA15CECBF}"/>
    <cellStyle name="Heading 1 4 5" xfId="6960" xr:uid="{59E38260-0833-44FD-9F4A-2DDA80C51850}"/>
    <cellStyle name="Heading 1 4 6" xfId="6961" xr:uid="{0C737D16-9C8A-4B4D-A51D-EF15CF3427F3}"/>
    <cellStyle name="Heading 1 4 7" xfId="6962" xr:uid="{AD836CCA-E032-432D-8C30-2ACB5918513E}"/>
    <cellStyle name="Heading 1 4 8" xfId="6963" xr:uid="{46628672-037E-4AE3-9834-24F36BB61BF5}"/>
    <cellStyle name="Heading 1 4 9" xfId="6964" xr:uid="{AA1A7712-70FC-4B95-9D9B-2D28642D6E03}"/>
    <cellStyle name="Heading 2 2" xfId="4046" xr:uid="{E70636B5-9683-451B-91FC-9BA0F2A117A9}"/>
    <cellStyle name="Heading 2 2 10" xfId="6965" xr:uid="{E4EB0966-1C82-4127-B6B8-226FEF0F7EC8}"/>
    <cellStyle name="Heading 2 2 2" xfId="6966" xr:uid="{652C01CF-CEE2-44E0-9ABB-700A292CFC61}"/>
    <cellStyle name="Heading 2 2 3" xfId="6967" xr:uid="{2B80BC57-68C2-430F-8AEB-96757F4F5E8C}"/>
    <cellStyle name="Heading 2 2 4" xfId="6968" xr:uid="{FB5223DF-AA9F-4926-9C89-70830E0935A1}"/>
    <cellStyle name="Heading 2 2 5" xfId="6969" xr:uid="{E7D1F18D-FB32-4FB3-AF15-D4030FC029AF}"/>
    <cellStyle name="Heading 2 2 6" xfId="6970" xr:uid="{0A8E44AC-B3C1-4227-9DB6-0305DF5DB26F}"/>
    <cellStyle name="Heading 2 2 7" xfId="6971" xr:uid="{1EB037D9-7177-4FD9-9480-308A992C3B09}"/>
    <cellStyle name="Heading 2 2 8" xfId="6972" xr:uid="{7CEDFF85-440A-4652-81CF-ECF1F9650B66}"/>
    <cellStyle name="Heading 2 2 9" xfId="6973" xr:uid="{6C50AEAD-267E-4A85-A053-B4FE675A4A74}"/>
    <cellStyle name="Heading 2 3" xfId="6974" xr:uid="{009C33C0-F4EA-432A-BEF3-C05BC109983F}"/>
    <cellStyle name="Heading 2 3 2" xfId="6975" xr:uid="{2E85B781-C7EE-473A-BDF2-F8B0C68C6CCE}"/>
    <cellStyle name="Heading 2 3 3" xfId="6976" xr:uid="{487125C6-F19F-42E7-9E9F-8F5BD1ADF854}"/>
    <cellStyle name="Heading 2 3 4" xfId="6977" xr:uid="{B1B1D33F-E94B-4BF1-8DC7-5CC8B50A120E}"/>
    <cellStyle name="Heading 2 3 5" xfId="6978" xr:uid="{AD8361E2-6D2F-4981-80B4-DDF86F8CB730}"/>
    <cellStyle name="Heading 2 3 6" xfId="6979" xr:uid="{CC6B2D8B-B209-4EB7-AC20-C4420762E6F6}"/>
    <cellStyle name="Heading 2 3 7" xfId="6980" xr:uid="{957729C5-A432-42C6-A669-821E266A6174}"/>
    <cellStyle name="Heading 2 3 8" xfId="6981" xr:uid="{FDB697F5-907D-4F81-B233-63956B389EAC}"/>
    <cellStyle name="Heading 2 3 9" xfId="6982" xr:uid="{65AC4452-822B-479F-8311-7C26B003F790}"/>
    <cellStyle name="Heading 2 4" xfId="6983" xr:uid="{7ADDA8D8-9829-462F-BAC0-1958CEF1EA66}"/>
    <cellStyle name="Heading 2 4 2" xfId="6984" xr:uid="{0277332E-A8EB-4614-B769-FB74343CD912}"/>
    <cellStyle name="Heading 2 4 3" xfId="6985" xr:uid="{C904358B-42EB-485B-B634-7F9D064F83C7}"/>
    <cellStyle name="Heading 2 4 4" xfId="6986" xr:uid="{F87851ED-667B-41E7-9B45-CAD3DA1B51B6}"/>
    <cellStyle name="Heading 2 4 5" xfId="6987" xr:uid="{96FC161C-4E5A-46DB-A385-3689C61A3054}"/>
    <cellStyle name="Heading 2 4 6" xfId="6988" xr:uid="{CC935C66-A477-4D36-9052-92D23020E776}"/>
    <cellStyle name="Heading 2 4 7" xfId="6989" xr:uid="{9846BEF8-A4BF-46EB-8DD7-350AF23FD9F4}"/>
    <cellStyle name="Heading 2 4 8" xfId="6990" xr:uid="{31171148-F13D-4259-BCFE-DFC8732F06E7}"/>
    <cellStyle name="Heading 2 4 9" xfId="6991" xr:uid="{596C51B5-FD80-4BBD-AB61-3467BCB1252F}"/>
    <cellStyle name="Heading 3 2" xfId="4047" xr:uid="{D7F45A82-8D23-4057-8B0F-0A62B7180542}"/>
    <cellStyle name="Heading 3 2 10" xfId="6992" xr:uid="{1259E259-A54A-47C0-8AA9-5060509BE430}"/>
    <cellStyle name="Heading 3 2 2" xfId="6993" xr:uid="{7B48E9A8-FDE7-4628-9717-21727AD2B127}"/>
    <cellStyle name="Heading 3 2 3" xfId="6994" xr:uid="{B8C44FF8-ADFA-431C-A633-07EE00799FB4}"/>
    <cellStyle name="Heading 3 2 4" xfId="6995" xr:uid="{AC83859C-9A34-4295-BC30-D243BDA998AD}"/>
    <cellStyle name="Heading 3 2 5" xfId="6996" xr:uid="{6F45FC32-0244-47AE-8895-A6D3E5D5EA35}"/>
    <cellStyle name="Heading 3 2 6" xfId="6997" xr:uid="{5A779014-419E-4A25-A57D-C9243B340E77}"/>
    <cellStyle name="Heading 3 2 7" xfId="6998" xr:uid="{954C87E5-4960-4DBC-ABC4-28B7F194E7CB}"/>
    <cellStyle name="Heading 3 2 8" xfId="6999" xr:uid="{B81D038F-64D2-483C-8AE1-8163E562A884}"/>
    <cellStyle name="Heading 3 2 9" xfId="7000" xr:uid="{69C30D59-2D39-4E56-AB2F-85FC7CC33392}"/>
    <cellStyle name="Heading 3 3" xfId="7001" xr:uid="{F0D265B2-1E73-457E-8D26-53A4170D832F}"/>
    <cellStyle name="Heading 3 3 2" xfId="7002" xr:uid="{02EA9E40-2611-48FD-8101-BD7FC9C2E957}"/>
    <cellStyle name="Heading 3 3 3" xfId="7003" xr:uid="{71F87218-85D0-408E-BF0A-CCCFEF3C8C4B}"/>
    <cellStyle name="Heading 3 3 4" xfId="7004" xr:uid="{4E6BB3D9-096F-42C5-B3A4-6C354D24AD8F}"/>
    <cellStyle name="Heading 3 3 5" xfId="7005" xr:uid="{D9E777A3-4E50-4915-B659-FB668D78E60C}"/>
    <cellStyle name="Heading 3 3 6" xfId="7006" xr:uid="{DC752091-805D-4463-88D4-E2718B62B207}"/>
    <cellStyle name="Heading 3 3 7" xfId="7007" xr:uid="{426B36FA-45C0-4878-94BF-E90759F4ACFD}"/>
    <cellStyle name="Heading 3 3 8" xfId="7008" xr:uid="{BC900DD9-CE24-4ECD-9DE1-AFAD17D9CB64}"/>
    <cellStyle name="Heading 3 3 9" xfId="7009" xr:uid="{8603060A-3C6E-4A6D-828D-B5CB5386B250}"/>
    <cellStyle name="Heading 3 4" xfId="7010" xr:uid="{D258F276-AA47-47AC-B529-37B0A5E45045}"/>
    <cellStyle name="Heading 3 4 2" xfId="7011" xr:uid="{75E95F01-9B3F-41AA-A5F4-E98198BD30C6}"/>
    <cellStyle name="Heading 3 4 3" xfId="7012" xr:uid="{F5103B0E-63D1-4068-B747-2710F0E3A24A}"/>
    <cellStyle name="Heading 3 4 4" xfId="7013" xr:uid="{C2FE45BA-2231-4BD3-8061-EA47DB464EF5}"/>
    <cellStyle name="Heading 3 4 5" xfId="7014" xr:uid="{E31DBEBE-E3C1-4ACB-81C3-382C7CD7441A}"/>
    <cellStyle name="Heading 3 4 6" xfId="7015" xr:uid="{C782EA21-D6DE-4447-AAD7-7746B4B9561E}"/>
    <cellStyle name="Heading 3 4 7" xfId="7016" xr:uid="{1CB73F9C-61D0-48DE-B270-FAECDF031795}"/>
    <cellStyle name="Heading 3 4 8" xfId="7017" xr:uid="{DDC5AE35-5014-4209-82FA-D0864596D7D8}"/>
    <cellStyle name="Heading 3 4 9" xfId="7018" xr:uid="{9C5DE1F7-05EA-4B51-B9F7-DD6F404E7FC8}"/>
    <cellStyle name="Heading 4 2" xfId="4048" xr:uid="{BFCF30AD-38D5-43CE-B04F-6792401B19C6}"/>
    <cellStyle name="Heading 4 2 10" xfId="7019" xr:uid="{6DA6ACE6-7637-4D7D-A58D-243EC0CB82AD}"/>
    <cellStyle name="Heading 4 2 2" xfId="7020" xr:uid="{DDFDCD63-E325-4B2A-82D8-1F5C5CF55346}"/>
    <cellStyle name="Heading 4 2 3" xfId="7021" xr:uid="{76FDFA36-F4E7-499C-ADCE-FDA8B55DB1CD}"/>
    <cellStyle name="Heading 4 2 4" xfId="7022" xr:uid="{DA95B342-FD2E-4977-AB94-64AC937406BA}"/>
    <cellStyle name="Heading 4 2 5" xfId="7023" xr:uid="{C4A5EF0C-18F0-4D67-80F5-1DF12C899FDD}"/>
    <cellStyle name="Heading 4 2 6" xfId="7024" xr:uid="{F177F80D-0108-4B89-BE8A-227DD681D7AB}"/>
    <cellStyle name="Heading 4 2 7" xfId="7025" xr:uid="{BAAB4176-2AE8-4433-ABCA-6E713C30386B}"/>
    <cellStyle name="Heading 4 2 8" xfId="7026" xr:uid="{17B8BBF3-55AE-49C0-8510-6F84E5210EFF}"/>
    <cellStyle name="Heading 4 2 9" xfId="7027" xr:uid="{483E0696-024A-43AE-AB45-9BE4AD376451}"/>
    <cellStyle name="Heading 4 3" xfId="7028" xr:uid="{9DF830D0-7CA9-4489-9F8D-E0D1D64F4CAB}"/>
    <cellStyle name="Heading 4 3 2" xfId="7029" xr:uid="{BC819246-EE68-41B2-B6BA-5311D4B46552}"/>
    <cellStyle name="Heading 4 3 3" xfId="7030" xr:uid="{9E6DB58F-70FB-4B17-865E-E939B53C94D3}"/>
    <cellStyle name="Heading 4 3 4" xfId="7031" xr:uid="{E43A9DA0-87CE-442B-BB65-B4DBB3D99770}"/>
    <cellStyle name="Heading 4 3 5" xfId="7032" xr:uid="{80169CBB-7F74-42E6-8613-2312A6254911}"/>
    <cellStyle name="Heading 4 3 6" xfId="7033" xr:uid="{621322A0-5412-4FEB-A9F7-6A11490AE9C4}"/>
    <cellStyle name="Heading 4 3 7" xfId="7034" xr:uid="{4F7AD28B-0B8F-4252-A02E-66674C104485}"/>
    <cellStyle name="Heading 4 3 8" xfId="7035" xr:uid="{653B9FF6-6111-41FA-8C56-F943E2188B1B}"/>
    <cellStyle name="Heading 4 3 9" xfId="7036" xr:uid="{3884983F-B15A-45C3-BF31-FD672AEE911C}"/>
    <cellStyle name="Heading 4 4" xfId="7037" xr:uid="{35A0CE68-0B22-474D-8CD5-C98FE05E6356}"/>
    <cellStyle name="Heading 4 4 2" xfId="7038" xr:uid="{B98BEC2F-4472-411A-B403-189A34C67EFA}"/>
    <cellStyle name="Heading 4 4 3" xfId="7039" xr:uid="{9DBA7B8F-890C-4B53-AE3E-2584ADF5F92C}"/>
    <cellStyle name="Heading 4 4 4" xfId="7040" xr:uid="{52B3AFA3-8531-46B6-8F8C-139D66B72C48}"/>
    <cellStyle name="Heading 4 4 5" xfId="7041" xr:uid="{F11EDBF7-9AC7-4332-89AA-0DB11D50CF87}"/>
    <cellStyle name="Heading 4 4 6" xfId="7042" xr:uid="{DB9DAFC2-A5CF-488C-BF88-3F525A272468}"/>
    <cellStyle name="Heading 4 4 7" xfId="7043" xr:uid="{42915C60-CCD2-48E2-85FF-8D4039D66BA1}"/>
    <cellStyle name="Heading 4 4 8" xfId="7044" xr:uid="{BC2DF29E-D2B5-4673-BC5B-B518D4E55F92}"/>
    <cellStyle name="Heading 4 4 9" xfId="7045" xr:uid="{F6DE4595-B537-45AD-BBF5-9D2CB5722F64}"/>
    <cellStyle name="Heading No Underline" xfId="39825" xr:uid="{15B4D803-54AC-44C6-989F-3DD93FFA584A}"/>
    <cellStyle name="Heading With Underline" xfId="39826" xr:uid="{788DCD7E-D3DC-4E1D-BA1A-EB70DFE5DF43}"/>
    <cellStyle name="Heading1" xfId="13511" xr:uid="{43BA7723-33F5-406A-90BA-22B97F4417F4}"/>
    <cellStyle name="Heading2" xfId="13512" xr:uid="{4908FAD0-1A27-4176-88AE-8FCF2FD415DD}"/>
    <cellStyle name="HIGHLIGHT" xfId="13513" xr:uid="{F5FB3FA9-B6A9-4E2D-A78D-7C8E49E3253F}"/>
    <cellStyle name="Hiperlink" xfId="44041" builtinId="8"/>
    <cellStyle name="Hiperlink 2" xfId="1381" xr:uid="{CA0D3E68-22F0-45EB-90AC-3C07A29C98DC}"/>
    <cellStyle name="Hiperlink 3" xfId="50" xr:uid="{D6F19B4E-8491-4191-AC2C-2D4BED6BE2E0}"/>
    <cellStyle name="Hiperlink 4" xfId="4078" xr:uid="{43136A78-59CF-4121-B76E-BC6208EDCCF8}"/>
    <cellStyle name="Hyperlink 2" xfId="3966" xr:uid="{A5065B52-DE6D-4EC4-93E8-DD254C622B6B}"/>
    <cellStyle name="Hyperlink 3" xfId="3964" xr:uid="{8D96EB4E-ACB0-42B0-912D-E25ED5B7DFBC}"/>
    <cellStyle name="Hyperlink 4" xfId="44043" xr:uid="{DCBE43E0-DC75-4864-8B23-BD0F7F5D7C39}"/>
    <cellStyle name="Impsat" xfId="13514" xr:uid="{4FBE32E8-94BA-4603-BD0E-D070E308CF87}"/>
    <cellStyle name="Incorreto 10" xfId="7046" xr:uid="{E7AB5404-959E-457A-A0EF-6FC8C7E6893C}"/>
    <cellStyle name="Incorreto 10 2" xfId="7047" xr:uid="{0CED4524-2010-4ECE-9F5D-CDF7B41E9095}"/>
    <cellStyle name="Incorreto 10 3" xfId="7048" xr:uid="{FC4C5A50-4390-48CA-AF43-ADEDB1C3CC21}"/>
    <cellStyle name="Incorreto 11" xfId="7049" xr:uid="{EBDA9C62-E99E-4069-BC99-84D845436567}"/>
    <cellStyle name="Incorreto 11 2" xfId="7050" xr:uid="{1083B87B-BF44-431A-A2D2-91F5751C24DF}"/>
    <cellStyle name="Incorreto 11 3" xfId="7051" xr:uid="{3D862F2F-D57F-419C-9CE7-2AFAED7FC40A}"/>
    <cellStyle name="Incorreto 12" xfId="7052" xr:uid="{4EAD27D6-E785-484C-B702-B3A177CD8E52}"/>
    <cellStyle name="Incorreto 12 2" xfId="7053" xr:uid="{C26BD92B-42CF-4AD8-AD19-EAF9A370F8C4}"/>
    <cellStyle name="Incorreto 12 3" xfId="7054" xr:uid="{6F9C534B-74DA-4904-A42D-6C20C6CD30B4}"/>
    <cellStyle name="Incorreto 13" xfId="7055" xr:uid="{D3D4C8C3-E897-4174-82C3-1F668C3FB257}"/>
    <cellStyle name="Incorreto 14" xfId="7056" xr:uid="{04826F14-50EC-4CCA-AAE5-D2DD67A61C72}"/>
    <cellStyle name="Incorreto 15" xfId="7057" xr:uid="{8912C1DF-F658-4377-AC4E-DE10ECADA118}"/>
    <cellStyle name="Incorreto 16" xfId="7058" xr:uid="{E686AD9C-F08B-420E-A9D6-EC628985B967}"/>
    <cellStyle name="Incorreto 17" xfId="7059" xr:uid="{BF01AFBE-241D-4EF8-AFC5-285037E63967}"/>
    <cellStyle name="Incorreto 18" xfId="13515" xr:uid="{E8DAD645-63DB-4D71-A0F4-D22F2356ABF2}"/>
    <cellStyle name="Incorreto 19" xfId="13516" xr:uid="{9BEF29AC-8C99-4C05-A33E-CB95D9A6D279}"/>
    <cellStyle name="Incorreto 2" xfId="7060" xr:uid="{B82FB8C7-2E65-401E-9E7A-F903C4E460A9}"/>
    <cellStyle name="Incorreto 2 10" xfId="13517" xr:uid="{AF38E1C9-BD6B-4A07-B907-036983F48E7C}"/>
    <cellStyle name="Incorreto 2 11" xfId="13518" xr:uid="{53272D20-DBE7-4A9D-9819-A77859C3EF84}"/>
    <cellStyle name="Incorreto 2 12" xfId="39827" xr:uid="{560BF05E-A2FE-496A-AE60-1D4EB2656FA3}"/>
    <cellStyle name="Incorreto 2 13" xfId="39828" xr:uid="{448C2A50-CA7E-4E38-B511-B2CED7E279DB}"/>
    <cellStyle name="Incorreto 2 14" xfId="39829" xr:uid="{B313F1BE-1B34-4E58-AD6F-E0EDE5D6A12B}"/>
    <cellStyle name="Incorreto 2 2" xfId="7061" xr:uid="{0FA73F9E-C4C3-4383-A08A-A282064C2B79}"/>
    <cellStyle name="Incorreto 2 2 10" xfId="13519" xr:uid="{C2000ADA-E4C4-4E5A-968B-47B10778129E}"/>
    <cellStyle name="Incorreto 2 2 10 2" xfId="13520" xr:uid="{4B78AF29-A76F-4200-AEA3-D494B50DAB07}"/>
    <cellStyle name="Incorreto 2 2 11" xfId="13521" xr:uid="{30C1D4C4-A637-41AE-8D66-D6A2D6CF8FB5}"/>
    <cellStyle name="Incorreto 2 2 12" xfId="13522" xr:uid="{711FE112-7C33-4496-A7CA-D79CED2C5587}"/>
    <cellStyle name="Incorreto 2 2 13" xfId="13523" xr:uid="{D4AB2612-06EF-4D0D-8BAD-034483C64B1A}"/>
    <cellStyle name="Incorreto 2 2 14" xfId="13524" xr:uid="{F3CFAEFD-8B00-4594-A8B9-35C562F59C51}"/>
    <cellStyle name="Incorreto 2 2 15" xfId="13525" xr:uid="{88C3D614-97E1-4D0A-BA75-EBDBD0D37427}"/>
    <cellStyle name="Incorreto 2 2 16" xfId="13526" xr:uid="{4B3ACF64-48B8-49DB-B247-07FBE5DBEFF1}"/>
    <cellStyle name="Incorreto 2 2 17" xfId="39830" xr:uid="{BCE4A215-77E1-4980-9A53-372F5A923087}"/>
    <cellStyle name="Incorreto 2 2 18" xfId="39831" xr:uid="{83B8F883-1024-4764-A95F-10CFCDED44F6}"/>
    <cellStyle name="Incorreto 2 2 19" xfId="39832" xr:uid="{4268074A-1F7F-4681-8101-C7671D08144F}"/>
    <cellStyle name="Incorreto 2 2 2" xfId="7062" xr:uid="{8F668164-E0A0-4C52-8186-F08574DEA9B4}"/>
    <cellStyle name="Incorreto 2 2 3" xfId="7063" xr:uid="{555EAA70-641C-4189-BC8A-55DE8E5BB1B9}"/>
    <cellStyle name="Incorreto 2 2 4" xfId="7064" xr:uid="{36D69728-D7EA-4476-94B9-EF006AFE24F5}"/>
    <cellStyle name="Incorreto 2 2 5" xfId="7065" xr:uid="{5C5F4E6E-E571-4FF2-990C-DE2539579F18}"/>
    <cellStyle name="Incorreto 2 2 6" xfId="7066" xr:uid="{13EA4E72-1CC1-4D6E-99BB-093CDA8ABE76}"/>
    <cellStyle name="Incorreto 2 2 7" xfId="7067" xr:uid="{FC18E8AF-F996-4547-B6B4-BDE52560495B}"/>
    <cellStyle name="Incorreto 2 2 8" xfId="7068" xr:uid="{7AC5D4EF-9224-44FA-8C06-5CEA88BDDF46}"/>
    <cellStyle name="Incorreto 2 2 9" xfId="7069" xr:uid="{799DFF12-D1D0-4445-B207-5F942C18D6C1}"/>
    <cellStyle name="Incorreto 2 3" xfId="7070" xr:uid="{E2B7D9D6-7FB6-49AE-9945-3992D7CC6DD5}"/>
    <cellStyle name="Incorreto 2 4" xfId="7071" xr:uid="{6615A16C-0EC7-4922-9FEE-4900B972E913}"/>
    <cellStyle name="Incorreto 2 5" xfId="13527" xr:uid="{C53510AF-D377-4E0E-8D1A-18CABE9E72EF}"/>
    <cellStyle name="Incorreto 2 6" xfId="13528" xr:uid="{D3F1A1CE-CD28-48D5-921A-2F1669BFAA9F}"/>
    <cellStyle name="Incorreto 2 7" xfId="13529" xr:uid="{DD1C2287-6897-4A81-8719-3BBFDFBD0CB1}"/>
    <cellStyle name="Incorreto 2 8" xfId="13530" xr:uid="{33565EB9-0FA5-4E9C-81F8-F8E5BE4926F9}"/>
    <cellStyle name="Incorreto 2 9" xfId="13531" xr:uid="{9ECA29B7-90EE-4A4F-AD4B-8DAA2762173B}"/>
    <cellStyle name="Incorreto 20" xfId="13532" xr:uid="{6C6916BF-D85A-4556-A0F2-34515FE5EA9D}"/>
    <cellStyle name="Incorreto 21" xfId="13533" xr:uid="{EB641519-E208-4C2B-9FB0-6B2EDA205F8A}"/>
    <cellStyle name="Incorreto 22" xfId="13534" xr:uid="{364F715A-AE9A-413C-825B-C46E832F7DAF}"/>
    <cellStyle name="Incorreto 23" xfId="13535" xr:uid="{64A40DF0-E13C-4C5F-9021-7B08506E0612}"/>
    <cellStyle name="Incorreto 24" xfId="13536" xr:uid="{669EC0B5-AA99-4550-BAC7-45C44BC87B12}"/>
    <cellStyle name="Incorreto 25" xfId="13537" xr:uid="{17D66D9A-9090-48AF-A653-3A9194D98EDA}"/>
    <cellStyle name="Incorreto 26" xfId="13538" xr:uid="{42A43034-B51F-4A07-80C6-C0997FFE6F8D}"/>
    <cellStyle name="Incorreto 27" xfId="13539" xr:uid="{3736CB82-FAB9-4E42-BC64-089C0826C6DC}"/>
    <cellStyle name="Incorreto 28" xfId="13540" xr:uid="{DBF2688A-E38F-4F53-9FD8-B8102D20CCD5}"/>
    <cellStyle name="Incorreto 29" xfId="13541" xr:uid="{E88B60D3-4A94-4484-B8D6-5452D569DF73}"/>
    <cellStyle name="Incorreto 3" xfId="7072" xr:uid="{17AC05BE-D675-405B-9F31-EFB1D5B1CD13}"/>
    <cellStyle name="Incorreto 3 2" xfId="7073" xr:uid="{F7C3E285-4A57-449B-A0B2-1D9904296556}"/>
    <cellStyle name="Incorreto 3 3" xfId="7074" xr:uid="{6AB19763-FF1D-4035-A515-7144F1E31F33}"/>
    <cellStyle name="Incorreto 3 4" xfId="7075" xr:uid="{4821250B-E55A-4B19-88D0-380967E7584A}"/>
    <cellStyle name="Incorreto 30" xfId="13542" xr:uid="{B0D945F8-F68F-4908-BAB5-21BB9CC06554}"/>
    <cellStyle name="Incorreto 31" xfId="13543" xr:uid="{99977DC7-F577-4698-8A71-40D86BFA33B5}"/>
    <cellStyle name="Incorreto 32" xfId="13544" xr:uid="{B5391D75-FE25-4895-A5F1-D1F354A64D4C}"/>
    <cellStyle name="Incorreto 33" xfId="13545" xr:uid="{93AB3395-0383-4069-88F6-194A4969B46A}"/>
    <cellStyle name="Incorreto 34" xfId="13546" xr:uid="{BF1E9389-404A-4D41-814F-3AD3E49AEED8}"/>
    <cellStyle name="Incorreto 35" xfId="13547" xr:uid="{C3865228-AFB8-482E-9054-909E01266A37}"/>
    <cellStyle name="Incorreto 36" xfId="13548" xr:uid="{34FD02CE-4027-4D9D-9684-8074180105F3}"/>
    <cellStyle name="Incorreto 4" xfId="7076" xr:uid="{F156D405-ED5B-40F5-BA72-469678430493}"/>
    <cellStyle name="Incorreto 5" xfId="7077" xr:uid="{D44C5EA8-41D4-4C8A-A139-87D13853C45F}"/>
    <cellStyle name="Incorreto 5 2" xfId="7078" xr:uid="{C48B0BD3-D460-4169-BE3F-7EA7EE58B7E8}"/>
    <cellStyle name="Incorreto 5 3" xfId="7079" xr:uid="{BDB49108-4D97-4282-9D90-AA8A1E140A6F}"/>
    <cellStyle name="Incorreto 6" xfId="7080" xr:uid="{0CEE9B0B-5892-46DF-8683-8DDC9364F692}"/>
    <cellStyle name="Incorreto 6 2" xfId="7081" xr:uid="{3161BDB4-45B9-4F67-9686-D605856904EE}"/>
    <cellStyle name="Incorreto 6 3" xfId="7082" xr:uid="{2AD39814-4669-49BD-8C66-E24B1A8E669E}"/>
    <cellStyle name="Incorreto 7" xfId="7083" xr:uid="{1B22D0BF-0440-4ADA-973A-0A6A2E6F7D13}"/>
    <cellStyle name="Incorreto 7 2" xfId="7084" xr:uid="{9D1D7107-8D45-4680-B470-2C11E73E00D3}"/>
    <cellStyle name="Incorreto 7 3" xfId="7085" xr:uid="{3F18115F-05F8-4A3A-850B-AED1E42C0D02}"/>
    <cellStyle name="Incorreto 8" xfId="7086" xr:uid="{B62347CB-33CA-46DD-A9A6-73724906B01A}"/>
    <cellStyle name="Incorreto 8 2" xfId="7087" xr:uid="{A1A8FA04-8492-434E-9FF3-19DADD33A0C4}"/>
    <cellStyle name="Incorreto 8 3" xfId="7088" xr:uid="{710ED102-F920-4A7F-B701-FBB5346E22D4}"/>
    <cellStyle name="Incorreto 9" xfId="7089" xr:uid="{803194F8-FDE4-4465-9760-EF36F5A9CA7B}"/>
    <cellStyle name="Incorreto 9 2" xfId="7090" xr:uid="{07D7AB56-84FA-401A-8CB4-0CBAEB6728FF}"/>
    <cellStyle name="Incorreto 9 3" xfId="7091" xr:uid="{ACC633E2-1533-4DD8-A5A3-0E4186E02A12}"/>
    <cellStyle name="Indefinido" xfId="7092" xr:uid="{9A21F3D0-D049-4CA3-93AA-57051DC77DD3}"/>
    <cellStyle name="Indent" xfId="7093" xr:uid="{E204866E-9EEB-49FB-838E-ACDCB3E15D1D}"/>
    <cellStyle name="Inndr-3" xfId="7094" xr:uid="{168652ED-ECE7-4FFC-BA95-DCC89C02D19E}"/>
    <cellStyle name="Inndr-3." xfId="7095" xr:uid="{B06C612F-5054-4410-8095-B2E7964D3E2C}"/>
    <cellStyle name="Inndr-3_Askar Capital hf  2007 1. drög" xfId="7096" xr:uid="{C91858D7-19B2-4FDF-8200-58D8B17BCCA7}"/>
    <cellStyle name="Inndr-6" xfId="7097" xr:uid="{1381F77B-6CCD-45E6-BFAA-10FCD4C908A4}"/>
    <cellStyle name="Inndr-6 10" xfId="7098" xr:uid="{0FE7DEBD-3A87-447F-823E-8238C705E6D8}"/>
    <cellStyle name="Inndr-6 11" xfId="7099" xr:uid="{90E8A1F7-2F18-449E-9D7D-C822AAEED1EE}"/>
    <cellStyle name="Inndr-6 12" xfId="7100" xr:uid="{EFC09A42-BA0A-4280-BC4C-B412C88A452C}"/>
    <cellStyle name="Inndr-6 13" xfId="7101" xr:uid="{4E858FBB-CC9B-4498-AB42-55B985576F63}"/>
    <cellStyle name="Inndr-6 14" xfId="7102" xr:uid="{41D98E63-ECC4-4E15-B582-2D6EF80BC2C9}"/>
    <cellStyle name="Inndr-6 15" xfId="7103" xr:uid="{540ACB23-DE60-4459-9B1C-F0A9939594A0}"/>
    <cellStyle name="Inndr-6 16" xfId="7104" xr:uid="{FAFA0E5E-4125-4168-B552-BCD8EA655053}"/>
    <cellStyle name="Inndr-6 17" xfId="7105" xr:uid="{1D3E50FB-9B20-4C75-8BDA-6D55C5342C1F}"/>
    <cellStyle name="Inndr-6 2" xfId="7106" xr:uid="{C85181F3-D3F9-4827-AC30-E983CC249A88}"/>
    <cellStyle name="Inndr-6 3" xfId="7107" xr:uid="{A733EDB9-3CA4-48FF-A334-B8D60F9CE64F}"/>
    <cellStyle name="Inndr-6 4" xfId="7108" xr:uid="{D92BD854-F386-42CA-9C54-C2A76D58BC31}"/>
    <cellStyle name="Inndr-6 5" xfId="7109" xr:uid="{B71D26F4-60ED-4008-9B7E-A38F13DAB590}"/>
    <cellStyle name="Inndr-6 6" xfId="7110" xr:uid="{3A9FE9C4-9686-4B24-857C-A7F0A1F3AF61}"/>
    <cellStyle name="Inndr-6 7" xfId="7111" xr:uid="{EABD919F-8784-4D27-BB70-677B504F9CC8}"/>
    <cellStyle name="Inndr-6 8" xfId="7112" xr:uid="{FBF9A225-511A-4E38-86BE-691A96E32ABA}"/>
    <cellStyle name="Inndr-6 9" xfId="7113" xr:uid="{D749A176-CC3C-4267-8239-3B029BE8ED19}"/>
    <cellStyle name="Inndr-6." xfId="7114" xr:uid="{5A4D5950-14FE-4FC5-B756-143B11B7B403}"/>
    <cellStyle name="Inndr-6_Askar Grunnur dótturfélög mars 30. apríl" xfId="7115" xr:uid="{4DA432F6-FD65-4F8A-B8D4-02E1207AF9C1}"/>
    <cellStyle name="Inndráttur 0 ..." xfId="7116" xr:uid="{4A3DBE5E-BF7D-4990-88DD-50C291202567}"/>
    <cellStyle name="Inndráttur 0 ... 10" xfId="7117" xr:uid="{6C338253-DE8F-4128-98FA-940BFE3F455A}"/>
    <cellStyle name="Inndráttur 0 ... 11" xfId="7118" xr:uid="{219ECC5C-E4DB-4517-99AA-CD75143B193B}"/>
    <cellStyle name="Inndráttur 0 ... 12" xfId="7119" xr:uid="{4CEE754C-328D-4B7A-9D99-FA3684838249}"/>
    <cellStyle name="Inndráttur 0 ... 13" xfId="7120" xr:uid="{F4822289-80A1-4789-AA6F-01EBDF42D157}"/>
    <cellStyle name="Inndráttur 0 ... 14" xfId="7121" xr:uid="{14D89554-239B-4852-8A02-83F796BD7F90}"/>
    <cellStyle name="Inndráttur 0 ... 15" xfId="7122" xr:uid="{D201B4D0-85BF-4C53-B65E-59A10F418A8D}"/>
    <cellStyle name="Inndráttur 0 ... 16" xfId="7123" xr:uid="{62F0B080-3D43-4E46-9A4C-BC1EF9A4EB7C}"/>
    <cellStyle name="Inndráttur 0 ... 17" xfId="7124" xr:uid="{75A3E83B-5EFE-41D7-9D27-9EA0E9D909F0}"/>
    <cellStyle name="Inndráttur 0 ... 2" xfId="7125" xr:uid="{6C5F19F6-13C2-49DC-9ACF-C4594669F5CC}"/>
    <cellStyle name="Inndráttur 0 ... 3" xfId="7126" xr:uid="{8D16F718-42C3-4977-ADCF-68B28A054DC5}"/>
    <cellStyle name="Inndráttur 0 ... 4" xfId="7127" xr:uid="{50671960-7254-4503-A49D-C383E1CBED5C}"/>
    <cellStyle name="Inndráttur 0 ... 5" xfId="7128" xr:uid="{8C0287FE-093B-4C4A-8182-960907229111}"/>
    <cellStyle name="Inndráttur 0 ... 6" xfId="7129" xr:uid="{E5CAF7B8-CF09-4005-8948-E00F15C8E607}"/>
    <cellStyle name="Inndráttur 0 ... 7" xfId="7130" xr:uid="{C3FDD133-F64B-4ABA-BF5C-2739CE42E5CE}"/>
    <cellStyle name="Inndráttur 0 ... 8" xfId="7131" xr:uid="{23DF7733-0665-4B93-B435-C07884D847B4}"/>
    <cellStyle name="Inndráttur 0 ... 9" xfId="7132" xr:uid="{19A119BA-F98A-44FB-A047-6EC4EB7E22A4}"/>
    <cellStyle name="Inndráttur 3" xfId="7133" xr:uid="{E1BDED6C-59D1-4AF2-876A-21F05A5BBAF3}"/>
    <cellStyle name="Inndráttur 3 ..." xfId="7134" xr:uid="{4A1C8074-5328-48EA-9699-46E18EBB1B0B}"/>
    <cellStyle name="Inndráttur 3 ... 10" xfId="7135" xr:uid="{EC4189E6-5C0E-4684-A577-B9C40C6A39C2}"/>
    <cellStyle name="Inndráttur 3 ... 11" xfId="7136" xr:uid="{EA84B46D-4197-4E10-84ED-BD0924F86B15}"/>
    <cellStyle name="Inndráttur 3 ... 12" xfId="7137" xr:uid="{0BC71E41-8DFB-4444-83B2-F6A4E36E384C}"/>
    <cellStyle name="Inndráttur 3 ... 13" xfId="7138" xr:uid="{E5A2A8D8-6747-48D1-ACCA-FEFD7B6E24D4}"/>
    <cellStyle name="Inndráttur 3 ... 14" xfId="7139" xr:uid="{76C4239C-0EB5-4577-AAF5-88DFD34ED13B}"/>
    <cellStyle name="Inndráttur 3 ... 15" xfId="7140" xr:uid="{B71868C1-CB0E-4B54-9198-FFAFA7AD1FA2}"/>
    <cellStyle name="Inndráttur 3 ... 16" xfId="7141" xr:uid="{573FF46A-D531-44CE-8066-E389A716ACE8}"/>
    <cellStyle name="Inndráttur 3 ... 17" xfId="7142" xr:uid="{31724D8F-2C45-4F08-85C2-C480583DB44E}"/>
    <cellStyle name="Inndráttur 3 ... 2" xfId="7143" xr:uid="{8AD2759A-A7C2-497F-A8C6-466875558E97}"/>
    <cellStyle name="Inndráttur 3 ... 3" xfId="7144" xr:uid="{9D231EF2-B7DF-403B-A566-388A483925B5}"/>
    <cellStyle name="Inndráttur 3 ... 4" xfId="7145" xr:uid="{F51CB3FD-1E76-48FE-ADB8-2024ABBB52EE}"/>
    <cellStyle name="Inndráttur 3 ... 5" xfId="7146" xr:uid="{2E668F9B-D7F3-4A62-9DB1-24458EA020BE}"/>
    <cellStyle name="Inndráttur 3 ... 6" xfId="7147" xr:uid="{37C7F33F-3CDF-44C7-ACE1-C596147D75B7}"/>
    <cellStyle name="Inndráttur 3 ... 7" xfId="7148" xr:uid="{AB818FB9-B4EF-463B-B873-4B9D8B738324}"/>
    <cellStyle name="Inndráttur 3 ... 8" xfId="7149" xr:uid="{888F98C1-3786-4D91-9E11-E35E97A3F65B}"/>
    <cellStyle name="Inndráttur 3 ... 9" xfId="7150" xr:uid="{35F31DD7-FFE1-46F6-9B98-2D8C5FC199A7}"/>
    <cellStyle name="Inndráttur 3 10" xfId="7151" xr:uid="{381CEE3B-5EDC-4742-9A2B-C165D599ADE9}"/>
    <cellStyle name="Inndráttur 3 11" xfId="7152" xr:uid="{9DF88149-4BBD-40CD-9BB3-50BD9AB0BB6F}"/>
    <cellStyle name="Inndráttur 3 12" xfId="7153" xr:uid="{33054F5F-96DC-4360-B85F-3C220BFAD929}"/>
    <cellStyle name="Inndráttur 3 13" xfId="7154" xr:uid="{D980D0B6-0FE4-4FDA-A665-BEBE2522649D}"/>
    <cellStyle name="Inndráttur 3 14" xfId="7155" xr:uid="{90468240-9BF2-4587-A1B4-C0368A6897F0}"/>
    <cellStyle name="Inndráttur 3 15" xfId="7156" xr:uid="{07D19524-4AEF-4FC4-B0A8-4F5DD5348352}"/>
    <cellStyle name="Inndráttur 3 16" xfId="7157" xr:uid="{6F96C9DA-CB90-41D7-839D-F862BAA37CA8}"/>
    <cellStyle name="Inndráttur 3 17" xfId="7158" xr:uid="{1EB556B0-BA34-40B7-B9C1-9F0DE15F4235}"/>
    <cellStyle name="Inndráttur 3 2" xfId="7159" xr:uid="{164AFE3F-47CA-4C61-812B-63F6B25618C8}"/>
    <cellStyle name="Inndráttur 3 3" xfId="7160" xr:uid="{CA7A954A-2252-4285-9ED9-2DCB75686BB6}"/>
    <cellStyle name="Inndráttur 3 4" xfId="7161" xr:uid="{897565A6-91EF-4CDE-87DB-4CAA0E2C99C8}"/>
    <cellStyle name="Inndráttur 3 5" xfId="7162" xr:uid="{E7EAA47A-A74F-450F-B56B-7201F1CBCDE7}"/>
    <cellStyle name="Inndráttur 3 6" xfId="7163" xr:uid="{EE6104EB-FC18-433E-B53E-F03F28B8B497}"/>
    <cellStyle name="Inndráttur 3 7" xfId="7164" xr:uid="{544A9096-D6A5-48D4-831D-B5F9726F00DC}"/>
    <cellStyle name="Inndráttur 3 8" xfId="7165" xr:uid="{BED79A5A-764B-4884-86B4-0ACE8E8B7F4E}"/>
    <cellStyle name="Inndráttur 3 9" xfId="7166" xr:uid="{AB433990-B8E3-4972-B544-5AC3C0719237}"/>
    <cellStyle name="Inndráttur 6" xfId="7167" xr:uid="{079F896F-E20C-4C82-A2E0-73A150686F1F}"/>
    <cellStyle name="Inndráttur 6 ..." xfId="7168" xr:uid="{C74253B4-8B0B-41BC-84E7-57C9D1D932AF}"/>
    <cellStyle name="Inndráttur 6 ... 10" xfId="7169" xr:uid="{416BA844-F0AB-4D05-BA96-058FB6E34EC0}"/>
    <cellStyle name="Inndráttur 6 ... 11" xfId="7170" xr:uid="{07D4A173-6851-4073-AB95-6106A8B5FA5B}"/>
    <cellStyle name="Inndráttur 6 ... 12" xfId="7171" xr:uid="{514C5074-3624-418A-BB89-E6CF780AE16E}"/>
    <cellStyle name="Inndráttur 6 ... 13" xfId="7172" xr:uid="{89DA1A27-FB49-45D4-ABD7-A3EB498F34D5}"/>
    <cellStyle name="Inndráttur 6 ... 14" xfId="7173" xr:uid="{48040594-0C64-43D0-9258-E923BDB3C12E}"/>
    <cellStyle name="Inndráttur 6 ... 15" xfId="7174" xr:uid="{3FC22914-1481-47FB-8675-E521BF99BF67}"/>
    <cellStyle name="Inndráttur 6 ... 16" xfId="7175" xr:uid="{C64B3AA6-1816-4A15-8D5B-F994AC611045}"/>
    <cellStyle name="Inndráttur 6 ... 17" xfId="7176" xr:uid="{01306554-8DF0-4F38-BC7E-D5BB510A8FD9}"/>
    <cellStyle name="Inndráttur 6 ... 2" xfId="7177" xr:uid="{A7606F1E-3BF5-4273-8164-FF056D5D6B91}"/>
    <cellStyle name="Inndráttur 6 ... 3" xfId="7178" xr:uid="{C3BD49B1-FFE9-4012-BA0E-564163AC5206}"/>
    <cellStyle name="Inndráttur 6 ... 4" xfId="7179" xr:uid="{4CF84648-475A-464E-93E8-6ADC0F05A355}"/>
    <cellStyle name="Inndráttur 6 ... 5" xfId="7180" xr:uid="{BB88C8F1-7DCA-4013-BFB4-5E679F87D033}"/>
    <cellStyle name="Inndráttur 6 ... 6" xfId="7181" xr:uid="{E638F42E-3286-4DC1-AD60-E3EEBAD7A01A}"/>
    <cellStyle name="Inndráttur 6 ... 7" xfId="7182" xr:uid="{9772E135-8AA8-4DAD-AD84-7E762B1F0E25}"/>
    <cellStyle name="Inndráttur 6 ... 8" xfId="7183" xr:uid="{3D90E51A-17D6-425D-819D-61A314A98F01}"/>
    <cellStyle name="Inndráttur 6 ... 9" xfId="7184" xr:uid="{BB81F05E-4AFD-4287-8579-7AB1FD043AF0}"/>
    <cellStyle name="Inndráttur 6 10" xfId="7185" xr:uid="{26E90175-2FB2-44D8-A212-12BCCDBE8079}"/>
    <cellStyle name="Inndráttur 6 11" xfId="7186" xr:uid="{3A4A8CCD-9AB5-4FEA-B8BA-FB8AC81836D7}"/>
    <cellStyle name="Inndráttur 6 12" xfId="7187" xr:uid="{E3744FB3-C0DD-4045-B3BC-64702CB7D61F}"/>
    <cellStyle name="Inndráttur 6 13" xfId="7188" xr:uid="{4BA763DA-44BF-4602-ABA8-AC23FB7094A2}"/>
    <cellStyle name="Inndráttur 6 14" xfId="7189" xr:uid="{81B45067-91FE-484B-901B-16DEDD5F66B2}"/>
    <cellStyle name="Inndráttur 6 15" xfId="7190" xr:uid="{424BE7F8-69E3-4FEF-B875-BA0AB2F292F0}"/>
    <cellStyle name="Inndráttur 6 16" xfId="7191" xr:uid="{00B55E4C-B4C1-4C9D-875F-C9809E945BEB}"/>
    <cellStyle name="Inndráttur 6 17" xfId="7192" xr:uid="{98D1CB6A-DEF3-47DE-A5B8-2049EED084A0}"/>
    <cellStyle name="Inndráttur 6 2" xfId="7193" xr:uid="{987DBBC3-686F-4E1D-B4B4-5C6C013F0B5F}"/>
    <cellStyle name="Inndráttur 6 3" xfId="7194" xr:uid="{102C1657-5DB3-4AA7-B14A-A740ECF8DED8}"/>
    <cellStyle name="Inndráttur 6 4" xfId="7195" xr:uid="{6F5539AA-4928-4D45-9D70-23BE9969FDC2}"/>
    <cellStyle name="Inndráttur 6 5" xfId="7196" xr:uid="{BEFE4529-0DA1-4578-B9AC-3CC8E93B1184}"/>
    <cellStyle name="Inndráttur 6 6" xfId="7197" xr:uid="{FE79F69E-2793-4FE3-86B8-573AA102D148}"/>
    <cellStyle name="Inndráttur 6 7" xfId="7198" xr:uid="{F6C4CC53-6B9C-4B2A-A4CF-055E563C984D}"/>
    <cellStyle name="Inndráttur 6 8" xfId="7199" xr:uid="{AC2E0DBA-5E1B-4A67-9209-B5069CEFBFD5}"/>
    <cellStyle name="Inndráttur 6 9" xfId="7200" xr:uid="{39CBFE7F-6BA3-4B96-B946-64DC671838A4}"/>
    <cellStyle name="Inndráttur 9" xfId="7201" xr:uid="{DA57C6CE-77A9-4DD3-9F78-F2B90481EC8E}"/>
    <cellStyle name="Inndráttur 9 ..." xfId="7202" xr:uid="{1B3AE6E7-9FCD-4D33-849F-6EABEE0EC9B8}"/>
    <cellStyle name="Inndráttur 9 ... 10" xfId="7203" xr:uid="{E53BDEC2-691C-446A-B978-C294E8FAC1F1}"/>
    <cellStyle name="Inndráttur 9 ... 11" xfId="7204" xr:uid="{BBF858F4-AB98-4654-9559-CF1B06512518}"/>
    <cellStyle name="Inndráttur 9 ... 12" xfId="7205" xr:uid="{CD1319E6-52D3-4749-A0FA-07867D6EBCC5}"/>
    <cellStyle name="Inndráttur 9 ... 13" xfId="7206" xr:uid="{AB9743B6-337D-4F9D-B2EA-F7997AC02AAC}"/>
    <cellStyle name="Inndráttur 9 ... 14" xfId="7207" xr:uid="{B77D6FD9-ACC4-4A32-9670-2BDE93BA124F}"/>
    <cellStyle name="Inndráttur 9 ... 15" xfId="7208" xr:uid="{15E1D57C-14AA-4609-B1FE-9F73464B74DC}"/>
    <cellStyle name="Inndráttur 9 ... 16" xfId="7209" xr:uid="{1DE248F5-34C2-4901-B919-64932829591B}"/>
    <cellStyle name="Inndráttur 9 ... 17" xfId="7210" xr:uid="{AD36710F-07F3-4971-A2EE-AC39046F031F}"/>
    <cellStyle name="Inndráttur 9 ... 2" xfId="7211" xr:uid="{2CEAA4B1-2E6C-4655-B670-4F69E406F25A}"/>
    <cellStyle name="Inndráttur 9 ... 3" xfId="7212" xr:uid="{3B605AE1-D13C-41AA-811C-24C0423545DA}"/>
    <cellStyle name="Inndráttur 9 ... 4" xfId="7213" xr:uid="{4E1D88C1-5F24-4A7F-BC7C-53A678B09C8D}"/>
    <cellStyle name="Inndráttur 9 ... 5" xfId="7214" xr:uid="{12ABC06D-93D0-4A0D-A52B-C8C8189C6343}"/>
    <cellStyle name="Inndráttur 9 ... 6" xfId="7215" xr:uid="{18FCCB18-866E-4132-B696-EEB3EDFFC20F}"/>
    <cellStyle name="Inndráttur 9 ... 7" xfId="7216" xr:uid="{8656A4BA-0FE7-4099-A719-58EB69B1ECF7}"/>
    <cellStyle name="Inndráttur 9 ... 8" xfId="7217" xr:uid="{BC583739-6396-4438-81EA-0410D9104AD8}"/>
    <cellStyle name="Inndráttur 9 ... 9" xfId="7218" xr:uid="{2E43E688-1815-4C4E-82CA-3A0F6B41CF83}"/>
    <cellStyle name="Inndráttur 9 10" xfId="7219" xr:uid="{9D985334-CC18-4050-939B-0AB5C5CAA5E4}"/>
    <cellStyle name="Inndráttur 9 11" xfId="7220" xr:uid="{62208590-CCD2-4411-B500-32FA802C2A95}"/>
    <cellStyle name="Inndráttur 9 12" xfId="7221" xr:uid="{EE80F9A5-1071-4000-80F1-A91F3BE7E254}"/>
    <cellStyle name="Inndráttur 9 13" xfId="7222" xr:uid="{BC713AB7-E303-459A-BA53-0EB1A07F2E03}"/>
    <cellStyle name="Inndráttur 9 14" xfId="7223" xr:uid="{24650FE5-9076-4032-AA0E-B3BB0C731D07}"/>
    <cellStyle name="Inndráttur 9 15" xfId="7224" xr:uid="{9E3E1CBE-87D3-4C24-A021-53988A39886D}"/>
    <cellStyle name="Inndráttur 9 16" xfId="7225" xr:uid="{D2484E42-D0DB-4BC6-9516-05E26E64D439}"/>
    <cellStyle name="Inndráttur 9 17" xfId="7226" xr:uid="{74726E49-F242-4A31-97EF-3D613F260AEE}"/>
    <cellStyle name="Inndráttur 9 2" xfId="7227" xr:uid="{C73790B3-135C-47DC-AC94-0EE0AE27EBBB}"/>
    <cellStyle name="Inndráttur 9 3" xfId="7228" xr:uid="{9BBE6EA8-AF6E-4DE7-826E-29ECA33ECF15}"/>
    <cellStyle name="Inndráttur 9 4" xfId="7229" xr:uid="{4DADDE7B-4402-403E-8ACD-8820F1E5985C}"/>
    <cellStyle name="Inndráttur 9 5" xfId="7230" xr:uid="{90A36D7A-8DE8-4C38-876E-BF5939CC4EA3}"/>
    <cellStyle name="Inndráttur 9 6" xfId="7231" xr:uid="{79432EBD-E931-4F64-86C3-367B98BA6417}"/>
    <cellStyle name="Inndráttur 9 7" xfId="7232" xr:uid="{A72032D3-6EE6-4642-801E-CAF9C5808F12}"/>
    <cellStyle name="Inndráttur 9 8" xfId="7233" xr:uid="{B63C96D8-6181-4727-92F0-CDCC7B0222F1}"/>
    <cellStyle name="Inndráttur 9 9" xfId="7234" xr:uid="{1D0AF67B-69F4-41C7-B747-97813E28E2D1}"/>
    <cellStyle name="Input %" xfId="13549" xr:uid="{9143C818-DFCD-4EB8-8D5B-9CBFF68B9973}"/>
    <cellStyle name="Input [yellow]" xfId="7235" xr:uid="{FC5E1290-8B20-4299-9DC0-C9FBB6DD0374}"/>
    <cellStyle name="Input 1" xfId="13550" xr:uid="{0BA02C79-628C-4DEE-8CED-98ACFD0A2E6D}"/>
    <cellStyle name="Input 10" xfId="7236" xr:uid="{911F6641-1110-4341-84E4-4948B4981513}"/>
    <cellStyle name="Input 11" xfId="7237" xr:uid="{E4E3E711-A2F2-4058-9DD8-119334AC13F8}"/>
    <cellStyle name="Input 12" xfId="7238" xr:uid="{F6B554ED-8F70-45F4-9F0C-D8146ECE5249}"/>
    <cellStyle name="Input 2" xfId="4049" xr:uid="{09C6E7D1-2E60-430F-B475-7D806076024F}"/>
    <cellStyle name="Input 2 10" xfId="7239" xr:uid="{C597E7F5-A4CF-42F4-8F47-F50E359B5173}"/>
    <cellStyle name="Input 2 2" xfId="7240" xr:uid="{35F5B5DD-F163-4CB9-AD94-9D5243A881BF}"/>
    <cellStyle name="Input 2 3" xfId="7241" xr:uid="{5C3D7B6D-5596-4C95-8E9E-FF11B885051B}"/>
    <cellStyle name="Input 2 4" xfId="7242" xr:uid="{5BC52F8B-AEAA-4B2B-B1F5-A0A84CBA8489}"/>
    <cellStyle name="Input 2 5" xfId="7243" xr:uid="{F4D6FFDE-1D47-431B-8449-38D7AE614761}"/>
    <cellStyle name="Input 2 6" xfId="7244" xr:uid="{E219D92B-7C70-42CC-A792-E73B158C0DDE}"/>
    <cellStyle name="Input 2 7" xfId="7245" xr:uid="{5741A458-3A52-44DA-8A82-EEB34A17A841}"/>
    <cellStyle name="Input 2 8" xfId="7246" xr:uid="{7D808492-233F-40BC-95DE-DDEF8F40D256}"/>
    <cellStyle name="Input 2 9" xfId="7247" xr:uid="{497B0C78-61B9-44AC-8533-6B294F22E3A5}"/>
    <cellStyle name="Input 3" xfId="7248" xr:uid="{44A1160E-7AF6-4AFC-A6D6-A198F17FC066}"/>
    <cellStyle name="Input 3 2" xfId="7249" xr:uid="{275C4680-8BB2-482E-B33E-9E60FBBD143A}"/>
    <cellStyle name="Input 3 3" xfId="7250" xr:uid="{55B0CF99-B152-4966-BE2D-F4DE5A7A39C6}"/>
    <cellStyle name="Input 3 4" xfId="7251" xr:uid="{2BDE2F11-6765-439B-B07B-935CD04AADEF}"/>
    <cellStyle name="Input 3 5" xfId="7252" xr:uid="{C3C11EE7-E842-4799-95B7-2F9B6AD9088F}"/>
    <cellStyle name="Input 3 6" xfId="7253" xr:uid="{3F977398-5A34-44BF-A145-F96C8F4E37F5}"/>
    <cellStyle name="Input 3 7" xfId="7254" xr:uid="{EB8075B0-6CC8-4527-9FC9-5BF252690DED}"/>
    <cellStyle name="Input 3 8" xfId="7255" xr:uid="{97E1F609-B305-4250-B236-4DFA2EEF8784}"/>
    <cellStyle name="Input 3 9" xfId="7256" xr:uid="{5007F28F-E3FE-4545-80FB-BE47CD5A870C}"/>
    <cellStyle name="Input 4" xfId="7257" xr:uid="{EAE1305C-1272-4D6D-AC1F-34EBB8130335}"/>
    <cellStyle name="Input 4 2" xfId="7258" xr:uid="{0516C058-9BD7-4CB6-BD99-9C9C4E320877}"/>
    <cellStyle name="Input 4 3" xfId="7259" xr:uid="{C581B544-6F60-4D69-B118-DD2255DD8BC6}"/>
    <cellStyle name="Input 4 4" xfId="7260" xr:uid="{0E9C0197-91BF-4C2D-81DC-DD191E9D097E}"/>
    <cellStyle name="Input 4 5" xfId="7261" xr:uid="{7618F426-6122-401E-9A57-C0475C3180B5}"/>
    <cellStyle name="Input 4 6" xfId="7262" xr:uid="{BB36F574-CA11-46AC-915E-49952F80119E}"/>
    <cellStyle name="Input 4 7" xfId="7263" xr:uid="{FEF5DB37-0D6A-43C1-9518-63B2979AD102}"/>
    <cellStyle name="Input 4 8" xfId="7264" xr:uid="{62AFD17F-E7A1-4048-AA83-15862F6CC7CA}"/>
    <cellStyle name="Input 4 9" xfId="7265" xr:uid="{6F40480D-B0EE-4ACF-BABD-9BD358AA2290}"/>
    <cellStyle name="Input 5" xfId="7266" xr:uid="{A30876CB-D254-4B32-89FB-85DE0E15B416}"/>
    <cellStyle name="Input 6" xfId="7267" xr:uid="{AC27602B-1507-467B-AD37-0575AA9847D5}"/>
    <cellStyle name="Input 7" xfId="7268" xr:uid="{21A73F14-B0E3-4D36-814D-83461E95D81A}"/>
    <cellStyle name="Input 8" xfId="7269" xr:uid="{DB7C2CDF-FBB7-4550-89AA-279CA5DC1F34}"/>
    <cellStyle name="Input 9" xfId="7270" xr:uid="{02D043DA-EB43-424B-B9AF-8DDC1833C7C7}"/>
    <cellStyle name="KKK" xfId="7271" xr:uid="{59DA3615-B39A-42BA-AB6F-583C9EDADE61}"/>
    <cellStyle name="komentář" xfId="7272" xr:uid="{7438CF58-E7A3-4571-BD37-06EAC73951DA}"/>
    <cellStyle name="Krónur" xfId="7273" xr:uid="{188FAD7C-80CD-4CED-A91F-E8E9C7353BFB}"/>
    <cellStyle name="Krónur 10" xfId="7274" xr:uid="{178F9E55-A26C-458B-B94B-32208417004D}"/>
    <cellStyle name="Krónur 11" xfId="7275" xr:uid="{3DE2424F-0F6B-4C40-A92D-16D667488B2F}"/>
    <cellStyle name="Krónur 12" xfId="7276" xr:uid="{E9A91C41-BAA7-48B3-8415-69E98C2A202F}"/>
    <cellStyle name="Krónur 13" xfId="7277" xr:uid="{AD2AB3F8-D785-46F1-A579-C785BF17A227}"/>
    <cellStyle name="Krónur 14" xfId="7278" xr:uid="{745EC4B1-79CB-451D-9D8B-3D1EAAECC9BC}"/>
    <cellStyle name="Krónur 15" xfId="7279" xr:uid="{2F76E2EE-DAA0-4F9A-9C56-983D1F8E7439}"/>
    <cellStyle name="Krónur 16" xfId="7280" xr:uid="{D9A48D8F-E927-4C59-ACC6-BC0D7C1E525B}"/>
    <cellStyle name="Krónur 17" xfId="7281" xr:uid="{66B80DA6-EF5E-4B94-8AFF-37C37DA61B8F}"/>
    <cellStyle name="Krónur 18" xfId="7282" xr:uid="{D3F7B5AA-7718-4442-A63D-5FEAB008696B}"/>
    <cellStyle name="Krónur 2" xfId="7283" xr:uid="{E1A29A11-79D8-4101-8214-77351935258E}"/>
    <cellStyle name="Krónur 2 10" xfId="7284" xr:uid="{F670810D-A246-4C9F-A3C0-8A74F0BFD62E}"/>
    <cellStyle name="Krónur 2 11" xfId="7285" xr:uid="{3F329FB9-B5A4-4797-AE4A-D11C6CBBB6E8}"/>
    <cellStyle name="Krónur 2 12" xfId="7286" xr:uid="{633FE05C-6068-49E1-B063-0FA78534C44A}"/>
    <cellStyle name="Krónur 2 13" xfId="7287" xr:uid="{307C6516-7318-44B8-945F-5A68DEA5412B}"/>
    <cellStyle name="Krónur 2 14" xfId="7288" xr:uid="{991920D7-833D-4127-AA9A-1D8BFC249410}"/>
    <cellStyle name="Krónur 2 15" xfId="7289" xr:uid="{B9F528DC-1FCC-475F-B6D2-A5AFD46B7220}"/>
    <cellStyle name="Krónur 2 16" xfId="7290" xr:uid="{605C2B66-EFAC-4210-AE15-4609731F5CDD}"/>
    <cellStyle name="Krónur 2 2" xfId="7291" xr:uid="{3CD256FE-AF05-4E97-886E-77E1C702F1FE}"/>
    <cellStyle name="Krónur 2 3" xfId="7292" xr:uid="{1032FD18-03F6-4B23-8905-9D76F15A6DB2}"/>
    <cellStyle name="Krónur 2 4" xfId="7293" xr:uid="{BAAA8750-164C-463B-8DFF-A134E4B26524}"/>
    <cellStyle name="Krónur 2 5" xfId="7294" xr:uid="{2B4F55DD-7868-414F-86B9-22A467961490}"/>
    <cellStyle name="Krónur 2 6" xfId="7295" xr:uid="{11E2D97E-814A-4725-9F26-B928AD4560E4}"/>
    <cellStyle name="Krónur 2 7" xfId="7296" xr:uid="{D317666D-608B-44E8-B140-DA22B46E1AB6}"/>
    <cellStyle name="Krónur 2 8" xfId="7297" xr:uid="{D8B8CBD0-65EB-486C-8C9A-D63E94816B16}"/>
    <cellStyle name="Krónur 2 9" xfId="7298" xr:uid="{611D780C-DE85-4325-8C17-CC803EE56C9E}"/>
    <cellStyle name="Krónur 3" xfId="7299" xr:uid="{05A55A5D-09BF-4E51-B4BF-DADBD0E97F54}"/>
    <cellStyle name="Krónur 4" xfId="7300" xr:uid="{776E16D6-280F-4E72-A37E-6420797EDB81}"/>
    <cellStyle name="Krónur 5" xfId="7301" xr:uid="{2BEAB826-9101-4DE4-AB54-924A9103F8EB}"/>
    <cellStyle name="Krónur 6" xfId="7302" xr:uid="{7520F4A3-C108-494B-8000-18206093FF8F}"/>
    <cellStyle name="Krónur 7" xfId="7303" xr:uid="{FA768704-1BE8-48F1-A3EB-123DB85F4661}"/>
    <cellStyle name="Krónur 8" xfId="7304" xr:uid="{594AA0F2-6D01-4BF0-84FA-E7DEC8BC2D1F}"/>
    <cellStyle name="Krónur 9" xfId="7305" xr:uid="{13230C48-FC3A-4908-A935-4176A7CFD104}"/>
    <cellStyle name="Krónur_skýring breyting á samstæðu" xfId="7306" xr:uid="{764CB0DC-3FAD-482C-AE2B-C7A901D072F5}"/>
    <cellStyle name="Link Currency (0)" xfId="7307" xr:uid="{091D7982-1170-4FB1-A6D0-4E6791FE8D70}"/>
    <cellStyle name="Link Currency (2)" xfId="7308" xr:uid="{9E0AB43B-B4FB-4F5D-B64B-5F8410D611C1}"/>
    <cellStyle name="Link Units (0)" xfId="7309" xr:uid="{E0DE815D-198E-4593-8389-99209AF5423B}"/>
    <cellStyle name="Link Units (1)" xfId="7310" xr:uid="{43ECAD5B-0FD2-48A1-B71C-F73DD22B35DB}"/>
    <cellStyle name="Link Units (2)" xfId="7311" xr:uid="{806456AB-E170-4F39-B288-9EAB693BE97B}"/>
    <cellStyle name="Linked Cell 10" xfId="7312" xr:uid="{CCDF17EF-F56B-4891-8D9B-2D15FC52C176}"/>
    <cellStyle name="Linked Cell 11" xfId="7313" xr:uid="{2E8B4D48-E9E1-415F-9B04-EEEE5456144D}"/>
    <cellStyle name="Linked Cell 12" xfId="7314" xr:uid="{4644D72D-F8EC-40C9-9F02-08441B1CE94D}"/>
    <cellStyle name="Linked Cell 2" xfId="4050" xr:uid="{8CC1D6C6-A24E-4984-A645-F5FD8993D739}"/>
    <cellStyle name="Linked Cell 2 10" xfId="7315" xr:uid="{06C4DCDC-0376-4807-BB18-8FD8BC8F1EA2}"/>
    <cellStyle name="Linked Cell 2 2" xfId="7316" xr:uid="{AB69B451-D9C2-496A-89D8-4F0ACB89D7DF}"/>
    <cellStyle name="Linked Cell 2 3" xfId="7317" xr:uid="{D0496BF7-03E8-4A6A-894F-5D4E4E095448}"/>
    <cellStyle name="Linked Cell 2 4" xfId="7318" xr:uid="{94E74F29-64FC-4386-BB08-84E3CCD4F797}"/>
    <cellStyle name="Linked Cell 2 5" xfId="7319" xr:uid="{FC3404AD-D575-4D64-AD29-01346EA3495A}"/>
    <cellStyle name="Linked Cell 2 6" xfId="7320" xr:uid="{2A978D00-43E3-4012-84C4-18D7523F789E}"/>
    <cellStyle name="Linked Cell 2 7" xfId="7321" xr:uid="{EBAEFC44-DA20-4154-BFD3-E5F81C07B99F}"/>
    <cellStyle name="Linked Cell 2 8" xfId="7322" xr:uid="{84931B21-7E6E-4F8B-86ED-FCE8632D1DB5}"/>
    <cellStyle name="Linked Cell 2 9" xfId="7323" xr:uid="{6BD8732F-D21A-4E84-898C-AE9DFDA9E64F}"/>
    <cellStyle name="Linked Cell 3" xfId="7324" xr:uid="{F83A5A2C-28E6-4731-8B6F-9B1A9AB1AA0D}"/>
    <cellStyle name="Linked Cell 3 2" xfId="7325" xr:uid="{8F073688-9B26-4C1D-895A-A0A9ACA90CB7}"/>
    <cellStyle name="Linked Cell 3 3" xfId="7326" xr:uid="{A308BB74-4C71-43CD-94EF-99E1D25C400E}"/>
    <cellStyle name="Linked Cell 3 4" xfId="7327" xr:uid="{76B420F3-4243-47BB-A603-CF5F5D29CE23}"/>
    <cellStyle name="Linked Cell 3 5" xfId="7328" xr:uid="{BA940072-E7F6-4A1C-9A40-D698461D7452}"/>
    <cellStyle name="Linked Cell 3 6" xfId="7329" xr:uid="{3FBF7757-9007-46B2-81F7-639CE458E965}"/>
    <cellStyle name="Linked Cell 3 7" xfId="7330" xr:uid="{26A0E488-511B-405F-AE08-65874ACFED60}"/>
    <cellStyle name="Linked Cell 3 8" xfId="7331" xr:uid="{6ABD9CE2-37EE-4B63-81F0-5FD61BF220F8}"/>
    <cellStyle name="Linked Cell 3 9" xfId="7332" xr:uid="{67F545FE-4FC6-4DDD-AA7B-CE9335C25B63}"/>
    <cellStyle name="Linked Cell 4" xfId="7333" xr:uid="{73A9A5E1-AD5D-4E20-91B8-9727189B5899}"/>
    <cellStyle name="Linked Cell 4 2" xfId="7334" xr:uid="{5E8F40F8-4525-4DD7-9C44-14DA8A4DA680}"/>
    <cellStyle name="Linked Cell 4 3" xfId="7335" xr:uid="{04FAD783-5A50-4493-B2C1-3403CE66933C}"/>
    <cellStyle name="Linked Cell 4 4" xfId="7336" xr:uid="{F79C5BE1-A5BB-40EA-AEC8-E545D84929C4}"/>
    <cellStyle name="Linked Cell 4 5" xfId="7337" xr:uid="{E9B9AEFD-466E-499D-BFE3-4385282201A3}"/>
    <cellStyle name="Linked Cell 4 6" xfId="7338" xr:uid="{C90145FB-51B3-4A24-AD50-2BEF637D615E}"/>
    <cellStyle name="Linked Cell 4 7" xfId="7339" xr:uid="{16966471-D807-40F5-80EB-DA3E00A54355}"/>
    <cellStyle name="Linked Cell 4 8" xfId="7340" xr:uid="{F6529F84-9FA6-48CC-B50E-EC7FEEAFCB0F}"/>
    <cellStyle name="Linked Cell 4 9" xfId="7341" xr:uid="{9947CBA7-C800-49E3-80CC-4D0ABC0E0D64}"/>
    <cellStyle name="Linked Cell 5" xfId="7342" xr:uid="{DA872F74-2A66-44A3-85CC-9504A4767E37}"/>
    <cellStyle name="Linked Cell 6" xfId="7343" xr:uid="{E6614AE9-5F78-4B3A-A374-934C5055A859}"/>
    <cellStyle name="Linked Cell 7" xfId="7344" xr:uid="{BB2381CB-4D7E-4470-8BDD-313D5F2819FE}"/>
    <cellStyle name="Linked Cell 8" xfId="7345" xr:uid="{6A35ABE7-1A2D-4E85-92DE-B411CCEC3E12}"/>
    <cellStyle name="Linked Cell 9" xfId="7346" xr:uid="{BCBE8FE4-2C9B-44B7-8AC9-9B46C8E237B9}"/>
    <cellStyle name="MainHead" xfId="39833" xr:uid="{6ABC0395-9AD2-4198-B487-9D0AD4F091AE}"/>
    <cellStyle name="Migliaia (0)_Comic Distributor Network" xfId="13551" xr:uid="{A75ECE55-2C2B-411E-A0AA-8F697F23DFD0}"/>
    <cellStyle name="Migliaia [0]_ABT 2002 Budget Brasil REVISED After BM" xfId="13552" xr:uid="{457CB242-A5D8-4DBD-A803-723D2F8863AD}"/>
    <cellStyle name="Migliaia_P&amp;L" xfId="13553" xr:uid="{AB8A4E59-D412-4300-BBBD-20E68651A0FA}"/>
    <cellStyle name="mil" xfId="13554" xr:uid="{2C153053-1356-42A1-9BFF-5D7809AA0D46}"/>
    <cellStyle name="Millares [0]_10 AVERIAS MASIVAS + ANT" xfId="13555" xr:uid="{42EA2358-ADFB-47EA-BDFA-3A94587A9FF5}"/>
    <cellStyle name="Millares_005mod4OK" xfId="13556" xr:uid="{2080F051-FC0D-4203-86AB-F62033DECE55}"/>
    <cellStyle name="Milliers [0]_A FIN 12-98" xfId="7347" xr:uid="{1C049B54-CAA7-4589-9428-0D653821C22D}"/>
    <cellStyle name="Milliers_A FIN 12-98" xfId="7348" xr:uid="{87814A75-2B15-4E2B-81AA-5980AA909ABD}"/>
    <cellStyle name="Millifyrirsögn" xfId="7349" xr:uid="{64C696F0-DFA5-4836-8704-33B082A1523D}"/>
    <cellStyle name="Moeda 10" xfId="463" xr:uid="{25665533-A4CD-48B3-B69C-90825811E312}"/>
    <cellStyle name="Moeda 10 2" xfId="7350" xr:uid="{393D09CA-DCB7-452C-98A8-C04E3A97C98C}"/>
    <cellStyle name="Moeda 10 2 2" xfId="54035" xr:uid="{40B91B80-7E4B-4346-99A4-F817DC3B6870}"/>
    <cellStyle name="Moeda 10 2 2 2" xfId="55748" xr:uid="{812933E6-74AE-40BE-AB2E-8C02B7A07115}"/>
    <cellStyle name="Moeda 10 2 3" xfId="54889" xr:uid="{3A1938B8-C966-4EA3-994D-F496DC120433}"/>
    <cellStyle name="Moeda 10 2 4" xfId="53176" xr:uid="{BF79B96D-EDC8-45F9-8484-7AC8F3CA606C}"/>
    <cellStyle name="Moeda 10 3" xfId="4516" xr:uid="{4CBEBFCC-C217-415D-A49A-C1B3D91EEB24}"/>
    <cellStyle name="Moeda 10 3 2" xfId="55320" xr:uid="{83197987-CBFC-41F8-BDD0-EE422D38C9BD}"/>
    <cellStyle name="Moeda 10 3 3" xfId="53607" xr:uid="{D3E0400F-9734-4C89-BE2C-14F55393EA89}"/>
    <cellStyle name="Moeda 10 4" xfId="54462" xr:uid="{CA97F771-B60E-41F4-84BA-EA5738757AB4}"/>
    <cellStyle name="Moeda 10 5" xfId="52749" xr:uid="{29DD3565-B33D-4A96-AD51-C93F3FF75719}"/>
    <cellStyle name="Moeda 11" xfId="249" xr:uid="{3432B9DF-4DD9-41CD-BE62-75809F5673C0}"/>
    <cellStyle name="Moeda 11 2" xfId="7351" xr:uid="{3CE3F5FA-F82E-4597-8F1D-521EDA282CFA}"/>
    <cellStyle name="Moeda 11 2 2" xfId="55534" xr:uid="{C57D1040-0DE5-4B03-81A5-981380F93850}"/>
    <cellStyle name="Moeda 11 3" xfId="4302" xr:uid="{342B905F-C279-43E8-A7C4-20F0D87F0C58}"/>
    <cellStyle name="Moeda 11 4" xfId="53821" xr:uid="{9D78EEAA-3C75-4A7E-9F10-6B67664CFBC4}"/>
    <cellStyle name="Moeda 12" xfId="39834" xr:uid="{AB250B40-72D7-43F9-B12A-3017EF83450C}"/>
    <cellStyle name="Moeda 13" xfId="39835" xr:uid="{9E0C1131-623F-493C-A060-D9078C43DEE8}"/>
    <cellStyle name="Moeda 14" xfId="39836" xr:uid="{A5CF4B67-CB44-4C8C-8581-CA37BA5AD73E}"/>
    <cellStyle name="Moeda 15" xfId="39837" xr:uid="{167B09F8-B136-4CC5-9337-1704C629748E}"/>
    <cellStyle name="Moeda 16" xfId="39838" xr:uid="{A48F70E6-03E0-4B19-A705-4783D7175AB9}"/>
    <cellStyle name="Moeda 17" xfId="39839" xr:uid="{F501F846-EA31-4EC2-9546-91AC759431A5}"/>
    <cellStyle name="Moeda 18" xfId="44019" xr:uid="{D3931991-21E9-49AD-8A30-07954D2CC2CB}"/>
    <cellStyle name="Moeda 19" xfId="44025" xr:uid="{6D9ADEF9-33A3-4FF8-8BC1-BDB98B90B582}"/>
    <cellStyle name="Moeda 2" xfId="73" xr:uid="{8F197415-6F3C-4318-96DB-B68ADCDDAB09}"/>
    <cellStyle name="Moeda 2 10" xfId="54075" xr:uid="{EA0F6581-A809-4CD1-BAFF-2D7E2340F1A8}"/>
    <cellStyle name="Moeda 2 11" xfId="52362" xr:uid="{19AE8EA1-B5F4-46CF-9609-3632A938A82B}"/>
    <cellStyle name="Moeda 2 2" xfId="74" xr:uid="{14393295-C7F8-4600-8110-6A1028FDEDDA}"/>
    <cellStyle name="Moeda 2 2 2" xfId="102" xr:uid="{B47E20D0-4584-4435-A921-3D88947F4B63}"/>
    <cellStyle name="Moeda 2 2 2 2" xfId="214" xr:uid="{A7E20B1A-760C-4ECE-B381-8A14AB7EF1DF}"/>
    <cellStyle name="Moeda 2 2 2 2 2" xfId="428" xr:uid="{AB040A77-63B1-4DFF-BFF2-448ADF6ED70C}"/>
    <cellStyle name="Moeda 2 2 2 2 2 2" xfId="4481" xr:uid="{EB6FC493-EE31-463B-B5CF-D494B0689554}"/>
    <cellStyle name="Moeda 2 2 2 2 2 2 2" xfId="54000" xr:uid="{96E2D3C7-E05A-48D0-91F2-5D40946B6732}"/>
    <cellStyle name="Moeda 2 2 2 2 2 2 2 2" xfId="55713" xr:uid="{7EED8AC5-2749-47F0-A398-89D15C5AD554}"/>
    <cellStyle name="Moeda 2 2 2 2 2 2 3" xfId="54854" xr:uid="{9D0E29DC-55B5-46CA-A5FB-43251FF979ED}"/>
    <cellStyle name="Moeda 2 2 2 2 2 2 4" xfId="53141" xr:uid="{AF53C839-62D4-4D75-AB2E-727362E0C9FA}"/>
    <cellStyle name="Moeda 2 2 2 2 2 3" xfId="53572" xr:uid="{50DA55D4-A0E3-4D39-B505-1E2EF81B1DAD}"/>
    <cellStyle name="Moeda 2 2 2 2 2 3 2" xfId="55285" xr:uid="{1A2507B2-01EB-43E5-A740-A8163196EC77}"/>
    <cellStyle name="Moeda 2 2 2 2 2 4" xfId="54427" xr:uid="{A472E1A1-DAC8-47F2-AF4A-3271A9D8D455}"/>
    <cellStyle name="Moeda 2 2 2 2 2 5" xfId="52714" xr:uid="{716746D6-5D01-4F34-BCDE-6E3A8B5974CB}"/>
    <cellStyle name="Moeda 2 2 2 2 3" xfId="4267" xr:uid="{F5394E23-97E7-45E0-B32B-8250742D5A86}"/>
    <cellStyle name="Moeda 2 2 2 2 3 2" xfId="53786" xr:uid="{FC8C2693-C76F-4A21-86B9-2C8839BA3C27}"/>
    <cellStyle name="Moeda 2 2 2 2 3 2 2" xfId="55499" xr:uid="{F83B37BE-8F93-44A3-AEB6-2FB7D4715599}"/>
    <cellStyle name="Moeda 2 2 2 2 3 3" xfId="54641" xr:uid="{CE86F624-5467-4BE7-BDD7-197002F0CF8E}"/>
    <cellStyle name="Moeda 2 2 2 2 3 4" xfId="52928" xr:uid="{A6872B9C-F091-47BD-ACCE-EF82A1FA09B2}"/>
    <cellStyle name="Moeda 2 2 2 2 4" xfId="53359" xr:uid="{012B33E6-B55F-4F59-9FDE-FBAA2F6EA887}"/>
    <cellStyle name="Moeda 2 2 2 2 4 2" xfId="55072" xr:uid="{BB2DB418-7D05-476B-80A1-811C9AF36A6A}"/>
    <cellStyle name="Moeda 2 2 2 2 5" xfId="54214" xr:uid="{D72EF591-2CF3-4B52-B43A-9F4FD4F79109}"/>
    <cellStyle name="Moeda 2 2 2 2 6" xfId="52501" xr:uid="{D81688E1-E9CF-4393-B265-B29DED7379CF}"/>
    <cellStyle name="Moeda 2 2 2 3" xfId="318" xr:uid="{2C887204-5DBC-42FD-B7DD-93205C8D9030}"/>
    <cellStyle name="Moeda 2 2 2 3 2" xfId="4371" xr:uid="{09740A62-8279-46A6-99FE-39E8F62FD09D}"/>
    <cellStyle name="Moeda 2 2 2 3 2 2" xfId="53890" xr:uid="{66685E7A-979B-4BCE-8F9A-A2638984E41F}"/>
    <cellStyle name="Moeda 2 2 2 3 2 2 2" xfId="55603" xr:uid="{DF02596D-8C4F-470A-B726-E86FB66AF3D4}"/>
    <cellStyle name="Moeda 2 2 2 3 2 3" xfId="54744" xr:uid="{1C0EBB66-83FA-41CD-B353-D562AE2391DB}"/>
    <cellStyle name="Moeda 2 2 2 3 2 4" xfId="53031" xr:uid="{B96E83AD-8913-4D56-B475-FE0F2B232C40}"/>
    <cellStyle name="Moeda 2 2 2 3 3" xfId="53462" xr:uid="{885022A8-F8C7-439A-B093-1BA3B28DDB14}"/>
    <cellStyle name="Moeda 2 2 2 3 3 2" xfId="55175" xr:uid="{1F534656-3A03-413A-926E-2866323A0975}"/>
    <cellStyle name="Moeda 2 2 2 3 4" xfId="54317" xr:uid="{2735ADF4-E7D8-4DED-993C-216ECC44D6E4}"/>
    <cellStyle name="Moeda 2 2 2 3 5" xfId="52604" xr:uid="{464C0C8A-19F2-474A-8487-A95FF6075B26}"/>
    <cellStyle name="Moeda 2 2 2 4" xfId="4155" xr:uid="{FD8B5512-0581-4B90-8EDD-DFBF20E11BAF}"/>
    <cellStyle name="Moeda 2 2 2 4 2" xfId="53676" xr:uid="{8ED93BD0-0C5A-43C9-9F2F-C6256284B95B}"/>
    <cellStyle name="Moeda 2 2 2 4 2 2" xfId="55389" xr:uid="{10EA70EA-B9ED-4A95-B5C0-051777D32E31}"/>
    <cellStyle name="Moeda 2 2 2 4 3" xfId="54531" xr:uid="{549D2B32-15F8-48D3-9712-4812CE3FA56C}"/>
    <cellStyle name="Moeda 2 2 2 4 4" xfId="52818" xr:uid="{2AB5B81C-69CE-40CA-8320-8949C7FBB4AC}"/>
    <cellStyle name="Moeda 2 2 2 5" xfId="53249" xr:uid="{1D9F04DB-96EE-4CBC-ADF1-E4B2D85B645D}"/>
    <cellStyle name="Moeda 2 2 2 5 2" xfId="54962" xr:uid="{F45E0DD5-4EB4-4D8C-8D97-110C3FC99E5C}"/>
    <cellStyle name="Moeda 2 2 2 6" xfId="54104" xr:uid="{14E4F70A-41D0-41B2-8C8C-7B23B59D773D}"/>
    <cellStyle name="Moeda 2 2 2 7" xfId="52391" xr:uid="{61744760-6838-445E-954F-CB4178FD0612}"/>
    <cellStyle name="Moeda 2 2 3" xfId="186" xr:uid="{700D0EAE-4A91-4271-8145-DEED5A7ADD7F}"/>
    <cellStyle name="Moeda 2 2 3 2" xfId="400" xr:uid="{7938439E-FF14-4E0C-BDAA-837A591D2B25}"/>
    <cellStyle name="Moeda 2 2 3 2 2" xfId="4453" xr:uid="{11F8104D-BBE2-4620-AAB8-E4CBB28BC044}"/>
    <cellStyle name="Moeda 2 2 3 2 2 2" xfId="53972" xr:uid="{CB8EBB31-3285-45FC-855A-212D2CE7CD5F}"/>
    <cellStyle name="Moeda 2 2 3 2 2 2 2" xfId="55685" xr:uid="{67364092-9EDE-48C4-9079-42C2AF43AB74}"/>
    <cellStyle name="Moeda 2 2 3 2 2 3" xfId="54826" xr:uid="{8B4F5BA1-B0A2-4B93-AE03-D7F400E8188E}"/>
    <cellStyle name="Moeda 2 2 3 2 2 4" xfId="53113" xr:uid="{B9F8E819-FBF0-4245-877F-A42A1F421209}"/>
    <cellStyle name="Moeda 2 2 3 2 3" xfId="53544" xr:uid="{85FB0216-55D2-4D68-A441-DC09993A3DC8}"/>
    <cellStyle name="Moeda 2 2 3 2 3 2" xfId="55257" xr:uid="{F49CBD60-2349-4576-B914-EDEC7B467CFB}"/>
    <cellStyle name="Moeda 2 2 3 2 4" xfId="54399" xr:uid="{E660B0DD-2C69-43F8-BF97-0586C3949F77}"/>
    <cellStyle name="Moeda 2 2 3 2 5" xfId="52686" xr:uid="{BD7B627B-5201-4463-B4EF-1549B9EE6A98}"/>
    <cellStyle name="Moeda 2 2 3 3" xfId="4239" xr:uid="{51EC1D1B-49FE-42C5-AC9A-DB708D36DEB1}"/>
    <cellStyle name="Moeda 2 2 3 3 2" xfId="53758" xr:uid="{678769C3-E728-4E3C-AB59-F12BB9377AE8}"/>
    <cellStyle name="Moeda 2 2 3 3 2 2" xfId="55471" xr:uid="{67ADD341-6384-4446-9EA2-AD40D2406C01}"/>
    <cellStyle name="Moeda 2 2 3 3 3" xfId="54613" xr:uid="{C6880172-83B7-43CE-A2E6-C80E83D57E8F}"/>
    <cellStyle name="Moeda 2 2 3 3 4" xfId="52900" xr:uid="{96E9418B-5827-44BE-9ED8-027BEBF4575F}"/>
    <cellStyle name="Moeda 2 2 3 4" xfId="53331" xr:uid="{3AF5DC67-9427-4F78-86B2-2392B50D8B6C}"/>
    <cellStyle name="Moeda 2 2 3 4 2" xfId="55044" xr:uid="{A5748D78-87F4-44B9-99A3-66AB6E97E7CD}"/>
    <cellStyle name="Moeda 2 2 3 5" xfId="54186" xr:uid="{CE763E68-6C22-410A-BC9E-0B8FE56A8306}"/>
    <cellStyle name="Moeda 2 2 3 6" xfId="52473" xr:uid="{4F40568F-410E-4927-AF4A-B67FF857BED4}"/>
    <cellStyle name="Moeda 2 2 4" xfId="290" xr:uid="{98938D82-6FBE-4C1D-811B-9E74BA4370FD}"/>
    <cellStyle name="Moeda 2 2 4 2" xfId="4343" xr:uid="{EDEF6606-29C6-4F9E-979F-0237CEDFF8E9}"/>
    <cellStyle name="Moeda 2 2 4 2 2" xfId="53862" xr:uid="{A702DBBA-B114-4CA1-96F7-5E96DF306B62}"/>
    <cellStyle name="Moeda 2 2 4 2 2 2" xfId="55575" xr:uid="{34FFF71C-6A98-44BD-AA43-2525A034528B}"/>
    <cellStyle name="Moeda 2 2 4 2 3" xfId="54716" xr:uid="{35CA5E41-F21B-4C0A-8355-05BAF125ADD3}"/>
    <cellStyle name="Moeda 2 2 4 2 4" xfId="53003" xr:uid="{60AF4BE7-D904-4D18-8CA9-9F8CC7F32EC3}"/>
    <cellStyle name="Moeda 2 2 4 3" xfId="53434" xr:uid="{560DA7F1-E56C-40C3-9C12-3ECD173F7CEE}"/>
    <cellStyle name="Moeda 2 2 4 3 2" xfId="55147" xr:uid="{FBC951A0-F3FB-4E47-BAFC-E37D0000B5CF}"/>
    <cellStyle name="Moeda 2 2 4 4" xfId="54289" xr:uid="{845C7E23-176C-4C95-A53B-F2D5E38A6E87}"/>
    <cellStyle name="Moeda 2 2 4 5" xfId="52576" xr:uid="{16862B8D-62FF-4796-A84B-E1270AD496E3}"/>
    <cellStyle name="Moeda 2 2 5" xfId="13557" xr:uid="{C93BC273-4192-4DAE-91E3-77EB73989B95}"/>
    <cellStyle name="Moeda 2 2 5 2" xfId="53648" xr:uid="{9A641B23-2C05-46A4-A9D6-63041DE943F0}"/>
    <cellStyle name="Moeda 2 2 5 2 2" xfId="55361" xr:uid="{A440A186-BE8A-43E2-9E2E-47A244D6E9E8}"/>
    <cellStyle name="Moeda 2 2 5 3" xfId="54503" xr:uid="{82203E91-CC70-4D2F-B6D7-EAC72BA80A3D}"/>
    <cellStyle name="Moeda 2 2 5 4" xfId="52790" xr:uid="{5DD568B3-EB5A-48EA-B10E-BB5A5BFA6E3B}"/>
    <cellStyle name="Moeda 2 2 6" xfId="4127" xr:uid="{579ADC63-7D97-4F37-A034-B273C4AA0023}"/>
    <cellStyle name="Moeda 2 2 6 2" xfId="54934" xr:uid="{5A360FD2-2A84-422F-9339-19E407CC9D9D}"/>
    <cellStyle name="Moeda 2 2 6 3" xfId="53221" xr:uid="{1C4F98D2-8F34-456B-9DCA-8C00AD1E3786}"/>
    <cellStyle name="Moeda 2 2 7" xfId="54076" xr:uid="{611E0D57-9206-4E8D-9AEF-575D155979C5}"/>
    <cellStyle name="Moeda 2 2 8" xfId="52363" xr:uid="{D2ACE9C0-8C5E-45CD-8A4F-F9E2132D47CE}"/>
    <cellStyle name="Moeda 2 3" xfId="75" xr:uid="{BD1791AD-EE79-4311-BE54-9D29980F7178}"/>
    <cellStyle name="Moeda 2 3 2" xfId="98" xr:uid="{E0B5DDCC-7014-495E-B945-972CC4EB5CFF}"/>
    <cellStyle name="Moeda 2 3 2 2" xfId="210" xr:uid="{4AD001BE-0F1F-4D6E-8851-6EE28CD4CB61}"/>
    <cellStyle name="Moeda 2 3 2 2 2" xfId="424" xr:uid="{4F2FB9EB-8B7A-4187-BDB1-BCC443426968}"/>
    <cellStyle name="Moeda 2 3 2 2 2 2" xfId="4477" xr:uid="{6C341122-BB57-4088-B6FC-15EFBB3C50BB}"/>
    <cellStyle name="Moeda 2 3 2 2 2 2 2" xfId="53996" xr:uid="{8CA6C0C4-CFBB-479F-B28B-2DBA43D595FA}"/>
    <cellStyle name="Moeda 2 3 2 2 2 2 2 2" xfId="55709" xr:uid="{254BD646-2D85-4BA2-819C-980416F55874}"/>
    <cellStyle name="Moeda 2 3 2 2 2 2 3" xfId="54850" xr:uid="{6EF86F39-A158-48B0-9178-592C2CADDA46}"/>
    <cellStyle name="Moeda 2 3 2 2 2 2 4" xfId="53137" xr:uid="{6785874D-DD71-4F9C-8A50-E1FA4787A763}"/>
    <cellStyle name="Moeda 2 3 2 2 2 3" xfId="53568" xr:uid="{6D980A81-9236-4B10-A722-FECE3875DE9B}"/>
    <cellStyle name="Moeda 2 3 2 2 2 3 2" xfId="55281" xr:uid="{ED1B9A4B-9634-423B-9527-CC968C1EABEF}"/>
    <cellStyle name="Moeda 2 3 2 2 2 4" xfId="54423" xr:uid="{E8264645-3C72-463B-87C1-06C49934F109}"/>
    <cellStyle name="Moeda 2 3 2 2 2 5" xfId="52710" xr:uid="{2C6BB1DD-5C28-4EC1-8631-0CC11C916050}"/>
    <cellStyle name="Moeda 2 3 2 2 3" xfId="4263" xr:uid="{317EFA68-D9AA-4910-AD8F-4A85DAD021C7}"/>
    <cellStyle name="Moeda 2 3 2 2 3 2" xfId="53782" xr:uid="{F8F711B4-8640-4094-BA41-B871CD9D875D}"/>
    <cellStyle name="Moeda 2 3 2 2 3 2 2" xfId="55495" xr:uid="{6A72AA6A-6722-4102-809B-88E9AAD0B399}"/>
    <cellStyle name="Moeda 2 3 2 2 3 3" xfId="54637" xr:uid="{560BAC98-D84B-442E-BB27-E8CFEB040F58}"/>
    <cellStyle name="Moeda 2 3 2 2 3 4" xfId="52924" xr:uid="{97B1F047-1C1E-4CBA-84EE-680E2D1F639E}"/>
    <cellStyle name="Moeda 2 3 2 2 4" xfId="53355" xr:uid="{689DBF37-ADDD-4B72-9204-9B83DE08069A}"/>
    <cellStyle name="Moeda 2 3 2 2 4 2" xfId="55068" xr:uid="{1800CDCA-D2D6-4FD9-9B52-7B8132C52D38}"/>
    <cellStyle name="Moeda 2 3 2 2 5" xfId="54210" xr:uid="{6AC398D2-6245-494E-868D-BFCF4EFA1308}"/>
    <cellStyle name="Moeda 2 3 2 2 6" xfId="52497" xr:uid="{469AF10A-59C7-4EC5-B54F-FAFA678B2A08}"/>
    <cellStyle name="Moeda 2 3 2 3" xfId="314" xr:uid="{B9C3491C-1E17-4D39-9AFA-7225CC8B1B39}"/>
    <cellStyle name="Moeda 2 3 2 3 2" xfId="4367" xr:uid="{72979B58-F9EE-4507-BBDE-653EA2D37815}"/>
    <cellStyle name="Moeda 2 3 2 3 2 2" xfId="53886" xr:uid="{DED319A5-3851-4FCF-ABBE-0B13BDFFD872}"/>
    <cellStyle name="Moeda 2 3 2 3 2 2 2" xfId="55599" xr:uid="{8CFD4F03-E4FB-43C6-8082-4A12BC2758AD}"/>
    <cellStyle name="Moeda 2 3 2 3 2 3" xfId="54740" xr:uid="{789AD8C5-FEB4-4F96-AAB3-46250EC0582C}"/>
    <cellStyle name="Moeda 2 3 2 3 2 4" xfId="53027" xr:uid="{7B899469-6605-438B-B536-ABFBE5C668AA}"/>
    <cellStyle name="Moeda 2 3 2 3 3" xfId="53458" xr:uid="{2812EFA8-2C0E-47B2-BE43-926E1AA5F1BF}"/>
    <cellStyle name="Moeda 2 3 2 3 3 2" xfId="55171" xr:uid="{21C0BDFC-6111-42AF-ACC5-1D9D665A4367}"/>
    <cellStyle name="Moeda 2 3 2 3 4" xfId="54313" xr:uid="{6D08A70F-9366-408F-8460-B6E697C6DD8D}"/>
    <cellStyle name="Moeda 2 3 2 3 5" xfId="52600" xr:uid="{326D4412-F6CB-4D73-A0A7-D962BC4F07A6}"/>
    <cellStyle name="Moeda 2 3 2 4" xfId="4151" xr:uid="{D8FABF82-C2EC-4A84-B40E-71073D54890D}"/>
    <cellStyle name="Moeda 2 3 2 4 2" xfId="53672" xr:uid="{F50E3FED-86DF-40A4-92AD-8639563F1604}"/>
    <cellStyle name="Moeda 2 3 2 4 2 2" xfId="55385" xr:uid="{7DB46CD9-A7D0-4D29-904E-F4A52FD55B71}"/>
    <cellStyle name="Moeda 2 3 2 4 3" xfId="54527" xr:uid="{E5D85FD9-1CBF-4C0B-977C-AB19E3049E74}"/>
    <cellStyle name="Moeda 2 3 2 4 4" xfId="52814" xr:uid="{1DFCB15C-30CB-4EB3-B373-EA44389C8A17}"/>
    <cellStyle name="Moeda 2 3 2 5" xfId="53245" xr:uid="{1B3BDBB2-E97C-4C63-B38B-D50960E568F9}"/>
    <cellStyle name="Moeda 2 3 2 5 2" xfId="54958" xr:uid="{2ECAC55D-937A-49EF-9D35-126F4F9D016B}"/>
    <cellStyle name="Moeda 2 3 2 6" xfId="54100" xr:uid="{A662D86E-F554-4929-85D0-BB8FAC7E3DE7}"/>
    <cellStyle name="Moeda 2 3 2 7" xfId="52387" xr:uid="{C49F101B-2AAA-49F0-B6B1-2315AE7240E8}"/>
    <cellStyle name="Moeda 2 3 3" xfId="187" xr:uid="{E89EE521-F458-4493-B3FD-63EECFB46F4E}"/>
    <cellStyle name="Moeda 2 3 3 2" xfId="401" xr:uid="{23FCD847-8E0D-482B-8537-8F0865AB845C}"/>
    <cellStyle name="Moeda 2 3 3 2 2" xfId="4454" xr:uid="{515C977C-CE69-498C-9138-FC061B6B6236}"/>
    <cellStyle name="Moeda 2 3 3 2 2 2" xfId="53973" xr:uid="{378EB6AE-0DCF-43C7-8010-C8A5BE2067FF}"/>
    <cellStyle name="Moeda 2 3 3 2 2 2 2" xfId="55686" xr:uid="{3A049835-E664-41F8-9C07-05E5DF1F7CDC}"/>
    <cellStyle name="Moeda 2 3 3 2 2 3" xfId="54827" xr:uid="{513F2623-3DF0-45FB-8DE1-A843DD4D0F4B}"/>
    <cellStyle name="Moeda 2 3 3 2 2 4" xfId="53114" xr:uid="{54736811-DA19-4C3E-BF4E-723F68C29923}"/>
    <cellStyle name="Moeda 2 3 3 2 3" xfId="53545" xr:uid="{8751FB59-E05A-4690-9D3D-7285B5F023A6}"/>
    <cellStyle name="Moeda 2 3 3 2 3 2" xfId="55258" xr:uid="{232D083E-6059-459B-B163-AE8F22D86C96}"/>
    <cellStyle name="Moeda 2 3 3 2 4" xfId="54400" xr:uid="{E48A1B93-CE31-4989-8C6F-9C1CAE0EA2A3}"/>
    <cellStyle name="Moeda 2 3 3 2 5" xfId="52687" xr:uid="{EC24EF40-F69D-4A61-8964-D9BBB63DD670}"/>
    <cellStyle name="Moeda 2 3 3 3" xfId="4240" xr:uid="{DDF7E703-3941-4D09-8DB0-7717A92EF5EC}"/>
    <cellStyle name="Moeda 2 3 3 3 2" xfId="53759" xr:uid="{C57F2763-6D58-4820-A29E-E04DE5A7E7CA}"/>
    <cellStyle name="Moeda 2 3 3 3 2 2" xfId="55472" xr:uid="{0CC9EB4E-A030-40EF-938A-CB58160799B6}"/>
    <cellStyle name="Moeda 2 3 3 3 3" xfId="54614" xr:uid="{9C060A6C-40FC-4E75-A44A-7F8C602651DB}"/>
    <cellStyle name="Moeda 2 3 3 3 4" xfId="52901" xr:uid="{8AFF727B-2FC1-4FC6-ADB9-78DE975BDBDF}"/>
    <cellStyle name="Moeda 2 3 3 4" xfId="53332" xr:uid="{3D4373DE-5CE3-4C19-B236-407B08F19E85}"/>
    <cellStyle name="Moeda 2 3 3 4 2" xfId="55045" xr:uid="{D4631DA3-E726-4C45-9333-74C8E7799B22}"/>
    <cellStyle name="Moeda 2 3 3 5" xfId="54187" xr:uid="{F3993058-2E77-4DD0-AD07-CC2596A20531}"/>
    <cellStyle name="Moeda 2 3 3 6" xfId="52474" xr:uid="{62CF6197-F5FD-425F-8AC2-ED6B704A98B3}"/>
    <cellStyle name="Moeda 2 3 4" xfId="291" xr:uid="{3896023F-A12B-499B-AE6C-5441450F2676}"/>
    <cellStyle name="Moeda 2 3 4 2" xfId="4344" xr:uid="{98AD779C-CA77-4068-8A73-2A023A1F82A4}"/>
    <cellStyle name="Moeda 2 3 4 2 2" xfId="53863" xr:uid="{FB2322C4-4DF0-4497-BEB9-F78AD60220F1}"/>
    <cellStyle name="Moeda 2 3 4 2 2 2" xfId="55576" xr:uid="{6C5AC089-735B-48C9-B0EC-91874C98E6B7}"/>
    <cellStyle name="Moeda 2 3 4 2 3" xfId="54717" xr:uid="{332E2EDB-0BB5-4BFA-8AE6-AF8DEE60062A}"/>
    <cellStyle name="Moeda 2 3 4 2 4" xfId="53004" xr:uid="{0636B504-E9D6-4EC5-9615-4A56A93105E2}"/>
    <cellStyle name="Moeda 2 3 4 3" xfId="53435" xr:uid="{0C006B75-730B-435B-8745-B5CA64842719}"/>
    <cellStyle name="Moeda 2 3 4 3 2" xfId="55148" xr:uid="{FFA87FCF-815E-45A7-B294-D6946FB3E150}"/>
    <cellStyle name="Moeda 2 3 4 4" xfId="54290" xr:uid="{7689C370-AA95-4823-8ECB-7601DEC04866}"/>
    <cellStyle name="Moeda 2 3 4 5" xfId="52577" xr:uid="{4B71507A-1B6D-4AEA-8D9C-37985D51AFA1}"/>
    <cellStyle name="Moeda 2 3 5" xfId="13558" xr:uid="{77A23F20-80DE-43E5-A54B-AF417035B887}"/>
    <cellStyle name="Moeda 2 3 5 2" xfId="53649" xr:uid="{AEA7C479-185C-4657-8F52-B20DDD7D864F}"/>
    <cellStyle name="Moeda 2 3 5 2 2" xfId="55362" xr:uid="{B3AF87FA-4B6E-420A-8092-50E3223493E5}"/>
    <cellStyle name="Moeda 2 3 5 3" xfId="54504" xr:uid="{7F8DAB12-1E22-4E88-BA79-FC2BFE485309}"/>
    <cellStyle name="Moeda 2 3 5 4" xfId="52791" xr:uid="{3AF0EC62-5894-478B-8F33-10F0EA050C6B}"/>
    <cellStyle name="Moeda 2 3 6" xfId="4128" xr:uid="{66D043CC-4C89-4351-A2A7-BF93EB4DF329}"/>
    <cellStyle name="Moeda 2 3 6 2" xfId="54935" xr:uid="{357A275D-8181-4953-AFF2-D94D3A2D72BF}"/>
    <cellStyle name="Moeda 2 3 6 3" xfId="53222" xr:uid="{079EDE60-4E09-4F4E-AD14-6F7134AA396C}"/>
    <cellStyle name="Moeda 2 3 7" xfId="54077" xr:uid="{A2BCBA3F-42B8-40C3-AF0F-7F1132F79EDF}"/>
    <cellStyle name="Moeda 2 3 8" xfId="52364" xr:uid="{3132C22E-1C16-46D2-AFEA-E7A8333F4CD9}"/>
    <cellStyle name="Moeda 2 4" xfId="96" xr:uid="{3883CDC1-795F-4E46-822B-0125DFA6F123}"/>
    <cellStyle name="Moeda 2 4 2" xfId="208" xr:uid="{BB6637BA-D636-4025-A9EE-62071FEBE5D2}"/>
    <cellStyle name="Moeda 2 4 2 2" xfId="422" xr:uid="{0181E552-1577-4B28-B6E1-616E624427CA}"/>
    <cellStyle name="Moeda 2 4 2 2 2" xfId="4475" xr:uid="{7D207C9D-2A98-42CA-B166-2FE0A2A5B080}"/>
    <cellStyle name="Moeda 2 4 2 2 2 2" xfId="53994" xr:uid="{C5366C6D-0D65-40FC-AAEF-54F59330A640}"/>
    <cellStyle name="Moeda 2 4 2 2 2 2 2" xfId="55707" xr:uid="{84CD2C71-66AE-4199-9980-049C9C267DE9}"/>
    <cellStyle name="Moeda 2 4 2 2 2 3" xfId="54848" xr:uid="{87B45399-C9D4-4FD8-BD53-BBB896999149}"/>
    <cellStyle name="Moeda 2 4 2 2 2 4" xfId="53135" xr:uid="{B06E2113-7746-424D-887D-82C2860F8D65}"/>
    <cellStyle name="Moeda 2 4 2 2 3" xfId="53566" xr:uid="{C38E4F34-FEAC-4A71-BBF5-A4982BDEECB0}"/>
    <cellStyle name="Moeda 2 4 2 2 3 2" xfId="55279" xr:uid="{AB71778F-FD7C-4294-9563-BB1060D9C76E}"/>
    <cellStyle name="Moeda 2 4 2 2 4" xfId="54421" xr:uid="{681A0D02-DA9D-48A4-BD1C-BC3725C805CA}"/>
    <cellStyle name="Moeda 2 4 2 2 5" xfId="52708" xr:uid="{4C6C15E3-907B-44EC-B6C2-7DAFEBCDA5DD}"/>
    <cellStyle name="Moeda 2 4 2 3" xfId="4261" xr:uid="{DDA9E829-C0A7-4488-A13C-7E68B8220EFB}"/>
    <cellStyle name="Moeda 2 4 2 3 2" xfId="53780" xr:uid="{A5BB9059-1C33-4562-9499-281913DF4CC1}"/>
    <cellStyle name="Moeda 2 4 2 3 2 2" xfId="55493" xr:uid="{539E8232-0B4C-4303-9046-7343FDFBBA14}"/>
    <cellStyle name="Moeda 2 4 2 3 3" xfId="54635" xr:uid="{8DC4A235-091E-4A77-8FBC-3D1073BF40FD}"/>
    <cellStyle name="Moeda 2 4 2 3 4" xfId="52922" xr:uid="{D4145716-A91D-45DE-8D55-F45B7973760B}"/>
    <cellStyle name="Moeda 2 4 2 4" xfId="53353" xr:uid="{97139496-BEB7-4AF8-B809-7C41966E35AC}"/>
    <cellStyle name="Moeda 2 4 2 4 2" xfId="55066" xr:uid="{1533757E-F1CD-4612-8E17-CBEBCF741715}"/>
    <cellStyle name="Moeda 2 4 2 5" xfId="54208" xr:uid="{982B1E98-938C-45CC-99F1-0401D806B12E}"/>
    <cellStyle name="Moeda 2 4 2 6" xfId="52495" xr:uid="{77C0410B-5F4F-4E66-A591-FE43F98513E4}"/>
    <cellStyle name="Moeda 2 4 3" xfId="312" xr:uid="{AD8270AC-8832-4E8A-B6B8-7D5D105DB8A1}"/>
    <cellStyle name="Moeda 2 4 3 2" xfId="4365" xr:uid="{8831A3A6-5500-4602-89D3-7508499C6FB3}"/>
    <cellStyle name="Moeda 2 4 3 2 2" xfId="53884" xr:uid="{D8CE7368-56E3-46F3-A054-AE8C4235F589}"/>
    <cellStyle name="Moeda 2 4 3 2 2 2" xfId="55597" xr:uid="{09F343E1-4F10-48A0-B5E0-33461FAF9969}"/>
    <cellStyle name="Moeda 2 4 3 2 3" xfId="54738" xr:uid="{642C6EDF-2829-4159-9627-C9CEFF1065E2}"/>
    <cellStyle name="Moeda 2 4 3 2 4" xfId="53025" xr:uid="{EDB159E1-6C66-4809-A2BE-99139332B69A}"/>
    <cellStyle name="Moeda 2 4 3 3" xfId="53456" xr:uid="{934F5BD7-5704-443E-93DE-DED7EA288E34}"/>
    <cellStyle name="Moeda 2 4 3 3 2" xfId="55169" xr:uid="{68AC3953-4AF0-4A77-A2C1-E443C3FB7FCA}"/>
    <cellStyle name="Moeda 2 4 3 4" xfId="54311" xr:uid="{29E0B83D-1A4D-451E-80CB-013C09E43927}"/>
    <cellStyle name="Moeda 2 4 3 5" xfId="52598" xr:uid="{81BFFAB1-39CA-4F72-9B7B-DA64D203A250}"/>
    <cellStyle name="Moeda 2 4 4" xfId="13559" xr:uid="{1CC83572-D99F-4F78-8F48-E616A438D7AA}"/>
    <cellStyle name="Moeda 2 4 4 2" xfId="53670" xr:uid="{BE9E5284-9EF2-4393-BD7F-D20DD77F5FDC}"/>
    <cellStyle name="Moeda 2 4 4 2 2" xfId="55383" xr:uid="{CB499942-6406-45DF-B816-253D01147F43}"/>
    <cellStyle name="Moeda 2 4 4 3" xfId="54525" xr:uid="{FEC38478-66DC-47A1-9FD9-0E875ABDF148}"/>
    <cellStyle name="Moeda 2 4 4 4" xfId="52812" xr:uid="{627DF86E-6EAB-4A04-8827-486A36E234BB}"/>
    <cellStyle name="Moeda 2 4 5" xfId="4149" xr:uid="{393CA39A-3624-4FCE-96A9-645D7318339E}"/>
    <cellStyle name="Moeda 2 4 5 2" xfId="54956" xr:uid="{A0C4BCDB-5D79-497D-ADF1-6B881CCF1FFA}"/>
    <cellStyle name="Moeda 2 4 5 3" xfId="53243" xr:uid="{DDF12874-3EA4-4693-9B77-DF4D82BF8053}"/>
    <cellStyle name="Moeda 2 4 6" xfId="54098" xr:uid="{5A29A2C3-471F-4F76-AE67-5AF50178975A}"/>
    <cellStyle name="Moeda 2 4 7" xfId="52385" xr:uid="{48EAEAD8-4040-48CC-BB25-151ED3D14550}"/>
    <cellStyle name="Moeda 2 5" xfId="110" xr:uid="{F5B3370D-7DA9-4BDE-AE6B-FCA4A1087CFC}"/>
    <cellStyle name="Moeda 2 5 2" xfId="222" xr:uid="{AC580B37-8E6C-4F93-9FD8-F48696D135B9}"/>
    <cellStyle name="Moeda 2 5 2 2" xfId="436" xr:uid="{80C34F2A-96A2-444A-B74C-76D30CB7FCD5}"/>
    <cellStyle name="Moeda 2 5 2 2 2" xfId="4489" xr:uid="{6623517D-AFB2-40A3-9EFF-E0773F0E8DA2}"/>
    <cellStyle name="Moeda 2 5 2 2 2 2" xfId="54008" xr:uid="{60993529-46AB-48EC-88C7-2AC1D4C88CC6}"/>
    <cellStyle name="Moeda 2 5 2 2 2 2 2" xfId="55721" xr:uid="{27864639-0342-4643-AD37-4810E1E1CF42}"/>
    <cellStyle name="Moeda 2 5 2 2 2 3" xfId="54862" xr:uid="{D16CA93E-731D-4C45-BCFC-0D95684E6402}"/>
    <cellStyle name="Moeda 2 5 2 2 2 4" xfId="53149" xr:uid="{6F24965A-3F15-4BDA-B673-083D767BBA17}"/>
    <cellStyle name="Moeda 2 5 2 2 3" xfId="53580" xr:uid="{278A6331-6285-43BD-A3A3-9F515EC052D3}"/>
    <cellStyle name="Moeda 2 5 2 2 3 2" xfId="55293" xr:uid="{3B9ADE95-7624-4439-B5E7-E17B324BC8D6}"/>
    <cellStyle name="Moeda 2 5 2 2 4" xfId="54435" xr:uid="{B5E8CD90-8010-45F1-AFFA-85EDD83206AC}"/>
    <cellStyle name="Moeda 2 5 2 2 5" xfId="52722" xr:uid="{AFA97022-6097-447F-B83B-9B280EF00F1D}"/>
    <cellStyle name="Moeda 2 5 2 3" xfId="4275" xr:uid="{BEA693FA-EADD-4BB6-8E01-15BAB79603D3}"/>
    <cellStyle name="Moeda 2 5 2 3 2" xfId="53794" xr:uid="{D03D49F7-E614-4401-8B29-30B36DBE5D3E}"/>
    <cellStyle name="Moeda 2 5 2 3 2 2" xfId="55507" xr:uid="{AC54E7E4-1EF7-43DF-8D2F-C58A99C37714}"/>
    <cellStyle name="Moeda 2 5 2 3 3" xfId="54649" xr:uid="{494206CD-62D5-4A80-A9FC-AE85F36EB63D}"/>
    <cellStyle name="Moeda 2 5 2 3 4" xfId="52936" xr:uid="{D0F0FBB5-609B-4E06-A575-6D57993581FC}"/>
    <cellStyle name="Moeda 2 5 2 4" xfId="53367" xr:uid="{ECB347E7-900A-4F2C-847C-89C33690327F}"/>
    <cellStyle name="Moeda 2 5 2 4 2" xfId="55080" xr:uid="{4563E31A-9171-4F0B-B7BF-08796674358B}"/>
    <cellStyle name="Moeda 2 5 2 5" xfId="54222" xr:uid="{7DC76A3D-B2DF-482F-B0C9-56AEDD3D312A}"/>
    <cellStyle name="Moeda 2 5 2 6" xfId="52509" xr:uid="{972C3787-B591-4A06-84FD-74C2F0B98128}"/>
    <cellStyle name="Moeda 2 5 3" xfId="326" xr:uid="{EFEBBC56-FA75-4A4E-AD9D-6DBB0CA87E27}"/>
    <cellStyle name="Moeda 2 5 3 2" xfId="4379" xr:uid="{4479BD06-4893-49E1-B74E-BD3A76BCB7CF}"/>
    <cellStyle name="Moeda 2 5 3 2 2" xfId="53898" xr:uid="{457716BE-8694-4781-A6B3-6E7514754A8B}"/>
    <cellStyle name="Moeda 2 5 3 2 2 2" xfId="55611" xr:uid="{D69FB967-D6AA-4B7A-BA0F-96B191045979}"/>
    <cellStyle name="Moeda 2 5 3 2 3" xfId="54752" xr:uid="{6350E582-4E39-4D2C-B525-E36E0161076E}"/>
    <cellStyle name="Moeda 2 5 3 2 4" xfId="53039" xr:uid="{8500AF70-9121-49DC-BFD2-A8EE8BA9CC8F}"/>
    <cellStyle name="Moeda 2 5 3 3" xfId="53470" xr:uid="{1B037C62-D058-4CB2-887B-D8C608BDF58A}"/>
    <cellStyle name="Moeda 2 5 3 3 2" xfId="55183" xr:uid="{226CEDAF-76AB-435C-A5B7-BEE1DAE8EB7E}"/>
    <cellStyle name="Moeda 2 5 3 4" xfId="54325" xr:uid="{A456E2F0-B447-4096-BB44-655380D323C8}"/>
    <cellStyle name="Moeda 2 5 3 5" xfId="52612" xr:uid="{DC7A133B-8339-4D4F-80FF-528CDDA2BE6C}"/>
    <cellStyle name="Moeda 2 5 4" xfId="13560" xr:uid="{0984B145-B949-4497-9361-1FAA63FFA517}"/>
    <cellStyle name="Moeda 2 5 4 2" xfId="53684" xr:uid="{BB5491DF-6466-4D7E-B787-69953994E1BA}"/>
    <cellStyle name="Moeda 2 5 4 2 2" xfId="55397" xr:uid="{40D4B966-DE8D-4F17-94E4-79A2FCED4B17}"/>
    <cellStyle name="Moeda 2 5 4 3" xfId="54539" xr:uid="{00FB4D96-0A2A-43F9-9FCF-2FA412399667}"/>
    <cellStyle name="Moeda 2 5 4 4" xfId="52826" xr:uid="{E3C29110-BE88-4BFF-9328-8362999137E0}"/>
    <cellStyle name="Moeda 2 5 5" xfId="4163" xr:uid="{3005BA1D-5115-438A-9A35-157E01824EC9}"/>
    <cellStyle name="Moeda 2 5 5 2" xfId="54970" xr:uid="{FC483563-00D0-450D-8920-997349687FA7}"/>
    <cellStyle name="Moeda 2 5 5 3" xfId="53257" xr:uid="{790FC49E-856E-4EAC-8DF2-C502FB299F42}"/>
    <cellStyle name="Moeda 2 5 6" xfId="54112" xr:uid="{5EAFE739-CCA2-44E3-AFC0-8976755E6008}"/>
    <cellStyle name="Moeda 2 5 7" xfId="52399" xr:uid="{7D640B3F-2440-47C1-8F56-F8ECAD84D606}"/>
    <cellStyle name="Moeda 2 6" xfId="185" xr:uid="{03839443-638E-43C9-B8E4-57290C765BC2}"/>
    <cellStyle name="Moeda 2 6 2" xfId="399" xr:uid="{767D3CD8-CC8B-490E-BD66-6618D5D44309}"/>
    <cellStyle name="Moeda 2 6 2 2" xfId="4452" xr:uid="{9C012B40-8079-4727-B203-AA603DCC84DE}"/>
    <cellStyle name="Moeda 2 6 2 2 2" xfId="53971" xr:uid="{DE88BA01-3D08-47FC-9239-9667C70F45BA}"/>
    <cellStyle name="Moeda 2 6 2 2 2 2" xfId="55684" xr:uid="{98B59BE3-6CB4-4598-86A1-C08B0D0BB0BA}"/>
    <cellStyle name="Moeda 2 6 2 2 3" xfId="54825" xr:uid="{899F8DAB-0212-4630-B24D-D65D9B8C10E2}"/>
    <cellStyle name="Moeda 2 6 2 2 4" xfId="53112" xr:uid="{9F002DA3-0606-43E0-B2DB-0254BB0B377A}"/>
    <cellStyle name="Moeda 2 6 2 3" xfId="53543" xr:uid="{B7C928CA-588E-40AD-A910-6279845E6D6D}"/>
    <cellStyle name="Moeda 2 6 2 3 2" xfId="55256" xr:uid="{EDFF8937-25D2-46CC-96BE-98D5D64013AC}"/>
    <cellStyle name="Moeda 2 6 2 4" xfId="54398" xr:uid="{605C5CFC-6386-45E9-ADF0-8709097248FF}"/>
    <cellStyle name="Moeda 2 6 2 5" xfId="52685" xr:uid="{A3CFDD17-F6D1-439E-8C88-DE72CF9CD781}"/>
    <cellStyle name="Moeda 2 6 3" xfId="13561" xr:uid="{F1E3B29C-D5B7-437A-86C9-1370A64CD53C}"/>
    <cellStyle name="Moeda 2 6 3 2" xfId="53757" xr:uid="{BE93C1B2-0936-4A33-BE71-666ED1DD0D10}"/>
    <cellStyle name="Moeda 2 6 3 2 2" xfId="55470" xr:uid="{2EEEB877-D5E8-4F2B-869D-3810CD430717}"/>
    <cellStyle name="Moeda 2 6 3 3" xfId="54612" xr:uid="{41467F1F-E74B-4096-A057-EC371B556B0F}"/>
    <cellStyle name="Moeda 2 6 3 4" xfId="52899" xr:uid="{C9351D31-8463-4D6E-BBAF-7CD7FD069837}"/>
    <cellStyle name="Moeda 2 6 4" xfId="4238" xr:uid="{E1832DA2-8354-42D9-B867-CF34438ADFBA}"/>
    <cellStyle name="Moeda 2 6 4 2" xfId="55043" xr:uid="{C4F45B52-DC16-4F63-BC62-B55D08EBEAD2}"/>
    <cellStyle name="Moeda 2 6 4 3" xfId="53330" xr:uid="{AD1D5625-DEB5-4580-896E-9ADB88562283}"/>
    <cellStyle name="Moeda 2 6 5" xfId="54185" xr:uid="{E94FA8CA-2D6E-4C1E-A42B-239E2CD4D1FE}"/>
    <cellStyle name="Moeda 2 6 6" xfId="52472" xr:uid="{8A8C5DA0-E946-49E2-B294-1744E0E8A62A}"/>
    <cellStyle name="Moeda 2 7" xfId="289" xr:uid="{7BBBADB4-4199-41FA-B03C-8558583DD988}"/>
    <cellStyle name="Moeda 2 7 2" xfId="13562" xr:uid="{949438DB-10ED-470F-AA6E-AE5D740881B1}"/>
    <cellStyle name="Moeda 2 7 2 2" xfId="53861" xr:uid="{126E65B3-1D28-4411-8FD5-3CF244FB3301}"/>
    <cellStyle name="Moeda 2 7 2 2 2" xfId="55574" xr:uid="{0DC7AB7C-A22A-4B3A-9BCC-2CC0CF7662B2}"/>
    <cellStyle name="Moeda 2 7 2 3" xfId="54715" xr:uid="{FB1CBFAB-1878-4A17-8464-02746B40321A}"/>
    <cellStyle name="Moeda 2 7 2 4" xfId="53002" xr:uid="{8573EBA4-DE20-4830-BC35-4F683D244180}"/>
    <cellStyle name="Moeda 2 7 3" xfId="4342" xr:uid="{7E132B13-411A-4B27-A95A-DA38FD171182}"/>
    <cellStyle name="Moeda 2 7 3 2" xfId="55146" xr:uid="{B9AA5294-6738-4D0A-BC88-B42879BC541C}"/>
    <cellStyle name="Moeda 2 7 3 3" xfId="53433" xr:uid="{7E37EAC7-8DA2-404F-AC2A-FE8A4FD175CD}"/>
    <cellStyle name="Moeda 2 7 4" xfId="54288" xr:uid="{B48A1DF4-62AF-4258-9BAF-A79F81E5CB79}"/>
    <cellStyle name="Moeda 2 7 5" xfId="52575" xr:uid="{6405058E-6799-4C3D-9601-4DC0F56EC4C9}"/>
    <cellStyle name="Moeda 2 8" xfId="7352" xr:uid="{13522830-E188-4DAB-A879-AD16571B50C4}"/>
    <cellStyle name="Moeda 2 8 2" xfId="53647" xr:uid="{262BC14B-40A8-4B4D-A89F-5173B8F69EF8}"/>
    <cellStyle name="Moeda 2 8 2 2" xfId="55360" xr:uid="{B5594084-3046-438D-A311-C608E45C807C}"/>
    <cellStyle name="Moeda 2 8 3" xfId="54502" xr:uid="{AB34E791-AC9E-4D87-81C1-38747F567733}"/>
    <cellStyle name="Moeda 2 8 4" xfId="52789" xr:uid="{0B4150AB-D641-408B-A168-551C263F2F85}"/>
    <cellStyle name="Moeda 2 9" xfId="4126" xr:uid="{C1C52875-BA87-4715-87D5-754030C150E6}"/>
    <cellStyle name="Moeda 2 9 2" xfId="54933" xr:uid="{D8011893-4100-4DC7-83F6-3D6DE48D9167}"/>
    <cellStyle name="Moeda 2 9 3" xfId="53220" xr:uid="{C42932FD-5725-4A88-B4EA-631A18E4871E}"/>
    <cellStyle name="Moeda 3" xfId="76" xr:uid="{C67C2B4C-1F33-4572-8ADB-D10E5B70A561}"/>
    <cellStyle name="Moeda 3 2" xfId="100" xr:uid="{8D1CE666-D84E-4E7C-B680-2F56EFFDFF6C}"/>
    <cellStyle name="Moeda 3 2 2" xfId="212" xr:uid="{576B95E2-D252-43E9-802F-B40EF7B65AE0}"/>
    <cellStyle name="Moeda 3 2 2 2" xfId="426" xr:uid="{3D1C3512-E5AB-4798-996B-E41CAE749B3B}"/>
    <cellStyle name="Moeda 3 2 2 2 2" xfId="4479" xr:uid="{93F797B8-F5BD-4D68-858B-FF7A37EFC4D3}"/>
    <cellStyle name="Moeda 3 2 2 2 2 2" xfId="53998" xr:uid="{ADB6506D-1985-445D-A396-504AAC2220F5}"/>
    <cellStyle name="Moeda 3 2 2 2 2 2 2" xfId="55711" xr:uid="{5C7D70DE-2105-4DC1-9CF3-75592B0D9F71}"/>
    <cellStyle name="Moeda 3 2 2 2 2 3" xfId="54852" xr:uid="{D6B6887F-B8A6-40EA-AC49-641C515A2B13}"/>
    <cellStyle name="Moeda 3 2 2 2 2 4" xfId="53139" xr:uid="{3F875499-C75D-42AA-82E1-67639D4AD62A}"/>
    <cellStyle name="Moeda 3 2 2 2 3" xfId="53570" xr:uid="{F483D4A7-BB06-4B73-87C9-C80B66A22308}"/>
    <cellStyle name="Moeda 3 2 2 2 3 2" xfId="55283" xr:uid="{71F8FFA2-2D45-4A42-9DD9-3608970C24B7}"/>
    <cellStyle name="Moeda 3 2 2 2 4" xfId="54425" xr:uid="{78E3DA91-68BC-4C80-95AB-56FFE7546247}"/>
    <cellStyle name="Moeda 3 2 2 2 5" xfId="52712" xr:uid="{91315925-2B08-4822-9767-D87AF983D6AB}"/>
    <cellStyle name="Moeda 3 2 2 3" xfId="4265" xr:uid="{C7FA99D0-C162-4254-BD0A-8A33868C58F5}"/>
    <cellStyle name="Moeda 3 2 2 3 2" xfId="53784" xr:uid="{06403E11-2BE2-43A2-BD4C-30A829DAFB42}"/>
    <cellStyle name="Moeda 3 2 2 3 2 2" xfId="55497" xr:uid="{EF6A20BA-05A1-46A6-AA0F-9CA03805E48C}"/>
    <cellStyle name="Moeda 3 2 2 3 3" xfId="54639" xr:uid="{FA1B4F33-6EE6-440B-950D-CDADF3CF05A0}"/>
    <cellStyle name="Moeda 3 2 2 3 4" xfId="52926" xr:uid="{B4448BA6-FD0A-4DED-B41A-874632A73446}"/>
    <cellStyle name="Moeda 3 2 2 4" xfId="53357" xr:uid="{FB5DAA13-8B14-4A93-A5BC-AF789D70D656}"/>
    <cellStyle name="Moeda 3 2 2 4 2" xfId="55070" xr:uid="{1CFB403A-0BFC-4FDE-A32F-11E3C3EA521D}"/>
    <cellStyle name="Moeda 3 2 2 5" xfId="54212" xr:uid="{74437E02-E6AC-40D7-91F0-812EBED5677F}"/>
    <cellStyle name="Moeda 3 2 2 6" xfId="52499" xr:uid="{7C1BB822-D133-4B11-A6EF-17F906F70091}"/>
    <cellStyle name="Moeda 3 2 3" xfId="316" xr:uid="{F6AB5188-508E-4102-A098-87BC7542BA4F}"/>
    <cellStyle name="Moeda 3 2 3 2" xfId="4369" xr:uid="{E7B48F1B-12EE-4465-B6C3-CA5ADFAB37CA}"/>
    <cellStyle name="Moeda 3 2 3 2 2" xfId="53888" xr:uid="{C63BE73D-5849-4304-A5D9-8D6566045F79}"/>
    <cellStyle name="Moeda 3 2 3 2 2 2" xfId="55601" xr:uid="{A7D1083F-6977-416F-A4B3-F95E6AC23823}"/>
    <cellStyle name="Moeda 3 2 3 2 3" xfId="54742" xr:uid="{86E5C84E-26AF-4E2D-B4BA-C3A3766015FC}"/>
    <cellStyle name="Moeda 3 2 3 2 4" xfId="53029" xr:uid="{7ADFEB5F-E03C-4E2C-A90C-58B84C8FF89D}"/>
    <cellStyle name="Moeda 3 2 3 3" xfId="53460" xr:uid="{31486702-B274-4765-9BDB-ED12C1D26EC3}"/>
    <cellStyle name="Moeda 3 2 3 3 2" xfId="55173" xr:uid="{10FEF520-9CD7-443C-8631-3FC70F86EC4D}"/>
    <cellStyle name="Moeda 3 2 3 4" xfId="54315" xr:uid="{7566B86E-6474-48D0-BEDE-107807BC3E8B}"/>
    <cellStyle name="Moeda 3 2 3 5" xfId="52602" xr:uid="{05759D03-580C-4647-8DBC-859958CB4842}"/>
    <cellStyle name="Moeda 3 2 4" xfId="4153" xr:uid="{6D3AC5EE-60F6-4841-84CE-FA4B9A214D1E}"/>
    <cellStyle name="Moeda 3 2 4 2" xfId="53674" xr:uid="{FA951C24-D823-4551-86F8-1A450572E121}"/>
    <cellStyle name="Moeda 3 2 4 2 2" xfId="55387" xr:uid="{A137F284-EB27-45B4-8E23-87E9E67C74A5}"/>
    <cellStyle name="Moeda 3 2 4 3" xfId="54529" xr:uid="{03F37123-5617-482D-A7AF-A609C0546402}"/>
    <cellStyle name="Moeda 3 2 4 4" xfId="52816" xr:uid="{9570F514-C975-4F56-B239-03772105EBF3}"/>
    <cellStyle name="Moeda 3 2 5" xfId="53247" xr:uid="{83BEDE95-2FF8-4BB7-9C41-84036D784D54}"/>
    <cellStyle name="Moeda 3 2 5 2" xfId="54960" xr:uid="{3247B732-CC48-4449-B8AE-7B8DBE9C9EFC}"/>
    <cellStyle name="Moeda 3 2 6" xfId="54102" xr:uid="{4A7C3757-61CE-4194-978B-6E58C67A7A27}"/>
    <cellStyle name="Moeda 3 2 7" xfId="52389" xr:uid="{6D243AB2-A8F7-4010-A8F0-A3D44D4210FC}"/>
    <cellStyle name="Moeda 3 3" xfId="188" xr:uid="{5B5190B3-07BB-4388-960E-6AB3B2B2ED67}"/>
    <cellStyle name="Moeda 3 3 2" xfId="402" xr:uid="{0E63A7EE-CC38-46D0-BD13-5A83729E1E27}"/>
    <cellStyle name="Moeda 3 3 2 2" xfId="4455" xr:uid="{EC2BAA2F-A3D2-47F4-B032-E8F2A771CDBD}"/>
    <cellStyle name="Moeda 3 3 2 2 2" xfId="53974" xr:uid="{1A01AD36-D278-416F-80A5-EF9C746080D1}"/>
    <cellStyle name="Moeda 3 3 2 2 2 2" xfId="55687" xr:uid="{03D751DF-8B54-4EAD-A553-8A58468D89A9}"/>
    <cellStyle name="Moeda 3 3 2 2 3" xfId="54828" xr:uid="{25A42D34-7980-452C-874A-C903E969B8E0}"/>
    <cellStyle name="Moeda 3 3 2 2 4" xfId="53115" xr:uid="{B55B5E7D-D41D-4AF0-937B-787A2BB36480}"/>
    <cellStyle name="Moeda 3 3 2 3" xfId="53546" xr:uid="{5F9DFFF1-6B7B-4EBF-93B0-2242C78CFBDD}"/>
    <cellStyle name="Moeda 3 3 2 3 2" xfId="55259" xr:uid="{CE1C1CD9-3638-48E2-A711-9DA388D17288}"/>
    <cellStyle name="Moeda 3 3 2 4" xfId="54401" xr:uid="{32FE9159-5AE3-4282-94CF-93A41C08C058}"/>
    <cellStyle name="Moeda 3 3 2 5" xfId="52688" xr:uid="{84E158F8-915A-42E1-9C4A-C86344F894F3}"/>
    <cellStyle name="Moeda 3 3 3" xfId="4241" xr:uid="{8B8F6AF7-92BE-4680-B2C4-6AC419EA1DF5}"/>
    <cellStyle name="Moeda 3 3 3 2" xfId="53760" xr:uid="{518ECE21-B4B5-4D39-B31E-ADE44E075A5D}"/>
    <cellStyle name="Moeda 3 3 3 2 2" xfId="55473" xr:uid="{67D268E8-9722-4F76-AD9B-DE43684FCE94}"/>
    <cellStyle name="Moeda 3 3 3 3" xfId="54615" xr:uid="{5CB44F3E-CF1D-47FA-9FFD-D5F9D79B2FD8}"/>
    <cellStyle name="Moeda 3 3 3 4" xfId="52902" xr:uid="{B6A506F0-6391-4BF7-B399-21ECD6B51F82}"/>
    <cellStyle name="Moeda 3 3 4" xfId="53333" xr:uid="{56EBD177-579F-49B0-BFAD-1D2F742A38C7}"/>
    <cellStyle name="Moeda 3 3 4 2" xfId="55046" xr:uid="{3C8E17FA-E473-4E97-A614-579176BB324D}"/>
    <cellStyle name="Moeda 3 3 5" xfId="54188" xr:uid="{4BCA43AD-4052-43E5-B1D0-E09768FB0EB6}"/>
    <cellStyle name="Moeda 3 3 6" xfId="52475" xr:uid="{34DB29C0-859C-4409-9478-D0705F9FC88A}"/>
    <cellStyle name="Moeda 3 4" xfId="292" xr:uid="{E7B4B7BD-536C-4895-B077-5C89B2D74668}"/>
    <cellStyle name="Moeda 3 4 2" xfId="4345" xr:uid="{F3AAD1A3-57F1-4526-8E57-70F1CA77F4A5}"/>
    <cellStyle name="Moeda 3 4 2 2" xfId="53864" xr:uid="{4B348CF3-972C-4F2A-B15B-4B1802EC4BCF}"/>
    <cellStyle name="Moeda 3 4 2 2 2" xfId="55577" xr:uid="{48B782D0-0709-414F-85A8-4482B6316F9B}"/>
    <cellStyle name="Moeda 3 4 2 3" xfId="54718" xr:uid="{9064D79F-0ED0-4F87-8243-AB227F9865C3}"/>
    <cellStyle name="Moeda 3 4 2 4" xfId="53005" xr:uid="{E6BEDD6A-6EA7-4F62-B29F-5ABDC0FB7DDA}"/>
    <cellStyle name="Moeda 3 4 3" xfId="53436" xr:uid="{BC97B703-8CD2-4386-B9FE-F13C212CE2D8}"/>
    <cellStyle name="Moeda 3 4 3 2" xfId="55149" xr:uid="{889686F4-8A59-4850-9B6A-ADC0FE63DFD9}"/>
    <cellStyle name="Moeda 3 4 4" xfId="54291" xr:uid="{039A6BFD-E7B7-446B-909C-8E67DC4D70E4}"/>
    <cellStyle name="Moeda 3 4 5" xfId="52578" xr:uid="{2008981C-1012-4F9A-A078-B66E5C6C33FD}"/>
    <cellStyle name="Moeda 3 5" xfId="7353" xr:uid="{E2C5F197-295E-47E3-9D6B-D137160F3C3E}"/>
    <cellStyle name="Moeda 3 5 2" xfId="53650" xr:uid="{7B800766-4947-4A3D-88AA-4B3280E7E6BF}"/>
    <cellStyle name="Moeda 3 5 2 2" xfId="55363" xr:uid="{93C6F6D5-CE73-4208-A511-AE951E7C0601}"/>
    <cellStyle name="Moeda 3 5 3" xfId="54505" xr:uid="{AFF975E7-02DB-41B5-AEB6-ECCCD202F224}"/>
    <cellStyle name="Moeda 3 5 4" xfId="52792" xr:uid="{57ECA668-DAA1-43AB-A36A-B7FB1A9B76A2}"/>
    <cellStyle name="Moeda 3 6" xfId="4129" xr:uid="{A16EE47E-FE56-4898-9413-DFF30AB54C7E}"/>
    <cellStyle name="Moeda 3 6 2" xfId="54936" xr:uid="{A385F6D0-FBDE-41C8-BCF1-D79B8CF5882A}"/>
    <cellStyle name="Moeda 3 6 3" xfId="53223" xr:uid="{A4BACCDD-B7BC-45E6-9208-CDF765091D14}"/>
    <cellStyle name="Moeda 3 7" xfId="54078" xr:uid="{FFA526E3-8F74-42DA-AD52-6EBA7E7766D8}"/>
    <cellStyle name="Moeda 3 8" xfId="52365" xr:uid="{E25B8F4B-D10C-4193-8F8C-EF2C68FE42EE}"/>
    <cellStyle name="Moeda 4" xfId="77" xr:uid="{EA14396E-FC67-4107-A102-E3E68BAF1456}"/>
    <cellStyle name="Moeda 4 2" xfId="104" xr:uid="{75C8FEE5-1FD3-468B-BF7E-612EB437ED2C}"/>
    <cellStyle name="Moeda 4 2 2" xfId="216" xr:uid="{5B12D5A8-7FA4-4AEF-993A-9791E047EB5E}"/>
    <cellStyle name="Moeda 4 2 2 2" xfId="430" xr:uid="{E97F3633-1DA3-4B16-BD8E-CC7515FEF30A}"/>
    <cellStyle name="Moeda 4 2 2 2 2" xfId="4483" xr:uid="{E3905601-16E4-4900-9C52-D8CE06B2C08B}"/>
    <cellStyle name="Moeda 4 2 2 2 2 2" xfId="54002" xr:uid="{3B3214C4-BA2C-46CF-8F38-A028EFED6233}"/>
    <cellStyle name="Moeda 4 2 2 2 2 2 2" xfId="55715" xr:uid="{DBD9FC00-9577-44F4-A878-04A38497CDB2}"/>
    <cellStyle name="Moeda 4 2 2 2 2 3" xfId="54856" xr:uid="{63FFC8E7-360C-42F4-B318-4D89742B9EBC}"/>
    <cellStyle name="Moeda 4 2 2 2 2 4" xfId="53143" xr:uid="{14E6C58F-1B36-44C3-893C-214A3C686811}"/>
    <cellStyle name="Moeda 4 2 2 2 3" xfId="53574" xr:uid="{7B335B6D-FB2C-4DCD-BB93-FDFB49D2084B}"/>
    <cellStyle name="Moeda 4 2 2 2 3 2" xfId="55287" xr:uid="{F7F03ED6-A022-4BBE-9976-21D5651D7E04}"/>
    <cellStyle name="Moeda 4 2 2 2 4" xfId="54429" xr:uid="{E92BBFCD-4F0E-4B59-A3CD-CDA8F59BA87A}"/>
    <cellStyle name="Moeda 4 2 2 2 5" xfId="52716" xr:uid="{AF7EA395-C7DB-4F3D-BE2D-7BD9D7C4BD17}"/>
    <cellStyle name="Moeda 4 2 2 3" xfId="4269" xr:uid="{0E498399-05C5-4B0D-BD5B-98D7AD4167AC}"/>
    <cellStyle name="Moeda 4 2 2 3 2" xfId="53788" xr:uid="{89AA12FE-0BC3-45A5-AB24-76DFF40202F8}"/>
    <cellStyle name="Moeda 4 2 2 3 2 2" xfId="55501" xr:uid="{4859765D-597B-4D74-9980-8C4D8506E36A}"/>
    <cellStyle name="Moeda 4 2 2 3 3" xfId="54643" xr:uid="{BA4182AF-E257-45D5-9688-158F0BDAF795}"/>
    <cellStyle name="Moeda 4 2 2 3 4" xfId="52930" xr:uid="{D6B9E9C8-AE0A-44B9-8BFA-300AB266A589}"/>
    <cellStyle name="Moeda 4 2 2 4" xfId="53361" xr:uid="{B7BD2A0F-F6D4-48AF-AD97-9FB1BB62B18F}"/>
    <cellStyle name="Moeda 4 2 2 4 2" xfId="55074" xr:uid="{C4F82303-56AE-403E-95C9-2E103465212D}"/>
    <cellStyle name="Moeda 4 2 2 5" xfId="54216" xr:uid="{F3FFAABF-7916-4A3D-8F42-B41FDBB4A627}"/>
    <cellStyle name="Moeda 4 2 2 6" xfId="52503" xr:uid="{588FD9F4-0B68-44C0-AF11-1D77CA507148}"/>
    <cellStyle name="Moeda 4 2 3" xfId="320" xr:uid="{F1A1B58D-5311-45FD-B8EA-001CFA3B2921}"/>
    <cellStyle name="Moeda 4 2 3 2" xfId="4373" xr:uid="{1AAB31D4-21F0-4BBD-BFBB-125743A35ED4}"/>
    <cellStyle name="Moeda 4 2 3 2 2" xfId="53892" xr:uid="{E22FF345-83CE-4A61-BA1A-1CF6D6AA7E62}"/>
    <cellStyle name="Moeda 4 2 3 2 2 2" xfId="55605" xr:uid="{0ED5C504-5A3B-4B66-B301-2884844C48FB}"/>
    <cellStyle name="Moeda 4 2 3 2 3" xfId="54746" xr:uid="{F8E8DFC3-1622-4DC4-B0A5-3496F8E50BD4}"/>
    <cellStyle name="Moeda 4 2 3 2 4" xfId="53033" xr:uid="{63ACE419-3B6F-4B9B-B63C-1B6E36A858A0}"/>
    <cellStyle name="Moeda 4 2 3 3" xfId="53464" xr:uid="{B3B71DA3-8718-49C7-BDC6-85394FAEAB00}"/>
    <cellStyle name="Moeda 4 2 3 3 2" xfId="55177" xr:uid="{8D4F800D-D96B-476A-B0DC-8482D1C63B39}"/>
    <cellStyle name="Moeda 4 2 3 4" xfId="54319" xr:uid="{280FD214-112A-4B2C-B78A-0C56272975DC}"/>
    <cellStyle name="Moeda 4 2 3 5" xfId="52606" xr:uid="{E75B8E64-3BC7-4320-95E5-110689273447}"/>
    <cellStyle name="Moeda 4 2 4" xfId="4157" xr:uid="{9666DE8E-1972-497B-8408-0D9586643578}"/>
    <cellStyle name="Moeda 4 2 4 2" xfId="53678" xr:uid="{BA698A14-9D9A-4E37-A282-2EF5A9AC35D6}"/>
    <cellStyle name="Moeda 4 2 4 2 2" xfId="55391" xr:uid="{C5DA6CF9-B2E7-4DAA-A2A3-F5511809A060}"/>
    <cellStyle name="Moeda 4 2 4 3" xfId="54533" xr:uid="{0B3F85A2-E76E-4A94-9DF0-A623770E5B93}"/>
    <cellStyle name="Moeda 4 2 4 4" xfId="52820" xr:uid="{F5A473FD-8EDC-4273-91F1-82DCA9D2882C}"/>
    <cellStyle name="Moeda 4 2 5" xfId="53251" xr:uid="{BD5B261A-0EC4-4F7C-8804-3DFEA8D298B8}"/>
    <cellStyle name="Moeda 4 2 5 2" xfId="54964" xr:uid="{46CC6F0B-330A-4F65-8931-79102ADBE670}"/>
    <cellStyle name="Moeda 4 2 6" xfId="54106" xr:uid="{3D8DA9F1-302A-483F-96F6-5549733B8885}"/>
    <cellStyle name="Moeda 4 2 7" xfId="52393" xr:uid="{BE049005-45F4-4AA7-BA54-97D2BEF364F3}"/>
    <cellStyle name="Moeda 4 3" xfId="189" xr:uid="{61662436-4EC1-479B-BCD2-863F560017EA}"/>
    <cellStyle name="Moeda 4 3 2" xfId="403" xr:uid="{490C9B78-87D0-4388-B2FC-7BB02B0DA759}"/>
    <cellStyle name="Moeda 4 3 2 2" xfId="4456" xr:uid="{E798A677-A4EB-4300-A708-74C0C8EBD2DE}"/>
    <cellStyle name="Moeda 4 3 2 2 2" xfId="53975" xr:uid="{0D0CB5C8-BF9C-4792-8206-7AE848CE153B}"/>
    <cellStyle name="Moeda 4 3 2 2 2 2" xfId="55688" xr:uid="{C1A800CB-281E-47E9-8BA3-2E947219A6F7}"/>
    <cellStyle name="Moeda 4 3 2 2 3" xfId="54829" xr:uid="{02AB94CC-A1A9-4D10-8E9A-7A39F3F32A7A}"/>
    <cellStyle name="Moeda 4 3 2 2 4" xfId="53116" xr:uid="{7D31BD54-4138-403C-BB37-F81EEA5669BE}"/>
    <cellStyle name="Moeda 4 3 2 3" xfId="53547" xr:uid="{6EEAFFE4-DA73-4A88-ABC9-F56778B5E02B}"/>
    <cellStyle name="Moeda 4 3 2 3 2" xfId="55260" xr:uid="{F73907DF-FAB6-4F36-B485-54C6269EE51A}"/>
    <cellStyle name="Moeda 4 3 2 4" xfId="54402" xr:uid="{B335B2D5-6878-4623-BE2A-BBFD2B30E6A0}"/>
    <cellStyle name="Moeda 4 3 2 5" xfId="52689" xr:uid="{FA9E5B36-507B-437A-A025-AA6276DED829}"/>
    <cellStyle name="Moeda 4 3 3" xfId="4242" xr:uid="{C02F0745-F631-4E57-98D5-356408BC4032}"/>
    <cellStyle name="Moeda 4 3 3 2" xfId="53761" xr:uid="{E04BC2FA-1075-4938-BC68-927B720580D7}"/>
    <cellStyle name="Moeda 4 3 3 2 2" xfId="55474" xr:uid="{C4D3D9B4-845C-4263-998C-29AD889A0322}"/>
    <cellStyle name="Moeda 4 3 3 3" xfId="54616" xr:uid="{8E6151AD-64E1-4FFE-AB18-F6F49E60498A}"/>
    <cellStyle name="Moeda 4 3 3 4" xfId="52903" xr:uid="{CB60D7B3-B046-462D-B813-EF1A837F8502}"/>
    <cellStyle name="Moeda 4 3 4" xfId="53334" xr:uid="{10E54113-1292-4E90-8001-855458428E24}"/>
    <cellStyle name="Moeda 4 3 4 2" xfId="55047" xr:uid="{A4C1A47F-965A-4979-83E4-7C5C1B310219}"/>
    <cellStyle name="Moeda 4 3 5" xfId="54189" xr:uid="{5E32ACB9-A15B-4679-B032-00AEB076E21E}"/>
    <cellStyle name="Moeda 4 3 6" xfId="52476" xr:uid="{8AE68D3B-A7FB-4039-913B-BAD162894F1A}"/>
    <cellStyle name="Moeda 4 4" xfId="293" xr:uid="{943EB1F9-A7EC-4445-BF12-E74DF907C05F}"/>
    <cellStyle name="Moeda 4 4 2" xfId="4346" xr:uid="{25982E4F-DA6E-4814-9C94-FF196FE09032}"/>
    <cellStyle name="Moeda 4 4 2 2" xfId="53865" xr:uid="{B1C8C607-14D8-4F76-BE3B-C5B4472EA85D}"/>
    <cellStyle name="Moeda 4 4 2 2 2" xfId="55578" xr:uid="{1778DA70-723B-455D-9F45-6EBCF325F60C}"/>
    <cellStyle name="Moeda 4 4 2 3" xfId="54719" xr:uid="{936636FD-B6BD-4355-AD4F-4A0E7BEE3B98}"/>
    <cellStyle name="Moeda 4 4 2 4" xfId="53006" xr:uid="{DA959170-BA66-4B59-A699-165F33B92572}"/>
    <cellStyle name="Moeda 4 4 3" xfId="53437" xr:uid="{54D728C9-6B2A-4772-A0B4-4C269AA38B58}"/>
    <cellStyle name="Moeda 4 4 3 2" xfId="55150" xr:uid="{E9537E13-9F0E-4D6E-AFFB-46758F6377EA}"/>
    <cellStyle name="Moeda 4 4 4" xfId="54292" xr:uid="{55AA1C9B-A4DB-4ED3-91CB-1F1BAB2D42F9}"/>
    <cellStyle name="Moeda 4 4 5" xfId="52579" xr:uid="{BB27CAB5-D59A-48E9-BFFE-14B8AC67F42E}"/>
    <cellStyle name="Moeda 4 5" xfId="7354" xr:uid="{8CEA4A7F-4593-4B25-8BA4-73E25B7E5E25}"/>
    <cellStyle name="Moeda 4 5 2" xfId="53651" xr:uid="{9166C364-F28F-41FD-BEDE-EBA25BFB1594}"/>
    <cellStyle name="Moeda 4 5 2 2" xfId="55364" xr:uid="{1C7A5F34-774D-474A-9C47-E6E85EA0E7EF}"/>
    <cellStyle name="Moeda 4 5 3" xfId="54506" xr:uid="{4A3ACCBB-9E52-4A61-8C77-512545F7F122}"/>
    <cellStyle name="Moeda 4 5 4" xfId="52793" xr:uid="{B3F38E0B-A899-448C-9FF6-586769A2BBC5}"/>
    <cellStyle name="Moeda 4 6" xfId="4130" xr:uid="{882F02A8-E93F-456E-8B24-2035B92CCB83}"/>
    <cellStyle name="Moeda 4 6 2" xfId="54937" xr:uid="{2B6AC3D0-4145-4216-B918-A56F7222DE20}"/>
    <cellStyle name="Moeda 4 6 3" xfId="53224" xr:uid="{23108B1A-58BC-435F-BD91-C0B26E97FB79}"/>
    <cellStyle name="Moeda 4 7" xfId="54079" xr:uid="{A9948B94-EDD3-4C27-B873-1F762CCB7D80}"/>
    <cellStyle name="Moeda 4 8" xfId="52366" xr:uid="{110FAC98-4A41-4681-99A6-63799F7C9D34}"/>
    <cellStyle name="Moeda 5" xfId="78" xr:uid="{803420F0-BFCB-4262-AAF9-3F284E5B81D3}"/>
    <cellStyle name="Moeda 5 2" xfId="106" xr:uid="{FE5E638C-BB0F-4D02-8483-25EC1D66C7A4}"/>
    <cellStyle name="Moeda 5 2 2" xfId="218" xr:uid="{D7B50B17-39C3-4019-826B-AFDC7E7A9DD2}"/>
    <cellStyle name="Moeda 5 2 2 2" xfId="432" xr:uid="{FCAFF39F-FEA6-47A5-90CB-0E38E632B049}"/>
    <cellStyle name="Moeda 5 2 2 2 2" xfId="4485" xr:uid="{985EDA38-B5B3-4623-98A8-34E1BB0896A7}"/>
    <cellStyle name="Moeda 5 2 2 2 2 2" xfId="54004" xr:uid="{ED8715CA-4655-465B-A083-2C9805DA3E49}"/>
    <cellStyle name="Moeda 5 2 2 2 2 2 2" xfId="55717" xr:uid="{AA9BF6EB-EDA6-40F8-9470-DC22A586450F}"/>
    <cellStyle name="Moeda 5 2 2 2 2 3" xfId="54858" xr:uid="{FA4C28C7-D356-4CF0-B91B-A58AFBC7E8CB}"/>
    <cellStyle name="Moeda 5 2 2 2 2 4" xfId="53145" xr:uid="{C43BEB33-A2A6-4634-90A5-44DE84A9EFA5}"/>
    <cellStyle name="Moeda 5 2 2 2 3" xfId="53576" xr:uid="{C02A5A98-5D34-43E9-9BFB-7FE4538A495D}"/>
    <cellStyle name="Moeda 5 2 2 2 3 2" xfId="55289" xr:uid="{9C6ABD64-D52D-4B1F-ABBA-D7A817EAC3A1}"/>
    <cellStyle name="Moeda 5 2 2 2 4" xfId="54431" xr:uid="{F9311317-5F37-4BEB-BC99-E983B1548754}"/>
    <cellStyle name="Moeda 5 2 2 2 5" xfId="52718" xr:uid="{818EABCD-30C4-485F-AA15-D18DDB2134DE}"/>
    <cellStyle name="Moeda 5 2 2 3" xfId="4271" xr:uid="{4133A8C1-0ADC-4380-B79C-9EF5A61BF594}"/>
    <cellStyle name="Moeda 5 2 2 3 2" xfId="53790" xr:uid="{24076B4D-D3DE-45AA-8362-4BC753E2FB9B}"/>
    <cellStyle name="Moeda 5 2 2 3 2 2" xfId="55503" xr:uid="{B86A0CE9-F0DE-47AB-BF8F-D214241FCF8A}"/>
    <cellStyle name="Moeda 5 2 2 3 3" xfId="54645" xr:uid="{DCB2636A-655A-4084-9244-E2312F81AC59}"/>
    <cellStyle name="Moeda 5 2 2 3 4" xfId="52932" xr:uid="{7149DA01-4782-4A24-AB93-277AD842A0F4}"/>
    <cellStyle name="Moeda 5 2 2 4" xfId="53363" xr:uid="{15DD4EFC-EFEC-4715-80AD-E901E9010C9F}"/>
    <cellStyle name="Moeda 5 2 2 4 2" xfId="55076" xr:uid="{B72B2CFF-B4B2-40B3-BA21-0FFB8D007276}"/>
    <cellStyle name="Moeda 5 2 2 5" xfId="54218" xr:uid="{28687A08-51C4-4425-93FE-21BC44372BBE}"/>
    <cellStyle name="Moeda 5 2 2 6" xfId="52505" xr:uid="{23F174CB-56A3-46A2-BBE1-95A23A4032AD}"/>
    <cellStyle name="Moeda 5 2 3" xfId="322" xr:uid="{D74ED017-181D-4DAC-A4B9-5C1CE73958DD}"/>
    <cellStyle name="Moeda 5 2 3 2" xfId="4375" xr:uid="{3F612575-FB0D-48DF-B95B-97DF692B0FFE}"/>
    <cellStyle name="Moeda 5 2 3 2 2" xfId="53894" xr:uid="{B0AE9CE0-3A82-4B6E-94AC-40A9530A4A7F}"/>
    <cellStyle name="Moeda 5 2 3 2 2 2" xfId="55607" xr:uid="{5A82CCE9-1328-4277-88D2-CCBE2610EBE4}"/>
    <cellStyle name="Moeda 5 2 3 2 3" xfId="54748" xr:uid="{19257C12-433B-4DE0-995B-33F0783A7BAB}"/>
    <cellStyle name="Moeda 5 2 3 2 4" xfId="53035" xr:uid="{727A84CD-4BFB-40F5-B643-763E1DAC0603}"/>
    <cellStyle name="Moeda 5 2 3 3" xfId="53466" xr:uid="{44E19074-A84F-4F36-AC58-BAA22DE799CB}"/>
    <cellStyle name="Moeda 5 2 3 3 2" xfId="55179" xr:uid="{85CABA47-A9AD-4E7D-874C-1AA83C7129FF}"/>
    <cellStyle name="Moeda 5 2 3 4" xfId="54321" xr:uid="{AAFE043C-E3E4-43DC-8CA9-A63FAE9FDEBF}"/>
    <cellStyle name="Moeda 5 2 3 5" xfId="52608" xr:uid="{4EEAEA69-FBFE-438A-B73C-9F76DDDE3C3F}"/>
    <cellStyle name="Moeda 5 2 4" xfId="4159" xr:uid="{18783A8B-FDDD-447C-BECC-EF6DDF1A2660}"/>
    <cellStyle name="Moeda 5 2 4 2" xfId="53680" xr:uid="{F3C6061D-FC10-4FAB-B910-AB22316A08EB}"/>
    <cellStyle name="Moeda 5 2 4 2 2" xfId="55393" xr:uid="{52968957-239E-455C-9091-ABE8007A219A}"/>
    <cellStyle name="Moeda 5 2 4 3" xfId="54535" xr:uid="{532572BE-B606-4483-9AB8-0F24F432F24F}"/>
    <cellStyle name="Moeda 5 2 4 4" xfId="52822" xr:uid="{0DE4B442-7243-42B6-A9C9-756FF9A1EC13}"/>
    <cellStyle name="Moeda 5 2 5" xfId="53253" xr:uid="{18CC11D7-793C-43A6-B890-84975909ADC9}"/>
    <cellStyle name="Moeda 5 2 5 2" xfId="54966" xr:uid="{EB023364-6FB1-4EA8-A562-2FE486830F4F}"/>
    <cellStyle name="Moeda 5 2 6" xfId="54108" xr:uid="{EC78CC1B-A986-4388-B5ED-9360F94B62F7}"/>
    <cellStyle name="Moeda 5 2 7" xfId="52395" xr:uid="{C3F00A59-B097-4B69-A4E2-49C9C07C6CB5}"/>
    <cellStyle name="Moeda 5 3" xfId="190" xr:uid="{6BE4DA47-8010-446E-9E51-53B7957F2BAD}"/>
    <cellStyle name="Moeda 5 3 2" xfId="404" xr:uid="{4B0FB6F1-264F-4A44-8983-15C1BA4E6434}"/>
    <cellStyle name="Moeda 5 3 2 2" xfId="4457" xr:uid="{02869F75-E1D6-4FB1-9324-A000A4717124}"/>
    <cellStyle name="Moeda 5 3 2 2 2" xfId="53976" xr:uid="{65D67D71-1341-43E3-9F86-8B1B72CCA3AD}"/>
    <cellStyle name="Moeda 5 3 2 2 2 2" xfId="55689" xr:uid="{CF217E2B-EB5F-4658-8621-888B838C67B3}"/>
    <cellStyle name="Moeda 5 3 2 2 3" xfId="54830" xr:uid="{CF3340B6-6D2C-4556-B754-288C193F9CA1}"/>
    <cellStyle name="Moeda 5 3 2 2 4" xfId="53117" xr:uid="{9BC4A120-F6BF-4CD0-8EC3-EE43E38EF131}"/>
    <cellStyle name="Moeda 5 3 2 3" xfId="53548" xr:uid="{F4195246-9D26-4D6F-ADF9-E228A9ABB6B8}"/>
    <cellStyle name="Moeda 5 3 2 3 2" xfId="55261" xr:uid="{82870697-14BC-4FAA-B8FD-4C2BED416B2C}"/>
    <cellStyle name="Moeda 5 3 2 4" xfId="54403" xr:uid="{8E712D1E-D147-467E-9A72-4080739B40A2}"/>
    <cellStyle name="Moeda 5 3 2 5" xfId="52690" xr:uid="{D4E28411-B382-434E-BB4E-8C5A7D49B8FF}"/>
    <cellStyle name="Moeda 5 3 3" xfId="4243" xr:uid="{654A1ACA-2EDE-4B8A-9DE3-456694AD7858}"/>
    <cellStyle name="Moeda 5 3 3 2" xfId="53762" xr:uid="{488E416D-9646-4B7E-9B51-A693FDD8112E}"/>
    <cellStyle name="Moeda 5 3 3 2 2" xfId="55475" xr:uid="{EF9C5BB9-895A-462E-94B3-996E29791709}"/>
    <cellStyle name="Moeda 5 3 3 3" xfId="54617" xr:uid="{28D3F77A-FBA6-4039-9E86-022670E26185}"/>
    <cellStyle name="Moeda 5 3 3 4" xfId="52904" xr:uid="{6FC9EC4C-F81D-4887-B817-73E577EC2C31}"/>
    <cellStyle name="Moeda 5 3 4" xfId="53335" xr:uid="{F01A54DA-728D-4DC6-A008-B7A9B46B303E}"/>
    <cellStyle name="Moeda 5 3 4 2" xfId="55048" xr:uid="{E79962AD-671F-4F4A-BBF2-8C800D85D333}"/>
    <cellStyle name="Moeda 5 3 5" xfId="54190" xr:uid="{10B1DF05-C80C-486E-925E-F3B061E17E9A}"/>
    <cellStyle name="Moeda 5 3 6" xfId="52477" xr:uid="{95FD560C-8218-4BCD-845C-3445C6307429}"/>
    <cellStyle name="Moeda 5 4" xfId="294" xr:uid="{E03BD3E8-5CB5-4BCD-80A2-D59B8046A951}"/>
    <cellStyle name="Moeda 5 4 2" xfId="4347" xr:uid="{A16876AE-347A-435E-AA1A-BED86BA5AE04}"/>
    <cellStyle name="Moeda 5 4 2 2" xfId="53866" xr:uid="{8991E733-A5F2-49D5-81F5-0DE802D81996}"/>
    <cellStyle name="Moeda 5 4 2 2 2" xfId="55579" xr:uid="{449734F8-41FB-4216-9C40-1C5FE2F5087C}"/>
    <cellStyle name="Moeda 5 4 2 3" xfId="54720" xr:uid="{2EE5CED1-3715-408B-B0F7-887CA9B5DBAE}"/>
    <cellStyle name="Moeda 5 4 2 4" xfId="53007" xr:uid="{FB83A471-0820-476B-9EE8-D17244D5F16A}"/>
    <cellStyle name="Moeda 5 4 3" xfId="53438" xr:uid="{6ED50AEA-F33F-423A-B3BE-6F405A6BC838}"/>
    <cellStyle name="Moeda 5 4 3 2" xfId="55151" xr:uid="{4A0DAF9B-2F10-4E58-AB8A-FC4D681DF215}"/>
    <cellStyle name="Moeda 5 4 4" xfId="54293" xr:uid="{A9158F53-AC71-4574-82B8-F95F28626A50}"/>
    <cellStyle name="Moeda 5 4 5" xfId="52580" xr:uid="{D6D99FF4-F328-4681-87CC-52EBA51AAC09}"/>
    <cellStyle name="Moeda 5 5" xfId="7355" xr:uid="{A210A5BC-A525-4703-80AC-8CA6FA161241}"/>
    <cellStyle name="Moeda 5 5 2" xfId="53652" xr:uid="{B93CE05B-6341-4DB2-A4F1-BE7D53439F41}"/>
    <cellStyle name="Moeda 5 5 2 2" xfId="55365" xr:uid="{910224F4-BB8E-4A5A-9BA3-2BE46F35F2A4}"/>
    <cellStyle name="Moeda 5 5 3" xfId="54507" xr:uid="{908DD303-736D-496C-ABAF-C5B339F8AD28}"/>
    <cellStyle name="Moeda 5 5 4" xfId="52794" xr:uid="{4CCC55A6-2685-49CE-AF9F-EC314538A6C7}"/>
    <cellStyle name="Moeda 5 6" xfId="4131" xr:uid="{5E8E2F20-0B2B-4C47-B8E5-01B2BF9AFBAB}"/>
    <cellStyle name="Moeda 5 6 2" xfId="54938" xr:uid="{AA448E34-DBFB-475D-9248-3EA94EB0942F}"/>
    <cellStyle name="Moeda 5 6 3" xfId="53225" xr:uid="{2C5A03A5-C347-4719-81A9-4C2A1943CB4A}"/>
    <cellStyle name="Moeda 5 7" xfId="54080" xr:uid="{0CBFCC7E-DCE4-44A7-B852-EF082E4E2D97}"/>
    <cellStyle name="Moeda 5 8" xfId="52367" xr:uid="{751959DE-E943-4CAA-A684-13F12BA5DAE7}"/>
    <cellStyle name="Moeda 6" xfId="79" xr:uid="{CC85C11D-74AA-4A0F-8D7A-4EFA982E0555}"/>
    <cellStyle name="Moeda 6 2" xfId="191" xr:uid="{BAAE8C19-6891-4F98-906D-DDEB970480CE}"/>
    <cellStyle name="Moeda 6 2 2" xfId="405" xr:uid="{676936E7-38E9-462B-83CA-79DC999D3A7C}"/>
    <cellStyle name="Moeda 6 2 2 2" xfId="4458" xr:uid="{DAA964BA-801D-4703-95B8-E1F2EC4573ED}"/>
    <cellStyle name="Moeda 6 2 2 2 2" xfId="53977" xr:uid="{C415B18E-7393-4CD4-BAEE-CE466385C8B0}"/>
    <cellStyle name="Moeda 6 2 2 2 2 2" xfId="55690" xr:uid="{122D5D81-A6B3-41DE-8AB4-EFBF5B60C0AB}"/>
    <cellStyle name="Moeda 6 2 2 2 3" xfId="54831" xr:uid="{DF2591BD-C4FE-46B6-A5EC-25CD67056A55}"/>
    <cellStyle name="Moeda 6 2 2 2 4" xfId="53118" xr:uid="{286AB270-1C5E-4445-B107-C7E1D627995F}"/>
    <cellStyle name="Moeda 6 2 2 3" xfId="53549" xr:uid="{C3EB6240-901B-4AFD-B86A-10F08EC78F1F}"/>
    <cellStyle name="Moeda 6 2 2 3 2" xfId="55262" xr:uid="{0E9FAFB5-6D58-4F27-8C4D-70278AD76023}"/>
    <cellStyle name="Moeda 6 2 2 4" xfId="54404" xr:uid="{03F18C33-02C3-4567-96CC-351FB37AEEE2}"/>
    <cellStyle name="Moeda 6 2 2 5" xfId="52691" xr:uid="{723FFEB6-CA1E-47C8-849C-5D67BCD80A61}"/>
    <cellStyle name="Moeda 6 2 3" xfId="4244" xr:uid="{0B2D8839-5839-4F68-98AC-C83574528EAD}"/>
    <cellStyle name="Moeda 6 2 3 2" xfId="53763" xr:uid="{348F72EF-C91D-49AF-87F2-FA142AAABAD0}"/>
    <cellStyle name="Moeda 6 2 3 2 2" xfId="55476" xr:uid="{4DE3E1BA-849D-408D-91F6-09A50B4A10E5}"/>
    <cellStyle name="Moeda 6 2 3 3" xfId="54618" xr:uid="{84DDEC9A-009F-4DFD-BC6D-EEFE85B54B02}"/>
    <cellStyle name="Moeda 6 2 3 4" xfId="52905" xr:uid="{93F0D9FC-202C-4441-A8AE-CFAA6A545EA5}"/>
    <cellStyle name="Moeda 6 2 4" xfId="53336" xr:uid="{5C429355-5C92-463D-A4ED-6325E0CFF31E}"/>
    <cellStyle name="Moeda 6 2 4 2" xfId="55049" xr:uid="{5EF5685E-68D4-4299-A606-0248A6953703}"/>
    <cellStyle name="Moeda 6 2 5" xfId="54191" xr:uid="{C849F7AA-C7AC-4EB8-967C-A41AFDA9DD3D}"/>
    <cellStyle name="Moeda 6 2 6" xfId="52478" xr:uid="{86077D86-827A-4971-B3F1-91541319E9AA}"/>
    <cellStyle name="Moeda 6 3" xfId="295" xr:uid="{E916CE92-9214-4A39-A37D-5559296DE6CC}"/>
    <cellStyle name="Moeda 6 3 2" xfId="4348" xr:uid="{5EADCBEB-5EC7-4623-85A7-A9387246E959}"/>
    <cellStyle name="Moeda 6 3 2 2" xfId="53867" xr:uid="{4ABC7C5E-24E3-4CDA-8C2A-A13B61DC9EFE}"/>
    <cellStyle name="Moeda 6 3 2 2 2" xfId="55580" xr:uid="{FE4A57BC-5996-4824-87C3-3585A90B5024}"/>
    <cellStyle name="Moeda 6 3 2 3" xfId="54721" xr:uid="{A44C6765-96DF-4924-B256-C15FA1E9B9E8}"/>
    <cellStyle name="Moeda 6 3 2 4" xfId="53008" xr:uid="{C0C8AE72-8BFB-4CAA-B2C8-8DBC501C41B4}"/>
    <cellStyle name="Moeda 6 3 3" xfId="53439" xr:uid="{B956F902-BCB4-406F-BC3B-580B85B872F3}"/>
    <cellStyle name="Moeda 6 3 3 2" xfId="55152" xr:uid="{1A0EBC75-FE75-4802-A540-ADAB162F2D92}"/>
    <cellStyle name="Moeda 6 3 4" xfId="54294" xr:uid="{32A73D04-678A-40CE-9610-6B8ADBFD0AAB}"/>
    <cellStyle name="Moeda 6 3 5" xfId="52581" xr:uid="{BDA0176E-4EBC-4B0A-B7D6-627FEA094218}"/>
    <cellStyle name="Moeda 6 4" xfId="7356" xr:uid="{6AF0375F-75AE-41FD-BB93-E98248ED6F72}"/>
    <cellStyle name="Moeda 6 4 2" xfId="53653" xr:uid="{FDBC34F0-CE0D-4378-834C-CA4A74601A45}"/>
    <cellStyle name="Moeda 6 4 2 2" xfId="55366" xr:uid="{B63EDEFB-2E13-49DC-8A7D-962F95D2BF0E}"/>
    <cellStyle name="Moeda 6 4 3" xfId="54508" xr:uid="{F7845FAA-A960-4E83-B5F7-3B22656119C6}"/>
    <cellStyle name="Moeda 6 4 4" xfId="52795" xr:uid="{93F7707C-C213-4714-8040-0630EEAE7877}"/>
    <cellStyle name="Moeda 6 5" xfId="4132" xr:uid="{4C64357C-2401-42CE-BA2F-A443EB5F9BD1}"/>
    <cellStyle name="Moeda 6 5 2" xfId="54939" xr:uid="{2D1EEB41-4CBC-454C-9CF3-22F431DE0FCD}"/>
    <cellStyle name="Moeda 6 5 3" xfId="53226" xr:uid="{ED90F01D-1094-4F7E-A17A-9EC9932D45B0}"/>
    <cellStyle name="Moeda 6 6" xfId="54081" xr:uid="{AE3BCB0F-B9DB-4A5E-968A-8984BC77B3C9}"/>
    <cellStyle name="Moeda 6 7" xfId="52368" xr:uid="{C6AD6772-87B8-4CFF-B61F-5E96C425588B}"/>
    <cellStyle name="Moeda 7" xfId="91" xr:uid="{5AFC0C91-1E58-47DF-8253-5046105AE3FE}"/>
    <cellStyle name="Moeda 7 2" xfId="203" xr:uid="{BECCFA66-7A80-4049-AB6A-A3F2293ACF2F}"/>
    <cellStyle name="Moeda 7 2 2" xfId="417" xr:uid="{C1BE04FC-4D78-4F55-9B74-B174C52F9036}"/>
    <cellStyle name="Moeda 7 2 2 2" xfId="4470" xr:uid="{40D30A79-B6C1-40F8-A6DD-00A18A133DBC}"/>
    <cellStyle name="Moeda 7 2 2 2 2" xfId="53989" xr:uid="{18EAE07F-AA36-404A-9E2B-98F39106DF79}"/>
    <cellStyle name="Moeda 7 2 2 2 2 2" xfId="55702" xr:uid="{946CDDB4-6431-4755-92C0-F3147A533E73}"/>
    <cellStyle name="Moeda 7 2 2 2 3" xfId="54843" xr:uid="{94A21B99-8A1A-4780-AC0B-415DD9DC73D9}"/>
    <cellStyle name="Moeda 7 2 2 2 4" xfId="53130" xr:uid="{F82AE97C-3AB8-4767-BC09-1D9E40E5858D}"/>
    <cellStyle name="Moeda 7 2 2 3" xfId="53561" xr:uid="{ACEE5DDE-F88D-4022-A298-EE0D006176C3}"/>
    <cellStyle name="Moeda 7 2 2 3 2" xfId="55274" xr:uid="{8D176E71-27BE-4F11-A907-A0DCABF32268}"/>
    <cellStyle name="Moeda 7 2 2 4" xfId="54416" xr:uid="{E5543092-CAE1-41C6-B553-B344A4657004}"/>
    <cellStyle name="Moeda 7 2 2 5" xfId="52703" xr:uid="{FAE5E38C-8022-4DBD-BF7A-D2396E8EEAF1}"/>
    <cellStyle name="Moeda 7 2 3" xfId="7358" xr:uid="{FA546C6E-705D-408C-93C4-472A29FE77CB}"/>
    <cellStyle name="Moeda 7 2 3 2" xfId="53775" xr:uid="{644E823F-EC6B-4E82-8D84-27E074390ED9}"/>
    <cellStyle name="Moeda 7 2 3 2 2" xfId="55488" xr:uid="{1146F393-014C-48C7-94E3-52E3CE8D516F}"/>
    <cellStyle name="Moeda 7 2 3 3" xfId="54630" xr:uid="{B48E1A6A-E1AD-4CCE-8DB2-C04CDE01E6D8}"/>
    <cellStyle name="Moeda 7 2 3 4" xfId="52917" xr:uid="{D46CA486-5E39-48EF-8F15-B5E40CB0F437}"/>
    <cellStyle name="Moeda 7 2 4" xfId="4256" xr:uid="{D42617D1-0247-43E7-B539-D8BAED0251DA}"/>
    <cellStyle name="Moeda 7 2 4 2" xfId="55061" xr:uid="{3587882B-4F75-4897-ABE1-2525743885FD}"/>
    <cellStyle name="Moeda 7 2 4 3" xfId="53348" xr:uid="{984B3BDB-3790-4EE4-802D-761DD4DD66E1}"/>
    <cellStyle name="Moeda 7 2 5" xfId="54203" xr:uid="{D7AE1264-6B60-4303-B208-CEEB239F7BAA}"/>
    <cellStyle name="Moeda 7 2 6" xfId="52490" xr:uid="{D5E21824-3132-446F-B0B6-7818FBFB908A}"/>
    <cellStyle name="Moeda 7 3" xfId="307" xr:uid="{FC7B4FA6-18A6-4A78-B9DB-D466FF1B4754}"/>
    <cellStyle name="Moeda 7 3 2" xfId="4360" xr:uid="{EECAB2AB-E696-447F-A3E4-C22B47459CC5}"/>
    <cellStyle name="Moeda 7 3 2 2" xfId="53879" xr:uid="{F668C226-AA7F-45B0-89E8-BDAD4FE59BC5}"/>
    <cellStyle name="Moeda 7 3 2 2 2" xfId="55592" xr:uid="{11D9A317-34E6-4668-B1DC-819755D6341B}"/>
    <cellStyle name="Moeda 7 3 2 3" xfId="54733" xr:uid="{4A77C830-D1E7-41FC-9741-2C6AFA6F5B60}"/>
    <cellStyle name="Moeda 7 3 2 4" xfId="53020" xr:uid="{F87CDAB8-CCEA-4416-8060-33B50158ECE8}"/>
    <cellStyle name="Moeda 7 3 3" xfId="53451" xr:uid="{813F2EC0-0DB5-4CA7-9821-08B6DE3CA176}"/>
    <cellStyle name="Moeda 7 3 3 2" xfId="55164" xr:uid="{6AA8B4B2-D5FC-4CCA-9A72-70C65ABD982B}"/>
    <cellStyle name="Moeda 7 3 4" xfId="54306" xr:uid="{C0A65C1B-C40A-4B5B-A812-ABF4FC3E1148}"/>
    <cellStyle name="Moeda 7 3 5" xfId="52593" xr:uid="{A80E1FE2-95D3-4631-AF36-F2A6CFCAE3DC}"/>
    <cellStyle name="Moeda 7 4" xfId="7357" xr:uid="{9AC478C3-B536-4CC0-B502-22CDDB366723}"/>
    <cellStyle name="Moeda 7 4 2" xfId="53665" xr:uid="{DE981EA4-C4C5-48E6-94BC-072B096F1713}"/>
    <cellStyle name="Moeda 7 4 2 2" xfId="55378" xr:uid="{445EF6DE-4824-4183-9378-9AFF4C0F00A4}"/>
    <cellStyle name="Moeda 7 4 3" xfId="54520" xr:uid="{449EFE48-3330-447F-AAF7-F4A21829742A}"/>
    <cellStyle name="Moeda 7 4 4" xfId="52807" xr:uid="{387969D4-DE61-45BE-A52E-AEA3F1257379}"/>
    <cellStyle name="Moeda 7 5" xfId="4144" xr:uid="{1801A27F-3682-407A-9E12-3F40EB117BB1}"/>
    <cellStyle name="Moeda 7 5 2" xfId="54951" xr:uid="{70F457AA-5C21-4AE4-8566-878F0DD30A88}"/>
    <cellStyle name="Moeda 7 5 3" xfId="53238" xr:uid="{BE4CDE3C-E043-4DDF-840A-3E5EC0BBE2FE}"/>
    <cellStyle name="Moeda 7 6" xfId="54093" xr:uid="{004CFC82-8295-45EB-984D-7A5BA7600785}"/>
    <cellStyle name="Moeda 7 7" xfId="52380" xr:uid="{47DDE8C6-AF03-4455-958A-C13EE9680B0E}"/>
    <cellStyle name="Moeda 8" xfId="108" xr:uid="{9BA17797-94E8-4A7E-A370-83F18D286F7C}"/>
    <cellStyle name="Moeda 8 2" xfId="220" xr:uid="{CDE02E73-C365-4609-BEDA-A6B00A608D15}"/>
    <cellStyle name="Moeda 8 2 2" xfId="434" xr:uid="{9310CD58-605C-4CF1-9D3A-B5710E525A0C}"/>
    <cellStyle name="Moeda 8 2 2 2" xfId="4487" xr:uid="{A87E598C-BEFC-4790-B1F2-C37E482BF738}"/>
    <cellStyle name="Moeda 8 2 2 2 2" xfId="54006" xr:uid="{65FF5B88-AFAB-4413-8114-47971146F6BE}"/>
    <cellStyle name="Moeda 8 2 2 2 2 2" xfId="55719" xr:uid="{D835C8BB-6AA3-4906-8698-EAE75A1D233C}"/>
    <cellStyle name="Moeda 8 2 2 2 3" xfId="54860" xr:uid="{26B2273A-919D-4A2C-9E4F-8528F1846640}"/>
    <cellStyle name="Moeda 8 2 2 2 4" xfId="53147" xr:uid="{269213BB-ABA4-417C-8C04-BB26FA04153A}"/>
    <cellStyle name="Moeda 8 2 2 3" xfId="53578" xr:uid="{DFBFE7CA-5ADF-4359-B0A4-832930BAF036}"/>
    <cellStyle name="Moeda 8 2 2 3 2" xfId="55291" xr:uid="{CA46BEB4-0662-488A-8221-D4F4DD400FF1}"/>
    <cellStyle name="Moeda 8 2 2 4" xfId="54433" xr:uid="{A7EE85A1-4525-42B7-8032-98D808D28943}"/>
    <cellStyle name="Moeda 8 2 2 5" xfId="52720" xr:uid="{38B50B58-1933-4F78-9C68-DB898F1DE029}"/>
    <cellStyle name="Moeda 8 2 3" xfId="7360" xr:uid="{1BF0D50D-3C11-4433-9BBC-C8692A044BC5}"/>
    <cellStyle name="Moeda 8 2 3 2" xfId="53792" xr:uid="{A28692E4-7FDF-46A3-B08C-D8DD5B87D346}"/>
    <cellStyle name="Moeda 8 2 3 2 2" xfId="55505" xr:uid="{C18EECF2-75EA-4E9B-B79B-6D650E2736D4}"/>
    <cellStyle name="Moeda 8 2 3 3" xfId="54647" xr:uid="{79464B74-3CE6-4D16-9FDC-C5E53C8E11CA}"/>
    <cellStyle name="Moeda 8 2 3 4" xfId="52934" xr:uid="{DCAB495D-FE16-4C42-B34C-6E7E84F3F148}"/>
    <cellStyle name="Moeda 8 2 4" xfId="4273" xr:uid="{DEAC0E0F-8ED6-4C70-96CD-C991D1A81560}"/>
    <cellStyle name="Moeda 8 2 4 2" xfId="55078" xr:uid="{B9581D45-9CD0-4ADA-B6C3-62FE178E6AFB}"/>
    <cellStyle name="Moeda 8 2 4 3" xfId="53365" xr:uid="{3483C4B0-967A-4357-84DB-D8D17FE9D93B}"/>
    <cellStyle name="Moeda 8 2 5" xfId="54220" xr:uid="{0397B59B-89BF-407E-916E-8FD6D21BEA37}"/>
    <cellStyle name="Moeda 8 2 6" xfId="52507" xr:uid="{8CABD35A-73E0-4A53-B5B3-1DDDE66E6DED}"/>
    <cellStyle name="Moeda 8 3" xfId="324" xr:uid="{6BCC9D35-A316-46F7-A51E-3D4336112463}"/>
    <cellStyle name="Moeda 8 3 2" xfId="4377" xr:uid="{275BD6F8-AF3F-4EAB-9FCC-C7F1879C0315}"/>
    <cellStyle name="Moeda 8 3 2 2" xfId="53896" xr:uid="{0BF7F325-9C48-46B9-906F-6FAADF20812C}"/>
    <cellStyle name="Moeda 8 3 2 2 2" xfId="55609" xr:uid="{8F1E9E15-9C30-4928-9305-C2D503DD7CCD}"/>
    <cellStyle name="Moeda 8 3 2 3" xfId="54750" xr:uid="{30ABFC15-57BF-4687-8B79-7C6F1D5497ED}"/>
    <cellStyle name="Moeda 8 3 2 4" xfId="53037" xr:uid="{9CF35E7E-66F6-4C4F-B1BB-DD06A27E3DA9}"/>
    <cellStyle name="Moeda 8 3 3" xfId="53468" xr:uid="{BB4FA368-3DC2-43CF-A38D-DAAC2E01C134}"/>
    <cellStyle name="Moeda 8 3 3 2" xfId="55181" xr:uid="{22B36079-9BE9-45D6-BB93-8AD21E6DE348}"/>
    <cellStyle name="Moeda 8 3 4" xfId="54323" xr:uid="{8FDB6339-4B97-4B41-AC4F-998BA4628359}"/>
    <cellStyle name="Moeda 8 3 5" xfId="52610" xr:uid="{0979C82A-7C93-496B-9DE7-84A520A704E2}"/>
    <cellStyle name="Moeda 8 4" xfId="7359" xr:uid="{5DCBDA4E-530F-4418-919F-D50469D53D0B}"/>
    <cellStyle name="Moeda 8 4 2" xfId="53682" xr:uid="{9240CFC9-0D9B-4072-B39F-0A2C5C4B0F66}"/>
    <cellStyle name="Moeda 8 4 2 2" xfId="55395" xr:uid="{B1A7580E-11BC-46A8-BCDA-B584D37FC8A8}"/>
    <cellStyle name="Moeda 8 4 3" xfId="54537" xr:uid="{EB604F1B-3578-485E-A249-DFFEC7231E37}"/>
    <cellStyle name="Moeda 8 4 4" xfId="52824" xr:uid="{701EF5C5-AD94-444B-9AB6-2D8F5AFD9194}"/>
    <cellStyle name="Moeda 8 5" xfId="4161" xr:uid="{2382148E-EAA7-46C2-804A-406CF4E8454A}"/>
    <cellStyle name="Moeda 8 5 2" xfId="54968" xr:uid="{9CE941DE-C102-4126-AEC7-5048D69A342F}"/>
    <cellStyle name="Moeda 8 5 3" xfId="53255" xr:uid="{7710F66E-8A64-4B8A-8C9E-9AD2D07A502E}"/>
    <cellStyle name="Moeda 8 6" xfId="54110" xr:uid="{222010D6-6258-45B4-BC85-3D8CD0E5DA38}"/>
    <cellStyle name="Moeda 8 7" xfId="52397" xr:uid="{70E873A9-64F9-4607-B920-723049B9523E}"/>
    <cellStyle name="Moeda 9" xfId="139" xr:uid="{E10967F2-92E5-4A74-AD15-5A2499C91807}"/>
    <cellStyle name="Moeda 9 2" xfId="354" xr:uid="{9D14F744-35FB-4182-84FB-EB28ABE99A68}"/>
    <cellStyle name="Moeda 9 2 2" xfId="4407" xr:uid="{8EDE64E9-6368-41D9-A4B7-4E009945397E}"/>
    <cellStyle name="Moeda 9 2 2 2" xfId="53926" xr:uid="{7611D377-6B70-4BD6-8AAD-B4F2BA19030E}"/>
    <cellStyle name="Moeda 9 2 2 2 2" xfId="55639" xr:uid="{6CBE07F2-8F36-4B42-A2E6-42B954068FD5}"/>
    <cellStyle name="Moeda 9 2 2 3" xfId="54780" xr:uid="{4C583CD5-287E-41AF-89CC-5582A7037533}"/>
    <cellStyle name="Moeda 9 2 2 4" xfId="53067" xr:uid="{CF564F50-0059-4E19-BB55-B2F77D4BDF2E}"/>
    <cellStyle name="Moeda 9 2 3" xfId="53498" xr:uid="{588AB973-7038-4356-8EC9-73274E38D824}"/>
    <cellStyle name="Moeda 9 2 3 2" xfId="55211" xr:uid="{2A5E98AA-D66F-4CD3-92FF-097C8E83EEE0}"/>
    <cellStyle name="Moeda 9 2 4" xfId="54353" xr:uid="{CDB6565E-6F8B-46B6-ABA0-15310B9082BA}"/>
    <cellStyle name="Moeda 9 2 5" xfId="52640" xr:uid="{E351BE80-993E-43C5-B387-3A507EFF2FA9}"/>
    <cellStyle name="Moeda 9 3" xfId="7361" xr:uid="{BCBE8273-2686-4FFC-A34D-17CC4E5F3C7E}"/>
    <cellStyle name="Moeda 9 3 2" xfId="53712" xr:uid="{220B9E94-055E-4EAB-8DDF-77930B2BBAB4}"/>
    <cellStyle name="Moeda 9 3 2 2" xfId="55425" xr:uid="{67562BB6-A943-4080-AEBF-126D5D499893}"/>
    <cellStyle name="Moeda 9 3 3" xfId="54567" xr:uid="{920EC1F0-B86D-42F9-96DD-EBBAB9896836}"/>
    <cellStyle name="Moeda 9 3 4" xfId="52854" xr:uid="{43E06CF6-A85C-40F7-ABA3-76D41422C4C3}"/>
    <cellStyle name="Moeda 9 4" xfId="4192" xr:uid="{8B106A6B-A825-4666-9BA1-CCC13022CF05}"/>
    <cellStyle name="Moeda 9 4 2" xfId="54998" xr:uid="{4B5C3AA9-355B-4C65-A985-1B01EAF0FFCD}"/>
    <cellStyle name="Moeda 9 4 3" xfId="53285" xr:uid="{C04BBBBA-C79B-4D1B-AB61-9B6B18901219}"/>
    <cellStyle name="Moeda 9 5" xfId="54140" xr:uid="{8A3661C6-7D02-4BC4-B023-9E30C89900A4}"/>
    <cellStyle name="Moeda 9 6" xfId="52427" xr:uid="{EED692C4-615D-435B-B065-AB348B10FAF3}"/>
    <cellStyle name="Moneda [0]_0499EJEG" xfId="13563" xr:uid="{7DEEF7B0-7173-4EA3-AB15-3397AFABC5C5}"/>
    <cellStyle name="Moneda_0499EJEG" xfId="13564" xr:uid="{CB01CED4-042F-4FBA-914E-068D9D46A6E2}"/>
    <cellStyle name="Monétaire [0]_A FIN 12-98" xfId="7362" xr:uid="{5670E3F4-919A-4CA9-9ED4-3D8A90D53AB1}"/>
    <cellStyle name="Monétaire_A FIN 12-98" xfId="7363" xr:uid="{70A44B87-22FB-4839-A13C-D98DD900E3BF}"/>
    <cellStyle name="Monetario" xfId="13565" xr:uid="{857B59CF-5BCD-4D32-A0CC-5CB77769540F}"/>
    <cellStyle name="Monetario0" xfId="13566" xr:uid="{0B4100A7-7324-49C5-8DE8-BCE763690A2D}"/>
    <cellStyle name="month" xfId="13567" xr:uid="{D1E96D00-5E06-4278-8E73-7D2126663E51}"/>
    <cellStyle name="MS_Arabe" xfId="7364" xr:uid="{D5D1CCF7-7334-4EF5-B73E-9442440E4056}"/>
    <cellStyle name="MSTRStyle.Todos.c1_b0263e88-a200-4371-a9f3-6d6771de6d30" xfId="13568" xr:uid="{F350676B-19AB-466E-B0CC-6B3C6321E001}"/>
    <cellStyle name="MSTRStyle.Todos.c10_31f525d4-79b3-444f-a795-319d9235aefc" xfId="43997" xr:uid="{5229B24C-EB1A-46A6-BD2D-0E73CCCB6E96}"/>
    <cellStyle name="MSTRStyle.Todos.c12_67228cf0-7582-423e-8bed-03ed2417b9bb" xfId="13569" xr:uid="{0F0BF213-2C86-49D5-B67A-4602D97B0C7C}"/>
    <cellStyle name="MSTRStyle.Todos.c14_56febfe1-0165-4a04-beea-ef2b24496f23" xfId="13570" xr:uid="{483BF654-162F-49F3-8E72-D4515B16EA07}"/>
    <cellStyle name="MSTRStyle.Todos.c15_c07c72b4-3f77-4db5-87e9-c901c488fbd0" xfId="13571" xr:uid="{277A3A45-6097-4ABE-8E90-83D585892D8F}"/>
    <cellStyle name="MSTRStyle.Todos.c16_76314d42-9145-46a1-8bd2-46eff9265bab" xfId="4083" xr:uid="{DA66E58D-1F5C-4A6F-A356-6AFFA90CD860}"/>
    <cellStyle name="MSTRStyle.Todos.c2_2d8ad05e-855f-46c5-b240-a9465ee43710" xfId="13572" xr:uid="{833EFFAF-36DB-40B9-A3D4-963DEA8FE55B}"/>
    <cellStyle name="MSTRStyle.Todos.c23_77b5f4b8-5352-474f-8912-cbcea9ae5a88" xfId="13573" xr:uid="{2700FC56-7AD4-4CE6-A013-0D7364810939}"/>
    <cellStyle name="MSTRStyle.Todos.c24_53faf8e2-bc1f-4fd2-ac4c-e97e479d435c" xfId="13574" xr:uid="{F5AC45D6-361F-48AA-81B5-59086B3833DB}"/>
    <cellStyle name="MSTRStyle.Todos.c25_52c777d8-53b0-4e1b-b010-9f1acaf2d5ff" xfId="13575" xr:uid="{30DA36EC-EF89-45D9-A5CD-0F35FECF0821}"/>
    <cellStyle name="MSTRStyle.Todos.c26_15320f4f-c8a3-49ae-b666-bb26558dcb07" xfId="13576" xr:uid="{7C132ABF-0101-4ED2-872F-0B398CF1A14A}"/>
    <cellStyle name="MSTRStyle.Todos.c3_49eaab51-54f9-46d6-8fd2-5b34411f3e78" xfId="8314" xr:uid="{51695823-FD78-4B53-89BA-F7313042632F}"/>
    <cellStyle name="MSTRStyle.Todos.c31_f9b9570a-55a5-43f1-a470-fa797a9a926a" xfId="13577" xr:uid="{59E95BFC-81A2-439E-A3C1-F9DEF1D61D97}"/>
    <cellStyle name="MSTRStyle.Todos.c6_ceb749c0-a366-431d-8746-ddd205c0912d" xfId="13578" xr:uid="{7ECF9048-23A7-4578-9520-6772514D0EEB}"/>
    <cellStyle name="MSTRStyle.Todos.c7_0d60c648-a06a-471a-8b5c-0c7ddff8aa3f" xfId="4075" xr:uid="{40D5E978-73AF-4B61-B7C7-325E9269093B}"/>
    <cellStyle name="Multiple" xfId="13579" xr:uid="{48A59507-F80B-4AB5-BB1E-8FDCF43DAEB7}"/>
    <cellStyle name="Multiple [0]" xfId="13580" xr:uid="{4CDA6261-3A9A-48E2-A56B-831B8E20D23A}"/>
    <cellStyle name="Multiple [1]" xfId="13581" xr:uid="{0059E23E-EFD1-4663-8F80-9F0CD4343FDE}"/>
    <cellStyle name="Multiple_Average_ale" xfId="13582" xr:uid="{7454828E-40FF-47A1-919F-BE61439F10C5}"/>
    <cellStyle name="Nadpis1" xfId="7365" xr:uid="{7CCBB6A9-EDF9-4D10-B324-58A3BF165E19}"/>
    <cellStyle name="Nadpis2" xfId="7366" xr:uid="{90DE1E6E-BD9D-42F3-8FDC-780F0BCBD8D4}"/>
    <cellStyle name="name" xfId="13583" xr:uid="{26E69F8E-6A05-45DA-B7BA-2BA2D97ECCAA}"/>
    <cellStyle name="Neutra 10" xfId="7367" xr:uid="{D7CEE600-0B78-4EDD-8A26-8ABFD1D5CC9A}"/>
    <cellStyle name="Neutra 10 2" xfId="7368" xr:uid="{05CB0E76-3F99-46F4-A3ED-75BDC31A5AF0}"/>
    <cellStyle name="Neutra 10 3" xfId="7369" xr:uid="{5E7FE7E6-29CF-4EA0-809D-382FBDCCC732}"/>
    <cellStyle name="Neutra 11" xfId="7370" xr:uid="{F12F301A-9BB4-4C6A-8FFC-6532C94070DE}"/>
    <cellStyle name="Neutra 11 2" xfId="7371" xr:uid="{A998A971-DC9D-4483-B463-EB353DD7E8CB}"/>
    <cellStyle name="Neutra 11 3" xfId="7372" xr:uid="{59BCFF79-80A7-4984-9F9F-0D944AB14FCB}"/>
    <cellStyle name="Neutra 12" xfId="7373" xr:uid="{E5063FAE-6403-4F8C-B612-AE264F8EFB06}"/>
    <cellStyle name="Neutra 12 2" xfId="7374" xr:uid="{EBDE0EE3-0D31-43AE-9E13-CE80C45679B3}"/>
    <cellStyle name="Neutra 12 3" xfId="7375" xr:uid="{2ED85A58-E3A4-4814-80C6-ECFB717C6C97}"/>
    <cellStyle name="Neutra 13" xfId="7376" xr:uid="{9AFA3F23-7CB0-441D-8EBA-C9F7DF3963D0}"/>
    <cellStyle name="Neutra 14" xfId="7377" xr:uid="{C7C433F0-E1AB-4119-A060-B76D286F4E69}"/>
    <cellStyle name="Neutra 15" xfId="7378" xr:uid="{E33409A2-5453-4649-BEA7-34AEE54B9CC1}"/>
    <cellStyle name="Neutra 16" xfId="7379" xr:uid="{00D8AE48-D68F-4879-8CEB-26DFEA5373FC}"/>
    <cellStyle name="Neutra 17" xfId="7380" xr:uid="{824CD47F-ECCD-47E4-8AF3-B3CDA7993BEF}"/>
    <cellStyle name="Neutra 18" xfId="13584" xr:uid="{9492A715-C41C-4531-A417-35B36D28795F}"/>
    <cellStyle name="Neutra 19" xfId="13585" xr:uid="{2149EF66-C3CB-4B03-9840-D503D1D29F51}"/>
    <cellStyle name="Neutra 2" xfId="7381" xr:uid="{9AE9DED5-18D5-478F-8649-C61B8900C975}"/>
    <cellStyle name="Neutra 2 10" xfId="13586" xr:uid="{E0162302-592F-4A7C-AABB-9ACF2D3E5E19}"/>
    <cellStyle name="Neutra 2 11" xfId="13587" xr:uid="{6EDADBCC-041A-44F0-A3AE-F85997045E2D}"/>
    <cellStyle name="Neutra 2 12" xfId="39840" xr:uid="{A1EB8D0B-1628-41D1-AEF0-BE41F1F276F1}"/>
    <cellStyle name="Neutra 2 13" xfId="39841" xr:uid="{13287BDC-211D-4641-8680-A981312A86D1}"/>
    <cellStyle name="Neutra 2 14" xfId="39842" xr:uid="{02A18EF9-D15C-4E4C-882C-156550F2F4A4}"/>
    <cellStyle name="Neutra 2 2" xfId="7382" xr:uid="{EC0CAAA4-8D73-4E88-BC41-D0255F8EB702}"/>
    <cellStyle name="Neutra 2 2 10" xfId="39843" xr:uid="{6E842079-9899-4BE4-8651-FFDCBAB1E174}"/>
    <cellStyle name="Neutra 2 2 11" xfId="39844" xr:uid="{54726435-C479-43BA-A150-0B439D566DE3}"/>
    <cellStyle name="Neutra 2 2 12" xfId="39845" xr:uid="{B6DA3E82-797A-4ED9-9BCB-4BA7C01B5522}"/>
    <cellStyle name="Neutra 2 2 2" xfId="7383" xr:uid="{8BA20C7F-ACAA-4BC6-B275-56B12E72D412}"/>
    <cellStyle name="Neutra 2 2 2 10" xfId="39846" xr:uid="{A38E96DA-BDB9-4936-9537-A925D044D0F8}"/>
    <cellStyle name="Neutra 2 2 2 11" xfId="39847" xr:uid="{C16D62B3-B2C1-44C5-9D93-98DC8C37BD7F}"/>
    <cellStyle name="Neutra 2 2 2 12" xfId="39848" xr:uid="{3A86FD24-F768-46E1-BC28-AAB3BAA31309}"/>
    <cellStyle name="Neutra 2 2 2 2" xfId="13588" xr:uid="{30A1EB1E-B610-40B3-B280-88439B78E378}"/>
    <cellStyle name="Neutra 2 2 2 2 2" xfId="13589" xr:uid="{690C9095-EACA-4B31-8CB8-94A4E7291913}"/>
    <cellStyle name="Neutra 2 2 2 2 2 2" xfId="39849" xr:uid="{B40EC740-6DB7-44D7-8AA2-489A5BBFE519}"/>
    <cellStyle name="Neutra 2 2 2 2 2 2 2" xfId="39850" xr:uid="{CD7D3BB6-C20F-42A4-99F3-C48525BE43BF}"/>
    <cellStyle name="Neutra 2 2 2 2 2 2 2 2" xfId="39851" xr:uid="{F1905AE1-C670-4333-B322-8C53BCBBF9BD}"/>
    <cellStyle name="Neutra 2 2 2 2 2 2 2 2 2" xfId="39852" xr:uid="{FD2C28AE-AD80-4463-81D5-35EC60DE9933}"/>
    <cellStyle name="Neutra 2 2 2 2 2 2 2 2 2 2" xfId="39853" xr:uid="{63D1748F-1FD4-46C1-B837-787BB9B60C0F}"/>
    <cellStyle name="Neutra 2 2 2 2 2 2 2 2 2 2 2" xfId="39854" xr:uid="{AE1C7E28-2B71-41D1-9058-E093CFC7D5E5}"/>
    <cellStyle name="Neutra 2 2 2 2 2 2 2 2 3" xfId="39855" xr:uid="{73BCCBA1-8B55-4ACE-83D7-C10953422DB6}"/>
    <cellStyle name="Neutra 2 2 2 2 2 2 2 3" xfId="39856" xr:uid="{4F61A200-6DDA-4265-AECC-3ADB7B7B6AAD}"/>
    <cellStyle name="Neutra 2 2 2 2 2 2 3" xfId="39857" xr:uid="{7BF77EFB-9F43-40D9-A5FF-CFBD9C802C13}"/>
    <cellStyle name="Neutra 2 2 2 2 2 2 4" xfId="39858" xr:uid="{D9E651C6-53FF-49A7-AF5F-4CA72275AAA8}"/>
    <cellStyle name="Neutra 2 2 2 2 2 3" xfId="39859" xr:uid="{A97D88DE-8278-4B20-A991-70399267F179}"/>
    <cellStyle name="Neutra 2 2 2 2 2 4" xfId="39860" xr:uid="{9135EAE4-31AE-4E79-AA93-268BB6263949}"/>
    <cellStyle name="Neutra 2 2 2 2 3" xfId="39861" xr:uid="{6B3904D9-D33C-48F0-BCF2-2AF117E5E320}"/>
    <cellStyle name="Neutra 2 2 2 2 4" xfId="39862" xr:uid="{F78163FC-EDF8-49C3-9B04-423AF1A93D17}"/>
    <cellStyle name="Neutra 2 2 2 2 5" xfId="39863" xr:uid="{4A146C70-8108-4D1E-A65E-5C719D8CC26A}"/>
    <cellStyle name="Neutra 2 2 2 3" xfId="13590" xr:uid="{372D8FB0-E2D5-4E9D-B7F4-DEA33FDDB51A}"/>
    <cellStyle name="Neutra 2 2 2 4" xfId="13591" xr:uid="{07214856-2F2E-42A5-BC11-23B1B8E32515}"/>
    <cellStyle name="Neutra 2 2 2 5" xfId="13592" xr:uid="{926555BF-6605-490C-B9A9-22411A6BDDFE}"/>
    <cellStyle name="Neutra 2 2 2 6" xfId="13593" xr:uid="{B24CB79E-8220-4CDB-A939-0BA7B11A6595}"/>
    <cellStyle name="Neutra 2 2 2 7" xfId="13594" xr:uid="{F0683F76-90C3-49B7-86C4-B46B11ABAD3B}"/>
    <cellStyle name="Neutra 2 2 2 8" xfId="13595" xr:uid="{8BEE33BB-D0EB-47F2-844C-CCF82F406050}"/>
    <cellStyle name="Neutra 2 2 2 9" xfId="13596" xr:uid="{CFF150DF-3A5A-4720-8DE7-4C34E8BF82BB}"/>
    <cellStyle name="Neutra 2 2 3" xfId="13597" xr:uid="{60984D54-F396-4008-AE12-26003F3B44EB}"/>
    <cellStyle name="Neutra 2 2 3 2" xfId="13598" xr:uid="{42856FB1-CDB1-4B4F-9DEF-F19390C9FF6B}"/>
    <cellStyle name="Neutra 2 2 4" xfId="13599" xr:uid="{363A3F36-8B5A-476F-8708-13333E1790A0}"/>
    <cellStyle name="Neutra 2 2 5" xfId="13600" xr:uid="{7F64D6E8-A866-456B-8D33-C0EDF1E86AB9}"/>
    <cellStyle name="Neutra 2 2 6" xfId="13601" xr:uid="{8A14C7D8-0D21-4C6E-B557-B2938E94029D}"/>
    <cellStyle name="Neutra 2 2 7" xfId="13602" xr:uid="{3150BDDD-60B7-48C6-ACCA-69596D015B48}"/>
    <cellStyle name="Neutra 2 2 8" xfId="13603" xr:uid="{CBE466FD-AD7C-490E-BB52-0ADD758171CC}"/>
    <cellStyle name="Neutra 2 2 9" xfId="13604" xr:uid="{9BE7C26F-6983-4D85-86F5-B9A9259B18BF}"/>
    <cellStyle name="Neutra 2 3" xfId="7384" xr:uid="{47C68687-7AE4-4F9D-A4BC-7309D1346984}"/>
    <cellStyle name="Neutra 2 4" xfId="7385" xr:uid="{CF7B0207-BFE6-43C3-B8CA-64A3D9692D34}"/>
    <cellStyle name="Neutra 2 5" xfId="13605" xr:uid="{04592500-E4CA-4557-8CB2-8BA9B686BFA3}"/>
    <cellStyle name="Neutra 2 6" xfId="13606" xr:uid="{F9F1E540-C756-4FB5-B5DA-7AADD80F1F40}"/>
    <cellStyle name="Neutra 2 7" xfId="13607" xr:uid="{D50A6A24-4C80-4EF1-983A-024C8271CE5F}"/>
    <cellStyle name="Neutra 2 8" xfId="13608" xr:uid="{CA3AE1A4-0974-4B0C-AE40-CDBCF1EAA7ED}"/>
    <cellStyle name="Neutra 2 9" xfId="13609" xr:uid="{92049805-970D-4EC2-9B7E-55A52D4D6447}"/>
    <cellStyle name="Neutra 20" xfId="13610" xr:uid="{50E8841F-8F2D-4899-BF3A-4AE5B94F0A20}"/>
    <cellStyle name="Neutra 21" xfId="13611" xr:uid="{15058AE4-C292-443B-BE49-6FE2FFB1A2C2}"/>
    <cellStyle name="Neutra 22" xfId="13612" xr:uid="{34B6E344-24EA-4F17-9DB7-08712F48BD01}"/>
    <cellStyle name="Neutra 23" xfId="13613" xr:uid="{CAA3D8BC-3D7A-4D26-BAB2-35F405A11DFE}"/>
    <cellStyle name="Neutra 24" xfId="13614" xr:uid="{36A154A5-05EF-414F-94D9-2DBF44ACBF93}"/>
    <cellStyle name="Neutra 25" xfId="13615" xr:uid="{84B58A69-F743-45A5-81B4-911B9A893CD3}"/>
    <cellStyle name="Neutra 26" xfId="13616" xr:uid="{77665A24-4586-4820-8C2F-6C18149E2FA3}"/>
    <cellStyle name="Neutra 27" xfId="13617" xr:uid="{35C04D2D-405D-4F89-B263-90C4D18F1B9E}"/>
    <cellStyle name="Neutra 28" xfId="13618" xr:uid="{AC2F803B-0F59-45B5-B01C-87824CCF91F1}"/>
    <cellStyle name="Neutra 29" xfId="13619" xr:uid="{1A2071A9-8849-43D3-BE4E-A2F5CDC05B0B}"/>
    <cellStyle name="Neutra 3" xfId="7386" xr:uid="{100355FD-9E6B-46CE-A947-0EB5B3D3BB06}"/>
    <cellStyle name="Neutra 3 2" xfId="7387" xr:uid="{FB29BB3F-2ADC-40B5-AD58-9325CF02085D}"/>
    <cellStyle name="Neutra 3 3" xfId="7388" xr:uid="{8C660BA9-BCAA-4CFF-91A8-A64C1ECBB347}"/>
    <cellStyle name="Neutra 3 4" xfId="7389" xr:uid="{20159706-A25D-42FB-B871-244B488138A0}"/>
    <cellStyle name="Neutra 30" xfId="13620" xr:uid="{08EC2040-5466-43E1-9A25-BE61CDE33AD9}"/>
    <cellStyle name="Neutra 31" xfId="13621" xr:uid="{AE59CB9E-5ED8-46B2-9A5C-B900BD46E7AB}"/>
    <cellStyle name="Neutra 32" xfId="13622" xr:uid="{52A5236F-7641-4CA8-9BAC-F14F51F64FE2}"/>
    <cellStyle name="Neutra 33" xfId="13623" xr:uid="{B71B2036-24E1-4CDF-B5F8-41F39B2BD3C6}"/>
    <cellStyle name="Neutra 34" xfId="13624" xr:uid="{479BB090-CAD1-4CA9-AD31-27F3492F9645}"/>
    <cellStyle name="Neutra 35" xfId="13625" xr:uid="{BF2690BD-F8F3-45F7-A78A-093E3CB543CC}"/>
    <cellStyle name="Neutra 36" xfId="13626" xr:uid="{F33D4C30-1316-4625-AFA4-F96176CEDDA7}"/>
    <cellStyle name="Neutra 4" xfId="7390" xr:uid="{05D2855E-4728-42EC-BB85-73A1B1F28B45}"/>
    <cellStyle name="Neutra 5" xfId="7391" xr:uid="{B4568FA8-5CD3-4FE7-B70E-3AB4C631C993}"/>
    <cellStyle name="Neutra 5 2" xfId="7392" xr:uid="{EEE89094-4103-4A32-AC8E-EC79E99C2DDB}"/>
    <cellStyle name="Neutra 5 3" xfId="7393" xr:uid="{09157655-26FF-4DDA-B334-90EBD65236DE}"/>
    <cellStyle name="Neutra 6" xfId="7394" xr:uid="{47DFA250-B1DC-4EF3-A62E-4C7DA0907721}"/>
    <cellStyle name="Neutra 6 2" xfId="7395" xr:uid="{DDC9B26D-83F7-4BDF-936F-5AB3D58AE570}"/>
    <cellStyle name="Neutra 6 3" xfId="7396" xr:uid="{22B6AFD0-EF6B-4A64-B2AC-82B5FAB022DD}"/>
    <cellStyle name="Neutra 7" xfId="7397" xr:uid="{1DDB6E50-5935-43EB-B236-78AD894361B3}"/>
    <cellStyle name="Neutra 7 2" xfId="7398" xr:uid="{27053AC0-4922-4FDE-AD77-76A6A607454C}"/>
    <cellStyle name="Neutra 7 3" xfId="7399" xr:uid="{D7E17002-BA91-4F13-94CD-39CB3838F2EF}"/>
    <cellStyle name="Neutra 8" xfId="7400" xr:uid="{38D6316B-70B1-4586-9A7F-C2330B35645D}"/>
    <cellStyle name="Neutra 8 2" xfId="7401" xr:uid="{EF793190-8FF8-40C6-AA8A-7FB2C07E0EAB}"/>
    <cellStyle name="Neutra 8 3" xfId="7402" xr:uid="{CC376941-8A72-4B85-98D2-2AB0BEDC866F}"/>
    <cellStyle name="Neutra 9" xfId="7403" xr:uid="{DED2862D-1EA6-445B-995B-69C43758DC88}"/>
    <cellStyle name="Neutra 9 2" xfId="7404" xr:uid="{E22EE94E-CD40-48DD-A8BC-A8CE2670AC10}"/>
    <cellStyle name="Neutra 9 3" xfId="7405" xr:uid="{825FC928-6B60-4ED9-84EF-D4584B06D860}"/>
    <cellStyle name="Neutral 10" xfId="7406" xr:uid="{91E1D55E-EDA1-4D69-B71D-5FE661564E6F}"/>
    <cellStyle name="Neutral 11" xfId="7407" xr:uid="{E6F9F594-6FA0-46E7-8836-C1334A33755F}"/>
    <cellStyle name="Neutral 12" xfId="7408" xr:uid="{8B98288B-5A37-4DA7-8BC0-FC60BE98B9D7}"/>
    <cellStyle name="Neutral 2" xfId="4051" xr:uid="{8732F385-C513-4E8D-AC3F-7E60CFC8621C}"/>
    <cellStyle name="Neutral 2 10" xfId="7409" xr:uid="{F438AC91-1000-4FAF-9E45-74F5C5ADD3F1}"/>
    <cellStyle name="Neutral 2 2" xfId="7410" xr:uid="{90045818-4504-4D39-96FD-19C6F5177B02}"/>
    <cellStyle name="Neutral 2 3" xfId="7411" xr:uid="{79A6E685-B447-48B9-9300-7C4C1E004C35}"/>
    <cellStyle name="Neutral 2 4" xfId="7412" xr:uid="{5D973D5D-4134-4AC3-AFE4-955AC522CA75}"/>
    <cellStyle name="Neutral 2 5" xfId="7413" xr:uid="{F45752B3-9BE8-42D0-9719-845B596E42FB}"/>
    <cellStyle name="Neutral 2 6" xfId="7414" xr:uid="{DEE9B437-1AD4-4BEA-B0F7-30B16AFFDA5A}"/>
    <cellStyle name="Neutral 2 7" xfId="7415" xr:uid="{E04FD9AA-9F2D-49BE-BCF7-57809A7CF61F}"/>
    <cellStyle name="Neutral 2 8" xfId="7416" xr:uid="{D2C53718-C7B0-4C7A-BE0A-3B47DE3EF92B}"/>
    <cellStyle name="Neutral 2 9" xfId="7417" xr:uid="{519F97E2-D356-4C8D-B73D-D5DAF0430B3F}"/>
    <cellStyle name="Neutral 3" xfId="7418" xr:uid="{A332B2F8-7C32-4757-8955-4DE08FC278F8}"/>
    <cellStyle name="Neutral 3 2" xfId="7419" xr:uid="{187CCDA1-18ED-493E-A461-B3B9C16906B1}"/>
    <cellStyle name="Neutral 3 3" xfId="7420" xr:uid="{A76D929C-78C6-4CDB-A15A-13F2BD8914D3}"/>
    <cellStyle name="Neutral 3 4" xfId="7421" xr:uid="{683E2344-B986-474C-A150-578D9F59AF70}"/>
    <cellStyle name="Neutral 3 5" xfId="7422" xr:uid="{18BD0733-EF81-4122-8655-D75631B733ED}"/>
    <cellStyle name="Neutral 3 6" xfId="7423" xr:uid="{17C9448D-61E0-49E9-9EE9-7FA03DB13829}"/>
    <cellStyle name="Neutral 3 7" xfId="7424" xr:uid="{C4BEB662-47B6-46B0-A2B8-6169D5F8EE17}"/>
    <cellStyle name="Neutral 3 8" xfId="7425" xr:uid="{95C316CD-47E6-4EC2-BFF6-E7802B6F24EA}"/>
    <cellStyle name="Neutral 3 9" xfId="7426" xr:uid="{57A86333-D676-4FBB-8962-31DE4B8A9A25}"/>
    <cellStyle name="Neutral 4" xfId="7427" xr:uid="{217B1065-D78B-4D52-9B0C-638B2B5C83AD}"/>
    <cellStyle name="Neutral 4 2" xfId="7428" xr:uid="{6B202AD2-BAD4-42D3-9FC2-2AD43EA81052}"/>
    <cellStyle name="Neutral 4 3" xfId="7429" xr:uid="{FC0551F4-79E3-4B43-91AB-ACEAFE5FE2F0}"/>
    <cellStyle name="Neutral 4 4" xfId="7430" xr:uid="{3DD3C1F0-18E0-40FD-B8B6-50361431D134}"/>
    <cellStyle name="Neutral 4 5" xfId="7431" xr:uid="{1E35B0B9-1312-48E6-A795-BDECBB84E85E}"/>
    <cellStyle name="Neutral 4 6" xfId="7432" xr:uid="{B34929B8-E1D6-414E-862B-55EB6C49AAB5}"/>
    <cellStyle name="Neutral 4 7" xfId="7433" xr:uid="{44394F59-659A-479F-8450-B49E39E94016}"/>
    <cellStyle name="Neutral 4 8" xfId="7434" xr:uid="{1D80FE69-BC0A-4712-9E14-7AA69334D36D}"/>
    <cellStyle name="Neutral 4 9" xfId="7435" xr:uid="{38303501-C60D-4A70-9520-EBEF3D6FE3CD}"/>
    <cellStyle name="Neutral 5" xfId="7436" xr:uid="{58EA98C8-0EDF-4C27-B7C7-F0AB4BB6AA5C}"/>
    <cellStyle name="Neutral 6" xfId="7437" xr:uid="{AFC11810-2562-4E8D-BCD0-A9D19D0B9806}"/>
    <cellStyle name="Neutral 7" xfId="7438" xr:uid="{493406E6-DFB0-4DC8-BC93-45F6C4AB598F}"/>
    <cellStyle name="Neutral 8" xfId="7439" xr:uid="{5AC6863A-ECEE-495D-ACC8-1EE6C41AD5A6}"/>
    <cellStyle name="Neutral 9" xfId="7440" xr:uid="{3789005D-A78F-4E1E-8056-16ED872AB526}"/>
    <cellStyle name="Neutro 2" xfId="4052" xr:uid="{93AB9A30-39CC-46BA-97BD-9646BFC0AC1E}"/>
    <cellStyle name="no dec" xfId="13627" xr:uid="{B2460D64-68BE-449E-B0D8-0D846ABD1BEA}"/>
    <cellStyle name="Norma - Style1" xfId="13628" xr:uid="{3F5A2C6C-7EFB-4D7E-95DE-0C8E226DA76A}"/>
    <cellStyle name="Norma - Style2" xfId="13629" xr:uid="{D57601F4-1F90-4E5D-B4D5-F3618337D88B}"/>
    <cellStyle name="Norma - Style3" xfId="13630" xr:uid="{897270DC-0025-45B0-A148-500A7A901303}"/>
    <cellStyle name="Norma - Style4" xfId="13631" xr:uid="{90449264-1D76-451A-9C3D-66617FD0051C}"/>
    <cellStyle name="Norma - Style5" xfId="13632" xr:uid="{066942B6-EE1E-43A9-A303-ED9057744787}"/>
    <cellStyle name="Norma - Style6" xfId="13633" xr:uid="{4D20142A-496D-48A6-81BB-6153F97740BE}"/>
    <cellStyle name="Norma - Style7" xfId="13634" xr:uid="{C9E570ED-39A3-49C6-9D22-099A6844A237}"/>
    <cellStyle name="Norma - Style8" xfId="13635" xr:uid="{B9362C80-6EC4-4A6E-9EB3-AD67EBE3CDA2}"/>
    <cellStyle name="Normal" xfId="0" builtinId="0"/>
    <cellStyle name="Normal - Style1" xfId="501" xr:uid="{A0DC324C-7094-4965-A2DB-7AD2EB035D21}"/>
    <cellStyle name="Normal - Style1 2" xfId="14887" xr:uid="{E5004785-90AE-45E6-B823-790088D519B6}"/>
    <cellStyle name="Normal 10" xfId="4053" xr:uid="{F13EC11F-687D-42CE-B148-3AD84AABFD80}"/>
    <cellStyle name="Normal 10 10" xfId="7441" xr:uid="{58F7A561-31DE-425F-BA34-71B993A8C353}"/>
    <cellStyle name="Normal 10 2" xfId="7442" xr:uid="{D889D7CE-E9C7-4082-9547-9E04B40068D1}"/>
    <cellStyle name="Normal 10 3" xfId="7443" xr:uid="{CA97B572-FB06-4CD4-B16B-B6B41A06F437}"/>
    <cellStyle name="Normal 10 4" xfId="8311" xr:uid="{EFBC43EE-791D-402B-BEB4-3CE7C72D495B}"/>
    <cellStyle name="Normal 10 4 2" xfId="13636" xr:uid="{3F251B40-3F3C-4294-8DDA-017875675A22}"/>
    <cellStyle name="Normal 10 4 2 2" xfId="39864" xr:uid="{6DA3A0FB-36B9-456A-85BA-9FED0B141352}"/>
    <cellStyle name="Normal 10 4 2 2 2" xfId="39865" xr:uid="{30C7A9DE-24E9-44E1-8371-E0560B574D6E}"/>
    <cellStyle name="Normal 10 4 2 2 3" xfId="39866" xr:uid="{B7C19116-68A2-414A-95EF-F8C293937985}"/>
    <cellStyle name="Normal 10 4 2 3" xfId="39867" xr:uid="{D407C32E-A1F3-4804-9A12-C95C42AF23DE}"/>
    <cellStyle name="Normal 10 4 2 4" xfId="39868" xr:uid="{70E66C68-1E9B-460A-A835-3ACF490E949A}"/>
    <cellStyle name="Normal 10 4 3" xfId="39869" xr:uid="{5A6215B1-BFA3-4869-9AB3-518E7F03C48D}"/>
    <cellStyle name="Normal 10 4 3 2" xfId="39870" xr:uid="{DA1D2949-A42C-470A-BD3F-6429B1F5A141}"/>
    <cellStyle name="Normal 10 4 3 3" xfId="39871" xr:uid="{08FD7A67-414E-483C-B77B-04BADF684AE5}"/>
    <cellStyle name="Normal 10 4 3 4" xfId="39872" xr:uid="{CE82B310-C699-4A04-AB79-C0C7AA0B721A}"/>
    <cellStyle name="Normal 10 4 4" xfId="39873" xr:uid="{BF54013B-9F94-4741-849C-563C36611D44}"/>
    <cellStyle name="Normal 10 4 5" xfId="39874" xr:uid="{6A5D23EB-FA17-4663-BADF-435EC0939C46}"/>
    <cellStyle name="Normal 10 4 6" xfId="39875" xr:uid="{CC06F097-382C-4A36-BE4B-28BBDA20114F}"/>
    <cellStyle name="Normal 10 4 6 2" xfId="39876" xr:uid="{B79D4C7A-54AA-408F-8293-425D3325F656}"/>
    <cellStyle name="Normal 10 4 6 3" xfId="39877" xr:uid="{9CAE5F83-2371-464B-ADEA-6A22B04E6B96}"/>
    <cellStyle name="Normal 10 4 7" xfId="39878" xr:uid="{6A9BDEA5-1881-4F4D-BB82-C73F741C4FED}"/>
    <cellStyle name="Normal 10 4 8" xfId="39879" xr:uid="{4F81F834-08D6-4167-A6B2-4E67A5BB3405}"/>
    <cellStyle name="Normal 10 5" xfId="13637" xr:uid="{6614E623-1D92-4B43-9E4A-795C09A9AB01}"/>
    <cellStyle name="Normal 10 5 2" xfId="13638" xr:uid="{89D12C3A-F68A-4202-906B-9F92EB9B627B}"/>
    <cellStyle name="Normal 10 5 2 2" xfId="39880" xr:uid="{33B66D23-E1F2-43D6-B857-F9AECACAAA76}"/>
    <cellStyle name="Normal 10 5 2 2 2" xfId="39881" xr:uid="{2D5B85B1-0222-4DB0-9150-FE7EB6C793B8}"/>
    <cellStyle name="Normal 10 5 2 2 3" xfId="39882" xr:uid="{C022C306-7E7C-42F4-BB95-313D5DFEEE2A}"/>
    <cellStyle name="Normal 10 5 2 3" xfId="39883" xr:uid="{0DA4DCAF-DDA4-4771-8609-12854FD25D12}"/>
    <cellStyle name="Normal 10 5 2 4" xfId="39884" xr:uid="{EE693AF9-3CCE-497B-B992-0B8D3BAB62E7}"/>
    <cellStyle name="Normal 10 5 3" xfId="39885" xr:uid="{BBFE960E-7E69-4338-9D41-CEAE47160FBC}"/>
    <cellStyle name="Normal 10 5 3 2" xfId="39886" xr:uid="{BC567860-8365-4034-A6B7-6DC75337CE14}"/>
    <cellStyle name="Normal 10 5 3 3" xfId="39887" xr:uid="{90082DCD-CFC6-400A-A5FA-E7964EC6A29D}"/>
    <cellStyle name="Normal 10 5 4" xfId="39888" xr:uid="{C1AF0B23-4B16-418E-B2A4-2AD4960D4888}"/>
    <cellStyle name="Normal 10 5 5" xfId="39889" xr:uid="{872088C2-BE33-4283-9456-029EF52D4E3B}"/>
    <cellStyle name="Normal 10 6" xfId="13639" xr:uid="{D6C1C572-F7E1-49C3-BE19-1653833D7C9C}"/>
    <cellStyle name="Normal 10 6 2" xfId="13640" xr:uid="{2901FDF9-7EB2-4DAA-8B2B-2228E1AF7B31}"/>
    <cellStyle name="Normal 10 6 2 2" xfId="39890" xr:uid="{7C31851B-48B1-4542-B71E-8BB7424AFA3F}"/>
    <cellStyle name="Normal 10 6 2 2 2" xfId="39891" xr:uid="{ED9D4162-4621-44A9-A6B8-D966B92759BC}"/>
    <cellStyle name="Normal 10 6 2 2 3" xfId="39892" xr:uid="{7903462B-A236-4FAC-AB91-AD440AA7CE30}"/>
    <cellStyle name="Normal 10 6 2 3" xfId="39893" xr:uid="{3D614E0F-59DB-4BDE-966C-308CAEFEFE2A}"/>
    <cellStyle name="Normal 10 6 2 4" xfId="39894" xr:uid="{3EB132CA-DDA1-44B5-88FB-A96616C5F762}"/>
    <cellStyle name="Normal 10 6 3" xfId="39895" xr:uid="{31FA06A1-E92C-4DD3-9D70-AA9CC7B65CA1}"/>
    <cellStyle name="Normal 10 6 3 2" xfId="39896" xr:uid="{DAC33C62-AEFA-4493-9B3A-5A8030B3463D}"/>
    <cellStyle name="Normal 10 6 3 3" xfId="39897" xr:uid="{5DDCFA6F-D8FD-4D34-937A-9A8E6D15B1BE}"/>
    <cellStyle name="Normal 10 6 4" xfId="39898" xr:uid="{5553EAB0-2A7D-401B-8B4B-E21914A28AD8}"/>
    <cellStyle name="Normal 10 6 5" xfId="39899" xr:uid="{D6284BEF-BEA8-4E0A-A285-70CC6CA8890A}"/>
    <cellStyle name="Normal 10 7" xfId="13641" xr:uid="{46ED4DDE-0FFB-47E1-B5BB-C7FF7E951694}"/>
    <cellStyle name="Normal 10 7 2" xfId="13642" xr:uid="{9CEC8CD4-76FC-4538-8D00-2DE4A127EB12}"/>
    <cellStyle name="Normal 10 7 2 2" xfId="39900" xr:uid="{FA042E3D-C4D1-4315-87F9-C70DBD6F4254}"/>
    <cellStyle name="Normal 10 7 2 2 2" xfId="39901" xr:uid="{64A25728-44C2-413D-A146-FCE677C05515}"/>
    <cellStyle name="Normal 10 7 2 2 3" xfId="39902" xr:uid="{58F0A2FF-D4C0-4D93-8201-A1048CA09695}"/>
    <cellStyle name="Normal 10 7 2 3" xfId="39903" xr:uid="{4AC2275E-CBF3-4215-89BD-3F5DBF058969}"/>
    <cellStyle name="Normal 10 7 2 4" xfId="39904" xr:uid="{80C40C87-9EEA-43B6-AA90-234D226B0FA4}"/>
    <cellStyle name="Normal 10 7 3" xfId="39905" xr:uid="{DAFF68AE-DA87-47FE-A941-B9CDBBBDA5ED}"/>
    <cellStyle name="Normal 10 7 3 2" xfId="39906" xr:uid="{335B7073-0100-4132-9179-6605860D940C}"/>
    <cellStyle name="Normal 10 7 3 3" xfId="39907" xr:uid="{373D721F-D83E-44A2-9CB3-A9468981CDB4}"/>
    <cellStyle name="Normal 10 7 4" xfId="39908" xr:uid="{049FF398-3143-491C-9B8E-6065AD49347A}"/>
    <cellStyle name="Normal 10 7 5" xfId="39909" xr:uid="{7C32137B-A14C-4DAA-B6B7-FD7CBDF8C0F0}"/>
    <cellStyle name="Normal 10 8" xfId="13643" xr:uid="{29503058-4BA0-4AB3-B685-6DE22B115479}"/>
    <cellStyle name="Normal 10 8 2" xfId="13644" xr:uid="{C4B11AE0-6663-4AA7-B2F0-DC301F5E9B9F}"/>
    <cellStyle name="Normal 10 8 2 2" xfId="39910" xr:uid="{E5FD69B5-8471-4B4D-9584-0D48E59C7F39}"/>
    <cellStyle name="Normal 10 8 2 2 2" xfId="39911" xr:uid="{19CDE9D7-0FDF-428E-AC1D-D9FE83F26156}"/>
    <cellStyle name="Normal 10 8 2 2 3" xfId="39912" xr:uid="{C1ACB13C-6691-4A45-B966-157C95F81C6F}"/>
    <cellStyle name="Normal 10 8 2 3" xfId="39913" xr:uid="{9EFEEC34-84B0-4D04-B1C9-76A44A83514E}"/>
    <cellStyle name="Normal 10 8 2 4" xfId="39914" xr:uid="{BD4B9BF7-75C8-4EC1-875A-715DCBC9D66B}"/>
    <cellStyle name="Normal 10 8 3" xfId="39915" xr:uid="{C321A627-EB06-420E-BA3D-C397F0867B06}"/>
    <cellStyle name="Normal 10 8 3 2" xfId="39916" xr:uid="{6E7225C1-9670-49AE-BC25-C23E778B9A30}"/>
    <cellStyle name="Normal 10 8 3 3" xfId="39917" xr:uid="{FDA33917-5299-4380-8168-CD33956F8A30}"/>
    <cellStyle name="Normal 10 8 4" xfId="39918" xr:uid="{9388B1AA-4107-4465-82F4-9A519B9D9BE9}"/>
    <cellStyle name="Normal 10 8 5" xfId="39919" xr:uid="{5D51A940-4732-4338-A4A2-744F1F0EF08F}"/>
    <cellStyle name="Normal 10 9" xfId="13645" xr:uid="{0557EEFB-7F9A-4E32-99BF-BF08532B25DF}"/>
    <cellStyle name="Normal 10 9 2" xfId="13646" xr:uid="{5A6AE634-87B9-4FA7-8876-528F8C6C16CB}"/>
    <cellStyle name="Normal 10 9 2 2" xfId="39920" xr:uid="{BF805DC4-5E94-4E43-830F-3EE785EBD59C}"/>
    <cellStyle name="Normal 10 9 2 2 2" xfId="39921" xr:uid="{426FFBC0-B419-4A7E-AAF5-9C8A60DF93F2}"/>
    <cellStyle name="Normal 10 9 2 2 3" xfId="39922" xr:uid="{198C60AD-8D73-4ED4-B0B3-EE3727C624DC}"/>
    <cellStyle name="Normal 10 9 2 3" xfId="39923" xr:uid="{74F90858-F143-43EB-A8CE-3AC12D0A1623}"/>
    <cellStyle name="Normal 10 9 2 4" xfId="39924" xr:uid="{E0E86312-477B-4444-8710-1CD12ED3CE3D}"/>
    <cellStyle name="Normal 10 9 3" xfId="39925" xr:uid="{65BC5020-9AE4-4FD7-83DE-C0C457642E25}"/>
    <cellStyle name="Normal 10 9 3 2" xfId="39926" xr:uid="{429D7163-E150-45BA-B031-2D194F25CEBC}"/>
    <cellStyle name="Normal 10 9 3 3" xfId="39927" xr:uid="{D833E802-8B4A-4FFE-91B0-0880EEFB24BA}"/>
    <cellStyle name="Normal 10 9 4" xfId="39928" xr:uid="{113675BF-8702-47D1-9756-D59526E30F51}"/>
    <cellStyle name="Normal 10 9 5" xfId="39929" xr:uid="{88232BA2-8E7A-4519-9B3A-35FB6B445B98}"/>
    <cellStyle name="Normal 100" xfId="39930" xr:uid="{2ED8B0E2-F0E5-4E8E-8F7F-B11E8A6F7D0C}"/>
    <cellStyle name="Normal 101" xfId="39931" xr:uid="{5AF0D1F7-22FB-440A-A475-2EB29F5180A9}"/>
    <cellStyle name="Normal 102" xfId="39932" xr:uid="{C5EC52C5-D5BB-434E-98A2-2ACC474A17D3}"/>
    <cellStyle name="Normal 103" xfId="39933" xr:uid="{6A5EE632-1733-4701-A5D0-14E95E63E8BD}"/>
    <cellStyle name="Normal 104" xfId="39934" xr:uid="{BEF7199B-236F-4364-8FE6-F574DC25895C}"/>
    <cellStyle name="Normal 105" xfId="39935" xr:uid="{BF87AD01-3D5D-4313-86A6-06C86108A74E}"/>
    <cellStyle name="Normal 106" xfId="39936" xr:uid="{6ACD9E25-03B3-43F5-B37F-8132CF91566D}"/>
    <cellStyle name="Normal 107" xfId="39937" xr:uid="{A7258F57-05A3-415C-A32A-E6F471FAAADF}"/>
    <cellStyle name="Normal 108" xfId="39938" xr:uid="{EE3A47E1-9152-45FE-94C1-DCFA52E087D4}"/>
    <cellStyle name="Normal 108 2" xfId="39939" xr:uid="{F202BE75-4E75-4F3A-90D2-003F97352145}"/>
    <cellStyle name="Normal 109" xfId="39940" xr:uid="{89F8A6AF-3442-45CA-ACA1-4A68C4DF02E7}"/>
    <cellStyle name="Normal 11" xfId="4073" xr:uid="{0B5F8C83-9A97-4051-B1A0-4219EF17B7AA}"/>
    <cellStyle name="Normal 11 10" xfId="7444" xr:uid="{4B69D44B-AAA4-45D6-BC83-AF5C3874BF42}"/>
    <cellStyle name="Normal 11 2" xfId="7445" xr:uid="{D645BF96-CF5A-4224-9F02-9CFA05D80566}"/>
    <cellStyle name="Normal 11 3" xfId="7446" xr:uid="{146B5B6F-E89D-4471-BBED-907AFB0E8E49}"/>
    <cellStyle name="Normal 11 4" xfId="13647" xr:uid="{720F6C0C-AA7E-480F-8896-F96EA2EA0249}"/>
    <cellStyle name="Normal 11 4 2" xfId="13648" xr:uid="{97328B53-2C55-47FC-A3F6-1F7A6814B0B6}"/>
    <cellStyle name="Normal 11 4 2 2" xfId="39941" xr:uid="{849B943B-E5DE-477B-8376-04DD6A366342}"/>
    <cellStyle name="Normal 11 4 2 2 2" xfId="39942" xr:uid="{3920985D-BBED-44C9-9701-B49F67C9BAE0}"/>
    <cellStyle name="Normal 11 4 2 2 3" xfId="39943" xr:uid="{993B11B8-8914-4DA8-888B-38B230501C35}"/>
    <cellStyle name="Normal 11 4 2 3" xfId="39944" xr:uid="{00C73F80-07B4-4C2B-BD6A-D1A12D9360F1}"/>
    <cellStyle name="Normal 11 4 2 4" xfId="39945" xr:uid="{48626451-6986-4704-A95D-8E2D304C4596}"/>
    <cellStyle name="Normal 11 4 3" xfId="39946" xr:uid="{FAB6CF9E-1ED9-4691-AEE2-89A3B1B11258}"/>
    <cellStyle name="Normal 11 4 3 2" xfId="39947" xr:uid="{13C5B9E0-18D1-4B99-BF41-771ADC86CA79}"/>
    <cellStyle name="Normal 11 4 3 3" xfId="39948" xr:uid="{0AC1F67C-C012-4C37-9883-3A0A2581A245}"/>
    <cellStyle name="Normal 11 4 4" xfId="39949" xr:uid="{5078373D-7FE5-4626-8E4A-982B0AA596AB}"/>
    <cellStyle name="Normal 11 4 5" xfId="39950" xr:uid="{E7D44922-2E51-4315-BABA-37CBF7576452}"/>
    <cellStyle name="Normal 11 5" xfId="13649" xr:uid="{2A1673D3-893B-48F4-89DE-38F09AE458BC}"/>
    <cellStyle name="Normal 11 5 2" xfId="13650" xr:uid="{33D426F8-1D72-40FA-8FE3-54B8A54B2CEC}"/>
    <cellStyle name="Normal 11 5 2 2" xfId="39951" xr:uid="{C6E2F4D4-2031-4479-A08E-E372885D8F68}"/>
    <cellStyle name="Normal 11 5 2 2 2" xfId="39952" xr:uid="{69DABDBD-2579-4A94-AA38-DE7D13A46531}"/>
    <cellStyle name="Normal 11 5 2 2 3" xfId="39953" xr:uid="{5BE3F7EA-B079-4750-BB2B-D303A3508361}"/>
    <cellStyle name="Normal 11 5 2 3" xfId="39954" xr:uid="{6FB29F8F-A76D-44F1-91AE-5BBE3EA118BB}"/>
    <cellStyle name="Normal 11 5 2 4" xfId="39955" xr:uid="{0DD265BE-6A9C-4EDF-84D8-DCD2FB525E63}"/>
    <cellStyle name="Normal 11 5 3" xfId="39956" xr:uid="{3CEE5897-C495-4762-BF19-5983F9A94BD5}"/>
    <cellStyle name="Normal 11 5 3 2" xfId="39957" xr:uid="{0FAF5FE5-B3F0-496F-A8E0-4A18BF16FA05}"/>
    <cellStyle name="Normal 11 5 3 3" xfId="39958" xr:uid="{5ED24A21-0827-4005-B1E2-B93AB7AD9ECF}"/>
    <cellStyle name="Normal 11 5 4" xfId="39959" xr:uid="{576980A1-A627-489E-8909-3CE76577BD79}"/>
    <cellStyle name="Normal 11 5 5" xfId="39960" xr:uid="{E488ECB6-FB31-43D5-97BC-BB57DA909897}"/>
    <cellStyle name="Normal 11 6" xfId="13651" xr:uid="{1E522731-7AA3-4D6B-BC5E-546B3C6B3BA7}"/>
    <cellStyle name="Normal 11 6 2" xfId="13652" xr:uid="{B084D6D1-DF6C-4AF3-9AE1-8E2CAB2C5F81}"/>
    <cellStyle name="Normal 11 6 2 2" xfId="39961" xr:uid="{9C12417B-E15F-4C5A-A62B-AFED29D4E6C2}"/>
    <cellStyle name="Normal 11 6 2 2 2" xfId="39962" xr:uid="{95612F5E-20EB-4491-B957-1CCE12FF8D1C}"/>
    <cellStyle name="Normal 11 6 2 2 3" xfId="39963" xr:uid="{3B34E37E-4456-4C6C-B058-9B6B9CAB7790}"/>
    <cellStyle name="Normal 11 6 2 3" xfId="39964" xr:uid="{E4A9B6EC-0FD3-48F4-BCF2-A3125072638C}"/>
    <cellStyle name="Normal 11 6 2 4" xfId="39965" xr:uid="{47F23579-B76B-4CE2-BF9C-8E7AE8CCAF0C}"/>
    <cellStyle name="Normal 11 6 3" xfId="39966" xr:uid="{1B387214-8498-43A7-B18A-24E709E656FE}"/>
    <cellStyle name="Normal 11 6 3 2" xfId="39967" xr:uid="{5F2C17D4-AF8B-42F8-A056-C79F9B2253CF}"/>
    <cellStyle name="Normal 11 6 3 3" xfId="39968" xr:uid="{126C0A0F-0DAD-4DE7-A779-B4D73F762117}"/>
    <cellStyle name="Normal 11 6 4" xfId="39969" xr:uid="{CEE0F230-37E2-4E73-B031-5DD346FFB5F2}"/>
    <cellStyle name="Normal 11 6 5" xfId="39970" xr:uid="{E2B02C53-6E15-4FCC-9F43-78CEA200511A}"/>
    <cellStyle name="Normal 11 7" xfId="13653" xr:uid="{49F83A61-4A11-4F67-BC0F-014DF4CC1A8A}"/>
    <cellStyle name="Normal 11 7 2" xfId="13654" xr:uid="{843A76FC-10BC-496F-BEF5-E0A18DA574B1}"/>
    <cellStyle name="Normal 11 7 2 2" xfId="39971" xr:uid="{BBAE1AA2-9B09-4536-9037-1B22B1C7309D}"/>
    <cellStyle name="Normal 11 7 2 2 2" xfId="39972" xr:uid="{3F1B5E23-97ED-41A4-AC69-705CBBDCF7CC}"/>
    <cellStyle name="Normal 11 7 2 2 3" xfId="39973" xr:uid="{3E4950FB-47D4-4A2C-9D80-7A8785BC421A}"/>
    <cellStyle name="Normal 11 7 2 3" xfId="39974" xr:uid="{194A5037-ABB4-4D64-8BE2-EE654B9D4FF0}"/>
    <cellStyle name="Normal 11 7 2 4" xfId="39975" xr:uid="{D5254BD5-DEC9-4E6C-B859-8505BA3EA785}"/>
    <cellStyle name="Normal 11 7 3" xfId="39976" xr:uid="{78DA2508-619C-4126-BED2-05E8CBA9272B}"/>
    <cellStyle name="Normal 11 7 3 2" xfId="39977" xr:uid="{7D0BFB95-3C4E-482C-AAED-6EDE37596FB2}"/>
    <cellStyle name="Normal 11 7 3 3" xfId="39978" xr:uid="{94F30A4C-9297-4880-A08B-7D54F896FE57}"/>
    <cellStyle name="Normal 11 7 4" xfId="39979" xr:uid="{5A19E87E-0FB6-4C95-98C5-E7348AF3CA2F}"/>
    <cellStyle name="Normal 11 7 5" xfId="39980" xr:uid="{79A85E8D-4D98-4160-AF83-CA96D1DCC304}"/>
    <cellStyle name="Normal 11 8" xfId="13655" xr:uid="{2B02AF43-042E-4BC1-B125-3CF2D8D21298}"/>
    <cellStyle name="Normal 11 8 2" xfId="13656" xr:uid="{3BE93068-B313-42D0-8E10-F9F1C28E2153}"/>
    <cellStyle name="Normal 11 8 2 2" xfId="39981" xr:uid="{D7B97290-CFDE-46DB-A6B9-4347629D418A}"/>
    <cellStyle name="Normal 11 8 2 2 2" xfId="39982" xr:uid="{66612AF8-6055-4602-B131-89FC6C1456FA}"/>
    <cellStyle name="Normal 11 8 2 2 3" xfId="39983" xr:uid="{5451F74D-1D73-45BC-A453-3A3FC366BFAC}"/>
    <cellStyle name="Normal 11 8 2 3" xfId="39984" xr:uid="{583A1D7F-E1D6-44F5-9730-74E4E4DFD7E7}"/>
    <cellStyle name="Normal 11 8 2 4" xfId="39985" xr:uid="{9493D344-D528-4E89-9EA0-AB044FBCD69A}"/>
    <cellStyle name="Normal 11 8 3" xfId="39986" xr:uid="{B443BDCB-98C3-4FC6-93DB-2BE66F1404C1}"/>
    <cellStyle name="Normal 11 8 3 2" xfId="39987" xr:uid="{DF1114D0-B014-4AED-B988-735E24B4EEC1}"/>
    <cellStyle name="Normal 11 8 3 3" xfId="39988" xr:uid="{02C28D2A-ED39-42CD-8817-F238DE3E3063}"/>
    <cellStyle name="Normal 11 8 4" xfId="39989" xr:uid="{0F4B0B1D-3D21-4E9D-AD06-B45CFBF2C5F7}"/>
    <cellStyle name="Normal 11 8 5" xfId="39990" xr:uid="{0EC49048-FD19-453F-A071-6B423C4A8CBB}"/>
    <cellStyle name="Normal 11 9" xfId="39991" xr:uid="{F0AD410D-FD03-41F8-BABD-EED562E0F937}"/>
    <cellStyle name="Normal 110" xfId="39992" xr:uid="{2C9AF77D-02CA-40EF-8AFD-7BC5F9A1702D}"/>
    <cellStyle name="Normal 111" xfId="39993" xr:uid="{DB9CD3A8-880C-48D6-8AD2-E7E5D2BDFA10}"/>
    <cellStyle name="Normal 112" xfId="39994" xr:uid="{46AC1021-AA82-45AF-82FD-E6CE2E0C51AF}"/>
    <cellStyle name="Normal 113" xfId="39995" xr:uid="{37B8561A-24C6-4520-9228-8EE35367F07C}"/>
    <cellStyle name="Normal 114" xfId="39996" xr:uid="{8717C750-C8E1-42E5-BB61-7E449F4D8E56}"/>
    <cellStyle name="Normal 115" xfId="39997" xr:uid="{EFDFDE2C-C0B7-44FE-9E84-A67CE4102506}"/>
    <cellStyle name="Normal 116" xfId="39998" xr:uid="{BC9AF321-1F09-45F0-AA98-6860D1183F0A}"/>
    <cellStyle name="Normal 117" xfId="39999" xr:uid="{271B84C7-9286-4085-AF12-75C5A121C320}"/>
    <cellStyle name="Normal 118" xfId="40000" xr:uid="{D03458B8-86DC-418F-A552-26EC6E123E60}"/>
    <cellStyle name="Normal 119" xfId="40001" xr:uid="{7E5E2437-B20F-4A77-BDAF-CCA27E994BCA}"/>
    <cellStyle name="Normal 12" xfId="4072" xr:uid="{ABDED5C6-8590-4D8F-9957-532146901149}"/>
    <cellStyle name="Normal 12 10" xfId="7447" xr:uid="{DCB09206-5F46-4CDD-A3AA-4097156D7D71}"/>
    <cellStyle name="Normal 12 2" xfId="7448" xr:uid="{CE85D883-9662-4970-9E50-5BEB2F0D0393}"/>
    <cellStyle name="Normal 12 3" xfId="7449" xr:uid="{46F50C58-8638-4772-8CAA-9D4D0242F142}"/>
    <cellStyle name="Normal 12 4" xfId="13657" xr:uid="{12D6F894-3BC7-48CD-BC1C-5155348FA35B}"/>
    <cellStyle name="Normal 12 4 2" xfId="13658" xr:uid="{8B96D89D-B74B-4826-971C-3EF2E596766E}"/>
    <cellStyle name="Normal 12 4 2 2" xfId="40002" xr:uid="{530C94D8-7365-4DB1-9C6E-56A4580C9563}"/>
    <cellStyle name="Normal 12 4 2 2 2" xfId="40003" xr:uid="{36216C54-AEBE-4AA2-82BC-896FDA0054D3}"/>
    <cellStyle name="Normal 12 4 2 2 3" xfId="40004" xr:uid="{C05913AA-7763-4105-83F7-7B6CB690C5F8}"/>
    <cellStyle name="Normal 12 4 2 3" xfId="40005" xr:uid="{1691D14F-0758-437C-8ECC-1F881E4E504F}"/>
    <cellStyle name="Normal 12 4 2 4" xfId="40006" xr:uid="{ADEF2F0D-0699-4E81-8558-3DA203A9E16F}"/>
    <cellStyle name="Normal 12 4 3" xfId="40007" xr:uid="{D4B36B39-309E-4125-A321-EE2C08EED4FC}"/>
    <cellStyle name="Normal 12 4 3 2" xfId="40008" xr:uid="{2CB686B0-A2CD-4984-8261-3CE780B91609}"/>
    <cellStyle name="Normal 12 4 3 3" xfId="40009" xr:uid="{2F54D299-7E56-4734-8394-800EA94BC92E}"/>
    <cellStyle name="Normal 12 4 4" xfId="40010" xr:uid="{FF339610-90FB-41A0-AF8C-2102534C6760}"/>
    <cellStyle name="Normal 12 4 5" xfId="40011" xr:uid="{5B02A3EF-1280-4E1A-A3F2-773C10BEAA33}"/>
    <cellStyle name="Normal 12 5" xfId="13659" xr:uid="{DF36467C-35FD-42F6-B21C-B11CB8F411A2}"/>
    <cellStyle name="Normal 12 5 2" xfId="13660" xr:uid="{E8A1B619-35A4-4E35-9C63-BEF81F3CF3ED}"/>
    <cellStyle name="Normal 12 5 2 2" xfId="40012" xr:uid="{D959DDC3-BA1A-4262-940C-33746DAA39D0}"/>
    <cellStyle name="Normal 12 5 2 2 2" xfId="40013" xr:uid="{58107F0D-8ECD-438F-853D-C4E35BF63607}"/>
    <cellStyle name="Normal 12 5 2 2 3" xfId="40014" xr:uid="{DF4500D3-61FE-4D0E-A255-D14B088E5A1F}"/>
    <cellStyle name="Normal 12 5 2 3" xfId="40015" xr:uid="{B371D1F9-7AD2-48B6-A8FE-01244982B381}"/>
    <cellStyle name="Normal 12 5 2 4" xfId="40016" xr:uid="{E54083F2-9D77-418D-8151-C3EFA2B3F2B9}"/>
    <cellStyle name="Normal 12 5 3" xfId="40017" xr:uid="{306881FC-A7B2-4EC6-B127-4035EE22300C}"/>
    <cellStyle name="Normal 12 5 3 2" xfId="40018" xr:uid="{DA46C9F5-CBA0-47F4-8126-47155D28567C}"/>
    <cellStyle name="Normal 12 5 3 3" xfId="40019" xr:uid="{B2F640C7-BA8B-4424-A28B-33CF3835AC12}"/>
    <cellStyle name="Normal 12 5 4" xfId="40020" xr:uid="{74B021C1-709F-4CC5-82AF-248CC74EE62E}"/>
    <cellStyle name="Normal 12 5 5" xfId="40021" xr:uid="{394A71CF-6A7E-41B2-BF1D-06ECE75C3BB4}"/>
    <cellStyle name="Normal 12 6" xfId="13661" xr:uid="{2E8EFBF6-3B52-44D4-A68F-B6D771DBB95F}"/>
    <cellStyle name="Normal 12 6 2" xfId="13662" xr:uid="{7418D091-BE58-4B11-9DBD-63DA3A0A24AB}"/>
    <cellStyle name="Normal 12 6 2 2" xfId="40022" xr:uid="{6B6EB9A1-3E4A-459F-A13C-59B2791A4B19}"/>
    <cellStyle name="Normal 12 6 2 2 2" xfId="40023" xr:uid="{2D98AF9D-3A2F-4AC7-8F2D-84EBDE45A0AF}"/>
    <cellStyle name="Normal 12 6 2 2 3" xfId="40024" xr:uid="{A3D9C209-8FD1-43CA-8F0B-2EB94F0941B5}"/>
    <cellStyle name="Normal 12 6 2 3" xfId="40025" xr:uid="{7D584249-5E35-457B-8D93-B6A2B14D4544}"/>
    <cellStyle name="Normal 12 6 2 4" xfId="40026" xr:uid="{30875197-3CED-4C58-BF4B-A1B9B24CB7CE}"/>
    <cellStyle name="Normal 12 6 3" xfId="40027" xr:uid="{10CB50F2-505D-4329-8F5D-AA8338803F10}"/>
    <cellStyle name="Normal 12 6 3 2" xfId="40028" xr:uid="{6D050B40-D831-4E93-800B-BC712C27CEE8}"/>
    <cellStyle name="Normal 12 6 3 3" xfId="40029" xr:uid="{AB9C63EA-A1F0-4144-9A4C-2963497CF4A3}"/>
    <cellStyle name="Normal 12 6 4" xfId="40030" xr:uid="{69639247-F111-47EB-89D1-6A329E7837AF}"/>
    <cellStyle name="Normal 12 6 5" xfId="40031" xr:uid="{4B818BA6-CF6D-4EA1-8B50-BC86511E2427}"/>
    <cellStyle name="Normal 12 7" xfId="13663" xr:uid="{15A0E348-15A0-435B-8FD2-E01294FF97D7}"/>
    <cellStyle name="Normal 12 7 2" xfId="13664" xr:uid="{D77BC7B5-1750-479B-A191-96E957E900B3}"/>
    <cellStyle name="Normal 12 7 2 2" xfId="40032" xr:uid="{7E1814E0-0357-4428-924C-1B9E31B81DE5}"/>
    <cellStyle name="Normal 12 7 2 2 2" xfId="40033" xr:uid="{646B5DF1-F88C-463A-8780-CF34B2D87716}"/>
    <cellStyle name="Normal 12 7 2 2 3" xfId="40034" xr:uid="{E0E24183-4127-4C2B-8BB5-0B2A2D47F98A}"/>
    <cellStyle name="Normal 12 7 2 3" xfId="40035" xr:uid="{F7BE0FC2-4A59-482B-9673-DD3474351251}"/>
    <cellStyle name="Normal 12 7 2 4" xfId="40036" xr:uid="{24E66693-2CCE-4DBE-B25B-4F1BE55C5ADE}"/>
    <cellStyle name="Normal 12 7 3" xfId="40037" xr:uid="{C75FE67B-4DB1-475F-B2CF-C26374189088}"/>
    <cellStyle name="Normal 12 7 3 2" xfId="40038" xr:uid="{5E177ECC-836E-4792-9802-7DBD04B2EE9D}"/>
    <cellStyle name="Normal 12 7 3 3" xfId="40039" xr:uid="{DB26D0B8-1474-4867-81D3-102A126B1193}"/>
    <cellStyle name="Normal 12 7 4" xfId="40040" xr:uid="{DB0E0DB5-75B1-4569-A350-1FEA2B352E4F}"/>
    <cellStyle name="Normal 12 7 5" xfId="40041" xr:uid="{82173972-0C7E-4FCD-AE25-F4999D79392B}"/>
    <cellStyle name="Normal 12 8" xfId="13665" xr:uid="{28974F93-C6C3-4CC3-A972-625985808C2F}"/>
    <cellStyle name="Normal 12 8 2" xfId="13666" xr:uid="{94C036B8-96ED-49D4-8C9C-98672035B823}"/>
    <cellStyle name="Normal 12 8 2 2" xfId="40042" xr:uid="{B1632B57-4143-4BF0-8C3E-D800F08BDAC5}"/>
    <cellStyle name="Normal 12 8 2 2 2" xfId="40043" xr:uid="{89AD815A-9278-48E7-BE66-D31AF33355EA}"/>
    <cellStyle name="Normal 12 8 2 2 3" xfId="40044" xr:uid="{5B319D56-0EFE-42DD-A614-F1E4BD790003}"/>
    <cellStyle name="Normal 12 8 2 3" xfId="40045" xr:uid="{918FF0AF-CF4F-44DC-B656-9C087FD7CF7C}"/>
    <cellStyle name="Normal 12 8 2 4" xfId="40046" xr:uid="{1CA7E377-70ED-41BE-83BE-835B2E78B0B8}"/>
    <cellStyle name="Normal 12 8 3" xfId="40047" xr:uid="{F858270D-C521-45B5-9FDC-C4789BEE7F18}"/>
    <cellStyle name="Normal 12 8 3 2" xfId="40048" xr:uid="{BDE0F735-837C-4A6B-BECD-FDD65780991C}"/>
    <cellStyle name="Normal 12 8 3 3" xfId="40049" xr:uid="{78A51F8A-1C8E-4AE9-B6C8-0638FD696B30}"/>
    <cellStyle name="Normal 12 8 4" xfId="40050" xr:uid="{BBBED67C-E5D9-4B07-AFB6-E6B3D46CC56F}"/>
    <cellStyle name="Normal 12 8 5" xfId="40051" xr:uid="{5749D67E-3F45-408B-8108-E771A3522EA7}"/>
    <cellStyle name="Normal 12 9" xfId="40052" xr:uid="{E8BE0CD4-25EC-4E9E-8967-70AFF7FB6894}"/>
    <cellStyle name="Normal 120" xfId="40053" xr:uid="{F90C4274-A931-4C06-8E51-7F0960E69C2B}"/>
    <cellStyle name="Normal 121" xfId="52" xr:uid="{53EEC38E-22B3-4C10-BD1C-E5E86D1797D2}"/>
    <cellStyle name="Normal 121 2" xfId="40054" xr:uid="{7CAAC41A-09B7-42D0-8D12-3E909F03D64B}"/>
    <cellStyle name="Normal 122" xfId="40055" xr:uid="{7B574061-0764-43C7-911E-D163D6731B10}"/>
    <cellStyle name="Normal 123" xfId="55" xr:uid="{75D68B3A-BF82-4CF0-BFE9-EF9C4E5D1CCD}"/>
    <cellStyle name="Normal 123 2" xfId="40056" xr:uid="{7DFA45D2-6CE0-4C26-97B5-EF2A7D91EFFC}"/>
    <cellStyle name="Normal 124" xfId="40057" xr:uid="{F768EBF9-9CA6-439D-B160-3EBCB78B7158}"/>
    <cellStyle name="Normal 125" xfId="40058" xr:uid="{C074D635-71EA-4691-91D2-34C3A9F127A1}"/>
    <cellStyle name="Normal 126" xfId="40059" xr:uid="{70A2B068-B6EE-456D-BBBF-0AEBC3D92E30}"/>
    <cellStyle name="Normal 127" xfId="58" xr:uid="{FCBB845F-B24F-43D1-ABB9-2B606F387852}"/>
    <cellStyle name="Normal 127 2" xfId="40060" xr:uid="{FA86BAD3-0160-4DD0-B3BC-1E514C42DD85}"/>
    <cellStyle name="Normal 128" xfId="59" xr:uid="{406FDFD6-10F0-4537-BBDA-EF884FF1FF68}"/>
    <cellStyle name="Normal 128 2" xfId="40061" xr:uid="{F222702D-7207-4CF5-B93F-44C57F996CC6}"/>
    <cellStyle name="Normal 129" xfId="60" xr:uid="{47623980-32E2-46F4-AE2C-1325C0F95B0A}"/>
    <cellStyle name="Normal 129 2" xfId="40062" xr:uid="{31FA34D2-9C9D-44F5-AEE3-0A1BFDED5DCB}"/>
    <cellStyle name="Normal 13" xfId="4074" xr:uid="{121CF5BC-6A5F-4F11-BF0B-9B036BBBBA75}"/>
    <cellStyle name="Normal 13 2" xfId="7451" xr:uid="{F1E553FD-3DB0-467F-9147-ADC59B00E2F6}"/>
    <cellStyle name="Normal 13 3" xfId="7452" xr:uid="{E68B9475-B1BA-49A5-9D5F-F83A900B97CB}"/>
    <cellStyle name="Normal 13 4" xfId="13667" xr:uid="{E2F7EE76-DEFD-4CB3-AC15-452225299C7A}"/>
    <cellStyle name="Normal 13 4 2" xfId="13668" xr:uid="{9DD1206A-B227-456F-8A84-1C2363112800}"/>
    <cellStyle name="Normal 13 4 2 2" xfId="40063" xr:uid="{D76DAA28-6C96-4A30-9DB8-CA86EEE38FCF}"/>
    <cellStyle name="Normal 13 4 2 2 2" xfId="40064" xr:uid="{4EA19EEC-FE27-4B82-BF6D-DDD06D34BA29}"/>
    <cellStyle name="Normal 13 4 2 2 3" xfId="40065" xr:uid="{E509CAC5-A2C3-4090-8136-387C3C4D563F}"/>
    <cellStyle name="Normal 13 4 2 3" xfId="40066" xr:uid="{AC84297F-1E2B-4763-802C-05D07D284728}"/>
    <cellStyle name="Normal 13 4 2 4" xfId="40067" xr:uid="{A8DDF8E0-5698-4F68-86D1-F35C771164D2}"/>
    <cellStyle name="Normal 13 4 3" xfId="40068" xr:uid="{515880E6-41C2-4EA1-B802-332C5A9E027E}"/>
    <cellStyle name="Normal 13 4 3 2" xfId="40069" xr:uid="{D8ABCD39-DA11-415E-B9B2-D6641908C1DD}"/>
    <cellStyle name="Normal 13 4 3 3" xfId="40070" xr:uid="{EDE71644-88CE-47C7-A914-C857248878F6}"/>
    <cellStyle name="Normal 13 4 4" xfId="40071" xr:uid="{7D90D918-89D5-4538-92EC-BEC9418D03AF}"/>
    <cellStyle name="Normal 13 4 5" xfId="40072" xr:uid="{40BD0956-768E-4589-8453-1B3AE51002FF}"/>
    <cellStyle name="Normal 13 5" xfId="13669" xr:uid="{AA9DE6A2-E339-4C26-A04F-0043BBC80327}"/>
    <cellStyle name="Normal 13 5 2" xfId="13670" xr:uid="{13A79CFD-BD29-4E58-8DA8-BCAE0E46D115}"/>
    <cellStyle name="Normal 13 5 2 2" xfId="40073" xr:uid="{17F39DBC-D25A-4C08-A88B-E17A7816DBD9}"/>
    <cellStyle name="Normal 13 5 2 2 2" xfId="40074" xr:uid="{ADF2E1C9-B6F7-4448-BF19-2E9E45D0101D}"/>
    <cellStyle name="Normal 13 5 2 2 3" xfId="40075" xr:uid="{5275940A-07B6-4758-9D7A-392615E74630}"/>
    <cellStyle name="Normal 13 5 2 3" xfId="40076" xr:uid="{AF0D1915-1839-4270-9F87-E6D3468BEB42}"/>
    <cellStyle name="Normal 13 5 2 4" xfId="40077" xr:uid="{90DF965C-6E0C-4515-BAC7-3B238BED2571}"/>
    <cellStyle name="Normal 13 5 3" xfId="40078" xr:uid="{8F20957A-C82B-434E-A239-5AF219B30D7C}"/>
    <cellStyle name="Normal 13 5 3 2" xfId="40079" xr:uid="{B29C96D6-4825-47A9-A64B-067C2FAC4E27}"/>
    <cellStyle name="Normal 13 5 3 3" xfId="40080" xr:uid="{9EA2B35C-89E5-4B2A-B9EE-1E6B7F4D40E0}"/>
    <cellStyle name="Normal 13 5 4" xfId="40081" xr:uid="{F996D1A4-3A88-4A36-8875-4775CFB2BD1E}"/>
    <cellStyle name="Normal 13 5 5" xfId="40082" xr:uid="{26091A10-99E0-41AE-8FCF-E6C8C086B51B}"/>
    <cellStyle name="Normal 13 6" xfId="13671" xr:uid="{13B9C3ED-BF5B-4D39-9480-D5568DF5FBA6}"/>
    <cellStyle name="Normal 13 6 2" xfId="13672" xr:uid="{4D04B0D8-0B95-4809-8A9D-5E9FD817F021}"/>
    <cellStyle name="Normal 13 6 2 2" xfId="40083" xr:uid="{B27013CC-5707-4074-B722-B81E89E545EF}"/>
    <cellStyle name="Normal 13 6 2 2 2" xfId="40084" xr:uid="{5A8DD882-C472-4DAA-B06C-EE3508581734}"/>
    <cellStyle name="Normal 13 6 2 2 3" xfId="40085" xr:uid="{9DCD618E-7AA7-46B3-9ABC-787058BCB871}"/>
    <cellStyle name="Normal 13 6 2 3" xfId="40086" xr:uid="{00AA37D1-82E8-4921-B3F1-1AC5824E7A2E}"/>
    <cellStyle name="Normal 13 6 2 4" xfId="40087" xr:uid="{C00105C3-AE5C-4F54-AD7F-CEFC3DD0BEA3}"/>
    <cellStyle name="Normal 13 6 3" xfId="40088" xr:uid="{7F7D33F8-0933-410A-BD3D-7E3F531FAF69}"/>
    <cellStyle name="Normal 13 6 3 2" xfId="40089" xr:uid="{4D9125C6-FAC5-4F81-A94E-9E2E19186A2F}"/>
    <cellStyle name="Normal 13 6 3 3" xfId="40090" xr:uid="{8D2A3EFB-8012-4996-AA31-BA461C3EDB6D}"/>
    <cellStyle name="Normal 13 6 4" xfId="40091" xr:uid="{13797CC5-5F21-48E8-95E7-B65F8D9ACE80}"/>
    <cellStyle name="Normal 13 6 5" xfId="40092" xr:uid="{CA14C0BC-6F3A-45A9-951E-E2084E778418}"/>
    <cellStyle name="Normal 13 7" xfId="13673" xr:uid="{BAD729DF-A2B6-4099-A7DE-E0C007FB25BB}"/>
    <cellStyle name="Normal 13 7 2" xfId="13674" xr:uid="{1B4FC0E4-43FC-4325-8EAD-8B7CC217ABC9}"/>
    <cellStyle name="Normal 13 7 2 2" xfId="40093" xr:uid="{8E9749E4-4FD6-42C4-9BDD-5FBECC6B189C}"/>
    <cellStyle name="Normal 13 7 2 2 2" xfId="40094" xr:uid="{0E506597-CC15-4230-8E94-ED43BF2CF414}"/>
    <cellStyle name="Normal 13 7 2 2 3" xfId="40095" xr:uid="{4058BE46-6ABF-42D4-B3E3-B15CA21D2600}"/>
    <cellStyle name="Normal 13 7 2 3" xfId="40096" xr:uid="{8610997D-9368-432A-BD23-FCCBF4AAD608}"/>
    <cellStyle name="Normal 13 7 2 4" xfId="40097" xr:uid="{90926DE9-16D9-4D8C-998B-3E6B99866A51}"/>
    <cellStyle name="Normal 13 7 3" xfId="40098" xr:uid="{A6605D30-5F05-48FF-94F7-64140FC948C8}"/>
    <cellStyle name="Normal 13 7 3 2" xfId="40099" xr:uid="{B692D321-9ACF-4B34-BAEC-54CCA06C5861}"/>
    <cellStyle name="Normal 13 7 3 3" xfId="40100" xr:uid="{D03E939A-8700-4D61-8B02-A19B3759A8F4}"/>
    <cellStyle name="Normal 13 7 4" xfId="40101" xr:uid="{357E11BD-703E-47E2-81FF-A254048D4B55}"/>
    <cellStyle name="Normal 13 7 5" xfId="40102" xr:uid="{C11A5E0A-B780-490A-B27E-E831AF419392}"/>
    <cellStyle name="Normal 13 8" xfId="13675" xr:uid="{5CF587BB-203D-4BB7-A4EE-C47015DEA42C}"/>
    <cellStyle name="Normal 13 8 2" xfId="13676" xr:uid="{F8FB75D3-F49B-464D-A5A1-84CFBF675DD5}"/>
    <cellStyle name="Normal 13 8 2 2" xfId="40103" xr:uid="{FB2BE739-A945-4E82-B7CE-9D7860E96E26}"/>
    <cellStyle name="Normal 13 8 2 2 2" xfId="40104" xr:uid="{4B2FD98C-0D2F-4673-82AB-8F81C5896372}"/>
    <cellStyle name="Normal 13 8 2 2 3" xfId="40105" xr:uid="{87BACCBB-4B41-4375-9DD8-8520B6CF4FDE}"/>
    <cellStyle name="Normal 13 8 2 3" xfId="40106" xr:uid="{EF5AB6D3-1B27-4FC7-A2E2-1836A64D4DBC}"/>
    <cellStyle name="Normal 13 8 2 4" xfId="40107" xr:uid="{6A7299F7-146E-4442-BF63-F8C28A8A551B}"/>
    <cellStyle name="Normal 13 8 3" xfId="40108" xr:uid="{A628A4F9-5935-4733-9BD8-B4E278368F8C}"/>
    <cellStyle name="Normal 13 8 3 2" xfId="40109" xr:uid="{7619B535-18B5-4512-84FF-6FC589A90EB7}"/>
    <cellStyle name="Normal 13 8 3 3" xfId="40110" xr:uid="{1345CCE7-5BF7-4306-A4D3-35C96F2D4182}"/>
    <cellStyle name="Normal 13 8 4" xfId="40111" xr:uid="{373AE072-F420-431B-AC48-0B5DA3E1A7BD}"/>
    <cellStyle name="Normal 13 8 5" xfId="40112" xr:uid="{31EA234B-11F7-436C-BCD7-896D31C31DA8}"/>
    <cellStyle name="Normal 13 9" xfId="7450" xr:uid="{D3CC0E00-E30C-4C84-B9C1-5F96CFB44F21}"/>
    <cellStyle name="Normal 130" xfId="43842" xr:uid="{618F5F52-89C6-466D-AA6A-158B1D840CF9}"/>
    <cellStyle name="Normal 131" xfId="43951" xr:uid="{2E299958-E020-47AC-8AF4-013F53D7C367}"/>
    <cellStyle name="Normal 132" xfId="61" xr:uid="{DF9BDE21-E5A4-481C-BB36-DBF6C110FA7B}"/>
    <cellStyle name="Normal 133" xfId="63" xr:uid="{121CC390-552A-4DBD-827F-B2A2DFF8760C}"/>
    <cellStyle name="Normal 134" xfId="43970" xr:uid="{28AF7429-23E5-4E57-87B7-CE8CD7CC411F}"/>
    <cellStyle name="Normal 135" xfId="65" xr:uid="{52B9E30D-DD11-4B8B-A0A4-A67E99533293}"/>
    <cellStyle name="Normal 136" xfId="66" xr:uid="{AF8C95FD-4731-473B-9E89-39DB0E95B3BC}"/>
    <cellStyle name="Normal 137" xfId="68" xr:uid="{CE940A15-4F1D-464B-91CC-E9AA110B32BF}"/>
    <cellStyle name="Normal 138" xfId="70" xr:uid="{720F5EC3-5B06-4C94-9562-C1D0DF48E725}"/>
    <cellStyle name="Normal 139" xfId="43971" xr:uid="{EC0338E4-79B4-44CF-B535-37D56A19DCC1}"/>
    <cellStyle name="Normal 14" xfId="4076" xr:uid="{3F5AFAC0-F105-4AA8-AE04-BC9978363F23}"/>
    <cellStyle name="Normal 14 10" xfId="8313" xr:uid="{B8BFC108-6484-4ED1-BFE6-DB41F7AC3F37}"/>
    <cellStyle name="Normal 14 11" xfId="7453" xr:uid="{992F9397-7565-4EF7-AB30-3E44D376AEE3}"/>
    <cellStyle name="Normal 14 2" xfId="7454" xr:uid="{6D15C858-082F-44D1-A6CB-028CE5D39524}"/>
    <cellStyle name="Normal 14 3" xfId="7455" xr:uid="{1E4C45F6-DB72-474D-87A9-94AB1B1E02D7}"/>
    <cellStyle name="Normal 14 4" xfId="13677" xr:uid="{2FD969E5-19C5-407F-A7C3-E043B375E7BE}"/>
    <cellStyle name="Normal 14 5" xfId="13678" xr:uid="{016F39B1-8ECE-4729-8432-5A5B02A28757}"/>
    <cellStyle name="Normal 14 6" xfId="13679" xr:uid="{7F6ACA48-E3D5-4369-8DCD-BFC2F667559E}"/>
    <cellStyle name="Normal 14 7" xfId="13680" xr:uid="{5F1110F4-ABA4-4C4E-906A-8B963512E475}"/>
    <cellStyle name="Normal 14 8" xfId="13681" xr:uid="{5C6089F1-4776-4984-86B4-AAC3CE3834DA}"/>
    <cellStyle name="Normal 14 9" xfId="13682" xr:uid="{7F89CC54-55FA-49EB-8BE8-056225B20807}"/>
    <cellStyle name="Normal 140" xfId="43974" xr:uid="{34A9257D-4943-4473-A47B-89246BC26BA7}"/>
    <cellStyle name="Normal 141" xfId="43982" xr:uid="{027417FE-7A04-4901-9266-D988D59B1357}"/>
    <cellStyle name="Normal 142" xfId="43986" xr:uid="{1C6131DC-BE80-4AF7-BAA1-C6069C1C37EF}"/>
    <cellStyle name="Normal 143" xfId="43988" xr:uid="{40608BF6-36AB-488F-B8C7-342752B32C39}"/>
    <cellStyle name="Normal 144" xfId="4518" xr:uid="{21CC5283-A3AD-41A2-B4F5-BE8E4B5DF080}"/>
    <cellStyle name="Normal 145" xfId="43993" xr:uid="{5A4C22EB-86A6-4052-BD72-0BB3280012AA}"/>
    <cellStyle name="Normal 146" xfId="43994" xr:uid="{2CECEC7E-22A9-4131-99A4-00C851E4A92C}"/>
    <cellStyle name="Normal 147" xfId="43999" xr:uid="{802BA52C-1C30-4229-A84C-B18237653E61}"/>
    <cellStyle name="Normal 148" xfId="44001" xr:uid="{9E49CCBD-85FB-4E8A-B644-E9993BEEA583}"/>
    <cellStyle name="Normal 149" xfId="44009" xr:uid="{48C7972E-BBDF-47B3-B4CD-7B14BA43F4A8}"/>
    <cellStyle name="Normal 15" xfId="7456" xr:uid="{0F215B9A-C81C-4DB5-9A57-EA76D9BAA281}"/>
    <cellStyle name="Normal 15 2" xfId="13683" xr:uid="{90B3F888-765A-49DA-A594-7B142C8B76BF}"/>
    <cellStyle name="Normal 15 3" xfId="13684" xr:uid="{A5CA2F2D-C5DB-4CFA-B89E-BF59A830ED03}"/>
    <cellStyle name="Normal 150" xfId="44023" xr:uid="{E9A5F8EA-E50E-4366-B3B1-8795A1CD5117}"/>
    <cellStyle name="Normal 151" xfId="44013" xr:uid="{24290069-65C7-461B-8BC4-C67CE587D788}"/>
    <cellStyle name="Normal 152" xfId="4520" xr:uid="{72B9FE86-FA61-46E4-9E4A-B17CA26CAF1E}"/>
    <cellStyle name="Normal 153" xfId="44026" xr:uid="{6446C2EB-2DEE-4C50-B1F4-31E9110907BE}"/>
    <cellStyle name="Normal 154" xfId="52310" xr:uid="{F8AA3F58-B039-4017-AC2A-9D6E14F340BF}"/>
    <cellStyle name="Normal 155" xfId="52315" xr:uid="{56D78B10-CEA7-421B-9FE9-7EC8D5E3C2E2}"/>
    <cellStyle name="Normal 16" xfId="7457" xr:uid="{F9E4A099-1115-4B54-BD83-80F08F664E43}"/>
    <cellStyle name="Normal 16 2" xfId="7458" xr:uid="{F9F861BF-3CDE-4DCA-BCA5-08794385B1F3}"/>
    <cellStyle name="Normal 16 3" xfId="7459" xr:uid="{238A644C-87D1-4D87-BBEF-578EE6823BA5}"/>
    <cellStyle name="Normal 16 4" xfId="13685" xr:uid="{36E14954-FC79-4B5B-859B-EB9229F7938A}"/>
    <cellStyle name="Normal 16 5" xfId="13686" xr:uid="{4052D01F-D7C4-41D9-BFB0-B0AF1D55355B}"/>
    <cellStyle name="Normal 16 6" xfId="13687" xr:uid="{390CA545-813B-487D-879A-B0176C293333}"/>
    <cellStyle name="Normal 16 7" xfId="13688" xr:uid="{44DD0AC4-9226-408A-9A91-65B83CDB0D21}"/>
    <cellStyle name="Normal 16 8" xfId="13689" xr:uid="{3A675DA8-CE32-423A-B701-5DCEDAB59743}"/>
    <cellStyle name="Normal 164" xfId="52317" xr:uid="{C04666E8-88E1-4740-9DD4-59754640A69C}"/>
    <cellStyle name="Normal 17" xfId="7460" xr:uid="{13D43453-97AF-4052-82EF-D6CDC3D5D93E}"/>
    <cellStyle name="Normal 17 2" xfId="13690" xr:uid="{29FA60CC-2DFF-4B71-A35C-B3A220E66058}"/>
    <cellStyle name="Normal 17 2 2" xfId="13691" xr:uid="{CBA368FE-BD4D-48B2-88E7-54BD6234A9E7}"/>
    <cellStyle name="Normal 17 2 2 2" xfId="40113" xr:uid="{D3A0DC99-4845-478B-A894-F56CA144C822}"/>
    <cellStyle name="Normal 17 2 2 2 2" xfId="40114" xr:uid="{BD2F5563-018A-400C-90FE-D033497F2CE5}"/>
    <cellStyle name="Normal 17 2 2 2 3" xfId="40115" xr:uid="{CFCCF0A8-47B5-432F-B784-355A691839B3}"/>
    <cellStyle name="Normal 17 2 2 3" xfId="40116" xr:uid="{707200CE-EDB1-4967-AF76-078F451C6E73}"/>
    <cellStyle name="Normal 17 2 2 4" xfId="40117" xr:uid="{6FA7605D-0304-4043-A60A-D0AF8F096D7B}"/>
    <cellStyle name="Normal 17 2 3" xfId="40118" xr:uid="{FD51419D-E0DB-40C3-998C-FE9F0C8CE2BC}"/>
    <cellStyle name="Normal 17 2 3 2" xfId="40119" xr:uid="{5EE9AEDC-54D8-43EE-89B9-98638002570C}"/>
    <cellStyle name="Normal 17 2 3 3" xfId="40120" xr:uid="{A05A7C4A-9CF7-48C3-B67E-694F9A6C8DA1}"/>
    <cellStyle name="Normal 17 2 4" xfId="40121" xr:uid="{F31DEC19-7F0B-4165-A85C-C57909B2CD65}"/>
    <cellStyle name="Normal 17 2 5" xfId="40122" xr:uid="{87243292-1506-4F75-8116-1A31497ECBE3}"/>
    <cellStyle name="Normal 17 3" xfId="13692" xr:uid="{0684A14C-6E35-4177-9A81-9C54B08AF67C}"/>
    <cellStyle name="Normal 17 3 2" xfId="13693" xr:uid="{6478C609-AA70-42EE-9C03-45010CEE24A0}"/>
    <cellStyle name="Normal 17 3 2 2" xfId="40123" xr:uid="{BA02FEF8-F9F3-403A-A950-BFDECE910F8D}"/>
    <cellStyle name="Normal 17 3 2 2 2" xfId="40124" xr:uid="{2BCAE5D4-658C-4987-9E2F-E2C070DCA38F}"/>
    <cellStyle name="Normal 17 3 2 2 3" xfId="40125" xr:uid="{5F4F6034-7B2E-488D-BF3D-3AAEA2FED3A6}"/>
    <cellStyle name="Normal 17 3 2 3" xfId="40126" xr:uid="{2D421E22-1AB6-4809-8C5F-8B1E43661852}"/>
    <cellStyle name="Normal 17 3 2 4" xfId="40127" xr:uid="{64A29F73-BED2-45B1-8443-7229ACC33B46}"/>
    <cellStyle name="Normal 17 3 3" xfId="40128" xr:uid="{9D4AA1F1-2566-4DE8-A4DD-69E3ECE900CB}"/>
    <cellStyle name="Normal 17 3 3 2" xfId="40129" xr:uid="{46066CC0-F4D7-49D3-81C1-9E71035F5163}"/>
    <cellStyle name="Normal 17 3 3 3" xfId="40130" xr:uid="{ADFCFA8D-4197-4F50-9260-B676971DE102}"/>
    <cellStyle name="Normal 17 3 4" xfId="40131" xr:uid="{6106FFB7-233A-4CDF-951D-08DCBB76D2C4}"/>
    <cellStyle name="Normal 17 3 5" xfId="40132" xr:uid="{63AE7A1D-4D90-49A1-AD80-B5406777BE69}"/>
    <cellStyle name="Normal 17 4" xfId="13694" xr:uid="{6FE9F843-DEF9-4E9E-8E24-A4AE2B31944F}"/>
    <cellStyle name="Normal 17 4 2" xfId="13695" xr:uid="{7D214F5C-3DFF-4FDD-A91B-E1A1B2F88C16}"/>
    <cellStyle name="Normal 17 4 2 2" xfId="40133" xr:uid="{1CFC8441-BFB4-4F09-AE5C-DAA71C5859B1}"/>
    <cellStyle name="Normal 17 4 2 2 2" xfId="40134" xr:uid="{9E637D70-5AF8-4042-84FB-646471F993C8}"/>
    <cellStyle name="Normal 17 4 2 2 3" xfId="40135" xr:uid="{C659D534-42C5-4EEC-9439-6463B20F7503}"/>
    <cellStyle name="Normal 17 4 2 3" xfId="40136" xr:uid="{B3715630-6D69-4A68-98B0-BE52D5FB62FB}"/>
    <cellStyle name="Normal 17 4 2 4" xfId="40137" xr:uid="{26718535-4030-494E-8C20-A6AED16604DB}"/>
    <cellStyle name="Normal 17 4 3" xfId="40138" xr:uid="{94234B40-CEC1-40DE-BB1B-FEFEA58EC531}"/>
    <cellStyle name="Normal 17 4 3 2" xfId="40139" xr:uid="{8A8D16BB-A38A-4294-B352-9BFC39F7240A}"/>
    <cellStyle name="Normal 17 4 3 3" xfId="40140" xr:uid="{B9EE5BE9-847A-400E-9B02-B6D7FC389A44}"/>
    <cellStyle name="Normal 17 4 4" xfId="40141" xr:uid="{4CE7670D-C90D-408B-A3F6-C7AEA42DF85C}"/>
    <cellStyle name="Normal 17 4 5" xfId="40142" xr:uid="{9B39777F-8304-4C8C-B201-65361CDE0F18}"/>
    <cellStyle name="Normal 17 5" xfId="13696" xr:uid="{9E6A1441-C390-4A2A-8DB1-86AB0422B71E}"/>
    <cellStyle name="Normal 17 5 2" xfId="13697" xr:uid="{826A442B-653B-4AC6-9109-7A2999A94B22}"/>
    <cellStyle name="Normal 17 5 2 2" xfId="40143" xr:uid="{87A40A35-D114-445F-8F0D-680C0E1AF3B4}"/>
    <cellStyle name="Normal 17 5 2 2 2" xfId="40144" xr:uid="{A8849E21-4800-4DBC-929B-2413A30BCBEC}"/>
    <cellStyle name="Normal 17 5 2 2 3" xfId="40145" xr:uid="{2F4EF168-E1EE-49C3-9F02-08F4BB1BE5D9}"/>
    <cellStyle name="Normal 17 5 2 3" xfId="40146" xr:uid="{7F89FFD5-AB83-4D6D-9BA0-692B94C1FEF0}"/>
    <cellStyle name="Normal 17 5 2 4" xfId="40147" xr:uid="{D2EB7498-57A8-483A-883F-DED7A6871973}"/>
    <cellStyle name="Normal 17 5 3" xfId="40148" xr:uid="{20604E17-0DB4-42D6-A870-B0EEBB5D37BE}"/>
    <cellStyle name="Normal 17 5 3 2" xfId="40149" xr:uid="{4CFDA144-534B-4B38-93FA-9166FB7BE0A4}"/>
    <cellStyle name="Normal 17 5 3 3" xfId="40150" xr:uid="{ACD8264B-87A6-4078-9BDD-5D7943EA50B2}"/>
    <cellStyle name="Normal 17 5 4" xfId="40151" xr:uid="{E35F0E3B-B171-42C9-AF68-15524741C427}"/>
    <cellStyle name="Normal 17 5 5" xfId="40152" xr:uid="{06C98CE6-D84D-4A59-95CA-CADAE038E9D4}"/>
    <cellStyle name="Normal 17 6" xfId="13698" xr:uid="{69884DFF-9DC5-468E-AFB5-D40F95F3F96B}"/>
    <cellStyle name="Normal 17 6 2" xfId="13699" xr:uid="{21E0EA14-55A5-4402-A847-9A963CB77988}"/>
    <cellStyle name="Normal 17 6 2 2" xfId="40153" xr:uid="{757F610D-0EF4-4D66-873B-E7F60E1ED069}"/>
    <cellStyle name="Normal 17 6 2 2 2" xfId="40154" xr:uid="{C4FCDD04-E4FC-487C-8DEC-D4D941886626}"/>
    <cellStyle name="Normal 17 6 2 2 3" xfId="40155" xr:uid="{EBC3637C-8D5B-4314-A047-8CC5ACCC35E0}"/>
    <cellStyle name="Normal 17 6 2 3" xfId="40156" xr:uid="{A62323E3-CC48-4996-B2C6-F12799C8CC6A}"/>
    <cellStyle name="Normal 17 6 2 4" xfId="40157" xr:uid="{38A73FBE-79EA-4666-9FE0-9C5F59B7AE1C}"/>
    <cellStyle name="Normal 17 6 3" xfId="40158" xr:uid="{078FBE8A-775C-40A8-A249-F9A20D5406A9}"/>
    <cellStyle name="Normal 17 6 3 2" xfId="40159" xr:uid="{D76CEDF1-BED8-4C7F-B25F-C242812388F2}"/>
    <cellStyle name="Normal 17 6 3 3" xfId="40160" xr:uid="{C1FB8517-A7FD-41D9-9915-AA061DA22A2E}"/>
    <cellStyle name="Normal 17 6 4" xfId="40161" xr:uid="{99C725B1-1E9A-494C-A70E-95C770ED1647}"/>
    <cellStyle name="Normal 17 6 5" xfId="40162" xr:uid="{2C217A43-77B9-454C-8CD0-D465ADFED52A}"/>
    <cellStyle name="Normal 18" xfId="7461" xr:uid="{D0A12A2F-4E82-4836-A203-BEBD511C8A14}"/>
    <cellStyle name="Normal 18 2" xfId="13700" xr:uid="{6A33D82C-90AD-46F1-A4D0-8B7088D30D36}"/>
    <cellStyle name="Normal 18 2 2" xfId="13701" xr:uid="{A49A31AC-95F0-4C6F-82AE-226A305A2FB3}"/>
    <cellStyle name="Normal 18 2 2 2" xfId="40163" xr:uid="{B4E4E867-3806-4F46-824F-7E12A5848644}"/>
    <cellStyle name="Normal 18 2 2 2 2" xfId="40164" xr:uid="{AEB303FB-5582-44F9-9D86-5BDCA808730B}"/>
    <cellStyle name="Normal 18 2 2 2 3" xfId="40165" xr:uid="{6DBED571-4CDC-4011-9941-BF825B23DEB9}"/>
    <cellStyle name="Normal 18 2 2 3" xfId="40166" xr:uid="{5372557D-A871-4FAC-886C-E0CE5CEF924E}"/>
    <cellStyle name="Normal 18 2 2 4" xfId="40167" xr:uid="{B2B18CDF-516B-4631-A4D2-42C7E764151F}"/>
    <cellStyle name="Normal 18 2 3" xfId="40168" xr:uid="{17C21802-F2C9-4FAE-B722-7CC4ED470EBB}"/>
    <cellStyle name="Normal 18 2 3 2" xfId="40169" xr:uid="{2AC620F1-B999-4750-B06B-237F6643EC7B}"/>
    <cellStyle name="Normal 18 2 3 3" xfId="40170" xr:uid="{ECB85CB4-DFD1-4863-9596-2B530BAD3310}"/>
    <cellStyle name="Normal 18 2 4" xfId="40171" xr:uid="{9387483A-1EEE-4FAA-9EA5-3DA1E1D999ED}"/>
    <cellStyle name="Normal 18 2 5" xfId="40172" xr:uid="{7CFEFBB2-D40A-4EB3-AAF0-7FE8C8172B49}"/>
    <cellStyle name="Normal 18 3" xfId="13702" xr:uid="{E9C7B48E-1026-4B80-9E4A-E824705CA8DC}"/>
    <cellStyle name="Normal 18 3 2" xfId="13703" xr:uid="{6BC9DB35-797D-43B6-A94A-6569F161F0B1}"/>
    <cellStyle name="Normal 18 3 2 2" xfId="40173" xr:uid="{75A1FA7B-39A8-4812-9AA6-AA5FA47F616F}"/>
    <cellStyle name="Normal 18 3 2 2 2" xfId="40174" xr:uid="{58977908-4D82-44D7-9B38-871212A92D64}"/>
    <cellStyle name="Normal 18 3 2 2 3" xfId="40175" xr:uid="{425B27AC-7C14-47D1-BE2F-3C6AC9B47F75}"/>
    <cellStyle name="Normal 18 3 2 3" xfId="40176" xr:uid="{F9C41C38-0448-45C0-931A-44338BFDDE88}"/>
    <cellStyle name="Normal 18 3 2 4" xfId="40177" xr:uid="{2B462518-237E-4D95-B633-E5D25B88C5A1}"/>
    <cellStyle name="Normal 18 3 3" xfId="40178" xr:uid="{E8EE7138-1596-49A0-89C8-B41807B4AD6D}"/>
    <cellStyle name="Normal 18 3 3 2" xfId="40179" xr:uid="{6F359809-EC60-4721-8C9A-759C90B66EE6}"/>
    <cellStyle name="Normal 18 3 3 3" xfId="40180" xr:uid="{929A3D4A-C5BE-40D7-A4F6-BC767A40B29E}"/>
    <cellStyle name="Normal 18 3 4" xfId="40181" xr:uid="{E05C823B-353F-4D2A-BB20-4EC646002A45}"/>
    <cellStyle name="Normal 18 3 5" xfId="40182" xr:uid="{46A43AA7-920F-42E5-9E97-9A56C1C237DB}"/>
    <cellStyle name="Normal 18 4" xfId="13704" xr:uid="{359A43B9-FA69-4BC9-BF66-B352DA7BFA18}"/>
    <cellStyle name="Normal 18 4 2" xfId="13705" xr:uid="{FA89CDC9-D822-4B78-BE64-1F51ABA92283}"/>
    <cellStyle name="Normal 18 4 2 2" xfId="40183" xr:uid="{176A91AF-068E-4C56-9ACA-B55085EBA46E}"/>
    <cellStyle name="Normal 18 4 2 2 2" xfId="40184" xr:uid="{E0A50007-AC1F-4B57-80BC-CDAE0FF950A8}"/>
    <cellStyle name="Normal 18 4 2 2 3" xfId="40185" xr:uid="{AF398252-AC83-46BD-AF7B-9E31C2C7DBDC}"/>
    <cellStyle name="Normal 18 4 2 3" xfId="40186" xr:uid="{DE8537B3-1D0A-4B13-85B1-C7D1A7671EDB}"/>
    <cellStyle name="Normal 18 4 2 4" xfId="40187" xr:uid="{C2EE5F0F-E75D-4D66-8EC2-514EED5E4E62}"/>
    <cellStyle name="Normal 18 4 3" xfId="40188" xr:uid="{5C32463A-9A63-499C-BC6C-553D5B16AD80}"/>
    <cellStyle name="Normal 18 4 3 2" xfId="40189" xr:uid="{E10AD142-A62D-467A-8EFC-6CB398BAAE29}"/>
    <cellStyle name="Normal 18 4 3 3" xfId="40190" xr:uid="{7E022126-86D2-4F17-A55B-83BBE2975A08}"/>
    <cellStyle name="Normal 18 4 4" xfId="40191" xr:uid="{157E20A9-21F9-4DE0-9650-6A43BAA40B9E}"/>
    <cellStyle name="Normal 18 4 5" xfId="40192" xr:uid="{29A16557-384F-4D5D-9DEF-A17E40F2C548}"/>
    <cellStyle name="Normal 18 5" xfId="13706" xr:uid="{9ACD1FB9-85C3-47F6-9DFF-0C8F3F579E65}"/>
    <cellStyle name="Normal 18 5 2" xfId="13707" xr:uid="{0BC492D3-982A-4405-A5B4-4A80A88CD200}"/>
    <cellStyle name="Normal 18 5 2 2" xfId="40193" xr:uid="{AF0600CB-B938-4A90-A723-6FE925F87317}"/>
    <cellStyle name="Normal 18 5 2 2 2" xfId="40194" xr:uid="{35663A5F-C405-482E-902F-DC8DF45F2F43}"/>
    <cellStyle name="Normal 18 5 2 2 3" xfId="40195" xr:uid="{BEF67287-2BF8-4E94-BB68-94FB04E6E781}"/>
    <cellStyle name="Normal 18 5 2 3" xfId="40196" xr:uid="{A66A38A4-148F-45AC-B856-161D05362420}"/>
    <cellStyle name="Normal 18 5 2 4" xfId="40197" xr:uid="{5AE041A7-2D6A-40A7-8E46-140EE9880726}"/>
    <cellStyle name="Normal 18 5 3" xfId="40198" xr:uid="{090406D0-7302-473E-827F-64DF36CA08BD}"/>
    <cellStyle name="Normal 18 5 3 2" xfId="40199" xr:uid="{3614DDBF-EEDE-4514-8EA4-1163F0638A53}"/>
    <cellStyle name="Normal 18 5 3 3" xfId="40200" xr:uid="{FF0DC38F-AEEB-411C-A156-593F230835F6}"/>
    <cellStyle name="Normal 18 5 4" xfId="40201" xr:uid="{FE312A5E-7AC8-4957-9345-21BAD98AE2FC}"/>
    <cellStyle name="Normal 18 5 5" xfId="40202" xr:uid="{4628E5CD-5E4F-4C74-8AD9-6B55F1F6421F}"/>
    <cellStyle name="Normal 18 6" xfId="13708" xr:uid="{0CD3A94E-A7D1-4A9B-B3EA-FC85A04552A3}"/>
    <cellStyle name="Normal 18 6 2" xfId="13709" xr:uid="{0E369B55-43CD-4846-88A0-A61AAF7D3D7C}"/>
    <cellStyle name="Normal 18 6 2 2" xfId="40203" xr:uid="{FD0ED369-742C-4BEB-B591-66C16E261AFB}"/>
    <cellStyle name="Normal 18 6 2 2 2" xfId="40204" xr:uid="{7C54999B-1275-4131-8FA9-1713305A05F4}"/>
    <cellStyle name="Normal 18 6 2 2 3" xfId="40205" xr:uid="{087235DC-1520-4C47-B109-5FA50D7FF1FB}"/>
    <cellStyle name="Normal 18 6 2 3" xfId="40206" xr:uid="{DD25E29E-D596-4CE7-9FA3-D98DEA9A202C}"/>
    <cellStyle name="Normal 18 6 2 4" xfId="40207" xr:uid="{F931E606-52DF-4879-AFFC-23B39EA4B9D0}"/>
    <cellStyle name="Normal 18 6 3" xfId="40208" xr:uid="{E201131D-5172-4B44-BFE2-3625C3A29227}"/>
    <cellStyle name="Normal 18 6 3 2" xfId="40209" xr:uid="{28B166BF-1A88-4EB7-96E7-3706EB60A656}"/>
    <cellStyle name="Normal 18 6 3 3" xfId="40210" xr:uid="{91BE5DBC-1561-4B2A-B2D3-A48765ED12B4}"/>
    <cellStyle name="Normal 18 6 4" xfId="40211" xr:uid="{10D05003-2E3D-4E11-9B40-3CDEEF0198E4}"/>
    <cellStyle name="Normal 18 6 5" xfId="40212" xr:uid="{2303A4C1-244F-45E2-ADE9-38816A36ED57}"/>
    <cellStyle name="Normal 19" xfId="7462" xr:uid="{036B194C-07CA-46A4-B080-C88B216EEBE5}"/>
    <cellStyle name="Normal 19 2" xfId="13710" xr:uid="{51D253C0-AD7C-405E-8B7E-24DD73F81DF7}"/>
    <cellStyle name="Normal 19 3" xfId="13711" xr:uid="{B8F483F0-9B4C-4A57-9593-58E0669BEB5B}"/>
    <cellStyle name="Normal 199" xfId="43840" xr:uid="{FB4F019F-335D-4429-877E-89C5ECD750B1}"/>
    <cellStyle name="Normal 2" xfId="16" xr:uid="{EC02B0ED-6111-4816-92A6-172E50AC59AE}"/>
    <cellStyle name="Normal 2 10" xfId="7463" xr:uid="{BF0FE159-991D-4770-95DE-AB3FEA3F8B33}"/>
    <cellStyle name="Normal 2 11" xfId="7464" xr:uid="{03CDB098-4FA2-4880-A005-5E68B8918E65}"/>
    <cellStyle name="Normal 2 12" xfId="7465" xr:uid="{16F06A48-1FDD-48AB-9322-F4292266096B}"/>
    <cellStyle name="Normal 2 13" xfId="7466" xr:uid="{73923202-023D-4AD6-87BC-EAA73FA3B8C2}"/>
    <cellStyle name="Normal 2 14" xfId="7467" xr:uid="{29A235CA-17DA-4BFD-B0BA-356AB39D7028}"/>
    <cellStyle name="Normal 2 15" xfId="7468" xr:uid="{2863495F-AD86-421D-9DF4-422C02DF362D}"/>
    <cellStyle name="Normal 2 16" xfId="7469" xr:uid="{04AA3D3C-4D57-4B52-85BB-A29BB1091AE1}"/>
    <cellStyle name="Normal 2 17" xfId="7470" xr:uid="{F68B3BEB-83FC-4F78-B805-F94E7E0B1609}"/>
    <cellStyle name="Normal 2 18" xfId="7471" xr:uid="{F67A54C1-D88F-46F1-AA9F-B10F4B605937}"/>
    <cellStyle name="Normal 2 19" xfId="7472" xr:uid="{9B002790-6A83-4ED3-AEC2-9C9546CB6D0D}"/>
    <cellStyle name="Normal 2 2" xfId="28" xr:uid="{69E36788-98FE-4195-BBEF-E8600ED077A2}"/>
    <cellStyle name="Normal 2 2 2" xfId="157" xr:uid="{F49E9FF1-9946-4751-A641-8F5F2DAE479D}"/>
    <cellStyle name="Normal 2 2 2 2" xfId="4210" xr:uid="{5E98B47E-EDDC-4ECA-B7EE-7E60AC8DAE0B}"/>
    <cellStyle name="Normal 2 2 2 3" xfId="499" xr:uid="{A3213896-50B6-4968-9C4A-C53AF5F5ABD4}"/>
    <cellStyle name="Normal 2 2 3" xfId="4061" xr:uid="{77835DBC-4BD9-4132-B303-A17C4FDEFED8}"/>
    <cellStyle name="Normal 2 2 4" xfId="498" xr:uid="{1F5FA52B-512A-4A9E-881A-7FE0F2EBC400}"/>
    <cellStyle name="Normal 2 20" xfId="7473" xr:uid="{EBC71454-6913-4EAA-BAE9-3721B63A2AEC}"/>
    <cellStyle name="Normal 2 20 2" xfId="13712" xr:uid="{A5B6357F-D4DD-47B0-904C-CDB6D7516159}"/>
    <cellStyle name="Normal 2 20 2 2" xfId="40213" xr:uid="{A27EF34D-9132-44D9-9A2B-791F504BBB3D}"/>
    <cellStyle name="Normal 2 20 2 2 2" xfId="40214" xr:uid="{495AB67A-F485-4E15-97AF-D81261A902A7}"/>
    <cellStyle name="Normal 2 20 2 2 3" xfId="40215" xr:uid="{10FE588F-FE71-4E13-9297-0727B29118F5}"/>
    <cellStyle name="Normal 2 20 2 3" xfId="40216" xr:uid="{8F5FE75A-DE5C-4196-9581-9A6699210676}"/>
    <cellStyle name="Normal 2 20 2 4" xfId="40217" xr:uid="{0CAE7D93-02C8-4B41-A883-3F882258476B}"/>
    <cellStyle name="Normal 2 20 3" xfId="40218" xr:uid="{044E96CF-69AF-4C5A-A858-4C2D473688FA}"/>
    <cellStyle name="Normal 2 20 3 2" xfId="40219" xr:uid="{CA764BDD-0798-4D40-9D2A-ADDBEFDC560D}"/>
    <cellStyle name="Normal 2 20 3 3" xfId="40220" xr:uid="{1F4EAC55-E054-4797-AD26-1F798DF161C6}"/>
    <cellStyle name="Normal 2 20 4" xfId="40221" xr:uid="{1CA25915-3482-4955-BA8D-71FA6A8E2FA2}"/>
    <cellStyle name="Normal 2 20 5" xfId="40222" xr:uid="{C3F07E35-5BA4-42A2-B42B-720E99907896}"/>
    <cellStyle name="Normal 2 21" xfId="13713" xr:uid="{14D75785-D85A-47D1-9241-FEEC44266957}"/>
    <cellStyle name="Normal 2 22" xfId="13714" xr:uid="{E1B423C3-D0A3-4649-8B91-1F38ED2985C3}"/>
    <cellStyle name="Normal 2 23" xfId="13715" xr:uid="{6D3D3819-9609-43AD-9050-6EAA46219DBF}"/>
    <cellStyle name="Normal 2 24" xfId="13716" xr:uid="{C6204A68-366C-4F44-B8D6-4A0D60087CB5}"/>
    <cellStyle name="Normal 2 25" xfId="13717" xr:uid="{904170E9-E48F-473B-AF12-1322B89EF038}"/>
    <cellStyle name="Normal 2 26" xfId="13718" xr:uid="{0C657BD5-E7CA-4C57-824C-1651FA12B8F9}"/>
    <cellStyle name="Normal 2 27" xfId="13719" xr:uid="{28B4CA98-FDAD-4153-B337-D6DBFD3481C6}"/>
    <cellStyle name="Normal 2 28" xfId="40223" xr:uid="{F1DF8F97-D102-4457-85DD-4A516EA7E72F}"/>
    <cellStyle name="Normal 2 29" xfId="40224" xr:uid="{6AD035CE-6E9A-43CA-A126-E41654F531EB}"/>
    <cellStyle name="Normal 2 3" xfId="118" xr:uid="{B0EFD2E1-5F35-4794-8B11-6C6AB3704D53}"/>
    <cellStyle name="Normal 2 3 2" xfId="4171" xr:uid="{CFB4FC4C-B64D-444A-874F-2D84B54661ED}"/>
    <cellStyle name="Normal 2 3 2 2" xfId="7475" xr:uid="{161D005E-5437-48D3-8289-4689172B1F1F}"/>
    <cellStyle name="Normal 2 3 3" xfId="7474" xr:uid="{1F52EB6C-BB90-4675-B44E-4E3889CF24BF}"/>
    <cellStyle name="Normal 2 3 4" xfId="508" xr:uid="{8FE3F9BE-BE28-4F34-84E7-8789226D8DBE}"/>
    <cellStyle name="Normal 2 30" xfId="43973" xr:uid="{B8D3444F-F5EF-47DF-BF7C-120DB4BD7546}"/>
    <cellStyle name="Normal 2 31" xfId="44021" xr:uid="{67703BD5-5AD5-46D8-BDDF-699659336C49}"/>
    <cellStyle name="Normal 2 32" xfId="505" xr:uid="{4F567835-76BF-4BDB-BFF1-0EBB7CF7D7EB}"/>
    <cellStyle name="Normal 2 4" xfId="48" xr:uid="{5C046C78-33CA-47CF-93E3-208507E48513}"/>
    <cellStyle name="Normal 2 4 2" xfId="44014" xr:uid="{2F249272-70A9-4B3E-B2AE-601C0C7C10AC}"/>
    <cellStyle name="Normal 2 4 3" xfId="7476" xr:uid="{23A39856-2FB7-4A96-A569-BE0263BDC392}"/>
    <cellStyle name="Normal 2 5" xfId="7477" xr:uid="{ADC673FE-516D-4BE6-9AC6-4ED9715F52FD}"/>
    <cellStyle name="Normal 2 6" xfId="7478" xr:uid="{5F70308B-2FBC-47DE-ABE1-890658C04C1B}"/>
    <cellStyle name="Normal 2 6 2" xfId="13720" xr:uid="{CC5F1D04-68C2-4B8C-AE90-8D38109CAC69}"/>
    <cellStyle name="Normal 2 6 2 2" xfId="13721" xr:uid="{B3068F6F-CAC9-43F5-A254-89767EF71CD2}"/>
    <cellStyle name="Normal 2 6 2 2 2" xfId="40225" xr:uid="{FE88BCD6-AB23-48A4-A01E-DD6115609D52}"/>
    <cellStyle name="Normal 2 6 2 2 2 2" xfId="40226" xr:uid="{711D776F-0376-40E9-AA74-B0CC6A9E6E6E}"/>
    <cellStyle name="Normal 2 6 2 2 2 3" xfId="40227" xr:uid="{3A6CDC90-B9A8-412B-A64B-214C0F569326}"/>
    <cellStyle name="Normal 2 6 2 2 3" xfId="40228" xr:uid="{DE94703F-BC15-4CE8-B177-69993BB381B6}"/>
    <cellStyle name="Normal 2 6 2 2 4" xfId="40229" xr:uid="{38A977C8-F870-4D76-9664-0C8DDD4E099F}"/>
    <cellStyle name="Normal 2 6 2 3" xfId="40230" xr:uid="{98CE85E7-EA39-41CE-8EA2-29A47E6DCB2F}"/>
    <cellStyle name="Normal 2 6 2 3 2" xfId="40231" xr:uid="{772EFA74-2640-46BD-B23D-B385C8FE110C}"/>
    <cellStyle name="Normal 2 6 2 3 3" xfId="40232" xr:uid="{9726881D-0489-48F5-B545-FDDF9282DF0F}"/>
    <cellStyle name="Normal 2 6 2 4" xfId="40233" xr:uid="{A076C975-0FD6-4451-8D64-4440F9799BC1}"/>
    <cellStyle name="Normal 2 6 2 5" xfId="40234" xr:uid="{96587D3F-67DB-4B8C-90FE-8DDBE3B0EC68}"/>
    <cellStyle name="Normal 2 6 3" xfId="13722" xr:uid="{EAF15B95-C366-41EF-81BE-FEE93AC4F34B}"/>
    <cellStyle name="Normal 2 6 3 2" xfId="13723" xr:uid="{99BED76F-2165-45DF-8331-793A4A3909A7}"/>
    <cellStyle name="Normal 2 6 3 2 2" xfId="40235" xr:uid="{811B1683-1A8A-4868-815D-66FBB9E9E8F5}"/>
    <cellStyle name="Normal 2 6 3 2 2 2" xfId="40236" xr:uid="{58EEAA34-3018-481F-876D-277C262F8719}"/>
    <cellStyle name="Normal 2 6 3 2 2 3" xfId="40237" xr:uid="{5A3A3E08-DE41-4622-AD6B-03DC44D33537}"/>
    <cellStyle name="Normal 2 6 3 2 3" xfId="40238" xr:uid="{890C72F8-B9D0-4140-B3B9-D0897667616E}"/>
    <cellStyle name="Normal 2 6 3 2 4" xfId="40239" xr:uid="{85FFDF91-4CDB-442F-B707-8D41F602FDF1}"/>
    <cellStyle name="Normal 2 6 3 3" xfId="40240" xr:uid="{32AC850F-D51B-43FF-8982-93D27ECC6987}"/>
    <cellStyle name="Normal 2 6 3 3 2" xfId="40241" xr:uid="{6E21EE17-D2CE-4438-9F2C-63C078D96ABF}"/>
    <cellStyle name="Normal 2 6 3 3 3" xfId="40242" xr:uid="{2549D038-60C9-4F6C-BC63-7E4FC6EA53E7}"/>
    <cellStyle name="Normal 2 6 3 4" xfId="40243" xr:uid="{FA44CC26-743A-4E4D-80E7-BB26EF01CE33}"/>
    <cellStyle name="Normal 2 6 3 5" xfId="40244" xr:uid="{92FD656E-EB38-4136-AF07-FA1D3DC2C0CD}"/>
    <cellStyle name="Normal 2 6 4" xfId="13724" xr:uid="{4CDF810D-4E3E-413C-9A34-C91626B2A0D3}"/>
    <cellStyle name="Normal 2 6 4 2" xfId="13725" xr:uid="{2E836081-EDEC-4C05-AD44-D3EB1EEB4622}"/>
    <cellStyle name="Normal 2 6 4 2 2" xfId="40245" xr:uid="{433A1B83-384E-45B5-94DC-752AF0FEDA2F}"/>
    <cellStyle name="Normal 2 6 4 2 2 2" xfId="40246" xr:uid="{2FB25643-9E89-4B02-B238-26A045520F8B}"/>
    <cellStyle name="Normal 2 6 4 2 2 3" xfId="40247" xr:uid="{1588B459-5FFE-47A9-9362-5C39C01A2829}"/>
    <cellStyle name="Normal 2 6 4 2 3" xfId="40248" xr:uid="{9D600C1B-6A77-4A7E-A221-F754C3C1160B}"/>
    <cellStyle name="Normal 2 6 4 2 4" xfId="40249" xr:uid="{5897F492-55E9-4D23-96E7-9670483CF623}"/>
    <cellStyle name="Normal 2 6 4 3" xfId="40250" xr:uid="{F712204F-CCAF-427F-A145-A398B17EDAF4}"/>
    <cellStyle name="Normal 2 6 4 3 2" xfId="40251" xr:uid="{E403DDBB-F5AF-49B7-9496-7AFFB4C4547B}"/>
    <cellStyle name="Normal 2 6 4 3 3" xfId="40252" xr:uid="{8BED425C-CB7F-4C28-B3E6-F84058AB32EA}"/>
    <cellStyle name="Normal 2 6 4 4" xfId="40253" xr:uid="{104E0C52-F4A7-4442-971B-678FD32C8368}"/>
    <cellStyle name="Normal 2 6 4 5" xfId="40254" xr:uid="{C9A4A3E8-78A6-4E06-B045-BE7F0C7F23CC}"/>
    <cellStyle name="Normal 2 6 5" xfId="13726" xr:uid="{97019F36-2C06-45F4-82F5-39BA96CCC340}"/>
    <cellStyle name="Normal 2 6 5 2" xfId="13727" xr:uid="{FC868911-4F44-4193-A451-7C633D08A7B3}"/>
    <cellStyle name="Normal 2 6 5 2 2" xfId="40255" xr:uid="{A2AC6BAC-A3F4-44EE-AC22-3D13C5604F1C}"/>
    <cellStyle name="Normal 2 6 5 2 2 2" xfId="40256" xr:uid="{9EF3F43E-87F5-42EE-81F6-CAA7831E9EBE}"/>
    <cellStyle name="Normal 2 6 5 2 2 3" xfId="40257" xr:uid="{F7E1B060-A7D1-43CA-BDB5-42AF6A7B7930}"/>
    <cellStyle name="Normal 2 6 5 2 3" xfId="40258" xr:uid="{594F79B0-9A3D-4E3A-9371-A13C065A7B6B}"/>
    <cellStyle name="Normal 2 6 5 2 4" xfId="40259" xr:uid="{37EE3DC3-AA53-47A3-AEF4-8593EF7B111F}"/>
    <cellStyle name="Normal 2 6 5 3" xfId="40260" xr:uid="{E531FA11-906A-4C0C-8D1F-0DE2E6C77A48}"/>
    <cellStyle name="Normal 2 6 5 3 2" xfId="40261" xr:uid="{1840640A-0894-4AB7-AB65-5218B557F063}"/>
    <cellStyle name="Normal 2 6 5 3 3" xfId="40262" xr:uid="{8C1BF847-5376-4F9C-A10E-AAE6E7D6DD5A}"/>
    <cellStyle name="Normal 2 6 5 4" xfId="40263" xr:uid="{E52A72C7-8B5F-4A65-A07B-750842B36E2B}"/>
    <cellStyle name="Normal 2 6 5 5" xfId="40264" xr:uid="{6FFFDD4F-ADD1-4661-9131-72BD0F417874}"/>
    <cellStyle name="Normal 2 6 6" xfId="13728" xr:uid="{68453353-39A7-42DD-8B98-EC2695263DA4}"/>
    <cellStyle name="Normal 2 6 6 2" xfId="13729" xr:uid="{15635C9B-4445-44DD-9788-B721A1FBBC98}"/>
    <cellStyle name="Normal 2 6 6 2 2" xfId="40265" xr:uid="{95168BAD-4E99-4E2E-8A82-B679EDCA08F3}"/>
    <cellStyle name="Normal 2 6 6 2 2 2" xfId="40266" xr:uid="{5FA2DF19-96CF-4320-9704-0538AFBFB8B8}"/>
    <cellStyle name="Normal 2 6 6 2 2 3" xfId="40267" xr:uid="{5846EB0E-4EC3-4B9E-8FA7-6FBB36C0658B}"/>
    <cellStyle name="Normal 2 6 6 2 3" xfId="40268" xr:uid="{3703C2D4-9B73-425E-B5E4-FDEEF91C6205}"/>
    <cellStyle name="Normal 2 6 6 2 4" xfId="40269" xr:uid="{072C0500-7F6D-4C02-8707-0A440CE3D16E}"/>
    <cellStyle name="Normal 2 6 6 3" xfId="40270" xr:uid="{FC44C7F2-A512-4237-99B3-D828628C36E6}"/>
    <cellStyle name="Normal 2 6 6 3 2" xfId="40271" xr:uid="{F789CED9-7C5B-4925-8A2D-ECCFE66341EA}"/>
    <cellStyle name="Normal 2 6 6 3 3" xfId="40272" xr:uid="{12329258-6390-4A66-A9CB-6D08752BD7FC}"/>
    <cellStyle name="Normal 2 6 6 4" xfId="40273" xr:uid="{B8395E8C-CAB1-4093-BE69-012F2410ACA7}"/>
    <cellStyle name="Normal 2 6 6 5" xfId="40274" xr:uid="{5B7EC673-76B8-4AE2-B98B-9E2F9567D272}"/>
    <cellStyle name="Normal 2 7" xfId="7479" xr:uid="{BA246C0A-B916-4232-9158-2325CE1A156F}"/>
    <cellStyle name="Normal 2 7 2" xfId="13730" xr:uid="{9FE599CE-88F3-4973-98FB-D06C10D53BB3}"/>
    <cellStyle name="Normal 2 7 2 2" xfId="13731" xr:uid="{43C157A0-65A0-4F73-841C-480476576FA8}"/>
    <cellStyle name="Normal 2 7 2 2 2" xfId="40275" xr:uid="{1F7DC2DB-B385-48F1-BB6F-831FEB9F9374}"/>
    <cellStyle name="Normal 2 7 2 2 2 2" xfId="40276" xr:uid="{4A746119-4C8E-4D0A-8601-A26534C487E4}"/>
    <cellStyle name="Normal 2 7 2 2 2 3" xfId="40277" xr:uid="{C9D0A1F6-4229-438F-A44C-A0A1F05E9DA0}"/>
    <cellStyle name="Normal 2 7 2 2 3" xfId="40278" xr:uid="{19A4A82A-FFDA-40BA-8649-94015686B13B}"/>
    <cellStyle name="Normal 2 7 2 2 4" xfId="40279" xr:uid="{F00B705D-DD20-483B-A3B5-4731559C71B9}"/>
    <cellStyle name="Normal 2 7 2 3" xfId="40280" xr:uid="{F99EFDB9-30CB-4BF3-B96E-B7DCD7690D3D}"/>
    <cellStyle name="Normal 2 7 2 3 2" xfId="40281" xr:uid="{48BF9992-86D1-44DE-9FE8-656FE73A9E19}"/>
    <cellStyle name="Normal 2 7 2 3 3" xfId="40282" xr:uid="{4FC45093-386D-43E3-8D40-A697F1B15E3F}"/>
    <cellStyle name="Normal 2 7 2 4" xfId="40283" xr:uid="{A18BF956-BAE0-495E-B725-75981ECE7AD3}"/>
    <cellStyle name="Normal 2 7 2 5" xfId="40284" xr:uid="{09EE6A3E-0727-4D00-8FAB-03EDBB730582}"/>
    <cellStyle name="Normal 2 7 3" xfId="13732" xr:uid="{429B07A6-1333-4E09-9B0A-1616440A54DF}"/>
    <cellStyle name="Normal 2 7 3 2" xfId="13733" xr:uid="{86C1C0F7-57AA-4193-8AD3-7E244D6DFBD1}"/>
    <cellStyle name="Normal 2 7 3 2 2" xfId="40285" xr:uid="{4F88F5FA-6F2D-4DAC-9629-1C0CA6E2A78E}"/>
    <cellStyle name="Normal 2 7 3 2 2 2" xfId="40286" xr:uid="{452B235C-5596-4688-A877-9D83472DFA0E}"/>
    <cellStyle name="Normal 2 7 3 2 2 3" xfId="40287" xr:uid="{61E732F5-2BD9-4955-A044-30005664619B}"/>
    <cellStyle name="Normal 2 7 3 2 3" xfId="40288" xr:uid="{FB83ECE2-B09D-4450-A4F6-BE9A4AACB3F6}"/>
    <cellStyle name="Normal 2 7 3 2 4" xfId="40289" xr:uid="{F9BFBF7A-63D5-43D6-A567-C53E01523910}"/>
    <cellStyle name="Normal 2 7 3 3" xfId="40290" xr:uid="{016702CD-1EC1-4EA5-A5BE-BEC6D43D0B10}"/>
    <cellStyle name="Normal 2 7 3 3 2" xfId="40291" xr:uid="{4EBA3048-7523-4889-84C7-3F4EAA55D9E0}"/>
    <cellStyle name="Normal 2 7 3 3 3" xfId="40292" xr:uid="{3F6CEFFE-24D3-4CDE-90B8-68649FD7F876}"/>
    <cellStyle name="Normal 2 7 3 4" xfId="40293" xr:uid="{45A02B5B-C9D7-4CB6-831F-E22F3D4D9850}"/>
    <cellStyle name="Normal 2 7 3 5" xfId="40294" xr:uid="{BAB057E3-0AF8-4EDA-A12E-CF45CEF3DBE7}"/>
    <cellStyle name="Normal 2 7 4" xfId="13734" xr:uid="{E6BD745A-2087-42D6-A368-79A47E597841}"/>
    <cellStyle name="Normal 2 7 4 2" xfId="13735" xr:uid="{69E7C4EE-C185-45C8-97FC-B73C5B305629}"/>
    <cellStyle name="Normal 2 7 4 2 2" xfId="40295" xr:uid="{EEB70C09-9907-4E5B-80D3-8B64CAB6FA75}"/>
    <cellStyle name="Normal 2 7 4 2 2 2" xfId="40296" xr:uid="{DC066A2F-27E0-4565-9295-DF6405D4F304}"/>
    <cellStyle name="Normal 2 7 4 2 2 3" xfId="40297" xr:uid="{3C55DC97-58C0-4BEF-89B6-60CEC8BC5EA7}"/>
    <cellStyle name="Normal 2 7 4 2 3" xfId="40298" xr:uid="{F1AC1EA1-1174-4E0F-91FF-33895B9F2FD8}"/>
    <cellStyle name="Normal 2 7 4 2 4" xfId="40299" xr:uid="{0576E684-2585-4AF4-8BA6-04AB6415ED42}"/>
    <cellStyle name="Normal 2 7 4 3" xfId="40300" xr:uid="{6879A5F2-5508-4941-94A6-97501A098542}"/>
    <cellStyle name="Normal 2 7 4 3 2" xfId="40301" xr:uid="{39BCCB90-604E-4519-B255-F88E58160A81}"/>
    <cellStyle name="Normal 2 7 4 3 3" xfId="40302" xr:uid="{BB27D273-53F9-49FC-B35E-0AA96921D74D}"/>
    <cellStyle name="Normal 2 7 4 4" xfId="40303" xr:uid="{5A9C6A31-3D71-4411-9D54-8103F82D2448}"/>
    <cellStyle name="Normal 2 7 4 5" xfId="40304" xr:uid="{5A1869C8-C39A-4B66-87D3-E52703C6B7B0}"/>
    <cellStyle name="Normal 2 7 5" xfId="13736" xr:uid="{89647A10-3BA4-41B4-9F58-EA14BE24D01D}"/>
    <cellStyle name="Normal 2 7 5 2" xfId="13737" xr:uid="{FF419986-2BF7-4B91-A2DB-16189A260845}"/>
    <cellStyle name="Normal 2 7 5 2 2" xfId="40305" xr:uid="{A931645A-08CC-4AF4-BB57-04EDC393226E}"/>
    <cellStyle name="Normal 2 7 5 2 2 2" xfId="40306" xr:uid="{7D663858-EE03-44B9-9628-C4AB1B8B3C69}"/>
    <cellStyle name="Normal 2 7 5 2 2 3" xfId="40307" xr:uid="{59B616C2-1590-4A96-8BB5-C32F2265FA2E}"/>
    <cellStyle name="Normal 2 7 5 2 3" xfId="40308" xr:uid="{32C4E79D-FA7F-4A2F-BFD5-B56469095231}"/>
    <cellStyle name="Normal 2 7 5 2 4" xfId="40309" xr:uid="{29BD0046-F605-46FE-8806-CC5E1D4B2DB4}"/>
    <cellStyle name="Normal 2 7 5 3" xfId="40310" xr:uid="{07054120-2E6F-49D3-995F-7BB50337AE28}"/>
    <cellStyle name="Normal 2 7 5 3 2" xfId="40311" xr:uid="{9EA60A8C-88D2-4333-BE2E-0D660866AA9E}"/>
    <cellStyle name="Normal 2 7 5 3 3" xfId="40312" xr:uid="{A224D471-8F05-4870-AA49-35E76AFBC6EA}"/>
    <cellStyle name="Normal 2 7 5 4" xfId="40313" xr:uid="{C2E77BF4-048C-472F-8C06-4CEB74558739}"/>
    <cellStyle name="Normal 2 7 5 5" xfId="40314" xr:uid="{A96D8AC3-1616-4AEE-8EA7-FBD0A71DB3B2}"/>
    <cellStyle name="Normal 2 7 6" xfId="13738" xr:uid="{6B2B783C-8038-4DF6-B6FF-4EEAE4238651}"/>
    <cellStyle name="Normal 2 7 6 2" xfId="13739" xr:uid="{0D439C8D-3908-4561-A1A3-321B597096A8}"/>
    <cellStyle name="Normal 2 7 6 2 2" xfId="40315" xr:uid="{3E5E0F6A-1A24-4EA3-B513-D990FBAF6496}"/>
    <cellStyle name="Normal 2 7 6 2 2 2" xfId="40316" xr:uid="{37F29FA3-20FE-48A2-9F62-4D10DA779A43}"/>
    <cellStyle name="Normal 2 7 6 2 2 3" xfId="40317" xr:uid="{6957C218-284F-4767-BEE0-6D063C29FC77}"/>
    <cellStyle name="Normal 2 7 6 2 3" xfId="40318" xr:uid="{91A78D54-E6DB-41A2-8C1A-C07180316EEF}"/>
    <cellStyle name="Normal 2 7 6 2 4" xfId="40319" xr:uid="{A2CC1B7E-5ADA-42E0-8C86-7DAF78424B79}"/>
    <cellStyle name="Normal 2 7 6 3" xfId="40320" xr:uid="{CB497AD2-ABB4-40CA-AC81-B31BCB200E2D}"/>
    <cellStyle name="Normal 2 7 6 3 2" xfId="40321" xr:uid="{D30DB68F-8D10-44E7-97F6-ABC91E210EC2}"/>
    <cellStyle name="Normal 2 7 6 3 3" xfId="40322" xr:uid="{FFFF0561-D471-4D4E-8DF8-501425C0030A}"/>
    <cellStyle name="Normal 2 7 6 4" xfId="40323" xr:uid="{348F7029-3B00-4A31-ACB1-43AE42544B5E}"/>
    <cellStyle name="Normal 2 7 6 5" xfId="40324" xr:uid="{CEBEBEEE-73E6-43ED-BF1C-501C5F640797}"/>
    <cellStyle name="Normal 2 8" xfId="7480" xr:uid="{BE4086DF-A0E2-4FE1-B1E4-6A46C925D115}"/>
    <cellStyle name="Normal 2 9" xfId="7481" xr:uid="{F4D5F235-970D-4316-A654-E2D5450B030E}"/>
    <cellStyle name="Normal 2_Pasta1" xfId="7482" xr:uid="{281962FD-20EC-4F24-B707-0A81F6224EB4}"/>
    <cellStyle name="Normal 20" xfId="7483" xr:uid="{79D1285D-875A-4899-BF05-D8D5EF84F28E}"/>
    <cellStyle name="Normal 20 2" xfId="13740" xr:uid="{D0DEA70D-F676-4342-B068-CD8137921E33}"/>
    <cellStyle name="Normal 20 2 2" xfId="13741" xr:uid="{B0E39FB8-F40C-4561-945F-8618FB385ABD}"/>
    <cellStyle name="Normal 20 2 2 2" xfId="40325" xr:uid="{4AADAF20-9AA1-4744-AFC7-F0933593C73E}"/>
    <cellStyle name="Normal 20 2 2 2 2" xfId="40326" xr:uid="{1AB3E0B1-CFAA-4F3C-9094-1AD008546B6E}"/>
    <cellStyle name="Normal 20 2 2 2 3" xfId="40327" xr:uid="{94816A72-F8A6-458A-B206-BD85C070815D}"/>
    <cellStyle name="Normal 20 2 2 3" xfId="40328" xr:uid="{AAB6184B-3F7F-4831-9D88-6DF45091C482}"/>
    <cellStyle name="Normal 20 2 2 4" xfId="40329" xr:uid="{401E53BF-BF0D-44D8-94A8-57D001DEA641}"/>
    <cellStyle name="Normal 20 2 3" xfId="40330" xr:uid="{42937387-FDC4-4E12-9853-E1D047303689}"/>
    <cellStyle name="Normal 20 2 3 2" xfId="40331" xr:uid="{75B89901-13BF-4AA8-BF26-DFA91508FDC9}"/>
    <cellStyle name="Normal 20 2 3 3" xfId="40332" xr:uid="{46257F65-B450-47DB-9091-18C3B26E3995}"/>
    <cellStyle name="Normal 20 2 4" xfId="40333" xr:uid="{259F1DBE-79C5-4410-9582-31120368E65F}"/>
    <cellStyle name="Normal 20 2 5" xfId="40334" xr:uid="{4AF2AF39-C6AC-41CB-A3A0-70D20D74D264}"/>
    <cellStyle name="Normal 20 3" xfId="13742" xr:uid="{41EBA4D1-EF40-48A5-997B-A8A193B80FD8}"/>
    <cellStyle name="Normal 20 3 2" xfId="13743" xr:uid="{4E739240-6224-4F05-A89A-0A68AF193AA7}"/>
    <cellStyle name="Normal 20 3 2 2" xfId="40335" xr:uid="{FA519292-6672-4143-9733-B641CF3F0B3D}"/>
    <cellStyle name="Normal 20 3 2 2 2" xfId="40336" xr:uid="{0BBD45CD-D4C3-4415-9E57-41041DA04F55}"/>
    <cellStyle name="Normal 20 3 2 2 3" xfId="40337" xr:uid="{894BBCD9-BF4B-4FAD-9396-483C386DBBB1}"/>
    <cellStyle name="Normal 20 3 2 3" xfId="40338" xr:uid="{B8E6B7C5-217E-4BFD-8FE5-6B0261C6E477}"/>
    <cellStyle name="Normal 20 3 2 4" xfId="40339" xr:uid="{3C3E373D-1924-4CBC-80AE-2DA2EA26704B}"/>
    <cellStyle name="Normal 20 3 3" xfId="40340" xr:uid="{C448B203-3BC1-450E-BA6A-8AF0D445D08D}"/>
    <cellStyle name="Normal 20 3 3 2" xfId="40341" xr:uid="{D05EA582-FC61-4673-BFB6-241B0E683F8A}"/>
    <cellStyle name="Normal 20 3 3 3" xfId="40342" xr:uid="{1E2D77D3-08CA-4D87-AADE-20C1E0B4EEE1}"/>
    <cellStyle name="Normal 20 3 4" xfId="40343" xr:uid="{40B692A3-7B92-476A-8DAE-7D3D76867905}"/>
    <cellStyle name="Normal 20 3 5" xfId="40344" xr:uid="{4E566F87-C557-4B93-84B6-FC0641943D52}"/>
    <cellStyle name="Normal 20 4" xfId="13744" xr:uid="{3591AFF3-508C-4B1A-A6B4-021E54170D64}"/>
    <cellStyle name="Normal 20 4 2" xfId="13745" xr:uid="{76B7E7D6-A860-4C1E-B796-D82E8B6FB6F6}"/>
    <cellStyle name="Normal 20 4 2 2" xfId="40345" xr:uid="{A548DD82-793E-46A1-B2DD-53EEC23188EC}"/>
    <cellStyle name="Normal 20 4 2 2 2" xfId="40346" xr:uid="{27460E94-CA65-4877-8666-74316D13874D}"/>
    <cellStyle name="Normal 20 4 2 2 3" xfId="40347" xr:uid="{24969F21-1720-4668-A434-14D536AC057C}"/>
    <cellStyle name="Normal 20 4 2 3" xfId="40348" xr:uid="{49656EF9-6152-4118-A7C9-B042AC9F366A}"/>
    <cellStyle name="Normal 20 4 2 4" xfId="40349" xr:uid="{A6700216-06B1-48B7-9EFD-D5D82D110C71}"/>
    <cellStyle name="Normal 20 4 3" xfId="40350" xr:uid="{4574FBDA-FE45-4C2F-9108-CEA8214045A0}"/>
    <cellStyle name="Normal 20 4 3 2" xfId="40351" xr:uid="{8C9CB4E9-6077-4CDA-A150-7D61702A1465}"/>
    <cellStyle name="Normal 20 4 3 3" xfId="40352" xr:uid="{57F18EF2-C8DC-46CD-8CCD-1EC5CEE439E6}"/>
    <cellStyle name="Normal 20 4 4" xfId="40353" xr:uid="{43A8F455-99D1-4EC0-BD2C-01E0715933BB}"/>
    <cellStyle name="Normal 20 4 5" xfId="40354" xr:uid="{D5B07152-7A4C-4C65-9492-D9A3A53B1E4E}"/>
    <cellStyle name="Normal 20 5" xfId="13746" xr:uid="{AF3E54F3-0EAD-474E-AC62-D8FB0FD91559}"/>
    <cellStyle name="Normal 20 5 2" xfId="13747" xr:uid="{8823FCA7-DA07-4D97-8BD0-48218ED3FCA0}"/>
    <cellStyle name="Normal 20 5 2 2" xfId="40355" xr:uid="{76F84BD2-16AE-4B6A-AB4E-AB232E5FEC8D}"/>
    <cellStyle name="Normal 20 5 2 2 2" xfId="40356" xr:uid="{FB0452A7-710B-4B87-B0B2-042277C447D8}"/>
    <cellStyle name="Normal 20 5 2 2 3" xfId="40357" xr:uid="{13C4465D-BA28-46FB-B729-E4281C080BB7}"/>
    <cellStyle name="Normal 20 5 2 3" xfId="40358" xr:uid="{B4D89993-3BD6-4613-949A-C720E6AC53E3}"/>
    <cellStyle name="Normal 20 5 2 4" xfId="40359" xr:uid="{A2C5F10C-C355-42B9-8A20-E5BEE07DCE6E}"/>
    <cellStyle name="Normal 20 5 3" xfId="40360" xr:uid="{F0D8BA82-8E39-4AD5-A225-F759A8F7691E}"/>
    <cellStyle name="Normal 20 5 3 2" xfId="40361" xr:uid="{BD0A3E76-1D62-4AAC-9976-482D44E3C1CD}"/>
    <cellStyle name="Normal 20 5 3 3" xfId="40362" xr:uid="{51CBE477-9AFB-4DEF-9570-F6FC89813EFA}"/>
    <cellStyle name="Normal 20 5 4" xfId="40363" xr:uid="{3779DD01-3DC7-4E54-A363-8F270653B7F0}"/>
    <cellStyle name="Normal 20 5 5" xfId="40364" xr:uid="{F947C032-E388-4EA7-A1B7-FFBC1C271317}"/>
    <cellStyle name="Normal 20 6" xfId="13748" xr:uid="{DAC9D247-6317-4E80-AA91-C72AE635FFED}"/>
    <cellStyle name="Normal 20 6 2" xfId="13749" xr:uid="{9234AE75-10CE-477D-B236-74A49A48A889}"/>
    <cellStyle name="Normal 20 6 2 2" xfId="40365" xr:uid="{D7211083-6040-467F-98B1-FD0CE3A4DF6B}"/>
    <cellStyle name="Normal 20 6 2 2 2" xfId="40366" xr:uid="{36B6C504-59E2-49EF-AF08-02598506905D}"/>
    <cellStyle name="Normal 20 6 2 2 3" xfId="40367" xr:uid="{9A2CD3A0-ED57-46DB-B611-AFE41915E005}"/>
    <cellStyle name="Normal 20 6 2 3" xfId="40368" xr:uid="{D0A7F938-4C0F-47E2-8D81-F796A62191DC}"/>
    <cellStyle name="Normal 20 6 2 4" xfId="40369" xr:uid="{FEBF2E64-F4F4-4BF7-91FF-6E77B8A65E6F}"/>
    <cellStyle name="Normal 20 6 3" xfId="40370" xr:uid="{D55A0087-C61F-497C-8433-377CFDB62F75}"/>
    <cellStyle name="Normal 20 6 3 2" xfId="40371" xr:uid="{A49C1113-3890-4E22-A3B9-BF4888A57395}"/>
    <cellStyle name="Normal 20 6 3 3" xfId="40372" xr:uid="{21C6B38D-1B24-4C16-8A1F-228E103609D5}"/>
    <cellStyle name="Normal 20 6 4" xfId="40373" xr:uid="{FC9E73FC-09FD-477C-986A-D2285A45E546}"/>
    <cellStyle name="Normal 20 6 5" xfId="40374" xr:uid="{4D6958AA-CC78-46D0-84FB-AE9BC5FCC2ED}"/>
    <cellStyle name="Normal 20 7" xfId="13750" xr:uid="{EBFD697E-0BA3-4F34-98C4-B96B644C6FFF}"/>
    <cellStyle name="Normal 20 7 2" xfId="13751" xr:uid="{20A984DA-B866-4F1F-A3A8-AF9F9E619C51}"/>
    <cellStyle name="Normal 20 7 2 2" xfId="40375" xr:uid="{94CAC95F-A542-4B0C-BAFD-94E6397EF8F3}"/>
    <cellStyle name="Normal 20 7 2 2 2" xfId="40376" xr:uid="{DC2B8FD8-DA1E-4D51-9041-7F91DBDEF98D}"/>
    <cellStyle name="Normal 20 7 2 2 3" xfId="40377" xr:uid="{25AB879C-B40E-4566-8146-9696C1C208D9}"/>
    <cellStyle name="Normal 20 7 2 3" xfId="40378" xr:uid="{D8CE7637-4055-404C-A1DA-6FEB3048D763}"/>
    <cellStyle name="Normal 20 7 2 4" xfId="40379" xr:uid="{BB0CBC34-5147-40EF-AE3F-A7B8F931CC42}"/>
    <cellStyle name="Normal 20 7 3" xfId="40380" xr:uid="{46E87E3A-93F5-4CE8-B182-29E7524D8635}"/>
    <cellStyle name="Normal 20 7 3 2" xfId="40381" xr:uid="{0F226224-3341-43FE-BD29-1E5B71E30770}"/>
    <cellStyle name="Normal 20 7 3 3" xfId="40382" xr:uid="{11DD44B7-72A0-434C-AADB-7B21BD0AE21B}"/>
    <cellStyle name="Normal 20 7 4" xfId="40383" xr:uid="{8B0959EF-40DD-4047-828F-12A7A17DC342}"/>
    <cellStyle name="Normal 20 7 5" xfId="40384" xr:uid="{366BF590-712E-48AF-8871-0B0C255767C6}"/>
    <cellStyle name="Normal 200" xfId="43841" xr:uid="{505BF04E-00C3-4B65-AECC-13C2D8C4B18A}"/>
    <cellStyle name="Normal 21" xfId="7484" xr:uid="{CDDB9A53-6837-4EAB-8782-86499968BB64}"/>
    <cellStyle name="Normal 21 2" xfId="13752" xr:uid="{F1F9DAA4-13C8-4C16-A82B-E836405005A6}"/>
    <cellStyle name="Normal 21 2 2" xfId="13753" xr:uid="{E14855BE-E86C-4225-818E-091F52D92508}"/>
    <cellStyle name="Normal 21 2 2 2" xfId="40385" xr:uid="{C2BC1509-9CDA-44A5-8F64-0A4C094AFACE}"/>
    <cellStyle name="Normal 21 2 2 2 2" xfId="40386" xr:uid="{C0F5F14A-DD74-41E2-9F67-DB2924778D5F}"/>
    <cellStyle name="Normal 21 2 2 2 3" xfId="40387" xr:uid="{7E5FCD88-C14C-483A-985B-F30EEDB54D11}"/>
    <cellStyle name="Normal 21 2 2 3" xfId="40388" xr:uid="{609C89E8-41E8-4BF5-82FA-12EAC2F9FE35}"/>
    <cellStyle name="Normal 21 2 2 4" xfId="40389" xr:uid="{CE365AAE-E4ED-4CEB-B069-1F34A2623B26}"/>
    <cellStyle name="Normal 21 2 3" xfId="40390" xr:uid="{50719D63-D1A4-4216-B36D-F75DD7CE0379}"/>
    <cellStyle name="Normal 21 2 3 2" xfId="40391" xr:uid="{7D4BA673-60BF-4D6C-992C-144BAAE2CE8E}"/>
    <cellStyle name="Normal 21 2 3 3" xfId="40392" xr:uid="{98A8BEFC-08BA-4BD7-B5CB-1FA04DDF8AAD}"/>
    <cellStyle name="Normal 21 2 4" xfId="40393" xr:uid="{B4DA3457-CCDD-4030-A6F6-281A6FD135F5}"/>
    <cellStyle name="Normal 21 2 5" xfId="40394" xr:uid="{9B4DA7A2-B38D-4C62-8E75-A0C5339D939C}"/>
    <cellStyle name="Normal 21 3" xfId="13754" xr:uid="{FCD4862F-BBC9-4307-B7BF-A9B55325F0B1}"/>
    <cellStyle name="Normal 21 3 2" xfId="13755" xr:uid="{77CA72FF-F809-4316-AB64-AD08413414D9}"/>
    <cellStyle name="Normal 21 3 2 2" xfId="40395" xr:uid="{5F17A6E0-F69E-40A3-A4F9-95983FE99F89}"/>
    <cellStyle name="Normal 21 3 2 2 2" xfId="40396" xr:uid="{5733E9E9-5CA7-4DD0-8112-FE39437080EF}"/>
    <cellStyle name="Normal 21 3 2 2 3" xfId="40397" xr:uid="{EEE4792B-5D80-4C1A-BEA0-21C3F6B896EC}"/>
    <cellStyle name="Normal 21 3 2 3" xfId="40398" xr:uid="{41829522-E2BB-4062-B131-B904CBEBA8E5}"/>
    <cellStyle name="Normal 21 3 2 4" xfId="40399" xr:uid="{F8B31996-DCEA-4728-830F-9EFEB6202E16}"/>
    <cellStyle name="Normal 21 3 3" xfId="40400" xr:uid="{05F0C294-B42B-404C-8545-E94CB5E7B090}"/>
    <cellStyle name="Normal 21 3 3 2" xfId="40401" xr:uid="{0418EF68-D88C-4FA0-90F6-1EAB875BA326}"/>
    <cellStyle name="Normal 21 3 3 3" xfId="40402" xr:uid="{87B01308-4729-48E3-B20A-24DAA4260E1D}"/>
    <cellStyle name="Normal 21 3 4" xfId="40403" xr:uid="{90531230-F6EA-4959-BE3F-EEC6F70A724F}"/>
    <cellStyle name="Normal 21 3 5" xfId="40404" xr:uid="{75EFC9D2-83EE-4CE7-8A61-0775C1F9381C}"/>
    <cellStyle name="Normal 21 4" xfId="13756" xr:uid="{0169CAD9-8744-4706-A488-416D6D1ED468}"/>
    <cellStyle name="Normal 21 4 2" xfId="13757" xr:uid="{7BC7D96B-D493-479E-B356-7A462B958B93}"/>
    <cellStyle name="Normal 21 4 2 2" xfId="40405" xr:uid="{941917CA-EDBB-49A7-A208-E2780A0CA13E}"/>
    <cellStyle name="Normal 21 4 2 2 2" xfId="40406" xr:uid="{014A867D-6F93-4BA3-BC88-47A03C7902CA}"/>
    <cellStyle name="Normal 21 4 2 2 3" xfId="40407" xr:uid="{2F8FA3D8-B97C-4454-90F9-422153335B3D}"/>
    <cellStyle name="Normal 21 4 2 3" xfId="40408" xr:uid="{8A9B7BE5-6154-4ECB-B0EF-8A769BAF8D40}"/>
    <cellStyle name="Normal 21 4 2 4" xfId="40409" xr:uid="{ACB8737C-307B-4CD5-91CE-AADA0B71D7B3}"/>
    <cellStyle name="Normal 21 4 3" xfId="40410" xr:uid="{09DF8365-C588-4F60-8E80-3A1241A6B1F0}"/>
    <cellStyle name="Normal 21 4 3 2" xfId="40411" xr:uid="{5105DE1C-2D11-4978-8663-01A69C6EB456}"/>
    <cellStyle name="Normal 21 4 3 3" xfId="40412" xr:uid="{C3A6B5B8-1848-40AA-9343-11BB1A7ADB04}"/>
    <cellStyle name="Normal 21 4 4" xfId="40413" xr:uid="{FCEB5B58-94A5-40BD-A64C-709BD5DFC5CB}"/>
    <cellStyle name="Normal 21 4 5" xfId="40414" xr:uid="{95008276-7F9D-4CDF-A9C3-33B972089836}"/>
    <cellStyle name="Normal 21 5" xfId="13758" xr:uid="{000AA5C0-E4C2-48C1-B899-B4485601934B}"/>
    <cellStyle name="Normal 21 5 2" xfId="13759" xr:uid="{86DE5A1D-D737-4B82-8F03-1506FD153659}"/>
    <cellStyle name="Normal 21 5 2 2" xfId="40415" xr:uid="{73F906AC-F9C2-459B-A26C-B57D551CA1B7}"/>
    <cellStyle name="Normal 21 5 2 2 2" xfId="40416" xr:uid="{0F275D7F-B957-4DCA-996B-2DC209D81F66}"/>
    <cellStyle name="Normal 21 5 2 2 3" xfId="40417" xr:uid="{439EA96A-C262-4F80-AD91-60A7ECC6FB8A}"/>
    <cellStyle name="Normal 21 5 2 3" xfId="40418" xr:uid="{ADA585CB-09AE-4C70-9097-A8702630FCBD}"/>
    <cellStyle name="Normal 21 5 2 4" xfId="40419" xr:uid="{8A49D3B6-2C80-4CD9-9295-B53A48981A8A}"/>
    <cellStyle name="Normal 21 5 3" xfId="40420" xr:uid="{033EA6D0-662E-4312-B615-94C0883E8BE6}"/>
    <cellStyle name="Normal 21 5 3 2" xfId="40421" xr:uid="{69AA1E45-3968-46F8-80AC-7102E5F8A459}"/>
    <cellStyle name="Normal 21 5 3 3" xfId="40422" xr:uid="{3DBDD8F5-A210-4996-B572-1C5F069D4ED3}"/>
    <cellStyle name="Normal 21 5 4" xfId="40423" xr:uid="{C8E0DC01-2A94-4785-B9A0-7D53C63A9805}"/>
    <cellStyle name="Normal 21 5 5" xfId="40424" xr:uid="{01C26D5A-A744-4DDD-BB09-BFA6885D5FE6}"/>
    <cellStyle name="Normal 21 6" xfId="13760" xr:uid="{B7828E26-DE2C-4803-95D8-D85DA432ED87}"/>
    <cellStyle name="Normal 21 6 2" xfId="13761" xr:uid="{E166356C-3D82-4ABA-9ED7-157C2D918EB5}"/>
    <cellStyle name="Normal 21 6 2 2" xfId="40425" xr:uid="{58507577-24F3-4AE9-AC66-5503EFA53A50}"/>
    <cellStyle name="Normal 21 6 2 2 2" xfId="40426" xr:uid="{111CF188-EC4B-4EE1-A8B9-EBF9BB7F0EC5}"/>
    <cellStyle name="Normal 21 6 2 2 3" xfId="40427" xr:uid="{192B113B-C595-4226-99F8-C24C91B9E99C}"/>
    <cellStyle name="Normal 21 6 2 3" xfId="40428" xr:uid="{B663EAA4-6592-4EBC-8293-868F1525F014}"/>
    <cellStyle name="Normal 21 6 2 4" xfId="40429" xr:uid="{F4173592-0450-44D4-B4A8-0734AD7DF531}"/>
    <cellStyle name="Normal 21 6 3" xfId="40430" xr:uid="{EAEE6EE8-045A-4AD1-A68E-332B60E9DCAA}"/>
    <cellStyle name="Normal 21 6 3 2" xfId="40431" xr:uid="{E8F0B2DA-787D-4D00-A19A-BD1A011BC9B5}"/>
    <cellStyle name="Normal 21 6 3 3" xfId="40432" xr:uid="{11F1D048-05BD-4825-B652-DBED396AB9DF}"/>
    <cellStyle name="Normal 21 6 4" xfId="40433" xr:uid="{A6BC3044-3709-454C-A4A8-2ECBDA910D35}"/>
    <cellStyle name="Normal 21 6 5" xfId="40434" xr:uid="{C7BDDA98-92FE-4A2C-8AF4-9A7D6F63D935}"/>
    <cellStyle name="Normal 22" xfId="7485" xr:uid="{D4D53ECF-2575-46CF-A7A9-37A4771B8F16}"/>
    <cellStyle name="Normal 22 2" xfId="7486" xr:uid="{542CBB5D-E004-4749-9F80-CF29B17F66FA}"/>
    <cellStyle name="Normal 22 3" xfId="13762" xr:uid="{BEB665F6-6369-4071-BE0E-01F0495C7F3D}"/>
    <cellStyle name="Normal 22 3 2" xfId="13763" xr:uid="{AE108031-3D0F-4658-98A7-9B0CF7CCD719}"/>
    <cellStyle name="Normal 22 3 2 2" xfId="40435" xr:uid="{27C2AC89-F388-427B-B34F-5E6F176A7E7B}"/>
    <cellStyle name="Normal 22 3 2 2 2" xfId="40436" xr:uid="{A903745F-BC73-4A28-9372-6F74143A8490}"/>
    <cellStyle name="Normal 22 3 2 2 3" xfId="40437" xr:uid="{A90112D9-C1FC-4433-B503-E8F3C5800B3D}"/>
    <cellStyle name="Normal 22 3 2 3" xfId="40438" xr:uid="{5F7DABFB-A37C-4FD7-9B93-2D998BC6F8D5}"/>
    <cellStyle name="Normal 22 3 2 4" xfId="40439" xr:uid="{93303AEC-2A25-4473-919F-B8D1D38F7585}"/>
    <cellStyle name="Normal 22 3 3" xfId="40440" xr:uid="{576A7FBC-2FBA-432D-8C09-5B71539556D5}"/>
    <cellStyle name="Normal 22 3 3 2" xfId="40441" xr:uid="{59ED3214-6BA3-4C6C-98B6-67AA83B2ABA4}"/>
    <cellStyle name="Normal 22 3 3 3" xfId="40442" xr:uid="{193FFF51-08A6-4F23-B494-916F3E9F0042}"/>
    <cellStyle name="Normal 22 3 4" xfId="40443" xr:uid="{7DC08DEC-D681-4A9C-8F8C-5F8E2F04C888}"/>
    <cellStyle name="Normal 22 3 5" xfId="40444" xr:uid="{54CA0C07-69E3-4EB5-9FC5-C28A5F8F1F5C}"/>
    <cellStyle name="Normal 22 4" xfId="13764" xr:uid="{20F7A92B-E4AF-4169-997C-9C883D331BE7}"/>
    <cellStyle name="Normal 22 4 2" xfId="13765" xr:uid="{B0AEC923-3901-4608-9639-064FB9EC27D1}"/>
    <cellStyle name="Normal 22 4 2 2" xfId="40445" xr:uid="{3E83291B-A707-42E4-8A77-259156C2D8F8}"/>
    <cellStyle name="Normal 22 4 2 2 2" xfId="40446" xr:uid="{C4E5366B-8786-45B9-85FB-F3574AF9AA4C}"/>
    <cellStyle name="Normal 22 4 2 2 3" xfId="40447" xr:uid="{C589AE0A-D2E7-451B-8A7D-1E3D91627AF1}"/>
    <cellStyle name="Normal 22 4 2 3" xfId="40448" xr:uid="{4A0E9ED1-1A9B-447F-8DF5-F00F5D34AA4F}"/>
    <cellStyle name="Normal 22 4 2 4" xfId="40449" xr:uid="{96EB6A76-2345-4CEB-BA54-933C36111D42}"/>
    <cellStyle name="Normal 22 4 3" xfId="40450" xr:uid="{0E7622B8-FF8A-4CFE-BFC9-D1B6D8AE99E4}"/>
    <cellStyle name="Normal 22 4 3 2" xfId="40451" xr:uid="{34450FC4-4B1C-41E7-B68F-2F604A430F6C}"/>
    <cellStyle name="Normal 22 4 3 3" xfId="40452" xr:uid="{8DFF4940-35D9-4E9A-8938-9C56CA753E7E}"/>
    <cellStyle name="Normal 22 4 4" xfId="40453" xr:uid="{378B9088-2EE8-45F3-99D5-5C24F2ABC8EC}"/>
    <cellStyle name="Normal 22 4 5" xfId="40454" xr:uid="{F81FE92B-E05A-4DD4-BDA6-D30BE5AD8B33}"/>
    <cellStyle name="Normal 22 5" xfId="13766" xr:uid="{8729B44E-B345-4181-9818-DED406522C24}"/>
    <cellStyle name="Normal 22 5 2" xfId="13767" xr:uid="{AA5ECD2A-A6F9-4B86-B009-B63D80FA63E0}"/>
    <cellStyle name="Normal 22 5 2 2" xfId="40455" xr:uid="{1DA82098-F08D-4AEF-957F-4E5A202F28D8}"/>
    <cellStyle name="Normal 22 5 2 2 2" xfId="40456" xr:uid="{36EDDD2C-D886-4CD8-B772-D03AFF7F19EA}"/>
    <cellStyle name="Normal 22 5 2 2 3" xfId="40457" xr:uid="{5DE71072-2083-4E92-9223-7E08CA3B6C64}"/>
    <cellStyle name="Normal 22 5 2 3" xfId="40458" xr:uid="{82BAEB26-AF92-4886-B708-D03CB48D8AFC}"/>
    <cellStyle name="Normal 22 5 2 4" xfId="40459" xr:uid="{CEC211AD-E6F9-43DA-B574-41DC5C111E6A}"/>
    <cellStyle name="Normal 22 5 3" xfId="40460" xr:uid="{44DF5871-28C0-4479-B227-B1B7BAFFC91F}"/>
    <cellStyle name="Normal 22 5 3 2" xfId="40461" xr:uid="{D456B3E7-D866-406F-8164-92DBE517F9A0}"/>
    <cellStyle name="Normal 22 5 3 3" xfId="40462" xr:uid="{85CD7818-0BA2-4A9A-B83F-AF877CCEEE36}"/>
    <cellStyle name="Normal 22 5 4" xfId="40463" xr:uid="{A6013E79-6D8F-4E98-BD0B-40AFBE1C9FD9}"/>
    <cellStyle name="Normal 22 5 5" xfId="40464" xr:uid="{309E0EDB-8148-43CB-8308-E22C6D25F31E}"/>
    <cellStyle name="Normal 22 6" xfId="13768" xr:uid="{E7069C4F-62E4-42A8-95A2-AFA147A4B571}"/>
    <cellStyle name="Normal 22 6 2" xfId="13769" xr:uid="{4858D75A-14E2-43BC-ABD6-E581B8526D60}"/>
    <cellStyle name="Normal 22 6 2 2" xfId="40465" xr:uid="{85DBA951-A9DE-4CF9-AB07-797328C6AF64}"/>
    <cellStyle name="Normal 22 6 2 2 2" xfId="40466" xr:uid="{BAE7DC28-1C1F-40DB-B102-9F0CDA356F06}"/>
    <cellStyle name="Normal 22 6 2 2 3" xfId="40467" xr:uid="{0DCC5FBB-5B18-4415-B3FD-D7F7B3B44DA9}"/>
    <cellStyle name="Normal 22 6 2 3" xfId="40468" xr:uid="{C9E5976B-FE30-4790-A64B-EA29398BA01D}"/>
    <cellStyle name="Normal 22 6 2 4" xfId="40469" xr:uid="{2F392530-277E-4152-841F-DF087BE0D8DA}"/>
    <cellStyle name="Normal 22 6 3" xfId="40470" xr:uid="{A6A93450-4A43-4264-B092-DB59D30D5877}"/>
    <cellStyle name="Normal 22 6 3 2" xfId="40471" xr:uid="{8C2AF6FF-13C0-4677-BE4F-6DF20E1E1E99}"/>
    <cellStyle name="Normal 22 6 3 3" xfId="40472" xr:uid="{2C6CD75D-3752-4A9C-9A9F-1861F954F362}"/>
    <cellStyle name="Normal 22 6 4" xfId="40473" xr:uid="{61E0A134-70FE-48F4-AD1B-A7F6401175F9}"/>
    <cellStyle name="Normal 22 6 5" xfId="40474" xr:uid="{570209FB-32CA-4ECE-976C-2C14D1A483DD}"/>
    <cellStyle name="Normal 22 7" xfId="13770" xr:uid="{4B632B9F-19AD-4C3F-AD29-6A3A5502DB05}"/>
    <cellStyle name="Normal 22 7 2" xfId="13771" xr:uid="{70D67E54-69C5-447B-A700-5313A1E4B050}"/>
    <cellStyle name="Normal 22 7 2 2" xfId="40475" xr:uid="{DD695367-111F-4D93-88DA-07D01F6E339D}"/>
    <cellStyle name="Normal 22 7 2 2 2" xfId="40476" xr:uid="{31D07092-4011-4498-95DA-2DC66AE1DFFE}"/>
    <cellStyle name="Normal 22 7 2 2 3" xfId="40477" xr:uid="{4BE4000D-A2C4-44E6-8989-96A396456DDA}"/>
    <cellStyle name="Normal 22 7 2 3" xfId="40478" xr:uid="{2F3CE20B-2CC7-4001-A3B0-CBECEE3D3022}"/>
    <cellStyle name="Normal 22 7 2 4" xfId="40479" xr:uid="{E8003B0E-EB69-4051-9653-4430540BF6B6}"/>
    <cellStyle name="Normal 22 7 3" xfId="40480" xr:uid="{1CB62A5C-F888-45AE-8E39-4AFE6D6B9725}"/>
    <cellStyle name="Normal 22 7 3 2" xfId="40481" xr:uid="{E7BA28B1-10E3-4D13-82F3-2AC1E2DFE165}"/>
    <cellStyle name="Normal 22 7 3 3" xfId="40482" xr:uid="{6E26CA7C-134A-4E00-96B6-98CF70DF3329}"/>
    <cellStyle name="Normal 22 7 4" xfId="40483" xr:uid="{4A52A9CC-9D18-4786-9CDE-6D1194BDBA8F}"/>
    <cellStyle name="Normal 22 7 5" xfId="40484" xr:uid="{93D262FE-CA38-46DE-B037-64806AE53B11}"/>
    <cellStyle name="Normal 23" xfId="7487" xr:uid="{0B078003-86BF-4ADC-9E5F-F18EB1F796EF}"/>
    <cellStyle name="Normal 23 2" xfId="7488" xr:uid="{1EA2C2DD-21C7-4E3C-B703-14184A9AF507}"/>
    <cellStyle name="Normal 24" xfId="4063" xr:uid="{8018DB3D-1758-478F-91DE-4A1BEE1F3326}"/>
    <cellStyle name="Normal 24 2" xfId="7490" xr:uid="{1AEAEA10-49CB-4999-B032-D7632D877788}"/>
    <cellStyle name="Normal 24 3" xfId="7489" xr:uid="{9F64BE77-9093-43AA-BBAC-E1CB36F00E9A}"/>
    <cellStyle name="Normal 25" xfId="7491" xr:uid="{9CD96C41-5633-46D8-B2B6-1C90049CF65B}"/>
    <cellStyle name="Normal 25 2" xfId="13772" xr:uid="{7B06A125-B797-4A06-9EDA-ECB92306AEEF}"/>
    <cellStyle name="Normal 25 2 2" xfId="40485" xr:uid="{85FCB16E-A144-4D51-89F4-91BF851D1DE2}"/>
    <cellStyle name="Normal 25 2 2 2" xfId="40486" xr:uid="{D606EE89-B629-480B-853B-329154D05008}"/>
    <cellStyle name="Normal 25 2 2 3" xfId="40487" xr:uid="{069C1713-45DA-4844-85E6-E5803B81D4FC}"/>
    <cellStyle name="Normal 25 2 3" xfId="40488" xr:uid="{27E30179-FFA6-4D48-AFBF-46472E45E778}"/>
    <cellStyle name="Normal 25 2 4" xfId="40489" xr:uid="{6E871C4A-A8B4-4812-B5C3-432A745DA288}"/>
    <cellStyle name="Normal 25 3" xfId="40490" xr:uid="{8A0E12B2-021D-489F-AB23-6A4C553CF795}"/>
    <cellStyle name="Normal 25 3 2" xfId="40491" xr:uid="{4117CC79-7688-4F1C-A449-FBD226DEBC3C}"/>
    <cellStyle name="Normal 25 3 3" xfId="40492" xr:uid="{8B719B87-2592-4365-A935-3BEB64591DC0}"/>
    <cellStyle name="Normal 25 4" xfId="40493" xr:uid="{747211FF-1901-4AFC-B049-63DAE066F249}"/>
    <cellStyle name="Normal 25 5" xfId="40494" xr:uid="{2F3B16E5-FA7F-4BCA-A3DA-8BC0C60630D0}"/>
    <cellStyle name="Normal 26" xfId="7492" xr:uid="{BC50591E-5412-4AD2-A35C-C459030D2646}"/>
    <cellStyle name="Normal 27" xfId="7493" xr:uid="{8508C108-4835-47E2-B3BC-3D7307100D44}"/>
    <cellStyle name="Normal 28" xfId="7494" xr:uid="{970E6CE8-A2B3-406F-BEF9-C6CB94C4EDE7}"/>
    <cellStyle name="Normal 28 2" xfId="13773" xr:uid="{BCBA2F14-44B5-42DE-9DDC-417B211B7362}"/>
    <cellStyle name="Normal 28 2 2" xfId="13774" xr:uid="{C1F4ADE2-DDEC-4254-8A66-EAFDCA7E8692}"/>
    <cellStyle name="Normal 28 2 2 2" xfId="40495" xr:uid="{F0E293C3-B12B-4160-B4BD-06093682507A}"/>
    <cellStyle name="Normal 28 2 2 3" xfId="40496" xr:uid="{204D6973-0A76-46D3-9078-C603AA5FC948}"/>
    <cellStyle name="Normal 28 2 3" xfId="40497" xr:uid="{FAD41735-0D1B-47BA-A460-5B6BA23874AD}"/>
    <cellStyle name="Normal 28 2 4" xfId="40498" xr:uid="{B88AF05E-1620-4112-9658-E91A1DC4C8D5}"/>
    <cellStyle name="Normal 28 3" xfId="13775" xr:uid="{8E2DCEB7-5DBA-4643-9CC4-52520239C6CC}"/>
    <cellStyle name="Normal 28 3 2" xfId="40499" xr:uid="{17518FB1-CA2C-40D2-AFA1-A313359CD34A}"/>
    <cellStyle name="Normal 28 3 3" xfId="40500" xr:uid="{4DC06851-E5B4-4EBE-9B50-5C8ADF60BC31}"/>
    <cellStyle name="Normal 28 4" xfId="40501" xr:uid="{C2897218-5191-4F89-B078-21E4A8010C6E}"/>
    <cellStyle name="Normal 28 5" xfId="40502" xr:uid="{C422A475-3114-4A3D-AE84-D645AEBB483C}"/>
    <cellStyle name="Normal 29" xfId="7495" xr:uid="{5C77AE71-B604-4BC4-92BE-52A7987FABBE}"/>
    <cellStyle name="Normal 29 2" xfId="13776" xr:uid="{AB1D984D-BE7E-4FC4-BB54-7FE9A6F3745D}"/>
    <cellStyle name="Normal 29 2 2" xfId="40503" xr:uid="{48B2CC58-0E08-406F-AB9B-168D4DFADCB4}"/>
    <cellStyle name="Normal 29 2 2 2" xfId="40504" xr:uid="{65B3A0D2-9DD1-4BBF-BC00-FF2C1FED950A}"/>
    <cellStyle name="Normal 29 2 2 3" xfId="40505" xr:uid="{62CB7C78-1F8F-493C-9B85-9DF25C94207B}"/>
    <cellStyle name="Normal 29 2 3" xfId="40506" xr:uid="{F0C04DA4-1EF3-47F1-9B07-355E4DE12FAA}"/>
    <cellStyle name="Normal 29 2 4" xfId="40507" xr:uid="{47C8A2D7-C7E9-4DAC-B5D8-7DBD9F56FA70}"/>
    <cellStyle name="Normal 29 3" xfId="13777" xr:uid="{93D336B8-0374-4C7D-B41A-9234CEE69FE7}"/>
    <cellStyle name="Normal 29 4" xfId="40508" xr:uid="{74873C6A-6D89-4A87-9307-A11ECB02B772}"/>
    <cellStyle name="Normal 29 4 2" xfId="40509" xr:uid="{B4ED841C-1CBD-437E-914D-696B5964400C}"/>
    <cellStyle name="Normal 29 4 3" xfId="40510" xr:uid="{F8F3E1BF-750B-4E91-B111-896BA37C38D3}"/>
    <cellStyle name="Normal 29 5" xfId="40511" xr:uid="{70D86773-0656-4F5E-A4FA-25094C3B4C47}"/>
    <cellStyle name="Normal 29 6" xfId="40512" xr:uid="{AFE5FF55-0FE9-4DC8-9801-C2DE278CB97F}"/>
    <cellStyle name="Normal 3" xfId="29" xr:uid="{6FB93023-5484-4D86-9ED0-030062D18B9E}"/>
    <cellStyle name="Normal 3 10" xfId="7497" xr:uid="{F24E8CC3-4FFC-4869-9CCB-25983E4DF81A}"/>
    <cellStyle name="Normal 3 11" xfId="40513" xr:uid="{60464C52-2C05-4281-AAC4-9CAF5ED75ABF}"/>
    <cellStyle name="Normal 3 12" xfId="43977" xr:uid="{984DB3CB-BF31-44E7-B9AB-5E544167CE4A}"/>
    <cellStyle name="Normal 3 13" xfId="43991" xr:uid="{119F1584-CD2A-417A-AC2F-586C2203DF89}"/>
    <cellStyle name="Normal 3 14" xfId="44015" xr:uid="{51D582EE-A164-4F38-B3C1-926979EADE3F}"/>
    <cellStyle name="Normal 3 15" xfId="7496" xr:uid="{2B54A8BA-125B-4F51-86FC-B9FC6E263A75}"/>
    <cellStyle name="Normal 3 16" xfId="510" xr:uid="{4B4D5BC4-E4D8-4DA0-8CBB-6B2989A888B5}"/>
    <cellStyle name="Normal 3 2" xfId="4066" xr:uid="{68B1E840-D080-44D2-AC48-55D355D5B4DD}"/>
    <cellStyle name="Normal 3 2 2" xfId="7498" xr:uid="{EB2049B4-60BB-41D7-BDA5-610DE5DB4798}"/>
    <cellStyle name="Normal 3 3" xfId="4097" xr:uid="{59FE1B09-E498-4CBE-AB5A-0291EDE32779}"/>
    <cellStyle name="Normal 3 3 2" xfId="7499" xr:uid="{2D6ABF5F-1B2D-4EE7-9626-C5C62B8DED13}"/>
    <cellStyle name="Normal 3 4" xfId="7500" xr:uid="{11561738-56B0-4E77-8838-9EB34E672744}"/>
    <cellStyle name="Normal 3 5" xfId="7501" xr:uid="{8B56DEFC-5A5B-47CF-929A-E5F90B763BB0}"/>
    <cellStyle name="Normal 3 6" xfId="7502" xr:uid="{4BD1A845-190B-49E4-88D4-18A6323119D4}"/>
    <cellStyle name="Normal 3 7" xfId="7503" xr:uid="{03B22241-B90F-48DE-A05E-2D1C7F202616}"/>
    <cellStyle name="Normal 3 8" xfId="7504" xr:uid="{9FDA315B-EB23-4EE4-BF07-C003240332A7}"/>
    <cellStyle name="Normal 3 9" xfId="7505" xr:uid="{E2260716-2FA7-465A-9CB8-55DD538813DB}"/>
    <cellStyle name="Normal 3_AJUSTES_2009 versao 09042010" xfId="7506" xr:uid="{B39DDD98-4383-49F9-B525-03F3410EA573}"/>
    <cellStyle name="Normal 30" xfId="7507" xr:uid="{FC73518F-4E66-407D-A9EB-60968396FC91}"/>
    <cellStyle name="Normal 30 2" xfId="7508" xr:uid="{D041F643-3289-4C45-9894-D3FA6DB7105B}"/>
    <cellStyle name="Normal 30 2 2" xfId="13778" xr:uid="{739B35A8-BC47-45EF-BCB1-6E6754E6112C}"/>
    <cellStyle name="Normal 30 2 2 2" xfId="40514" xr:uid="{871FE571-9506-474F-A2C2-0C04A78A1069}"/>
    <cellStyle name="Normal 30 2 2 2 2" xfId="40515" xr:uid="{792B497E-C080-4478-A279-657E532470EC}"/>
    <cellStyle name="Normal 30 2 2 2 3" xfId="40516" xr:uid="{355219E5-52FA-4599-B9AA-DB392C22F449}"/>
    <cellStyle name="Normal 30 2 2 3" xfId="40517" xr:uid="{7DE727A1-A255-4D61-A5DF-E7885F85E48D}"/>
    <cellStyle name="Normal 30 2 2 4" xfId="40518" xr:uid="{41E831CC-DA26-4D06-BFED-A70613E335CF}"/>
    <cellStyle name="Normal 30 2 3" xfId="40519" xr:uid="{78A8E5CE-87C5-461E-B7A1-14C263C0676F}"/>
    <cellStyle name="Normal 30 2 3 2" xfId="40520" xr:uid="{01BE3B98-4846-4898-B7AB-808CE6EEA975}"/>
    <cellStyle name="Normal 30 2 3 3" xfId="40521" xr:uid="{04B336FB-15D8-4E9A-B6CE-204173268031}"/>
    <cellStyle name="Normal 30 2 4" xfId="40522" xr:uid="{2E9937D3-82CA-4BA5-A42B-3B0A522F5BBD}"/>
    <cellStyle name="Normal 30 2 5" xfId="40523" xr:uid="{C4ACE083-391F-4BAA-BCF5-BFE45BF2BA23}"/>
    <cellStyle name="Normal 30 3" xfId="13779" xr:uid="{2CC4A5AC-0993-432A-BA6E-104B35D64C06}"/>
    <cellStyle name="Normal 30 3 2" xfId="40524" xr:uid="{DA1BDD2B-A70B-4DF2-AD48-C5E699661ED3}"/>
    <cellStyle name="Normal 30 3 2 2" xfId="40525" xr:uid="{82380E21-BA17-47CB-84E1-AA7DF648CA6A}"/>
    <cellStyle name="Normal 30 3 2 3" xfId="40526" xr:uid="{CB820789-E556-4550-8F0F-27EC792D935A}"/>
    <cellStyle name="Normal 30 3 3" xfId="40527" xr:uid="{2CC937BB-8D17-4815-A3A2-0983D8845446}"/>
    <cellStyle name="Normal 30 3 4" xfId="40528" xr:uid="{B9ABC14C-7D7E-49E3-A3E4-697605274AE7}"/>
    <cellStyle name="Normal 30 4" xfId="40529" xr:uid="{A94199F5-9CAE-4718-97B7-DDF47A049DC6}"/>
    <cellStyle name="Normal 30 4 2" xfId="40530" xr:uid="{2B216A1B-461F-4D17-851B-323E02A99BD4}"/>
    <cellStyle name="Normal 30 4 3" xfId="40531" xr:uid="{715A31EF-90C7-4605-8D61-4BF89577434A}"/>
    <cellStyle name="Normal 30 5" xfId="40532" xr:uid="{3DBB7644-A209-4B24-9E9B-154875439A5A}"/>
    <cellStyle name="Normal 30 6" xfId="40533" xr:uid="{149FD3FB-DE76-40F1-A7C9-CC6E02D6D79A}"/>
    <cellStyle name="Normal 31" xfId="7509" xr:uid="{719414B7-6DE9-4363-BB83-CA72E575A4BD}"/>
    <cellStyle name="Normal 31 2" xfId="13780" xr:uid="{5A742417-A9DD-4B18-ACBE-29866CD36A31}"/>
    <cellStyle name="Normal 31 2 2" xfId="40534" xr:uid="{896F2A32-0F38-475A-8005-76CF4A82A4C8}"/>
    <cellStyle name="Normal 31 2 2 2" xfId="40535" xr:uid="{2C76F054-E45A-47BC-8DBA-47AC8F2E2505}"/>
    <cellStyle name="Normal 31 2 2 3" xfId="40536" xr:uid="{80389A4B-16E9-4096-B573-B5716FFBCC64}"/>
    <cellStyle name="Normal 31 2 3" xfId="40537" xr:uid="{A9D17E24-2FF5-45C4-A237-7ACD0E3976E9}"/>
    <cellStyle name="Normal 31 2 4" xfId="40538" xr:uid="{92EFDA58-D952-43CA-A5E8-A18D3D3FAE96}"/>
    <cellStyle name="Normal 31 3" xfId="13781" xr:uid="{99F1367D-13EA-4B35-9E00-E6D409C01725}"/>
    <cellStyle name="Normal 31 4" xfId="40539" xr:uid="{1601E2D6-4754-4052-86EC-B9B486DF07FA}"/>
    <cellStyle name="Normal 31 4 2" xfId="40540" xr:uid="{B672200F-DB36-4B11-935F-2B4C736519E9}"/>
    <cellStyle name="Normal 31 4 3" xfId="40541" xr:uid="{A15D85C2-DFCC-41E0-B491-9213C034E551}"/>
    <cellStyle name="Normal 31 5" xfId="40542" xr:uid="{031F1BDB-D4DA-41A4-915D-FBA5C5F61959}"/>
    <cellStyle name="Normal 31 6" xfId="40543" xr:uid="{92A7F7EC-FA30-41D0-9C22-FDE608730B8F}"/>
    <cellStyle name="Normal 32" xfId="7510" xr:uid="{9E2E9FF4-AC22-45C7-BD47-B36A1A0FFB34}"/>
    <cellStyle name="Normal 32 2" xfId="13782" xr:uid="{D7869CFB-EAF5-46EA-8D44-B5660739185B}"/>
    <cellStyle name="Normal 33" xfId="7511" xr:uid="{9E70050A-EFF8-46A5-8EBD-40869ECFBA44}"/>
    <cellStyle name="Normal 33 2" xfId="13783" xr:uid="{536A7DDF-5B48-40A4-83F1-95FC058B8EDE}"/>
    <cellStyle name="Normal 33 2 2" xfId="40544" xr:uid="{AAE50E7E-9C74-4C09-80F5-54DB02E79C6C}"/>
    <cellStyle name="Normal 33 2 2 2" xfId="40545" xr:uid="{79DA8FE6-898B-4953-855B-2F16DA8BAEEC}"/>
    <cellStyle name="Normal 33 2 2 3" xfId="40546" xr:uid="{93FF4B28-E9B1-4D13-963E-3637FBEE7C9E}"/>
    <cellStyle name="Normal 33 2 3" xfId="40547" xr:uid="{5EACA6BA-B059-448C-9C3B-C0131E02B555}"/>
    <cellStyle name="Normal 33 2 4" xfId="40548" xr:uid="{B0B1AD66-8248-4C17-8678-ACB2269FEB7E}"/>
    <cellStyle name="Normal 33 3" xfId="40549" xr:uid="{0A7F4F37-CF3B-4062-BA64-CB0EB6594658}"/>
    <cellStyle name="Normal 33 3 2" xfId="40550" xr:uid="{67D70548-43C3-4EE5-BF23-37DD645456FC}"/>
    <cellStyle name="Normal 33 3 3" xfId="40551" xr:uid="{1CF260BC-91C4-4D6F-91DF-A3486F3BFA49}"/>
    <cellStyle name="Normal 33 4" xfId="40552" xr:uid="{EC7E9880-2216-463C-BA3C-CD2EE52BDB8E}"/>
    <cellStyle name="Normal 33 5" xfId="40553" xr:uid="{54B9C0D0-B775-431A-9D0E-CDC7995DFBD0}"/>
    <cellStyle name="Normal 34" xfId="7512" xr:uid="{837EEF7A-5A49-44FD-A361-F6019D08478E}"/>
    <cellStyle name="Normal 34 2" xfId="13784" xr:uid="{1F45B80A-7845-4AE2-B7A8-68616711DEC3}"/>
    <cellStyle name="Normal 35" xfId="7513" xr:uid="{DB545BD8-0620-49D9-A95B-20A4D0DEFCFC}"/>
    <cellStyle name="Normal 35 2" xfId="13785" xr:uid="{9AD5310A-6B1A-40AB-A00D-E25B1472711B}"/>
    <cellStyle name="Normal 36" xfId="7514" xr:uid="{5D554B8C-1FCD-404B-9269-8ECA924A2EE7}"/>
    <cellStyle name="Normal 36 2" xfId="13786" xr:uid="{E4E225BA-6728-4437-B703-035F8AFD1B87}"/>
    <cellStyle name="Normal 37" xfId="7515" xr:uid="{B6BC1AFC-439E-448C-BA8B-864978AE6F0E}"/>
    <cellStyle name="Normal 37 2" xfId="13787" xr:uid="{FF9497AC-57FB-455A-93FC-8146F55B41BD}"/>
    <cellStyle name="Normal 38" xfId="7516" xr:uid="{0F400097-C5DB-44EB-8CE4-6A555BBDCA18}"/>
    <cellStyle name="Normal 38 2" xfId="13788" xr:uid="{40A67DE5-2988-45B0-85B5-413E20BDC4BC}"/>
    <cellStyle name="Normal 39" xfId="7517" xr:uid="{EEFACFF1-72A8-4227-BC82-C00CDC4A31E3}"/>
    <cellStyle name="Normal 4" xfId="464" xr:uid="{DA73F061-A419-4498-9F0D-1B963E12B9E2}"/>
    <cellStyle name="Normal 4 10" xfId="7519" xr:uid="{A494CAB3-97B4-4892-A7E8-1E7757941048}"/>
    <cellStyle name="Normal 4 11" xfId="40554" xr:uid="{BC0E7978-FBE6-4803-AA7B-3AF5C4CF42B8}"/>
    <cellStyle name="Normal 4 12" xfId="7518" xr:uid="{E927CC7D-EC44-4DAF-A88A-52EC3A9F50EA}"/>
    <cellStyle name="Normal 4 13" xfId="44028" xr:uid="{A0FD71F1-9B5A-4651-9E9D-A65800E89126}"/>
    <cellStyle name="Normal 4 14" xfId="512" xr:uid="{4EEA7E9B-A8A3-4E16-819D-6D5F9A2EB244}"/>
    <cellStyle name="Normal 4 2" xfId="4067" xr:uid="{EBDBB2D1-D652-4DCF-A1E2-552B036CEE9B}"/>
    <cellStyle name="Normal 4 2 2" xfId="7520" xr:uid="{448E4DC1-5D26-4E1C-8244-6457264B81B1}"/>
    <cellStyle name="Normal 4 3" xfId="4517" xr:uid="{CE9A4C58-6702-4750-953F-354F5853C50F}"/>
    <cellStyle name="Normal 4 3 2" xfId="7521" xr:uid="{553C0717-C585-4BC0-A27A-64CB96A412DA}"/>
    <cellStyle name="Normal 4 4" xfId="7522" xr:uid="{AABFDA44-DF49-40A6-989E-C59114883DFF}"/>
    <cellStyle name="Normal 4 5" xfId="7523" xr:uid="{7F409271-8317-437C-8A7F-69803880D5F5}"/>
    <cellStyle name="Normal 4 6" xfId="7524" xr:uid="{5A0FF853-8C63-4520-9431-9E5074EBB707}"/>
    <cellStyle name="Normal 4 7" xfId="7525" xr:uid="{B4CE204F-0F70-42CD-9568-243C0A167236}"/>
    <cellStyle name="Normal 4 8" xfId="7526" xr:uid="{E5E61189-5DA7-4DB9-AB17-2A7E7097201E}"/>
    <cellStyle name="Normal 4 9" xfId="7527" xr:uid="{95318586-C0A9-4EFC-9B48-CF9AC36D6D78}"/>
    <cellStyle name="Normal 40" xfId="7528" xr:uid="{0C59ABB4-B6A0-458E-92FE-447C0CD42731}"/>
    <cellStyle name="Normal 41" xfId="7529" xr:uid="{70CE5CE3-C62C-4395-AA03-B8B968D5DAAD}"/>
    <cellStyle name="Normal 41 2" xfId="13789" xr:uid="{C004E966-263F-4871-9077-FE3E4D7DCD1A}"/>
    <cellStyle name="Normal 41 2 2" xfId="40555" xr:uid="{DBFCE409-53F5-423E-A415-4651B34B522D}"/>
    <cellStyle name="Normal 41 2 2 2" xfId="40556" xr:uid="{9B5E0CFD-D07F-49AF-9D30-4FD63E0887B7}"/>
    <cellStyle name="Normal 41 2 2 3" xfId="40557" xr:uid="{11FA2416-ECCC-4A2C-BAA2-BF795C10E1C6}"/>
    <cellStyle name="Normal 41 2 3" xfId="40558" xr:uid="{C7557A07-6DE3-4759-ACC0-195100FC5D83}"/>
    <cellStyle name="Normal 41 2 4" xfId="40559" xr:uid="{DAF0C1F4-63CE-4C70-BF6D-F30D304990C0}"/>
    <cellStyle name="Normal 41 3" xfId="40560" xr:uid="{E54625A6-D301-4420-B191-56B18E21CCB4}"/>
    <cellStyle name="Normal 41 3 2" xfId="40561" xr:uid="{51F9CBC0-63AD-4E29-96CE-4EDF95E2E208}"/>
    <cellStyle name="Normal 41 3 3" xfId="40562" xr:uid="{A4F22B80-93FE-4E71-881A-533CE0462B0C}"/>
    <cellStyle name="Normal 41 4" xfId="40563" xr:uid="{276417BD-EF7B-4E35-BFC4-8B07DE47FA1A}"/>
    <cellStyle name="Normal 41 5" xfId="40564" xr:uid="{02F88CD6-75E8-48CA-B8DE-4FC3F798A672}"/>
    <cellStyle name="Normal 42" xfId="7530" xr:uid="{9CFA77FC-1C40-4853-BA27-A1EB3CC65F00}"/>
    <cellStyle name="Normal 42 2" xfId="13790" xr:uid="{1C68E1C9-8E48-42D0-B042-C119D8BF005D}"/>
    <cellStyle name="Normal 42 2 2" xfId="40565" xr:uid="{EFD18307-B379-4E7F-919B-7BA5C7174A12}"/>
    <cellStyle name="Normal 42 2 2 2" xfId="40566" xr:uid="{50CF90D8-1B46-4907-9386-09ABCE48F588}"/>
    <cellStyle name="Normal 42 2 2 3" xfId="40567" xr:uid="{63A37CD2-8298-4605-82D2-1CC913A23AF1}"/>
    <cellStyle name="Normal 42 2 3" xfId="40568" xr:uid="{279154D8-185F-445A-AFEE-740663524F34}"/>
    <cellStyle name="Normal 42 2 4" xfId="40569" xr:uid="{8B4F05D1-D879-4F53-B874-E0C1894D1F65}"/>
    <cellStyle name="Normal 42 3" xfId="40570" xr:uid="{C23AFA30-AA0C-403F-8EA2-32400231EA55}"/>
    <cellStyle name="Normal 42 3 2" xfId="40571" xr:uid="{CC202006-9525-4ABA-970F-D4D5B180B912}"/>
    <cellStyle name="Normal 42 3 3" xfId="40572" xr:uid="{767613B5-4690-4CAA-A320-DF019E4D993D}"/>
    <cellStyle name="Normal 42 4" xfId="40573" xr:uid="{D6BE4D85-1C89-44D3-A5EA-5B96A4712552}"/>
    <cellStyle name="Normal 42 5" xfId="40574" xr:uid="{525515B1-595A-4C4F-B9AA-A6F6C374D127}"/>
    <cellStyle name="Normal 43" xfId="7531" xr:uid="{93BEFC3F-A96E-4CA9-944B-C9D90F87BC4C}"/>
    <cellStyle name="Normal 43 2" xfId="13791" xr:uid="{4A333DFA-1CA9-4B66-81E8-6EBC1E7BF667}"/>
    <cellStyle name="Normal 44" xfId="7532" xr:uid="{1736E4B5-712F-446B-90FA-8FA737B7D61B}"/>
    <cellStyle name="Normal 44 2" xfId="13792" xr:uid="{BAEB3D21-EC9F-4A26-B530-3A3AF1DE0658}"/>
    <cellStyle name="Normal 44 2 2" xfId="13793" xr:uid="{4251D6E8-7F6E-4A41-989E-915159A22017}"/>
    <cellStyle name="Normal 44 3" xfId="13794" xr:uid="{63554F65-1178-4075-B878-A76FF767254A}"/>
    <cellStyle name="Normal 44 3 2" xfId="40575" xr:uid="{4154A9F0-BB0D-47CE-8133-D2A520305DD3}"/>
    <cellStyle name="Normal 44 3 2 2" xfId="40576" xr:uid="{8D770953-FCC7-418D-9BA2-57DA1D7B2349}"/>
    <cellStyle name="Normal 44 3 2 3" xfId="40577" xr:uid="{4B2BA113-B1EE-4506-969C-7737ECF30F2E}"/>
    <cellStyle name="Normal 44 3 3" xfId="40578" xr:uid="{D576DE66-4436-41C4-AF94-60A5A468EEED}"/>
    <cellStyle name="Normal 44 3 4" xfId="40579" xr:uid="{18E6F33B-F646-4357-9D9A-07CB82AC9DC8}"/>
    <cellStyle name="Normal 44 4" xfId="40580" xr:uid="{5AA98BE5-BE50-4372-8193-92F4A904480F}"/>
    <cellStyle name="Normal 44 4 2" xfId="40581" xr:uid="{0E4636D6-FC6B-4793-9689-7D8EF8C0C1E7}"/>
    <cellStyle name="Normal 44 4 3" xfId="40582" xr:uid="{40D9F661-6963-45F2-B9A2-C5F697D5845A}"/>
    <cellStyle name="Normal 44 5" xfId="40583" xr:uid="{CBAB0F57-0984-457F-B0F6-C6A292A8E64A}"/>
    <cellStyle name="Normal 44 6" xfId="40584" xr:uid="{42605BC0-381F-451A-9CB5-A2F02D0E5101}"/>
    <cellStyle name="Normal 45" xfId="7533" xr:uid="{8D0CAEB1-B29B-4345-AF79-94B9960C1204}"/>
    <cellStyle name="Normal 46" xfId="7534" xr:uid="{423D554C-26AB-46CE-9C7B-C2E1FF6719B4}"/>
    <cellStyle name="Normal 46 2" xfId="13795" xr:uid="{D333ADEA-2540-471F-BFFA-D4421CB511B7}"/>
    <cellStyle name="Normal 46 3" xfId="13796" xr:uid="{123AC71A-D3DB-49A8-87A2-A1BD46781F2C}"/>
    <cellStyle name="Normal 46 3 2" xfId="40585" xr:uid="{C7CF80BC-C543-4FB6-B1E1-799C24D1004B}"/>
    <cellStyle name="Normal 46 3 2 2" xfId="40586" xr:uid="{7B9973AC-674B-4DE7-AD1D-C0FCF839A6F0}"/>
    <cellStyle name="Normal 46 3 2 3" xfId="40587" xr:uid="{E218F73D-DE79-4682-8F43-A4626BA61E78}"/>
    <cellStyle name="Normal 46 3 3" xfId="40588" xr:uid="{0C7644E3-D0AD-47C7-9C01-6A3444D12056}"/>
    <cellStyle name="Normal 46 3 4" xfId="40589" xr:uid="{62906A96-565D-4DFC-AD84-C92A1E37F822}"/>
    <cellStyle name="Normal 46 4" xfId="40590" xr:uid="{917E26F0-FCF2-4625-A13E-0074D6B9CF7D}"/>
    <cellStyle name="Normal 46 4 2" xfId="40591" xr:uid="{4A4A381E-85D3-48B8-8279-61E3C629B891}"/>
    <cellStyle name="Normal 46 4 3" xfId="40592" xr:uid="{75FCF276-D380-477E-9581-1923097D60D7}"/>
    <cellStyle name="Normal 46 5" xfId="40593" xr:uid="{E88AA0A3-8460-4669-9136-FCB11D10E4C4}"/>
    <cellStyle name="Normal 46 6" xfId="40594" xr:uid="{9F240392-FA43-4B10-B087-B4BAEE39B119}"/>
    <cellStyle name="Normal 47" xfId="7535" xr:uid="{C94558D0-C93F-4094-98EE-F9F2A88800F3}"/>
    <cellStyle name="Normal 47 2" xfId="13797" xr:uid="{AB4A84EC-C31D-49E5-9BC7-3632B159F9D0}"/>
    <cellStyle name="Normal 47 2 2" xfId="40595" xr:uid="{01B13F69-2112-447E-BD50-7BF65BA0E2E8}"/>
    <cellStyle name="Normal 47 2 2 2" xfId="40596" xr:uid="{E058029F-BAF1-42D2-9739-5C7B0E65BE1E}"/>
    <cellStyle name="Normal 47 2 2 3" xfId="40597" xr:uid="{1A2F7930-A44C-441C-A726-9D87F2649F42}"/>
    <cellStyle name="Normal 47 2 3" xfId="40598" xr:uid="{F06830F3-A35C-428F-8114-4B9F3A7EB640}"/>
    <cellStyle name="Normal 47 2 4" xfId="40599" xr:uid="{94AC7BF2-A145-4CD7-ACA6-F57C12A871D3}"/>
    <cellStyle name="Normal 47 3" xfId="40600" xr:uid="{8C1BAD92-C787-49B7-B527-49DA2F6BC35C}"/>
    <cellStyle name="Normal 47 3 2" xfId="40601" xr:uid="{447A712B-307C-4CBF-8ED8-0F5A5F9A25BE}"/>
    <cellStyle name="Normal 47 3 3" xfId="40602" xr:uid="{C84BE838-D66F-4834-B101-35F1A051A8D8}"/>
    <cellStyle name="Normal 47 4" xfId="40603" xr:uid="{C4528A2A-B0B5-47FB-B8B6-2DE6F57AC8FB}"/>
    <cellStyle name="Normal 47 5" xfId="40604" xr:uid="{0532F4F1-A3CD-4D65-9507-D4A22D1511E0}"/>
    <cellStyle name="Normal 48" xfId="13798" xr:uid="{7DC9B9CD-65AD-4B8F-8915-DD800D79A012}"/>
    <cellStyle name="Normal 48 2" xfId="13799" xr:uid="{243E9D60-75EE-49B6-AE2D-8D26C34F33AE}"/>
    <cellStyle name="Normal 49" xfId="13800" xr:uid="{5E93240B-AD4E-49A4-84E9-C7BDE7AB6B34}"/>
    <cellStyle name="Normal 5" xfId="4068" xr:uid="{CA8BCC96-CA74-4543-B5B2-E9DD256F33D5}"/>
    <cellStyle name="Normal 5 10" xfId="13801" xr:uid="{28FA0864-AEED-41E7-BDF2-02BA764A1A21}"/>
    <cellStyle name="Normal 5 11" xfId="7536" xr:uid="{30613AA0-DD9E-495D-9BAB-98CD8B5ABCD7}"/>
    <cellStyle name="Normal 5 2" xfId="7537" xr:uid="{CA161864-70FB-4414-9414-C06E60C1A776}"/>
    <cellStyle name="Normal 5 2 2" xfId="7538" xr:uid="{8CA9373A-A3E9-4C16-B0A5-51A310B41213}"/>
    <cellStyle name="Normal 5 2 2 2" xfId="13802" xr:uid="{D6522D6E-8608-4935-BA75-50441F2701AF}"/>
    <cellStyle name="Normal 5 2 2 2 2" xfId="40605" xr:uid="{4445E9D8-88B5-41E6-9E85-A564475241CC}"/>
    <cellStyle name="Normal 5 2 2 2 2 2" xfId="40606" xr:uid="{DF061506-B2D5-4C1C-880D-766E2B8E076D}"/>
    <cellStyle name="Normal 5 2 2 2 2 3" xfId="40607" xr:uid="{D18E2D26-9DA4-4565-9301-B977D494846D}"/>
    <cellStyle name="Normal 5 2 2 2 3" xfId="40608" xr:uid="{FFB1F10E-7D0D-4D2B-B1A0-1F13AF37D2C7}"/>
    <cellStyle name="Normal 5 2 2 2 4" xfId="40609" xr:uid="{4C0DAEA9-F003-4440-8AC4-851276E15383}"/>
    <cellStyle name="Normal 5 2 2 3" xfId="40610" xr:uid="{CD70665B-40B2-402C-A138-0545C1F91B44}"/>
    <cellStyle name="Normal 5 2 2 3 2" xfId="40611" xr:uid="{02C79203-C486-48D8-AEDF-3463935E346A}"/>
    <cellStyle name="Normal 5 2 2 3 3" xfId="40612" xr:uid="{DAA13250-9558-4E34-BA28-4A6A3CF7BAA0}"/>
    <cellStyle name="Normal 5 2 2 4" xfId="40613" xr:uid="{34A5F532-5BAC-476E-83E3-F3964733598F}"/>
    <cellStyle name="Normal 5 2 2 5" xfId="40614" xr:uid="{B6515A5C-8375-4030-9B75-B9C942194D7B}"/>
    <cellStyle name="Normal 5 2 3" xfId="13803" xr:uid="{933A391C-1C09-43BC-B89D-0FA6280B30D2}"/>
    <cellStyle name="Normal 5 2 3 2" xfId="40615" xr:uid="{E5A887EA-EC46-4807-A4AC-7901A80C9783}"/>
    <cellStyle name="Normal 5 2 3 2 2" xfId="40616" xr:uid="{C4BCA6FA-DC60-418E-9E84-F0C3D4EBB6E7}"/>
    <cellStyle name="Normal 5 2 3 2 3" xfId="40617" xr:uid="{8B763E83-8154-41F4-AD39-6B00225635C8}"/>
    <cellStyle name="Normal 5 2 3 3" xfId="40618" xr:uid="{150103A3-2A2A-4C50-BFCC-7DBB352C29CC}"/>
    <cellStyle name="Normal 5 2 3 4" xfId="40619" xr:uid="{EBE9DE31-F0EC-45DB-911E-7E9BE367BB7A}"/>
    <cellStyle name="Normal 5 2 4" xfId="40620" xr:uid="{3834FDBB-66F4-435B-89D2-5F3110D88966}"/>
    <cellStyle name="Normal 5 2 4 2" xfId="40621" xr:uid="{E5EAC037-99F5-404C-976C-91AD578F6911}"/>
    <cellStyle name="Normal 5 2 4 3" xfId="40622" xr:uid="{2FA1B45B-98F0-494B-A7BF-BCF7E05FE5D6}"/>
    <cellStyle name="Normal 5 2 5" xfId="40623" xr:uid="{D15DF73A-A8F2-425E-8C11-A6F83A3539F2}"/>
    <cellStyle name="Normal 5 2 6" xfId="40624" xr:uid="{98A0EFD5-F970-4DD7-B0F4-87DE1605C9A8}"/>
    <cellStyle name="Normal 5 3" xfId="7539" xr:uid="{9EE727A7-8DE9-4E10-811F-6BC6FEA63662}"/>
    <cellStyle name="Normal 5 4" xfId="13804" xr:uid="{552B682A-35EA-4A26-91BA-407EFAEDF650}"/>
    <cellStyle name="Normal 5 5" xfId="13805" xr:uid="{6884F51E-5E65-4798-8D75-45BFE56C1B8B}"/>
    <cellStyle name="Normal 5 6" xfId="13806" xr:uid="{035C2E5E-3405-4EDC-8020-ABE3646BDE47}"/>
    <cellStyle name="Normal 5 7" xfId="13807" xr:uid="{FD8CE555-702F-438E-931A-6ED75ECA547A}"/>
    <cellStyle name="Normal 5 8" xfId="13808" xr:uid="{B6E79B98-E187-447E-A05F-3EBD0C64DDFD}"/>
    <cellStyle name="Normal 5 9" xfId="13809" xr:uid="{E7291456-F8C9-4ECF-B93E-A0CE6355A73C}"/>
    <cellStyle name="Normal 50" xfId="13810" xr:uid="{056C3137-8E1B-4CF0-99B7-6DA295635BD1}"/>
    <cellStyle name="Normal 51" xfId="13811" xr:uid="{2BD08136-7808-434E-9943-676CDB613A46}"/>
    <cellStyle name="Normal 52" xfId="13812" xr:uid="{80759E72-A3E4-495B-BB57-07E74A3A3491}"/>
    <cellStyle name="Normal 53" xfId="13813" xr:uid="{5F61C066-602A-4C31-9323-F56D000F53ED}"/>
    <cellStyle name="Normal 54" xfId="13814" xr:uid="{59FFFD0E-FAC0-4BCA-BA3E-19AF85269162}"/>
    <cellStyle name="Normal 55" xfId="13815" xr:uid="{785D570E-0555-491C-8B01-C5FDE7573822}"/>
    <cellStyle name="Normal 56" xfId="13816" xr:uid="{F40FE70F-F81B-4CEF-8799-0D63ABC24705}"/>
    <cellStyle name="Normal 57" xfId="13817" xr:uid="{ED066FA0-5281-4589-A59B-FCC978CCBF34}"/>
    <cellStyle name="Normal 58" xfId="13818" xr:uid="{C48B1A73-00FB-4F53-805B-F6F05F535E25}"/>
    <cellStyle name="Normal 59" xfId="13819" xr:uid="{EBA67AE4-264B-4EE3-8627-95179492D010}"/>
    <cellStyle name="Normal 6" xfId="4069" xr:uid="{2EB79D16-5A51-4DDA-9A49-E71F541C1C1A}"/>
    <cellStyle name="Normal 6 10" xfId="13820" xr:uid="{2DD9BB89-7F5A-47E6-8E8D-D4ADD4611AC0}"/>
    <cellStyle name="Normal 6 11" xfId="40625" xr:uid="{A00CE51A-D836-402E-959E-4EA842E25842}"/>
    <cellStyle name="Normal 6 11 2" xfId="44008" xr:uid="{1EDBE6A5-1A03-4137-87D1-97928BE60B6C}"/>
    <cellStyle name="Normal 6 12" xfId="7540" xr:uid="{B93237A3-9B60-4F5F-9509-8BB347646800}"/>
    <cellStyle name="Normal 6 2" xfId="7541" xr:uid="{618ED070-4CE4-4970-841A-076DE9073495}"/>
    <cellStyle name="Normal 6 2 2" xfId="13821" xr:uid="{BFC49CCA-122A-4B22-A197-E8DB1E6DE582}"/>
    <cellStyle name="Normal 6 2 2 2" xfId="40626" xr:uid="{FF39C69B-58FE-4C70-A592-5A1E59A05B0D}"/>
    <cellStyle name="Normal 6 2 2 2 2" xfId="40627" xr:uid="{8A636393-4F0B-4343-BD28-56A84FC558C2}"/>
    <cellStyle name="Normal 6 2 2 2 3" xfId="40628" xr:uid="{A9994585-E452-470F-A624-ECA3B714DB8D}"/>
    <cellStyle name="Normal 6 2 2 3" xfId="40629" xr:uid="{2284BD4E-908C-43D4-AB53-2C5A5B8C3F60}"/>
    <cellStyle name="Normal 6 2 2 4" xfId="40630" xr:uid="{37091C0E-B072-491A-B228-24713F371DDA}"/>
    <cellStyle name="Normal 6 2 3" xfId="40631" xr:uid="{CBF0EE1F-1416-422D-9D78-EFD172D749C3}"/>
    <cellStyle name="Normal 6 2 3 2" xfId="40632" xr:uid="{135F359F-27E0-44D8-B7E9-B5C0FB08CE6A}"/>
    <cellStyle name="Normal 6 2 3 3" xfId="40633" xr:uid="{A99C2ED2-FCBE-4804-94DB-4EA06E90CEFF}"/>
    <cellStyle name="Normal 6 2 4" xfId="40634" xr:uid="{6F385860-CDC2-4CF9-B58C-85ADC8DE75B9}"/>
    <cellStyle name="Normal 6 2 5" xfId="40635" xr:uid="{9D349CDE-2A06-4A4D-A09A-35B8AD32D6B2}"/>
    <cellStyle name="Normal 6 2 6" xfId="54893" xr:uid="{125E0D16-BC0B-4988-A92B-9FE24337D91E}"/>
    <cellStyle name="Normal 6 3" xfId="13822" xr:uid="{87D6D75E-E030-469C-B4F2-C62E64204598}"/>
    <cellStyle name="Normal 6 4" xfId="13823" xr:uid="{5E1426E7-CC4D-4CB3-B6F6-3A607D50807B}"/>
    <cellStyle name="Normal 6 5" xfId="13824" xr:uid="{257F87F6-84C5-42A6-9182-BE32C3511E71}"/>
    <cellStyle name="Normal 6 6" xfId="13825" xr:uid="{54154DD0-98AE-46F5-8541-BE5A2DAE6E8D}"/>
    <cellStyle name="Normal 6 7" xfId="13826" xr:uid="{9011B8ED-0344-4195-BB86-829CEA36AA5C}"/>
    <cellStyle name="Normal 6 8" xfId="13827" xr:uid="{0ADF9E6C-4E0C-4A7A-B720-153D13795443}"/>
    <cellStyle name="Normal 6 9" xfId="13828" xr:uid="{47F65B36-368B-47BC-8DC0-31DF403CC160}"/>
    <cellStyle name="Normal 60" xfId="13829" xr:uid="{26AABC53-D2F4-4917-BBDA-0E265AED4D5C}"/>
    <cellStyle name="Normal 61" xfId="13830" xr:uid="{241F3B45-B9BA-4CC3-8329-253B408ADFDE}"/>
    <cellStyle name="Normal 62" xfId="13831" xr:uid="{A6316105-E45F-4586-8E6E-47DB792E08AE}"/>
    <cellStyle name="Normal 63" xfId="13832" xr:uid="{16D167C4-D435-4E33-9133-58200C74E390}"/>
    <cellStyle name="Normal 64" xfId="13833" xr:uid="{1247B542-C49F-43CC-8BB5-359DF704D1FE}"/>
    <cellStyle name="Normal 65" xfId="13834" xr:uid="{15038B23-E6CC-4104-B313-DAAF50A4C13A}"/>
    <cellStyle name="Normal 66" xfId="13835" xr:uid="{CD7CED26-4286-464D-B42D-A0D2BE13A1F6}"/>
    <cellStyle name="Normal 67" xfId="13836" xr:uid="{2B346EC3-9A4E-46FE-8061-AACA735DF3CF}"/>
    <cellStyle name="Normal 68" xfId="13837" xr:uid="{2E81CA0E-6C76-4FA3-A599-964C0D47EC55}"/>
    <cellStyle name="Normal 69" xfId="13838" xr:uid="{B4C7BA41-F281-4762-A0D4-696AE2AD2BF2}"/>
    <cellStyle name="Normal 7" xfId="4070" xr:uid="{02DDEA4D-16A8-40A0-B444-97A2D053FEBA}"/>
    <cellStyle name="Normal 7 10" xfId="13839" xr:uid="{FF076B11-3B6A-45E2-B9A0-01CB2ED4D9B7}"/>
    <cellStyle name="Normal 7 11" xfId="40636" xr:uid="{5C2F5897-8A66-4C99-990C-5657F8FD545B}"/>
    <cellStyle name="Normal 7 11 2" xfId="40637" xr:uid="{1E32F4A4-2A6C-4722-ADB8-91154F3104B4}"/>
    <cellStyle name="Normal 7 11 3" xfId="40638" xr:uid="{14F82E8A-ACA2-4E01-A8C9-1BF7F0C025CB}"/>
    <cellStyle name="Normal 7 12" xfId="40639" xr:uid="{74F648D4-E72D-4403-B386-032119A4B796}"/>
    <cellStyle name="Normal 7 13" xfId="40640" xr:uid="{22016B63-4E05-439B-BE64-F6B421AD33B0}"/>
    <cellStyle name="Normal 7 2" xfId="7542" xr:uid="{2767C58E-6254-4A54-B1B4-2DA3861A6EDA}"/>
    <cellStyle name="Normal 7 2 2" xfId="7543" xr:uid="{61B69C53-5D1E-477D-8ADC-B70F5B4A8D4F}"/>
    <cellStyle name="Normal 7 2 2 2" xfId="13840" xr:uid="{7AB7285A-7C94-4AE1-BF51-C458DEEAE811}"/>
    <cellStyle name="Normal 7 2 2 2 2" xfId="40641" xr:uid="{3ECA19B0-F6CC-4626-A382-E9A5A7DE9396}"/>
    <cellStyle name="Normal 7 2 2 2 2 2" xfId="40642" xr:uid="{F43CE235-DA20-4948-A174-AA7B08A465B4}"/>
    <cellStyle name="Normal 7 2 2 2 2 3" xfId="40643" xr:uid="{AA0CBDBA-A1D6-4281-9F2E-C395E99A402F}"/>
    <cellStyle name="Normal 7 2 2 2 3" xfId="40644" xr:uid="{2D7B90C4-EA00-4D8D-AF22-49DBF4FBED0D}"/>
    <cellStyle name="Normal 7 2 2 2 4" xfId="40645" xr:uid="{32598E0E-A16E-414D-B66E-67E93A21F9D7}"/>
    <cellStyle name="Normal 7 2 2 3" xfId="40646" xr:uid="{0E3BFB31-98B5-4FF7-A766-96E2A9E83061}"/>
    <cellStyle name="Normal 7 2 2 3 2" xfId="40647" xr:uid="{9CFEAADD-9DED-461E-B4DA-47FE0DD0926D}"/>
    <cellStyle name="Normal 7 2 2 3 3" xfId="40648" xr:uid="{630972C3-645B-4536-85E5-9FB21C87153C}"/>
    <cellStyle name="Normal 7 2 2 4" xfId="40649" xr:uid="{6BAB92FF-730F-4A2E-ABE0-37C0847FFCF9}"/>
    <cellStyle name="Normal 7 2 2 5" xfId="40650" xr:uid="{441B9BF0-801A-4411-AD33-1EDEF22FC8DA}"/>
    <cellStyle name="Normal 7 2 3" xfId="13841" xr:uid="{8A3C7228-2F79-4CEC-BCF6-36EF4661D53B}"/>
    <cellStyle name="Normal 7 2 3 2" xfId="40651" xr:uid="{1100F04F-08F7-43A9-B827-3A4783A3CA48}"/>
    <cellStyle name="Normal 7 2 3 2 2" xfId="40652" xr:uid="{3E7A6DB7-7743-4109-8F6E-684B671D9622}"/>
    <cellStyle name="Normal 7 2 3 2 3" xfId="40653" xr:uid="{08115F58-1CEA-49E5-9E04-46694C1E5173}"/>
    <cellStyle name="Normal 7 2 3 3" xfId="40654" xr:uid="{846CFB7F-054B-450D-B2C0-0EFC1CB9E03E}"/>
    <cellStyle name="Normal 7 2 3 4" xfId="40655" xr:uid="{0D024609-F9D3-4E1B-95B6-EC7B2A5A705E}"/>
    <cellStyle name="Normal 7 2 4" xfId="40656" xr:uid="{6E93D763-B405-45D0-A6B0-8CD545AB4F11}"/>
    <cellStyle name="Normal 7 2 4 2" xfId="40657" xr:uid="{9B2CEE98-4158-4DDA-BF0E-D58355D6BFFF}"/>
    <cellStyle name="Normal 7 2 4 3" xfId="40658" xr:uid="{74EF4C6E-6396-46D0-A3A9-E01577840DFC}"/>
    <cellStyle name="Normal 7 2 5" xfId="40659" xr:uid="{7BC6C84D-050C-41BD-87A8-C79CA910C3EF}"/>
    <cellStyle name="Normal 7 2 6" xfId="40660" xr:uid="{16CDC110-9301-4748-80B1-DAB019F59B00}"/>
    <cellStyle name="Normal 7 3" xfId="7544" xr:uid="{02A29AF3-05F7-4F79-B4CD-5FD139AE5C3C}"/>
    <cellStyle name="Normal 7 3 2" xfId="13842" xr:uid="{8079B486-D63B-41F7-8DC3-89127E439545}"/>
    <cellStyle name="Normal 7 3 2 2" xfId="40661" xr:uid="{36436BF7-ED9A-4A7C-842D-2DADC7BC8B5F}"/>
    <cellStyle name="Normal 7 3 2 2 2" xfId="40662" xr:uid="{40F84FB6-F21A-435D-BB18-8C6CB33569DE}"/>
    <cellStyle name="Normal 7 3 2 2 3" xfId="40663" xr:uid="{86282145-739F-4ADC-81A6-8F89E516EDFA}"/>
    <cellStyle name="Normal 7 3 2 3" xfId="40664" xr:uid="{A0AE6A1E-29F2-4A50-8CEB-1F7CF6024914}"/>
    <cellStyle name="Normal 7 3 2 4" xfId="40665" xr:uid="{8B1438F9-E9AF-4761-A17B-B60DCC8FFD5D}"/>
    <cellStyle name="Normal 7 3 3" xfId="40666" xr:uid="{D0BE1710-57F1-4EAB-A40A-DE364558B30C}"/>
    <cellStyle name="Normal 7 3 3 2" xfId="40667" xr:uid="{DE14012B-A7BE-4BEC-8F7F-9C8910C1EFD2}"/>
    <cellStyle name="Normal 7 3 3 3" xfId="40668" xr:uid="{B2FB97FC-C540-492C-8387-9476B3E0EF6F}"/>
    <cellStyle name="Normal 7 3 4" xfId="40669" xr:uid="{56C182D5-E92E-42E3-B0F8-B8F56957F3C0}"/>
    <cellStyle name="Normal 7 3 5" xfId="40670" xr:uid="{BC0F2EBF-0BB8-42B8-AA01-22FE3D7440BA}"/>
    <cellStyle name="Normal 7 4" xfId="13843" xr:uid="{14440AC3-572E-4CA8-94CB-F958D128375A}"/>
    <cellStyle name="Normal 7 4 2" xfId="40671" xr:uid="{8F96E31B-ACC6-4CE5-A57C-00E3F59B5F5F}"/>
    <cellStyle name="Normal 7 4 2 2" xfId="40672" xr:uid="{A2DDB787-016C-4DE7-8903-849CD79B5904}"/>
    <cellStyle name="Normal 7 4 2 3" xfId="40673" xr:uid="{E299A496-BFA0-48A5-85D1-F3F440C0B54F}"/>
    <cellStyle name="Normal 7 4 3" xfId="40674" xr:uid="{47CBA9E0-2910-4966-B8F8-3BCBBBA4EF92}"/>
    <cellStyle name="Normal 7 4 4" xfId="40675" xr:uid="{47C0DAED-EC58-40B4-AFDC-80120B42927E}"/>
    <cellStyle name="Normal 7 5" xfId="13844" xr:uid="{EB3680CA-E07F-4686-BBC9-F5F593EFD487}"/>
    <cellStyle name="Normal 7 6" xfId="13845" xr:uid="{7C4E9CA3-C69D-4527-86D5-4B6CC47E1CC0}"/>
    <cellStyle name="Normal 7 7" xfId="13846" xr:uid="{675C3E3A-F8C6-4AB7-BEF7-EE7659B4B805}"/>
    <cellStyle name="Normal 7 8" xfId="13847" xr:uid="{096749E0-4850-4EF4-8261-1AACB2B073E4}"/>
    <cellStyle name="Normal 7 9" xfId="13848" xr:uid="{AB46A6A1-765B-491C-9225-AF3AECDDB41C}"/>
    <cellStyle name="Normal 70" xfId="13849" xr:uid="{AF57EFA7-D960-4C2D-90E9-680468F3C166}"/>
    <cellStyle name="Normal 70 2" xfId="13850" xr:uid="{02AD1239-0028-43E3-B90E-4BC05B234312}"/>
    <cellStyle name="Normal 70 2 2" xfId="13851" xr:uid="{73DAC13C-CD9F-4346-A096-241037C5F6D3}"/>
    <cellStyle name="Normal 70 2 2 2" xfId="40676" xr:uid="{7333A694-F63F-4995-AA9B-CF1F1B7FDDB1}"/>
    <cellStyle name="Normal 70 2 2 2 2" xfId="40677" xr:uid="{D637AF9B-1F78-4BF1-8EBF-644766060C09}"/>
    <cellStyle name="Normal 70 2 2 2 3" xfId="40678" xr:uid="{84FB9496-C2EC-4035-8629-9C2CC31D743A}"/>
    <cellStyle name="Normal 70 2 2 3" xfId="40679" xr:uid="{AC084EC3-BB00-413D-B15E-3F9170843C92}"/>
    <cellStyle name="Normal 70 2 2 4" xfId="40680" xr:uid="{E7BF084E-D1C5-4CC8-965A-28AB02B8B7B0}"/>
    <cellStyle name="Normal 70 2 3" xfId="40681" xr:uid="{40875BE1-A87C-47F3-8884-41A2687C6570}"/>
    <cellStyle name="Normal 70 2 3 2" xfId="40682" xr:uid="{2B3B3AA0-4056-46FF-974A-FAB041300BA7}"/>
    <cellStyle name="Normal 70 2 3 3" xfId="40683" xr:uid="{117525B7-7FED-4A3F-8E53-E414D3A1DD4F}"/>
    <cellStyle name="Normal 70 2 4" xfId="40684" xr:uid="{1241C5DD-D441-4915-ADE6-091FBA187D05}"/>
    <cellStyle name="Normal 70 2 5" xfId="40685" xr:uid="{4C42D63F-9B84-4BCD-81EC-407AD913097B}"/>
    <cellStyle name="Normal 71" xfId="13852" xr:uid="{781C8C28-20EE-44A0-9607-F518AFE739CE}"/>
    <cellStyle name="Normal 71 2" xfId="13853" xr:uid="{0FB51C9B-6738-43E3-A1C1-A4AFB560D089}"/>
    <cellStyle name="Normal 71 2 2" xfId="40686" xr:uid="{D1770818-269F-4500-B513-AE47790C5BDA}"/>
    <cellStyle name="Normal 71 2 2 2" xfId="40687" xr:uid="{22C6F936-3321-46F4-8C01-242A0C041B46}"/>
    <cellStyle name="Normal 71 2 2 3" xfId="40688" xr:uid="{90F19994-9B45-47E0-8926-56E0292080C0}"/>
    <cellStyle name="Normal 71 2 3" xfId="40689" xr:uid="{0285DF35-5F75-4194-BA1F-1ACFA4EE04CC}"/>
    <cellStyle name="Normal 71 2 4" xfId="40690" xr:uid="{7C98AF6E-DD1A-413B-85C4-0B9DB1B0F001}"/>
    <cellStyle name="Normal 71 3" xfId="40691" xr:uid="{44B57431-B05C-4F03-9E00-55CFBEF71EAA}"/>
    <cellStyle name="Normal 71 3 2" xfId="40692" xr:uid="{B52C5268-1D62-4805-B577-F053A7BCBE85}"/>
    <cellStyle name="Normal 71 3 3" xfId="40693" xr:uid="{B8F76328-1F34-4878-8921-DF0C84E4BC8E}"/>
    <cellStyle name="Normal 71 4" xfId="40694" xr:uid="{72DA27EE-73BD-4623-A616-1C9D4E2D172F}"/>
    <cellStyle name="Normal 71 5" xfId="40695" xr:uid="{58D76D0F-FE07-4B1B-90A1-AE5D3CF2FAC4}"/>
    <cellStyle name="Normal 72" xfId="13854" xr:uid="{8080F4E7-ED74-4E16-B72F-D27DFAFEA1A8}"/>
    <cellStyle name="Normal 72 2" xfId="13855" xr:uid="{47BC3A2D-0BB8-40B7-A262-59ACA6CFECCD}"/>
    <cellStyle name="Normal 72 2 2" xfId="40696" xr:uid="{E2CF86F5-92F2-4CD8-B7F5-97685E7EEA56}"/>
    <cellStyle name="Normal 72 2 2 2" xfId="40697" xr:uid="{A9A5F7C7-90AA-42E4-9FF6-4BA13EAEDE70}"/>
    <cellStyle name="Normal 72 2 2 3" xfId="40698" xr:uid="{8BB0D986-0725-4E9D-B96D-FAE55932FD35}"/>
    <cellStyle name="Normal 72 2 3" xfId="40699" xr:uid="{B3184FFD-F7E3-4881-A81B-DF0F180AB4C7}"/>
    <cellStyle name="Normal 72 2 4" xfId="40700" xr:uid="{83067C6F-DC77-4165-970A-EBA711D93040}"/>
    <cellStyle name="Normal 72 3" xfId="40701" xr:uid="{C4F9EFAD-5003-491D-A4D8-0710ECCA2061}"/>
    <cellStyle name="Normal 72 3 2" xfId="40702" xr:uid="{E693E48A-3EF2-4953-979A-B6BB29829280}"/>
    <cellStyle name="Normal 72 3 3" xfId="40703" xr:uid="{D1B54C01-CBCE-4580-A13A-7DA77B77B215}"/>
    <cellStyle name="Normal 72 4" xfId="40704" xr:uid="{4CED8E87-80A3-4EE4-A600-7BF71DBEB8E3}"/>
    <cellStyle name="Normal 72 5" xfId="40705" xr:uid="{095949CA-C93F-4B47-8BCE-3E2F1EE34E84}"/>
    <cellStyle name="Normal 73" xfId="13856" xr:uid="{BA31A62B-D897-4FCB-966D-4F6940BD728A}"/>
    <cellStyle name="Normal 74" xfId="13857" xr:uid="{3500C23E-DE9B-4FF7-9226-1C7A254F37C5}"/>
    <cellStyle name="Normal 74 2" xfId="13858" xr:uid="{06F56EDB-A458-45AD-AC1C-022F5690C28C}"/>
    <cellStyle name="Normal 74 2 2" xfId="40706" xr:uid="{E761D27B-66F0-40CF-A9D8-EDEB9A188B81}"/>
    <cellStyle name="Normal 74 2 2 2" xfId="40707" xr:uid="{33772DAA-5205-4DE4-88E3-9EE1CBD438EA}"/>
    <cellStyle name="Normal 74 2 2 3" xfId="40708" xr:uid="{18B9F1EC-6318-450A-9123-9057A1A4FD69}"/>
    <cellStyle name="Normal 74 2 3" xfId="40709" xr:uid="{22878E57-7099-4296-BD01-A3C1B439AD43}"/>
    <cellStyle name="Normal 74 2 4" xfId="40710" xr:uid="{B3B8AAC4-76F2-410A-B34D-53193D6F03E1}"/>
    <cellStyle name="Normal 74 3" xfId="40711" xr:uid="{F483E091-6E7C-4AFE-B021-96179AEB0278}"/>
    <cellStyle name="Normal 74 3 2" xfId="40712" xr:uid="{0AA669E8-BF45-44A0-A7BD-63E5A9277BB1}"/>
    <cellStyle name="Normal 74 3 3" xfId="40713" xr:uid="{10CEF51F-5B0F-40AA-BEFC-1EEBA2495C2B}"/>
    <cellStyle name="Normal 74 4" xfId="40714" xr:uid="{4EC8A57E-EA7C-4B2A-8F0C-6C5ACFA1D8A9}"/>
    <cellStyle name="Normal 74 5" xfId="40715" xr:uid="{F5CF536F-EB94-4347-AC19-84795D212E33}"/>
    <cellStyle name="Normal 75" xfId="13859" xr:uid="{5E9BD84E-9644-435A-9101-8B2EA4404051}"/>
    <cellStyle name="Normal 75 2" xfId="13860" xr:uid="{641D9720-B6E4-4B33-8906-6AEAC1046234}"/>
    <cellStyle name="Normal 75 2 2" xfId="40716" xr:uid="{C646000E-475B-40C3-9CB4-18B2C903E729}"/>
    <cellStyle name="Normal 75 2 2 2" xfId="40717" xr:uid="{C89D6CE5-0639-48FA-B73C-5D87D6047676}"/>
    <cellStyle name="Normal 75 2 2 3" xfId="40718" xr:uid="{5E404A72-4EFB-4556-866F-70B3F8C02083}"/>
    <cellStyle name="Normal 75 2 3" xfId="40719" xr:uid="{0BC479C8-C914-4096-B0CE-C4B5B81A78CC}"/>
    <cellStyle name="Normal 75 2 4" xfId="40720" xr:uid="{16C25524-1355-440E-B1A4-AAE7C5C70EC4}"/>
    <cellStyle name="Normal 75 3" xfId="40721" xr:uid="{2F2CD1AB-71A4-4052-827D-77745A2BA9BA}"/>
    <cellStyle name="Normal 75 3 2" xfId="40722" xr:uid="{37E3E978-3C14-4631-83F0-826F31C89CFF}"/>
    <cellStyle name="Normal 75 3 3" xfId="40723" xr:uid="{A2A8EA57-77F1-4537-8A56-87051515686A}"/>
    <cellStyle name="Normal 75 4" xfId="40724" xr:uid="{3F447468-0240-4749-AF22-489F168FE0CF}"/>
    <cellStyle name="Normal 75 5" xfId="40725" xr:uid="{BC86E5A9-AED2-40DD-BDFF-CE9C19B8CA75}"/>
    <cellStyle name="Normal 76" xfId="13861" xr:uid="{5B2DA4F0-FD8D-444A-8E97-359A9E861BD6}"/>
    <cellStyle name="Normal 76 2" xfId="13862" xr:uid="{7D260F6D-B814-4F92-AD13-A6F088C0543C}"/>
    <cellStyle name="Normal 76 2 2" xfId="40726" xr:uid="{21926C58-1C3B-4E1C-8F3C-B84EF4778CD1}"/>
    <cellStyle name="Normal 76 2 2 2" xfId="40727" xr:uid="{26D67CD9-AEC5-4B20-90FD-EAC33FF6E803}"/>
    <cellStyle name="Normal 76 2 2 3" xfId="40728" xr:uid="{6DEA6467-A6F3-4A70-910C-9F2B8AC98272}"/>
    <cellStyle name="Normal 76 2 3" xfId="40729" xr:uid="{10822F56-C2E7-4E28-AF95-5B225742168B}"/>
    <cellStyle name="Normal 76 2 4" xfId="40730" xr:uid="{A53D2861-ABB7-440E-9744-A911E23A757C}"/>
    <cellStyle name="Normal 76 3" xfId="40731" xr:uid="{B13C6B2C-3E4E-45DD-B049-F4BD7F16BF4F}"/>
    <cellStyle name="Normal 76 3 2" xfId="40732" xr:uid="{E07F8229-2593-4626-BD60-321AF1123C2A}"/>
    <cellStyle name="Normal 76 3 3" xfId="40733" xr:uid="{04093873-E12F-4F4A-9037-5C3E9CA4EE73}"/>
    <cellStyle name="Normal 76 4" xfId="40734" xr:uid="{2A7A57EA-CFFD-4013-8287-238ED9E24502}"/>
    <cellStyle name="Normal 76 5" xfId="40735" xr:uid="{7F36E906-4902-4121-B92E-6EBAA6BC5D64}"/>
    <cellStyle name="Normal 77" xfId="13863" xr:uid="{B26EB25E-9C5D-45F1-8F61-2F49365E2C95}"/>
    <cellStyle name="Normal 77 2" xfId="13864" xr:uid="{3A8CA032-5006-4B8C-8313-B7903C9AAAF5}"/>
    <cellStyle name="Normal 77 2 2" xfId="40736" xr:uid="{E97B4E41-A702-4F26-B9C9-92A61A2CFB29}"/>
    <cellStyle name="Normal 77 2 2 2" xfId="40737" xr:uid="{1F2CEBCB-3167-4CB3-94BD-BA9C3F025D0C}"/>
    <cellStyle name="Normal 77 2 2 3" xfId="40738" xr:uid="{057DB1AB-4A04-4E51-AC37-917378504B81}"/>
    <cellStyle name="Normal 77 2 3" xfId="40739" xr:uid="{C497C73A-C1DC-40D5-86DD-832A14D064FA}"/>
    <cellStyle name="Normal 77 2 4" xfId="40740" xr:uid="{FA3C2722-2241-42CF-A380-5AABC6465A4D}"/>
    <cellStyle name="Normal 77 3" xfId="40741" xr:uid="{C9B9F1E1-3377-4CE7-A10B-1BBC0823D72B}"/>
    <cellStyle name="Normal 77 3 2" xfId="40742" xr:uid="{2686B32E-90D1-429C-99B3-8D71450CC963}"/>
    <cellStyle name="Normal 77 3 3" xfId="40743" xr:uid="{C7AF5BE9-E3CA-4E93-A0AE-74DCCC521B29}"/>
    <cellStyle name="Normal 77 4" xfId="40744" xr:uid="{8A6F3226-899E-410F-8012-EB86D84BC68F}"/>
    <cellStyle name="Normal 77 5" xfId="40745" xr:uid="{0475F7AE-4C3E-4796-8336-967AB2EAE20F}"/>
    <cellStyle name="Normal 78" xfId="13865" xr:uid="{71A2C396-7D64-4A32-A3C7-A837AC1FD32D}"/>
    <cellStyle name="Normal 78 2" xfId="13866" xr:uid="{45678228-DEB1-4220-A6C1-54ED1DF98E79}"/>
    <cellStyle name="Normal 78 2 2" xfId="13867" xr:uid="{2BC98F55-5AA5-4326-87B9-4D33BA781B61}"/>
    <cellStyle name="Normal 78 2 2 2" xfId="40746" xr:uid="{E4D4195F-9972-4420-A698-DD4019AB9B65}"/>
    <cellStyle name="Normal 78 2 2 2 2" xfId="40747" xr:uid="{EBA88956-89AB-4152-BBC1-BDD1D97E2207}"/>
    <cellStyle name="Normal 78 2 2 2 3" xfId="40748" xr:uid="{D03D62F9-ACA8-44BB-9F78-85CCE73D2D55}"/>
    <cellStyle name="Normal 78 2 2 3" xfId="40749" xr:uid="{9396DD4D-C290-46E5-BE78-ABD572E1FC52}"/>
    <cellStyle name="Normal 78 2 2 4" xfId="40750" xr:uid="{F08ECC5C-B87E-43A1-A8B4-06B315CD0D60}"/>
    <cellStyle name="Normal 78 3" xfId="40751" xr:uid="{285CAA8C-73BF-4BAC-9631-0BD4195E5A7E}"/>
    <cellStyle name="Normal 78 3 2" xfId="40752" xr:uid="{4B680F0A-4F1A-4F9D-B65E-FDBBA72E0964}"/>
    <cellStyle name="Normal 78 3 3" xfId="40753" xr:uid="{210DCE53-FBE1-4B2F-8144-6B73ED89D456}"/>
    <cellStyle name="Normal 78 4" xfId="40754" xr:uid="{2F64C0BC-234E-4111-BA03-C93D4E2A016B}"/>
    <cellStyle name="Normal 78 5" xfId="40755" xr:uid="{17A61708-1CF1-4D40-A154-7BB2379F4241}"/>
    <cellStyle name="Normal 79" xfId="13868" xr:uid="{4741B198-A04C-499E-A236-81C35F8FCF42}"/>
    <cellStyle name="Normal 79 2" xfId="13869" xr:uid="{2430D2F5-D330-43CB-A04B-476DAD5FA0F5}"/>
    <cellStyle name="Normal 79 2 2" xfId="40756" xr:uid="{294964F6-BE9C-4E75-BD42-B8EAE41E13EE}"/>
    <cellStyle name="Normal 79 2 2 2" xfId="40757" xr:uid="{FC4EC3FF-D93A-44DC-AB8D-9D1277DF685B}"/>
    <cellStyle name="Normal 79 2 2 3" xfId="40758" xr:uid="{654806F9-7C2B-40A7-95E1-EAC5D0215CA9}"/>
    <cellStyle name="Normal 79 2 3" xfId="40759" xr:uid="{F50664B2-99AE-41DC-96EF-2F1482B9BAE9}"/>
    <cellStyle name="Normal 79 2 4" xfId="40760" xr:uid="{9C3462E2-FA46-47BC-8932-0AD472CC6BD9}"/>
    <cellStyle name="Normal 79 3" xfId="40761" xr:uid="{CBF842EE-6B26-4E63-88F5-C0CF82D3F1A4}"/>
    <cellStyle name="Normal 79 3 2" xfId="40762" xr:uid="{393718B4-5866-4112-B00D-BACAB7CE2420}"/>
    <cellStyle name="Normal 79 3 3" xfId="40763" xr:uid="{DFB1AB58-CF2A-4E74-B3E2-5D2794C02A1D}"/>
    <cellStyle name="Normal 79 4" xfId="40764" xr:uid="{4275AF2F-3E63-4197-B037-B8A75D1FE667}"/>
    <cellStyle name="Normal 79 5" xfId="40765" xr:uid="{B4829E2C-DB4A-44B8-9173-D301310C5E5B}"/>
    <cellStyle name="Normal 8" xfId="4071" xr:uid="{AC671E1E-9051-4F12-A8F8-0C062737358C}"/>
    <cellStyle name="Normal 8 10" xfId="13870" xr:uid="{772C5E7D-8ECF-4158-A568-7CAF4A241570}"/>
    <cellStyle name="Normal 8 11" xfId="7545" xr:uid="{C2566221-2BB3-486B-8B4A-4D0E01850689}"/>
    <cellStyle name="Normal 8 2" xfId="7546" xr:uid="{709F4730-215F-4E2A-A696-F2750AB2BF3F}"/>
    <cellStyle name="Normal 8 3" xfId="7547" xr:uid="{7B9B6466-63E6-41C1-B5C7-43C3C4829AB7}"/>
    <cellStyle name="Normal 8 4" xfId="13871" xr:uid="{52FAE8B9-D2CF-45D9-AE76-7E3372AE7D89}"/>
    <cellStyle name="Normal 8 5" xfId="13872" xr:uid="{8680DEE4-1389-4B28-9EA4-8EDA712DF0DB}"/>
    <cellStyle name="Normal 8 6" xfId="13873" xr:uid="{C76F26E1-7532-4506-B75C-4AD7DD1984B5}"/>
    <cellStyle name="Normal 8 7" xfId="13874" xr:uid="{61DF7562-2D2E-4614-9A88-19712E4C254A}"/>
    <cellStyle name="Normal 8 8" xfId="13875" xr:uid="{610D2B68-1CB9-4EED-B64F-0EB8B1136679}"/>
    <cellStyle name="Normal 8 9" xfId="13876" xr:uid="{4907DA8E-A212-463F-B681-1BF5B4DB2FAF}"/>
    <cellStyle name="Normal 80" xfId="13877" xr:uid="{79A34D5B-2E52-436C-BB22-9F6826B1F092}"/>
    <cellStyle name="Normal 80 2" xfId="13878" xr:uid="{7564D768-D31D-4168-859C-7FBB2BFF20AB}"/>
    <cellStyle name="Normal 80 2 2" xfId="40766" xr:uid="{39620264-2D5B-41A5-862F-DB18FE1CF0C9}"/>
    <cellStyle name="Normal 80 2 2 2" xfId="40767" xr:uid="{711A35AD-4366-4594-97A0-9076B3685C6D}"/>
    <cellStyle name="Normal 80 2 2 3" xfId="40768" xr:uid="{63D55B18-857C-47CC-B571-0ACF41EA8167}"/>
    <cellStyle name="Normal 80 2 3" xfId="40769" xr:uid="{D67884ED-B61C-46AB-BCFB-00BC46C6B7F2}"/>
    <cellStyle name="Normal 80 2 4" xfId="40770" xr:uid="{77B747DD-91CB-4088-845A-32FEA79154F8}"/>
    <cellStyle name="Normal 80 3" xfId="40771" xr:uid="{100534CD-3B7C-4722-B908-3350BC1CFC50}"/>
    <cellStyle name="Normal 80 3 2" xfId="40772" xr:uid="{9017A3F3-DBB2-4935-A94F-52ED08CFFB0C}"/>
    <cellStyle name="Normal 80 3 3" xfId="40773" xr:uid="{BDA4DF69-97CF-4B18-8ED4-69333A56FDCD}"/>
    <cellStyle name="Normal 80 4" xfId="40774" xr:uid="{85B9DD07-BD7C-4F07-8E81-029A5A44387F}"/>
    <cellStyle name="Normal 80 5" xfId="40775" xr:uid="{398344D4-0D41-4C51-AC33-D7C516AA1B7D}"/>
    <cellStyle name="Normal 81" xfId="13879" xr:uid="{478B1A78-0934-49B7-8C4E-76EC09EDE157}"/>
    <cellStyle name="Normal 81 2" xfId="40776" xr:uid="{566A027A-F1A8-466D-9C7F-72498C85F7DD}"/>
    <cellStyle name="Normal 82" xfId="13880" xr:uid="{251CC1A2-06E4-4C3E-93A7-351566EDE1FC}"/>
    <cellStyle name="Normal 82 2" xfId="13881" xr:uid="{B7CE76BE-0464-485B-BA72-C779D98CCECA}"/>
    <cellStyle name="Normal 82 2 2" xfId="40777" xr:uid="{2C984292-4C3B-4FBF-BACC-4C858B6877FE}"/>
    <cellStyle name="Normal 82 2 2 2" xfId="40778" xr:uid="{2D42A254-5053-4139-A178-3CD6A5ED5634}"/>
    <cellStyle name="Normal 82 2 2 3" xfId="40779" xr:uid="{992B8677-6361-4886-BBF1-BC4CA10D68A2}"/>
    <cellStyle name="Normal 82 2 3" xfId="40780" xr:uid="{54DDCF11-A4FE-49BD-9ACB-BF42C914C985}"/>
    <cellStyle name="Normal 82 2 4" xfId="40781" xr:uid="{BEFEB7D0-791A-4D7F-8282-D1C7A0F9B19F}"/>
    <cellStyle name="Normal 82 3" xfId="40782" xr:uid="{7027076D-47D1-47EA-BDFC-CD022749D15C}"/>
    <cellStyle name="Normal 83" xfId="13882" xr:uid="{2E5499CB-AAB8-4920-9188-2C624D1D2F1E}"/>
    <cellStyle name="Normal 83 2" xfId="40783" xr:uid="{66670D23-A395-474C-82C8-1E1FE101CE03}"/>
    <cellStyle name="Normal 83 2 2" xfId="40784" xr:uid="{9AA63DCD-5D05-4A39-8EDF-54FA68109B83}"/>
    <cellStyle name="Normal 83 2 3" xfId="40785" xr:uid="{F39B14AC-B482-4D51-940F-94D6BDBD328E}"/>
    <cellStyle name="Normal 83 3" xfId="40786" xr:uid="{1DC29E2A-A4B6-4168-919B-AD1087A9DEA2}"/>
    <cellStyle name="Normal 83 4" xfId="40787" xr:uid="{6029C91E-9B84-4971-9AEF-15E2B15CCF5B}"/>
    <cellStyle name="Normal 84" xfId="13883" xr:uid="{232E8925-E3AD-4125-96A8-BD53B33750C0}"/>
    <cellStyle name="Normal 84 2" xfId="40788" xr:uid="{9790AB62-5F1E-4B1A-8BDB-DBA5D61C9E2D}"/>
    <cellStyle name="Normal 84 2 2" xfId="40789" xr:uid="{AA668F69-A5D1-4472-BD9E-A7EA57CCB983}"/>
    <cellStyle name="Normal 84 2 3" xfId="40790" xr:uid="{CAA8E774-AF68-4CE9-ACC3-75B093961184}"/>
    <cellStyle name="Normal 84 3" xfId="40791" xr:uid="{9BB37B36-B2D0-442D-BB33-B1D4ED98FC04}"/>
    <cellStyle name="Normal 84 4" xfId="40792" xr:uid="{C73FD0AB-2B39-498B-BDCC-5E3D64EB5423}"/>
    <cellStyle name="Normal 85" xfId="13884" xr:uid="{9E273A91-21AD-493E-93C7-725478EB857E}"/>
    <cellStyle name="Normal 86" xfId="13885" xr:uid="{8A23CE71-8BB5-4151-B16D-42825753AC01}"/>
    <cellStyle name="Normal 86 2" xfId="40793" xr:uid="{AEAF9B90-F8B6-4716-B048-1E3EDEBF7A1E}"/>
    <cellStyle name="Normal 86 2 2" xfId="40794" xr:uid="{B3234CFC-04F9-41D6-B87D-8B0180EEB47C}"/>
    <cellStyle name="Normal 86 2 3" xfId="40795" xr:uid="{B22BA702-F49C-4876-881F-267197D85DD7}"/>
    <cellStyle name="Normal 86 3" xfId="40796" xr:uid="{BB4D5766-15E4-4722-A240-DAC57BE2EEE8}"/>
    <cellStyle name="Normal 86 4" xfId="40797" xr:uid="{9979D767-D0F2-4A79-AA1A-C8F764C49E6B}"/>
    <cellStyle name="Normal 87" xfId="13886" xr:uid="{1A328B5F-4B27-43B0-905C-FB72008184E9}"/>
    <cellStyle name="Normal 87 2" xfId="40798" xr:uid="{E6AEEB49-1C0D-4D9A-99DB-68DE77E2F7E3}"/>
    <cellStyle name="Normal 88" xfId="40799" xr:uid="{F3614554-D0CF-4759-9FDB-6D9853033E83}"/>
    <cellStyle name="Normal 89" xfId="40800" xr:uid="{0BF1D7CE-0431-4D45-A6ED-6BD9B8B8AE38}"/>
    <cellStyle name="Normal 9" xfId="4015" xr:uid="{F6C22780-B2E3-4A35-9A6A-DEDA0396AB7B}"/>
    <cellStyle name="Normal 9 10" xfId="13887" xr:uid="{621701AA-FFFC-4492-BD71-2A4D9AF66161}"/>
    <cellStyle name="Normal 9 11" xfId="7548" xr:uid="{C59D6E9F-0DCA-41D8-A6EC-E3EEEE4BE014}"/>
    <cellStyle name="Normal 9 2" xfId="7549" xr:uid="{D76887CB-4A19-461F-BE8D-654CE0D1505C}"/>
    <cellStyle name="Normal 9 3" xfId="7550" xr:uid="{A5E54216-FB73-4C8D-BA3A-81744429FD70}"/>
    <cellStyle name="Normal 9 4" xfId="13888" xr:uid="{B49C0C5A-92D6-4DE0-877E-AD16D94FF9CE}"/>
    <cellStyle name="Normal 9 4 2" xfId="13889" xr:uid="{60643ADF-41E1-417C-B754-62F38D3E7556}"/>
    <cellStyle name="Normal 9 4 2 2" xfId="40801" xr:uid="{B2169076-64EA-41C4-A1B1-D24AFBDC52E1}"/>
    <cellStyle name="Normal 9 4 2 2 2" xfId="40802" xr:uid="{A4C3BBF2-C118-4FBB-9069-3349674FCD05}"/>
    <cellStyle name="Normal 9 4 2 2 3" xfId="40803" xr:uid="{E7A0BA08-E674-4AF9-AD4D-E9986046D596}"/>
    <cellStyle name="Normal 9 4 2 3" xfId="40804" xr:uid="{D4E145C9-D117-4F3E-B5BB-8EC76E7076B9}"/>
    <cellStyle name="Normal 9 4 2 4" xfId="40805" xr:uid="{873C702F-E031-4194-B527-54AD1BC52876}"/>
    <cellStyle name="Normal 9 4 3" xfId="40806" xr:uid="{FD4EFC0F-16F9-4370-8CCE-C910617E5AE5}"/>
    <cellStyle name="Normal 9 4 3 2" xfId="40807" xr:uid="{8005A949-9284-47FB-B843-331BF7A17D8E}"/>
    <cellStyle name="Normal 9 4 3 3" xfId="40808" xr:uid="{B0D2E7D1-1553-4CD1-9991-8D262E7EED48}"/>
    <cellStyle name="Normal 9 4 4" xfId="40809" xr:uid="{59522C0E-33D9-4C5B-AFA8-A87273FFBAEF}"/>
    <cellStyle name="Normal 9 4 5" xfId="40810" xr:uid="{748AB367-C6E5-468D-90B9-EDE9F4199699}"/>
    <cellStyle name="Normal 9 5" xfId="13890" xr:uid="{980CB1A4-8687-489F-A69C-FB0FFAE445DA}"/>
    <cellStyle name="Normal 9 5 2" xfId="13891" xr:uid="{B912F524-04E6-4078-9FB4-DF50AAE3397C}"/>
    <cellStyle name="Normal 9 5 2 2" xfId="40811" xr:uid="{518E82DF-4023-41E5-AAB3-B1B633AA9521}"/>
    <cellStyle name="Normal 9 5 2 2 2" xfId="40812" xr:uid="{91E29423-178B-4530-8E0A-E0A89A33370C}"/>
    <cellStyle name="Normal 9 5 2 2 3" xfId="40813" xr:uid="{E72D8E4B-C680-4C94-9D48-91C71F9B81AA}"/>
    <cellStyle name="Normal 9 5 2 3" xfId="40814" xr:uid="{6AFF57C3-07B2-409E-BE92-2ED37275EDA2}"/>
    <cellStyle name="Normal 9 5 2 4" xfId="40815" xr:uid="{E9883E0E-573B-431A-B477-408A7F87EEB1}"/>
    <cellStyle name="Normal 9 5 3" xfId="40816" xr:uid="{32A7AD0D-8DE1-4220-8D69-0929A96F47F7}"/>
    <cellStyle name="Normal 9 5 3 2" xfId="40817" xr:uid="{F2BBE5DA-4330-43E0-B1CE-5E3F089A5B5B}"/>
    <cellStyle name="Normal 9 5 3 3" xfId="40818" xr:uid="{9CDA7766-5988-457A-842F-02E4C1BCA426}"/>
    <cellStyle name="Normal 9 5 4" xfId="40819" xr:uid="{AC087968-3809-4905-9DD7-5B0233F53DFC}"/>
    <cellStyle name="Normal 9 5 5" xfId="40820" xr:uid="{9F73CE91-BD6C-47C1-AE77-3C5254A70577}"/>
    <cellStyle name="Normal 9 6" xfId="13892" xr:uid="{FEFF360E-42DE-4060-AB26-080906946343}"/>
    <cellStyle name="Normal 9 6 2" xfId="13893" xr:uid="{F01B8F23-91B8-4DF3-A8C3-E0AE85DBAC3A}"/>
    <cellStyle name="Normal 9 6 2 2" xfId="40821" xr:uid="{3FC62C5D-D63E-4672-A88D-AB40B7DBCCF0}"/>
    <cellStyle name="Normal 9 6 2 2 2" xfId="40822" xr:uid="{F1F98775-082D-4EDA-BF54-FC8274A2C936}"/>
    <cellStyle name="Normal 9 6 2 2 3" xfId="40823" xr:uid="{F63AFF16-9EA7-49C7-87D8-1EDDAC5DC1DD}"/>
    <cellStyle name="Normal 9 6 2 3" xfId="40824" xr:uid="{09ED9B89-A681-470D-845B-497FAE78906C}"/>
    <cellStyle name="Normal 9 6 2 4" xfId="40825" xr:uid="{B7860AA0-FFBF-4293-B4DA-A5CAA51FD11F}"/>
    <cellStyle name="Normal 9 6 3" xfId="40826" xr:uid="{685339D2-9752-4AE7-BC3E-13261ED841E7}"/>
    <cellStyle name="Normal 9 6 3 2" xfId="40827" xr:uid="{FA6A4244-9590-40A1-916D-7289621D154C}"/>
    <cellStyle name="Normal 9 6 3 3" xfId="40828" xr:uid="{701EBA3E-475B-4984-98B7-085274DB204C}"/>
    <cellStyle name="Normal 9 6 4" xfId="40829" xr:uid="{03EEF823-9716-4B3A-89A4-D796784A95B9}"/>
    <cellStyle name="Normal 9 6 5" xfId="40830" xr:uid="{D71EB28D-BECF-40DE-AD60-F52BCE7E5BE1}"/>
    <cellStyle name="Normal 9 7" xfId="13894" xr:uid="{5E53BA15-6BDF-48D9-9057-1CDC1D7780E7}"/>
    <cellStyle name="Normal 9 7 2" xfId="13895" xr:uid="{3A925766-CF49-4360-9B95-30ABE6E57345}"/>
    <cellStyle name="Normal 9 7 2 2" xfId="40831" xr:uid="{65C7E68A-5C24-4693-A447-120DC5F8D026}"/>
    <cellStyle name="Normal 9 7 2 2 2" xfId="40832" xr:uid="{DDD7B22C-1302-4018-B91F-2281EC855945}"/>
    <cellStyle name="Normal 9 7 2 2 3" xfId="40833" xr:uid="{106AAEFC-D70B-4960-81C1-2EA77A87C524}"/>
    <cellStyle name="Normal 9 7 2 3" xfId="40834" xr:uid="{3BA88B3B-D8E0-4C79-9B5A-B454C508ED69}"/>
    <cellStyle name="Normal 9 7 2 4" xfId="40835" xr:uid="{23050E05-FD56-4982-9577-6155DF05CC06}"/>
    <cellStyle name="Normal 9 7 3" xfId="40836" xr:uid="{FB5234D5-B26A-403E-A244-9C7B79D46C7C}"/>
    <cellStyle name="Normal 9 7 3 2" xfId="40837" xr:uid="{914B90D3-77F1-48B0-AA38-70BC0AAE5DE2}"/>
    <cellStyle name="Normal 9 7 3 3" xfId="40838" xr:uid="{72A880E0-352A-4402-9D67-080DBE94C1DB}"/>
    <cellStyle name="Normal 9 7 4" xfId="40839" xr:uid="{DA59830D-8C8A-4B53-9B1B-522824AC8796}"/>
    <cellStyle name="Normal 9 7 5" xfId="40840" xr:uid="{C1476D53-C9E3-4E9B-9E68-5A48DDE62924}"/>
    <cellStyle name="Normal 9 8" xfId="13896" xr:uid="{0A59B83D-2B5A-4AA1-B4E3-BD9A5AC7F974}"/>
    <cellStyle name="Normal 9 8 2" xfId="13897" xr:uid="{709C6966-826A-435C-B4E1-1470A52A0041}"/>
    <cellStyle name="Normal 9 8 2 2" xfId="40841" xr:uid="{926AA9A1-AE70-4F23-9A8F-95F1F067CB08}"/>
    <cellStyle name="Normal 9 8 2 2 2" xfId="40842" xr:uid="{DEE46D52-CFBD-4978-8175-BCDB632B5AE6}"/>
    <cellStyle name="Normal 9 8 2 2 3" xfId="40843" xr:uid="{272BF0EE-5721-4754-B1E7-87BA467EC942}"/>
    <cellStyle name="Normal 9 8 2 3" xfId="40844" xr:uid="{33F7E3E4-0EA0-4931-B331-4485D5A325F4}"/>
    <cellStyle name="Normal 9 8 2 4" xfId="40845" xr:uid="{CB0B1919-6E4A-49EE-B0ED-37A8848AA36B}"/>
    <cellStyle name="Normal 9 8 3" xfId="40846" xr:uid="{99E8AA1A-51E6-4C91-AE3F-7E003D9D2DE9}"/>
    <cellStyle name="Normal 9 8 3 2" xfId="40847" xr:uid="{C665B26E-25DD-451F-9A20-6F30F6A61B55}"/>
    <cellStyle name="Normal 9 8 3 3" xfId="40848" xr:uid="{29D42D8E-8D59-4BEF-A913-E450B0C8972A}"/>
    <cellStyle name="Normal 9 8 4" xfId="40849" xr:uid="{2D5DDC43-64B0-4C12-BB84-A9B62536BC0F}"/>
    <cellStyle name="Normal 9 8 5" xfId="40850" xr:uid="{11267674-4A62-4746-8511-4A48391F3286}"/>
    <cellStyle name="Normal 9 9" xfId="13898" xr:uid="{D7554063-50D3-412B-840B-CD568BA88E8D}"/>
    <cellStyle name="Normal 9 9 2" xfId="13899" xr:uid="{91D82010-F937-461C-8C82-00B3A15501C1}"/>
    <cellStyle name="Normal 9 9 2 2" xfId="40851" xr:uid="{25D0190C-B43A-485E-B743-FAF78D6617A3}"/>
    <cellStyle name="Normal 9 9 2 2 2" xfId="40852" xr:uid="{BCF8BE61-3038-4660-BC92-D4DF5753FEBE}"/>
    <cellStyle name="Normal 9 9 2 2 3" xfId="40853" xr:uid="{F7CEC3B7-9E03-48E4-9E55-2FDCBC57E667}"/>
    <cellStyle name="Normal 9 9 2 3" xfId="40854" xr:uid="{A16E8C4A-D6E7-4EAC-BA8B-7B92A1370849}"/>
    <cellStyle name="Normal 9 9 2 4" xfId="40855" xr:uid="{7C443131-FA90-4BC5-883A-DCB952CDA2C9}"/>
    <cellStyle name="Normal 9 9 3" xfId="40856" xr:uid="{A6E5949D-1E2D-48D6-91F4-4F70816B33F2}"/>
    <cellStyle name="Normal 9 9 3 2" xfId="40857" xr:uid="{22313889-0B96-4548-A1DE-F29CE53A4358}"/>
    <cellStyle name="Normal 9 9 3 3" xfId="40858" xr:uid="{F8EFC73B-9EB6-429C-9059-0D4F493F6706}"/>
    <cellStyle name="Normal 9 9 4" xfId="40859" xr:uid="{66F0D704-5EBA-4A71-AE50-580997F71797}"/>
    <cellStyle name="Normal 9 9 5" xfId="40860" xr:uid="{1B971C3D-878E-4C35-9B4B-E276F19C2975}"/>
    <cellStyle name="Normal 90" xfId="40861" xr:uid="{A613C677-0EB4-40B3-AF17-A09E1793AD86}"/>
    <cellStyle name="Normal 91" xfId="14886" xr:uid="{71456028-923E-4F42-BB17-D7230AEF7A0C}"/>
    <cellStyle name="Normal 92" xfId="40862" xr:uid="{16C577B9-2FAE-4141-9652-E240DCB60E58}"/>
    <cellStyle name="Normal 93" xfId="40863" xr:uid="{85F153E1-18E2-4B0B-9EFE-BC2745003E11}"/>
    <cellStyle name="Normal 93 2" xfId="40864" xr:uid="{3CFCA978-924F-4779-A07C-85A67ED9F31A}"/>
    <cellStyle name="Normal 94" xfId="40865" xr:uid="{BE2F7FF4-65BD-4C27-BD8C-C1386D1C38A1}"/>
    <cellStyle name="Normal 94 2" xfId="40866" xr:uid="{6963F26C-4B66-40CE-A8BD-CF82A4E3CDC2}"/>
    <cellStyle name="Normal 95" xfId="40867" xr:uid="{9A15E4BF-434B-48D1-9512-CEF85BD22932}"/>
    <cellStyle name="Normal 96" xfId="40868" xr:uid="{F69EDC30-116F-434B-A554-A848B1EA569E}"/>
    <cellStyle name="Normal 97" xfId="40869" xr:uid="{FF2AEB09-B771-4A58-88C4-03FB04A8FB8C}"/>
    <cellStyle name="Normal 98" xfId="40870" xr:uid="{428CAAFD-DFD8-4801-B81C-A80F4CF1C15B}"/>
    <cellStyle name="Normal 99" xfId="40871" xr:uid="{47F17BE5-A1F0-4642-B15E-3902CF90F891}"/>
    <cellStyle name="Normal." xfId="7551" xr:uid="{B0916602-E239-4B99-A6F0-99685CAEA6E3}"/>
    <cellStyle name="Normale_2002budtt" xfId="13900" xr:uid="{CB3B4384-DBD3-49A0-A2C8-244912EF608F}"/>
    <cellStyle name="normální_IMMORREUN 30-9-04 IAS Report1" xfId="7552" xr:uid="{E506C647-1EA8-4C64-93C4-1E57567C3B44}"/>
    <cellStyle name="Normalny_laroux" xfId="7553" xr:uid="{D417C638-4F50-4AEC-B4EA-D6625A131479}"/>
    <cellStyle name="Not found" xfId="7554" xr:uid="{4765F383-0A33-44F0-B3A0-E48183373504}"/>
    <cellStyle name="Nota" xfId="477" builtinId="10" customBuiltin="1"/>
    <cellStyle name="Nota 10" xfId="7555" xr:uid="{08973149-DD17-472B-B2A5-FC525B9DD90A}"/>
    <cellStyle name="Nota 10 10" xfId="13901" xr:uid="{97702B6C-155A-4109-AA5D-F7A83279C818}"/>
    <cellStyle name="Nota 10 10 2" xfId="40872" xr:uid="{F98E5E80-362B-4ED0-A59D-259D7E55C141}"/>
    <cellStyle name="Nota 10 10 2 2" xfId="40873" xr:uid="{568B60DE-EF11-4235-B15E-1819AA15D09E}"/>
    <cellStyle name="Nota 10 10 2 3" xfId="40874" xr:uid="{3DD819A4-4346-4AED-B903-69FC2CEDA5AE}"/>
    <cellStyle name="Nota 10 10 3" xfId="40875" xr:uid="{9E0EA9AC-3F45-48E0-9FF1-4E0B2527F7D9}"/>
    <cellStyle name="Nota 10 10 4" xfId="40876" xr:uid="{1DDB160E-47E8-4884-978D-390EB80B4315}"/>
    <cellStyle name="Nota 10 11" xfId="40877" xr:uid="{314106D4-AB77-479A-8113-BCE2F4C9603B}"/>
    <cellStyle name="Nota 10 11 2" xfId="40878" xr:uid="{BDAFA1A1-EFD1-46EE-9124-DB8C0703FB67}"/>
    <cellStyle name="Nota 10 11 3" xfId="40879" xr:uid="{D66A8947-D57F-4815-808B-F812F099289A}"/>
    <cellStyle name="Nota 10 12" xfId="40880" xr:uid="{216A41C0-4913-41C7-934E-63C7CE9CE841}"/>
    <cellStyle name="Nota 10 13" xfId="40881" xr:uid="{EFFA3B26-E83B-422C-B3C5-7196FCF0063E}"/>
    <cellStyle name="Nota 10 2" xfId="7556" xr:uid="{6E18AA84-2D4D-4022-8DDA-DF25BF283C63}"/>
    <cellStyle name="Nota 10 2 2" xfId="13902" xr:uid="{C3655368-709B-47C8-9C35-A5BFBB517505}"/>
    <cellStyle name="Nota 10 2 2 2" xfId="40882" xr:uid="{80D71C3F-BE54-4148-8470-2A0E86832D0B}"/>
    <cellStyle name="Nota 10 2 2 2 2" xfId="40883" xr:uid="{6B87ADD1-AB05-4F1A-9ABA-1A5469ADC8BF}"/>
    <cellStyle name="Nota 10 2 2 2 3" xfId="40884" xr:uid="{80611B79-2871-487F-9D4D-4FFEB4D2D98B}"/>
    <cellStyle name="Nota 10 2 2 3" xfId="40885" xr:uid="{B30A0F9D-5975-4DF8-BF61-52DF1C60B5D0}"/>
    <cellStyle name="Nota 10 2 2 4" xfId="40886" xr:uid="{9968F54E-7B37-4DD2-ABB2-0FA9A03F17C0}"/>
    <cellStyle name="Nota 10 2 3" xfId="13903" xr:uid="{AAF77A40-677E-46BE-A172-04F1E9B380EA}"/>
    <cellStyle name="Nota 10 2 3 2" xfId="40887" xr:uid="{5E96BBA9-0ADA-4165-BB50-69302265CA13}"/>
    <cellStyle name="Nota 10 2 3 2 2" xfId="40888" xr:uid="{B2641EE8-1CEC-4014-8D36-1262B627AAA3}"/>
    <cellStyle name="Nota 10 2 3 2 3" xfId="40889" xr:uid="{AF7FEC70-9B4C-474B-A3E2-FB7BEB4B50F1}"/>
    <cellStyle name="Nota 10 2 3 3" xfId="40890" xr:uid="{53E62956-2CAE-45B9-AA15-F995DD0A679D}"/>
    <cellStyle name="Nota 10 2 3 4" xfId="40891" xr:uid="{64EA0673-C185-42E0-97A9-362BE9522382}"/>
    <cellStyle name="Nota 10 2 4" xfId="40892" xr:uid="{F88F3074-52A0-4179-B471-F40001B23730}"/>
    <cellStyle name="Nota 10 2 4 2" xfId="40893" xr:uid="{F36AF45B-D117-4936-83EA-96CD1A14241F}"/>
    <cellStyle name="Nota 10 2 4 3" xfId="40894" xr:uid="{6BE4C43A-74B9-4B4D-89CF-2112CC739C2F}"/>
    <cellStyle name="Nota 10 2 5" xfId="40895" xr:uid="{431159D7-C494-4491-A544-5E517682D131}"/>
    <cellStyle name="Nota 10 2 6" xfId="40896" xr:uid="{E3EB2B95-C5F8-4F00-8FFD-4FDEC0B3334F}"/>
    <cellStyle name="Nota 10 3" xfId="7557" xr:uid="{249BBC0D-EFA2-489A-8EEA-7521D382F0D5}"/>
    <cellStyle name="Nota 10 3 2" xfId="13904" xr:uid="{419A58BB-3C1B-4CDE-B59B-AF45530905E6}"/>
    <cellStyle name="Nota 10 3 2 2" xfId="40897" xr:uid="{23D650DF-58C8-433B-9150-8C008616A9FB}"/>
    <cellStyle name="Nota 10 3 2 2 2" xfId="40898" xr:uid="{7693896A-839E-41B7-B6DC-39FB95F0693F}"/>
    <cellStyle name="Nota 10 3 2 2 3" xfId="40899" xr:uid="{71ECC8F6-2629-47DB-8CBF-22535AEC360D}"/>
    <cellStyle name="Nota 10 3 2 3" xfId="40900" xr:uid="{FD099E20-40A0-4C50-9D87-8A85F92B439C}"/>
    <cellStyle name="Nota 10 3 2 4" xfId="40901" xr:uid="{2855B52D-008F-4FF0-9399-44F3D4121FA8}"/>
    <cellStyle name="Nota 10 3 3" xfId="13905" xr:uid="{40B2A7E5-7D74-441C-9BF6-AFB113B31A33}"/>
    <cellStyle name="Nota 10 3 3 2" xfId="40902" xr:uid="{A7D0F3DC-1443-484A-8B26-192BBD8C61D8}"/>
    <cellStyle name="Nota 10 3 3 2 2" xfId="40903" xr:uid="{C2410E64-67B0-4D3F-B9EA-069F7E53C4C0}"/>
    <cellStyle name="Nota 10 3 3 2 3" xfId="40904" xr:uid="{B66EDF8D-A79E-4CB9-9DF6-04C83F5F0AA4}"/>
    <cellStyle name="Nota 10 3 3 3" xfId="40905" xr:uid="{D34637C3-F328-42DF-83C1-630BB0CCF1E8}"/>
    <cellStyle name="Nota 10 3 3 4" xfId="40906" xr:uid="{94AD110C-4424-4886-B038-9452F5D09DC5}"/>
    <cellStyle name="Nota 10 3 4" xfId="40907" xr:uid="{2AA420CA-98B1-4D49-860D-C27159B0D2D6}"/>
    <cellStyle name="Nota 10 3 4 2" xfId="40908" xr:uid="{75B84D48-7264-4466-858E-2FFFFAC0FA89}"/>
    <cellStyle name="Nota 10 3 4 3" xfId="40909" xr:uid="{5BDE1A0D-21AA-491F-BF1E-5866E56C40D4}"/>
    <cellStyle name="Nota 10 3 5" xfId="40910" xr:uid="{F9E9F8E8-D821-4BED-B7A3-F7677B25F4F4}"/>
    <cellStyle name="Nota 10 3 6" xfId="40911" xr:uid="{6B7D5BCA-A482-4AA9-8E39-B44AA774495B}"/>
    <cellStyle name="Nota 10 4" xfId="13906" xr:uid="{376F409F-DE2E-4B75-A7EB-ED05224E8DC9}"/>
    <cellStyle name="Nota 10 4 2" xfId="13907" xr:uid="{8E4CB0D5-2A41-443D-A3B6-944D3F961BBC}"/>
    <cellStyle name="Nota 10 4 2 2" xfId="40912" xr:uid="{820ED88A-78C8-4BD8-AA9C-D6287E787207}"/>
    <cellStyle name="Nota 10 4 2 2 2" xfId="40913" xr:uid="{B1C4815E-4150-41EB-ABA8-C404EAE88F9C}"/>
    <cellStyle name="Nota 10 4 2 2 3" xfId="40914" xr:uid="{A84E3C40-9E95-415B-8F98-D93E5225E53D}"/>
    <cellStyle name="Nota 10 4 2 3" xfId="40915" xr:uid="{A3E56466-9FB4-42B2-B18A-177914E8E54A}"/>
    <cellStyle name="Nota 10 4 2 4" xfId="40916" xr:uid="{8457DB40-5E15-40BB-81EC-9CF973579D95}"/>
    <cellStyle name="Nota 10 4 3" xfId="13908" xr:uid="{9C579886-1571-4C75-A63C-2B9055A4AECE}"/>
    <cellStyle name="Nota 10 4 3 2" xfId="40917" xr:uid="{EC36CAF7-CB90-4F59-A50E-677C4E1721A9}"/>
    <cellStyle name="Nota 10 4 3 2 2" xfId="40918" xr:uid="{2BA20D85-5E2F-46F3-953F-347DE51C57B3}"/>
    <cellStyle name="Nota 10 4 3 2 3" xfId="40919" xr:uid="{7F52F624-B71A-4EEA-B95F-E6FF0E76DFD8}"/>
    <cellStyle name="Nota 10 4 3 3" xfId="40920" xr:uid="{EA5CE44E-B085-4A60-B3F8-A25F396692C0}"/>
    <cellStyle name="Nota 10 4 3 4" xfId="40921" xr:uid="{A6AA150E-9F7F-4821-9A6C-57055BDC4189}"/>
    <cellStyle name="Nota 10 4 4" xfId="40922" xr:uid="{1BC62613-F4E7-4088-9D30-D296A9CDD396}"/>
    <cellStyle name="Nota 10 4 4 2" xfId="40923" xr:uid="{C1B93462-BAF9-4AB5-B789-F398F5D28077}"/>
    <cellStyle name="Nota 10 4 4 3" xfId="40924" xr:uid="{6E414CB8-6A2E-4D48-A364-4340286086C8}"/>
    <cellStyle name="Nota 10 4 5" xfId="40925" xr:uid="{CAAC3329-1408-449A-B288-55FEB0A7D5A1}"/>
    <cellStyle name="Nota 10 4 6" xfId="40926" xr:uid="{FD4C416C-07B7-4987-837D-02D9A82EF735}"/>
    <cellStyle name="Nota 10 5" xfId="13909" xr:uid="{FD09CE3E-102D-444F-9901-9BDAA2087FC1}"/>
    <cellStyle name="Nota 10 5 2" xfId="13910" xr:uid="{679D985B-6569-445B-9D7F-A92D71449DFF}"/>
    <cellStyle name="Nota 10 5 2 2" xfId="40927" xr:uid="{689644A1-5E56-407C-A8DC-BA146A48B632}"/>
    <cellStyle name="Nota 10 5 2 2 2" xfId="40928" xr:uid="{508DBB31-00B0-4E08-883C-4601DA326AEC}"/>
    <cellStyle name="Nota 10 5 2 2 3" xfId="40929" xr:uid="{7371C422-90A3-4ED7-A937-155D6D5BFABF}"/>
    <cellStyle name="Nota 10 5 2 3" xfId="40930" xr:uid="{3976359E-0337-483E-8676-CB63C48847D8}"/>
    <cellStyle name="Nota 10 5 2 4" xfId="40931" xr:uid="{F9C5EC87-B352-4095-8593-D5595F5DB182}"/>
    <cellStyle name="Nota 10 5 3" xfId="13911" xr:uid="{3FC613AE-01E8-45D7-B623-AC2C52EE60CA}"/>
    <cellStyle name="Nota 10 5 3 2" xfId="40932" xr:uid="{DC4C76A9-5391-49C7-BD6E-98E51116B8DF}"/>
    <cellStyle name="Nota 10 5 3 2 2" xfId="40933" xr:uid="{1AD6F795-04E9-4A18-9D83-74870D0154AE}"/>
    <cellStyle name="Nota 10 5 3 2 3" xfId="40934" xr:uid="{9720B86B-4B87-4F84-A12F-C8AB227AA316}"/>
    <cellStyle name="Nota 10 5 3 3" xfId="40935" xr:uid="{81D370E9-C464-4120-97A7-CD29C2344DE7}"/>
    <cellStyle name="Nota 10 5 3 4" xfId="40936" xr:uid="{A2DF4612-FBB2-415F-AE9E-AC6BE206BEE2}"/>
    <cellStyle name="Nota 10 5 4" xfId="40937" xr:uid="{ECD6665D-4657-4D1A-9AB7-61A69725611B}"/>
    <cellStyle name="Nota 10 5 4 2" xfId="40938" xr:uid="{DFC6616C-FB84-4CB6-B24B-B07B8EC81B70}"/>
    <cellStyle name="Nota 10 5 4 3" xfId="40939" xr:uid="{EF1C53A6-B1D2-47EB-9D50-2BA3B9806909}"/>
    <cellStyle name="Nota 10 5 5" xfId="40940" xr:uid="{078F2ED6-EB75-4142-A508-65D55475FD53}"/>
    <cellStyle name="Nota 10 5 6" xfId="40941" xr:uid="{6C6DAA69-653D-4C20-89A7-2E1F96FD7907}"/>
    <cellStyle name="Nota 10 6" xfId="13912" xr:uid="{8FFBBCAC-78E5-4ACA-9D6A-236EC8863D83}"/>
    <cellStyle name="Nota 10 6 2" xfId="13913" xr:uid="{3E85BFAA-633E-4160-8114-D632D66BBDEF}"/>
    <cellStyle name="Nota 10 6 2 2" xfId="40942" xr:uid="{E3F08688-FE05-41A8-B67A-003855D88F1A}"/>
    <cellStyle name="Nota 10 6 2 2 2" xfId="40943" xr:uid="{4486B3CF-9086-440D-AA38-9121D5F365C3}"/>
    <cellStyle name="Nota 10 6 2 2 3" xfId="40944" xr:uid="{FFA054FA-9B29-4668-8B01-E593A1BC8400}"/>
    <cellStyle name="Nota 10 6 2 3" xfId="40945" xr:uid="{07F2F639-1E9C-4A55-B10B-0CACD924524B}"/>
    <cellStyle name="Nota 10 6 2 4" xfId="40946" xr:uid="{159E8623-E0BD-483F-9663-851F88981881}"/>
    <cellStyle name="Nota 10 6 3" xfId="13914" xr:uid="{8795006C-14EE-402E-9446-DBD091F4FA56}"/>
    <cellStyle name="Nota 10 6 3 2" xfId="40947" xr:uid="{040433D8-21E6-43E8-BB5E-981CF16EE6E9}"/>
    <cellStyle name="Nota 10 6 3 2 2" xfId="40948" xr:uid="{5236E04C-FEF5-4E0F-8C8D-3AC4E5C156A2}"/>
    <cellStyle name="Nota 10 6 3 2 3" xfId="40949" xr:uid="{6E3CA1C7-C6E3-409B-BFED-F350BEA82E34}"/>
    <cellStyle name="Nota 10 6 3 3" xfId="40950" xr:uid="{9DCC0B45-D7AD-4B3E-A03F-8342A90722C2}"/>
    <cellStyle name="Nota 10 6 3 4" xfId="40951" xr:uid="{659592DF-99D1-4BAD-AEAB-A02C376743B0}"/>
    <cellStyle name="Nota 10 6 4" xfId="40952" xr:uid="{203CF6D0-1783-4A87-974D-93EC184718FE}"/>
    <cellStyle name="Nota 10 6 4 2" xfId="40953" xr:uid="{F26F22C3-D007-4012-B409-BF746CF40A7B}"/>
    <cellStyle name="Nota 10 6 4 3" xfId="40954" xr:uid="{28BFDA39-8B99-4526-A53A-7670FCF45B2A}"/>
    <cellStyle name="Nota 10 6 5" xfId="40955" xr:uid="{F3D5EB7D-AA26-472C-8CF0-FB22830C4BC1}"/>
    <cellStyle name="Nota 10 6 6" xfId="40956" xr:uid="{C106A746-5111-42A1-8530-72D34524F2EE}"/>
    <cellStyle name="Nota 10 7" xfId="13915" xr:uid="{201EB456-67B4-4790-A747-1EFDC122C3D1}"/>
    <cellStyle name="Nota 10 7 2" xfId="13916" xr:uid="{1CA96C7C-2601-4527-8E87-BEB1F090C19B}"/>
    <cellStyle name="Nota 10 7 2 2" xfId="40957" xr:uid="{57406C42-CF0C-4A1E-9A88-15F112E347B1}"/>
    <cellStyle name="Nota 10 7 2 2 2" xfId="40958" xr:uid="{AC2656A9-AE3D-463A-925C-D9ED528866BA}"/>
    <cellStyle name="Nota 10 7 2 2 3" xfId="40959" xr:uid="{1FFF7025-54A3-44E3-9ECC-3FBA837720CE}"/>
    <cellStyle name="Nota 10 7 2 3" xfId="40960" xr:uid="{4AB462EF-350C-474E-8C29-BE80F8C46EBB}"/>
    <cellStyle name="Nota 10 7 2 4" xfId="40961" xr:uid="{5296E9C3-C042-4CE1-8132-A8091B576FEF}"/>
    <cellStyle name="Nota 10 7 3" xfId="13917" xr:uid="{F11B3211-7C29-4DF6-90DA-6C515FB616AA}"/>
    <cellStyle name="Nota 10 7 3 2" xfId="40962" xr:uid="{11ABDC64-B962-47C7-90B4-76B0F65EE3F7}"/>
    <cellStyle name="Nota 10 7 3 2 2" xfId="40963" xr:uid="{A50C796F-058E-4DD5-92E0-125ECE4F101E}"/>
    <cellStyle name="Nota 10 7 3 2 3" xfId="40964" xr:uid="{1B219EA6-4D78-4A02-ABFB-5AF321AA3CB6}"/>
    <cellStyle name="Nota 10 7 3 3" xfId="40965" xr:uid="{93C0BE3C-2296-41D6-BF21-2EC70C9D5609}"/>
    <cellStyle name="Nota 10 7 3 4" xfId="40966" xr:uid="{F38E8D9B-74A1-422F-B1D8-5F1D295C94C6}"/>
    <cellStyle name="Nota 10 7 4" xfId="40967" xr:uid="{C870459D-2318-4B6A-9337-E8FF917E5DD5}"/>
    <cellStyle name="Nota 10 7 4 2" xfId="40968" xr:uid="{8B31369B-600C-441F-AD4F-079AB69BAC7B}"/>
    <cellStyle name="Nota 10 7 4 3" xfId="40969" xr:uid="{EDD3E506-EFC8-445A-83B6-6F28A73E2241}"/>
    <cellStyle name="Nota 10 7 5" xfId="40970" xr:uid="{1817C36C-0651-4B55-A1F6-7EE16515D1A7}"/>
    <cellStyle name="Nota 10 7 6" xfId="40971" xr:uid="{DBA56CAE-C73A-4556-AA6C-9AC50BEA52B3}"/>
    <cellStyle name="Nota 10 8" xfId="13918" xr:uid="{D83B8F9C-9CB7-407B-BE34-8260A15CCF48}"/>
    <cellStyle name="Nota 10 8 2" xfId="13919" xr:uid="{A7E33D3D-A399-4C92-B22B-86B43B1D468B}"/>
    <cellStyle name="Nota 10 8 2 2" xfId="40972" xr:uid="{00D01F1A-9AB7-4CA6-B014-AD9DBC2852C8}"/>
    <cellStyle name="Nota 10 8 2 2 2" xfId="40973" xr:uid="{4CADCCE9-C66A-41B8-B24E-8FA927989AFE}"/>
    <cellStyle name="Nota 10 8 2 2 3" xfId="40974" xr:uid="{C4ACC09D-9C65-47D7-853A-0F689B23836C}"/>
    <cellStyle name="Nota 10 8 2 3" xfId="40975" xr:uid="{026775E8-3A10-4F13-ACC7-1CF9BCBF892E}"/>
    <cellStyle name="Nota 10 8 2 4" xfId="40976" xr:uid="{89F539FD-9707-4B36-91F3-32CF8CC9EFC8}"/>
    <cellStyle name="Nota 10 8 3" xfId="13920" xr:uid="{C054C788-2BC1-4556-ACB3-88067DC8DDF0}"/>
    <cellStyle name="Nota 10 8 3 2" xfId="40977" xr:uid="{D2ADB21E-7761-4CFE-BF6C-C1C3D5F37DF9}"/>
    <cellStyle name="Nota 10 8 3 2 2" xfId="40978" xr:uid="{ACE567DC-9C2A-40E4-8C60-2ACEDE5F6810}"/>
    <cellStyle name="Nota 10 8 3 2 3" xfId="40979" xr:uid="{6C0A19C8-1835-46DA-8E9A-D71B208EC669}"/>
    <cellStyle name="Nota 10 8 3 3" xfId="40980" xr:uid="{E20CE480-3880-485D-B9EE-67E6DFFBC003}"/>
    <cellStyle name="Nota 10 8 3 4" xfId="40981" xr:uid="{92167F50-F2F9-4A0D-8E78-CA576204F25C}"/>
    <cellStyle name="Nota 10 8 4" xfId="40982" xr:uid="{C70A1E30-745C-48D7-967B-829C57AC26FF}"/>
    <cellStyle name="Nota 10 8 4 2" xfId="40983" xr:uid="{EE2723EC-EB3E-45D6-A7B5-AA91AA8663DD}"/>
    <cellStyle name="Nota 10 8 4 3" xfId="40984" xr:uid="{67089096-E9FC-48AA-B9AE-AE026D38B5F4}"/>
    <cellStyle name="Nota 10 8 5" xfId="40985" xr:uid="{9FF82B9B-EFDF-4F21-B717-7E12805D074D}"/>
    <cellStyle name="Nota 10 8 6" xfId="40986" xr:uid="{559CBE5C-7598-4CAD-8DA2-DDE730D2DDAC}"/>
    <cellStyle name="Nota 10 9" xfId="13921" xr:uid="{82A436BB-3897-411B-8EDE-F232FCC0BFF6}"/>
    <cellStyle name="Nota 10 9 2" xfId="40987" xr:uid="{26CD9EFD-E7F1-42C6-89D2-52DE177455C8}"/>
    <cellStyle name="Nota 10 9 2 2" xfId="40988" xr:uid="{D5BEE826-467E-4647-ACE6-7213F3E79CDE}"/>
    <cellStyle name="Nota 10 9 2 3" xfId="40989" xr:uid="{CE52C74D-6E22-4BA0-9094-F5DC743F1C2E}"/>
    <cellStyle name="Nota 10 9 3" xfId="40990" xr:uid="{F24E74A1-0925-4578-A985-83B43DF5507D}"/>
    <cellStyle name="Nota 10 9 4" xfId="40991" xr:uid="{465B60D5-0061-42D0-BE8B-BF95C5520A08}"/>
    <cellStyle name="Nota 100" xfId="40992" xr:uid="{49C2F851-8C2A-4E3E-B59E-002FDECB81D4}"/>
    <cellStyle name="Nota 100 2" xfId="40993" xr:uid="{A1A78499-F89B-4BCC-B864-271686F90AEA}"/>
    <cellStyle name="Nota 101" xfId="40994" xr:uid="{D19895AD-65EA-4ACA-89A7-A7D3C2971DD5}"/>
    <cellStyle name="Nota 101 2" xfId="40995" xr:uid="{D183EDCB-4368-4BC7-86AA-D62AF8DCE05B}"/>
    <cellStyle name="Nota 102" xfId="40996" xr:uid="{614C68E9-0167-4D71-8BBC-020FF2B97AD4}"/>
    <cellStyle name="Nota 102 2" xfId="40997" xr:uid="{BBB6AAB8-672A-4C79-8EF5-83628E5EAC33}"/>
    <cellStyle name="Nota 103" xfId="40998" xr:uid="{33DBFF41-5214-4A1C-9461-88D53A1BE10C}"/>
    <cellStyle name="Nota 103 2" xfId="40999" xr:uid="{50AD517B-55F0-4CC6-9F79-0C901FDF655A}"/>
    <cellStyle name="Nota 104" xfId="41000" xr:uid="{DDD9511B-5956-4264-AFB1-849DC5EF2FFE}"/>
    <cellStyle name="Nota 105" xfId="41001" xr:uid="{EE2712C2-6AD1-413A-B34F-FEBCD7EBB4C7}"/>
    <cellStyle name="Nota 106" xfId="41002" xr:uid="{CF69E9B9-EFC2-4CB1-9F21-6B47A5863923}"/>
    <cellStyle name="Nota 107" xfId="41003" xr:uid="{4FD5ABEB-D2BF-4ED8-9326-DDE208344FE1}"/>
    <cellStyle name="Nota 108" xfId="41004" xr:uid="{82860411-A7BE-4221-9B4D-C0A3D627B501}"/>
    <cellStyle name="Nota 109" xfId="41005" xr:uid="{363766BA-F390-476E-AD0C-715BC8404FC3}"/>
    <cellStyle name="Nota 11" xfId="7558" xr:uid="{F175AE3F-46A9-4345-B9C9-D9416402A4A0}"/>
    <cellStyle name="Nota 11 2" xfId="7559" xr:uid="{1AEDD318-32AD-4BC7-A595-9CD2665DCB76}"/>
    <cellStyle name="Nota 11 2 2" xfId="13922" xr:uid="{44CA5064-7E63-4647-BAFB-21F01E426D36}"/>
    <cellStyle name="Nota 11 2 2 2" xfId="41006" xr:uid="{066A86FD-0A0F-4751-BB7D-D6EF10D0A661}"/>
    <cellStyle name="Nota 11 2 2 2 2" xfId="41007" xr:uid="{CEFBF1F7-81A5-4230-B901-8A438F3F0F60}"/>
    <cellStyle name="Nota 11 2 2 2 3" xfId="41008" xr:uid="{00F8E3F3-8ACE-4756-9720-7ADF147AE48F}"/>
    <cellStyle name="Nota 11 2 2 3" xfId="41009" xr:uid="{21E6D9C7-1451-4AA7-9D33-B230FB9AE120}"/>
    <cellStyle name="Nota 11 2 2 4" xfId="41010" xr:uid="{987567A3-C30F-4E4A-88BE-35CDE6F6B080}"/>
    <cellStyle name="Nota 11 2 3" xfId="13923" xr:uid="{B6D6B4FB-14EC-4A18-A431-8285A3FBAD3D}"/>
    <cellStyle name="Nota 11 2 3 2" xfId="41011" xr:uid="{DB7BD58E-E8D7-4AFC-BE72-220852D21156}"/>
    <cellStyle name="Nota 11 2 3 2 2" xfId="41012" xr:uid="{EAE1DB99-1FA5-4C5D-A9B2-67AA279CC430}"/>
    <cellStyle name="Nota 11 2 3 2 3" xfId="41013" xr:uid="{E1C5F90A-9E1E-415F-BCA2-CC2A741E9868}"/>
    <cellStyle name="Nota 11 2 3 3" xfId="41014" xr:uid="{74C6F98E-9B3C-4207-A223-4D174859A586}"/>
    <cellStyle name="Nota 11 2 3 4" xfId="41015" xr:uid="{D3E9F94E-3AB6-4030-ADFD-3DAD73AD0357}"/>
    <cellStyle name="Nota 11 2 4" xfId="41016" xr:uid="{5ED914B1-F5FB-424A-9E15-51DDC71D21EA}"/>
    <cellStyle name="Nota 11 2 4 2" xfId="41017" xr:uid="{433DB42D-455D-4F94-B3E7-C482D785AEDA}"/>
    <cellStyle name="Nota 11 2 4 3" xfId="41018" xr:uid="{C1B03E63-687D-4845-B58C-54F9345AA729}"/>
    <cellStyle name="Nota 11 2 5" xfId="41019" xr:uid="{E5986BAE-E8E4-48D5-BBD0-F6CB7CEC84B0}"/>
    <cellStyle name="Nota 11 2 6" xfId="41020" xr:uid="{954B98F8-2C01-4149-BBD3-BF7F3A192B06}"/>
    <cellStyle name="Nota 11 3" xfId="7560" xr:uid="{92B45266-7B13-464D-8001-B4C23605EAE0}"/>
    <cellStyle name="Nota 11 3 2" xfId="13924" xr:uid="{66BC7A6A-75D3-4EB1-AC2F-708750FF5B77}"/>
    <cellStyle name="Nota 11 3 2 2" xfId="41021" xr:uid="{F71573B3-7CDB-4C80-A865-FFC8330AD686}"/>
    <cellStyle name="Nota 11 3 2 2 2" xfId="41022" xr:uid="{EECD0BC9-E352-42E0-84B3-EFDBDE96C01E}"/>
    <cellStyle name="Nota 11 3 2 2 3" xfId="41023" xr:uid="{7EFFD30D-A772-462A-B912-073CB65B6490}"/>
    <cellStyle name="Nota 11 3 2 3" xfId="41024" xr:uid="{3A59F902-E99C-402C-8181-62D5D3AD7CA1}"/>
    <cellStyle name="Nota 11 3 2 4" xfId="41025" xr:uid="{034E6FD9-7A95-43C1-9E1E-DEAF1259E184}"/>
    <cellStyle name="Nota 11 3 3" xfId="13925" xr:uid="{AC27647A-FCA0-4C52-B851-4692F8B7085B}"/>
    <cellStyle name="Nota 11 3 3 2" xfId="41026" xr:uid="{75F31017-ACEA-443D-AD1A-79398ED38294}"/>
    <cellStyle name="Nota 11 3 3 2 2" xfId="41027" xr:uid="{7B6CE0B8-2527-4F64-AA20-EDFD376A3852}"/>
    <cellStyle name="Nota 11 3 3 2 3" xfId="41028" xr:uid="{AAC20879-DB5A-4CE0-AFF3-BFCFFF912A7C}"/>
    <cellStyle name="Nota 11 3 3 3" xfId="41029" xr:uid="{36999CE0-6405-4BBF-8D65-DE4B88FF5B64}"/>
    <cellStyle name="Nota 11 3 3 4" xfId="41030" xr:uid="{28F806BF-6965-4AFB-98EC-4066B3B9F135}"/>
    <cellStyle name="Nota 11 3 4" xfId="41031" xr:uid="{D7D7E340-06D4-4D0E-A82E-6F753C1A1ADE}"/>
    <cellStyle name="Nota 11 3 4 2" xfId="41032" xr:uid="{B176CD12-3454-4E70-A3FD-421667C5B4A6}"/>
    <cellStyle name="Nota 11 3 4 3" xfId="41033" xr:uid="{B8CC0699-C0E6-4379-BA32-9148EEBE2A75}"/>
    <cellStyle name="Nota 11 3 5" xfId="41034" xr:uid="{0946AA25-BFF4-44F1-8E5A-8943ECEE2CF9}"/>
    <cellStyle name="Nota 11 3 6" xfId="41035" xr:uid="{14503FDE-1122-4D7E-90DC-2F2E7D72A7E6}"/>
    <cellStyle name="Nota 11 4" xfId="13926" xr:uid="{A271F67E-9E9F-46BD-93E1-45EF64CBE7C0}"/>
    <cellStyle name="Nota 11 4 2" xfId="41036" xr:uid="{031FBA4B-F718-4075-9ED3-263821469BA5}"/>
    <cellStyle name="Nota 11 4 2 2" xfId="41037" xr:uid="{DC5B6893-E227-439F-B984-C4BEE67E5CF2}"/>
    <cellStyle name="Nota 11 4 2 3" xfId="41038" xr:uid="{F96B9CC1-0D6E-44C2-9590-39BA19C6311B}"/>
    <cellStyle name="Nota 11 4 3" xfId="41039" xr:uid="{67DCAB98-27CC-46F1-8EC4-D9ADB5E94B56}"/>
    <cellStyle name="Nota 11 4 4" xfId="41040" xr:uid="{5957DD63-B3C9-404E-A139-9938729A3A57}"/>
    <cellStyle name="Nota 11 5" xfId="13927" xr:uid="{FA438BF7-B459-499B-B02E-B62650A1EC29}"/>
    <cellStyle name="Nota 11 5 2" xfId="41041" xr:uid="{92F2A904-6343-46A6-A4D1-5FB7B85D05C9}"/>
    <cellStyle name="Nota 11 5 2 2" xfId="41042" xr:uid="{1EA1421B-9C31-49D7-9343-B77913A4E2A3}"/>
    <cellStyle name="Nota 11 5 2 3" xfId="41043" xr:uid="{95FEDBD6-09BF-4DA1-8C93-13E978602B04}"/>
    <cellStyle name="Nota 11 5 3" xfId="41044" xr:uid="{CF91FDB6-2532-4DCA-9353-52860AAEFC35}"/>
    <cellStyle name="Nota 11 5 4" xfId="41045" xr:uid="{6B324A9C-2625-4713-A816-EC5B7D11155E}"/>
    <cellStyle name="Nota 11 6" xfId="41046" xr:uid="{9F7B97B7-C32B-41E4-BD7E-8D98B90F13B8}"/>
    <cellStyle name="Nota 11 6 2" xfId="41047" xr:uid="{6FC40949-11E5-4472-8942-040EFDED36DD}"/>
    <cellStyle name="Nota 11 6 3" xfId="41048" xr:uid="{3740B23C-AD6C-46B3-B444-C5469E43F79A}"/>
    <cellStyle name="Nota 11 7" xfId="41049" xr:uid="{4D086D62-7681-4BDF-93DE-3AEB7C383463}"/>
    <cellStyle name="Nota 11 8" xfId="41050" xr:uid="{287DC99C-AF9A-46F2-BB98-197442A74EBA}"/>
    <cellStyle name="Nota 110" xfId="41051" xr:uid="{48F88E18-3953-48A5-971D-85EE60AB97D4}"/>
    <cellStyle name="Nota 111" xfId="41052" xr:uid="{7F422793-47F1-460B-A3AC-B3F8C44584A5}"/>
    <cellStyle name="Nota 112" xfId="41053" xr:uid="{1D6452CC-AABE-44FC-9173-6A0BDC16C3E1}"/>
    <cellStyle name="Nota 113" xfId="41054" xr:uid="{94B59337-B2C6-423A-91AA-EE35BBDE4B39}"/>
    <cellStyle name="Nota 114" xfId="41055" xr:uid="{641CA387-7DD4-484C-B79D-582CCBA902A0}"/>
    <cellStyle name="Nota 115" xfId="41056" xr:uid="{4A7C3E35-2AA1-416C-B725-C101E812B675}"/>
    <cellStyle name="Nota 116" xfId="41057" xr:uid="{6BE8A1FB-5377-450A-A1DF-5188EB924D28}"/>
    <cellStyle name="Nota 117" xfId="41058" xr:uid="{BB6624A6-59E0-4B48-9FE7-C5D60B953590}"/>
    <cellStyle name="Nota 118" xfId="41059" xr:uid="{9EAAE86B-CC53-4F7A-A459-3A6BA3FEF727}"/>
    <cellStyle name="Nota 119" xfId="41060" xr:uid="{8C66C355-3E57-453F-BBFE-F88B0C488979}"/>
    <cellStyle name="Nota 12" xfId="7561" xr:uid="{56CD337B-E43F-4D4F-B835-EF2421E67085}"/>
    <cellStyle name="Nota 12 2" xfId="7562" xr:uid="{C0AC5294-5E3A-4AE4-A598-067F286462EF}"/>
    <cellStyle name="Nota 12 2 2" xfId="13928" xr:uid="{D8CA9C3E-0780-4F77-9587-68FB39261B56}"/>
    <cellStyle name="Nota 12 2 2 2" xfId="41061" xr:uid="{16BC329F-511C-458A-AC11-2508CA81059F}"/>
    <cellStyle name="Nota 12 2 2 2 2" xfId="41062" xr:uid="{A37C3F51-B68D-4525-8E84-9BADE204B1A2}"/>
    <cellStyle name="Nota 12 2 2 2 3" xfId="41063" xr:uid="{37760BE3-4B42-4602-B754-143C8C90F81D}"/>
    <cellStyle name="Nota 12 2 2 3" xfId="41064" xr:uid="{FEBE313A-016D-4994-A8FC-5021C2AAA664}"/>
    <cellStyle name="Nota 12 2 2 4" xfId="41065" xr:uid="{FC96E43E-D9B1-4312-B359-3396A32E7514}"/>
    <cellStyle name="Nota 12 2 3" xfId="13929" xr:uid="{F6CEA29B-70F3-4288-8D7D-80D38772954D}"/>
    <cellStyle name="Nota 12 2 3 2" xfId="41066" xr:uid="{93D65765-21C2-41B9-AC8F-6B204929D095}"/>
    <cellStyle name="Nota 12 2 3 2 2" xfId="41067" xr:uid="{00119EA2-99E4-4AE0-BE36-A45EDC20CF14}"/>
    <cellStyle name="Nota 12 2 3 2 3" xfId="41068" xr:uid="{2CC473B4-49C7-4B11-8679-3A0525758BE1}"/>
    <cellStyle name="Nota 12 2 3 3" xfId="41069" xr:uid="{A2809CD4-B1D2-46CD-9447-B46A342E31CD}"/>
    <cellStyle name="Nota 12 2 3 4" xfId="41070" xr:uid="{BF61B493-0EB3-4AD8-942E-C31129AEF788}"/>
    <cellStyle name="Nota 12 2 4" xfId="41071" xr:uid="{A871F47E-4C34-4216-ACEC-374E34CE60D2}"/>
    <cellStyle name="Nota 12 2 4 2" xfId="41072" xr:uid="{C5350406-D0D2-49C4-A49F-6D3915927B7C}"/>
    <cellStyle name="Nota 12 2 4 3" xfId="41073" xr:uid="{E30E2D5A-237B-4363-AA1E-FD6B18C492DA}"/>
    <cellStyle name="Nota 12 2 5" xfId="41074" xr:uid="{4A4E76FB-4611-4450-907C-25F7EEE6A198}"/>
    <cellStyle name="Nota 12 2 6" xfId="41075" xr:uid="{04211664-EB1B-4A7F-9C28-669F9DB92C8D}"/>
    <cellStyle name="Nota 12 3" xfId="7563" xr:uid="{898EE644-F8C5-4252-853E-57585C7624A7}"/>
    <cellStyle name="Nota 12 3 2" xfId="13930" xr:uid="{0CE72A24-7AF1-449F-8B79-5A3A2F5D844B}"/>
    <cellStyle name="Nota 12 3 2 2" xfId="41076" xr:uid="{2EBC3B4F-D686-4605-959B-8F8CCDBF3BDA}"/>
    <cellStyle name="Nota 12 3 2 2 2" xfId="41077" xr:uid="{3F5F6189-13E1-4F5D-B7C5-CFBC729530B5}"/>
    <cellStyle name="Nota 12 3 2 2 3" xfId="41078" xr:uid="{4FE9AF75-8DF6-4A72-9339-A752FBA7161F}"/>
    <cellStyle name="Nota 12 3 2 3" xfId="41079" xr:uid="{32D4F3DB-4FE7-488F-B8D2-BE728B4C6CD4}"/>
    <cellStyle name="Nota 12 3 2 4" xfId="41080" xr:uid="{7CB6EAD7-7FEB-4D96-9E48-FA9194D44DD7}"/>
    <cellStyle name="Nota 12 3 3" xfId="13931" xr:uid="{3747F7BA-4F50-4C63-9398-B49E6D7A11BD}"/>
    <cellStyle name="Nota 12 3 3 2" xfId="41081" xr:uid="{FEC1DE05-9E88-418A-BBF4-8B0037106E42}"/>
    <cellStyle name="Nota 12 3 3 2 2" xfId="41082" xr:uid="{1F8A82C3-539B-4899-BA14-3BA5DF2A9D2D}"/>
    <cellStyle name="Nota 12 3 3 2 3" xfId="41083" xr:uid="{FA2E0450-E20E-4E83-BA85-325BE69D036C}"/>
    <cellStyle name="Nota 12 3 3 3" xfId="41084" xr:uid="{649DC939-9CEB-4368-8803-0AB1460B2535}"/>
    <cellStyle name="Nota 12 3 3 4" xfId="41085" xr:uid="{32372BDC-900C-4837-9978-C6C71B231983}"/>
    <cellStyle name="Nota 12 3 4" xfId="41086" xr:uid="{AFDB3618-7404-4D61-8229-79033EF0DEDA}"/>
    <cellStyle name="Nota 12 3 4 2" xfId="41087" xr:uid="{93797D14-B6F7-4C42-9EFF-67EFD078332B}"/>
    <cellStyle name="Nota 12 3 4 3" xfId="41088" xr:uid="{98F545EC-1A4A-4DA1-9211-85968BCAEFAD}"/>
    <cellStyle name="Nota 12 3 5" xfId="41089" xr:uid="{B146BD31-0B0B-4D0C-B42C-C99D0E6C2B78}"/>
    <cellStyle name="Nota 12 3 6" xfId="41090" xr:uid="{6271E46D-4F11-4326-8F21-07A3B6A8F5A3}"/>
    <cellStyle name="Nota 12 4" xfId="13932" xr:uid="{1A9C5666-FE02-4BB2-B8E0-D82E3AE54766}"/>
    <cellStyle name="Nota 12 4 2" xfId="41091" xr:uid="{10A7C62E-DD1A-41B4-AC48-E5F971E64A45}"/>
    <cellStyle name="Nota 12 4 2 2" xfId="41092" xr:uid="{A07D35F0-CE14-4B61-83B4-27D5014F017F}"/>
    <cellStyle name="Nota 12 4 2 3" xfId="41093" xr:uid="{539FCF1B-6029-46F2-835E-34EAED7C7138}"/>
    <cellStyle name="Nota 12 4 3" xfId="41094" xr:uid="{F8213A95-3751-4EC4-9968-0CC9C99095E7}"/>
    <cellStyle name="Nota 12 4 4" xfId="41095" xr:uid="{B3D86BC3-E691-40BE-8D5D-5D915C378D76}"/>
    <cellStyle name="Nota 12 5" xfId="13933" xr:uid="{E5C75C13-B266-4D20-99FE-7FED97C8A61A}"/>
    <cellStyle name="Nota 12 5 2" xfId="41096" xr:uid="{B5793861-7D33-42FF-AF76-E284CC1BF75E}"/>
    <cellStyle name="Nota 12 5 2 2" xfId="41097" xr:uid="{CB2E4215-D80E-4A5C-ABFF-5F037AF44604}"/>
    <cellStyle name="Nota 12 5 2 3" xfId="41098" xr:uid="{DD8405B3-2E74-410F-BAA1-7193A804F0F3}"/>
    <cellStyle name="Nota 12 5 3" xfId="41099" xr:uid="{F6D474C5-46DE-4525-B8A5-62E4753002B2}"/>
    <cellStyle name="Nota 12 5 4" xfId="41100" xr:uid="{7838F7AE-DAC6-4FAD-9133-E37AB5A6B93E}"/>
    <cellStyle name="Nota 12 6" xfId="41101" xr:uid="{343EAF52-596B-4A89-92D6-BCDAA31F6EBD}"/>
    <cellStyle name="Nota 12 6 2" xfId="41102" xr:uid="{28E512B1-1CB2-413A-8D60-B14B9C03E551}"/>
    <cellStyle name="Nota 12 6 3" xfId="41103" xr:uid="{787371FA-B165-4D8A-BEE2-77D0397FC347}"/>
    <cellStyle name="Nota 12 7" xfId="41104" xr:uid="{E753542D-8F5A-4035-9CB8-34F7F9D0A542}"/>
    <cellStyle name="Nota 12 8" xfId="41105" xr:uid="{8C4D8071-72A7-4EB9-B04E-3D1920658B41}"/>
    <cellStyle name="Nota 120" xfId="41106" xr:uid="{8857E571-03CE-42E4-B140-E69C1569E53D}"/>
    <cellStyle name="Nota 121" xfId="41107" xr:uid="{A693CBED-493E-47AB-8347-12D21303109B}"/>
    <cellStyle name="Nota 122" xfId="41108" xr:uid="{987A58E9-9C9D-4AF7-9ED0-FDFAF4C1875D}"/>
    <cellStyle name="Nota 123" xfId="41109" xr:uid="{F694C66D-4AF1-4B01-A2BC-8A9B22D69529}"/>
    <cellStyle name="Nota 124" xfId="41110" xr:uid="{A171D41E-7452-4D08-A20B-DBD27C8F9A6C}"/>
    <cellStyle name="Nota 125" xfId="41111" xr:uid="{E781407D-3FC0-4ADF-A418-3CEF13229C68}"/>
    <cellStyle name="Nota 126" xfId="41112" xr:uid="{CD0892BB-51E9-4DAD-A622-877EA4CF2061}"/>
    <cellStyle name="Nota 127" xfId="41113" xr:uid="{9CEE46B9-C377-4843-B3B1-E30C90B02658}"/>
    <cellStyle name="Nota 128" xfId="41114" xr:uid="{A8CDF4A3-162A-4626-879F-6F4D24B11FC3}"/>
    <cellStyle name="Nota 129" xfId="41115" xr:uid="{CBBD1E4C-9740-4F66-B75D-AF149C3595A5}"/>
    <cellStyle name="Nota 13" xfId="7564" xr:uid="{E3C0D0C7-B96D-4A6C-A041-DC2669DC00F1}"/>
    <cellStyle name="Nota 13 2" xfId="7565" xr:uid="{3A2A9058-CFC5-48EC-A83F-597FD707EBF6}"/>
    <cellStyle name="Nota 13 2 2" xfId="13934" xr:uid="{E9F5B5E5-998F-45B5-AF32-FBCCC7E4DFBF}"/>
    <cellStyle name="Nota 13 2 2 2" xfId="41116" xr:uid="{B139F147-84B9-482C-9CEE-579A90C91AAF}"/>
    <cellStyle name="Nota 13 2 2 2 2" xfId="41117" xr:uid="{2887D19A-4685-432A-B580-EB9879034FF0}"/>
    <cellStyle name="Nota 13 2 2 2 3" xfId="41118" xr:uid="{008996BE-6F84-40E3-99DB-C4A9C6E63976}"/>
    <cellStyle name="Nota 13 2 2 3" xfId="41119" xr:uid="{C8E68347-242D-4B85-9784-7E9BB60E5CE9}"/>
    <cellStyle name="Nota 13 2 2 4" xfId="41120" xr:uid="{858DA44B-448F-4CE7-927F-6A9D6A7C7BE0}"/>
    <cellStyle name="Nota 13 2 3" xfId="13935" xr:uid="{D51E6D36-5482-499C-B8EB-A367292FED0F}"/>
    <cellStyle name="Nota 13 2 3 2" xfId="41121" xr:uid="{E3B45DB7-34FF-4D25-8843-AA2EF31F78C8}"/>
    <cellStyle name="Nota 13 2 3 2 2" xfId="41122" xr:uid="{FB59525E-EEB0-46EF-9A23-7246C6081E59}"/>
    <cellStyle name="Nota 13 2 3 2 3" xfId="41123" xr:uid="{1F14088F-997D-40DD-9823-C17CFFDFFAC7}"/>
    <cellStyle name="Nota 13 2 3 3" xfId="41124" xr:uid="{27134137-3D98-4EE8-8DC6-2C310A32148F}"/>
    <cellStyle name="Nota 13 2 3 4" xfId="41125" xr:uid="{B78C8611-D655-4EF1-963A-FF2E418C99E6}"/>
    <cellStyle name="Nota 13 2 4" xfId="41126" xr:uid="{F5F6C6E1-10E5-412C-B410-061416AB1F5F}"/>
    <cellStyle name="Nota 13 2 4 2" xfId="41127" xr:uid="{EAC6E054-899A-4BB5-B0F0-3364B2EC66BC}"/>
    <cellStyle name="Nota 13 2 4 3" xfId="41128" xr:uid="{CB53590A-0CFF-4D0A-B71C-7AF9D99D9E4F}"/>
    <cellStyle name="Nota 13 2 5" xfId="41129" xr:uid="{B511312F-EF33-433F-B6E4-6A4026B5DCF9}"/>
    <cellStyle name="Nota 13 2 6" xfId="41130" xr:uid="{8ACAE33F-F03C-4CED-986C-B4C17E3D767B}"/>
    <cellStyle name="Nota 13 3" xfId="13936" xr:uid="{29A6D921-2C5B-4341-BA74-66C890000051}"/>
    <cellStyle name="Nota 13 3 2" xfId="13937" xr:uid="{7EF4E6AA-8439-49A5-96A7-D91BD0503D7C}"/>
    <cellStyle name="Nota 13 3 2 2" xfId="41131" xr:uid="{DA7F330B-67AD-4430-B3AE-45585475BF4A}"/>
    <cellStyle name="Nota 13 3 2 2 2" xfId="41132" xr:uid="{48923CF7-A3CA-4E01-B107-7BD33CE2620D}"/>
    <cellStyle name="Nota 13 3 2 2 3" xfId="41133" xr:uid="{4D832BFC-02B3-4EBC-8CD1-F3125219CB45}"/>
    <cellStyle name="Nota 13 3 2 3" xfId="41134" xr:uid="{3052E889-4445-48B9-8C8E-2B533D65DED6}"/>
    <cellStyle name="Nota 13 3 2 4" xfId="41135" xr:uid="{BD8D2DDE-2FC9-4237-AE92-7671AD7C310C}"/>
    <cellStyle name="Nota 13 3 3" xfId="13938" xr:uid="{AD5473C4-4D5C-42F1-9D03-F95480DEFF85}"/>
    <cellStyle name="Nota 13 3 3 2" xfId="41136" xr:uid="{3C6C9A70-C007-40AF-846F-1A71F05BD795}"/>
    <cellStyle name="Nota 13 3 3 2 2" xfId="41137" xr:uid="{64FF643A-283B-4099-A314-8C6CCD06DE3C}"/>
    <cellStyle name="Nota 13 3 3 2 3" xfId="41138" xr:uid="{72EAF0C3-F2B4-427D-92B5-124B83223FFE}"/>
    <cellStyle name="Nota 13 3 3 3" xfId="41139" xr:uid="{465F1297-E2A2-4CE3-8C3F-A676D753B3A0}"/>
    <cellStyle name="Nota 13 3 3 4" xfId="41140" xr:uid="{1B8B1A01-115B-48F1-8078-32C0F123E025}"/>
    <cellStyle name="Nota 13 3 4" xfId="41141" xr:uid="{47345710-39C0-4359-ACE4-8533ADBC9AC7}"/>
    <cellStyle name="Nota 13 3 4 2" xfId="41142" xr:uid="{CC939356-2162-4C68-9676-2D392D48A183}"/>
    <cellStyle name="Nota 13 3 4 3" xfId="41143" xr:uid="{F78E2F36-19FF-48AA-8BCC-432E8B91CBC3}"/>
    <cellStyle name="Nota 13 3 5" xfId="41144" xr:uid="{4B2ED9C7-BFC4-4B07-8CC0-0F444B9F097B}"/>
    <cellStyle name="Nota 13 3 6" xfId="41145" xr:uid="{8DFBF685-5D71-493E-A7FF-0173468F7783}"/>
    <cellStyle name="Nota 13 4" xfId="13939" xr:uid="{77566734-2FEC-496B-A539-2530A774EC84}"/>
    <cellStyle name="Nota 13 4 2" xfId="41146" xr:uid="{917C1952-5E11-43BD-979A-7E29FB0D6EBF}"/>
    <cellStyle name="Nota 13 4 2 2" xfId="41147" xr:uid="{2B8D7BD6-70DC-4A6D-951F-971BA9A2BC96}"/>
    <cellStyle name="Nota 13 4 2 3" xfId="41148" xr:uid="{48D163CB-976C-4D7F-AAB6-5DCD34810642}"/>
    <cellStyle name="Nota 13 4 3" xfId="41149" xr:uid="{EA1DC074-5F5F-4BEB-BB70-2E9FC3072255}"/>
    <cellStyle name="Nota 13 4 4" xfId="41150" xr:uid="{8A77E45C-3A11-486A-B977-72CF55C301A1}"/>
    <cellStyle name="Nota 13 5" xfId="13940" xr:uid="{D32AF5C7-6717-4234-A19B-411ED8F342DE}"/>
    <cellStyle name="Nota 13 5 2" xfId="41151" xr:uid="{E8D667B8-B27D-4E75-9E6F-3065E739CF0E}"/>
    <cellStyle name="Nota 13 5 2 2" xfId="41152" xr:uid="{F4F88DF8-EFC3-4E5D-85BD-3E5C09345D55}"/>
    <cellStyle name="Nota 13 5 2 3" xfId="41153" xr:uid="{B75D12B2-2652-4066-976D-92679F7EC507}"/>
    <cellStyle name="Nota 13 5 3" xfId="41154" xr:uid="{739D5794-C9DA-4BAB-9C0D-E5E2C5606DA2}"/>
    <cellStyle name="Nota 13 5 4" xfId="41155" xr:uid="{83A4F405-3BC6-49F5-8C68-7799B3095870}"/>
    <cellStyle name="Nota 13 6" xfId="41156" xr:uid="{904216C1-390C-45E5-A4B4-2C1385431A90}"/>
    <cellStyle name="Nota 13 6 2" xfId="41157" xr:uid="{F0505574-20E8-4A31-8C4C-6EC57C23B299}"/>
    <cellStyle name="Nota 13 6 3" xfId="41158" xr:uid="{1B5EF0F0-7077-43D9-817C-5B6332A9639A}"/>
    <cellStyle name="Nota 13 7" xfId="41159" xr:uid="{32DBE419-6763-4D7B-B7F7-2449CD7A2C23}"/>
    <cellStyle name="Nota 13 8" xfId="41160" xr:uid="{C183139B-5DFC-44D4-9854-6832672580BA}"/>
    <cellStyle name="Nota 130" xfId="41161" xr:uid="{C32637B4-0E6B-4E11-B2E2-73D1C919AE05}"/>
    <cellStyle name="Nota 131" xfId="41162" xr:uid="{11F729B0-E958-41FE-9187-81FDA1A6B0DB}"/>
    <cellStyle name="Nota 132" xfId="41163" xr:uid="{2E4222F6-63F7-48EE-BA9E-9013842A7FAD}"/>
    <cellStyle name="Nota 133" xfId="41164" xr:uid="{1A895867-169A-4512-880B-AC3183CA0713}"/>
    <cellStyle name="Nota 134" xfId="41165" xr:uid="{7188CE28-68C9-41ED-AB1D-BC71BE202502}"/>
    <cellStyle name="Nota 135" xfId="41166" xr:uid="{D1A7D177-2A60-4CC8-A73A-6FF54966FF4B}"/>
    <cellStyle name="Nota 136" xfId="41167" xr:uid="{4ED4CF6D-09A8-42A3-9074-E17851847AAD}"/>
    <cellStyle name="Nota 137" xfId="41168" xr:uid="{3CC8A75E-9B44-4E8A-A213-50AD2928F532}"/>
    <cellStyle name="Nota 138" xfId="41169" xr:uid="{2AA8303A-0FC4-467F-84A7-4A6CCDB863FF}"/>
    <cellStyle name="Nota 139" xfId="41170" xr:uid="{67648448-9555-4217-9675-AD801A15F74A}"/>
    <cellStyle name="Nota 14" xfId="7566" xr:uid="{CF073BD7-A388-4CB9-A256-8B509D872EA8}"/>
    <cellStyle name="Nota 14 2" xfId="7567" xr:uid="{8A885263-D872-4CA3-ACD0-82E7DAF3B25E}"/>
    <cellStyle name="Nota 14 2 2" xfId="13941" xr:uid="{AB832B7C-CE4F-4C3F-954F-0CA437391B33}"/>
    <cellStyle name="Nota 14 2 2 2" xfId="41171" xr:uid="{54FF00E9-8B8D-4B7D-BDE6-94F4DB12A451}"/>
    <cellStyle name="Nota 14 2 2 2 2" xfId="41172" xr:uid="{3C5538BB-F428-4C1A-B855-9E4CD341FCB5}"/>
    <cellStyle name="Nota 14 2 2 2 3" xfId="41173" xr:uid="{C4B167C4-0CB8-4A7E-8191-933B8517A05E}"/>
    <cellStyle name="Nota 14 2 2 3" xfId="41174" xr:uid="{18FD238C-0A5D-4449-8144-0CC61B84C5D5}"/>
    <cellStyle name="Nota 14 2 2 4" xfId="41175" xr:uid="{54A1EB7D-8C12-4683-B241-586E5B20D284}"/>
    <cellStyle name="Nota 14 2 3" xfId="13942" xr:uid="{5E3ECFFD-54DD-41B6-AE60-B1EEEBCC8475}"/>
    <cellStyle name="Nota 14 2 3 2" xfId="41176" xr:uid="{4E36F2D2-3ED1-4FA6-87D9-14F1DBAF0571}"/>
    <cellStyle name="Nota 14 2 3 2 2" xfId="41177" xr:uid="{2420ADD4-F503-4294-AB58-1DBC9F10CB7F}"/>
    <cellStyle name="Nota 14 2 3 2 3" xfId="41178" xr:uid="{1DE8ABBE-E93A-498A-8F0A-1D3DD76E363D}"/>
    <cellStyle name="Nota 14 2 3 3" xfId="41179" xr:uid="{03010D04-6EB4-4A09-B8C9-44B3BB4729BB}"/>
    <cellStyle name="Nota 14 2 3 4" xfId="41180" xr:uid="{EF7F59BB-15BC-4953-85A3-8127B3DAF1B8}"/>
    <cellStyle name="Nota 14 2 4" xfId="41181" xr:uid="{281DCC2F-E422-48BB-9C7F-09C843A68A50}"/>
    <cellStyle name="Nota 14 2 4 2" xfId="41182" xr:uid="{0F223035-62AA-45E7-B247-F8B483BC8C1C}"/>
    <cellStyle name="Nota 14 2 4 3" xfId="41183" xr:uid="{3A893F12-9381-43C2-A1B5-381C02AB8470}"/>
    <cellStyle name="Nota 14 2 5" xfId="41184" xr:uid="{A588AE0D-A90A-4044-803D-FCF1BE14D098}"/>
    <cellStyle name="Nota 14 2 6" xfId="41185" xr:uid="{3AFDF9AC-0CF8-4381-9922-77592E83215D}"/>
    <cellStyle name="Nota 14 3" xfId="13943" xr:uid="{E34EA748-352A-4B48-B6DA-D0BA12985EF5}"/>
    <cellStyle name="Nota 14 3 2" xfId="13944" xr:uid="{7B76A1C1-E156-4C0D-9D39-FCBFF43F2124}"/>
    <cellStyle name="Nota 14 3 2 2" xfId="41186" xr:uid="{6362320E-3CA0-4375-A5EC-3F2DDE9A4720}"/>
    <cellStyle name="Nota 14 3 2 2 2" xfId="41187" xr:uid="{B070506E-9A6C-40F9-98F7-B816B4629D1B}"/>
    <cellStyle name="Nota 14 3 2 2 3" xfId="41188" xr:uid="{DFB1BD4D-9B10-4E32-B495-603D64EF4217}"/>
    <cellStyle name="Nota 14 3 2 3" xfId="41189" xr:uid="{A2764FF5-170E-4954-8DAA-D454F4F100DE}"/>
    <cellStyle name="Nota 14 3 2 4" xfId="41190" xr:uid="{F5AA7331-B248-4075-BC6F-0F9C3A8D7176}"/>
    <cellStyle name="Nota 14 3 3" xfId="13945" xr:uid="{25FDEE46-CC10-490A-B1CF-4DB9B5C9A535}"/>
    <cellStyle name="Nota 14 3 3 2" xfId="41191" xr:uid="{D8083A99-8308-4826-ADC1-FFED96669C47}"/>
    <cellStyle name="Nota 14 3 3 2 2" xfId="41192" xr:uid="{609AAF57-E605-410F-B00C-819BC8209D33}"/>
    <cellStyle name="Nota 14 3 3 2 3" xfId="41193" xr:uid="{19BCAD17-5F9B-47EE-BAF7-FBD1759923D4}"/>
    <cellStyle name="Nota 14 3 3 3" xfId="41194" xr:uid="{2050E6A7-8D76-4868-9961-B71FD734516B}"/>
    <cellStyle name="Nota 14 3 3 4" xfId="41195" xr:uid="{0580D301-7ADC-4F1D-8C07-BF3731EE769A}"/>
    <cellStyle name="Nota 14 3 4" xfId="41196" xr:uid="{3F77241E-0458-4CA3-B128-BB9478D5917B}"/>
    <cellStyle name="Nota 14 3 4 2" xfId="41197" xr:uid="{233D56B1-4D21-4874-80CE-FA7E6BA30F66}"/>
    <cellStyle name="Nota 14 3 4 3" xfId="41198" xr:uid="{32006A23-6763-4F34-B2BD-6271B8AB17F2}"/>
    <cellStyle name="Nota 14 3 5" xfId="41199" xr:uid="{7729D4F9-25F1-4D00-AD4A-16C3366C0908}"/>
    <cellStyle name="Nota 14 3 6" xfId="41200" xr:uid="{EF5B1E2E-3504-4EE6-B387-E0B770BED54C}"/>
    <cellStyle name="Nota 14 4" xfId="13946" xr:uid="{E76B9811-7A18-43E5-A114-44355318CD66}"/>
    <cellStyle name="Nota 14 4 2" xfId="41201" xr:uid="{57954B1C-CB60-4BFB-B428-83EA1B2A4700}"/>
    <cellStyle name="Nota 14 4 2 2" xfId="41202" xr:uid="{9F5C8641-822C-4D43-96DB-F21042FA4D7D}"/>
    <cellStyle name="Nota 14 4 2 3" xfId="41203" xr:uid="{6FB59725-0657-44EF-B57A-A70FEF8E24EA}"/>
    <cellStyle name="Nota 14 4 3" xfId="41204" xr:uid="{5CACBD2C-B50D-4A0B-8DE3-31AF48DAD8CE}"/>
    <cellStyle name="Nota 14 4 4" xfId="41205" xr:uid="{A7EC77E5-DD73-482B-A7CB-18669732DC82}"/>
    <cellStyle name="Nota 14 5" xfId="13947" xr:uid="{2BDA1A76-648B-473B-A5FC-4ABEF5F26299}"/>
    <cellStyle name="Nota 14 5 2" xfId="41206" xr:uid="{894C5F85-EF9E-442B-8A18-E15A3D85A8DF}"/>
    <cellStyle name="Nota 14 5 2 2" xfId="41207" xr:uid="{1E371146-5BA1-4664-AEC6-97461CB667D2}"/>
    <cellStyle name="Nota 14 5 2 3" xfId="41208" xr:uid="{601AB896-1AE2-4F39-BCFC-8840E05D115C}"/>
    <cellStyle name="Nota 14 5 3" xfId="41209" xr:uid="{0381A04B-DBF0-49E5-8D19-7D34E3A59DC9}"/>
    <cellStyle name="Nota 14 5 4" xfId="41210" xr:uid="{11EDE169-1381-4F1F-A8FB-775D14EB2CEF}"/>
    <cellStyle name="Nota 14 6" xfId="41211" xr:uid="{AC7BFBC0-E7B7-4503-AC33-624D3F7E392C}"/>
    <cellStyle name="Nota 14 6 2" xfId="41212" xr:uid="{07A0957C-D3F6-4FF3-B8B3-DBD84F763B97}"/>
    <cellStyle name="Nota 14 6 3" xfId="41213" xr:uid="{34BAC90C-28F9-4963-9A24-416C80ACF0FF}"/>
    <cellStyle name="Nota 14 7" xfId="41214" xr:uid="{EA2C5ED3-EE23-41A3-8C55-6859C521355E}"/>
    <cellStyle name="Nota 14 8" xfId="41215" xr:uid="{82D20082-A15D-4C4E-A636-C5DC8B9C39AA}"/>
    <cellStyle name="Nota 140" xfId="41216" xr:uid="{0644A728-C54F-42A8-A5A7-FBC09D33ADF4}"/>
    <cellStyle name="Nota 141" xfId="41217" xr:uid="{084EA035-7DA6-49BB-9A7F-0F87F87C12CF}"/>
    <cellStyle name="Nota 142" xfId="41218" xr:uid="{CAE0107B-318F-40B5-B1E2-19EDC3BDE95D}"/>
    <cellStyle name="Nota 143" xfId="41219" xr:uid="{74052B11-F941-4D66-8567-538A05041C95}"/>
    <cellStyle name="Nota 144" xfId="41220" xr:uid="{253EF055-234F-49BC-885D-E302C5BBFF45}"/>
    <cellStyle name="Nota 145" xfId="41221" xr:uid="{2623D5EA-7A1F-4029-85E7-2208534F73B6}"/>
    <cellStyle name="Nota 146" xfId="41222" xr:uid="{40BDE323-DB75-4A51-A61B-750542B1D832}"/>
    <cellStyle name="Nota 147" xfId="41223" xr:uid="{965240A2-943E-4448-9E08-CA62B435DCB0}"/>
    <cellStyle name="Nota 148" xfId="41224" xr:uid="{E18F6CB6-4B9E-4190-8890-80AC52903832}"/>
    <cellStyle name="Nota 149" xfId="43952" xr:uid="{A962B5E8-63A0-4C9C-BCE0-207C952EFEBD}"/>
    <cellStyle name="Nota 15" xfId="7568" xr:uid="{50F51A8C-B913-4C44-A933-6D82FE39205B}"/>
    <cellStyle name="Nota 15 2" xfId="13948" xr:uid="{923203DC-C732-4B51-B32A-D93F4A1E2D26}"/>
    <cellStyle name="Nota 15 2 2" xfId="13949" xr:uid="{E9DC7330-E392-44F9-A375-E1FAD3BE50C6}"/>
    <cellStyle name="Nota 15 2 2 2" xfId="41225" xr:uid="{4E4F0916-8DF5-4024-82E2-57F13FB45E98}"/>
    <cellStyle name="Nota 15 2 2 2 2" xfId="41226" xr:uid="{E61544FE-8077-4C0C-A8C3-6DC7B1F099A2}"/>
    <cellStyle name="Nota 15 2 2 2 3" xfId="41227" xr:uid="{624F6848-2E49-4B78-AA2B-1C0522812FE2}"/>
    <cellStyle name="Nota 15 2 2 3" xfId="41228" xr:uid="{E2D79F04-955E-4F3B-B6E3-B1279B212C56}"/>
    <cellStyle name="Nota 15 2 2 4" xfId="41229" xr:uid="{4A976DCF-F116-44B1-B05C-560E6D22549C}"/>
    <cellStyle name="Nota 15 2 3" xfId="13950" xr:uid="{DCE99880-8ED4-4173-B9EB-77E58CCE30A7}"/>
    <cellStyle name="Nota 15 2 3 2" xfId="41230" xr:uid="{1405558F-B899-4430-A04F-ADBFFF04C6E4}"/>
    <cellStyle name="Nota 15 2 3 2 2" xfId="41231" xr:uid="{585CE8B1-6B4C-49B3-B910-D47C2834D866}"/>
    <cellStyle name="Nota 15 2 3 2 3" xfId="41232" xr:uid="{E09489D5-DA68-49F1-A3A1-7B5BD7C479AD}"/>
    <cellStyle name="Nota 15 2 3 3" xfId="41233" xr:uid="{31491D09-0951-4730-9AE6-E26A44675374}"/>
    <cellStyle name="Nota 15 2 3 4" xfId="41234" xr:uid="{62CB0E1A-22C4-45D0-A887-2524FF979A99}"/>
    <cellStyle name="Nota 15 2 4" xfId="41235" xr:uid="{ECC9A533-DB19-460A-9D41-0267CBA00C5B}"/>
    <cellStyle name="Nota 15 2 4 2" xfId="41236" xr:uid="{237D05C1-D6B7-47EA-8676-E7722F16290D}"/>
    <cellStyle name="Nota 15 2 4 3" xfId="41237" xr:uid="{06002DE5-3FCD-4766-8D23-04CC243C1514}"/>
    <cellStyle name="Nota 15 2 5" xfId="41238" xr:uid="{68246562-1823-44E4-B82A-4105EAC1E2F2}"/>
    <cellStyle name="Nota 15 2 6" xfId="41239" xr:uid="{3E0F2759-D051-4E05-95B8-73CB6BF94623}"/>
    <cellStyle name="Nota 15 3" xfId="13951" xr:uid="{BD97C83A-F9A4-4A4D-829B-882683886044}"/>
    <cellStyle name="Nota 15 3 2" xfId="13952" xr:uid="{772D1EB8-F585-4758-9D02-10DB8E974C36}"/>
    <cellStyle name="Nota 15 3 2 2" xfId="41240" xr:uid="{BC9FAFF1-84EE-43D2-93D9-80DA6131D9E2}"/>
    <cellStyle name="Nota 15 3 2 2 2" xfId="41241" xr:uid="{A6988FAF-2C09-4C15-A99F-4D14710255E8}"/>
    <cellStyle name="Nota 15 3 2 2 3" xfId="41242" xr:uid="{119A2A6F-2CA4-4D57-B0EA-B138208E3FD7}"/>
    <cellStyle name="Nota 15 3 2 3" xfId="41243" xr:uid="{E9B758B6-ADEA-4EDE-A5FD-136FB9C23513}"/>
    <cellStyle name="Nota 15 3 2 4" xfId="41244" xr:uid="{D0B9D820-64FC-4CED-BB93-74FAEC31ADD1}"/>
    <cellStyle name="Nota 15 3 3" xfId="13953" xr:uid="{7803362A-9050-4CEA-96D0-16115B480099}"/>
    <cellStyle name="Nota 15 3 3 2" xfId="41245" xr:uid="{9F2830B1-30B7-45D3-95B1-789747DB4B03}"/>
    <cellStyle name="Nota 15 3 3 2 2" xfId="41246" xr:uid="{0A157070-7A04-4CF6-89CF-1AEE19E80F43}"/>
    <cellStyle name="Nota 15 3 3 2 3" xfId="41247" xr:uid="{E2A8160E-A4D7-4A0A-9332-C9DF57054EA5}"/>
    <cellStyle name="Nota 15 3 3 3" xfId="41248" xr:uid="{A532B12A-A522-4F28-9DDA-46B3DD909B6B}"/>
    <cellStyle name="Nota 15 3 3 4" xfId="41249" xr:uid="{543A328A-BB9D-405A-AAC7-22D22C8F3E82}"/>
    <cellStyle name="Nota 15 3 4" xfId="41250" xr:uid="{90658F0A-53C7-4254-9327-EDA728AD0810}"/>
    <cellStyle name="Nota 15 3 4 2" xfId="41251" xr:uid="{142F172B-71CA-4374-BC80-0C62F7AC7D2A}"/>
    <cellStyle name="Nota 15 3 4 3" xfId="41252" xr:uid="{DE49003A-DC29-4DB6-AFFA-AD4353CDB204}"/>
    <cellStyle name="Nota 15 3 5" xfId="41253" xr:uid="{3495B136-59C7-4D19-A2A5-823E31DD9188}"/>
    <cellStyle name="Nota 15 3 6" xfId="41254" xr:uid="{54075289-0417-4CAC-873B-04CE6572B789}"/>
    <cellStyle name="Nota 15 4" xfId="13954" xr:uid="{799AE244-A18F-4077-A0DC-17F7B21B478A}"/>
    <cellStyle name="Nota 15 4 2" xfId="41255" xr:uid="{3389A0BE-C0BE-4B23-A940-1BE778250ABC}"/>
    <cellStyle name="Nota 15 4 2 2" xfId="41256" xr:uid="{E0824D1E-5335-4AA3-8894-6F7259FB69DD}"/>
    <cellStyle name="Nota 15 4 2 3" xfId="41257" xr:uid="{42974134-F3FB-4178-AEF0-E1BCD9C5E56E}"/>
    <cellStyle name="Nota 15 4 3" xfId="41258" xr:uid="{BD155AF5-4E89-4AA3-9D7D-9146200016E3}"/>
    <cellStyle name="Nota 15 4 4" xfId="41259" xr:uid="{32342574-2BEE-4DD2-AF39-585BA9D9201F}"/>
    <cellStyle name="Nota 15 5" xfId="13955" xr:uid="{A966C579-6485-40BD-A5C8-DFE17C41F5DE}"/>
    <cellStyle name="Nota 15 5 2" xfId="41260" xr:uid="{5C0BAF27-0082-44E1-8C83-96ADDE5A82D7}"/>
    <cellStyle name="Nota 15 5 2 2" xfId="41261" xr:uid="{6FFE45C3-3D1F-410D-A4B6-B461F9FCAC29}"/>
    <cellStyle name="Nota 15 5 2 3" xfId="41262" xr:uid="{2DD1F756-3C20-44C6-AA7F-2AB4737A3E98}"/>
    <cellStyle name="Nota 15 5 3" xfId="41263" xr:uid="{35839277-57C5-47DD-9E31-EDD55DCEA201}"/>
    <cellStyle name="Nota 15 5 4" xfId="41264" xr:uid="{F8504EC6-F984-4811-BEBD-661C7BAF9348}"/>
    <cellStyle name="Nota 15 6" xfId="41265" xr:uid="{32F52DF5-411D-4742-AD61-BD1E988001BD}"/>
    <cellStyle name="Nota 15 6 2" xfId="41266" xr:uid="{688609AD-D2EE-433F-86E1-272DB114A256}"/>
    <cellStyle name="Nota 15 6 3" xfId="41267" xr:uid="{11490864-23ED-4FF2-8AEF-5C36B33F83E5}"/>
    <cellStyle name="Nota 15 7" xfId="41268" xr:uid="{7D4B6681-6A69-4EFD-8CE7-D3C8A39C9B17}"/>
    <cellStyle name="Nota 15 8" xfId="41269" xr:uid="{B5B2B692-77F9-44B3-ADFA-91C526ED652B}"/>
    <cellStyle name="Nota 150" xfId="43953" xr:uid="{219FCBC0-B921-4F27-A803-7864A91C5C7D}"/>
    <cellStyle name="Nota 151" xfId="43954" xr:uid="{38331A41-62AA-4544-A399-D00F5C7C4C0C}"/>
    <cellStyle name="Nota 152" xfId="43955" xr:uid="{0BDC3549-EF67-40DE-AF26-502656223DF9}"/>
    <cellStyle name="Nota 153" xfId="43956" xr:uid="{7E1FE9AC-CDE8-47C5-96F4-AA338384397D}"/>
    <cellStyle name="Nota 154" xfId="43957" xr:uid="{2AE4F005-EE99-49F0-85D6-BFF0D36E83A8}"/>
    <cellStyle name="Nota 155" xfId="43958" xr:uid="{C5ABB475-608D-46C7-ACDA-80A94925A043}"/>
    <cellStyle name="Nota 156" xfId="43959" xr:uid="{3DBB0646-6114-4CC2-AC8C-C34FFF83AC49}"/>
    <cellStyle name="Nota 157" xfId="43960" xr:uid="{749EA9DD-CDAC-46B8-9E0F-7876A2273FED}"/>
    <cellStyle name="Nota 16" xfId="7569" xr:uid="{A7BAC9DB-E96A-4CBF-BDED-63C190C10181}"/>
    <cellStyle name="Nota 16 2" xfId="13956" xr:uid="{15A14C62-BF91-4D3D-9100-A275D7435B9B}"/>
    <cellStyle name="Nota 16 2 2" xfId="13957" xr:uid="{70A702AB-238E-4BCF-BF6A-039A64E53E32}"/>
    <cellStyle name="Nota 16 2 2 2" xfId="41270" xr:uid="{09A07E5C-DB65-40FB-8DA6-7C36F3A7450B}"/>
    <cellStyle name="Nota 16 2 2 3" xfId="41271" xr:uid="{5631B0CB-FCF0-440F-ACDE-A271A435A8DD}"/>
    <cellStyle name="Nota 16 2 3" xfId="41272" xr:uid="{5EC8605A-0B30-4D1F-AD58-52DF9400C06D}"/>
    <cellStyle name="Nota 16 2 4" xfId="41273" xr:uid="{D74AC8DF-1CE6-4602-8E6A-709E7D224A17}"/>
    <cellStyle name="Nota 16 3" xfId="13958" xr:uid="{4E75519A-4D9D-4BD7-9F38-75539B3D6435}"/>
    <cellStyle name="Nota 16 3 2" xfId="41274" xr:uid="{62AFF898-AF7B-49D4-A5A7-CC23B3C75240}"/>
    <cellStyle name="Nota 16 3 2 2" xfId="41275" xr:uid="{A829E1C5-EA5F-4351-B045-ED7EDE6DDB44}"/>
    <cellStyle name="Nota 16 3 2 3" xfId="41276" xr:uid="{EFEC156F-46B2-474E-AAE9-0D768A61BF89}"/>
    <cellStyle name="Nota 16 3 3" xfId="41277" xr:uid="{3FF84EC7-6462-4B94-AB56-EA7F25D9EEBA}"/>
    <cellStyle name="Nota 16 3 4" xfId="41278" xr:uid="{BCF8C0FF-A43E-40C3-8C78-DE7EC549532A}"/>
    <cellStyle name="Nota 16 4" xfId="41279" xr:uid="{47AF1ECA-170D-4863-ABD3-C0669BBC14EE}"/>
    <cellStyle name="Nota 16 4 2" xfId="41280" xr:uid="{8AE13DAE-7493-48F0-9144-4E041F6A48F3}"/>
    <cellStyle name="Nota 16 4 3" xfId="41281" xr:uid="{2503AE70-EC1E-4A28-A9F7-6746C90EBC9F}"/>
    <cellStyle name="Nota 16 5" xfId="41282" xr:uid="{86062D67-441B-4449-9A96-B2E6A057D510}"/>
    <cellStyle name="Nota 16 6" xfId="41283" xr:uid="{1E6B9FDC-A826-43E1-87D8-C4BEE993EE86}"/>
    <cellStyle name="Nota 17" xfId="7570" xr:uid="{14E52461-E123-4094-ACCE-CD89BC64ADEE}"/>
    <cellStyle name="Nota 17 2" xfId="13959" xr:uid="{1D3278A5-58CA-49DE-8B2D-9FABCC4CC951}"/>
    <cellStyle name="Nota 17 2 2" xfId="13960" xr:uid="{EBED2828-EB3D-4036-B3EC-2DD068B756F4}"/>
    <cellStyle name="Nota 17 2 2 2" xfId="41284" xr:uid="{40A51A06-1CE2-4751-B7E4-274FF063FB3D}"/>
    <cellStyle name="Nota 17 2 2 3" xfId="41285" xr:uid="{BE360E3B-04FE-4890-840A-3E7C4C663CEE}"/>
    <cellStyle name="Nota 17 2 3" xfId="41286" xr:uid="{306A5D7F-3948-4218-9D8B-77116A102744}"/>
    <cellStyle name="Nota 17 2 4" xfId="41287" xr:uid="{21ACBF91-D6F0-464B-9DED-92E18A9F88D2}"/>
    <cellStyle name="Nota 17 3" xfId="13961" xr:uid="{12FA5646-99E7-43A4-BCE4-DCEC0B24F8CA}"/>
    <cellStyle name="Nota 17 3 2" xfId="41288" xr:uid="{63503025-8728-43FC-9160-9E0A9A5AC36E}"/>
    <cellStyle name="Nota 17 3 2 2" xfId="41289" xr:uid="{7D3F3364-FEFE-4F4F-BE34-2D5C760B383F}"/>
    <cellStyle name="Nota 17 3 2 3" xfId="41290" xr:uid="{3EC174FE-6F94-4C32-985E-6B4C2CDEDA96}"/>
    <cellStyle name="Nota 17 3 3" xfId="41291" xr:uid="{A07C0744-FCE7-4390-B6B6-4988D84950E2}"/>
    <cellStyle name="Nota 17 3 4" xfId="41292" xr:uid="{886C5CC1-D3B4-4C3D-BC9C-D3CF6E503979}"/>
    <cellStyle name="Nota 18" xfId="7571" xr:uid="{70510D62-1923-4A71-BC13-C0EB79E912B4}"/>
    <cellStyle name="Nota 18 2" xfId="13962" xr:uid="{780828AB-2A49-448F-900A-FC06482E4AB8}"/>
    <cellStyle name="Nota 18 2 2" xfId="13963" xr:uid="{28509100-1D2E-4795-8A3E-91752FC7E3EF}"/>
    <cellStyle name="Nota 18 2 2 2" xfId="41293" xr:uid="{C9C5163D-E00E-4D61-BAB8-7A99A07662B3}"/>
    <cellStyle name="Nota 18 2 2 3" xfId="41294" xr:uid="{1526C240-0C27-47F5-90C9-9BAFC25B5816}"/>
    <cellStyle name="Nota 18 2 3" xfId="41295" xr:uid="{395BE8F7-6AF1-491A-93F9-54DFF25B0280}"/>
    <cellStyle name="Nota 18 2 4" xfId="41296" xr:uid="{5267BEE3-EECC-4CFB-97B0-043992130DFF}"/>
    <cellStyle name="Nota 18 3" xfId="13964" xr:uid="{F5CB3BE5-B382-438E-B37A-B28EB5BD6A2B}"/>
    <cellStyle name="Nota 18 3 2" xfId="41297" xr:uid="{55E4C030-A767-4049-880A-D0FE5D758609}"/>
    <cellStyle name="Nota 18 3 2 2" xfId="41298" xr:uid="{C8782BB4-3A79-4066-A027-50EA35320ECC}"/>
    <cellStyle name="Nota 18 3 2 3" xfId="41299" xr:uid="{E1AA2BBA-FCDF-4031-BD18-B4D8C75B3303}"/>
    <cellStyle name="Nota 18 3 3" xfId="41300" xr:uid="{E1BBAFD6-055A-4C4B-A70E-C2F12E9976B5}"/>
    <cellStyle name="Nota 18 3 4" xfId="41301" xr:uid="{B6A0A4EE-9363-4DCA-A870-9F115E3E7F6A}"/>
    <cellStyle name="Nota 19" xfId="7572" xr:uid="{E0A45B5A-8D6E-433E-993D-D7710B6C7543}"/>
    <cellStyle name="Nota 19 2" xfId="13965" xr:uid="{3E07FB7E-F75B-401B-8979-8FCCEE720D64}"/>
    <cellStyle name="Nota 19 2 2" xfId="13966" xr:uid="{0CFC6631-5C46-4C45-86C0-8B90FADE317E}"/>
    <cellStyle name="Nota 19 2 2 2" xfId="41302" xr:uid="{D3330BFB-42BB-4661-ACD3-DB33527763FD}"/>
    <cellStyle name="Nota 19 2 2 3" xfId="41303" xr:uid="{4A543E28-FAC1-48DF-AFA9-AAECFB1A8CB5}"/>
    <cellStyle name="Nota 19 2 3" xfId="41304" xr:uid="{FD6D2144-A9A4-4B35-84E1-2053966CA03F}"/>
    <cellStyle name="Nota 19 2 4" xfId="41305" xr:uid="{C51C48AD-AA42-4822-898A-BF957224025C}"/>
    <cellStyle name="Nota 19 3" xfId="13967" xr:uid="{AAD7B4CB-E3A6-4A11-B13D-BE4CE9D16008}"/>
    <cellStyle name="Nota 19 3 2" xfId="41306" xr:uid="{8B3483B8-F955-4E7F-B559-90441BA895FA}"/>
    <cellStyle name="Nota 19 3 2 2" xfId="41307" xr:uid="{F5AE3FC0-98E2-4291-980D-F11D5A3ACF16}"/>
    <cellStyle name="Nota 19 3 2 3" xfId="41308" xr:uid="{EE62E818-A23E-4565-A020-ACAE62E26977}"/>
    <cellStyle name="Nota 19 3 3" xfId="41309" xr:uid="{24A8135F-B927-46FA-BAEB-0F6510A74886}"/>
    <cellStyle name="Nota 19 3 4" xfId="41310" xr:uid="{C6A757C4-CCD2-4692-8C83-6328C5889EB8}"/>
    <cellStyle name="Nota 2" xfId="7573" xr:uid="{7503B929-B78E-43E5-A0A6-3B8367DF71DD}"/>
    <cellStyle name="Nota 2 10" xfId="13968" xr:uid="{312DA384-790B-4572-988F-17A73D19D8A2}"/>
    <cellStyle name="Nota 2 11" xfId="13969" xr:uid="{FA371118-B463-4565-B543-A8403E9593DE}"/>
    <cellStyle name="Nota 2 12" xfId="41311" xr:uid="{1A3178F0-8F64-40C8-8847-52DDF69E0055}"/>
    <cellStyle name="Nota 2 13" xfId="41312" xr:uid="{AFEC4F87-3588-4BDA-A324-810F21E84C9E}"/>
    <cellStyle name="Nota 2 14" xfId="41313" xr:uid="{49892AA7-13C7-4D18-AAC4-3D559BAB6289}"/>
    <cellStyle name="Nota 2 2" xfId="7574" xr:uid="{6C39B015-5461-4A28-A454-818BC726643F}"/>
    <cellStyle name="Nota 2 2 10" xfId="41314" xr:uid="{E93B836C-1CFB-41B6-95B0-B959640D7BFA}"/>
    <cellStyle name="Nota 2 2 11" xfId="41315" xr:uid="{A211AA53-1A03-4BE9-AACC-D32FB6C3707D}"/>
    <cellStyle name="Nota 2 2 12" xfId="41316" xr:uid="{7D635048-CAFD-40B6-96BF-2454979A9BB7}"/>
    <cellStyle name="Nota 2 2 2" xfId="7575" xr:uid="{C6FEC201-FB86-44F8-87A4-877DC2870994}"/>
    <cellStyle name="Nota 2 2 2 10" xfId="41317" xr:uid="{77D6E3A8-2FE1-4B84-AEAB-660D49673951}"/>
    <cellStyle name="Nota 2 2 2 11" xfId="41318" xr:uid="{F82DA6D7-5F34-48ED-B4C4-986423A73885}"/>
    <cellStyle name="Nota 2 2 2 12" xfId="41319" xr:uid="{D638E550-44A2-4AEF-A454-1F2CA5DCF1EA}"/>
    <cellStyle name="Nota 2 2 2 2" xfId="13970" xr:uid="{8AD8E913-C27B-407E-8E82-312C4AA43DB2}"/>
    <cellStyle name="Nota 2 2 2 2 2" xfId="13971" xr:uid="{172A9D12-4B16-440E-8757-52407E43F050}"/>
    <cellStyle name="Nota 2 2 2 2 2 2" xfId="41320" xr:uid="{75A42F45-1FAC-42C4-9C7D-36EED5247A4C}"/>
    <cellStyle name="Nota 2 2 2 2 2 2 2" xfId="41321" xr:uid="{E18ECBC8-C13E-413B-BCAF-ABB85CE3CD45}"/>
    <cellStyle name="Nota 2 2 2 2 2 2 2 2" xfId="41322" xr:uid="{1D05F1D9-97F6-4B34-9D3A-8FB614EA07CA}"/>
    <cellStyle name="Nota 2 2 2 2 2 2 2 2 2" xfId="41323" xr:uid="{97EE866F-97F2-455C-83B9-BB53F4418CFA}"/>
    <cellStyle name="Nota 2 2 2 2 2 2 2 2 2 2" xfId="41324" xr:uid="{F3A5F448-703D-4ADE-8AF9-C036E64860AE}"/>
    <cellStyle name="Nota 2 2 2 2 2 2 2 2 2 2 2" xfId="41325" xr:uid="{A5ED743D-AB7D-487C-A325-CECC990DF508}"/>
    <cellStyle name="Nota 2 2 2 2 2 2 2 2 3" xfId="41326" xr:uid="{43791D0C-72F5-4394-A9E8-9E3A84302753}"/>
    <cellStyle name="Nota 2 2 2 2 2 2 2 3" xfId="41327" xr:uid="{5B4FA45A-1436-455D-BDD1-3BB3A262146F}"/>
    <cellStyle name="Nota 2 2 2 2 2 2 3" xfId="41328" xr:uid="{AA6DEC43-E336-4B49-960E-B2E24ABAC8B1}"/>
    <cellStyle name="Nota 2 2 2 2 2 2 4" xfId="41329" xr:uid="{062277D6-246E-491B-9BFF-1E9EEC4D353C}"/>
    <cellStyle name="Nota 2 2 2 2 2 3" xfId="41330" xr:uid="{B34BBF41-E9A9-4ADC-A7E6-E77B8BBD02CE}"/>
    <cellStyle name="Nota 2 2 2 2 2 4" xfId="41331" xr:uid="{2B5FC1C5-1A36-43CC-A780-8E8FE027876C}"/>
    <cellStyle name="Nota 2 2 2 2 3" xfId="41332" xr:uid="{97C4A2CD-368E-422A-AC82-E3F286288103}"/>
    <cellStyle name="Nota 2 2 2 2 3 2" xfId="41333" xr:uid="{C10BCA40-8E0A-45E5-90E0-E8F9BE420B35}"/>
    <cellStyle name="Nota 2 2 2 2 3 3" xfId="41334" xr:uid="{48CDFB24-808D-4694-BE77-8D7CCAA48EA6}"/>
    <cellStyle name="Nota 2 2 2 2 4" xfId="41335" xr:uid="{6CF9B772-D42E-4180-A3D0-D22E6C72BDBB}"/>
    <cellStyle name="Nota 2 2 2 2 5" xfId="41336" xr:uid="{E5653265-EC93-4760-8675-F1745CEAB782}"/>
    <cellStyle name="Nota 2 2 2 3" xfId="13972" xr:uid="{87339E18-0E79-4A76-90E6-231D0608EC0C}"/>
    <cellStyle name="Nota 2 2 2 3 2" xfId="41337" xr:uid="{2016E23E-D03B-4E2D-87A6-85A969BA8428}"/>
    <cellStyle name="Nota 2 2 2 3 2 2" xfId="41338" xr:uid="{6D67F242-9D91-47F5-A798-A476B34BDC49}"/>
    <cellStyle name="Nota 2 2 2 3 2 3" xfId="41339" xr:uid="{5A0AFDD8-CF42-4A0C-BD42-E251E1E987C0}"/>
    <cellStyle name="Nota 2 2 2 3 3" xfId="41340" xr:uid="{341FDC2E-3FB2-49BB-B5BB-570079269049}"/>
    <cellStyle name="Nota 2 2 2 3 4" xfId="41341" xr:uid="{90A86BCA-AF6C-48D3-9FDD-8AA4CC0DEE1C}"/>
    <cellStyle name="Nota 2 2 2 4" xfId="13973" xr:uid="{A54F57E6-76C4-4E92-9ADE-6FA1CA842BC8}"/>
    <cellStyle name="Nota 2 2 2 4 2" xfId="41342" xr:uid="{7D173060-51DF-409E-98B0-08CEBA61A3A3}"/>
    <cellStyle name="Nota 2 2 2 4 2 2" xfId="41343" xr:uid="{BFDBEA1D-2A5C-4B6E-99B8-93D5B45B00B2}"/>
    <cellStyle name="Nota 2 2 2 4 2 3" xfId="41344" xr:uid="{03A3B017-823B-4E7C-8F9D-C3F4992BD50F}"/>
    <cellStyle name="Nota 2 2 2 4 3" xfId="41345" xr:uid="{C58A38E4-7229-4D23-9294-0C8D8151E2D7}"/>
    <cellStyle name="Nota 2 2 2 4 4" xfId="41346" xr:uid="{60A7390E-3607-45C8-96D2-371B853DE260}"/>
    <cellStyle name="Nota 2 2 2 5" xfId="13974" xr:uid="{15D2ECC9-4DAA-49F3-9B4E-65284D1C4354}"/>
    <cellStyle name="Nota 2 2 2 5 2" xfId="41347" xr:uid="{1B45F4AD-84FE-498D-8DEE-A90508433ED5}"/>
    <cellStyle name="Nota 2 2 2 5 2 2" xfId="41348" xr:uid="{EFFAC2D6-32DD-4449-99F4-33A17539A81A}"/>
    <cellStyle name="Nota 2 2 2 5 2 3" xfId="41349" xr:uid="{CAB78048-19A2-43FE-80D9-0178458CF1A5}"/>
    <cellStyle name="Nota 2 2 2 5 3" xfId="41350" xr:uid="{7980DA64-97E4-488E-8085-0F0B3C88B95F}"/>
    <cellStyle name="Nota 2 2 2 5 4" xfId="41351" xr:uid="{241FD470-C673-4E6B-A104-812491A1E3CC}"/>
    <cellStyle name="Nota 2 2 2 6" xfId="13975" xr:uid="{504B0B07-446A-4CDB-AF17-5AE526BB71DF}"/>
    <cellStyle name="Nota 2 2 2 6 2" xfId="41352" xr:uid="{C98AE30F-0279-4781-A034-F78D2BB378A7}"/>
    <cellStyle name="Nota 2 2 2 6 2 2" xfId="41353" xr:uid="{1A3A372B-D3E5-4949-9F49-D9701D3C5FAA}"/>
    <cellStyle name="Nota 2 2 2 6 2 3" xfId="41354" xr:uid="{6F646E21-9D44-4F17-B62D-1303B6F72177}"/>
    <cellStyle name="Nota 2 2 2 6 3" xfId="41355" xr:uid="{39C7BF0B-E578-4939-A7BC-A68E4B4F4FBB}"/>
    <cellStyle name="Nota 2 2 2 6 4" xfId="41356" xr:uid="{866EB59A-12C4-44D5-A231-67DF02864365}"/>
    <cellStyle name="Nota 2 2 2 7" xfId="13976" xr:uid="{88E6026F-855E-4BF6-9171-DF3D52B7F420}"/>
    <cellStyle name="Nota 2 2 2 7 2" xfId="41357" xr:uid="{A37F44AC-E99A-4063-A215-7A2CA15486C8}"/>
    <cellStyle name="Nota 2 2 2 7 2 2" xfId="41358" xr:uid="{7B34DB1B-B5BA-4BCE-BACD-D20BD4C2E9A8}"/>
    <cellStyle name="Nota 2 2 2 7 2 3" xfId="41359" xr:uid="{DB522060-F9DA-4762-B59A-4B0536522F37}"/>
    <cellStyle name="Nota 2 2 2 7 3" xfId="41360" xr:uid="{FA258AEE-47FE-4217-9F3A-FEB07F7CD7CF}"/>
    <cellStyle name="Nota 2 2 2 7 4" xfId="41361" xr:uid="{7B8CE9A1-7727-4B3C-96C9-4FBB255DC8BE}"/>
    <cellStyle name="Nota 2 2 2 8" xfId="13977" xr:uid="{AF2B9191-9B79-4F42-9CBC-C8FF6865687D}"/>
    <cellStyle name="Nota 2 2 2 8 2" xfId="41362" xr:uid="{7E90A056-D1E2-4063-8B5E-ADCCCB40AE45}"/>
    <cellStyle name="Nota 2 2 2 8 2 2" xfId="41363" xr:uid="{F7871B82-F050-4081-B6DF-624469EBD2DD}"/>
    <cellStyle name="Nota 2 2 2 8 2 3" xfId="41364" xr:uid="{51BC0D0F-3D85-437E-8B21-10D02350F4F8}"/>
    <cellStyle name="Nota 2 2 2 8 3" xfId="41365" xr:uid="{736D07EF-6FC7-4D51-88EC-9E5FD385CA36}"/>
    <cellStyle name="Nota 2 2 2 8 4" xfId="41366" xr:uid="{EFBCE19D-B782-4D9F-A7F5-68459A9A5CE7}"/>
    <cellStyle name="Nota 2 2 2 9" xfId="13978" xr:uid="{B43127F1-220A-46CB-880B-F502953162FE}"/>
    <cellStyle name="Nota 2 2 2 9 2" xfId="41367" xr:uid="{54EA8ED4-BBEA-4568-A513-C51BE299154B}"/>
    <cellStyle name="Nota 2 2 2 9 2 2" xfId="41368" xr:uid="{B81D51EF-71B6-4FD7-968B-27F6FEB67E57}"/>
    <cellStyle name="Nota 2 2 2 9 2 3" xfId="41369" xr:uid="{A97C206C-CB01-479B-8CC7-D87135D51CDB}"/>
    <cellStyle name="Nota 2 2 2 9 3" xfId="41370" xr:uid="{1C19610C-DC31-4896-A169-94FFDB88169D}"/>
    <cellStyle name="Nota 2 2 2 9 4" xfId="41371" xr:uid="{76DAFF0C-93EA-4973-8A0D-E926E8106581}"/>
    <cellStyle name="Nota 2 2 3" xfId="13979" xr:uid="{691C466B-F159-4C41-B9ED-9961BA5102CA}"/>
    <cellStyle name="Nota 2 2 3 2" xfId="13980" xr:uid="{E246D9EA-0E03-4397-90FD-50A590349594}"/>
    <cellStyle name="Nota 2 2 4" xfId="13981" xr:uid="{C80CB7C9-0798-41AF-B7C6-88FCB0D14B34}"/>
    <cellStyle name="Nota 2 2 5" xfId="13982" xr:uid="{72A28736-EFF3-44DE-9563-A5F1432F1EFE}"/>
    <cellStyle name="Nota 2 2 6" xfId="13983" xr:uid="{205B2B80-B4DB-4542-9F3E-E88F3B963B4E}"/>
    <cellStyle name="Nota 2 2 7" xfId="13984" xr:uid="{C00BD9FF-A7E3-4745-BE26-A98E6C96CB79}"/>
    <cellStyle name="Nota 2 2 8" xfId="13985" xr:uid="{D2B71882-B80F-4F9E-A961-62000E4459B6}"/>
    <cellStyle name="Nota 2 2 9" xfId="13986" xr:uid="{1D99AF7C-79F6-4104-A510-3BE1415C892E}"/>
    <cellStyle name="Nota 2 3" xfId="7576" xr:uid="{FDE97251-C0AC-4062-BC92-CF10907B9133}"/>
    <cellStyle name="Nota 2 3 2" xfId="13987" xr:uid="{5E3F5A3D-2680-45DB-9108-96C6D51F5B76}"/>
    <cellStyle name="Nota 2 3 2 2" xfId="41372" xr:uid="{A522EEA2-89B1-4ADA-9B1F-ED5434811877}"/>
    <cellStyle name="Nota 2 3 2 2 2" xfId="41373" xr:uid="{2A1E0719-E320-457A-8628-68B19398DC54}"/>
    <cellStyle name="Nota 2 3 2 2 3" xfId="41374" xr:uid="{B91BA5F9-2F7C-47BB-9316-CB6F997CF459}"/>
    <cellStyle name="Nota 2 3 2 3" xfId="41375" xr:uid="{DC72CC4B-AA0B-4EF5-BAA3-0DA88B4CE376}"/>
    <cellStyle name="Nota 2 3 2 4" xfId="41376" xr:uid="{4C0B561D-2411-403D-A9C0-96CECF4A9FDA}"/>
    <cellStyle name="Nota 2 3 3" xfId="13988" xr:uid="{FF8236F9-88B3-407D-BC70-2350A8C14C47}"/>
    <cellStyle name="Nota 2 3 3 2" xfId="41377" xr:uid="{4B846BE1-A07C-4E2B-9F39-C6A8049255A3}"/>
    <cellStyle name="Nota 2 3 3 2 2" xfId="41378" xr:uid="{8180AF2F-AE7E-46F0-85E6-A11337DA0605}"/>
    <cellStyle name="Nota 2 3 3 2 3" xfId="41379" xr:uid="{D004AA5C-0A95-43BF-9A17-5D9922D13E0B}"/>
    <cellStyle name="Nota 2 3 3 3" xfId="41380" xr:uid="{622F0B76-FBBB-4798-A51F-47342496F454}"/>
    <cellStyle name="Nota 2 3 3 4" xfId="41381" xr:uid="{B0A74F95-CF44-4581-8BF4-1C213537504C}"/>
    <cellStyle name="Nota 2 3 4" xfId="41382" xr:uid="{118E1BEE-0C3D-4521-AAFB-03423431C703}"/>
    <cellStyle name="Nota 2 3 4 2" xfId="41383" xr:uid="{E97D3F84-19C2-451A-8C3D-1D52E090BD12}"/>
    <cellStyle name="Nota 2 3 4 3" xfId="41384" xr:uid="{49567D6D-F129-4B9F-AFBD-F5970D1BB0D8}"/>
    <cellStyle name="Nota 2 3 5" xfId="41385" xr:uid="{8C761A95-1106-4DE0-8005-1E782D7D9AFE}"/>
    <cellStyle name="Nota 2 3 6" xfId="41386" xr:uid="{CAE80810-D0D5-4B56-8A1D-120F2C69E923}"/>
    <cellStyle name="Nota 2 4" xfId="7577" xr:uid="{CBD922A6-193E-4515-B1F0-9FC0C4542BB8}"/>
    <cellStyle name="Nota 2 4 2" xfId="13989" xr:uid="{5CE8D54D-24BE-46F6-BC50-251FE0F9E206}"/>
    <cellStyle name="Nota 2 4 2 2" xfId="41387" xr:uid="{51CC3D7F-E19A-4699-A10D-3FB6A9E806C1}"/>
    <cellStyle name="Nota 2 4 2 2 2" xfId="41388" xr:uid="{E5BB264E-B585-4FEA-84AD-3B09248D2170}"/>
    <cellStyle name="Nota 2 4 2 2 3" xfId="41389" xr:uid="{CCF3D334-5AB4-4007-A4E2-FA20A90E8DC4}"/>
    <cellStyle name="Nota 2 4 2 3" xfId="41390" xr:uid="{E65440E5-547B-4FC3-B17B-C8A73CD89E81}"/>
    <cellStyle name="Nota 2 4 2 4" xfId="41391" xr:uid="{1EC2C8B8-0390-4E12-95AD-4C264BC2D183}"/>
    <cellStyle name="Nota 2 4 3" xfId="13990" xr:uid="{BB5F3119-07EF-4B4C-BD2D-27F41A294C51}"/>
    <cellStyle name="Nota 2 4 3 2" xfId="41392" xr:uid="{AB8C5C01-09AA-4199-BB5B-B3EFE2E97425}"/>
    <cellStyle name="Nota 2 4 3 2 2" xfId="41393" xr:uid="{B451A82B-3591-4760-8A9F-ED5E4BD028DF}"/>
    <cellStyle name="Nota 2 4 3 2 3" xfId="41394" xr:uid="{254A6FF3-2216-4103-AB27-AA55EA0354CC}"/>
    <cellStyle name="Nota 2 4 3 3" xfId="41395" xr:uid="{4E0AF3E1-A106-49D4-A4F1-4097FDF51371}"/>
    <cellStyle name="Nota 2 4 3 4" xfId="41396" xr:uid="{BA8B23FA-1423-4307-B702-B61D91576F99}"/>
    <cellStyle name="Nota 2 5" xfId="13991" xr:uid="{E014AAB2-260C-40D5-A2B8-40FF7A1E724E}"/>
    <cellStyle name="Nota 2 5 2" xfId="13992" xr:uid="{206537D2-1092-4502-857B-77B016DCFE01}"/>
    <cellStyle name="Nota 2 5 3" xfId="13993" xr:uid="{C84C17FE-514D-4F8B-BD6B-358A4E61CD47}"/>
    <cellStyle name="Nota 2 5 3 2" xfId="41397" xr:uid="{8E6878EC-0EAE-4E4F-8BEE-0FD893C0FF8D}"/>
    <cellStyle name="Nota 2 5 3 2 2" xfId="41398" xr:uid="{7CC712AD-DC60-4E82-9009-DD85C2F7FF04}"/>
    <cellStyle name="Nota 2 5 3 2 3" xfId="41399" xr:uid="{AE038ECC-709D-4BEE-A0B5-1090EB526160}"/>
    <cellStyle name="Nota 2 5 3 3" xfId="41400" xr:uid="{00EB1FB6-50DB-4BBE-9765-D06C66240480}"/>
    <cellStyle name="Nota 2 5 3 4" xfId="41401" xr:uid="{45F9AC7E-FEB2-453A-9C7B-0BC4AE9314D7}"/>
    <cellStyle name="Nota 2 5 4" xfId="41402" xr:uid="{74158920-1799-437C-BF1D-D477B0AD9C06}"/>
    <cellStyle name="Nota 2 5 4 2" xfId="41403" xr:uid="{80BAD422-D356-4E45-B442-1C215028963C}"/>
    <cellStyle name="Nota 2 5 4 3" xfId="41404" xr:uid="{A69659C1-27F8-4790-9016-C671D446C692}"/>
    <cellStyle name="Nota 2 5 5" xfId="41405" xr:uid="{21B0EE67-6392-4B13-A3CC-6EC17FD71489}"/>
    <cellStyle name="Nota 2 5 6" xfId="41406" xr:uid="{C74966C9-96A0-45A3-B6AA-162B84AB6C7F}"/>
    <cellStyle name="Nota 2 6" xfId="13994" xr:uid="{585C3470-EDAB-4B13-8C59-6CBE2ECCDB09}"/>
    <cellStyle name="Nota 2 6 2" xfId="13995" xr:uid="{49FF100A-EA1E-45DC-ABDC-3AC464CFE2B5}"/>
    <cellStyle name="Nota 2 6 2 2" xfId="41407" xr:uid="{1C894D10-F297-4977-AD49-80256DF9FEDA}"/>
    <cellStyle name="Nota 2 6 2 2 2" xfId="41408" xr:uid="{2AC2F33A-481A-4847-81AD-48784E2A9C32}"/>
    <cellStyle name="Nota 2 6 2 2 3" xfId="41409" xr:uid="{3AAF6ED2-8243-4743-B1BB-80AD45496B36}"/>
    <cellStyle name="Nota 2 6 2 3" xfId="41410" xr:uid="{644B75AE-44DF-4ABD-810F-B032193BC352}"/>
    <cellStyle name="Nota 2 6 2 4" xfId="41411" xr:uid="{F6D43382-F1C1-4302-B508-942434E2CD1D}"/>
    <cellStyle name="Nota 2 6 3" xfId="13996" xr:uid="{BE6B9C2D-560F-4DE9-89F8-BB6EBBC7942A}"/>
    <cellStyle name="Nota 2 6 3 2" xfId="41412" xr:uid="{59CC0767-0905-491C-A51A-D7F63C57CEF7}"/>
    <cellStyle name="Nota 2 6 3 2 2" xfId="41413" xr:uid="{93501E0E-5859-455B-8C36-F0946538808A}"/>
    <cellStyle name="Nota 2 6 3 2 3" xfId="41414" xr:uid="{2FA3C4BA-9CA2-4E3A-91C2-30A4AFFADDDA}"/>
    <cellStyle name="Nota 2 6 3 3" xfId="41415" xr:uid="{EF24C0E3-F16E-4A49-B080-C8FB0748DF61}"/>
    <cellStyle name="Nota 2 6 3 4" xfId="41416" xr:uid="{7DFCE0F1-469D-4DDE-9947-4152DF920AA0}"/>
    <cellStyle name="Nota 2 7" xfId="13997" xr:uid="{A2BDDD3A-2E93-4B27-B089-04682ADD0344}"/>
    <cellStyle name="Nota 2 7 2" xfId="13998" xr:uid="{E5D794C9-03C4-4292-AFCE-B3EBE2493258}"/>
    <cellStyle name="Nota 2 7 2 2" xfId="41417" xr:uid="{CF6D58DE-6EEF-4CD3-89FE-8215BCF03B67}"/>
    <cellStyle name="Nota 2 7 2 2 2" xfId="41418" xr:uid="{483FDCC1-E927-4D60-AAB4-3F327FC9706F}"/>
    <cellStyle name="Nota 2 7 2 2 3" xfId="41419" xr:uid="{F51F639D-7E19-46C3-978C-C4E3160288D4}"/>
    <cellStyle name="Nota 2 7 2 3" xfId="41420" xr:uid="{073EC663-2010-47A7-B555-86A0A15DD3B1}"/>
    <cellStyle name="Nota 2 7 2 4" xfId="41421" xr:uid="{C792C4BA-9007-431A-B1AF-08B80B84E48B}"/>
    <cellStyle name="Nota 2 7 3" xfId="13999" xr:uid="{4A947E11-1DD8-4EDB-A512-D5EAF499CB64}"/>
    <cellStyle name="Nota 2 7 3 2" xfId="41422" xr:uid="{9F65A259-0702-4D6F-AD9F-E962EDE4DAD3}"/>
    <cellStyle name="Nota 2 7 3 2 2" xfId="41423" xr:uid="{3D19DDAC-E189-4983-8A43-42F2EA628356}"/>
    <cellStyle name="Nota 2 7 3 2 3" xfId="41424" xr:uid="{98183D21-C1C8-4B34-AD3E-7810EE67DEC1}"/>
    <cellStyle name="Nota 2 7 3 3" xfId="41425" xr:uid="{E0A9C84C-34BF-4F8C-84E9-CC739B0BA309}"/>
    <cellStyle name="Nota 2 7 3 4" xfId="41426" xr:uid="{D5B57CB3-95C2-41A5-9702-EFFD5037605E}"/>
    <cellStyle name="Nota 2 8" xfId="14000" xr:uid="{245D0A82-E890-4A94-9093-9F7332910859}"/>
    <cellStyle name="Nota 2 8 2" xfId="14001" xr:uid="{8238B972-3907-4FB9-9240-5A79AB66890A}"/>
    <cellStyle name="Nota 2 8 2 2" xfId="41427" xr:uid="{085B9778-565B-4E84-B83D-76F5F3F52A06}"/>
    <cellStyle name="Nota 2 8 2 2 2" xfId="41428" xr:uid="{4CBD3031-4F52-4AF2-B991-BE18F4879B7E}"/>
    <cellStyle name="Nota 2 8 2 2 3" xfId="41429" xr:uid="{E5EDF6E2-5715-4056-A21C-093058AF2B8B}"/>
    <cellStyle name="Nota 2 8 2 3" xfId="41430" xr:uid="{D4320961-D137-45E4-8D56-4C029FC967F1}"/>
    <cellStyle name="Nota 2 8 2 4" xfId="41431" xr:uid="{E764B076-8C86-43A6-9BFB-2E1CC90396B9}"/>
    <cellStyle name="Nota 2 8 3" xfId="14002" xr:uid="{9895BBE0-CC9A-47F1-932D-96BF2679B16E}"/>
    <cellStyle name="Nota 2 8 3 2" xfId="41432" xr:uid="{5F9BD3D0-4E7E-48AD-808A-676C93C7E7F7}"/>
    <cellStyle name="Nota 2 8 3 2 2" xfId="41433" xr:uid="{19BCD858-BAAB-4E8C-8FA1-EFB39860A23B}"/>
    <cellStyle name="Nota 2 8 3 2 3" xfId="41434" xr:uid="{3B8D9D0A-E11F-46E0-8846-C5B252A4F5DA}"/>
    <cellStyle name="Nota 2 8 3 3" xfId="41435" xr:uid="{596432BA-D242-413F-8A14-53AC8C28923B}"/>
    <cellStyle name="Nota 2 8 3 4" xfId="41436" xr:uid="{50EBBE2C-8DC2-470C-A8A9-041CDBCCC995}"/>
    <cellStyle name="Nota 2 9" xfId="14003" xr:uid="{0CB4CE28-5043-46DC-9F92-A1270B26326E}"/>
    <cellStyle name="Nota 20" xfId="7578" xr:uid="{6920416F-31C4-4712-9743-94297FD3CEC1}"/>
    <cellStyle name="Nota 20 2" xfId="14004" xr:uid="{05586BC9-FB57-4398-A03E-F6CDBBA52771}"/>
    <cellStyle name="Nota 20 2 2" xfId="14005" xr:uid="{5E0A6910-00DF-4B23-B7EA-15F15055992A}"/>
    <cellStyle name="Nota 20 2 2 2" xfId="41437" xr:uid="{2951E0DD-BD56-4629-B48C-98D041F0E32B}"/>
    <cellStyle name="Nota 20 2 2 3" xfId="41438" xr:uid="{30CC9157-D3A7-4B2F-AAAE-ECD8478DABBC}"/>
    <cellStyle name="Nota 20 2 3" xfId="41439" xr:uid="{56CA4A4B-148C-4923-8A4F-1D4AF0CAC1BA}"/>
    <cellStyle name="Nota 20 2 4" xfId="41440" xr:uid="{93535F0E-5774-4D88-947D-7DCB37F35DFA}"/>
    <cellStyle name="Nota 20 3" xfId="14006" xr:uid="{CAE41B71-C805-4B68-B8B4-4BBF2A9D5986}"/>
    <cellStyle name="Nota 20 3 2" xfId="41441" xr:uid="{929DA022-463F-47B3-9FBA-452C64ED6AAC}"/>
    <cellStyle name="Nota 20 3 2 2" xfId="41442" xr:uid="{2F76BE33-876F-4863-9510-E02027A4F9EE}"/>
    <cellStyle name="Nota 20 3 2 3" xfId="41443" xr:uid="{4A811B62-9F36-4307-A358-B1087921A1F5}"/>
    <cellStyle name="Nota 20 3 3" xfId="41444" xr:uid="{8EA812E7-0ACF-4B2D-8A66-A2431B3B9436}"/>
    <cellStyle name="Nota 20 3 4" xfId="41445" xr:uid="{902103A1-D883-4AED-8F50-AE4A4CC071C1}"/>
    <cellStyle name="Nota 21" xfId="7579" xr:uid="{7C3C8757-A690-4882-B8CA-41183032F535}"/>
    <cellStyle name="Nota 21 2" xfId="14007" xr:uid="{7D61A16E-5572-467E-A282-9AF7986EF725}"/>
    <cellStyle name="Nota 21 2 2" xfId="14008" xr:uid="{040D6A52-3385-4B8D-BB59-28A39B6E570C}"/>
    <cellStyle name="Nota 21 2 2 2" xfId="41446" xr:uid="{B322A2A8-C5EC-4007-A521-3BB3FC23BB1A}"/>
    <cellStyle name="Nota 21 2 2 3" xfId="41447" xr:uid="{A36BA48B-9064-423E-BB1B-1132FF9D529D}"/>
    <cellStyle name="Nota 21 2 3" xfId="41448" xr:uid="{23BF895B-91EE-4399-B65D-DF79DB79FC86}"/>
    <cellStyle name="Nota 21 2 4" xfId="41449" xr:uid="{3B4BB40F-77B5-4B26-A9C5-5165282164E8}"/>
    <cellStyle name="Nota 21 3" xfId="14009" xr:uid="{2ADC0158-AA7E-482A-8420-BCC19D35BCBA}"/>
    <cellStyle name="Nota 21 3 2" xfId="41450" xr:uid="{967F55D2-1681-4D17-B392-BF662CB86463}"/>
    <cellStyle name="Nota 21 3 2 2" xfId="41451" xr:uid="{BB28531D-814E-4214-A843-F33D2EA03B55}"/>
    <cellStyle name="Nota 21 3 2 3" xfId="41452" xr:uid="{07DC570B-621F-4AA2-8280-C8A909E15CCC}"/>
    <cellStyle name="Nota 21 3 3" xfId="41453" xr:uid="{728AF11A-FC5B-4081-9FD9-AD1BEB21F662}"/>
    <cellStyle name="Nota 21 3 4" xfId="41454" xr:uid="{19D45A2D-6B00-417D-BEB0-D3D6AAC9F4C0}"/>
    <cellStyle name="Nota 22" xfId="7580" xr:uid="{901C92A2-8AA4-4357-A095-A0F326640C36}"/>
    <cellStyle name="Nota 22 2" xfId="14010" xr:uid="{7ECE704E-0216-4FFD-98C9-214F79C7D0B2}"/>
    <cellStyle name="Nota 22 2 2" xfId="14011" xr:uid="{BED58EEB-574F-49C2-A1A6-0BF76D8DAD35}"/>
    <cellStyle name="Nota 22 2 2 2" xfId="41455" xr:uid="{32AAD3A0-82CD-4126-84CA-1A303A4E9C0E}"/>
    <cellStyle name="Nota 22 2 2 3" xfId="41456" xr:uid="{B42A424B-69E9-4F77-9DEA-FE8776708867}"/>
    <cellStyle name="Nota 22 2 3" xfId="41457" xr:uid="{ACEE7A7B-1BE1-45F7-8A3B-8F62688077A7}"/>
    <cellStyle name="Nota 22 2 4" xfId="41458" xr:uid="{A7244119-E43A-4FE5-BEF8-571328D655DE}"/>
    <cellStyle name="Nota 22 3" xfId="14012" xr:uid="{FC0558A5-9C65-4755-B553-2189DEF733B9}"/>
    <cellStyle name="Nota 22 3 2" xfId="41459" xr:uid="{45E072DA-BB2A-47E8-8861-D229CEA9967D}"/>
    <cellStyle name="Nota 22 3 2 2" xfId="41460" xr:uid="{520AC523-BF3D-45D3-91B6-6B54A0B4FFA0}"/>
    <cellStyle name="Nota 22 3 2 3" xfId="41461" xr:uid="{ED877DAB-4D9F-4E47-A0CC-79233E82B0ED}"/>
    <cellStyle name="Nota 22 3 3" xfId="41462" xr:uid="{8B418A48-678D-4DBD-BE1B-B21458DDA871}"/>
    <cellStyle name="Nota 22 3 4" xfId="41463" xr:uid="{AEDB45A3-7275-4BCB-BDBF-CF59FC9A4595}"/>
    <cellStyle name="Nota 23" xfId="7581" xr:uid="{3FD9DC48-389A-4A71-AF31-C457387B11E7}"/>
    <cellStyle name="Nota 23 2" xfId="14013" xr:uid="{036E8642-F634-4871-99EF-10723463F52B}"/>
    <cellStyle name="Nota 23 2 2" xfId="14014" xr:uid="{A3890C5F-07B7-4448-90CB-4E8DE8184EA6}"/>
    <cellStyle name="Nota 23 2 2 2" xfId="41464" xr:uid="{163AA335-9F22-402B-BFE8-9EC481F15E08}"/>
    <cellStyle name="Nota 23 2 2 3" xfId="41465" xr:uid="{72FCED1D-8ED8-4D52-85A4-24D59DC96445}"/>
    <cellStyle name="Nota 23 2 3" xfId="41466" xr:uid="{14CA676C-9CE1-40FE-AAAC-FB31C7709215}"/>
    <cellStyle name="Nota 23 2 4" xfId="41467" xr:uid="{2F8329BF-3E4A-4F78-8057-3066B5BFC0E9}"/>
    <cellStyle name="Nota 23 3" xfId="14015" xr:uid="{BD45117F-9396-4D39-B5C7-6FBDE24514D4}"/>
    <cellStyle name="Nota 23 3 2" xfId="41468" xr:uid="{1465128C-C015-45B2-8B15-100E43C19CC9}"/>
    <cellStyle name="Nota 23 3 2 2" xfId="41469" xr:uid="{F180E54F-9170-476B-98D3-71CCE88A7CBA}"/>
    <cellStyle name="Nota 23 3 2 3" xfId="41470" xr:uid="{AB142CE1-07FF-4711-A319-3EE978C6D80E}"/>
    <cellStyle name="Nota 23 3 3" xfId="41471" xr:uid="{984B5C67-2A7F-416A-A67A-AFB818D85B9D}"/>
    <cellStyle name="Nota 23 3 4" xfId="41472" xr:uid="{9D5AE979-57E7-4E71-8F73-AC6B37C3C48A}"/>
    <cellStyle name="Nota 24" xfId="7582" xr:uid="{7F5582B3-977C-42BC-8040-E3D5E5C5739F}"/>
    <cellStyle name="Nota 24 2" xfId="14016" xr:uid="{7FB67A27-15C7-4920-98CA-C2B20AF4BBD4}"/>
    <cellStyle name="Nota 24 2 2" xfId="14017" xr:uid="{9FF2F4AE-754F-4AA1-82DD-BBBF6CC541E0}"/>
    <cellStyle name="Nota 24 2 2 2" xfId="41473" xr:uid="{F1677690-F716-4CD0-85E8-A3ABE32E5233}"/>
    <cellStyle name="Nota 24 2 2 3" xfId="41474" xr:uid="{88903045-D0A8-430E-AF89-2B600B93335A}"/>
    <cellStyle name="Nota 24 2 3" xfId="41475" xr:uid="{E57A95E9-8588-46EE-8955-A685228A92D3}"/>
    <cellStyle name="Nota 24 2 4" xfId="41476" xr:uid="{3BD5A374-6050-4F10-B649-A21D0FAA3C45}"/>
    <cellStyle name="Nota 24 3" xfId="14018" xr:uid="{4FC34CE1-29F5-48E8-869A-3AFE7F6B6F22}"/>
    <cellStyle name="Nota 24 3 2" xfId="41477" xr:uid="{F3E80579-7418-4A35-A586-99A085B40A75}"/>
    <cellStyle name="Nota 24 3 2 2" xfId="41478" xr:uid="{5DA86F70-BCD1-491E-BF82-7124689F355B}"/>
    <cellStyle name="Nota 24 3 2 3" xfId="41479" xr:uid="{5B777867-29D0-43D1-9857-CE64F85165EB}"/>
    <cellStyle name="Nota 24 3 3" xfId="41480" xr:uid="{657D8FC2-B550-4A2B-BAD9-838F56754631}"/>
    <cellStyle name="Nota 24 3 4" xfId="41481" xr:uid="{61E803FD-8D49-46F1-858A-C9E9F49D29BD}"/>
    <cellStyle name="Nota 24 4" xfId="41482" xr:uid="{3D19FFA8-E1DB-4D57-AE2E-56450741E0BF}"/>
    <cellStyle name="Nota 24 4 2" xfId="41483" xr:uid="{6F7497CF-A3CE-4570-8EA7-1AA9166EDE66}"/>
    <cellStyle name="Nota 24 4 3" xfId="41484" xr:uid="{580CE253-7AA7-4F6E-B62B-727644019F32}"/>
    <cellStyle name="Nota 24 5" xfId="41485" xr:uid="{0367530D-205A-4598-9A04-B8F7C049ACD4}"/>
    <cellStyle name="Nota 24 6" xfId="41486" xr:uid="{D3C6DD99-BC89-44D9-AB08-FA32BF4E4F57}"/>
    <cellStyle name="Nota 25" xfId="7583" xr:uid="{A3C3670A-CDBC-4543-8EEB-F503C3EC6017}"/>
    <cellStyle name="Nota 25 2" xfId="14019" xr:uid="{6DC22682-FA42-4810-9ABA-71F317482BF6}"/>
    <cellStyle name="Nota 25 2 2" xfId="14020" xr:uid="{F7E0C1EE-69C4-430B-A8CC-3C9B91B540BD}"/>
    <cellStyle name="Nota 25 2 2 2" xfId="41487" xr:uid="{7B52FCAB-CB78-445A-A10C-98FE210711BC}"/>
    <cellStyle name="Nota 25 2 2 3" xfId="41488" xr:uid="{9C9AB5DD-4FA8-4836-9FDF-A916A7AEC758}"/>
    <cellStyle name="Nota 25 2 3" xfId="41489" xr:uid="{0E4811E2-D09B-451F-AB97-D6E1BDC3ADA1}"/>
    <cellStyle name="Nota 25 2 4" xfId="41490" xr:uid="{ED2F2404-D237-493F-B529-E687402B94A2}"/>
    <cellStyle name="Nota 25 3" xfId="14021" xr:uid="{B3A43C80-75BC-41D7-92AA-16B4C42C6D32}"/>
    <cellStyle name="Nota 25 3 2" xfId="41491" xr:uid="{90A2C20D-FCFF-41BB-B269-5FC790A6B64F}"/>
    <cellStyle name="Nota 25 3 2 2" xfId="41492" xr:uid="{CE99BF70-4B0C-420A-BFD5-920297267F1D}"/>
    <cellStyle name="Nota 25 3 2 3" xfId="41493" xr:uid="{30ABD4C1-DBFF-4B84-8E5E-1C74F0D7CD0F}"/>
    <cellStyle name="Nota 25 3 3" xfId="41494" xr:uid="{CC36056D-F844-46E6-B094-2202B3310BA7}"/>
    <cellStyle name="Nota 25 3 4" xfId="41495" xr:uid="{A45249D7-9D71-4807-80D4-7120F877D4BE}"/>
    <cellStyle name="Nota 25 4" xfId="41496" xr:uid="{BBF9A3BB-7F46-48DF-8508-95001FC8BE48}"/>
    <cellStyle name="Nota 25 4 2" xfId="41497" xr:uid="{81B7CE97-2C20-4F11-9D91-D0D50B1563BC}"/>
    <cellStyle name="Nota 25 4 3" xfId="41498" xr:uid="{6838F324-0B74-44A5-B132-D920FDBA020B}"/>
    <cellStyle name="Nota 25 5" xfId="41499" xr:uid="{D6D4788D-4C75-4562-B090-8E72C239EB71}"/>
    <cellStyle name="Nota 25 6" xfId="41500" xr:uid="{BC58971A-4027-4110-BB6F-5E75617D0EB6}"/>
    <cellStyle name="Nota 26" xfId="7584" xr:uid="{610AB312-E230-4A64-A3ED-8F2B22C358F1}"/>
    <cellStyle name="Nota 26 2" xfId="14022" xr:uid="{B2D32D5F-6D55-46F8-A546-94A0E5B7AE2A}"/>
    <cellStyle name="Nota 26 2 2" xfId="14023" xr:uid="{68CA6CD9-69CA-4E98-85F1-D10C66F2BB82}"/>
    <cellStyle name="Nota 26 2 2 2" xfId="41501" xr:uid="{28A464A1-8AF5-468C-A181-DA882861811F}"/>
    <cellStyle name="Nota 26 2 2 3" xfId="41502" xr:uid="{E40A1824-38F9-467D-BC91-53454E7F623D}"/>
    <cellStyle name="Nota 26 2 3" xfId="41503" xr:uid="{15497E44-63B4-4CF5-AF9D-365FCD8B28E2}"/>
    <cellStyle name="Nota 26 2 4" xfId="41504" xr:uid="{41805F3E-8211-43BE-8E21-8532F10E9A03}"/>
    <cellStyle name="Nota 26 3" xfId="14024" xr:uid="{324E3ABD-264C-401A-AFD3-238094013D2A}"/>
    <cellStyle name="Nota 26 3 2" xfId="41505" xr:uid="{74852CF1-7E45-414D-8D68-E61AA5B1F566}"/>
    <cellStyle name="Nota 26 3 2 2" xfId="41506" xr:uid="{0060E38F-4CCA-496E-9A1C-E67FC76780A6}"/>
    <cellStyle name="Nota 26 3 2 3" xfId="41507" xr:uid="{480A393B-1100-4A4E-A73E-25F29CDB7E45}"/>
    <cellStyle name="Nota 26 3 3" xfId="41508" xr:uid="{4370C212-3D90-4304-A779-04982DB0C5CA}"/>
    <cellStyle name="Nota 26 3 4" xfId="41509" xr:uid="{5DE2BF33-470A-4A68-9EDF-58CD089298C1}"/>
    <cellStyle name="Nota 26 4" xfId="41510" xr:uid="{21EA8049-8485-4CD8-8CC1-CDB80A28C0FC}"/>
    <cellStyle name="Nota 26 4 2" xfId="41511" xr:uid="{F1AADBFA-1A65-4071-9761-827C16B71092}"/>
    <cellStyle name="Nota 26 4 3" xfId="41512" xr:uid="{2D46182F-0A37-4C1D-B5BD-CC01419864C7}"/>
    <cellStyle name="Nota 26 5" xfId="41513" xr:uid="{111EEC0F-F898-42CD-A3F9-E4A91EE7ED17}"/>
    <cellStyle name="Nota 26 6" xfId="41514" xr:uid="{5E28CE0B-584C-4E41-A35A-F537BBA13124}"/>
    <cellStyle name="Nota 27" xfId="7585" xr:uid="{4CB1780E-7E2C-4644-827D-F9C392C282D1}"/>
    <cellStyle name="Nota 27 2" xfId="14025" xr:uid="{4599C073-A8DF-46F0-830E-7009E66631E1}"/>
    <cellStyle name="Nota 27 2 2" xfId="14026" xr:uid="{AE74872C-0EB9-4DA5-BE86-BAE203240EB5}"/>
    <cellStyle name="Nota 27 2 2 2" xfId="41515" xr:uid="{B7F5546C-6342-43ED-9ECE-BEBA6AA140B0}"/>
    <cellStyle name="Nota 27 2 2 3" xfId="41516" xr:uid="{70BE92C4-3120-4F71-B33A-55C6C59B6B10}"/>
    <cellStyle name="Nota 27 2 3" xfId="41517" xr:uid="{C8145133-A360-419B-9008-03F7DB543A55}"/>
    <cellStyle name="Nota 27 2 4" xfId="41518" xr:uid="{35480445-48D8-48C4-9624-4035745D2447}"/>
    <cellStyle name="Nota 27 3" xfId="14027" xr:uid="{461D8766-5901-4B46-B5C4-0CDA631124A6}"/>
    <cellStyle name="Nota 27 3 2" xfId="41519" xr:uid="{5E52EA92-E4D1-4D7F-AA99-AD25EC268DE7}"/>
    <cellStyle name="Nota 27 3 2 2" xfId="41520" xr:uid="{1C58A434-EAC0-47E5-A32B-F183A8682E25}"/>
    <cellStyle name="Nota 27 3 2 3" xfId="41521" xr:uid="{BA3AD6AA-6A99-4A96-9B59-3F9F612D625A}"/>
    <cellStyle name="Nota 27 3 3" xfId="41522" xr:uid="{79D00544-6776-41D6-94F0-34E97C82E378}"/>
    <cellStyle name="Nota 27 3 4" xfId="41523" xr:uid="{74473B5B-9E3A-4979-A2DC-34768D51FF3F}"/>
    <cellStyle name="Nota 27 4" xfId="41524" xr:uid="{8BE53ABF-79DD-4A17-9245-45DC1E15F1D9}"/>
    <cellStyle name="Nota 27 4 2" xfId="41525" xr:uid="{C07F6B6D-597D-4304-A4BC-0C9B39ECF15E}"/>
    <cellStyle name="Nota 27 4 3" xfId="41526" xr:uid="{6A1E6DB5-C2BA-4807-B919-0F71EB7AF145}"/>
    <cellStyle name="Nota 27 5" xfId="41527" xr:uid="{2C91D35B-A1FF-4F94-8150-6220A0C5C51F}"/>
    <cellStyle name="Nota 27 6" xfId="41528" xr:uid="{6403A529-ECDB-479C-81CD-3CEF18FD4040}"/>
    <cellStyle name="Nota 28" xfId="7586" xr:uid="{3DD4D2B3-D158-4AB3-896A-1C80B9353669}"/>
    <cellStyle name="Nota 28 2" xfId="14028" xr:uid="{E137CBEE-3E42-4E28-BD4C-95607C952907}"/>
    <cellStyle name="Nota 28 2 2" xfId="14029" xr:uid="{DE96A6BC-84DF-4508-9B77-79342152A77E}"/>
    <cellStyle name="Nota 28 2 2 2" xfId="41529" xr:uid="{273620A7-DE72-4123-BC60-CFA5849B85D8}"/>
    <cellStyle name="Nota 28 2 2 3" xfId="41530" xr:uid="{0AD3CD89-7ABC-4AA7-8E57-F31EEB45A783}"/>
    <cellStyle name="Nota 28 2 3" xfId="41531" xr:uid="{84B1D0B4-89EF-428D-BAA1-FAF653005492}"/>
    <cellStyle name="Nota 28 2 4" xfId="41532" xr:uid="{33115505-7704-4254-B6B8-C719BD9A5206}"/>
    <cellStyle name="Nota 28 3" xfId="14030" xr:uid="{1694C5FE-6FAF-4205-9444-40CBF55287EB}"/>
    <cellStyle name="Nota 28 3 2" xfId="41533" xr:uid="{94617A9D-FDB7-4C14-8DC6-B7F2E7B99EA9}"/>
    <cellStyle name="Nota 28 3 2 2" xfId="41534" xr:uid="{D660C09E-E8BD-4A55-AF4C-BB39C42683F3}"/>
    <cellStyle name="Nota 28 3 2 3" xfId="41535" xr:uid="{EFBDF7DC-569B-42BE-9640-8697C7BFF33B}"/>
    <cellStyle name="Nota 28 3 3" xfId="41536" xr:uid="{05392874-80F7-42CB-B709-5A66F5F53185}"/>
    <cellStyle name="Nota 28 3 4" xfId="41537" xr:uid="{D9D7137D-6892-427D-89E1-58FBBD5C56E3}"/>
    <cellStyle name="Nota 28 4" xfId="41538" xr:uid="{03C719CD-AB5E-4CB3-9AE9-F8DD1A3B5B11}"/>
    <cellStyle name="Nota 28 4 2" xfId="41539" xr:uid="{E648C5E5-92C3-46F4-B2DB-1A5CF5E4967F}"/>
    <cellStyle name="Nota 28 4 3" xfId="41540" xr:uid="{6F9241A9-0C96-465E-9FF4-D887B2D6EF56}"/>
    <cellStyle name="Nota 28 5" xfId="41541" xr:uid="{564C554E-13EF-49B6-B249-EAF76CF0F75C}"/>
    <cellStyle name="Nota 28 6" xfId="41542" xr:uid="{C0D431A1-9AAA-4C68-AC1C-55EE101B1120}"/>
    <cellStyle name="Nota 29" xfId="7587" xr:uid="{96519A7E-0902-445A-BD00-0D82D7F3AC26}"/>
    <cellStyle name="Nota 29 2" xfId="14031" xr:uid="{A1212C7D-338B-4CAC-A074-1F0D10D75A7E}"/>
    <cellStyle name="Nota 29 2 2" xfId="14032" xr:uid="{8204A6A3-389A-40C4-BA9E-C335BF368565}"/>
    <cellStyle name="Nota 29 2 2 2" xfId="41543" xr:uid="{50154AE7-D990-436B-BF08-5042C5E644ED}"/>
    <cellStyle name="Nota 29 2 2 3" xfId="41544" xr:uid="{4AAEB12A-3D1B-41AC-B88E-01FEBFB38FB2}"/>
    <cellStyle name="Nota 29 2 3" xfId="41545" xr:uid="{3983498B-5F90-43DA-B7CA-3770EBE57CC5}"/>
    <cellStyle name="Nota 29 2 4" xfId="41546" xr:uid="{A41A2FBF-C1C5-4018-AF41-6806BD21D0A8}"/>
    <cellStyle name="Nota 29 3" xfId="14033" xr:uid="{04AB1F65-98E9-4D6D-AECE-B1EF631BBE9F}"/>
    <cellStyle name="Nota 29 3 2" xfId="41547" xr:uid="{C2F1CB0C-C36C-48AF-BDAE-91AAA1E19351}"/>
    <cellStyle name="Nota 29 3 2 2" xfId="41548" xr:uid="{9F54302A-8D09-4502-9940-46B90A281633}"/>
    <cellStyle name="Nota 29 3 2 3" xfId="41549" xr:uid="{DDFF6F8A-B03A-48FA-8E45-C2E704D054B4}"/>
    <cellStyle name="Nota 29 3 3" xfId="41550" xr:uid="{C5CA0A77-2BF6-466C-9366-E907420977B5}"/>
    <cellStyle name="Nota 29 3 4" xfId="41551" xr:uid="{D22C69B8-E058-4CDA-8FB5-07974E313139}"/>
    <cellStyle name="Nota 29 4" xfId="41552" xr:uid="{BCEE9A97-72AE-4CC0-B7FC-6728E0221927}"/>
    <cellStyle name="Nota 29 4 2" xfId="41553" xr:uid="{724FB2CE-C5E6-4BEE-9C61-0C300FC22553}"/>
    <cellStyle name="Nota 29 4 3" xfId="41554" xr:uid="{D88D59A9-AF18-4E86-A6D7-821E3181CB46}"/>
    <cellStyle name="Nota 29 5" xfId="41555" xr:uid="{A47EEA57-7322-4D90-AB0C-0A86228E21A6}"/>
    <cellStyle name="Nota 29 6" xfId="41556" xr:uid="{36936914-2BA2-4147-8A48-4873623F165A}"/>
    <cellStyle name="Nota 3" xfId="7588" xr:uid="{B5D4306B-0746-403E-8AB8-F9D3001F921A}"/>
    <cellStyle name="Nota 3 10" xfId="14034" xr:uid="{D082AAC6-66AD-4B60-9D8D-FDF18F2B2B9C}"/>
    <cellStyle name="Nota 3 10 2" xfId="41557" xr:uid="{1121217E-2FAE-427D-8A69-B322FD0C4A8B}"/>
    <cellStyle name="Nota 3 10 2 2" xfId="41558" xr:uid="{0CD9DBED-9D04-44EA-8D8C-ABC4D3A0CC21}"/>
    <cellStyle name="Nota 3 10 2 3" xfId="41559" xr:uid="{6F0B7C8F-A425-4A2A-B813-A9BAC83F2B17}"/>
    <cellStyle name="Nota 3 10 3" xfId="41560" xr:uid="{A60096B8-6641-43C7-AC9E-EA33097A8B26}"/>
    <cellStyle name="Nota 3 10 4" xfId="41561" xr:uid="{6FBD29B5-00C0-4F71-A585-F40F474B97CF}"/>
    <cellStyle name="Nota 3 2" xfId="7589" xr:uid="{8E5CBCB4-432D-4CF3-A196-243C7D87F17B}"/>
    <cellStyle name="Nota 3 2 2" xfId="14035" xr:uid="{1C19B58A-7563-4E0F-AB9C-0C3A78C1B0A0}"/>
    <cellStyle name="Nota 3 2 2 2" xfId="41562" xr:uid="{849C6558-2D52-4DF4-B140-D022DDB970E1}"/>
    <cellStyle name="Nota 3 2 2 2 2" xfId="41563" xr:uid="{7E82D8F0-EA0A-4F1C-B669-626F6519D6F7}"/>
    <cellStyle name="Nota 3 2 2 2 3" xfId="41564" xr:uid="{0467C635-177F-4A8E-8469-98C47CFF4A36}"/>
    <cellStyle name="Nota 3 2 2 3" xfId="41565" xr:uid="{8122C11F-3353-4F0F-89D1-755FCEFB245E}"/>
    <cellStyle name="Nota 3 2 2 4" xfId="41566" xr:uid="{EC742B8E-6CEA-47F8-A214-44A67B2947F3}"/>
    <cellStyle name="Nota 3 2 3" xfId="14036" xr:uid="{436C5BD9-287E-4594-AF3E-D53439ED461F}"/>
    <cellStyle name="Nota 3 2 3 2" xfId="41567" xr:uid="{2ED98CD7-6A14-4E04-AFEC-BEA5A553BC1A}"/>
    <cellStyle name="Nota 3 2 3 2 2" xfId="41568" xr:uid="{BFBDEFC3-15FE-4F1D-B280-F96719908BAD}"/>
    <cellStyle name="Nota 3 2 3 2 3" xfId="41569" xr:uid="{021B903E-CA1C-4D7D-B7C9-525FF55233BA}"/>
    <cellStyle name="Nota 3 2 3 3" xfId="41570" xr:uid="{C1EC4B53-B3FD-4033-B6A2-9337CC78A869}"/>
    <cellStyle name="Nota 3 2 3 4" xfId="41571" xr:uid="{21270949-73EB-450C-ACB4-3B922A4696E0}"/>
    <cellStyle name="Nota 3 2 4" xfId="41572" xr:uid="{D5347AEF-6A3C-4861-940D-3E712126A7BD}"/>
    <cellStyle name="Nota 3 2 4 2" xfId="41573" xr:uid="{22A2C941-3735-46D2-92DB-D3519AF9CDCB}"/>
    <cellStyle name="Nota 3 2 4 3" xfId="41574" xr:uid="{5C5BCF53-DF72-4558-806C-A835676CC7DB}"/>
    <cellStyle name="Nota 3 2 5" xfId="41575" xr:uid="{DE05E9F0-3344-4897-B7C3-468AD7629CB1}"/>
    <cellStyle name="Nota 3 2 6" xfId="41576" xr:uid="{C5E9B5BD-B57C-4348-8323-311C366658A8}"/>
    <cellStyle name="Nota 3 3" xfId="7590" xr:uid="{486D3CC2-EA63-4299-AF3E-FF6FEA1AC44E}"/>
    <cellStyle name="Nota 3 3 2" xfId="14037" xr:uid="{7188CDB2-B5E6-4BC7-ADFF-9FCF061B518D}"/>
    <cellStyle name="Nota 3 3 2 2" xfId="41577" xr:uid="{4E86977D-A49B-428E-A431-2991287386C0}"/>
    <cellStyle name="Nota 3 3 2 2 2" xfId="41578" xr:uid="{E3EB9366-9059-4FBB-8945-E33AF1106FAF}"/>
    <cellStyle name="Nota 3 3 2 2 3" xfId="41579" xr:uid="{F0333D84-047A-4DDD-A009-566E23364162}"/>
    <cellStyle name="Nota 3 3 2 3" xfId="41580" xr:uid="{1A68C8D3-9A34-4F53-B15E-197C4AD84678}"/>
    <cellStyle name="Nota 3 3 2 4" xfId="41581" xr:uid="{16D55D33-8B49-45DE-80DC-86A454FF24B7}"/>
    <cellStyle name="Nota 3 3 3" xfId="14038" xr:uid="{2E904412-6292-4298-B8F0-D3373B5BA142}"/>
    <cellStyle name="Nota 3 3 3 2" xfId="41582" xr:uid="{8B35C8BB-EE27-4B62-8A90-98CA30FA5E14}"/>
    <cellStyle name="Nota 3 3 3 2 2" xfId="41583" xr:uid="{3E68F9B0-EEE6-4349-8E78-EE8A6CC91A86}"/>
    <cellStyle name="Nota 3 3 3 2 3" xfId="41584" xr:uid="{9B78144B-CAA4-4DAC-98EC-738052393D30}"/>
    <cellStyle name="Nota 3 3 3 3" xfId="41585" xr:uid="{F80C7780-D60C-432C-87B0-0171C8379D0D}"/>
    <cellStyle name="Nota 3 3 3 4" xfId="41586" xr:uid="{789C3280-CED8-454C-B314-DB91DEB24E3E}"/>
    <cellStyle name="Nota 3 3 4" xfId="41587" xr:uid="{C128397E-E38E-4109-B7E6-CF21702E0D78}"/>
    <cellStyle name="Nota 3 3 4 2" xfId="41588" xr:uid="{724217A8-8EE4-4340-A83A-FF5FF187369C}"/>
    <cellStyle name="Nota 3 3 4 3" xfId="41589" xr:uid="{3F7C0D7F-D360-4C18-B2A2-1F98B9FE8476}"/>
    <cellStyle name="Nota 3 3 5" xfId="41590" xr:uid="{24E737D7-13DE-4E7C-88F6-439F1B142CC8}"/>
    <cellStyle name="Nota 3 3 6" xfId="41591" xr:uid="{3E000648-5626-4E00-8DE7-614F5148E3E5}"/>
    <cellStyle name="Nota 3 4" xfId="7591" xr:uid="{DA28DFFB-28EA-452A-B1EF-12FDB3A202AE}"/>
    <cellStyle name="Nota 3 4 2" xfId="14039" xr:uid="{8359E20C-3BF6-448C-81A2-63881D5A3097}"/>
    <cellStyle name="Nota 3 4 2 2" xfId="41592" xr:uid="{5F501058-3A9F-44D4-B67D-35E45C5FEFCE}"/>
    <cellStyle name="Nota 3 4 2 2 2" xfId="41593" xr:uid="{C63E9728-8799-48FB-894D-6A3E8280A5BC}"/>
    <cellStyle name="Nota 3 4 2 2 3" xfId="41594" xr:uid="{3704DFA7-A122-4843-9F41-3748ECB8AFB3}"/>
    <cellStyle name="Nota 3 4 2 3" xfId="41595" xr:uid="{1E637307-8AF2-4518-B364-E9FE98F96296}"/>
    <cellStyle name="Nota 3 4 2 4" xfId="41596" xr:uid="{24C0DFD7-43DF-4B0E-88BF-86801E16B71E}"/>
    <cellStyle name="Nota 3 4 3" xfId="14040" xr:uid="{C7479739-C391-4AFB-BB95-1A5D03C218A3}"/>
    <cellStyle name="Nota 3 4 3 2" xfId="41597" xr:uid="{15028641-7500-4AB5-B570-E1D51564DF97}"/>
    <cellStyle name="Nota 3 4 3 2 2" xfId="41598" xr:uid="{67359D5F-F174-4FAC-A30C-4F00F4C6660C}"/>
    <cellStyle name="Nota 3 4 3 2 3" xfId="41599" xr:uid="{4AE19DAE-9618-49F8-842A-182158F05BDF}"/>
    <cellStyle name="Nota 3 4 3 3" xfId="41600" xr:uid="{5B352CD4-7CC1-4B6C-9834-07DE78DCD435}"/>
    <cellStyle name="Nota 3 4 3 4" xfId="41601" xr:uid="{F6E4A786-BF37-4BE2-9C90-5B9E5D4F70B5}"/>
    <cellStyle name="Nota 3 4 4" xfId="41602" xr:uid="{C3F4D387-2065-4B2C-AD04-AD1D4A489865}"/>
    <cellStyle name="Nota 3 4 4 2" xfId="41603" xr:uid="{B08811DC-A120-46A9-AC40-E73E0502FA78}"/>
    <cellStyle name="Nota 3 4 4 3" xfId="41604" xr:uid="{FCDDB2B2-D4AF-48EC-9031-CCA84FD0C484}"/>
    <cellStyle name="Nota 3 4 5" xfId="41605" xr:uid="{76F6F1E1-97DE-4242-84C9-9BC7D9F4721A}"/>
    <cellStyle name="Nota 3 4 6" xfId="41606" xr:uid="{726C5F00-3BB0-442A-AF80-0099BCAF1F7D}"/>
    <cellStyle name="Nota 3 5" xfId="14041" xr:uid="{B78BAA67-84DA-47C2-82E2-78B534F35DE6}"/>
    <cellStyle name="Nota 3 5 2" xfId="14042" xr:uid="{56916525-442B-47F4-B000-F66FB072FA35}"/>
    <cellStyle name="Nota 3 5 2 2" xfId="41607" xr:uid="{E057845F-129D-4F7E-94B6-BBA155F95772}"/>
    <cellStyle name="Nota 3 5 2 2 2" xfId="41608" xr:uid="{F71DEF51-3F44-4071-81DD-6DB07D42FEDE}"/>
    <cellStyle name="Nota 3 5 2 2 3" xfId="41609" xr:uid="{5E8DBE4A-FED2-4385-BCB4-773212AC60AE}"/>
    <cellStyle name="Nota 3 5 2 3" xfId="41610" xr:uid="{6A82041C-99FC-4661-AD4B-63B59EE0F42C}"/>
    <cellStyle name="Nota 3 5 2 4" xfId="41611" xr:uid="{7FA34C78-7FCC-4CA7-8120-A9AB4C010C65}"/>
    <cellStyle name="Nota 3 5 3" xfId="14043" xr:uid="{7B9D65CC-C2B7-4E69-AA58-3FBB96827DD1}"/>
    <cellStyle name="Nota 3 5 3 2" xfId="41612" xr:uid="{09D0710E-1D21-4BED-9AA3-119D78AAC806}"/>
    <cellStyle name="Nota 3 5 3 2 2" xfId="41613" xr:uid="{88E81E78-198F-4342-B2DA-19D629183911}"/>
    <cellStyle name="Nota 3 5 3 2 3" xfId="41614" xr:uid="{893D8000-B4EB-41A3-9936-708D2C5E8DFD}"/>
    <cellStyle name="Nota 3 5 3 3" xfId="41615" xr:uid="{AC0F74AC-4A69-4911-906B-00317D6E59A5}"/>
    <cellStyle name="Nota 3 5 3 4" xfId="41616" xr:uid="{9CE938AA-7994-4D3C-BFE9-49E29766A0C0}"/>
    <cellStyle name="Nota 3 5 4" xfId="41617" xr:uid="{5D4FD1A1-C1EF-45AB-A089-1ABCE412E6AA}"/>
    <cellStyle name="Nota 3 5 4 2" xfId="41618" xr:uid="{8DED9E81-D199-4580-B3A6-370B1953A38B}"/>
    <cellStyle name="Nota 3 5 4 3" xfId="41619" xr:uid="{5F00EF68-0550-4C85-A3B3-3B51B491D744}"/>
    <cellStyle name="Nota 3 5 5" xfId="41620" xr:uid="{365D63C9-37D7-49DA-85E1-2B05F501B55E}"/>
    <cellStyle name="Nota 3 5 6" xfId="41621" xr:uid="{0167F000-EF13-407C-A282-703967C91CDF}"/>
    <cellStyle name="Nota 3 6" xfId="14044" xr:uid="{08B2F880-DA1E-4E3E-9223-B3B2825AA54F}"/>
    <cellStyle name="Nota 3 6 2" xfId="14045" xr:uid="{DC30D568-51F4-485C-B17F-EA238B2C1D65}"/>
    <cellStyle name="Nota 3 6 2 2" xfId="41622" xr:uid="{98DB02F0-F9C5-4C50-8E32-C12D2F6A81E6}"/>
    <cellStyle name="Nota 3 6 2 2 2" xfId="41623" xr:uid="{DDA3832F-BF5E-4276-A288-D9640EC478BD}"/>
    <cellStyle name="Nota 3 6 2 2 3" xfId="41624" xr:uid="{68B8705D-F739-4CD5-A54D-B1BFA038A26B}"/>
    <cellStyle name="Nota 3 6 2 3" xfId="41625" xr:uid="{5DCA10DB-B43C-4A14-B0DC-56F423986761}"/>
    <cellStyle name="Nota 3 6 2 4" xfId="41626" xr:uid="{A3FFA009-DF5B-42A3-B854-4ADD262028C3}"/>
    <cellStyle name="Nota 3 6 3" xfId="14046" xr:uid="{FC325208-8958-4B3B-95DD-3245133D9FC8}"/>
    <cellStyle name="Nota 3 6 3 2" xfId="41627" xr:uid="{65683D87-75E3-43D0-8920-451810555A6E}"/>
    <cellStyle name="Nota 3 6 3 2 2" xfId="41628" xr:uid="{32DF9C6B-4F0C-431F-9634-DC1E61202BEA}"/>
    <cellStyle name="Nota 3 6 3 2 3" xfId="41629" xr:uid="{B03AB919-E275-49B2-93F1-B17E7EC92DD1}"/>
    <cellStyle name="Nota 3 6 3 3" xfId="41630" xr:uid="{BA07666C-F978-49EA-BC46-F98A2D117EE6}"/>
    <cellStyle name="Nota 3 6 3 4" xfId="41631" xr:uid="{7C3DC9AD-6DE3-4484-A25F-56697CE0F8DC}"/>
    <cellStyle name="Nota 3 6 4" xfId="41632" xr:uid="{B728B667-806D-4F5C-B72C-40927C1CF242}"/>
    <cellStyle name="Nota 3 6 4 2" xfId="41633" xr:uid="{6A533BA2-A792-4C4B-960A-BF9FBEEAA23D}"/>
    <cellStyle name="Nota 3 6 4 3" xfId="41634" xr:uid="{50DE3C11-8D4C-4503-962B-27DC731B89BE}"/>
    <cellStyle name="Nota 3 6 5" xfId="41635" xr:uid="{E5709CEA-F8B8-44DA-A134-BB5E147C8335}"/>
    <cellStyle name="Nota 3 6 6" xfId="41636" xr:uid="{312D006D-ABB4-48AA-BF17-B054793C2985}"/>
    <cellStyle name="Nota 3 7" xfId="14047" xr:uid="{B121401C-EDD9-4B40-ACAB-92E9504AD68D}"/>
    <cellStyle name="Nota 3 7 2" xfId="14048" xr:uid="{BC8D7EBA-FEBE-4A16-8614-095DD45DF184}"/>
    <cellStyle name="Nota 3 7 2 2" xfId="41637" xr:uid="{51C8FF56-77CF-432F-8043-6DED5A4EA653}"/>
    <cellStyle name="Nota 3 7 2 2 2" xfId="41638" xr:uid="{1E416CDE-B178-42AE-B63F-6600C21514A7}"/>
    <cellStyle name="Nota 3 7 2 2 3" xfId="41639" xr:uid="{E2C68DD5-FE5E-44F4-A341-86245AE62A2C}"/>
    <cellStyle name="Nota 3 7 2 3" xfId="41640" xr:uid="{E2361DB1-38AC-4ACB-AD57-0AAA96BCEEFF}"/>
    <cellStyle name="Nota 3 7 2 4" xfId="41641" xr:uid="{2A860264-BBDC-45F6-8661-C1ED58458530}"/>
    <cellStyle name="Nota 3 7 3" xfId="14049" xr:uid="{632EE928-347A-42D0-9553-42AADCBA6C55}"/>
    <cellStyle name="Nota 3 7 3 2" xfId="41642" xr:uid="{7BC6E506-D62E-4C7C-8BA5-CF7B7B0BC097}"/>
    <cellStyle name="Nota 3 7 3 2 2" xfId="41643" xr:uid="{10607489-8880-4965-944D-FFE84F71C4E0}"/>
    <cellStyle name="Nota 3 7 3 2 3" xfId="41644" xr:uid="{3E75DB2B-BBCB-4F2C-B665-275DA1A25C2F}"/>
    <cellStyle name="Nota 3 7 3 3" xfId="41645" xr:uid="{5A039723-5B86-49AD-A239-B82BFEE4CCDE}"/>
    <cellStyle name="Nota 3 7 3 4" xfId="41646" xr:uid="{3B0EB716-9F65-496B-8160-2608C5384C3B}"/>
    <cellStyle name="Nota 3 7 4" xfId="41647" xr:uid="{72DAB978-317E-4BAF-83E1-60D50C0F631C}"/>
    <cellStyle name="Nota 3 7 4 2" xfId="41648" xr:uid="{F14DEFA2-362C-4A62-9B6B-A4F175A16A1A}"/>
    <cellStyle name="Nota 3 7 4 3" xfId="41649" xr:uid="{CE6D337B-C80A-4E14-BDC0-EFEE19924952}"/>
    <cellStyle name="Nota 3 7 5" xfId="41650" xr:uid="{070CF86A-577A-4488-9BF9-4ABB3B3E4760}"/>
    <cellStyle name="Nota 3 7 6" xfId="41651" xr:uid="{FD70795E-D614-4123-9A4C-FE8A30DE8695}"/>
    <cellStyle name="Nota 3 8" xfId="14050" xr:uid="{B5A07812-90D2-4B42-9CF7-B371BC53D045}"/>
    <cellStyle name="Nota 3 8 2" xfId="14051" xr:uid="{1F6BCFB5-3EBE-4358-AAC8-C1E4F12F9454}"/>
    <cellStyle name="Nota 3 8 2 2" xfId="41652" xr:uid="{3271643E-1205-4FDD-9564-B7B3A904045A}"/>
    <cellStyle name="Nota 3 8 2 2 2" xfId="41653" xr:uid="{0D477885-8C08-4C1F-9701-BE2631270F23}"/>
    <cellStyle name="Nota 3 8 2 2 3" xfId="41654" xr:uid="{11B93AE0-30E6-45D0-BB0B-A6F5EF152E7C}"/>
    <cellStyle name="Nota 3 8 2 3" xfId="41655" xr:uid="{F8DB768F-4A92-4A7E-A12E-C53E3142C87B}"/>
    <cellStyle name="Nota 3 8 2 4" xfId="41656" xr:uid="{FF50FF29-8F3E-4963-8A09-5B43403C25F7}"/>
    <cellStyle name="Nota 3 8 3" xfId="14052" xr:uid="{9A6BA9B6-806B-4A98-B900-08CEDF0CA893}"/>
    <cellStyle name="Nota 3 8 3 2" xfId="41657" xr:uid="{50DA7423-0DDA-441B-A6F0-AA260E4C40B4}"/>
    <cellStyle name="Nota 3 8 3 2 2" xfId="41658" xr:uid="{28AC0E6F-7771-4393-94F4-87687E6156AD}"/>
    <cellStyle name="Nota 3 8 3 2 3" xfId="41659" xr:uid="{7F5B51AC-3D5C-426A-8ED2-4B58386850B3}"/>
    <cellStyle name="Nota 3 8 3 3" xfId="41660" xr:uid="{E9709438-8D3A-4BA5-AC85-7EED49C08593}"/>
    <cellStyle name="Nota 3 8 3 4" xfId="41661" xr:uid="{2F3CAF85-0A0F-496A-A32D-648AC024D616}"/>
    <cellStyle name="Nota 3 8 4" xfId="41662" xr:uid="{4D54706C-03A7-4C6E-A782-241F053F1DDA}"/>
    <cellStyle name="Nota 3 8 4 2" xfId="41663" xr:uid="{21D680D5-484C-4601-8293-683A4622F76E}"/>
    <cellStyle name="Nota 3 8 4 3" xfId="41664" xr:uid="{24CEFCA0-107D-4700-83DE-EC6BF341D1A0}"/>
    <cellStyle name="Nota 3 8 5" xfId="41665" xr:uid="{866B3250-1A0E-4B03-98EB-F0F37C09308C}"/>
    <cellStyle name="Nota 3 8 6" xfId="41666" xr:uid="{6C2FF25A-F150-4C26-8568-415AC93CA964}"/>
    <cellStyle name="Nota 3 9" xfId="14053" xr:uid="{468522F4-E519-4D32-86FB-1E60E74B8349}"/>
    <cellStyle name="Nota 3 9 2" xfId="41667" xr:uid="{62E92B19-F5D0-4C58-8E41-CDC6A55B3303}"/>
    <cellStyle name="Nota 3 9 2 2" xfId="41668" xr:uid="{AA9C2245-1CF8-4F15-A175-9D08B630A519}"/>
    <cellStyle name="Nota 3 9 2 3" xfId="41669" xr:uid="{627219FE-8D25-4A9A-A5DD-A130AC6C7198}"/>
    <cellStyle name="Nota 3 9 3" xfId="41670" xr:uid="{2F631200-AD7E-4F8D-AABC-F4DDABDDA75D}"/>
    <cellStyle name="Nota 3 9 4" xfId="41671" xr:uid="{62173185-18FD-4D41-ACF2-035DD54F8547}"/>
    <cellStyle name="Nota 30" xfId="7592" xr:uid="{F0718B26-09F6-4EB9-B5E8-7582BEFB60BA}"/>
    <cellStyle name="Nota 30 2" xfId="14054" xr:uid="{33953DA9-5943-4381-8827-6E36143E15F5}"/>
    <cellStyle name="Nota 30 2 2" xfId="14055" xr:uid="{7773BF2F-D76B-48A0-A311-7FA053823654}"/>
    <cellStyle name="Nota 30 2 2 2" xfId="41672" xr:uid="{8A33E294-C421-4548-AD76-2A0F10D30717}"/>
    <cellStyle name="Nota 30 2 2 3" xfId="41673" xr:uid="{50E1ABF4-03C6-47E0-A49A-AEFE37E5E7A2}"/>
    <cellStyle name="Nota 30 2 3" xfId="41674" xr:uid="{EB2EC443-9119-4E47-A9BA-4C0189E4BDCA}"/>
    <cellStyle name="Nota 30 2 4" xfId="41675" xr:uid="{FBC176DA-AC45-4244-9A4B-4DD71D46E09E}"/>
    <cellStyle name="Nota 30 3" xfId="14056" xr:uid="{D8C44E23-F2F8-480A-8B1F-6DB2E61BA4C6}"/>
    <cellStyle name="Nota 30 3 2" xfId="41676" xr:uid="{385CFC32-127C-42D3-A321-9F41FE9C6637}"/>
    <cellStyle name="Nota 30 3 2 2" xfId="41677" xr:uid="{5B61E287-7FD7-4A06-BF0C-CA291086433C}"/>
    <cellStyle name="Nota 30 3 2 3" xfId="41678" xr:uid="{9E0197AC-9C05-4215-9859-D42B79395138}"/>
    <cellStyle name="Nota 30 3 3" xfId="41679" xr:uid="{5DFF64C5-4850-4C57-AAD4-1F7B153F4E3B}"/>
    <cellStyle name="Nota 30 3 4" xfId="41680" xr:uid="{61E38232-A305-455D-9D42-B9905D8336ED}"/>
    <cellStyle name="Nota 30 4" xfId="41681" xr:uid="{85C8642B-CC11-49D9-AC5D-22267F0175DA}"/>
    <cellStyle name="Nota 30 4 2" xfId="41682" xr:uid="{3C68A352-8044-4BD9-9B1F-9730494BF17F}"/>
    <cellStyle name="Nota 30 4 3" xfId="41683" xr:uid="{DCF5957A-9F1C-4599-BA12-BD2F12052EB4}"/>
    <cellStyle name="Nota 30 5" xfId="41684" xr:uid="{33A74740-F531-4332-A511-A08A1E79A974}"/>
    <cellStyle name="Nota 30 6" xfId="41685" xr:uid="{AFAF108A-CFA4-414F-8CAB-4DB7A6E55CC1}"/>
    <cellStyle name="Nota 31" xfId="7593" xr:uid="{7EE3D056-7D1B-4CDB-AA40-E9AEDB565CB7}"/>
    <cellStyle name="Nota 31 2" xfId="14057" xr:uid="{F41E0F02-E381-4F64-A7BC-C23A824CBAC1}"/>
    <cellStyle name="Nota 31 2 2" xfId="14058" xr:uid="{AA7EDBB3-B302-4EF3-A70E-93B9ED08F42E}"/>
    <cellStyle name="Nota 31 2 2 2" xfId="41686" xr:uid="{7124D45D-FF13-48E7-8FA0-8D2D03A32D10}"/>
    <cellStyle name="Nota 31 2 2 3" xfId="41687" xr:uid="{B9FE6305-A7C1-47CD-85D9-5B55A4FD98CB}"/>
    <cellStyle name="Nota 31 2 3" xfId="41688" xr:uid="{F4A49D2B-1FFF-4637-8AE7-DD74A18138B0}"/>
    <cellStyle name="Nota 31 2 4" xfId="41689" xr:uid="{A15F404D-5B91-47FD-9451-22EA5AF5897B}"/>
    <cellStyle name="Nota 31 3" xfId="14059" xr:uid="{719CBFBA-FC23-4F15-BA95-AE3CACB0330D}"/>
    <cellStyle name="Nota 31 3 2" xfId="41690" xr:uid="{B4236D19-FCD3-44F6-BD49-86DE6EE61431}"/>
    <cellStyle name="Nota 31 3 2 2" xfId="41691" xr:uid="{EE803242-DFFB-4BA3-B5E5-E096E743EDED}"/>
    <cellStyle name="Nota 31 3 2 3" xfId="41692" xr:uid="{DF86C526-6C49-427B-A4CF-2CF02C542845}"/>
    <cellStyle name="Nota 31 3 3" xfId="41693" xr:uid="{04718900-290E-4236-BCDC-49C09E521423}"/>
    <cellStyle name="Nota 31 3 4" xfId="41694" xr:uid="{82892BD2-78CB-4B98-B8BC-AD5DFEA3AA9A}"/>
    <cellStyle name="Nota 31 4" xfId="41695" xr:uid="{53B08228-753A-4664-B71C-91D52D7273C0}"/>
    <cellStyle name="Nota 31 4 2" xfId="41696" xr:uid="{1CFEF0B4-C6B9-44C9-AAF8-5F0593D9A2C7}"/>
    <cellStyle name="Nota 31 4 3" xfId="41697" xr:uid="{CA4BF81A-4980-47E2-B519-C4EFA7ED5E4E}"/>
    <cellStyle name="Nota 31 5" xfId="41698" xr:uid="{C3D960D7-B880-4DC2-88E4-233B916C793C}"/>
    <cellStyle name="Nota 31 6" xfId="41699" xr:uid="{4B1C0A22-1323-4092-88F5-F980C28697E1}"/>
    <cellStyle name="Nota 32" xfId="7594" xr:uid="{1D6BC5AC-1E05-43EA-9BCA-56D25FAE8E0F}"/>
    <cellStyle name="Nota 32 2" xfId="14060" xr:uid="{422DAB50-A91C-4DA4-80FF-3E45EBE03364}"/>
    <cellStyle name="Nota 32 2 2" xfId="14061" xr:uid="{0047FC3D-2A4B-4A9F-AD51-6CD49B3C55E0}"/>
    <cellStyle name="Nota 32 2 2 2" xfId="41700" xr:uid="{77FA2F1F-6B90-4655-AF65-DF69F86C5DD9}"/>
    <cellStyle name="Nota 32 2 2 3" xfId="41701" xr:uid="{1A13E3DA-49AE-41AD-B106-C9B27523CC10}"/>
    <cellStyle name="Nota 32 2 3" xfId="41702" xr:uid="{9D1F4996-29DB-4CA3-BF13-D252F6453363}"/>
    <cellStyle name="Nota 32 2 4" xfId="41703" xr:uid="{C3267C5D-5596-48B6-A674-9664079B3A42}"/>
    <cellStyle name="Nota 32 3" xfId="14062" xr:uid="{62413AEE-1419-4EE9-B786-E91AB6DEFFA4}"/>
    <cellStyle name="Nota 32 3 2" xfId="41704" xr:uid="{2B107B0F-1936-4B4E-B307-7AF0F2A49D7B}"/>
    <cellStyle name="Nota 32 3 2 2" xfId="41705" xr:uid="{4328A1F0-9254-4548-943F-5F9C58F8A459}"/>
    <cellStyle name="Nota 32 3 2 3" xfId="41706" xr:uid="{9CB14688-DDC0-4773-9667-C5E08B9DF2D1}"/>
    <cellStyle name="Nota 32 3 3" xfId="41707" xr:uid="{5F1F44AB-B29C-4753-890E-94B25CA4248D}"/>
    <cellStyle name="Nota 32 3 4" xfId="41708" xr:uid="{5C35BBF4-1472-49A9-9CF1-EDD8E0B340E5}"/>
    <cellStyle name="Nota 32 4" xfId="41709" xr:uid="{E2D821D2-0F5C-4E9F-93D9-257F778AA5B8}"/>
    <cellStyle name="Nota 32 4 2" xfId="41710" xr:uid="{074FDAEC-ED6B-4FD9-8215-0CAC331F725B}"/>
    <cellStyle name="Nota 32 4 3" xfId="41711" xr:uid="{CEEF2406-D32F-4343-A334-C82FEAE4DB7A}"/>
    <cellStyle name="Nota 32 5" xfId="41712" xr:uid="{8808C096-E817-48FC-90F6-68C31E58C77C}"/>
    <cellStyle name="Nota 32 6" xfId="41713" xr:uid="{DC4DB323-05FB-4C49-BF5F-B99BB20FB118}"/>
    <cellStyle name="Nota 33" xfId="14063" xr:uid="{6BE0ECB3-7F69-4AF4-ABBD-D9A9101095BB}"/>
    <cellStyle name="Nota 33 2" xfId="14064" xr:uid="{010B779B-F1E2-4162-8C3A-ECA98DD2ACF9}"/>
    <cellStyle name="Nota 33 2 2" xfId="14065" xr:uid="{69637F4F-6882-4E34-9BCE-6090412D19F5}"/>
    <cellStyle name="Nota 33 2 2 2" xfId="41714" xr:uid="{D973A43A-053F-492A-860E-AEB150135EA7}"/>
    <cellStyle name="Nota 33 2 2 3" xfId="41715" xr:uid="{5997B99A-7B91-4A8F-A618-4849E49047C7}"/>
    <cellStyle name="Nota 33 2 3" xfId="41716" xr:uid="{A90AF677-BF8D-41EF-8659-47DC29E333C6}"/>
    <cellStyle name="Nota 33 2 4" xfId="41717" xr:uid="{20059F81-A78F-4A07-9396-CEC8C57E3E14}"/>
    <cellStyle name="Nota 33 3" xfId="14066" xr:uid="{5BFCD38F-5D3F-4F75-927D-983EE9667B7D}"/>
    <cellStyle name="Nota 33 3 2" xfId="41718" xr:uid="{91F1CFD6-D7D1-4844-93D8-965FBC1838C9}"/>
    <cellStyle name="Nota 33 3 2 2" xfId="41719" xr:uid="{43758781-56F0-483B-9765-25B9C6C6E0B7}"/>
    <cellStyle name="Nota 33 3 2 3" xfId="41720" xr:uid="{1A6040AD-1C27-47A6-A02E-0A9AF7B6FA81}"/>
    <cellStyle name="Nota 33 3 3" xfId="41721" xr:uid="{B8A18BC5-04CB-48B8-8BAB-2B0071CA9400}"/>
    <cellStyle name="Nota 33 3 4" xfId="41722" xr:uid="{BD3DD714-7835-4247-B5B6-C6F8F8655299}"/>
    <cellStyle name="Nota 33 4" xfId="41723" xr:uid="{D3FB6CF5-C386-438F-BC4A-B24E8524B25C}"/>
    <cellStyle name="Nota 33 4 2" xfId="41724" xr:uid="{A56417FD-C67D-4772-94C3-6FE3BFD5004A}"/>
    <cellStyle name="Nota 33 4 3" xfId="41725" xr:uid="{48BF6DA0-F599-4FBC-8F96-7C417329FA47}"/>
    <cellStyle name="Nota 33 5" xfId="41726" xr:uid="{074A3057-097E-4687-9406-3818FDF52C13}"/>
    <cellStyle name="Nota 33 6" xfId="41727" xr:uid="{501B31CA-9864-4C95-B88A-4383E4294E13}"/>
    <cellStyle name="Nota 34" xfId="14067" xr:uid="{5E66A949-D933-43B0-8B54-5B179F84055F}"/>
    <cellStyle name="Nota 34 2" xfId="14068" xr:uid="{AFADDD00-5B7E-4CE4-BDB3-C37DAEBBA737}"/>
    <cellStyle name="Nota 34 2 2" xfId="41728" xr:uid="{D7B38F78-1B43-4157-B576-8821E242645A}"/>
    <cellStyle name="Nota 34 2 2 2" xfId="41729" xr:uid="{3A45950A-387B-4A1D-8FDA-BE58E4D006A7}"/>
    <cellStyle name="Nota 34 2 2 3" xfId="41730" xr:uid="{67BAB9F5-C694-4F75-8B2A-9D39D1B2DF6C}"/>
    <cellStyle name="Nota 34 2 3" xfId="41731" xr:uid="{6FA8813B-B6B2-48A0-BD87-44FB393A0014}"/>
    <cellStyle name="Nota 34 2 4" xfId="41732" xr:uid="{33757FF0-F62D-4B1E-8F0C-9B49C0B93EBC}"/>
    <cellStyle name="Nota 34 3" xfId="14069" xr:uid="{AB1E7341-F49C-45E4-9163-F8601A354CC2}"/>
    <cellStyle name="Nota 34 3 2" xfId="41733" xr:uid="{A08F05BB-4873-464C-80EC-06C7EBD83605}"/>
    <cellStyle name="Nota 34 3 2 2" xfId="41734" xr:uid="{4466D863-224B-457B-B4A4-1784AF8FD86F}"/>
    <cellStyle name="Nota 34 3 2 3" xfId="41735" xr:uid="{AA0A3BBC-344E-4F32-866C-CCE3D27575EC}"/>
    <cellStyle name="Nota 34 3 3" xfId="41736" xr:uid="{02AC1F23-54AB-4E09-8121-CE8967650306}"/>
    <cellStyle name="Nota 34 3 4" xfId="41737" xr:uid="{1213E828-AEA5-4D85-8E23-9236FAB6E72D}"/>
    <cellStyle name="Nota 34 4" xfId="41738" xr:uid="{76FE0081-5323-4C5C-B9E4-F835DE7263FA}"/>
    <cellStyle name="Nota 34 4 2" xfId="41739" xr:uid="{01F26C76-51E7-4D06-A88A-D2ADE0477167}"/>
    <cellStyle name="Nota 34 4 3" xfId="41740" xr:uid="{74527403-3CCD-4D4D-9364-AC17BCEF145F}"/>
    <cellStyle name="Nota 34 5" xfId="41741" xr:uid="{B7DD2E2F-E591-44D2-92D5-155C60821E2E}"/>
    <cellStyle name="Nota 34 6" xfId="41742" xr:uid="{F9821A06-A5C9-4ECF-B091-5917D592CAAF}"/>
    <cellStyle name="Nota 35" xfId="14070" xr:uid="{DA87710F-4263-44A8-960F-B9F1F9EDA3BE}"/>
    <cellStyle name="Nota 35 2" xfId="14071" xr:uid="{DFDE4FC6-A210-4F1C-B233-924524C24E9D}"/>
    <cellStyle name="Nota 35 2 2" xfId="41743" xr:uid="{FF1592DE-7232-4E31-9CD1-ADE8E660EBAA}"/>
    <cellStyle name="Nota 35 2 2 2" xfId="41744" xr:uid="{1CA35DAD-A80F-4CF4-BD52-D12ABC2A1FC9}"/>
    <cellStyle name="Nota 35 2 2 3" xfId="41745" xr:uid="{2C534E83-2808-4F15-9909-A4227288AD38}"/>
    <cellStyle name="Nota 35 2 3" xfId="41746" xr:uid="{6E246F82-07F1-46A5-AE76-CA14B0F26C43}"/>
    <cellStyle name="Nota 35 2 4" xfId="41747" xr:uid="{FC88E5E3-6253-44DA-B354-998434C6EF9A}"/>
    <cellStyle name="Nota 35 3" xfId="14072" xr:uid="{4D2CCEAA-D2E2-4FAE-9D7F-4069C48595F7}"/>
    <cellStyle name="Nota 35 3 2" xfId="41748" xr:uid="{4ABD0C84-818C-487E-8964-5DD85E0F8FB6}"/>
    <cellStyle name="Nota 35 3 2 2" xfId="41749" xr:uid="{AF637149-B66E-4624-B788-B5A8BDC53DBB}"/>
    <cellStyle name="Nota 35 3 2 3" xfId="41750" xr:uid="{62D07395-6470-4228-9457-A77DC664B03C}"/>
    <cellStyle name="Nota 35 3 3" xfId="41751" xr:uid="{660EB8FC-AAA2-49B7-8234-851A4C7EF08A}"/>
    <cellStyle name="Nota 35 3 4" xfId="41752" xr:uid="{66E65389-C458-4822-9F24-77D9225353A8}"/>
    <cellStyle name="Nota 35 4" xfId="41753" xr:uid="{73440E86-D006-4C51-8495-AEFE38D67B4A}"/>
    <cellStyle name="Nota 35 4 2" xfId="41754" xr:uid="{5D88F42B-77D2-4D26-8D65-4741B154336D}"/>
    <cellStyle name="Nota 35 4 3" xfId="41755" xr:uid="{145ED9EE-57B3-4255-A107-0339E146ECBC}"/>
    <cellStyle name="Nota 35 5" xfId="41756" xr:uid="{E800CDF6-59C2-40A6-9759-44B85A8DF8E9}"/>
    <cellStyle name="Nota 35 6" xfId="41757" xr:uid="{9967F429-5ABF-442F-AAEA-8716D9053200}"/>
    <cellStyle name="Nota 36" xfId="14073" xr:uid="{CEE415D7-8D35-46DB-A333-8C8401187C2A}"/>
    <cellStyle name="Nota 36 2" xfId="14074" xr:uid="{A20B2B62-9CE1-489A-BEBF-CF6D729CBA4D}"/>
    <cellStyle name="Nota 36 2 2" xfId="41758" xr:uid="{7C62E6FE-C325-4305-9CDE-4BBB706401F8}"/>
    <cellStyle name="Nota 36 2 2 2" xfId="41759" xr:uid="{0232CF6B-78C6-41DB-898B-33EAF112BFB2}"/>
    <cellStyle name="Nota 36 2 2 3" xfId="41760" xr:uid="{12107569-35A3-4218-B7ED-E5EE9879C514}"/>
    <cellStyle name="Nota 36 2 3" xfId="41761" xr:uid="{3D694462-BEFB-4EE1-A841-67D9C9F05479}"/>
    <cellStyle name="Nota 36 2 4" xfId="41762" xr:uid="{585ED382-92C0-43EE-906A-4263835D0190}"/>
    <cellStyle name="Nota 36 3" xfId="14075" xr:uid="{94D5EA1F-D966-44BA-91BD-7AD7C9E1EC5B}"/>
    <cellStyle name="Nota 36 3 2" xfId="41763" xr:uid="{EAEBA801-E897-4A67-A2A7-5E7CB770352A}"/>
    <cellStyle name="Nota 36 3 2 2" xfId="41764" xr:uid="{6A477092-AC77-4145-B7B0-D8C47B5B2338}"/>
    <cellStyle name="Nota 36 3 2 3" xfId="41765" xr:uid="{4BDA8675-53D7-43B0-A183-38FE9066D7AD}"/>
    <cellStyle name="Nota 36 3 3" xfId="41766" xr:uid="{5F4A5CED-E27B-4771-A229-3106E1799150}"/>
    <cellStyle name="Nota 36 3 4" xfId="41767" xr:uid="{2F8CEDE3-341D-4026-842F-20DA5A56340E}"/>
    <cellStyle name="Nota 36 4" xfId="41768" xr:uid="{7A625971-8052-4A79-A0DD-18836DDDE4D1}"/>
    <cellStyle name="Nota 36 4 2" xfId="41769" xr:uid="{0648BF64-5461-45D2-AB42-382E038BCD27}"/>
    <cellStyle name="Nota 36 4 3" xfId="41770" xr:uid="{313A5646-75AA-4615-A885-D384CDF774C5}"/>
    <cellStyle name="Nota 36 5" xfId="41771" xr:uid="{B07FF546-95A7-416F-A719-ED2FA2F9B511}"/>
    <cellStyle name="Nota 36 6" xfId="41772" xr:uid="{BE5CFF08-D112-4BD4-8283-0280DA177803}"/>
    <cellStyle name="Nota 37" xfId="14076" xr:uid="{2061F964-EC22-4A75-BABA-3D360CCA1F6C}"/>
    <cellStyle name="Nota 37 2" xfId="14077" xr:uid="{201A1003-90B1-4975-8AC3-6144BB2FA336}"/>
    <cellStyle name="Nota 37 2 2" xfId="41773" xr:uid="{6F64F4A8-2376-48CC-AC24-86B1D170A2C0}"/>
    <cellStyle name="Nota 37 2 2 2" xfId="41774" xr:uid="{44095BAB-6876-4271-91EC-3494157C300C}"/>
    <cellStyle name="Nota 37 2 2 3" xfId="41775" xr:uid="{407B12F4-0D7E-4FE0-97ED-30DC9780B3C3}"/>
    <cellStyle name="Nota 37 2 3" xfId="41776" xr:uid="{7741EED1-42F1-428A-9A49-5450A01F1485}"/>
    <cellStyle name="Nota 37 2 4" xfId="41777" xr:uid="{84730BA1-ED5D-4579-BC23-BFC2093832B6}"/>
    <cellStyle name="Nota 37 3" xfId="14078" xr:uid="{5EA6C622-B8BB-49F8-9A26-90065017A64F}"/>
    <cellStyle name="Nota 37 3 2" xfId="41778" xr:uid="{A9D7E2D5-64B5-4436-9774-183B70576DFB}"/>
    <cellStyle name="Nota 37 3 2 2" xfId="41779" xr:uid="{F1619DFB-606C-4DD1-A583-AB7306D8713D}"/>
    <cellStyle name="Nota 37 3 2 3" xfId="41780" xr:uid="{47DA0240-0F0A-4471-B2F7-E82BADBEF580}"/>
    <cellStyle name="Nota 37 3 3" xfId="41781" xr:uid="{90E54C23-416B-49F2-8494-DFB772D83B32}"/>
    <cellStyle name="Nota 37 3 4" xfId="41782" xr:uid="{24A85D32-E86D-4009-9A8F-24CA4010B12B}"/>
    <cellStyle name="Nota 37 4" xfId="41783" xr:uid="{D1019602-ED72-440A-917C-01CA6106EE4B}"/>
    <cellStyle name="Nota 37 4 2" xfId="41784" xr:uid="{2D1EF138-03E6-4BA6-95D6-C8E056BFFA31}"/>
    <cellStyle name="Nota 37 4 3" xfId="41785" xr:uid="{EC315AEE-E4A2-4D66-8726-53661FE25C96}"/>
    <cellStyle name="Nota 37 5" xfId="41786" xr:uid="{89B319E2-89CE-4438-9A19-1BD9AC041145}"/>
    <cellStyle name="Nota 37 6" xfId="41787" xr:uid="{37866D28-6C84-4B60-8A1E-AB606CFC6955}"/>
    <cellStyle name="Nota 38" xfId="14079" xr:uid="{472BCD58-7C9C-4C83-83A1-7FEB76E9FD7D}"/>
    <cellStyle name="Nota 38 2" xfId="14080" xr:uid="{A59633D3-A692-4EA1-9004-3DF9AE03BAC3}"/>
    <cellStyle name="Nota 38 2 2" xfId="41788" xr:uid="{601960A5-AC06-427C-AC81-7F1DC7ABF18B}"/>
    <cellStyle name="Nota 38 2 2 2" xfId="41789" xr:uid="{ADAE8A21-CC31-486B-8240-CC4B14009337}"/>
    <cellStyle name="Nota 38 2 2 3" xfId="41790" xr:uid="{3D12AC99-4FE4-4DEF-98B1-7B7F5099165A}"/>
    <cellStyle name="Nota 38 2 3" xfId="41791" xr:uid="{8A7A629C-804B-41CB-B7CE-F61A4EB89576}"/>
    <cellStyle name="Nota 38 2 4" xfId="41792" xr:uid="{445016B7-BDC7-469B-A3D9-0A2E75B23C4B}"/>
    <cellStyle name="Nota 38 3" xfId="14081" xr:uid="{2E6E5BC9-58EB-4728-9020-2D905D5E2648}"/>
    <cellStyle name="Nota 38 3 2" xfId="41793" xr:uid="{B7DBD5BC-A4B0-4B36-BC41-7028574FA43D}"/>
    <cellStyle name="Nota 38 3 2 2" xfId="41794" xr:uid="{83165DC5-ED64-4EEF-938A-62C176C3709D}"/>
    <cellStyle name="Nota 38 3 2 3" xfId="41795" xr:uid="{F5B0A442-8A95-4E8C-BDC3-6A93081662BE}"/>
    <cellStyle name="Nota 38 3 3" xfId="41796" xr:uid="{13D8875A-4FB4-4266-ABD6-072C0B7D7A3A}"/>
    <cellStyle name="Nota 38 3 4" xfId="41797" xr:uid="{EAC53EA4-2CCE-4735-8582-F5D48011801E}"/>
    <cellStyle name="Nota 38 4" xfId="41798" xr:uid="{CFC53FCF-E2AC-4A0D-A7A5-D68D423E1C5F}"/>
    <cellStyle name="Nota 38 4 2" xfId="41799" xr:uid="{5DCEAAB1-9030-4538-9D41-CE7D9584512D}"/>
    <cellStyle name="Nota 38 4 3" xfId="41800" xr:uid="{F648C620-4EA2-4513-91DF-5CE3B4D2E8AA}"/>
    <cellStyle name="Nota 38 5" xfId="41801" xr:uid="{6126A8BB-B7BC-45CF-8D4E-455ABC4BD98E}"/>
    <cellStyle name="Nota 38 6" xfId="41802" xr:uid="{DACE485E-A1C8-4575-896C-2A952D07EFAB}"/>
    <cellStyle name="Nota 39" xfId="14082" xr:uid="{9276CFB0-A8B6-4A34-93F4-3950DC517B2E}"/>
    <cellStyle name="Nota 39 2" xfId="14083" xr:uid="{31509784-DD3E-4965-9B00-C77DC2D086C8}"/>
    <cellStyle name="Nota 39 2 2" xfId="41803" xr:uid="{74F4CBA3-F088-4247-94BC-059503AFADFA}"/>
    <cellStyle name="Nota 39 2 2 2" xfId="41804" xr:uid="{20C7B235-97A0-4BDF-AAC1-1FCE28586E30}"/>
    <cellStyle name="Nota 39 2 2 3" xfId="41805" xr:uid="{88E132F5-AA88-475A-A90A-6D4D07DB7DC8}"/>
    <cellStyle name="Nota 39 2 3" xfId="41806" xr:uid="{F279976C-ED0C-489F-ADB6-8514D8590907}"/>
    <cellStyle name="Nota 39 2 4" xfId="41807" xr:uid="{F19E4C19-A0DD-48CE-9B3A-8AA92F7735AD}"/>
    <cellStyle name="Nota 39 3" xfId="14084" xr:uid="{5917AF5E-C451-496F-96AE-B20FEB06F1FC}"/>
    <cellStyle name="Nota 39 3 2" xfId="41808" xr:uid="{7EE8A354-FD35-426A-8CC8-EAC36C680462}"/>
    <cellStyle name="Nota 39 3 2 2" xfId="41809" xr:uid="{6AAD667C-1130-41A5-BBAC-DCAF30A40F0F}"/>
    <cellStyle name="Nota 39 3 2 3" xfId="41810" xr:uid="{B804F648-4F94-410C-A80B-36FFFD280DAF}"/>
    <cellStyle name="Nota 39 3 3" xfId="41811" xr:uid="{221A336A-A6A7-473E-9675-5D7845A406B1}"/>
    <cellStyle name="Nota 39 3 4" xfId="41812" xr:uid="{0CBE2AFF-2C73-40A7-A229-4DAE06039296}"/>
    <cellStyle name="Nota 39 4" xfId="41813" xr:uid="{DDA99DE1-B320-4B8E-95AB-0CE3E8B31F4C}"/>
    <cellStyle name="Nota 39 4 2" xfId="41814" xr:uid="{C7621623-5BA2-4A4C-AB84-E6E186F33228}"/>
    <cellStyle name="Nota 39 4 3" xfId="41815" xr:uid="{44AA6335-20EC-421A-83EB-2C6FAD13976C}"/>
    <cellStyle name="Nota 39 5" xfId="41816" xr:uid="{E4C3F406-D628-40B4-9ABE-32D545906C2D}"/>
    <cellStyle name="Nota 39 6" xfId="41817" xr:uid="{4CFF0582-5D4A-45D8-92F0-09A91750A66B}"/>
    <cellStyle name="Nota 4" xfId="7595" xr:uid="{01A87F54-4ADB-4C9D-B3B3-478D2F8C5CC5}"/>
    <cellStyle name="Nota 4 10" xfId="14085" xr:uid="{A0C2898C-AB98-4BA5-87D4-D9B1F96C7155}"/>
    <cellStyle name="Nota 4 10 2" xfId="41818" xr:uid="{8FD10A87-41B5-4AA2-929B-AFF92B097053}"/>
    <cellStyle name="Nota 4 10 2 2" xfId="41819" xr:uid="{35D8F15E-3F91-4F8F-9E9C-F8DB6DB37CF9}"/>
    <cellStyle name="Nota 4 10 2 3" xfId="41820" xr:uid="{9DC50DF8-2CF2-4F9C-B9F5-186FF6316FB6}"/>
    <cellStyle name="Nota 4 10 3" xfId="41821" xr:uid="{CE292E10-63FB-4A72-89FC-67DC36FC94BA}"/>
    <cellStyle name="Nota 4 10 4" xfId="41822" xr:uid="{54F03982-5A1A-4B1B-8CD4-46A41BC0B79A}"/>
    <cellStyle name="Nota 4 2" xfId="7596" xr:uid="{44B7A170-34DA-42D3-8447-4C45403394A9}"/>
    <cellStyle name="Nota 4 2 2" xfId="14086" xr:uid="{86461B2F-13E1-41F3-A767-3C93623813FE}"/>
    <cellStyle name="Nota 4 2 2 2" xfId="41823" xr:uid="{F40DABE5-7D2D-4F86-82D7-BBFD289B2028}"/>
    <cellStyle name="Nota 4 2 2 2 2" xfId="41824" xr:uid="{042C0C6E-348F-4634-A71D-FE170734AB78}"/>
    <cellStyle name="Nota 4 2 2 2 3" xfId="41825" xr:uid="{690CA642-28B5-4675-B19D-F4D1629C4E1A}"/>
    <cellStyle name="Nota 4 2 2 3" xfId="41826" xr:uid="{0A864DAC-2829-4450-9D32-D059CBDE83ED}"/>
    <cellStyle name="Nota 4 2 2 4" xfId="41827" xr:uid="{E6C92BB4-576C-4BBA-BC39-69590B53C384}"/>
    <cellStyle name="Nota 4 2 3" xfId="14087" xr:uid="{F0F8E63B-F37B-4F7A-AEE3-5EE2B1BEDFF6}"/>
    <cellStyle name="Nota 4 2 3 2" xfId="41828" xr:uid="{12A61B37-AD38-4DBE-B5F6-01E7925CF948}"/>
    <cellStyle name="Nota 4 2 3 2 2" xfId="41829" xr:uid="{8DA4629C-00D1-4EDE-8C9E-566F5A79BF2D}"/>
    <cellStyle name="Nota 4 2 3 2 3" xfId="41830" xr:uid="{24F42B9A-0C6B-42F1-A242-5EF2B61C79B5}"/>
    <cellStyle name="Nota 4 2 3 3" xfId="41831" xr:uid="{9FEBDAA9-B4BE-48B1-9BFD-2B7BDFF6AAE8}"/>
    <cellStyle name="Nota 4 2 3 4" xfId="41832" xr:uid="{D4DCF20F-6E8D-4423-9165-C0B5628BBDA1}"/>
    <cellStyle name="Nota 4 2 4" xfId="41833" xr:uid="{20B4DDE7-1CA3-4C00-AE1E-CC3DF7F852FF}"/>
    <cellStyle name="Nota 4 2 4 2" xfId="41834" xr:uid="{5A8AC632-AE67-4330-988C-F2EAF1E1B695}"/>
    <cellStyle name="Nota 4 2 4 3" xfId="41835" xr:uid="{7470C80D-6429-4F53-AE5A-4753D0C767D9}"/>
    <cellStyle name="Nota 4 2 5" xfId="41836" xr:uid="{E49661B1-576C-4AAF-B0F9-8EC06C828246}"/>
    <cellStyle name="Nota 4 2 6" xfId="41837" xr:uid="{09E310EC-9DE4-45E2-AA15-DCA49F3E695E}"/>
    <cellStyle name="Nota 4 3" xfId="7597" xr:uid="{36B97AB3-D461-4B6A-893A-E0F0A41A1ED0}"/>
    <cellStyle name="Nota 4 3 2" xfId="14088" xr:uid="{A21EFC15-54B1-4C6C-A0A4-A2EC968A758F}"/>
    <cellStyle name="Nota 4 3 2 2" xfId="41838" xr:uid="{7145240F-7DA0-4F20-B114-4FE693F94BB1}"/>
    <cellStyle name="Nota 4 3 2 2 2" xfId="41839" xr:uid="{E7442C78-0607-4715-88F7-29476A7FB22E}"/>
    <cellStyle name="Nota 4 3 2 2 3" xfId="41840" xr:uid="{6188FF4F-EF63-4FD8-9131-15396ACA4580}"/>
    <cellStyle name="Nota 4 3 2 3" xfId="41841" xr:uid="{3B98C92A-3E9B-424B-8406-50D7EFAD4231}"/>
    <cellStyle name="Nota 4 3 2 4" xfId="41842" xr:uid="{3FC59C48-C5E0-43BE-97FF-798424BDCA3E}"/>
    <cellStyle name="Nota 4 3 3" xfId="14089" xr:uid="{8F52A43C-F211-4825-B468-F668552AEC16}"/>
    <cellStyle name="Nota 4 3 3 2" xfId="41843" xr:uid="{ED34C931-14D1-4170-8F21-F7E9D2AEA19F}"/>
    <cellStyle name="Nota 4 3 3 2 2" xfId="41844" xr:uid="{F3BE0D23-2E42-4A3B-BE3F-B922E5FD3748}"/>
    <cellStyle name="Nota 4 3 3 2 3" xfId="41845" xr:uid="{A865E19D-42F3-4954-84E7-DF46889DA03F}"/>
    <cellStyle name="Nota 4 3 3 3" xfId="41846" xr:uid="{A3E27B3B-94A5-4ED6-974B-AF50DB3CBBFC}"/>
    <cellStyle name="Nota 4 3 3 4" xfId="41847" xr:uid="{F9FBF92B-3C31-4866-A340-9C19D411FFB7}"/>
    <cellStyle name="Nota 4 3 4" xfId="41848" xr:uid="{3905B8C5-0E16-41A9-8941-A07657CFDA6D}"/>
    <cellStyle name="Nota 4 3 4 2" xfId="41849" xr:uid="{A7ABA692-DCF4-4093-B2A7-3F2E63DCAA5E}"/>
    <cellStyle name="Nota 4 3 4 3" xfId="41850" xr:uid="{81E44F24-C473-4971-99BC-5CF0D7C9853A}"/>
    <cellStyle name="Nota 4 3 5" xfId="41851" xr:uid="{B2F183BB-AE20-4344-B7C5-5EE299E0F2C5}"/>
    <cellStyle name="Nota 4 3 6" xfId="41852" xr:uid="{E5564E0B-DD7C-4187-B427-CFE6CF498802}"/>
    <cellStyle name="Nota 4 4" xfId="14090" xr:uid="{6529DA20-4D8A-4E21-86F2-D29B592137C2}"/>
    <cellStyle name="Nota 4 4 2" xfId="14091" xr:uid="{03A94433-A1AA-45C0-B24E-FD2842AF53B5}"/>
    <cellStyle name="Nota 4 4 2 2" xfId="41853" xr:uid="{CB1279AA-1AD5-4FD6-8DAC-B4E30AEEFF79}"/>
    <cellStyle name="Nota 4 4 2 2 2" xfId="41854" xr:uid="{D9CFECE7-9CE4-40C2-B419-DE219A97C2C4}"/>
    <cellStyle name="Nota 4 4 2 2 3" xfId="41855" xr:uid="{10BCCC6C-B920-4D11-8883-09DDF7A7A198}"/>
    <cellStyle name="Nota 4 4 2 3" xfId="41856" xr:uid="{50A39656-9504-47C7-ADDA-C474EC47ACD4}"/>
    <cellStyle name="Nota 4 4 2 4" xfId="41857" xr:uid="{EB66F79D-CBD6-4AA8-9FAE-50E7DE53A3C2}"/>
    <cellStyle name="Nota 4 4 3" xfId="14092" xr:uid="{FF7BCA91-4443-4197-8DDB-3D54087E5A14}"/>
    <cellStyle name="Nota 4 4 3 2" xfId="41858" xr:uid="{47C7861D-D1F0-43D1-B763-786C7D8ECDA6}"/>
    <cellStyle name="Nota 4 4 3 2 2" xfId="41859" xr:uid="{C282FBCF-5D6E-4CD5-913C-9DEC81603B75}"/>
    <cellStyle name="Nota 4 4 3 2 3" xfId="41860" xr:uid="{2D770808-6491-4CF5-8503-F7DC9874ED01}"/>
    <cellStyle name="Nota 4 4 3 3" xfId="41861" xr:uid="{221030BB-E752-41E5-96CE-A3809072278D}"/>
    <cellStyle name="Nota 4 4 3 4" xfId="41862" xr:uid="{CB399940-9801-457B-A29B-924CC6CA12C2}"/>
    <cellStyle name="Nota 4 4 4" xfId="41863" xr:uid="{6E2D0B71-E721-463B-92C6-71750A931392}"/>
    <cellStyle name="Nota 4 4 4 2" xfId="41864" xr:uid="{CB7BB91A-B70A-46D8-8F77-D575F882B773}"/>
    <cellStyle name="Nota 4 4 4 3" xfId="41865" xr:uid="{964C9647-2B0B-4187-8162-3EFDFCBE0ABB}"/>
    <cellStyle name="Nota 4 4 5" xfId="41866" xr:uid="{47696F0C-E646-403C-B9A7-E14AFFFDF54D}"/>
    <cellStyle name="Nota 4 4 6" xfId="41867" xr:uid="{D89789D3-F59C-4830-9313-91E2BD67C297}"/>
    <cellStyle name="Nota 4 5" xfId="14093" xr:uid="{28B1A8B8-C075-41E7-B386-CFB066C13A05}"/>
    <cellStyle name="Nota 4 5 2" xfId="14094" xr:uid="{F1EC1D40-9F4C-4828-9B34-BC599B2408AD}"/>
    <cellStyle name="Nota 4 5 2 2" xfId="41868" xr:uid="{45B886B0-B1D8-4D9B-A71D-306F25758FB9}"/>
    <cellStyle name="Nota 4 5 2 2 2" xfId="41869" xr:uid="{D4B9F971-1BC9-463C-9290-588CF6479A57}"/>
    <cellStyle name="Nota 4 5 2 2 3" xfId="41870" xr:uid="{57B7DE94-0116-4BAB-9EF8-1EB278FF95DD}"/>
    <cellStyle name="Nota 4 5 2 3" xfId="41871" xr:uid="{47E9ECFD-E9A4-4F3A-9869-886D925BB3EB}"/>
    <cellStyle name="Nota 4 5 2 4" xfId="41872" xr:uid="{73DFE563-9AD5-4024-AE0F-EF49903DD59E}"/>
    <cellStyle name="Nota 4 5 3" xfId="14095" xr:uid="{33A366F9-9771-4A70-A10A-0F0ACA52EA49}"/>
    <cellStyle name="Nota 4 5 3 2" xfId="41873" xr:uid="{47FC9F8F-D4C1-4566-A99B-FEF0E950BEFA}"/>
    <cellStyle name="Nota 4 5 3 2 2" xfId="41874" xr:uid="{DE7D8127-0025-419F-BC33-76DBE6AB39F9}"/>
    <cellStyle name="Nota 4 5 3 2 3" xfId="41875" xr:uid="{AB1BE581-FAC0-4AC5-851B-96CB9671085B}"/>
    <cellStyle name="Nota 4 5 3 3" xfId="41876" xr:uid="{C310FE88-EF2E-4480-88CD-C9D3B40B361A}"/>
    <cellStyle name="Nota 4 5 3 4" xfId="41877" xr:uid="{E765B680-7C82-43C9-8E73-212C748B2F82}"/>
    <cellStyle name="Nota 4 5 4" xfId="41878" xr:uid="{0934781B-D217-458F-AD29-361A9E98A896}"/>
    <cellStyle name="Nota 4 5 4 2" xfId="41879" xr:uid="{19F9B2D1-87ED-4C87-BA93-FC254AB353E6}"/>
    <cellStyle name="Nota 4 5 4 3" xfId="41880" xr:uid="{9DCAC0FB-3ABF-4EF3-A64A-BE3BA8508592}"/>
    <cellStyle name="Nota 4 5 5" xfId="41881" xr:uid="{7F6B800E-DFEA-4781-854D-5820B6C2BFB3}"/>
    <cellStyle name="Nota 4 5 6" xfId="41882" xr:uid="{ABD6A52B-1CA3-499E-A875-4EF9F7FD7810}"/>
    <cellStyle name="Nota 4 6" xfId="14096" xr:uid="{9C1999F8-E496-4201-AE0E-881A394F5182}"/>
    <cellStyle name="Nota 4 6 2" xfId="14097" xr:uid="{9F662914-100F-416E-AF8C-626C45898A73}"/>
    <cellStyle name="Nota 4 6 2 2" xfId="41883" xr:uid="{5D5201E6-A335-4249-BEBB-4987A3D45C0B}"/>
    <cellStyle name="Nota 4 6 2 2 2" xfId="41884" xr:uid="{10F3AA0F-C23C-49A1-93C2-1028DEE228FB}"/>
    <cellStyle name="Nota 4 6 2 2 3" xfId="41885" xr:uid="{3EF91106-1340-4DCC-A673-5DF54575DD93}"/>
    <cellStyle name="Nota 4 6 2 3" xfId="41886" xr:uid="{C736F434-38DA-436A-8303-1BA4983BF512}"/>
    <cellStyle name="Nota 4 6 2 4" xfId="41887" xr:uid="{3CEF0EFA-7DE4-4CB6-9EAC-8AA8CA11DAD0}"/>
    <cellStyle name="Nota 4 6 3" xfId="14098" xr:uid="{259EB925-D7C2-40EB-9034-B4B7103F0A55}"/>
    <cellStyle name="Nota 4 6 3 2" xfId="41888" xr:uid="{C4D91715-5DBE-4CA3-8945-A5869381AD38}"/>
    <cellStyle name="Nota 4 6 3 2 2" xfId="41889" xr:uid="{BB19B650-474B-4143-9B67-A5700E507EEA}"/>
    <cellStyle name="Nota 4 6 3 2 3" xfId="41890" xr:uid="{276AF535-CAF4-482B-B73F-46B95676E687}"/>
    <cellStyle name="Nota 4 6 3 3" xfId="41891" xr:uid="{C4CFA4F8-E9B8-43A7-8262-A3DA4CB4B2B0}"/>
    <cellStyle name="Nota 4 6 3 4" xfId="41892" xr:uid="{EDA95F52-DC11-489E-9985-6F9CF22B77D9}"/>
    <cellStyle name="Nota 4 6 4" xfId="41893" xr:uid="{8F77CEE4-D6EB-43A7-ACDE-CAAB5B3D44B8}"/>
    <cellStyle name="Nota 4 6 4 2" xfId="41894" xr:uid="{772D93BD-78AA-43BB-909B-FD607A99666B}"/>
    <cellStyle name="Nota 4 6 4 3" xfId="41895" xr:uid="{D2A28B45-F977-4C13-AE5B-2F73E387E6E9}"/>
    <cellStyle name="Nota 4 6 5" xfId="41896" xr:uid="{8128B4A6-A8D5-4DFB-A08E-CAC299363793}"/>
    <cellStyle name="Nota 4 6 6" xfId="41897" xr:uid="{F902B4BA-8E72-4A3F-8E6F-18FD3206F6F5}"/>
    <cellStyle name="Nota 4 7" xfId="14099" xr:uid="{21C95ADC-5643-4B9A-8A5A-01DAA4E3BDFA}"/>
    <cellStyle name="Nota 4 7 2" xfId="14100" xr:uid="{F59AB3D9-B286-42FC-B7E9-24F84A646D85}"/>
    <cellStyle name="Nota 4 7 2 2" xfId="41898" xr:uid="{1919E9B6-F512-4D16-B729-A7FCB2882968}"/>
    <cellStyle name="Nota 4 7 2 2 2" xfId="41899" xr:uid="{ADB61A67-854A-4ED2-8F44-688856806650}"/>
    <cellStyle name="Nota 4 7 2 2 3" xfId="41900" xr:uid="{171DB46B-97D2-41F7-B6D1-3B431B837EA3}"/>
    <cellStyle name="Nota 4 7 2 3" xfId="41901" xr:uid="{138F7403-F0AD-45F6-9D0E-BA70B89E3084}"/>
    <cellStyle name="Nota 4 7 2 4" xfId="41902" xr:uid="{30E34C8D-C6E2-49E9-BB67-8FB51CD230F6}"/>
    <cellStyle name="Nota 4 7 3" xfId="14101" xr:uid="{3A37B22F-42B8-414D-B135-DDF2E3C10413}"/>
    <cellStyle name="Nota 4 7 3 2" xfId="41903" xr:uid="{4B6E836B-FBD6-49F1-91AE-77AFF273E7E0}"/>
    <cellStyle name="Nota 4 7 3 2 2" xfId="41904" xr:uid="{79C6D902-4848-41E5-9623-78FD6C56D857}"/>
    <cellStyle name="Nota 4 7 3 2 3" xfId="41905" xr:uid="{44CE35C3-67D8-4FAA-947A-29E56895697B}"/>
    <cellStyle name="Nota 4 7 3 3" xfId="41906" xr:uid="{76F832ED-F0CD-4AC0-87E7-199ED0EB47DA}"/>
    <cellStyle name="Nota 4 7 3 4" xfId="41907" xr:uid="{3AA37D1E-A945-4F51-8C86-EC4FE9491C92}"/>
    <cellStyle name="Nota 4 7 4" xfId="41908" xr:uid="{FA853633-3565-4D36-8FED-2096B0E4A1BF}"/>
    <cellStyle name="Nota 4 7 4 2" xfId="41909" xr:uid="{9D0E3ED0-DFF6-4AFE-9AA7-47BCA77969E0}"/>
    <cellStyle name="Nota 4 7 4 3" xfId="41910" xr:uid="{F06B59C2-8717-4B7F-BB46-A65F38BEC868}"/>
    <cellStyle name="Nota 4 7 5" xfId="41911" xr:uid="{B29B71EB-F674-45FA-A781-D1125EB29411}"/>
    <cellStyle name="Nota 4 7 6" xfId="41912" xr:uid="{7A679560-E1E1-427E-81EB-D9472AEE5E30}"/>
    <cellStyle name="Nota 4 8" xfId="14102" xr:uid="{B54EE211-8892-4E20-AFC7-C79AAB9CEA04}"/>
    <cellStyle name="Nota 4 8 2" xfId="14103" xr:uid="{87587041-ACFA-4CA1-A8EB-3F051ED3389E}"/>
    <cellStyle name="Nota 4 8 2 2" xfId="41913" xr:uid="{30D768D9-02EF-464E-B293-5094C17D5ACD}"/>
    <cellStyle name="Nota 4 8 2 2 2" xfId="41914" xr:uid="{DA68D65C-456D-41D9-B7AB-3FE2240318F8}"/>
    <cellStyle name="Nota 4 8 2 2 3" xfId="41915" xr:uid="{0C71E87C-D649-448D-A2C7-FC108C33B7ED}"/>
    <cellStyle name="Nota 4 8 2 3" xfId="41916" xr:uid="{C0CDFC9D-FE7A-49CF-A214-C795242111A2}"/>
    <cellStyle name="Nota 4 8 2 4" xfId="41917" xr:uid="{61398352-8228-478B-83DD-BD64F385E3F6}"/>
    <cellStyle name="Nota 4 8 3" xfId="14104" xr:uid="{5C11C477-7D6A-4F00-8AB9-A87E2B79BDF4}"/>
    <cellStyle name="Nota 4 8 3 2" xfId="41918" xr:uid="{8B3FB54E-8468-406C-B061-98BF52F9B493}"/>
    <cellStyle name="Nota 4 8 3 2 2" xfId="41919" xr:uid="{0511FF59-06B5-4649-960E-59BC079F88CC}"/>
    <cellStyle name="Nota 4 8 3 2 3" xfId="41920" xr:uid="{629B7BAF-6B13-468E-9B9E-7481D5ADEA2E}"/>
    <cellStyle name="Nota 4 8 3 3" xfId="41921" xr:uid="{367214CB-8D61-4A8C-AE87-57BDDD09C518}"/>
    <cellStyle name="Nota 4 8 3 4" xfId="41922" xr:uid="{6F13A696-6D91-4E03-B692-419A66409455}"/>
    <cellStyle name="Nota 4 8 4" xfId="41923" xr:uid="{6E96433B-33F9-472B-9CB7-3AD98FA7CC3E}"/>
    <cellStyle name="Nota 4 8 4 2" xfId="41924" xr:uid="{CDDF4BF5-AB19-4E4C-8302-8AA8E901A9A8}"/>
    <cellStyle name="Nota 4 8 4 3" xfId="41925" xr:uid="{43004310-3910-4C69-9FFF-BF7EAA651C08}"/>
    <cellStyle name="Nota 4 8 5" xfId="41926" xr:uid="{37D17673-01BF-416C-881C-809B84E99CC1}"/>
    <cellStyle name="Nota 4 8 6" xfId="41927" xr:uid="{8C4005DF-FD9A-4AA0-851B-FD0D8A159812}"/>
    <cellStyle name="Nota 4 9" xfId="14105" xr:uid="{4B556CE8-1B41-40A6-9B08-0E344417A1BD}"/>
    <cellStyle name="Nota 4 9 2" xfId="41928" xr:uid="{3F505CAB-3B92-4E91-91BE-DF81CFB2C533}"/>
    <cellStyle name="Nota 4 9 2 2" xfId="41929" xr:uid="{35126B21-C8C5-4172-B23A-08CB9E4D6E05}"/>
    <cellStyle name="Nota 4 9 2 3" xfId="41930" xr:uid="{43B1CFBE-CD98-4EF0-9AF1-0D8308107BF1}"/>
    <cellStyle name="Nota 4 9 3" xfId="41931" xr:uid="{F87AF288-1F8C-45E5-92D1-77BD8074813D}"/>
    <cellStyle name="Nota 4 9 4" xfId="41932" xr:uid="{227447E4-ED02-44E8-91BE-F8550E4F3640}"/>
    <cellStyle name="Nota 40" xfId="14106" xr:uid="{198D81A9-19C4-44A1-A017-48CDA8C58432}"/>
    <cellStyle name="Nota 40 2" xfId="14107" xr:uid="{C953BBDF-5607-4BA4-A61D-4FE4BF6214C0}"/>
    <cellStyle name="Nota 40 2 2" xfId="41933" xr:uid="{D102543D-1A97-4964-8C81-768E05333C78}"/>
    <cellStyle name="Nota 40 2 2 2" xfId="41934" xr:uid="{C804AFE0-702A-454A-ADC3-80DE8208E7E3}"/>
    <cellStyle name="Nota 40 2 2 3" xfId="41935" xr:uid="{46DAC947-4018-4AE9-9861-B0094954B001}"/>
    <cellStyle name="Nota 40 2 3" xfId="41936" xr:uid="{71AB4251-2B16-445E-A925-F367BC1BC51B}"/>
    <cellStyle name="Nota 40 2 4" xfId="41937" xr:uid="{2CB4E5AA-03DF-46D1-8260-D619C30A489D}"/>
    <cellStyle name="Nota 40 3" xfId="14108" xr:uid="{3DF4A573-0047-4A3A-8D37-630128186334}"/>
    <cellStyle name="Nota 40 3 2" xfId="41938" xr:uid="{B7D9BFBF-0578-4C89-B462-2C6E16CD0940}"/>
    <cellStyle name="Nota 40 3 2 2" xfId="41939" xr:uid="{8F985BDA-BD19-4680-BD60-4BA800C83F24}"/>
    <cellStyle name="Nota 40 3 2 3" xfId="41940" xr:uid="{FB4F0816-6F6F-40F3-8AFF-0A2F682283C1}"/>
    <cellStyle name="Nota 40 3 3" xfId="41941" xr:uid="{962D4D5F-BC8B-4263-A7D1-3273C9476473}"/>
    <cellStyle name="Nota 40 3 4" xfId="41942" xr:uid="{7C1A4280-BBC8-4AA6-87DC-6FF9B120BFFA}"/>
    <cellStyle name="Nota 40 4" xfId="41943" xr:uid="{13F03CB1-6749-4D47-BCC0-DE408B56AA51}"/>
    <cellStyle name="Nota 40 4 2" xfId="41944" xr:uid="{00D5319F-AC12-4275-858A-0ED5F4C35668}"/>
    <cellStyle name="Nota 40 4 3" xfId="41945" xr:uid="{8675F551-FC3D-43D4-9F1C-757AB8D15CF1}"/>
    <cellStyle name="Nota 40 5" xfId="41946" xr:uid="{3DE3DE7F-61F8-496A-B383-0B3A3F9FC737}"/>
    <cellStyle name="Nota 40 6" xfId="41947" xr:uid="{5BAAE482-E370-4791-89AB-FBAC8D3A4661}"/>
    <cellStyle name="Nota 41" xfId="14109" xr:uid="{B7925EBA-94E6-4E27-9043-00C154FD95EE}"/>
    <cellStyle name="Nota 41 2" xfId="14110" xr:uid="{2B4F31F6-9BE4-4E5F-BFD3-0ADB82AE47A1}"/>
    <cellStyle name="Nota 41 2 2" xfId="41948" xr:uid="{743CDFA1-7C67-4C1B-80C5-13B35358E266}"/>
    <cellStyle name="Nota 41 2 2 2" xfId="41949" xr:uid="{16F6348E-6C94-4237-BAC4-F295A58836DA}"/>
    <cellStyle name="Nota 41 2 2 3" xfId="41950" xr:uid="{B20FB479-AE5F-4771-B711-A2EED13209E6}"/>
    <cellStyle name="Nota 41 2 3" xfId="41951" xr:uid="{99881E1A-962F-4C16-850D-14DB400CE5E3}"/>
    <cellStyle name="Nota 41 2 4" xfId="41952" xr:uid="{A2EC4B95-3E3F-4F93-90AA-2C8FED5DE7D2}"/>
    <cellStyle name="Nota 41 3" xfId="14111" xr:uid="{7F741204-B716-4DCF-90A3-5A5CDD1CEF29}"/>
    <cellStyle name="Nota 41 3 2" xfId="41953" xr:uid="{0F8D78B8-8917-4C5E-B776-0058D80FAE6D}"/>
    <cellStyle name="Nota 41 3 2 2" xfId="41954" xr:uid="{B6D1B0F3-B88C-4EDD-AEA8-C71A5CE7FFB0}"/>
    <cellStyle name="Nota 41 3 2 3" xfId="41955" xr:uid="{E6F0302E-A9D5-4503-AE5F-2088EB212755}"/>
    <cellStyle name="Nota 41 3 3" xfId="41956" xr:uid="{8B1E726E-C57A-4505-93BE-B1383E7D9774}"/>
    <cellStyle name="Nota 41 3 4" xfId="41957" xr:uid="{F81418E7-4499-4068-8626-3C3C7191B52D}"/>
    <cellStyle name="Nota 41 4" xfId="41958" xr:uid="{6BFEC16C-6686-42B3-8122-2A2C1AA8D66D}"/>
    <cellStyle name="Nota 41 4 2" xfId="41959" xr:uid="{A51D5924-8A5F-4E9D-9A0B-161DF7BE3513}"/>
    <cellStyle name="Nota 41 4 3" xfId="41960" xr:uid="{FC9B9A33-6553-4425-A5AB-BA4734BF8F07}"/>
    <cellStyle name="Nota 41 5" xfId="41961" xr:uid="{AB2C872E-6B65-4539-94CE-B4AE628F4BEB}"/>
    <cellStyle name="Nota 41 6" xfId="41962" xr:uid="{AB181DDE-3995-4992-83F8-061AFDF9393B}"/>
    <cellStyle name="Nota 42" xfId="14112" xr:uid="{BA1BA145-3B8E-43DD-9C3A-5688270F184D}"/>
    <cellStyle name="Nota 42 2" xfId="14113" xr:uid="{53AC950E-2110-4492-88BF-419CA05E5C1A}"/>
    <cellStyle name="Nota 42 2 2" xfId="41963" xr:uid="{4DB4E3D7-4B2B-4822-9F76-3789C09EA48D}"/>
    <cellStyle name="Nota 42 2 2 2" xfId="41964" xr:uid="{BA751978-B2EE-4BFC-BC55-DD1EA96A6C3D}"/>
    <cellStyle name="Nota 42 2 2 3" xfId="41965" xr:uid="{15C69C95-6040-4965-8EC5-8192D5FB396F}"/>
    <cellStyle name="Nota 42 2 3" xfId="41966" xr:uid="{26A76A0D-33E0-4074-ADBF-120A1E38E8C1}"/>
    <cellStyle name="Nota 42 2 4" xfId="41967" xr:uid="{FCF76771-A22C-4248-A455-07FAF7FDA39C}"/>
    <cellStyle name="Nota 42 3" xfId="14114" xr:uid="{72EB3EA3-C641-45AC-BAA4-EED51003BCC5}"/>
    <cellStyle name="Nota 42 3 2" xfId="41968" xr:uid="{35BE9FAC-7087-4CA0-BD21-8931EA65A3F9}"/>
    <cellStyle name="Nota 42 3 2 2" xfId="41969" xr:uid="{B9287C22-5766-4D5A-9077-D665C602988A}"/>
    <cellStyle name="Nota 42 3 2 3" xfId="41970" xr:uid="{38826FFB-7674-479F-8E96-76DE165181B2}"/>
    <cellStyle name="Nota 42 3 3" xfId="41971" xr:uid="{662DF3B0-F21E-4726-993B-B81596783492}"/>
    <cellStyle name="Nota 42 3 4" xfId="41972" xr:uid="{145D7C82-0191-4A7B-A04C-898F1C430B2F}"/>
    <cellStyle name="Nota 42 4" xfId="41973" xr:uid="{14DE23B1-5930-4AF0-9BBC-15C06630523F}"/>
    <cellStyle name="Nota 42 4 2" xfId="41974" xr:uid="{C42346AA-C7A5-4987-945B-0CE5D98C9E4D}"/>
    <cellStyle name="Nota 42 4 3" xfId="41975" xr:uid="{924D8D0D-A0FA-4DD3-9FCF-BC2A3548E520}"/>
    <cellStyle name="Nota 42 5" xfId="41976" xr:uid="{C6A0C0B3-7150-4C89-8ACC-DC78E76C784D}"/>
    <cellStyle name="Nota 42 6" xfId="41977" xr:uid="{A3068A51-695F-4DCF-878D-1ECCE564C499}"/>
    <cellStyle name="Nota 43" xfId="14115" xr:uid="{8E37982D-4FBA-4CA3-A74F-4A211D68DDC4}"/>
    <cellStyle name="Nota 43 2" xfId="14116" xr:uid="{F008B6D7-F70E-44B8-916C-EAAB52BA8F66}"/>
    <cellStyle name="Nota 43 2 2" xfId="41978" xr:uid="{A51CB810-35C4-431B-B374-53A8E7A11517}"/>
    <cellStyle name="Nota 43 2 2 2" xfId="41979" xr:uid="{85C83C97-FF76-4BC6-998F-6AA427A2D73F}"/>
    <cellStyle name="Nota 43 2 2 3" xfId="41980" xr:uid="{6BB03179-91A6-4507-89AA-529D90A21DD1}"/>
    <cellStyle name="Nota 43 2 3" xfId="41981" xr:uid="{4A72B231-6642-44A5-A308-FE13F356334C}"/>
    <cellStyle name="Nota 43 2 4" xfId="41982" xr:uid="{CD76DC93-1341-423C-B7AF-98F0C6C16F19}"/>
    <cellStyle name="Nota 43 3" xfId="41983" xr:uid="{BF282F5A-BE2D-48F8-A03B-BD4E9332133F}"/>
    <cellStyle name="Nota 43 3 2" xfId="41984" xr:uid="{9C482F74-C1A9-4123-A262-C752E650579A}"/>
    <cellStyle name="Nota 43 3 3" xfId="41985" xr:uid="{6AC308FB-51EA-46F6-9ABE-291E8EAF268C}"/>
    <cellStyle name="Nota 43 4" xfId="41986" xr:uid="{EE7F5F5E-893A-42FE-8525-4676EF3525A4}"/>
    <cellStyle name="Nota 43 5" xfId="41987" xr:uid="{96034A58-DBA7-4A09-8C78-4E257C54C2C6}"/>
    <cellStyle name="Nota 44" xfId="14117" xr:uid="{6CC5017A-A130-4DC1-8594-900FB2E81411}"/>
    <cellStyle name="Nota 44 2" xfId="14118" xr:uid="{6AD05098-1E73-4E40-A9CC-C1584FEC7DB2}"/>
    <cellStyle name="Nota 44 2 2" xfId="41988" xr:uid="{F870EB78-188A-455F-8EA0-3019216A55F0}"/>
    <cellStyle name="Nota 44 2 2 2" xfId="41989" xr:uid="{FD69970A-5150-4B8A-B8CC-09C67E9D50E9}"/>
    <cellStyle name="Nota 44 2 2 3" xfId="41990" xr:uid="{C4FD684E-4A98-4075-BE48-25219DED72DA}"/>
    <cellStyle name="Nota 44 2 3" xfId="41991" xr:uid="{133904EE-5BE7-4957-BEBA-DE7616EFF622}"/>
    <cellStyle name="Nota 44 2 4" xfId="41992" xr:uid="{2BFC337C-C553-4991-9E29-96E2EDFB29A8}"/>
    <cellStyle name="Nota 44 3" xfId="41993" xr:uid="{4964DE70-0CC8-4CBA-8866-AA3F85D19B5A}"/>
    <cellStyle name="Nota 44 3 2" xfId="41994" xr:uid="{1A7685F5-EF0C-44A0-8CCF-6E49FAB2BED3}"/>
    <cellStyle name="Nota 44 3 3" xfId="41995" xr:uid="{12FCD64A-9861-45E5-8FF6-FE12A39488BE}"/>
    <cellStyle name="Nota 44 4" xfId="41996" xr:uid="{D96306F4-20FF-47EE-8AF7-08C87B139E14}"/>
    <cellStyle name="Nota 44 5" xfId="41997" xr:uid="{F51A3D42-F1F4-458D-99A0-DC2A8D569766}"/>
    <cellStyle name="Nota 45" xfId="14119" xr:uid="{71C7454F-F0E2-410A-B68D-D2659E6A36F6}"/>
    <cellStyle name="Nota 45 2" xfId="14120" xr:uid="{FB23B48A-1284-4767-AACC-E4C869FE2599}"/>
    <cellStyle name="Nota 45 2 2" xfId="41998" xr:uid="{8F34159E-4863-4DC6-A918-7C95220BB87A}"/>
    <cellStyle name="Nota 45 2 2 2" xfId="41999" xr:uid="{86DD7D66-9425-4FA3-B2FA-17157AF94593}"/>
    <cellStyle name="Nota 45 2 2 3" xfId="42000" xr:uid="{29E134B1-C676-4B65-B778-5510966D3E56}"/>
    <cellStyle name="Nota 45 2 3" xfId="42001" xr:uid="{284CD55B-7970-471A-B4B1-AC016BD8C67E}"/>
    <cellStyle name="Nota 45 2 4" xfId="42002" xr:uid="{5E634493-7DEE-4A98-9023-564F083DAAA1}"/>
    <cellStyle name="Nota 45 3" xfId="42003" xr:uid="{CCB25E39-35E6-4632-BE73-0388E6745E06}"/>
    <cellStyle name="Nota 45 3 2" xfId="42004" xr:uid="{9E45C218-1AED-4525-B50E-E7E888FFFFCE}"/>
    <cellStyle name="Nota 45 3 3" xfId="42005" xr:uid="{56FF4682-E264-44B1-BE21-A69ED63D5550}"/>
    <cellStyle name="Nota 45 4" xfId="42006" xr:uid="{0A28A636-830A-42BC-ABC3-FE13CE9B81AE}"/>
    <cellStyle name="Nota 45 5" xfId="42007" xr:uid="{22A01648-394E-4634-9663-8A7D81670EA7}"/>
    <cellStyle name="Nota 46" xfId="14121" xr:uid="{B26F2355-7C48-48A0-BA0A-A07AE6B6CE1D}"/>
    <cellStyle name="Nota 46 2" xfId="14122" xr:uid="{69F9EE72-CF97-4721-AA98-882C7E3D13A1}"/>
    <cellStyle name="Nota 46 2 2" xfId="42008" xr:uid="{C9C567F0-F504-4EDE-A64D-3186D8730694}"/>
    <cellStyle name="Nota 46 2 2 2" xfId="42009" xr:uid="{9A162800-94BA-4709-AC30-315B3949646E}"/>
    <cellStyle name="Nota 46 2 2 3" xfId="42010" xr:uid="{0520F771-6B3D-405C-AD28-BD7849F52A28}"/>
    <cellStyle name="Nota 46 2 3" xfId="42011" xr:uid="{E3D6D240-2163-43E6-A61D-62542E9BF69E}"/>
    <cellStyle name="Nota 46 2 4" xfId="42012" xr:uid="{1FFAD953-269A-490D-9AE8-F1A765B4CC10}"/>
    <cellStyle name="Nota 46 3" xfId="42013" xr:uid="{5DAB8F02-2FA4-4891-91B6-CE3A5D7A7DBA}"/>
    <cellStyle name="Nota 46 3 2" xfId="42014" xr:uid="{C318E84E-FCDB-496F-8228-6F587FBF9F19}"/>
    <cellStyle name="Nota 46 3 3" xfId="42015" xr:uid="{DC5FE5B1-AADE-4B1A-B823-38F3E20C210E}"/>
    <cellStyle name="Nota 46 4" xfId="42016" xr:uid="{BE015AE6-E98F-4348-A61C-EC3546DD467D}"/>
    <cellStyle name="Nota 46 5" xfId="42017" xr:uid="{7FEEA273-B4E4-473D-AAB3-B665559066E0}"/>
    <cellStyle name="Nota 47" xfId="14123" xr:uid="{1ACE66FC-EA28-4CF9-8982-5737F08D4EAE}"/>
    <cellStyle name="Nota 47 2" xfId="14124" xr:uid="{921EDCC5-67D5-4054-B27F-C0D423F66619}"/>
    <cellStyle name="Nota 47 2 2" xfId="42018" xr:uid="{002D6494-3699-4A9C-8FED-E3E02824A6A4}"/>
    <cellStyle name="Nota 47 2 2 2" xfId="42019" xr:uid="{E3DA9855-23FC-496E-BF99-FEB0961FCEEB}"/>
    <cellStyle name="Nota 47 2 2 3" xfId="42020" xr:uid="{190CD4DF-9E25-459C-9740-24AFDDD01176}"/>
    <cellStyle name="Nota 47 2 3" xfId="42021" xr:uid="{3C988C36-FEE0-40A7-A830-4F16977C5010}"/>
    <cellStyle name="Nota 47 2 4" xfId="42022" xr:uid="{60E6BA69-03DB-45CC-AE51-D70CC0E70D24}"/>
    <cellStyle name="Nota 47 3" xfId="42023" xr:uid="{2B26874F-AA5D-4B05-999B-09FBA8EA64A8}"/>
    <cellStyle name="Nota 47 3 2" xfId="42024" xr:uid="{116161ED-9109-4D23-BC87-0A957DA6D3F8}"/>
    <cellStyle name="Nota 47 3 3" xfId="42025" xr:uid="{055C43A8-A971-4EDA-BE82-07A80ABE7FB2}"/>
    <cellStyle name="Nota 47 4" xfId="42026" xr:uid="{AA30DF0C-00F7-4853-B918-67D1E2F56E3F}"/>
    <cellStyle name="Nota 47 5" xfId="42027" xr:uid="{FF522BEE-C5BB-455E-953E-CBCF98221708}"/>
    <cellStyle name="Nota 48" xfId="14125" xr:uid="{6356A7E9-8DC6-4EFE-ACB0-2C0CF0A8CD1F}"/>
    <cellStyle name="Nota 48 2" xfId="14126" xr:uid="{0CE4A110-A5A7-48FC-884F-29B599645175}"/>
    <cellStyle name="Nota 48 2 2" xfId="42028" xr:uid="{970E8BF1-FB37-4D01-88E4-026936527331}"/>
    <cellStyle name="Nota 48 2 2 2" xfId="42029" xr:uid="{44208197-4784-4A5D-8C5C-2B6E5CB4B119}"/>
    <cellStyle name="Nota 48 2 2 3" xfId="42030" xr:uid="{6F1D0D9C-1F8B-4FA5-8C05-EF555BE24BAB}"/>
    <cellStyle name="Nota 48 2 3" xfId="42031" xr:uid="{E3068B45-EF39-48F9-8340-865B08060FD8}"/>
    <cellStyle name="Nota 48 2 4" xfId="42032" xr:uid="{EF1BAFFB-F537-472F-9904-0CD54FB59F4D}"/>
    <cellStyle name="Nota 48 3" xfId="42033" xr:uid="{713DA497-9A2E-44AB-AC70-BBA444F0E544}"/>
    <cellStyle name="Nota 48 3 2" xfId="42034" xr:uid="{50BFCB40-309E-4036-8B9F-6BB21AFAEC6A}"/>
    <cellStyle name="Nota 48 3 3" xfId="42035" xr:uid="{1D07F925-291E-44FC-9033-7A35B538D3B2}"/>
    <cellStyle name="Nota 48 4" xfId="42036" xr:uid="{9E66FB1D-3A37-446B-A0BB-A27B1FA96DDA}"/>
    <cellStyle name="Nota 48 5" xfId="42037" xr:uid="{1583ECD8-FA22-4DCB-AB81-D27273F21CC2}"/>
    <cellStyle name="Nota 49" xfId="14127" xr:uid="{A7C3B25D-B213-4A30-AE7B-84069BD2471A}"/>
    <cellStyle name="Nota 49 2" xfId="14128" xr:uid="{C717C257-81C1-402C-9323-42757D08C432}"/>
    <cellStyle name="Nota 49 2 2" xfId="42038" xr:uid="{104E8314-E218-4958-80BB-6E8262BE3077}"/>
    <cellStyle name="Nota 49 2 2 2" xfId="42039" xr:uid="{CD6299A1-C583-4435-8664-E156AB45A7BE}"/>
    <cellStyle name="Nota 49 2 2 3" xfId="42040" xr:uid="{A1175C68-15FB-41E5-816F-3315CF203386}"/>
    <cellStyle name="Nota 49 2 3" xfId="42041" xr:uid="{57251F0C-9147-4721-B740-B0B8AFF5AF2E}"/>
    <cellStyle name="Nota 49 2 4" xfId="42042" xr:uid="{4160B5B8-6B11-4BBF-99DD-0D656F1EA1FD}"/>
    <cellStyle name="Nota 49 3" xfId="42043" xr:uid="{7413E8FA-496B-444E-AF74-3E3F01588930}"/>
    <cellStyle name="Nota 49 3 2" xfId="42044" xr:uid="{E82BF668-F05E-4558-B221-F41DAF6C32B9}"/>
    <cellStyle name="Nota 49 3 3" xfId="42045" xr:uid="{F498232E-4802-4BFD-A628-E28B7BF7079F}"/>
    <cellStyle name="Nota 49 4" xfId="42046" xr:uid="{8539FC87-34B1-4BDC-A64D-832ACB563096}"/>
    <cellStyle name="Nota 49 5" xfId="42047" xr:uid="{C4A10399-C14A-4580-8E75-C4DF249F35DF}"/>
    <cellStyle name="Nota 5" xfId="7598" xr:uid="{758BEBB0-AF07-49DE-8C9A-278EC0B03F09}"/>
    <cellStyle name="Nota 5 10" xfId="14129" xr:uid="{50931079-D7EF-44E6-9A3A-2B1B7175EA3C}"/>
    <cellStyle name="Nota 5 10 2" xfId="42048" xr:uid="{3EF3C9D7-17A9-4299-868D-04BD47BFBFF5}"/>
    <cellStyle name="Nota 5 10 2 2" xfId="42049" xr:uid="{AE960117-EE24-41AC-B183-7A9D006FEAB9}"/>
    <cellStyle name="Nota 5 10 2 3" xfId="42050" xr:uid="{E2D6A69A-E823-4066-8BDB-437A012944EA}"/>
    <cellStyle name="Nota 5 10 3" xfId="42051" xr:uid="{7E929B39-431A-47D0-BF74-B1FD9D6F3706}"/>
    <cellStyle name="Nota 5 10 4" xfId="42052" xr:uid="{A1816160-F3CA-4488-BD02-FF7E975DA5D1}"/>
    <cellStyle name="Nota 5 2" xfId="7599" xr:uid="{C46B7652-4BEC-4E26-958B-1019D7240452}"/>
    <cellStyle name="Nota 5 2 2" xfId="14130" xr:uid="{6EA7E6A7-36B7-41D5-9481-23626F687951}"/>
    <cellStyle name="Nota 5 2 2 2" xfId="42053" xr:uid="{F6A5B9CD-918E-49FD-BF30-4D0FE68EE2B5}"/>
    <cellStyle name="Nota 5 2 2 2 2" xfId="42054" xr:uid="{EDB671B3-23B0-4D76-A4B3-883172AB77AB}"/>
    <cellStyle name="Nota 5 2 2 2 3" xfId="42055" xr:uid="{C347F3C0-EEA5-4F01-980F-D49EB2840036}"/>
    <cellStyle name="Nota 5 2 2 3" xfId="42056" xr:uid="{831136BA-45A4-443B-8E82-B442AD906543}"/>
    <cellStyle name="Nota 5 2 2 4" xfId="42057" xr:uid="{1BF794E2-6107-4212-8E67-2193D0084F2D}"/>
    <cellStyle name="Nota 5 2 3" xfId="14131" xr:uid="{3647C407-D48F-457B-8D79-2C3AFA5DCDF4}"/>
    <cellStyle name="Nota 5 2 3 2" xfId="42058" xr:uid="{8451EFC5-A68A-4340-9CAD-7CEF533EB1AD}"/>
    <cellStyle name="Nota 5 2 3 2 2" xfId="42059" xr:uid="{CF452B45-8CB9-4C87-A4CA-4A842E0B28DC}"/>
    <cellStyle name="Nota 5 2 3 2 3" xfId="42060" xr:uid="{9B412DA5-616D-4E10-B40B-4F628688F549}"/>
    <cellStyle name="Nota 5 2 3 3" xfId="42061" xr:uid="{0E6244D3-0F9D-46F8-A45F-722A759DCBED}"/>
    <cellStyle name="Nota 5 2 3 4" xfId="42062" xr:uid="{A0465D0C-63A0-4984-B498-417B39F75D7B}"/>
    <cellStyle name="Nota 5 2 4" xfId="42063" xr:uid="{63B52543-A294-4499-B705-353AC3B8D238}"/>
    <cellStyle name="Nota 5 2 4 2" xfId="42064" xr:uid="{9312138B-9267-4ACD-875D-22BDC8F04E2E}"/>
    <cellStyle name="Nota 5 2 4 3" xfId="42065" xr:uid="{13E0E531-6ABE-4309-9219-9A23D2A0FD15}"/>
    <cellStyle name="Nota 5 2 5" xfId="42066" xr:uid="{01C41A95-92B5-43A9-A9BF-AC2623A2B320}"/>
    <cellStyle name="Nota 5 2 6" xfId="42067" xr:uid="{759176C9-E09D-4875-B15D-76C6FCF73A4C}"/>
    <cellStyle name="Nota 5 3" xfId="7600" xr:uid="{E2BAD4A3-0E45-4EB9-B912-1541372A20BD}"/>
    <cellStyle name="Nota 5 3 2" xfId="14132" xr:uid="{B250284A-0907-4B21-8776-D528E55AC0CB}"/>
    <cellStyle name="Nota 5 3 2 2" xfId="42068" xr:uid="{6C011424-8BD7-4B7F-8BBD-A3B6F742F80A}"/>
    <cellStyle name="Nota 5 3 2 2 2" xfId="42069" xr:uid="{5111C01E-0B6E-415F-A2C3-63F67827E081}"/>
    <cellStyle name="Nota 5 3 2 2 3" xfId="42070" xr:uid="{5BF5A615-A81E-414B-90C9-67E43939704B}"/>
    <cellStyle name="Nota 5 3 2 3" xfId="42071" xr:uid="{02E0638D-4281-4BA7-A555-CD47A38EC529}"/>
    <cellStyle name="Nota 5 3 2 4" xfId="42072" xr:uid="{0E854076-5350-4EC4-B694-D3D33B470654}"/>
    <cellStyle name="Nota 5 3 3" xfId="14133" xr:uid="{74705E34-CFF3-40D9-97B3-EA5CB78A2155}"/>
    <cellStyle name="Nota 5 3 3 2" xfId="42073" xr:uid="{3C5D02AD-1147-474C-8203-51F2B6B4B8FC}"/>
    <cellStyle name="Nota 5 3 3 2 2" xfId="42074" xr:uid="{F73EAE4E-E18C-42A0-9EBA-808825CBC47E}"/>
    <cellStyle name="Nota 5 3 3 2 3" xfId="42075" xr:uid="{EA591046-5D2C-4DD4-A555-2542A6543BEB}"/>
    <cellStyle name="Nota 5 3 3 3" xfId="42076" xr:uid="{0E755891-AB6E-4D37-9F04-DCD7CBC6705F}"/>
    <cellStyle name="Nota 5 3 3 4" xfId="42077" xr:uid="{9BEBC9AE-9B34-4555-9928-7A08D57F2DC8}"/>
    <cellStyle name="Nota 5 3 4" xfId="42078" xr:uid="{F000D72C-121A-489B-8374-07391E1F44BD}"/>
    <cellStyle name="Nota 5 3 4 2" xfId="42079" xr:uid="{4614AD59-B441-43D2-A020-3D03A5EAAB6F}"/>
    <cellStyle name="Nota 5 3 4 3" xfId="42080" xr:uid="{125F4CEA-F769-461A-8CB3-010FBA0E2874}"/>
    <cellStyle name="Nota 5 3 5" xfId="42081" xr:uid="{F2097D26-8C6E-4BAD-8237-8F02B745BBCB}"/>
    <cellStyle name="Nota 5 3 6" xfId="42082" xr:uid="{1E41CB35-7123-4343-8175-662970AC2944}"/>
    <cellStyle name="Nota 5 4" xfId="14134" xr:uid="{0D48B137-90CC-4FDC-8734-84FE58C7A2F3}"/>
    <cellStyle name="Nota 5 4 2" xfId="14135" xr:uid="{491CAE1A-DF17-48BA-B8A1-3333D3D0B206}"/>
    <cellStyle name="Nota 5 4 2 2" xfId="42083" xr:uid="{2253C577-B83E-4291-93C2-41011C06FB1B}"/>
    <cellStyle name="Nota 5 4 2 2 2" xfId="42084" xr:uid="{50E51D3D-0F12-4DE6-BCDE-837F93CED682}"/>
    <cellStyle name="Nota 5 4 2 2 3" xfId="42085" xr:uid="{F46C1EE6-447D-458C-BBF6-3A2F41979272}"/>
    <cellStyle name="Nota 5 4 2 3" xfId="42086" xr:uid="{C56493FB-7615-4672-8374-79738B27A1DA}"/>
    <cellStyle name="Nota 5 4 2 4" xfId="42087" xr:uid="{A048A592-B34F-4D73-A871-063568510DEF}"/>
    <cellStyle name="Nota 5 4 3" xfId="14136" xr:uid="{A76FCA52-37EC-442F-85E1-D81F341F10F2}"/>
    <cellStyle name="Nota 5 4 3 2" xfId="42088" xr:uid="{F000BB30-EDCF-4A69-96D7-CA596DB8861F}"/>
    <cellStyle name="Nota 5 4 3 2 2" xfId="42089" xr:uid="{AE2DF43D-B57D-4AF2-BBA8-D7B05D5418D9}"/>
    <cellStyle name="Nota 5 4 3 2 3" xfId="42090" xr:uid="{D41A6C97-2CFA-4B67-92F9-F3EF151E71A5}"/>
    <cellStyle name="Nota 5 4 3 3" xfId="42091" xr:uid="{2FDCA4B2-C3B7-4E0B-A269-592244E1673A}"/>
    <cellStyle name="Nota 5 4 3 4" xfId="42092" xr:uid="{BCEC5FBF-6FAB-4D35-A202-E7CB6728048D}"/>
    <cellStyle name="Nota 5 4 4" xfId="42093" xr:uid="{CE1C1DC1-5C39-4B58-A3DF-94A2EB45F2CC}"/>
    <cellStyle name="Nota 5 4 4 2" xfId="42094" xr:uid="{3E8287F9-9DC1-47DB-80E9-48040446A36D}"/>
    <cellStyle name="Nota 5 4 4 3" xfId="42095" xr:uid="{F02AE6C1-D297-4182-A635-0352BAD94F00}"/>
    <cellStyle name="Nota 5 4 5" xfId="42096" xr:uid="{A80ED0F5-673D-4BE7-B5E9-88AEB1CAF7A0}"/>
    <cellStyle name="Nota 5 4 6" xfId="42097" xr:uid="{8A25E36F-5908-47E0-9EC4-C029F56C2925}"/>
    <cellStyle name="Nota 5 5" xfId="14137" xr:uid="{B5F7CDA4-32EA-4056-BC17-E369171467C1}"/>
    <cellStyle name="Nota 5 5 2" xfId="14138" xr:uid="{ABDD1E35-403C-4D59-8823-722CBAC3C1B3}"/>
    <cellStyle name="Nota 5 5 2 2" xfId="42098" xr:uid="{389B5167-B981-4682-9C11-E3A449B803B7}"/>
    <cellStyle name="Nota 5 5 2 2 2" xfId="42099" xr:uid="{99F35A7E-11D7-4C1D-9B19-3429BD657F7B}"/>
    <cellStyle name="Nota 5 5 2 2 3" xfId="42100" xr:uid="{CF3F99AE-ABE2-471E-B22E-40B07225AA6B}"/>
    <cellStyle name="Nota 5 5 2 3" xfId="42101" xr:uid="{A33A527C-AAD4-4784-9260-216B4BB53C6A}"/>
    <cellStyle name="Nota 5 5 2 4" xfId="42102" xr:uid="{54B67125-BC47-4BF8-B29C-139C01F851C4}"/>
    <cellStyle name="Nota 5 5 3" xfId="14139" xr:uid="{C2DDA40C-991D-4765-8100-526E45C93E80}"/>
    <cellStyle name="Nota 5 5 3 2" xfId="42103" xr:uid="{46ACB86F-01E4-421E-8B3D-D047CEE69FBA}"/>
    <cellStyle name="Nota 5 5 3 2 2" xfId="42104" xr:uid="{5B68C2C4-D309-4E72-9125-F86C73A80797}"/>
    <cellStyle name="Nota 5 5 3 2 3" xfId="42105" xr:uid="{01E3C7C1-8869-4D35-997B-BBD677A9982E}"/>
    <cellStyle name="Nota 5 5 3 3" xfId="42106" xr:uid="{C57F8762-7284-4E21-8BDE-79B1DF969FFA}"/>
    <cellStyle name="Nota 5 5 3 4" xfId="42107" xr:uid="{88E07F25-E1AC-4F1F-9472-5167CF8ED93E}"/>
    <cellStyle name="Nota 5 5 4" xfId="42108" xr:uid="{BDB3D939-712A-4285-9D68-EF0AD7E95FD5}"/>
    <cellStyle name="Nota 5 5 4 2" xfId="42109" xr:uid="{2F458584-5225-4435-B158-6ACBB6A30DAE}"/>
    <cellStyle name="Nota 5 5 4 3" xfId="42110" xr:uid="{30C0DB0A-63F0-4195-B27C-75EA86468871}"/>
    <cellStyle name="Nota 5 5 5" xfId="42111" xr:uid="{AC8AA9AC-DA10-4A58-8709-C24710C03DC9}"/>
    <cellStyle name="Nota 5 5 6" xfId="42112" xr:uid="{A71AC859-39DE-4B4C-8EF4-EC776E3D194C}"/>
    <cellStyle name="Nota 5 6" xfId="14140" xr:uid="{25212E02-279E-4A57-8E75-8965BA1DD552}"/>
    <cellStyle name="Nota 5 6 2" xfId="14141" xr:uid="{D0ACD940-20AB-4790-9456-4C8C5C0BEC11}"/>
    <cellStyle name="Nota 5 6 2 2" xfId="42113" xr:uid="{EBA982B3-BCD2-4442-8DFB-EDA2F6880058}"/>
    <cellStyle name="Nota 5 6 2 2 2" xfId="42114" xr:uid="{F3AB82B1-6E9D-488F-8AA3-CAE575B1B99E}"/>
    <cellStyle name="Nota 5 6 2 2 3" xfId="42115" xr:uid="{8F4F45E5-05EE-4F18-9754-DBB0893BCD50}"/>
    <cellStyle name="Nota 5 6 2 3" xfId="42116" xr:uid="{F4FC809F-A9F6-44F3-91D1-6A2455AF0CF4}"/>
    <cellStyle name="Nota 5 6 2 4" xfId="42117" xr:uid="{59B0B3C6-A40B-45DC-A6F3-FC1F16183361}"/>
    <cellStyle name="Nota 5 6 3" xfId="14142" xr:uid="{9B6F8CA0-C691-406B-81F3-44AB1CA3E50D}"/>
    <cellStyle name="Nota 5 6 3 2" xfId="42118" xr:uid="{35E39A40-BAE4-423B-A4CC-7291A88F61D0}"/>
    <cellStyle name="Nota 5 6 3 2 2" xfId="42119" xr:uid="{B92E5E40-6F0A-49B0-B7FB-92D2F5172CC7}"/>
    <cellStyle name="Nota 5 6 3 2 3" xfId="42120" xr:uid="{F80FF68F-8BCF-47BE-B9A4-0D8050DD65C3}"/>
    <cellStyle name="Nota 5 6 3 3" xfId="42121" xr:uid="{CA92F968-9B97-43B4-ACEC-3FCBDFC14B4E}"/>
    <cellStyle name="Nota 5 6 3 4" xfId="42122" xr:uid="{76A60DE3-C7E9-4D5A-AFAC-14E6003AFC8E}"/>
    <cellStyle name="Nota 5 6 4" xfId="42123" xr:uid="{E57D9D1E-543B-43EE-959F-0217F8E0B2C4}"/>
    <cellStyle name="Nota 5 6 4 2" xfId="42124" xr:uid="{01AC497E-3799-4D3A-9B79-00E88F3F495A}"/>
    <cellStyle name="Nota 5 6 4 3" xfId="42125" xr:uid="{06EF15A6-CAEC-4D22-BB4C-DC11D95D4FDE}"/>
    <cellStyle name="Nota 5 6 5" xfId="42126" xr:uid="{41B6DBB6-50DD-48D8-BCC2-7151304E52FF}"/>
    <cellStyle name="Nota 5 6 6" xfId="42127" xr:uid="{694C9DCE-6B00-4233-9A06-A39B8DECF820}"/>
    <cellStyle name="Nota 5 7" xfId="14143" xr:uid="{B38ADA3E-5AAB-4668-9C28-36C2522A1CF9}"/>
    <cellStyle name="Nota 5 7 2" xfId="14144" xr:uid="{7F20A48D-83E4-4961-9D62-FB7CFF37B646}"/>
    <cellStyle name="Nota 5 7 2 2" xfId="42128" xr:uid="{D6D9E6BA-D64B-47E6-A1F3-8DA9044848F3}"/>
    <cellStyle name="Nota 5 7 2 2 2" xfId="42129" xr:uid="{98925F49-A920-43E0-9787-1DCB00D5817D}"/>
    <cellStyle name="Nota 5 7 2 2 3" xfId="42130" xr:uid="{6775CACB-71AE-4477-877C-59BFA7B3FD6E}"/>
    <cellStyle name="Nota 5 7 2 3" xfId="42131" xr:uid="{77FF402F-5172-4CB3-9101-E71DFF7CCF54}"/>
    <cellStyle name="Nota 5 7 2 4" xfId="42132" xr:uid="{B6E2C0C5-3D4B-40C8-B526-AE698116E471}"/>
    <cellStyle name="Nota 5 7 3" xfId="14145" xr:uid="{F5EB8491-4661-4756-A07F-3A6D01B0A6E8}"/>
    <cellStyle name="Nota 5 7 3 2" xfId="42133" xr:uid="{A9CB6201-1B83-4386-94F1-1273895F8F80}"/>
    <cellStyle name="Nota 5 7 3 2 2" xfId="42134" xr:uid="{1E938B70-F3BE-4EE9-ACA1-84484657490B}"/>
    <cellStyle name="Nota 5 7 3 2 3" xfId="42135" xr:uid="{F09FE86C-8E49-495E-8530-F01B2221B196}"/>
    <cellStyle name="Nota 5 7 3 3" xfId="42136" xr:uid="{CE4298B9-BFA6-492F-959A-93C661AD9218}"/>
    <cellStyle name="Nota 5 7 3 4" xfId="42137" xr:uid="{3A3E8B8A-BF6B-4BBB-8849-E03A1F47E53F}"/>
    <cellStyle name="Nota 5 7 4" xfId="42138" xr:uid="{076F6172-8327-4BE8-9B82-B9B907EE6167}"/>
    <cellStyle name="Nota 5 7 4 2" xfId="42139" xr:uid="{3B1D7E30-E636-4E03-9DDE-80E03AAA3E7D}"/>
    <cellStyle name="Nota 5 7 4 3" xfId="42140" xr:uid="{1A3CF620-45FD-4253-86CA-D3E9A86CE96D}"/>
    <cellStyle name="Nota 5 7 5" xfId="42141" xr:uid="{2EE01A1C-82E2-4530-B15D-B084F838BD0C}"/>
    <cellStyle name="Nota 5 7 6" xfId="42142" xr:uid="{FF16C8A0-77CC-4093-AE78-8C9B937BB363}"/>
    <cellStyle name="Nota 5 8" xfId="14146" xr:uid="{E80D511B-2EFB-4C9B-A713-9EC0AF1005EA}"/>
    <cellStyle name="Nota 5 8 2" xfId="14147" xr:uid="{71CC2E67-A267-4BB1-BFBD-CC6FED230B37}"/>
    <cellStyle name="Nota 5 8 2 2" xfId="42143" xr:uid="{7C1FA26C-53DA-4F9E-9B84-55E06CF26AE0}"/>
    <cellStyle name="Nota 5 8 2 2 2" xfId="42144" xr:uid="{BDF1526A-F33A-452A-81CE-169BF4EA2467}"/>
    <cellStyle name="Nota 5 8 2 2 3" xfId="42145" xr:uid="{C5DAC8BD-F35F-4858-9F6C-55A479187B29}"/>
    <cellStyle name="Nota 5 8 2 3" xfId="42146" xr:uid="{CC0B329F-EA03-458C-84E1-96519A57F1DE}"/>
    <cellStyle name="Nota 5 8 2 4" xfId="42147" xr:uid="{20083C7E-692B-46FB-BB0F-40A6C339AB8F}"/>
    <cellStyle name="Nota 5 8 3" xfId="14148" xr:uid="{68A5B5EF-6DD4-4389-8481-551E674E28BB}"/>
    <cellStyle name="Nota 5 8 3 2" xfId="42148" xr:uid="{2C1BCC06-862E-42C6-81B8-59DF890328D8}"/>
    <cellStyle name="Nota 5 8 3 2 2" xfId="42149" xr:uid="{5D2DED51-7C9A-4F91-83C4-AE7515D64E52}"/>
    <cellStyle name="Nota 5 8 3 2 3" xfId="42150" xr:uid="{077B6FEF-2E43-4C40-BABF-6E420118BCAA}"/>
    <cellStyle name="Nota 5 8 3 3" xfId="42151" xr:uid="{A8759769-3EF6-484F-9AA0-A9804F213B3A}"/>
    <cellStyle name="Nota 5 8 3 4" xfId="42152" xr:uid="{0A17541D-B4BE-44F1-8115-9D7A26324B11}"/>
    <cellStyle name="Nota 5 8 4" xfId="42153" xr:uid="{9CB0DC4C-F4F7-4E04-8413-D183545583F2}"/>
    <cellStyle name="Nota 5 8 4 2" xfId="42154" xr:uid="{8D26897D-2149-4339-A20A-3DBBBF7D7CD3}"/>
    <cellStyle name="Nota 5 8 4 3" xfId="42155" xr:uid="{7665E497-14CF-4E03-9ADD-8A5E2582EC95}"/>
    <cellStyle name="Nota 5 8 5" xfId="42156" xr:uid="{EECD68F3-2CBF-4836-9649-FA5EEDB4F8A8}"/>
    <cellStyle name="Nota 5 8 6" xfId="42157" xr:uid="{1A653154-CA1E-4DE7-9579-BF10E19F1814}"/>
    <cellStyle name="Nota 5 9" xfId="14149" xr:uid="{CB740E36-8F70-4468-8D96-9AE42F68E890}"/>
    <cellStyle name="Nota 5 9 2" xfId="42158" xr:uid="{730FFDB1-365F-4A1E-B69D-E04B52E08BDD}"/>
    <cellStyle name="Nota 5 9 2 2" xfId="42159" xr:uid="{5B8A0E27-A673-4C5F-887A-0F9CBD17325E}"/>
    <cellStyle name="Nota 5 9 2 3" xfId="42160" xr:uid="{C3FAC955-A389-4D83-8695-4283D03F5C33}"/>
    <cellStyle name="Nota 5 9 3" xfId="42161" xr:uid="{00A14AA6-CF36-45E0-A778-AA1F5D4DF2B5}"/>
    <cellStyle name="Nota 5 9 4" xfId="42162" xr:uid="{D120CC13-2DAC-4495-BA1F-68351ADD99D9}"/>
    <cellStyle name="Nota 50" xfId="14150" xr:uid="{F2868B61-9CBF-4F1C-B896-40CE38AF5E61}"/>
    <cellStyle name="Nota 50 2" xfId="14151" xr:uid="{73E8EAA4-7BA5-495C-B741-32B65F151815}"/>
    <cellStyle name="Nota 50 2 2" xfId="42163" xr:uid="{03B75A1D-DF6B-4C5E-9B98-FBF417E5C64E}"/>
    <cellStyle name="Nota 50 2 2 2" xfId="42164" xr:uid="{301B4EE0-D79D-4826-94BA-7A78B5296763}"/>
    <cellStyle name="Nota 50 2 2 3" xfId="42165" xr:uid="{9A524D40-19F6-4490-A18F-E81FF27CFBBB}"/>
    <cellStyle name="Nota 50 2 3" xfId="42166" xr:uid="{CB340F62-E69B-411C-A859-B8C16B7A6377}"/>
    <cellStyle name="Nota 50 2 4" xfId="42167" xr:uid="{FF18D2A4-43B6-44C0-A92A-C3D477AFD354}"/>
    <cellStyle name="Nota 50 3" xfId="42168" xr:uid="{B5457F61-220F-42A3-B1CC-890CFBEC0E18}"/>
    <cellStyle name="Nota 50 3 2" xfId="42169" xr:uid="{0D287207-87EB-47F2-9416-47EE614009F6}"/>
    <cellStyle name="Nota 50 3 3" xfId="42170" xr:uid="{168A6305-11E8-4F7A-AB78-73FCD11C56BB}"/>
    <cellStyle name="Nota 50 4" xfId="42171" xr:uid="{7220134D-AACD-43FB-980A-24B50F636F75}"/>
    <cellStyle name="Nota 50 5" xfId="42172" xr:uid="{AE2A413A-4618-4649-A0E6-AD2D975D06E0}"/>
    <cellStyle name="Nota 51" xfId="14152" xr:uid="{ED03A86E-3138-42AF-826D-B9708C153FF1}"/>
    <cellStyle name="Nota 51 2" xfId="14153" xr:uid="{196C5A69-61DA-4818-89B7-DA100C253946}"/>
    <cellStyle name="Nota 51 2 2" xfId="42173" xr:uid="{26B85690-413E-4BE1-A3EB-5D2D1FA8CE66}"/>
    <cellStyle name="Nota 51 2 2 2" xfId="42174" xr:uid="{2530BCE1-98A3-4025-B8DB-B3EE324CB0DF}"/>
    <cellStyle name="Nota 51 2 2 3" xfId="42175" xr:uid="{BDC50179-8E15-4ED9-B2A8-41E42867E7BA}"/>
    <cellStyle name="Nota 51 2 3" xfId="42176" xr:uid="{551A9944-3929-475C-BB85-17B73A7EA41E}"/>
    <cellStyle name="Nota 51 2 4" xfId="42177" xr:uid="{9EC35CE0-869F-4ECF-9E25-DDD008CDC357}"/>
    <cellStyle name="Nota 51 3" xfId="42178" xr:uid="{519DCC5A-4522-4234-82AB-C75EE26FD997}"/>
    <cellStyle name="Nota 51 3 2" xfId="42179" xr:uid="{AFA22667-A5BC-440C-9B29-126A87A76097}"/>
    <cellStyle name="Nota 51 3 3" xfId="42180" xr:uid="{52BA29FC-22BE-4AAB-B159-F4C3E3223CA0}"/>
    <cellStyle name="Nota 51 4" xfId="42181" xr:uid="{7F4517BB-2360-448B-903C-86AA2936A367}"/>
    <cellStyle name="Nota 51 5" xfId="42182" xr:uid="{8E2C497E-7353-4A60-8259-4C68A243852C}"/>
    <cellStyle name="Nota 52" xfId="14154" xr:uid="{62B27A47-E3C0-4D12-AB70-B556E08CC1B9}"/>
    <cellStyle name="Nota 52 2" xfId="14155" xr:uid="{02859F41-7288-4F41-9BBA-54009D1D98DB}"/>
    <cellStyle name="Nota 52 2 2" xfId="42183" xr:uid="{863CE85A-ED6C-4CB6-AAED-DBEBAE835AE3}"/>
    <cellStyle name="Nota 52 2 2 2" xfId="42184" xr:uid="{AF8C9DB0-D2C7-41BE-952B-5F7E66E2CCD1}"/>
    <cellStyle name="Nota 52 2 2 3" xfId="42185" xr:uid="{F03BADFE-2E3F-420B-9312-50709A31A59F}"/>
    <cellStyle name="Nota 52 2 3" xfId="42186" xr:uid="{22F2AE4E-FA9C-4EFA-8A57-1043DE272875}"/>
    <cellStyle name="Nota 52 2 4" xfId="42187" xr:uid="{462F3664-6630-47E9-A29D-2B3475AC8E27}"/>
    <cellStyle name="Nota 52 3" xfId="42188" xr:uid="{0FA338C5-0057-4537-A4CE-BE4C7E0E54C6}"/>
    <cellStyle name="Nota 52 3 2" xfId="42189" xr:uid="{D8093B70-8D39-45FC-A7FD-B8A2D340F5C3}"/>
    <cellStyle name="Nota 52 3 3" xfId="42190" xr:uid="{EB69863E-499D-445B-A300-1066C316857C}"/>
    <cellStyle name="Nota 52 4" xfId="42191" xr:uid="{85E234A3-4D39-4FB0-A913-B7951F1870AF}"/>
    <cellStyle name="Nota 52 5" xfId="42192" xr:uid="{EBC3548A-5EE8-423F-9FF5-BC824EEB5E78}"/>
    <cellStyle name="Nota 53" xfId="14156" xr:uid="{714E13C9-134C-468D-A961-D7007109BB77}"/>
    <cellStyle name="Nota 53 2" xfId="14157" xr:uid="{36E47813-CA4B-4841-A51D-0B8080DEF8EC}"/>
    <cellStyle name="Nota 53 2 2" xfId="42193" xr:uid="{00CBB91F-A3AF-4448-8D6B-D3DD1F8F636A}"/>
    <cellStyle name="Nota 53 2 2 2" xfId="42194" xr:uid="{012E0170-7F92-4BE8-9305-DDDDB1DFB4D2}"/>
    <cellStyle name="Nota 53 2 2 3" xfId="42195" xr:uid="{DFCAE466-80A2-45D5-BA44-7556D9F8F0D2}"/>
    <cellStyle name="Nota 53 2 3" xfId="42196" xr:uid="{41D59A2D-D38D-443F-BFC6-75351179905C}"/>
    <cellStyle name="Nota 53 2 4" xfId="42197" xr:uid="{38778FB6-E771-4D01-81C8-3D8A24442750}"/>
    <cellStyle name="Nota 53 3" xfId="42198" xr:uid="{FD43DCC0-FD94-4541-A303-83F977171554}"/>
    <cellStyle name="Nota 53 3 2" xfId="42199" xr:uid="{C373BAE2-0E7B-4CE3-AA5B-E0603EB22A3E}"/>
    <cellStyle name="Nota 53 3 3" xfId="42200" xr:uid="{0137F5CD-064C-4116-BE21-1705C89A69A9}"/>
    <cellStyle name="Nota 53 4" xfId="42201" xr:uid="{E4EAF71C-4997-42D2-9932-7A8B5DCDFFD6}"/>
    <cellStyle name="Nota 53 5" xfId="42202" xr:uid="{C8A32125-0DC5-4FBC-AE7D-92C6AD90ED02}"/>
    <cellStyle name="Nota 54" xfId="14158" xr:uid="{C3F3E056-67C7-4602-B712-4595743F4E82}"/>
    <cellStyle name="Nota 54 2" xfId="14159" xr:uid="{B2FB392A-9DD4-44FF-B53B-70CC594C69D0}"/>
    <cellStyle name="Nota 54 2 2" xfId="42203" xr:uid="{BAF567F3-E134-4824-B74F-F776214B335E}"/>
    <cellStyle name="Nota 54 2 2 2" xfId="42204" xr:uid="{AB9A53DE-9ED3-40C2-BCBD-F57A481A4AE4}"/>
    <cellStyle name="Nota 54 2 2 3" xfId="42205" xr:uid="{E32DD7F0-CB0A-4BD6-95A4-181EAAF9DCED}"/>
    <cellStyle name="Nota 54 2 3" xfId="42206" xr:uid="{0460B95C-19BD-40A6-8216-30065B7EB5CA}"/>
    <cellStyle name="Nota 54 2 4" xfId="42207" xr:uid="{70AECC10-C800-48A6-BFDC-CCBA6D3D0FB8}"/>
    <cellStyle name="Nota 54 3" xfId="42208" xr:uid="{F5A6CB59-0E83-4D71-965E-3D956506F47E}"/>
    <cellStyle name="Nota 54 3 2" xfId="42209" xr:uid="{EB58673E-9368-4F6A-8F5D-580F933B98DF}"/>
    <cellStyle name="Nota 54 3 3" xfId="42210" xr:uid="{CB036A6F-9419-4905-8A2D-AC1BF487EA66}"/>
    <cellStyle name="Nota 54 4" xfId="42211" xr:uid="{DE847935-271B-4870-BF0B-FD3F59519255}"/>
    <cellStyle name="Nota 54 5" xfId="42212" xr:uid="{0F8DD641-D783-42B9-A558-DBC624FD977D}"/>
    <cellStyle name="Nota 55" xfId="14160" xr:uid="{289B9D3A-47B9-49E8-A9BD-3EAA61014DE0}"/>
    <cellStyle name="Nota 55 2" xfId="14161" xr:uid="{D90C7925-E588-4840-A3EA-B8FAB7D453F5}"/>
    <cellStyle name="Nota 55 2 2" xfId="42213" xr:uid="{77EE37D4-D7FE-436E-B423-0DA2099D6B49}"/>
    <cellStyle name="Nota 55 2 2 2" xfId="42214" xr:uid="{DA8622BD-BFC3-4C55-A4E5-868E568075BA}"/>
    <cellStyle name="Nota 55 2 2 3" xfId="42215" xr:uid="{677F3988-8B5C-456F-AF1E-C48ABD982E30}"/>
    <cellStyle name="Nota 55 2 3" xfId="42216" xr:uid="{465744B8-2511-4E7A-997D-A4995ED34702}"/>
    <cellStyle name="Nota 55 2 4" xfId="42217" xr:uid="{B530B4D1-063A-475B-82B1-7191C5B1133C}"/>
    <cellStyle name="Nota 55 3" xfId="42218" xr:uid="{87B71666-5E1F-4ABF-96FC-27764EDD7615}"/>
    <cellStyle name="Nota 55 3 2" xfId="42219" xr:uid="{FF61119D-3B71-42A6-8113-8304DF5B19CD}"/>
    <cellStyle name="Nota 55 3 3" xfId="42220" xr:uid="{399BE92C-341F-485F-AB46-358DE6B77E4E}"/>
    <cellStyle name="Nota 55 4" xfId="42221" xr:uid="{C531AA4C-F324-4DB0-A3EA-5B12F94A51DD}"/>
    <cellStyle name="Nota 55 5" xfId="42222" xr:uid="{E1024211-65ED-48D0-A6B4-4FF9A7080A13}"/>
    <cellStyle name="Nota 56" xfId="14162" xr:uid="{52F1C118-65DA-4D77-A93F-5C4A5CC13326}"/>
    <cellStyle name="Nota 56 2" xfId="14163" xr:uid="{18146238-4A85-4BEE-AAC0-729CC0045DF4}"/>
    <cellStyle name="Nota 56 2 2" xfId="42223" xr:uid="{6A7A128C-BB8D-40C0-B837-26AF28AC0D37}"/>
    <cellStyle name="Nota 56 2 2 2" xfId="42224" xr:uid="{C9EC557A-693F-4FED-B318-F6F6F9DEAA91}"/>
    <cellStyle name="Nota 56 2 2 3" xfId="42225" xr:uid="{8CA3FC18-9A14-415C-980F-BED1A4EB0650}"/>
    <cellStyle name="Nota 56 2 3" xfId="42226" xr:uid="{85994D9E-5C79-4882-8550-3A315C3876C2}"/>
    <cellStyle name="Nota 56 2 4" xfId="42227" xr:uid="{037656F0-97DB-4970-9CBB-630CF081A48B}"/>
    <cellStyle name="Nota 56 3" xfId="42228" xr:uid="{29FA9FEC-68CB-476E-B0C7-C2A546479294}"/>
    <cellStyle name="Nota 56 3 2" xfId="42229" xr:uid="{F930D201-7A8D-445A-B472-05C7512E6281}"/>
    <cellStyle name="Nota 56 3 3" xfId="42230" xr:uid="{CEB707BB-EA49-4A09-842A-62E13D8BBE81}"/>
    <cellStyle name="Nota 56 4" xfId="42231" xr:uid="{0762CC08-7137-45E4-8E29-2CE548D63FDD}"/>
    <cellStyle name="Nota 56 5" xfId="42232" xr:uid="{12E3C546-7520-4F55-8E0A-E4DC79B2D496}"/>
    <cellStyle name="Nota 57" xfId="14164" xr:uid="{7CDED3C9-19A3-4201-9415-2832E2B187E0}"/>
    <cellStyle name="Nota 57 2" xfId="14165" xr:uid="{E8902FA4-8EA3-4D3B-84B4-81A2AA9FB1A2}"/>
    <cellStyle name="Nota 57 2 2" xfId="42233" xr:uid="{AC2B5C20-682F-444B-8698-264D8D2B12AB}"/>
    <cellStyle name="Nota 57 2 2 2" xfId="42234" xr:uid="{590BE93C-B90F-411D-AD6C-3008388ADADA}"/>
    <cellStyle name="Nota 57 2 2 3" xfId="42235" xr:uid="{0FEF5F95-C86F-4F05-A1C1-382AF62E87F5}"/>
    <cellStyle name="Nota 57 2 3" xfId="42236" xr:uid="{0FC84C9C-AA5E-47D9-9E8B-CF89EE715D9C}"/>
    <cellStyle name="Nota 57 2 4" xfId="42237" xr:uid="{8B79D9CA-A45F-4F49-8554-CD888677E66F}"/>
    <cellStyle name="Nota 57 3" xfId="42238" xr:uid="{DAFB884E-C304-4BAA-B831-971581BAB3D5}"/>
    <cellStyle name="Nota 57 3 2" xfId="42239" xr:uid="{75BEE82A-7BE5-4BF8-9139-319A951D235E}"/>
    <cellStyle name="Nota 57 3 3" xfId="42240" xr:uid="{54B94D9E-2F53-4D0B-90BE-07239FB87FD8}"/>
    <cellStyle name="Nota 57 4" xfId="42241" xr:uid="{898A975A-C9B0-49CA-B61B-81C9093A9471}"/>
    <cellStyle name="Nota 57 5" xfId="42242" xr:uid="{249CF9B3-E00D-49BF-9310-6DE0DB15B7CD}"/>
    <cellStyle name="Nota 58" xfId="14166" xr:uid="{B72CAFF2-B26A-49B5-A58A-9F2282014A03}"/>
    <cellStyle name="Nota 58 2" xfId="14167" xr:uid="{64E6D5BF-A61F-4054-8B94-15F44C6ADBE0}"/>
    <cellStyle name="Nota 58 2 2" xfId="42243" xr:uid="{CBA4E990-E379-4BF7-BD81-3E4690D09941}"/>
    <cellStyle name="Nota 58 2 2 2" xfId="42244" xr:uid="{D919CA1C-286C-4C5A-9463-5E5A7C050D02}"/>
    <cellStyle name="Nota 58 2 2 3" xfId="42245" xr:uid="{98341D5D-9992-4F24-AA7F-D19A48240E7F}"/>
    <cellStyle name="Nota 58 2 3" xfId="42246" xr:uid="{98AD96EF-14B9-4C76-A6A3-07579FFFB532}"/>
    <cellStyle name="Nota 58 2 4" xfId="42247" xr:uid="{DEA549F6-E3F0-413A-8212-892585841090}"/>
    <cellStyle name="Nota 58 3" xfId="42248" xr:uid="{532D7CFF-11DC-4617-8CEE-529237B7DB75}"/>
    <cellStyle name="Nota 58 3 2" xfId="42249" xr:uid="{6D374F27-AB02-4F5A-86C0-227FB0277B7E}"/>
    <cellStyle name="Nota 58 3 3" xfId="42250" xr:uid="{8191A948-0342-4EC8-BECA-E6B7630A768C}"/>
    <cellStyle name="Nota 58 4" xfId="42251" xr:uid="{0E300EB0-F8F8-4991-B067-E8D88B0F728E}"/>
    <cellStyle name="Nota 58 5" xfId="42252" xr:uid="{2EE44C56-1B0F-494E-9F54-866FC1A83933}"/>
    <cellStyle name="Nota 59" xfId="14168" xr:uid="{1A12401C-C30B-4660-837F-E1ED1FF467E5}"/>
    <cellStyle name="Nota 59 2" xfId="14169" xr:uid="{11BAF79E-DC8D-4A25-A720-2FDCB0687990}"/>
    <cellStyle name="Nota 59 2 2" xfId="42253" xr:uid="{B3C94C69-42DD-4D1F-A60E-A8EDB89C79B4}"/>
    <cellStyle name="Nota 59 2 2 2" xfId="42254" xr:uid="{BE5E7045-8BEF-4272-86EF-666E1DB45A15}"/>
    <cellStyle name="Nota 59 2 2 3" xfId="42255" xr:uid="{DCB2D37E-99A7-4BBF-A39A-803C51AC400E}"/>
    <cellStyle name="Nota 59 2 3" xfId="42256" xr:uid="{A77B08D2-D35A-4CAE-95D5-7D5FDA10F80D}"/>
    <cellStyle name="Nota 59 2 4" xfId="42257" xr:uid="{76420108-5C8F-46E5-80C3-CBD7C0A55C5E}"/>
    <cellStyle name="Nota 59 3" xfId="42258" xr:uid="{56AEBCAA-EBBE-4777-8AC7-C2D020C47DAD}"/>
    <cellStyle name="Nota 59 3 2" xfId="42259" xr:uid="{2EEF00DD-3F42-4B67-A7A0-FCB6A601439E}"/>
    <cellStyle name="Nota 59 3 3" xfId="42260" xr:uid="{B00360EA-6D19-4319-B9C3-6B4598C6CA1F}"/>
    <cellStyle name="Nota 59 4" xfId="42261" xr:uid="{F00CB89A-C915-4C18-A528-ACD9B7426DDA}"/>
    <cellStyle name="Nota 59 5" xfId="42262" xr:uid="{43BA19C1-E659-44C0-ACBF-F03D0262401C}"/>
    <cellStyle name="Nota 6" xfId="7601" xr:uid="{57096E12-479E-4B80-A3DD-83677FA0CF95}"/>
    <cellStyle name="Nota 6 10" xfId="14170" xr:uid="{E1794755-6F21-4FA8-A3DD-4C53956509FE}"/>
    <cellStyle name="Nota 6 10 2" xfId="42263" xr:uid="{F44D17E9-71F7-417D-8005-11B240E4BB60}"/>
    <cellStyle name="Nota 6 10 2 2" xfId="42264" xr:uid="{DA653171-1EDD-4504-9A5C-C6D618188B7B}"/>
    <cellStyle name="Nota 6 10 2 3" xfId="42265" xr:uid="{CADF15DD-6598-46FE-B8F4-2E26C246121E}"/>
    <cellStyle name="Nota 6 10 3" xfId="42266" xr:uid="{4DD95B07-79C6-462F-A166-0F78A82D79F9}"/>
    <cellStyle name="Nota 6 10 4" xfId="42267" xr:uid="{D30FAABB-BD25-4B4F-8849-14EC0CD69876}"/>
    <cellStyle name="Nota 6 2" xfId="7602" xr:uid="{F4FF8B88-B29E-4391-9C4F-67942940D0AE}"/>
    <cellStyle name="Nota 6 2 2" xfId="14171" xr:uid="{8BC5BC41-11A7-4ADC-B0C3-ACCCEF1C6957}"/>
    <cellStyle name="Nota 6 2 2 2" xfId="42268" xr:uid="{32E6E32D-B1D6-4634-B43A-5DAA828423AE}"/>
    <cellStyle name="Nota 6 2 2 2 2" xfId="42269" xr:uid="{383DF8E6-346B-4C8C-A728-87F59CD1313A}"/>
    <cellStyle name="Nota 6 2 2 2 3" xfId="42270" xr:uid="{667F1A21-47FD-4FA9-B7D3-269ABBEB3B09}"/>
    <cellStyle name="Nota 6 2 2 3" xfId="42271" xr:uid="{56A9B4E6-468C-4461-985E-C20091AB74F3}"/>
    <cellStyle name="Nota 6 2 2 4" xfId="42272" xr:uid="{423C0524-7F17-4EAA-BB15-204849E91A4F}"/>
    <cellStyle name="Nota 6 2 3" xfId="14172" xr:uid="{C4FB9274-07D8-480F-A71E-F3E642FF4D67}"/>
    <cellStyle name="Nota 6 2 3 2" xfId="42273" xr:uid="{9B877D68-9D05-4AA8-8494-BBE4B2B93148}"/>
    <cellStyle name="Nota 6 2 3 2 2" xfId="42274" xr:uid="{FCD1EAFF-C490-4B7A-8421-2383685DAA6F}"/>
    <cellStyle name="Nota 6 2 3 2 3" xfId="42275" xr:uid="{C77834AA-6725-44D1-9C0D-B093CB35B530}"/>
    <cellStyle name="Nota 6 2 3 3" xfId="42276" xr:uid="{0B1DA7AB-631F-4F5A-8462-AA2FFD3DD3CC}"/>
    <cellStyle name="Nota 6 2 3 4" xfId="42277" xr:uid="{FF6C002E-79CB-4DCF-8ED4-568925DA8250}"/>
    <cellStyle name="Nota 6 2 4" xfId="42278" xr:uid="{3A283D69-E549-4B26-9300-327080E421C2}"/>
    <cellStyle name="Nota 6 2 4 2" xfId="42279" xr:uid="{487D3544-3850-4B3E-B478-72FF0FD35352}"/>
    <cellStyle name="Nota 6 2 4 3" xfId="42280" xr:uid="{C7288273-4147-444B-B660-62111CDB7F3B}"/>
    <cellStyle name="Nota 6 2 5" xfId="42281" xr:uid="{32A95B41-F484-4353-99B8-86E002C2E112}"/>
    <cellStyle name="Nota 6 2 6" xfId="42282" xr:uid="{A0343BCA-8359-4905-8C34-D1570B37D684}"/>
    <cellStyle name="Nota 6 3" xfId="7603" xr:uid="{53C14158-898F-4D80-8E23-FD18B6780E50}"/>
    <cellStyle name="Nota 6 3 2" xfId="14173" xr:uid="{479AF658-3D59-4875-A47B-B11BD32EBE55}"/>
    <cellStyle name="Nota 6 3 2 2" xfId="42283" xr:uid="{18DA4DC9-1655-47D1-B71B-1A3AD732E40F}"/>
    <cellStyle name="Nota 6 3 2 2 2" xfId="42284" xr:uid="{4F9F183C-63E9-43D0-8092-D329058BB1DD}"/>
    <cellStyle name="Nota 6 3 2 2 3" xfId="42285" xr:uid="{CB13578F-43E4-423D-8FF6-E427CDEDF279}"/>
    <cellStyle name="Nota 6 3 2 3" xfId="42286" xr:uid="{91CCB245-03B8-4F27-B790-CFF556510D46}"/>
    <cellStyle name="Nota 6 3 2 4" xfId="42287" xr:uid="{7F67E990-2288-4A93-B9A3-353C56443125}"/>
    <cellStyle name="Nota 6 3 3" xfId="14174" xr:uid="{0170B42C-9BFE-4223-8139-EC94214E5CF3}"/>
    <cellStyle name="Nota 6 3 3 2" xfId="42288" xr:uid="{DEAC05A0-8CF1-4551-BA72-0A7D8FA64A07}"/>
    <cellStyle name="Nota 6 3 3 2 2" xfId="42289" xr:uid="{FBAE2302-80FE-4725-A468-2EA5AEBEA660}"/>
    <cellStyle name="Nota 6 3 3 2 3" xfId="42290" xr:uid="{4B7F0785-C44C-42FD-A1FA-F20A066AD185}"/>
    <cellStyle name="Nota 6 3 3 3" xfId="42291" xr:uid="{6A6E5AD3-492B-4746-8B01-FB05B0A5E7CA}"/>
    <cellStyle name="Nota 6 3 3 4" xfId="42292" xr:uid="{7F9BFE19-6FD1-4F3A-AD55-E54EE9B5B608}"/>
    <cellStyle name="Nota 6 3 4" xfId="42293" xr:uid="{3552C9A4-682D-4D14-BC3F-703820B76B55}"/>
    <cellStyle name="Nota 6 3 4 2" xfId="42294" xr:uid="{51CD37B0-5771-49CB-959E-BABE4F876366}"/>
    <cellStyle name="Nota 6 3 4 3" xfId="42295" xr:uid="{14FA0CF4-409F-446F-9AAE-0F817725EA5B}"/>
    <cellStyle name="Nota 6 3 5" xfId="42296" xr:uid="{DCFE4F26-B9D5-402D-9516-C9AC8F483C67}"/>
    <cellStyle name="Nota 6 3 6" xfId="42297" xr:uid="{815E2850-574A-46FF-AA8A-5C05F2BA4F9C}"/>
    <cellStyle name="Nota 6 4" xfId="14175" xr:uid="{8EE06EBC-64E4-47C6-81A2-6069192CB043}"/>
    <cellStyle name="Nota 6 4 2" xfId="14176" xr:uid="{70DFF0A7-B594-46D0-B4BB-4C2D2AF3D464}"/>
    <cellStyle name="Nota 6 4 2 2" xfId="42298" xr:uid="{F95AE5FC-71B1-4575-BB86-DDC0147FEEFB}"/>
    <cellStyle name="Nota 6 4 2 2 2" xfId="42299" xr:uid="{8BA9CE7E-8649-4940-8D75-8F5092BDD355}"/>
    <cellStyle name="Nota 6 4 2 2 3" xfId="42300" xr:uid="{61A50B1A-33E5-4220-A654-D6F79E9EC6FF}"/>
    <cellStyle name="Nota 6 4 2 3" xfId="42301" xr:uid="{2FF5A0C8-2B8A-4A4A-A1A7-8F745AF5D513}"/>
    <cellStyle name="Nota 6 4 2 4" xfId="42302" xr:uid="{F6B0F29F-812C-434F-8B3D-95B88146AF4E}"/>
    <cellStyle name="Nota 6 4 3" xfId="14177" xr:uid="{B7D393D7-9C6B-419A-8051-D60146E65786}"/>
    <cellStyle name="Nota 6 4 3 2" xfId="42303" xr:uid="{F47C7044-82BA-4682-9299-82D6E9078783}"/>
    <cellStyle name="Nota 6 4 3 2 2" xfId="42304" xr:uid="{3BC005BD-98E0-4C69-937E-8994DEC0BFD3}"/>
    <cellStyle name="Nota 6 4 3 2 3" xfId="42305" xr:uid="{49049238-A67D-4C9B-997E-94F1294BD280}"/>
    <cellStyle name="Nota 6 4 3 3" xfId="42306" xr:uid="{FEC65971-C06E-4490-8EED-067CEBC23867}"/>
    <cellStyle name="Nota 6 4 3 4" xfId="42307" xr:uid="{FC771F50-B6A6-49D2-8759-2EB7A6F6ADFA}"/>
    <cellStyle name="Nota 6 4 4" xfId="42308" xr:uid="{79D020D9-3658-43C9-854B-8B90B8D60A29}"/>
    <cellStyle name="Nota 6 4 4 2" xfId="42309" xr:uid="{51FAC7B3-D2E2-47A6-9934-E76C616C25CC}"/>
    <cellStyle name="Nota 6 4 4 3" xfId="42310" xr:uid="{0DD88B56-39A1-4B28-B8F5-3C7656E8E4FB}"/>
    <cellStyle name="Nota 6 4 5" xfId="42311" xr:uid="{DF8A81BF-A6B4-4654-97AB-7AFF4F85016D}"/>
    <cellStyle name="Nota 6 4 6" xfId="42312" xr:uid="{7C84F3EA-36C9-416D-BDBE-BBA1D47C2DC1}"/>
    <cellStyle name="Nota 6 5" xfId="14178" xr:uid="{6F7008B5-EFBA-4D8F-8399-A2546C4A3142}"/>
    <cellStyle name="Nota 6 5 2" xfId="14179" xr:uid="{010F1CAA-C0DD-4254-9C71-D5D3C4B92360}"/>
    <cellStyle name="Nota 6 5 2 2" xfId="42313" xr:uid="{48235D14-661C-4F23-8862-0C49CB3E974B}"/>
    <cellStyle name="Nota 6 5 2 2 2" xfId="42314" xr:uid="{7706F688-5FB2-44E2-A59D-A34BC0260AF9}"/>
    <cellStyle name="Nota 6 5 2 2 3" xfId="42315" xr:uid="{2B682A20-95FB-4D32-BA99-A91EA8AD4C91}"/>
    <cellStyle name="Nota 6 5 2 3" xfId="42316" xr:uid="{FC6264DE-FB1F-4231-BB5B-FFA9E63B4EA1}"/>
    <cellStyle name="Nota 6 5 2 4" xfId="42317" xr:uid="{95BB94DB-3C33-4E6C-A4B6-C6768986D810}"/>
    <cellStyle name="Nota 6 5 3" xfId="14180" xr:uid="{F5BA9E89-4D9A-4400-9B09-159D585FB4AE}"/>
    <cellStyle name="Nota 6 5 3 2" xfId="42318" xr:uid="{36046A39-A49D-4B50-8C0C-4980FE88DB1A}"/>
    <cellStyle name="Nota 6 5 3 2 2" xfId="42319" xr:uid="{417FEE96-CCD1-4033-A13E-9582F4A05887}"/>
    <cellStyle name="Nota 6 5 3 2 3" xfId="42320" xr:uid="{0A216E66-0D86-4DEA-8432-150802BB7CF3}"/>
    <cellStyle name="Nota 6 5 3 3" xfId="42321" xr:uid="{B40ED7AA-6F51-484C-903D-D0AE93CE95B1}"/>
    <cellStyle name="Nota 6 5 3 4" xfId="42322" xr:uid="{0466F4FC-EA66-478F-BE0B-629D9F388CE1}"/>
    <cellStyle name="Nota 6 5 4" xfId="42323" xr:uid="{8915A235-2192-4A42-81BA-D3D478051162}"/>
    <cellStyle name="Nota 6 5 4 2" xfId="42324" xr:uid="{12C32E7D-85AD-4B75-ADA5-590DCDE9F906}"/>
    <cellStyle name="Nota 6 5 4 3" xfId="42325" xr:uid="{6F803C65-5FE8-4848-8B8A-085E5B195E0A}"/>
    <cellStyle name="Nota 6 5 5" xfId="42326" xr:uid="{0DACA21E-D22E-49F8-9602-1040C6308CD4}"/>
    <cellStyle name="Nota 6 5 6" xfId="42327" xr:uid="{47F2BA5A-646C-42CB-9FF9-7E28F6E8783C}"/>
    <cellStyle name="Nota 6 6" xfId="14181" xr:uid="{2CE32734-871D-4B79-9F81-8DA32858A070}"/>
    <cellStyle name="Nota 6 6 2" xfId="14182" xr:uid="{93DE9B2B-4D15-4967-AE94-FD140D166824}"/>
    <cellStyle name="Nota 6 6 2 2" xfId="42328" xr:uid="{AC56E04B-A661-4628-90D3-C0D96EF9FC71}"/>
    <cellStyle name="Nota 6 6 2 2 2" xfId="42329" xr:uid="{B66223C6-9338-4E6D-AEB0-20039DED3CC5}"/>
    <cellStyle name="Nota 6 6 2 2 3" xfId="42330" xr:uid="{45524365-4286-486A-9691-7F3EEAD537D7}"/>
    <cellStyle name="Nota 6 6 2 3" xfId="42331" xr:uid="{7FDCD910-4ED3-46E1-B9FE-BC9E807955D0}"/>
    <cellStyle name="Nota 6 6 2 4" xfId="42332" xr:uid="{3E0FD6CF-C9EB-4A89-A03F-5DEFF3B510FC}"/>
    <cellStyle name="Nota 6 6 3" xfId="14183" xr:uid="{3FFAECC1-4073-4DAA-9389-D1649C916641}"/>
    <cellStyle name="Nota 6 6 3 2" xfId="42333" xr:uid="{65287A19-77DA-43E9-BD3E-AA73C1A73FAE}"/>
    <cellStyle name="Nota 6 6 3 2 2" xfId="42334" xr:uid="{7BFD3E22-E7DD-4968-BF02-2FE3F034F73A}"/>
    <cellStyle name="Nota 6 6 3 2 3" xfId="42335" xr:uid="{7AAF8A5F-EE49-4553-8EBD-07CFC989D1CB}"/>
    <cellStyle name="Nota 6 6 3 3" xfId="42336" xr:uid="{2470D3EC-AF29-406B-80F0-68DC88426B97}"/>
    <cellStyle name="Nota 6 6 3 4" xfId="42337" xr:uid="{7D910DF5-7FE2-493D-9C15-B478685A70FB}"/>
    <cellStyle name="Nota 6 6 4" xfId="42338" xr:uid="{C9DE5081-2F22-4E4B-8CC9-AFA978506018}"/>
    <cellStyle name="Nota 6 6 4 2" xfId="42339" xr:uid="{F30F940D-8D8A-4A12-BC8A-44912AA1731D}"/>
    <cellStyle name="Nota 6 6 4 3" xfId="42340" xr:uid="{056F5122-0E07-408A-A378-BE481DC341E1}"/>
    <cellStyle name="Nota 6 6 5" xfId="42341" xr:uid="{212B2FD0-AC6E-42E3-B548-2A03759E84F0}"/>
    <cellStyle name="Nota 6 6 6" xfId="42342" xr:uid="{A34A5E09-B336-473B-83D7-AC734C5948E4}"/>
    <cellStyle name="Nota 6 7" xfId="14184" xr:uid="{7A618856-1649-4F5E-A43C-E77324CA87B4}"/>
    <cellStyle name="Nota 6 7 2" xfId="14185" xr:uid="{866B95D0-0EBE-4EC5-A512-6A548FEC3A60}"/>
    <cellStyle name="Nota 6 7 2 2" xfId="42343" xr:uid="{426FC4F5-BE01-4467-9836-0C2DB16FA277}"/>
    <cellStyle name="Nota 6 7 2 2 2" xfId="42344" xr:uid="{CCBDE9F8-FB2C-4787-9FB7-41393D5122AC}"/>
    <cellStyle name="Nota 6 7 2 2 3" xfId="42345" xr:uid="{5CF56FA0-A86C-4CC0-BDFF-C8E60EEDABBA}"/>
    <cellStyle name="Nota 6 7 2 3" xfId="42346" xr:uid="{D2D6726B-52B9-48BD-80AE-59C0C6D8E606}"/>
    <cellStyle name="Nota 6 7 2 4" xfId="42347" xr:uid="{51C78A10-96BD-4497-8DE7-B041CCEDF22D}"/>
    <cellStyle name="Nota 6 7 3" xfId="14186" xr:uid="{8C766601-1C9E-4473-B3CD-BF11B3EAFC0A}"/>
    <cellStyle name="Nota 6 7 3 2" xfId="42348" xr:uid="{90375237-BF1E-4270-B013-21C70B0C26D4}"/>
    <cellStyle name="Nota 6 7 3 2 2" xfId="42349" xr:uid="{7B8336D3-9034-4970-9700-A1646DBAD50C}"/>
    <cellStyle name="Nota 6 7 3 2 3" xfId="42350" xr:uid="{7E8E1A81-4529-4097-B3B4-952FEABBB10C}"/>
    <cellStyle name="Nota 6 7 3 3" xfId="42351" xr:uid="{AADCB091-1F15-478A-A09D-0E95ED290B74}"/>
    <cellStyle name="Nota 6 7 3 4" xfId="42352" xr:uid="{D3E7990F-2E1C-4EB2-B3A6-9F0B5AD0CD0D}"/>
    <cellStyle name="Nota 6 7 4" xfId="42353" xr:uid="{C1BF9CCA-AE5C-46CE-B594-230AF3F25768}"/>
    <cellStyle name="Nota 6 7 4 2" xfId="42354" xr:uid="{E823D635-DBC5-4652-A0CD-DAF5558E828B}"/>
    <cellStyle name="Nota 6 7 4 3" xfId="42355" xr:uid="{CB91A9CA-7317-43B6-8DD2-484CA7C0896E}"/>
    <cellStyle name="Nota 6 7 5" xfId="42356" xr:uid="{B34276D4-3592-4098-95B3-33ABBA895E27}"/>
    <cellStyle name="Nota 6 7 6" xfId="42357" xr:uid="{0DE60918-D86F-47FB-9E85-816ADC023331}"/>
    <cellStyle name="Nota 6 8" xfId="14187" xr:uid="{8AE2821B-D8DB-408B-9D45-F6AB1CD3C4AD}"/>
    <cellStyle name="Nota 6 8 2" xfId="14188" xr:uid="{9D2A7AC0-2E59-44A6-9D7B-8FC15D33AC81}"/>
    <cellStyle name="Nota 6 8 2 2" xfId="42358" xr:uid="{3B5C20BA-B7A8-4AD6-BD37-11A6C46B9854}"/>
    <cellStyle name="Nota 6 8 2 2 2" xfId="42359" xr:uid="{4B0AB064-9E1E-4AF6-A7C4-D8FEE3CB40F4}"/>
    <cellStyle name="Nota 6 8 2 2 3" xfId="42360" xr:uid="{19480D2B-A03A-457A-8194-AC11633D2439}"/>
    <cellStyle name="Nota 6 8 2 3" xfId="42361" xr:uid="{D06AAE6A-A65F-4BF8-986D-466B3B0A94A7}"/>
    <cellStyle name="Nota 6 8 2 4" xfId="42362" xr:uid="{A2447C55-E2F6-4DE9-99A8-8E985257AFFA}"/>
    <cellStyle name="Nota 6 8 3" xfId="14189" xr:uid="{9398F6F1-93D6-4FCD-9BB9-03E49C58402C}"/>
    <cellStyle name="Nota 6 8 3 2" xfId="42363" xr:uid="{D280F633-F18B-4FA5-A0DA-5C1737A17356}"/>
    <cellStyle name="Nota 6 8 3 2 2" xfId="42364" xr:uid="{77743B16-1947-464A-BC25-69659743398F}"/>
    <cellStyle name="Nota 6 8 3 2 3" xfId="42365" xr:uid="{122192F9-6748-4D80-B149-EB8E9FBA74F7}"/>
    <cellStyle name="Nota 6 8 3 3" xfId="42366" xr:uid="{BAD091B7-AE51-4CBF-A60C-DE68BB0F4045}"/>
    <cellStyle name="Nota 6 8 3 4" xfId="42367" xr:uid="{BE83ED19-F577-417D-BAA0-4501A1F22DEB}"/>
    <cellStyle name="Nota 6 8 4" xfId="42368" xr:uid="{612C02EF-2AE4-4532-A6E0-A3B271C3D656}"/>
    <cellStyle name="Nota 6 8 4 2" xfId="42369" xr:uid="{4E657B07-376B-481C-A7E5-B30BAB1AAB7C}"/>
    <cellStyle name="Nota 6 8 4 3" xfId="42370" xr:uid="{DA6E7E99-6BB1-4F5B-996C-1D06331AF3F8}"/>
    <cellStyle name="Nota 6 8 5" xfId="42371" xr:uid="{35189271-362E-4BB6-8755-AC5A7007CA56}"/>
    <cellStyle name="Nota 6 8 6" xfId="42372" xr:uid="{475244CF-8D5A-4F28-B392-ED02C5F5B9B6}"/>
    <cellStyle name="Nota 6 9" xfId="14190" xr:uid="{A63803B4-3A41-491B-997D-51B3E148A2F7}"/>
    <cellStyle name="Nota 6 9 2" xfId="42373" xr:uid="{191260C5-83BD-4C11-9484-086878448DFF}"/>
    <cellStyle name="Nota 6 9 2 2" xfId="42374" xr:uid="{C9EB0D4D-F7E0-4A31-A3EE-A164D9D168BC}"/>
    <cellStyle name="Nota 6 9 2 3" xfId="42375" xr:uid="{B77B3348-F93A-4522-A248-3BCB08C2ED55}"/>
    <cellStyle name="Nota 6 9 3" xfId="42376" xr:uid="{6426125E-A52D-4A13-B301-F387007E6E07}"/>
    <cellStyle name="Nota 6 9 4" xfId="42377" xr:uid="{D28BE1D4-CC88-443B-8F1B-BF579A85CCF9}"/>
    <cellStyle name="Nota 60" xfId="14191" xr:uid="{C5D0284E-DD15-431A-9795-196F41216384}"/>
    <cellStyle name="Nota 60 2" xfId="14192" xr:uid="{604E7182-3F64-4698-9BB6-A51A1AD40899}"/>
    <cellStyle name="Nota 60 2 2" xfId="42378" xr:uid="{389A69A6-DBD6-47E0-9FAD-393261C5862D}"/>
    <cellStyle name="Nota 60 2 2 2" xfId="42379" xr:uid="{87D411F9-0300-4328-81D0-0C0CA570833C}"/>
    <cellStyle name="Nota 60 2 2 3" xfId="42380" xr:uid="{3F72AB2A-E47D-46C0-A682-AE3AE7FF1D79}"/>
    <cellStyle name="Nota 60 2 3" xfId="42381" xr:uid="{D401800F-C781-419A-B495-9A6B0EC50277}"/>
    <cellStyle name="Nota 60 2 4" xfId="42382" xr:uid="{29DC7E64-FE81-49A3-B266-DE64897A3CE1}"/>
    <cellStyle name="Nota 60 3" xfId="42383" xr:uid="{DAD0152B-98B9-4CF3-8DBF-3C029AB06F3B}"/>
    <cellStyle name="Nota 60 3 2" xfId="42384" xr:uid="{DA41A9FB-FC0D-4987-B8DF-6AB5F6946DA1}"/>
    <cellStyle name="Nota 60 3 3" xfId="42385" xr:uid="{DE9FA27E-F074-4528-AE26-697337889D3D}"/>
    <cellStyle name="Nota 60 4" xfId="42386" xr:uid="{EC1F0944-45EE-4A20-B1FC-61FCD9DDFF90}"/>
    <cellStyle name="Nota 60 5" xfId="42387" xr:uid="{1ADA373A-EA09-4F75-9AB7-DB86041E3BDA}"/>
    <cellStyle name="Nota 61" xfId="14193" xr:uid="{87CA3A0F-3F47-4D50-95A8-24FB648F5F42}"/>
    <cellStyle name="Nota 61 2" xfId="14194" xr:uid="{75EE5980-ECE1-42C2-83C6-4ED58756F95A}"/>
    <cellStyle name="Nota 61 2 2" xfId="42388" xr:uid="{5D38D5B9-D0EC-4E1D-804B-2A5BE55A87CF}"/>
    <cellStyle name="Nota 61 2 2 2" xfId="42389" xr:uid="{92B080EB-F556-4AD3-9A00-5AA314051B2E}"/>
    <cellStyle name="Nota 61 2 2 3" xfId="42390" xr:uid="{FD04EA2C-12C7-4061-AB3D-4C8A448ED374}"/>
    <cellStyle name="Nota 61 2 3" xfId="42391" xr:uid="{47902795-D85F-4059-9F50-7BB19739B11D}"/>
    <cellStyle name="Nota 61 2 4" xfId="42392" xr:uid="{1C4852B8-41E3-41B0-BF5E-8C0CEDCB39B3}"/>
    <cellStyle name="Nota 61 3" xfId="42393" xr:uid="{DA390618-FE30-4CBB-83E5-9DDF9C92A94F}"/>
    <cellStyle name="Nota 61 3 2" xfId="42394" xr:uid="{9A6DBDE1-BA05-478C-B612-F8805777458F}"/>
    <cellStyle name="Nota 61 3 3" xfId="42395" xr:uid="{661CA8AE-CEE7-4D17-AD71-F1898C2657D2}"/>
    <cellStyle name="Nota 61 4" xfId="42396" xr:uid="{B2CD1BEE-E731-491C-AA96-027B7896B60B}"/>
    <cellStyle name="Nota 61 5" xfId="42397" xr:uid="{BC3BF51D-3135-40CB-B9B2-0AA5F5B2DB8B}"/>
    <cellStyle name="Nota 62" xfId="14195" xr:uid="{4530F506-91F8-45E5-9CE9-DA3F218D6C72}"/>
    <cellStyle name="Nota 62 2" xfId="14196" xr:uid="{F24F45C3-D0FB-455E-9ED9-BBD397CD3184}"/>
    <cellStyle name="Nota 62 2 2" xfId="42398" xr:uid="{50E7A793-EB3D-442C-A46D-ADC2D93E992C}"/>
    <cellStyle name="Nota 62 2 2 2" xfId="42399" xr:uid="{11143AA0-8AED-4607-9828-739E1B79347F}"/>
    <cellStyle name="Nota 62 2 2 3" xfId="42400" xr:uid="{81BC2303-6358-4377-8001-8AE6152E4C2F}"/>
    <cellStyle name="Nota 62 2 3" xfId="42401" xr:uid="{4A982685-7BBF-4FCF-BE04-A67BF7D571ED}"/>
    <cellStyle name="Nota 62 2 4" xfId="42402" xr:uid="{DF22B78C-8EE2-47CB-8AD3-C4EF67933260}"/>
    <cellStyle name="Nota 62 3" xfId="42403" xr:uid="{76CEE2E8-3842-4457-83B4-1B6B8FBFF973}"/>
    <cellStyle name="Nota 62 3 2" xfId="42404" xr:uid="{8E3F564F-6BD5-45D9-9665-CE4670927D12}"/>
    <cellStyle name="Nota 62 3 3" xfId="42405" xr:uid="{092F7467-61B5-46BA-95CA-0D1445452CC4}"/>
    <cellStyle name="Nota 62 4" xfId="42406" xr:uid="{F9D00700-59F8-40E0-8074-8F461C20AD20}"/>
    <cellStyle name="Nota 62 5" xfId="42407" xr:uid="{08773C11-B7D3-46CF-B3A4-0E7FEC0E58A6}"/>
    <cellStyle name="Nota 63" xfId="14197" xr:uid="{490ACA6E-7B8B-482F-A375-1B0C8A818087}"/>
    <cellStyle name="Nota 63 2" xfId="14198" xr:uid="{94F6D121-69D1-43B4-BA43-3FE25AA77645}"/>
    <cellStyle name="Nota 63 2 2" xfId="42408" xr:uid="{FC74EC16-01C3-4082-B073-E8243B6947F2}"/>
    <cellStyle name="Nota 63 2 2 2" xfId="42409" xr:uid="{BF2C995E-F96D-4977-AE0F-5196375DECDE}"/>
    <cellStyle name="Nota 63 2 2 3" xfId="42410" xr:uid="{3F177DED-D059-4A4C-AE23-A941F32A4DAC}"/>
    <cellStyle name="Nota 63 2 3" xfId="42411" xr:uid="{07B6ED0F-8255-47C5-AAE3-3A9C76DFBBCC}"/>
    <cellStyle name="Nota 63 2 4" xfId="42412" xr:uid="{DDC58552-C60E-45E9-8092-3112D5EC5EF5}"/>
    <cellStyle name="Nota 63 3" xfId="42413" xr:uid="{298A98AF-3C20-468A-8B1D-62D5EC23B57B}"/>
    <cellStyle name="Nota 63 3 2" xfId="42414" xr:uid="{3879EB7A-1C97-4616-A865-E508845B1A61}"/>
    <cellStyle name="Nota 63 3 3" xfId="42415" xr:uid="{E5596983-F6EF-40EC-B5CB-AC6983963E16}"/>
    <cellStyle name="Nota 63 4" xfId="42416" xr:uid="{E645B3FE-DE36-4168-9408-022541EBC90D}"/>
    <cellStyle name="Nota 63 5" xfId="42417" xr:uid="{E2374543-52CF-4C0F-BD43-7686CEBA81AD}"/>
    <cellStyle name="Nota 64" xfId="14199" xr:uid="{AF76FA74-98C1-4441-A773-281DCC042402}"/>
    <cellStyle name="Nota 64 2" xfId="14200" xr:uid="{AAFE39AF-6CB5-47DB-A92B-6585B2845C5A}"/>
    <cellStyle name="Nota 64 2 2" xfId="42418" xr:uid="{3EE3B89E-5AFB-4610-9DFF-59EB1EBF7667}"/>
    <cellStyle name="Nota 64 2 2 2" xfId="42419" xr:uid="{8773797E-561D-44C0-8C6E-9787DAADCCCD}"/>
    <cellStyle name="Nota 64 2 2 3" xfId="42420" xr:uid="{051CB643-184C-4CAA-92B6-9EDED43B1D4E}"/>
    <cellStyle name="Nota 64 2 3" xfId="42421" xr:uid="{D9846361-24C6-49EF-9438-901AA41A8DED}"/>
    <cellStyle name="Nota 64 2 4" xfId="42422" xr:uid="{DB9B3087-72C0-40B6-9ABE-653D52FDD878}"/>
    <cellStyle name="Nota 64 3" xfId="42423" xr:uid="{D6A07052-DCA4-49CD-8F88-785C06ADEA2D}"/>
    <cellStyle name="Nota 64 3 2" xfId="42424" xr:uid="{E7DD65A8-B963-4D8F-8A45-D8C028DCAD97}"/>
    <cellStyle name="Nota 64 3 3" xfId="42425" xr:uid="{E1B375B6-3896-42E4-AF1D-AA5FB5AEFC3E}"/>
    <cellStyle name="Nota 64 4" xfId="42426" xr:uid="{2E5902A0-9F22-434D-977F-365A7D696363}"/>
    <cellStyle name="Nota 64 5" xfId="42427" xr:uid="{B46D4DCA-CF56-4F5B-8C09-43FBAAE4EAF3}"/>
    <cellStyle name="Nota 65" xfId="14201" xr:uid="{EFC93AC8-F7AC-4F1C-8B96-B784251C9FF0}"/>
    <cellStyle name="Nota 65 2" xfId="14202" xr:uid="{EC9491AB-CC0F-4ABB-BF55-787B2A5CEE22}"/>
    <cellStyle name="Nota 65 2 2" xfId="42428" xr:uid="{C1F8ACBA-2022-4818-B715-747CFA127C45}"/>
    <cellStyle name="Nota 65 2 2 2" xfId="42429" xr:uid="{0BA82360-5E67-40F8-9B49-8E99BDF49C05}"/>
    <cellStyle name="Nota 65 2 2 3" xfId="42430" xr:uid="{26076BDD-5562-4C68-83E9-FCD03E501E62}"/>
    <cellStyle name="Nota 65 2 3" xfId="42431" xr:uid="{69A88F02-59D3-4F3F-BAA8-EC0B3966A135}"/>
    <cellStyle name="Nota 65 2 4" xfId="42432" xr:uid="{11FD9618-D288-46B7-BE73-154F00B33738}"/>
    <cellStyle name="Nota 65 3" xfId="42433" xr:uid="{1793BE0B-B286-44B9-BCB7-DDB308ACA659}"/>
    <cellStyle name="Nota 65 3 2" xfId="42434" xr:uid="{B0A66D8D-FAC2-4D01-8132-4C7337077911}"/>
    <cellStyle name="Nota 65 3 3" xfId="42435" xr:uid="{FA9B0B5F-F9BE-4315-9AC6-4CF8F93F3755}"/>
    <cellStyle name="Nota 65 4" xfId="42436" xr:uid="{C993FA1C-30A6-4291-9B6C-A8A05281E8D0}"/>
    <cellStyle name="Nota 65 5" xfId="42437" xr:uid="{E3C5E68B-4E9E-4ABC-AE45-FCD79B23228E}"/>
    <cellStyle name="Nota 66" xfId="14203" xr:uid="{4C68D11F-2B87-4334-8E4F-C2C3F156199C}"/>
    <cellStyle name="Nota 66 2" xfId="14204" xr:uid="{93F22F3B-F173-420E-8606-87A627D7E741}"/>
    <cellStyle name="Nota 66 2 2" xfId="42438" xr:uid="{58E50ECF-BA76-4807-960B-711B45A44E8C}"/>
    <cellStyle name="Nota 66 2 2 2" xfId="42439" xr:uid="{A6585319-4742-4D0C-8775-C9C4DB8FB4DB}"/>
    <cellStyle name="Nota 66 2 2 3" xfId="42440" xr:uid="{987AD81A-48C9-4DAA-9B75-110DA9C66EEA}"/>
    <cellStyle name="Nota 66 2 3" xfId="42441" xr:uid="{5A6F5F75-2417-4C8E-B8DA-9D13505296A1}"/>
    <cellStyle name="Nota 66 2 4" xfId="42442" xr:uid="{0E353675-617B-4D56-95CC-E546DBBAB0A7}"/>
    <cellStyle name="Nota 66 3" xfId="42443" xr:uid="{4CC72406-2EB1-4366-ACDB-5204A0D2742A}"/>
    <cellStyle name="Nota 66 3 2" xfId="42444" xr:uid="{B3935085-CA4A-4E88-AA03-46E9AC49D4D1}"/>
    <cellStyle name="Nota 66 3 3" xfId="42445" xr:uid="{EF45F4DC-B488-437D-8F72-13C2F67AB028}"/>
    <cellStyle name="Nota 66 4" xfId="42446" xr:uid="{6CE6925D-1EE4-4B19-9E43-E7BFE15C099E}"/>
    <cellStyle name="Nota 66 5" xfId="42447" xr:uid="{7EE5A46D-B2B8-4DFF-8885-978AF9FC1770}"/>
    <cellStyle name="Nota 67" xfId="14205" xr:uid="{AEFDCDE6-985B-4608-8658-56A912982399}"/>
    <cellStyle name="Nota 67 2" xfId="14206" xr:uid="{AB126D30-8C39-44B6-B86A-B45E3072F9D7}"/>
    <cellStyle name="Nota 67 2 2" xfId="42448" xr:uid="{D86AC296-3188-4476-A093-0318E5E06376}"/>
    <cellStyle name="Nota 67 2 2 2" xfId="42449" xr:uid="{65C4FEA1-2D7B-46AE-834D-BE63FCAF8E72}"/>
    <cellStyle name="Nota 67 2 2 3" xfId="42450" xr:uid="{5BEFC537-9905-440D-95DA-FB90D9913126}"/>
    <cellStyle name="Nota 67 2 3" xfId="42451" xr:uid="{D73663D0-53A9-4E3D-B8A2-63EC71E67E2B}"/>
    <cellStyle name="Nota 67 2 4" xfId="42452" xr:uid="{D0937531-8B15-4B79-A986-2928FC76F3CE}"/>
    <cellStyle name="Nota 67 3" xfId="42453" xr:uid="{6E9B8C84-9C5A-405B-B49A-25950C4410CE}"/>
    <cellStyle name="Nota 67 3 2" xfId="42454" xr:uid="{B788B92D-5399-4EAF-9BA4-4AF9B3FC6769}"/>
    <cellStyle name="Nota 67 3 3" xfId="42455" xr:uid="{59A086E7-BC3F-4F9C-BD1C-85F491F57B0C}"/>
    <cellStyle name="Nota 67 4" xfId="42456" xr:uid="{E8255FDF-FE4E-4859-8F2B-99437F2EB783}"/>
    <cellStyle name="Nota 67 5" xfId="42457" xr:uid="{660FAC45-6943-4953-A6B7-664AAB7C43C6}"/>
    <cellStyle name="Nota 68" xfId="14207" xr:uid="{C4EAFC02-FE3D-453A-8860-CDB493413ECE}"/>
    <cellStyle name="Nota 68 2" xfId="42458" xr:uid="{0BC36536-DA3F-4258-9526-1A77245A8A2B}"/>
    <cellStyle name="Nota 68 2 2" xfId="42459" xr:uid="{215C3F07-0B9C-4FA9-906C-A03B904CD146}"/>
    <cellStyle name="Nota 68 3" xfId="42460" xr:uid="{8A4B632A-8359-4A61-B747-CE88235E3086}"/>
    <cellStyle name="Nota 68 4" xfId="42461" xr:uid="{6DDB3024-9E06-454A-841A-31F9DF2AB37A}"/>
    <cellStyle name="Nota 69" xfId="14208" xr:uid="{F6F6216B-2F0F-43A1-AA51-B845A5863331}"/>
    <cellStyle name="Nota 69 2" xfId="42462" xr:uid="{A2137C88-16BA-40D2-8AA7-134E138D8B98}"/>
    <cellStyle name="Nota 69 2 2" xfId="42463" xr:uid="{AD10C285-974F-4ACA-B4B0-DBFC5E9CD008}"/>
    <cellStyle name="Nota 69 3" xfId="42464" xr:uid="{22FA9BA5-8D7C-402B-8DB7-290BFAC02FAA}"/>
    <cellStyle name="Nota 69 4" xfId="42465" xr:uid="{80EB3AAB-1979-4DAA-B5A4-956D427AFD94}"/>
    <cellStyle name="Nota 7" xfId="7604" xr:uid="{AC6F1BDC-C2D2-4233-B491-C3CE55841C4D}"/>
    <cellStyle name="Nota 7 10" xfId="14209" xr:uid="{AD7DA4EF-FA41-4FF8-8BA5-C16622155AA6}"/>
    <cellStyle name="Nota 7 10 2" xfId="42466" xr:uid="{79B6072C-1AFC-4276-B0ED-573AB426DC1B}"/>
    <cellStyle name="Nota 7 10 2 2" xfId="42467" xr:uid="{E83D8591-22F4-40BF-95F1-AD4CFAA7DB15}"/>
    <cellStyle name="Nota 7 10 2 3" xfId="42468" xr:uid="{74D80873-FE2C-4B1A-A009-AED31D44C73D}"/>
    <cellStyle name="Nota 7 10 3" xfId="42469" xr:uid="{B14B4BF2-4A95-4BCE-9650-4CD11E2500D4}"/>
    <cellStyle name="Nota 7 10 4" xfId="42470" xr:uid="{BE1AB4B5-9CFE-4745-AFBE-2C741790CFC2}"/>
    <cellStyle name="Nota 7 2" xfId="7605" xr:uid="{CDC01309-BA1A-4113-B73B-AD4E86BF3D03}"/>
    <cellStyle name="Nota 7 2 2" xfId="14210" xr:uid="{74110A5C-87EF-401F-A277-0F725A615A6D}"/>
    <cellStyle name="Nota 7 2 2 2" xfId="42471" xr:uid="{3D4D3DBE-FB22-425B-B183-806FBD2AD073}"/>
    <cellStyle name="Nota 7 2 2 2 2" xfId="42472" xr:uid="{15F1C748-6DDB-4420-980F-D94F838C1D8A}"/>
    <cellStyle name="Nota 7 2 2 2 3" xfId="42473" xr:uid="{C2E6BCE8-A31E-4B8D-A2CB-9E6B7690E34A}"/>
    <cellStyle name="Nota 7 2 2 3" xfId="42474" xr:uid="{AA661D2E-5D3B-47F3-9101-38C98059710B}"/>
    <cellStyle name="Nota 7 2 2 4" xfId="42475" xr:uid="{B2A7DAF6-D657-42CC-9A61-E3437FEA172D}"/>
    <cellStyle name="Nota 7 2 3" xfId="14211" xr:uid="{91B68E77-148D-4CF5-8ACF-2BA920432AAB}"/>
    <cellStyle name="Nota 7 2 3 2" xfId="42476" xr:uid="{88622920-BEAF-4ACC-87C8-590B21E073D0}"/>
    <cellStyle name="Nota 7 2 3 2 2" xfId="42477" xr:uid="{AF492BA0-BA11-471A-9EE6-21D2B27E1D9D}"/>
    <cellStyle name="Nota 7 2 3 2 3" xfId="42478" xr:uid="{2FC3CACC-C42F-4965-966E-9C8095EFC2B0}"/>
    <cellStyle name="Nota 7 2 3 3" xfId="42479" xr:uid="{A257AAD4-A1EB-4C27-8875-1D44A8524F72}"/>
    <cellStyle name="Nota 7 2 3 4" xfId="42480" xr:uid="{45B98F1C-A471-44F6-A3EE-3933594C15B6}"/>
    <cellStyle name="Nota 7 2 4" xfId="42481" xr:uid="{FA17C5BB-D1BE-4277-8913-C6B2C501160A}"/>
    <cellStyle name="Nota 7 2 4 2" xfId="42482" xr:uid="{8114DABF-3D51-415E-81ED-F5E436CA7099}"/>
    <cellStyle name="Nota 7 2 4 3" xfId="42483" xr:uid="{530EB03C-AEEC-4A50-8B8D-0D26762B124B}"/>
    <cellStyle name="Nota 7 2 5" xfId="42484" xr:uid="{755AA3E1-9CB1-4D2D-8CA9-EE63B96FF192}"/>
    <cellStyle name="Nota 7 2 6" xfId="42485" xr:uid="{40EE9206-680B-4263-AE04-C728D79888D8}"/>
    <cellStyle name="Nota 7 3" xfId="7606" xr:uid="{48B8370E-F723-4461-9925-229E59C5799E}"/>
    <cellStyle name="Nota 7 3 2" xfId="14212" xr:uid="{1EC9E326-78B7-4239-92CB-DEBDB2BC6457}"/>
    <cellStyle name="Nota 7 3 2 2" xfId="42486" xr:uid="{036FA297-4CAA-4FF0-8579-FD93211A2944}"/>
    <cellStyle name="Nota 7 3 2 2 2" xfId="42487" xr:uid="{BA9B2FB3-CB53-4EE1-814C-6F4969C22257}"/>
    <cellStyle name="Nota 7 3 2 2 3" xfId="42488" xr:uid="{C3272E2A-8233-4E00-B5BF-5622F334DD3F}"/>
    <cellStyle name="Nota 7 3 2 3" xfId="42489" xr:uid="{07B6C6C7-E1C5-4D0F-A2DA-4EAE67998201}"/>
    <cellStyle name="Nota 7 3 2 4" xfId="42490" xr:uid="{19DF40E5-866E-457F-949C-A07460A29197}"/>
    <cellStyle name="Nota 7 3 3" xfId="14213" xr:uid="{71F64568-A449-4A2F-9058-4BF223E06658}"/>
    <cellStyle name="Nota 7 3 3 2" xfId="42491" xr:uid="{4EE1A39B-3DA9-49F8-AED0-930A537427C9}"/>
    <cellStyle name="Nota 7 3 3 2 2" xfId="42492" xr:uid="{C8B0B8C3-89B6-458C-B845-53827F7FAA32}"/>
    <cellStyle name="Nota 7 3 3 2 3" xfId="42493" xr:uid="{9B869367-167B-4BCF-8BAF-1614183DC651}"/>
    <cellStyle name="Nota 7 3 3 3" xfId="42494" xr:uid="{5B28EC03-61F3-4194-85E1-3CDDBC79567E}"/>
    <cellStyle name="Nota 7 3 3 4" xfId="42495" xr:uid="{2291F28A-851D-41ED-BC25-67E0CB47C351}"/>
    <cellStyle name="Nota 7 3 4" xfId="42496" xr:uid="{D53445BA-AF70-4A53-96AF-4A92ED2B2208}"/>
    <cellStyle name="Nota 7 3 4 2" xfId="42497" xr:uid="{88437332-697F-4F8C-A3D8-4EE2BD22D179}"/>
    <cellStyle name="Nota 7 3 4 3" xfId="42498" xr:uid="{5A12005D-2BEB-44D0-A510-130D04657139}"/>
    <cellStyle name="Nota 7 3 5" xfId="42499" xr:uid="{D7723A25-3617-4D7E-9070-D8CEB5FAFE66}"/>
    <cellStyle name="Nota 7 3 6" xfId="42500" xr:uid="{1057A8AC-AA18-44AC-B001-A05E23C6A778}"/>
    <cellStyle name="Nota 7 4" xfId="14214" xr:uid="{9D3DB93E-F276-4A32-BB57-A019A86F611F}"/>
    <cellStyle name="Nota 7 4 2" xfId="14215" xr:uid="{69341D1A-F282-4AF5-B4EE-103D390E86AB}"/>
    <cellStyle name="Nota 7 4 2 2" xfId="42501" xr:uid="{1248DDBE-2D09-44D8-B2A2-511D801FA4E5}"/>
    <cellStyle name="Nota 7 4 2 2 2" xfId="42502" xr:uid="{59FAD22C-2A7A-45E7-820A-E3D1AB6E5927}"/>
    <cellStyle name="Nota 7 4 2 2 3" xfId="42503" xr:uid="{3A7331A9-CDE3-4232-AEF3-2C9CB729DC67}"/>
    <cellStyle name="Nota 7 4 2 3" xfId="42504" xr:uid="{E9D402F6-5684-435A-80A2-0C9FC455A3F6}"/>
    <cellStyle name="Nota 7 4 2 4" xfId="42505" xr:uid="{61001018-1CF1-4C35-8B99-4180112B8037}"/>
    <cellStyle name="Nota 7 4 3" xfId="14216" xr:uid="{0454296A-A5AB-4D95-84BF-FF0693FD3180}"/>
    <cellStyle name="Nota 7 4 3 2" xfId="42506" xr:uid="{CE75B901-A7F1-4DF2-A0FD-2EE1CD4EF118}"/>
    <cellStyle name="Nota 7 4 3 2 2" xfId="42507" xr:uid="{48A9693D-2B1E-445C-BBB8-FB12B9CA90EC}"/>
    <cellStyle name="Nota 7 4 3 2 3" xfId="42508" xr:uid="{39C32FEA-79FD-45E8-ACD3-B5AC6FBF2889}"/>
    <cellStyle name="Nota 7 4 3 3" xfId="42509" xr:uid="{27799B03-313C-4CFB-854A-C2272DB1686D}"/>
    <cellStyle name="Nota 7 4 3 4" xfId="42510" xr:uid="{0ACAAAA6-0B8E-4942-9663-477C5F3845A6}"/>
    <cellStyle name="Nota 7 4 4" xfId="42511" xr:uid="{B85C2157-313C-4C78-A8AD-78D4F3A72E2C}"/>
    <cellStyle name="Nota 7 4 4 2" xfId="42512" xr:uid="{B6F9E407-7E14-417D-810E-D231A3F8B819}"/>
    <cellStyle name="Nota 7 4 4 3" xfId="42513" xr:uid="{5C1AF26E-60CD-4597-8C83-EDA1A605064D}"/>
    <cellStyle name="Nota 7 4 5" xfId="42514" xr:uid="{5D551E25-AAF8-4B45-8F53-39EFD2BEB44E}"/>
    <cellStyle name="Nota 7 4 6" xfId="42515" xr:uid="{9B5261AD-B6F3-45A4-9098-587DF482303A}"/>
    <cellStyle name="Nota 7 5" xfId="14217" xr:uid="{03B32B93-69AA-4E4F-A23E-159CD0DB1726}"/>
    <cellStyle name="Nota 7 5 2" xfId="14218" xr:uid="{F4844854-EE4F-45CB-8DC4-5D3AC2F190DE}"/>
    <cellStyle name="Nota 7 5 2 2" xfId="42516" xr:uid="{0A274EE0-63F9-4E6B-B5B4-0532196A1311}"/>
    <cellStyle name="Nota 7 5 2 2 2" xfId="42517" xr:uid="{DA736329-8E5F-49F2-AB47-10193F0D8C9D}"/>
    <cellStyle name="Nota 7 5 2 2 3" xfId="42518" xr:uid="{B6F5EE94-0085-40FC-9CF0-AEA9F90C37EF}"/>
    <cellStyle name="Nota 7 5 2 3" xfId="42519" xr:uid="{B123C285-EB14-4883-BED2-3FD03CD9BDC7}"/>
    <cellStyle name="Nota 7 5 2 4" xfId="42520" xr:uid="{6B5CD2E3-A4F2-4DED-9641-5AC242520955}"/>
    <cellStyle name="Nota 7 5 3" xfId="14219" xr:uid="{1BD936CE-C551-40CD-87DE-8CEA85F50A81}"/>
    <cellStyle name="Nota 7 5 3 2" xfId="42521" xr:uid="{7A0CAC00-C037-4D62-AF59-EB29FC40DCAA}"/>
    <cellStyle name="Nota 7 5 3 2 2" xfId="42522" xr:uid="{E9551C25-9B8F-49D1-85EF-11AF8F68CB4A}"/>
    <cellStyle name="Nota 7 5 3 2 3" xfId="42523" xr:uid="{B0F71CFE-ED33-4822-958C-B2E4E92D275E}"/>
    <cellStyle name="Nota 7 5 3 3" xfId="42524" xr:uid="{AFE533C5-C596-48F5-AAAC-BC20347196FA}"/>
    <cellStyle name="Nota 7 5 3 4" xfId="42525" xr:uid="{B4E7AE75-9636-4E5F-B917-0EAAD9230011}"/>
    <cellStyle name="Nota 7 5 4" xfId="42526" xr:uid="{3A890BA0-2140-40F8-A2CA-32AB7E85C91E}"/>
    <cellStyle name="Nota 7 5 4 2" xfId="42527" xr:uid="{E81747D2-835E-4074-AD91-7B00A88F023F}"/>
    <cellStyle name="Nota 7 5 4 3" xfId="42528" xr:uid="{A6B3698E-52FA-41C9-A922-3BC242272E19}"/>
    <cellStyle name="Nota 7 5 5" xfId="42529" xr:uid="{1D08AB52-BB54-42DE-AC85-7D0DA73BC6AB}"/>
    <cellStyle name="Nota 7 5 6" xfId="42530" xr:uid="{9FE38DAF-491C-4406-9F1E-723FA0FFE902}"/>
    <cellStyle name="Nota 7 6" xfId="14220" xr:uid="{B6749580-52BA-48FC-985F-F40B6B0C23CB}"/>
    <cellStyle name="Nota 7 6 2" xfId="14221" xr:uid="{F7ACE86C-631B-4E10-BDC1-72DDC3BF3705}"/>
    <cellStyle name="Nota 7 6 2 2" xfId="42531" xr:uid="{DD3070E8-EB2E-442A-831F-D8959997FE9A}"/>
    <cellStyle name="Nota 7 6 2 2 2" xfId="42532" xr:uid="{53ACA405-2680-4EEF-81F3-064663985609}"/>
    <cellStyle name="Nota 7 6 2 2 3" xfId="42533" xr:uid="{4C3DB024-1573-4E28-86F1-D68048FA6C98}"/>
    <cellStyle name="Nota 7 6 2 3" xfId="42534" xr:uid="{1C18D3B2-08E6-4DF1-8DA0-B07EEC86B7D2}"/>
    <cellStyle name="Nota 7 6 2 4" xfId="42535" xr:uid="{853BAA6B-F2DF-4B7E-8B16-5A7A470A0ECC}"/>
    <cellStyle name="Nota 7 6 3" xfId="14222" xr:uid="{DC29E3AC-F5D0-4DA6-9D7A-A6313D616314}"/>
    <cellStyle name="Nota 7 6 3 2" xfId="42536" xr:uid="{4C0FD964-7C60-4104-AE8E-7146C43EEEB4}"/>
    <cellStyle name="Nota 7 6 3 2 2" xfId="42537" xr:uid="{D542BAB7-991F-4BB4-B2FC-5DCC71DF0E1A}"/>
    <cellStyle name="Nota 7 6 3 2 3" xfId="42538" xr:uid="{1D7B9F7A-1413-4241-8BE9-267430301D3C}"/>
    <cellStyle name="Nota 7 6 3 3" xfId="42539" xr:uid="{BF224F38-3C2D-4420-A775-80287862B9A2}"/>
    <cellStyle name="Nota 7 6 3 4" xfId="42540" xr:uid="{97BEB529-C862-4388-AC23-710BF68822DB}"/>
    <cellStyle name="Nota 7 6 4" xfId="42541" xr:uid="{225305D8-8416-4E16-A8A8-18A9CABF744A}"/>
    <cellStyle name="Nota 7 6 4 2" xfId="42542" xr:uid="{BBE730E4-645E-4DC1-BD7B-FDED6045EB1A}"/>
    <cellStyle name="Nota 7 6 4 3" xfId="42543" xr:uid="{CDF29D6C-A06A-43BA-832C-C3636BAA45D8}"/>
    <cellStyle name="Nota 7 6 5" xfId="42544" xr:uid="{5B6A9FEE-CE1B-433C-855F-DF13643835D8}"/>
    <cellStyle name="Nota 7 6 6" xfId="42545" xr:uid="{6536CC00-2DAC-4000-8536-B566DA24FF7A}"/>
    <cellStyle name="Nota 7 7" xfId="14223" xr:uid="{0045B512-3CCA-412B-B71A-B2701C89D2F6}"/>
    <cellStyle name="Nota 7 7 2" xfId="14224" xr:uid="{5A3C5619-C310-4370-95BA-F0AB607C4747}"/>
    <cellStyle name="Nota 7 7 2 2" xfId="42546" xr:uid="{85643118-DB7B-4513-BC3E-0996C50449F1}"/>
    <cellStyle name="Nota 7 7 2 2 2" xfId="42547" xr:uid="{66B8467B-2BEE-4652-B3ED-E5F6A2F030FC}"/>
    <cellStyle name="Nota 7 7 2 2 3" xfId="42548" xr:uid="{643ABCCC-59A0-46C3-8009-333503266055}"/>
    <cellStyle name="Nota 7 7 2 3" xfId="42549" xr:uid="{F86F9CE4-C69F-45D2-8D85-6DE4AC6BE718}"/>
    <cellStyle name="Nota 7 7 2 4" xfId="42550" xr:uid="{95657645-2969-4D0E-87C5-A4951688D940}"/>
    <cellStyle name="Nota 7 7 3" xfId="14225" xr:uid="{936A0A99-3E80-409B-AB48-A354FCA2AB82}"/>
    <cellStyle name="Nota 7 7 3 2" xfId="42551" xr:uid="{1082547E-4E96-40E0-9C1C-CBCFD8407A9E}"/>
    <cellStyle name="Nota 7 7 3 2 2" xfId="42552" xr:uid="{2C5C3AB1-0545-47C3-AE9F-1B7F51DB5354}"/>
    <cellStyle name="Nota 7 7 3 2 3" xfId="42553" xr:uid="{E94D56B3-4B82-4C15-9C1A-B0CB0C7E08CC}"/>
    <cellStyle name="Nota 7 7 3 3" xfId="42554" xr:uid="{C3BB5580-C5D5-4188-9627-5F19E370A4F4}"/>
    <cellStyle name="Nota 7 7 3 4" xfId="42555" xr:uid="{87D48C97-0302-4292-84AB-8983DAAAF28F}"/>
    <cellStyle name="Nota 7 7 4" xfId="42556" xr:uid="{10CDAE79-75F7-4DE8-8DD2-D4F95A57F2D8}"/>
    <cellStyle name="Nota 7 7 4 2" xfId="42557" xr:uid="{BDA4F664-8FB4-4ED1-86B6-D07E3EA00BC4}"/>
    <cellStyle name="Nota 7 7 4 3" xfId="42558" xr:uid="{C16140A2-B62F-4E96-9819-4EDCACEF3939}"/>
    <cellStyle name="Nota 7 7 5" xfId="42559" xr:uid="{3F2C6B62-E9EA-466F-92D8-37D44F984362}"/>
    <cellStyle name="Nota 7 7 6" xfId="42560" xr:uid="{3BBF123C-D404-42D7-9414-D99DEABFAF6E}"/>
    <cellStyle name="Nota 7 8" xfId="14226" xr:uid="{58E18C99-A03D-420F-9AC0-42CEF3DE18C0}"/>
    <cellStyle name="Nota 7 8 2" xfId="14227" xr:uid="{99DCC6C2-4FC5-4E83-BBD2-6696E942446C}"/>
    <cellStyle name="Nota 7 8 2 2" xfId="42561" xr:uid="{FFB4189D-BF68-4F1C-A68F-0406724E3D05}"/>
    <cellStyle name="Nota 7 8 2 2 2" xfId="42562" xr:uid="{79715AA2-4C4B-437B-A65D-E467131471D1}"/>
    <cellStyle name="Nota 7 8 2 2 3" xfId="42563" xr:uid="{3F6F1E6A-A4C9-4A2E-A632-F86338BD6AB3}"/>
    <cellStyle name="Nota 7 8 2 3" xfId="42564" xr:uid="{D3F549B2-3568-4135-8203-155A9D843108}"/>
    <cellStyle name="Nota 7 8 2 4" xfId="42565" xr:uid="{515C8693-239E-44A4-8D9B-E566F056A6CF}"/>
    <cellStyle name="Nota 7 8 3" xfId="14228" xr:uid="{956D4CD8-F743-477D-9785-72568FA3298A}"/>
    <cellStyle name="Nota 7 8 3 2" xfId="42566" xr:uid="{92DC742A-13B4-4955-8E89-F855A748FE98}"/>
    <cellStyle name="Nota 7 8 3 2 2" xfId="42567" xr:uid="{02FE2281-2200-4136-A836-5301BA41D90A}"/>
    <cellStyle name="Nota 7 8 3 2 3" xfId="42568" xr:uid="{7D7BE0BA-7D60-45C5-88D7-492AFCC943E0}"/>
    <cellStyle name="Nota 7 8 3 3" xfId="42569" xr:uid="{2876D059-2C63-498C-8254-178098DD10CF}"/>
    <cellStyle name="Nota 7 8 3 4" xfId="42570" xr:uid="{51947B00-1AF2-4B2F-9E83-731B30F1E297}"/>
    <cellStyle name="Nota 7 8 4" xfId="42571" xr:uid="{E1619CDE-B9AF-4BFE-AA50-E3121DB4C75D}"/>
    <cellStyle name="Nota 7 8 4 2" xfId="42572" xr:uid="{FA48818F-18C0-4AC0-AEC4-D70AEEBC86CF}"/>
    <cellStyle name="Nota 7 8 4 3" xfId="42573" xr:uid="{905CDF8A-4735-4053-864A-5AF2A468A87E}"/>
    <cellStyle name="Nota 7 8 5" xfId="42574" xr:uid="{F44709BA-B380-4539-B3F1-DCEB3045B907}"/>
    <cellStyle name="Nota 7 8 6" xfId="42575" xr:uid="{809D710C-1C1E-4843-A3A5-1BE4B62FEE4B}"/>
    <cellStyle name="Nota 7 9" xfId="14229" xr:uid="{C73E121E-FC2C-4AE2-AC63-7D810EE8F5A9}"/>
    <cellStyle name="Nota 7 9 2" xfId="42576" xr:uid="{3BF25353-1CD3-4AB8-8315-3D6A3C167BCA}"/>
    <cellStyle name="Nota 7 9 2 2" xfId="42577" xr:uid="{21B37D88-B887-4D18-9D8B-32648A21D274}"/>
    <cellStyle name="Nota 7 9 2 3" xfId="42578" xr:uid="{C9005BC4-4876-4DD1-97CF-5AEC93B5BEB6}"/>
    <cellStyle name="Nota 7 9 3" xfId="42579" xr:uid="{1F0E6B2F-E86D-47DA-AFD8-4DC0965423CE}"/>
    <cellStyle name="Nota 7 9 4" xfId="42580" xr:uid="{9FE08BB7-CB90-4DC9-8F92-52BA4AF2180F}"/>
    <cellStyle name="Nota 70" xfId="14230" xr:uid="{678D0314-A370-4DB2-BE80-90B4E0DB8EEA}"/>
    <cellStyle name="Nota 70 2" xfId="14231" xr:uid="{97891005-3961-49BA-A489-C3F01BCE7A3E}"/>
    <cellStyle name="Nota 70 2 2" xfId="42581" xr:uid="{8E8375CF-5306-48E7-ACC3-8D327A1D5B67}"/>
    <cellStyle name="Nota 70 2 2 2" xfId="42582" xr:uid="{E50ADA78-088E-4CA2-B777-B383D0599AFA}"/>
    <cellStyle name="Nota 70 2 2 3" xfId="42583" xr:uid="{D8B63CD2-123F-4C59-991A-4B933FE198BD}"/>
    <cellStyle name="Nota 70 2 3" xfId="42584" xr:uid="{66261064-D8DD-4DD9-8F08-3E0340EFF8FD}"/>
    <cellStyle name="Nota 70 2 4" xfId="42585" xr:uid="{FBBB4799-ECAF-4B89-917C-5A5536D651AD}"/>
    <cellStyle name="Nota 70 3" xfId="42586" xr:uid="{105DBCC3-306A-4975-9FF3-2F2CF33FE154}"/>
    <cellStyle name="Nota 71" xfId="14232" xr:uid="{1564BBFB-3C8C-4E98-B863-A67CDE1FB68A}"/>
    <cellStyle name="Nota 71 2" xfId="14233" xr:uid="{46837B08-FAB1-4035-8B4E-C1AAAC08198E}"/>
    <cellStyle name="Nota 71 2 2" xfId="42587" xr:uid="{F68484D5-AFA0-482A-B228-52F7340CD1A7}"/>
    <cellStyle name="Nota 71 2 2 2" xfId="42588" xr:uid="{36936535-2F12-487D-A3DE-DFFF2664AB46}"/>
    <cellStyle name="Nota 71 2 2 3" xfId="42589" xr:uid="{B623FFD3-8C2E-44A3-AF26-50BBD9F7314C}"/>
    <cellStyle name="Nota 71 2 3" xfId="42590" xr:uid="{B8DAF154-00C9-457A-9678-6A0FAB31577C}"/>
    <cellStyle name="Nota 71 2 4" xfId="42591" xr:uid="{4D475983-694A-4B2D-841D-B3A8E7D75219}"/>
    <cellStyle name="Nota 71 3" xfId="42592" xr:uid="{1D9F2F3A-248F-4407-BFCD-C1215EA65450}"/>
    <cellStyle name="Nota 72" xfId="14234" xr:uid="{2E5DBA94-2C82-43B6-BD2E-EB24855836B9}"/>
    <cellStyle name="Nota 72 2" xfId="42593" xr:uid="{E2060BE3-7628-443F-9664-52211299F418}"/>
    <cellStyle name="Nota 72 2 2" xfId="42594" xr:uid="{67269DD1-ACE5-4D6F-8AD3-B368C729F071}"/>
    <cellStyle name="Nota 72 2 3" xfId="42595" xr:uid="{3F44654D-4019-4222-9A04-620B22A95450}"/>
    <cellStyle name="Nota 72 3" xfId="42596" xr:uid="{B43CCD88-E044-404F-82FE-34D216C17676}"/>
    <cellStyle name="Nota 72 4" xfId="42597" xr:uid="{D4B2EE4E-3948-4CD8-B01C-106E62082340}"/>
    <cellStyle name="Nota 73" xfId="14235" xr:uid="{1EC01D5B-ED8B-481C-B933-A1C5B157FE1B}"/>
    <cellStyle name="Nota 73 2" xfId="42598" xr:uid="{1550343B-5918-4BA8-A077-7D090C4262C5}"/>
    <cellStyle name="Nota 73 2 2" xfId="42599" xr:uid="{ABA2CE28-0169-4DCA-A526-817BA6D78257}"/>
    <cellStyle name="Nota 73 2 3" xfId="42600" xr:uid="{AC571A92-C23B-40EA-B31A-1F1EFDA07573}"/>
    <cellStyle name="Nota 73 3" xfId="42601" xr:uid="{3C618A40-E6AD-4213-988B-5D1FE61C3405}"/>
    <cellStyle name="Nota 73 4" xfId="42602" xr:uid="{92077AD1-4742-4E74-820E-BEBCF09AAE5B}"/>
    <cellStyle name="Nota 74" xfId="14236" xr:uid="{718C93A7-EE67-4A09-A7F5-03DEAAA3B0A4}"/>
    <cellStyle name="Nota 74 2" xfId="42603" xr:uid="{609223F3-FB74-4F6C-8070-6FE67D39DDF8}"/>
    <cellStyle name="Nota 74 2 2" xfId="42604" xr:uid="{9020C1DE-5320-45C1-88AF-CFB261F61827}"/>
    <cellStyle name="Nota 74 2 3" xfId="42605" xr:uid="{66F3D9DB-E79A-49BF-AC5B-6CBA74BB33FE}"/>
    <cellStyle name="Nota 74 3" xfId="42606" xr:uid="{8AA3DEE0-A078-4A29-8186-40DD6C5F6568}"/>
    <cellStyle name="Nota 74 4" xfId="42607" xr:uid="{7FA14D1E-F6A0-48D1-8D10-FBB2A0E7277B}"/>
    <cellStyle name="Nota 75" xfId="14237" xr:uid="{FCFD2655-4533-4B44-B668-7AE08830C0ED}"/>
    <cellStyle name="Nota 75 2" xfId="42608" xr:uid="{2FBCF1B4-738E-4C75-9223-62D5060E044C}"/>
    <cellStyle name="Nota 75 2 2" xfId="42609" xr:uid="{4FE6169A-6AB9-41B3-873F-57F1F183517F}"/>
    <cellStyle name="Nota 75 2 3" xfId="42610" xr:uid="{0408DDE9-FEB0-4B6F-AB95-53AF2DE38BC5}"/>
    <cellStyle name="Nota 75 3" xfId="42611" xr:uid="{1B5AB1DD-1114-49F3-B441-19FBD1D2DC31}"/>
    <cellStyle name="Nota 75 4" xfId="42612" xr:uid="{6041FD31-F128-42B5-9E99-7A1D1C7FD277}"/>
    <cellStyle name="Nota 76" xfId="14238" xr:uid="{D01815D3-69CE-417E-9C18-0131532DEBDE}"/>
    <cellStyle name="Nota 76 2" xfId="42613" xr:uid="{94661B47-914E-4340-B8BE-9E72BD312F56}"/>
    <cellStyle name="Nota 76 2 2" xfId="42614" xr:uid="{FE58BC8C-62D2-4DCB-BDED-77F4C42F5648}"/>
    <cellStyle name="Nota 76 2 3" xfId="42615" xr:uid="{5FD017B4-B702-4C64-80C9-FA01B8AE2711}"/>
    <cellStyle name="Nota 76 3" xfId="42616" xr:uid="{8C293A14-A471-4266-A373-A175C7E1C3C1}"/>
    <cellStyle name="Nota 76 4" xfId="42617" xr:uid="{9FEFE4C1-DEE3-4117-9AAF-ED60900F4473}"/>
    <cellStyle name="Nota 77" xfId="14239" xr:uid="{2E5EF114-75A5-4BBA-9F80-83FD505BEE81}"/>
    <cellStyle name="Nota 77 2" xfId="42618" xr:uid="{BD7B8495-273E-4441-8EE6-3269BEDD2477}"/>
    <cellStyle name="Nota 77 2 2" xfId="42619" xr:uid="{8853596D-3F8B-435B-A502-6CCF03586DFB}"/>
    <cellStyle name="Nota 77 2 3" xfId="42620" xr:uid="{1EA8BD4C-B41C-4683-B722-A4EDF504B99A}"/>
    <cellStyle name="Nota 77 3" xfId="42621" xr:uid="{72B64E60-8EE0-4A6D-A839-B9D1F0A8A7AA}"/>
    <cellStyle name="Nota 77 4" xfId="42622" xr:uid="{A0077D01-B6DF-46AA-A3F5-A3A8367A14EB}"/>
    <cellStyle name="Nota 78" xfId="14240" xr:uid="{DE8F8596-11F7-4639-8EDA-852E2D9171E0}"/>
    <cellStyle name="Nota 78 2" xfId="42623" xr:uid="{75427150-EFD1-4C45-A5C4-CD425F105571}"/>
    <cellStyle name="Nota 78 2 2" xfId="42624" xr:uid="{B8116E36-AD9C-46D2-8BDC-7931B2E5C3BC}"/>
    <cellStyle name="Nota 78 2 3" xfId="42625" xr:uid="{47F00453-0826-443D-9BF0-ECA0F24FE88B}"/>
    <cellStyle name="Nota 78 3" xfId="42626" xr:uid="{FD6F439A-C8A3-4DA6-B1F8-A9704D4866C0}"/>
    <cellStyle name="Nota 78 4" xfId="42627" xr:uid="{96686F9B-5749-43DF-9EA5-D6A88A612985}"/>
    <cellStyle name="Nota 79" xfId="14241" xr:uid="{48A062DA-9868-43DC-BA1C-324A2A185009}"/>
    <cellStyle name="Nota 79 2" xfId="42628" xr:uid="{1317D9DC-6A21-4662-ABA8-97A9E5B3730F}"/>
    <cellStyle name="Nota 79 2 2" xfId="42629" xr:uid="{17393619-7AE9-4F91-A4E1-9841D9EA0346}"/>
    <cellStyle name="Nota 79 2 3" xfId="42630" xr:uid="{9F5ED28F-8CE2-47B1-B655-50E45026563B}"/>
    <cellStyle name="Nota 79 3" xfId="42631" xr:uid="{6D61D902-3838-477F-A2D8-840E8D596D49}"/>
    <cellStyle name="Nota 79 4" xfId="42632" xr:uid="{12C438ED-6F46-4216-BDCD-C2C57F440F05}"/>
    <cellStyle name="Nota 8" xfId="7607" xr:uid="{2B82F9CD-4E0B-4B25-A1C2-392CF657B722}"/>
    <cellStyle name="Nota 8 10" xfId="14242" xr:uid="{0848DA84-CFB5-41FF-B671-952E9B11C32F}"/>
    <cellStyle name="Nota 8 10 2" xfId="42633" xr:uid="{05C6E4C3-755A-4B33-B960-7E5D941ABA45}"/>
    <cellStyle name="Nota 8 10 2 2" xfId="42634" xr:uid="{C98CF396-5FB5-40B8-9F39-A9861608F44D}"/>
    <cellStyle name="Nota 8 10 2 3" xfId="42635" xr:uid="{09C73C5E-EE64-4D4D-A7C6-DCF7D2DAF2C9}"/>
    <cellStyle name="Nota 8 10 3" xfId="42636" xr:uid="{BF8DF293-C94F-4A5C-9E14-9D3AF0E9AC12}"/>
    <cellStyle name="Nota 8 10 4" xfId="42637" xr:uid="{16CBBA90-B182-4922-84DC-851336E547DB}"/>
    <cellStyle name="Nota 8 2" xfId="7608" xr:uid="{4AC8C776-12F5-426A-8A6E-E1232CFE5E63}"/>
    <cellStyle name="Nota 8 2 2" xfId="14243" xr:uid="{793FC780-5562-4340-8502-C0368A74898E}"/>
    <cellStyle name="Nota 8 2 2 2" xfId="42638" xr:uid="{DE96031E-9C51-4D73-A0FB-B92E8BB83D73}"/>
    <cellStyle name="Nota 8 2 2 2 2" xfId="42639" xr:uid="{0B4FBB50-B14A-4843-80FA-94C4F73172C3}"/>
    <cellStyle name="Nota 8 2 2 2 3" xfId="42640" xr:uid="{E8FBB878-23D1-4E19-B474-B37F171E2938}"/>
    <cellStyle name="Nota 8 2 2 3" xfId="42641" xr:uid="{ADC8F872-EBBE-4E7D-9130-A96FA31A5D80}"/>
    <cellStyle name="Nota 8 2 2 4" xfId="42642" xr:uid="{CA990FCF-9A08-475D-B7D4-2CA6F30F2347}"/>
    <cellStyle name="Nota 8 2 3" xfId="14244" xr:uid="{D436BA66-B675-47D9-8646-9A2B1BB02936}"/>
    <cellStyle name="Nota 8 2 3 2" xfId="42643" xr:uid="{D320021D-FF31-4F17-A3C6-B5BFB1FB6322}"/>
    <cellStyle name="Nota 8 2 3 2 2" xfId="42644" xr:uid="{DEEC4126-6F70-4AB4-A54A-6EA262E1AB21}"/>
    <cellStyle name="Nota 8 2 3 2 3" xfId="42645" xr:uid="{C8DB35DF-1B3B-4133-9545-734480E78B27}"/>
    <cellStyle name="Nota 8 2 3 3" xfId="42646" xr:uid="{5FD0FE27-690F-4F26-9CA4-B650247741D6}"/>
    <cellStyle name="Nota 8 2 3 4" xfId="42647" xr:uid="{0C915510-7793-49EB-96E8-66756B10DC68}"/>
    <cellStyle name="Nota 8 2 4" xfId="42648" xr:uid="{0D985753-6C92-4FA1-9F91-73D9BD4D11A1}"/>
    <cellStyle name="Nota 8 2 4 2" xfId="42649" xr:uid="{A4A174E4-6FF0-48E0-95B6-F01E0080DBD3}"/>
    <cellStyle name="Nota 8 2 4 3" xfId="42650" xr:uid="{47BFB892-0366-4F49-BF9B-5FB2F64E441F}"/>
    <cellStyle name="Nota 8 2 5" xfId="42651" xr:uid="{6684E3D9-5BFE-4540-AD1D-708D670BBF03}"/>
    <cellStyle name="Nota 8 2 6" xfId="42652" xr:uid="{F50627A5-5F37-4BE9-9FD6-21FF3EF7C4B4}"/>
    <cellStyle name="Nota 8 3" xfId="7609" xr:uid="{C430936D-82B5-4F59-B8D6-D5471EDD1C05}"/>
    <cellStyle name="Nota 8 3 2" xfId="14245" xr:uid="{7347489B-C08A-4680-B4F0-8D43297B4882}"/>
    <cellStyle name="Nota 8 3 2 2" xfId="42653" xr:uid="{9F9BBC09-90AC-4248-986F-2EB512B4EFDF}"/>
    <cellStyle name="Nota 8 3 2 2 2" xfId="42654" xr:uid="{088A248C-88DF-4F4A-80F1-68434428E5E4}"/>
    <cellStyle name="Nota 8 3 2 2 3" xfId="42655" xr:uid="{6237E5C1-4CA9-4521-88D7-E151E61355CB}"/>
    <cellStyle name="Nota 8 3 2 3" xfId="42656" xr:uid="{F2213DDE-1C4A-419F-A93D-39C06C425639}"/>
    <cellStyle name="Nota 8 3 2 4" xfId="42657" xr:uid="{607C4B85-0F5C-4A04-8CF8-B27B56FBB7FB}"/>
    <cellStyle name="Nota 8 3 3" xfId="14246" xr:uid="{E7065191-56F6-4CCD-B822-F253A2E8B040}"/>
    <cellStyle name="Nota 8 3 3 2" xfId="42658" xr:uid="{74E4B351-CDD0-4744-A6A1-816218C7C2E3}"/>
    <cellStyle name="Nota 8 3 3 2 2" xfId="42659" xr:uid="{D6C8738D-9388-47F0-B90E-E8632132F4D4}"/>
    <cellStyle name="Nota 8 3 3 2 3" xfId="42660" xr:uid="{EA726D04-1F6B-4936-B487-5ED77231E945}"/>
    <cellStyle name="Nota 8 3 3 3" xfId="42661" xr:uid="{C5DB63B3-4568-4AAD-9836-40DEED43B492}"/>
    <cellStyle name="Nota 8 3 3 4" xfId="42662" xr:uid="{FE59301C-8960-411E-B602-F8E21C9B8F9C}"/>
    <cellStyle name="Nota 8 3 4" xfId="42663" xr:uid="{EB7A8187-4A79-4305-8348-E9B87C666041}"/>
    <cellStyle name="Nota 8 3 4 2" xfId="42664" xr:uid="{EDDD6909-3A8F-4DF9-9AC7-4B1C623140C5}"/>
    <cellStyle name="Nota 8 3 4 3" xfId="42665" xr:uid="{4BD82198-F932-4497-B3E5-A0766AE17C6F}"/>
    <cellStyle name="Nota 8 3 5" xfId="42666" xr:uid="{FA0B7E65-61C0-4DD8-B2A2-12198DD631B0}"/>
    <cellStyle name="Nota 8 3 6" xfId="42667" xr:uid="{1831AB44-C6A1-4C2E-9040-2E2AC36E329F}"/>
    <cellStyle name="Nota 8 4" xfId="14247" xr:uid="{42341CC6-6600-4DD6-9B27-D319AB60DD04}"/>
    <cellStyle name="Nota 8 4 2" xfId="14248" xr:uid="{19D6F0D9-EEDB-4C51-94E7-6500A6E1C89C}"/>
    <cellStyle name="Nota 8 4 2 2" xfId="42668" xr:uid="{C0C72C8D-9674-4258-9652-422D0EA36E9D}"/>
    <cellStyle name="Nota 8 4 2 2 2" xfId="42669" xr:uid="{B71E3DB6-7097-4262-A1F2-26492E124FF2}"/>
    <cellStyle name="Nota 8 4 2 2 3" xfId="42670" xr:uid="{9E65B11D-4BC1-4E11-B940-431894796C38}"/>
    <cellStyle name="Nota 8 4 2 3" xfId="42671" xr:uid="{7C1E3D59-71AE-4902-A3F3-16644CE1F70B}"/>
    <cellStyle name="Nota 8 4 2 4" xfId="42672" xr:uid="{F4C90061-4B65-4C58-93D0-DC2A92EC0D37}"/>
    <cellStyle name="Nota 8 4 3" xfId="14249" xr:uid="{4C7B5632-103B-4DF8-B6C9-DDDF462E71B0}"/>
    <cellStyle name="Nota 8 4 3 2" xfId="42673" xr:uid="{08E7F496-5172-4534-B49F-402D5129636C}"/>
    <cellStyle name="Nota 8 4 3 2 2" xfId="42674" xr:uid="{408E742F-4205-4B9F-98AD-FBDDE11AF080}"/>
    <cellStyle name="Nota 8 4 3 2 3" xfId="42675" xr:uid="{E9397CDA-0BC3-4452-AA59-1A19E736114D}"/>
    <cellStyle name="Nota 8 4 3 3" xfId="42676" xr:uid="{B6B80B05-9108-4985-929B-0DC337780002}"/>
    <cellStyle name="Nota 8 4 3 4" xfId="42677" xr:uid="{F51DE6DE-933B-4E9B-BB6C-BB0530F82BD3}"/>
    <cellStyle name="Nota 8 4 4" xfId="42678" xr:uid="{F8E58518-AA70-4F3C-B242-4CD54D1B506B}"/>
    <cellStyle name="Nota 8 4 4 2" xfId="42679" xr:uid="{E8CC784B-BE76-4DD2-944E-D7285E16C8F4}"/>
    <cellStyle name="Nota 8 4 4 3" xfId="42680" xr:uid="{87A2529A-CB50-4E21-87F9-D12BF1950F8A}"/>
    <cellStyle name="Nota 8 4 5" xfId="42681" xr:uid="{6C01655E-C2E1-46FC-9B73-31DCACFF475F}"/>
    <cellStyle name="Nota 8 4 6" xfId="42682" xr:uid="{537F8518-4054-40A8-87E0-F35824055990}"/>
    <cellStyle name="Nota 8 5" xfId="14250" xr:uid="{9D7D966D-7D26-4FE3-B534-ECAFF583EFDA}"/>
    <cellStyle name="Nota 8 5 2" xfId="14251" xr:uid="{CC34A4BB-BF27-4A29-A658-3A93BF77A82B}"/>
    <cellStyle name="Nota 8 5 2 2" xfId="42683" xr:uid="{F5110C4B-26EC-4D8B-91E2-0166F04A16BF}"/>
    <cellStyle name="Nota 8 5 2 2 2" xfId="42684" xr:uid="{F3D3D3D1-9656-4D90-B1B1-2E5A0F845416}"/>
    <cellStyle name="Nota 8 5 2 2 3" xfId="42685" xr:uid="{45F33ED1-6B99-4054-81D4-2F8E8C76D98A}"/>
    <cellStyle name="Nota 8 5 2 3" xfId="42686" xr:uid="{C6AD35F6-D33C-47CA-A8E8-4C58B165A345}"/>
    <cellStyle name="Nota 8 5 2 4" xfId="42687" xr:uid="{A65F4B95-16A7-4746-9CA1-0019DD686219}"/>
    <cellStyle name="Nota 8 5 3" xfId="14252" xr:uid="{688906EE-4081-46F4-AD3B-858C30C7116E}"/>
    <cellStyle name="Nota 8 5 3 2" xfId="42688" xr:uid="{25B2D08D-7E3A-4FE4-8D2A-AEA44FD997E2}"/>
    <cellStyle name="Nota 8 5 3 2 2" xfId="42689" xr:uid="{D1EB43CF-8B2E-4B9D-9D8C-8F243ED65C5B}"/>
    <cellStyle name="Nota 8 5 3 2 3" xfId="42690" xr:uid="{224228B8-4407-4840-90F9-E7DDBF43E8A5}"/>
    <cellStyle name="Nota 8 5 3 3" xfId="42691" xr:uid="{53CF3859-C9E1-4134-9238-F31E632CA23E}"/>
    <cellStyle name="Nota 8 5 3 4" xfId="42692" xr:uid="{36CFF378-EAFE-43BF-B7F3-B3801D3ECC37}"/>
    <cellStyle name="Nota 8 5 4" xfId="42693" xr:uid="{9EFA68E5-6F6C-4298-BF42-A876DEDBE86B}"/>
    <cellStyle name="Nota 8 5 4 2" xfId="42694" xr:uid="{4D3F1BFE-D47E-49FF-9CEF-0BD3FD931533}"/>
    <cellStyle name="Nota 8 5 4 3" xfId="42695" xr:uid="{9EC04DCE-5C37-437B-922A-E4A316BD5585}"/>
    <cellStyle name="Nota 8 5 5" xfId="42696" xr:uid="{8B774F41-F77E-437B-92F9-C8036BAF288F}"/>
    <cellStyle name="Nota 8 5 6" xfId="42697" xr:uid="{DB674054-58DB-411D-9019-02849F3716CC}"/>
    <cellStyle name="Nota 8 6" xfId="14253" xr:uid="{37D5D004-CF20-4B26-8718-44BD11224D1C}"/>
    <cellStyle name="Nota 8 6 2" xfId="14254" xr:uid="{92EDAF0D-8F58-4175-925A-C18495BFA9F4}"/>
    <cellStyle name="Nota 8 6 2 2" xfId="42698" xr:uid="{91E6103A-EED5-42F6-927F-F7E62A3E0E26}"/>
    <cellStyle name="Nota 8 6 2 2 2" xfId="42699" xr:uid="{F6BD27F8-BD0A-4604-9F03-25B815B18EEC}"/>
    <cellStyle name="Nota 8 6 2 2 3" xfId="42700" xr:uid="{E4C7029B-74BB-4661-B7B9-857B59225869}"/>
    <cellStyle name="Nota 8 6 2 3" xfId="42701" xr:uid="{B5385F9B-DC13-4416-BD97-0B60ADA4F6B0}"/>
    <cellStyle name="Nota 8 6 2 4" xfId="42702" xr:uid="{3CCD8881-AB72-4736-8ACB-B6444EAF77F2}"/>
    <cellStyle name="Nota 8 6 3" xfId="14255" xr:uid="{45B1D1EE-99B5-4445-98F7-0612E4685537}"/>
    <cellStyle name="Nota 8 6 3 2" xfId="42703" xr:uid="{5AA0CA6A-B2FB-4B3F-907E-02EE252AC0C4}"/>
    <cellStyle name="Nota 8 6 3 2 2" xfId="42704" xr:uid="{A502D74D-D2CA-467E-87AA-CE0B6CE2086A}"/>
    <cellStyle name="Nota 8 6 3 2 3" xfId="42705" xr:uid="{C0D88EE6-2548-46E6-A523-CFFC46B53319}"/>
    <cellStyle name="Nota 8 6 3 3" xfId="42706" xr:uid="{5849583E-AB24-4572-B5F7-6D50C174DB66}"/>
    <cellStyle name="Nota 8 6 3 4" xfId="42707" xr:uid="{9380718F-9833-464F-9E11-7C461DBECFC3}"/>
    <cellStyle name="Nota 8 6 4" xfId="42708" xr:uid="{F0678310-BB85-4ACA-B50E-987AA0F1CE63}"/>
    <cellStyle name="Nota 8 6 4 2" xfId="42709" xr:uid="{A3A8B4CD-5512-47F7-A905-32A40FC72DB5}"/>
    <cellStyle name="Nota 8 6 4 3" xfId="42710" xr:uid="{1F171D6D-E57B-489F-B8A7-5347E64F605F}"/>
    <cellStyle name="Nota 8 6 5" xfId="42711" xr:uid="{9F64726E-DB3F-4BBD-ACB3-BCF5455D78C8}"/>
    <cellStyle name="Nota 8 6 6" xfId="42712" xr:uid="{9F80F51C-3FDC-41BA-B098-20284B4E9F48}"/>
    <cellStyle name="Nota 8 7" xfId="14256" xr:uid="{7F3834D3-7D34-4072-B780-E97E427BC8CE}"/>
    <cellStyle name="Nota 8 7 2" xfId="14257" xr:uid="{3B7F8099-6CB4-44C8-A1BE-AD2E8BAD6651}"/>
    <cellStyle name="Nota 8 7 2 2" xfId="42713" xr:uid="{81C7A343-A05D-4290-A2F8-86B5B0069372}"/>
    <cellStyle name="Nota 8 7 2 2 2" xfId="42714" xr:uid="{DE065E06-55EB-4AB6-9364-86C2A84D1EB0}"/>
    <cellStyle name="Nota 8 7 2 2 3" xfId="42715" xr:uid="{FA353F67-C3AC-4C42-931E-67DD3DDFC7A6}"/>
    <cellStyle name="Nota 8 7 2 3" xfId="42716" xr:uid="{7E9B3ECB-5DEA-4984-AB9E-0A401EA46093}"/>
    <cellStyle name="Nota 8 7 2 4" xfId="42717" xr:uid="{D6D33686-DD5E-47FD-AA3B-6DFB1B7917EE}"/>
    <cellStyle name="Nota 8 7 3" xfId="14258" xr:uid="{C0BD297D-9CA8-4BE8-9336-BD131FA57695}"/>
    <cellStyle name="Nota 8 7 3 2" xfId="42718" xr:uid="{F8032051-8E55-4426-B222-D02E7974429D}"/>
    <cellStyle name="Nota 8 7 3 2 2" xfId="42719" xr:uid="{ABD8B121-2FF1-4DBB-9E1F-80F9CFF4A808}"/>
    <cellStyle name="Nota 8 7 3 2 3" xfId="42720" xr:uid="{BC98FC6D-4178-4059-9F02-FEB69F6E7647}"/>
    <cellStyle name="Nota 8 7 3 3" xfId="42721" xr:uid="{ED4FE8D9-560A-4D50-8987-1D114570112E}"/>
    <cellStyle name="Nota 8 7 3 4" xfId="42722" xr:uid="{805A023B-1DF1-4CE3-943C-9A1BAA09AAFF}"/>
    <cellStyle name="Nota 8 7 4" xfId="42723" xr:uid="{C2DC9356-A58C-4C6B-A565-D7FC114433EF}"/>
    <cellStyle name="Nota 8 7 4 2" xfId="42724" xr:uid="{B2C93184-BF0F-4BD6-A529-7E1A5E2B158F}"/>
    <cellStyle name="Nota 8 7 4 3" xfId="42725" xr:uid="{ED061A69-B83E-402C-85E3-D05C0539E3DF}"/>
    <cellStyle name="Nota 8 7 5" xfId="42726" xr:uid="{D77E4A0E-187C-4AFF-A226-A4AE196782AC}"/>
    <cellStyle name="Nota 8 7 6" xfId="42727" xr:uid="{3ABB6317-9CDF-44D3-8B75-66FDD2CA08BC}"/>
    <cellStyle name="Nota 8 8" xfId="14259" xr:uid="{9749DCF2-9BC6-44DB-9A33-85C79FB062CD}"/>
    <cellStyle name="Nota 8 8 2" xfId="14260" xr:uid="{DBFF2690-8A69-428D-AAC8-FA52D64AAD22}"/>
    <cellStyle name="Nota 8 8 2 2" xfId="42728" xr:uid="{D60D5AC1-7183-4149-9280-38C78F9C7F7A}"/>
    <cellStyle name="Nota 8 8 2 2 2" xfId="42729" xr:uid="{7FD63A38-8893-4071-AFBA-D7092153FC82}"/>
    <cellStyle name="Nota 8 8 2 2 3" xfId="42730" xr:uid="{BAF49CA9-59AC-451F-9CA2-1743D417694E}"/>
    <cellStyle name="Nota 8 8 2 3" xfId="42731" xr:uid="{7196E0C3-3572-42CD-96F4-0DB78FF512F7}"/>
    <cellStyle name="Nota 8 8 2 4" xfId="42732" xr:uid="{062206AE-B3BC-4A71-A0E0-D313D90BF556}"/>
    <cellStyle name="Nota 8 8 3" xfId="14261" xr:uid="{9F8A3C96-3F69-43D9-B0DD-CABAC56B0784}"/>
    <cellStyle name="Nota 8 8 3 2" xfId="42733" xr:uid="{3FD291C3-19BC-414B-9904-16C18D18F463}"/>
    <cellStyle name="Nota 8 8 3 2 2" xfId="42734" xr:uid="{313D841C-6987-43B2-8345-A9A7CFC3FD66}"/>
    <cellStyle name="Nota 8 8 3 2 3" xfId="42735" xr:uid="{E9C47F94-AE47-4CC9-9BB3-B7710B7AAF97}"/>
    <cellStyle name="Nota 8 8 3 3" xfId="42736" xr:uid="{CB48AB99-CCF5-4388-9886-9B79C53B546B}"/>
    <cellStyle name="Nota 8 8 3 4" xfId="42737" xr:uid="{3531F98F-AA2A-4A9E-84D8-A79D483E4E3F}"/>
    <cellStyle name="Nota 8 8 4" xfId="42738" xr:uid="{DF870478-8ECB-457C-B68D-E08887260921}"/>
    <cellStyle name="Nota 8 8 4 2" xfId="42739" xr:uid="{D87F82C0-E161-4C79-BCB6-6A0C4C916799}"/>
    <cellStyle name="Nota 8 8 4 3" xfId="42740" xr:uid="{83271B95-1A27-48C7-B9E0-B6BD1901ABD4}"/>
    <cellStyle name="Nota 8 8 5" xfId="42741" xr:uid="{195BADA0-3191-4EC9-8DC1-95CCE2EC3BF6}"/>
    <cellStyle name="Nota 8 8 6" xfId="42742" xr:uid="{3FB97BC7-D902-423E-8177-E95A40698ADD}"/>
    <cellStyle name="Nota 8 9" xfId="14262" xr:uid="{F7C40167-F52A-4197-92BF-B8C307B74C8C}"/>
    <cellStyle name="Nota 8 9 2" xfId="42743" xr:uid="{3044532E-89A2-4DC0-A746-D0A593365C4D}"/>
    <cellStyle name="Nota 8 9 2 2" xfId="42744" xr:uid="{B00F8C43-1AD1-446A-AA16-DFDF6B32F1F1}"/>
    <cellStyle name="Nota 8 9 2 3" xfId="42745" xr:uid="{8ADD9659-A26F-4AC3-B138-61798C6A1136}"/>
    <cellStyle name="Nota 8 9 3" xfId="42746" xr:uid="{5C9A74DC-FD4B-42EC-A776-1FCD557BFC30}"/>
    <cellStyle name="Nota 8 9 4" xfId="42747" xr:uid="{89C42A45-447F-494E-90F0-3DB617D86687}"/>
    <cellStyle name="Nota 80" xfId="14263" xr:uid="{E5DED089-4FA0-48B3-B436-2A25B3DD9359}"/>
    <cellStyle name="Nota 80 2" xfId="42748" xr:uid="{5318A6C2-597F-4FDB-B734-88E05657A983}"/>
    <cellStyle name="Nota 80 2 2" xfId="42749" xr:uid="{934C8231-8CE0-48D4-BD87-AE78BA8290E4}"/>
    <cellStyle name="Nota 80 2 3" xfId="42750" xr:uid="{ABF2E5D4-5A8E-45FA-BF42-C45C51872E2B}"/>
    <cellStyle name="Nota 80 3" xfId="42751" xr:uid="{468B7420-D3D0-4A08-B0FD-4269E2923897}"/>
    <cellStyle name="Nota 80 4" xfId="42752" xr:uid="{29C13EDD-49FF-4521-9B27-6257BA35290E}"/>
    <cellStyle name="Nota 81" xfId="42753" xr:uid="{15DDD5EF-397A-4B20-86FC-B9A2407829FB}"/>
    <cellStyle name="Nota 81 2" xfId="42754" xr:uid="{154A3504-2E07-4D48-BCFD-F54C127C543D}"/>
    <cellStyle name="Nota 81 2 2" xfId="42755" xr:uid="{67CAF4CF-4A6E-445C-987E-01A64B6C9856}"/>
    <cellStyle name="Nota 81 2 3" xfId="42756" xr:uid="{505007EB-3D35-4108-8A93-126866756BB2}"/>
    <cellStyle name="Nota 81 3" xfId="42757" xr:uid="{B0F93E6F-BAC4-4DF1-BC1E-FEBBE08F7E31}"/>
    <cellStyle name="Nota 81 4" xfId="42758" xr:uid="{717B94AC-7722-4B41-AF8F-07EA50A24C6F}"/>
    <cellStyle name="Nota 82" xfId="42759" xr:uid="{96002FF3-D2B3-4C0D-8352-4D871CA2EBE1}"/>
    <cellStyle name="Nota 82 2" xfId="42760" xr:uid="{B253A5DB-8A80-4BD8-8A48-7B58E6686A8C}"/>
    <cellStyle name="Nota 82 2 2" xfId="42761" xr:uid="{00B74CC4-FB87-459B-8BD7-08492D351C31}"/>
    <cellStyle name="Nota 82 2 3" xfId="42762" xr:uid="{E5B2CF08-468C-4FBA-8E58-604252A5173E}"/>
    <cellStyle name="Nota 82 3" xfId="42763" xr:uid="{58A621D8-6040-42F9-8648-E1A75BDC1A97}"/>
    <cellStyle name="Nota 82 4" xfId="42764" xr:uid="{A21EAA71-EB56-42BB-A49E-165DD32EE9F5}"/>
    <cellStyle name="Nota 83" xfId="42765" xr:uid="{1C89B6F4-83C7-42C0-AD59-287A66B3263E}"/>
    <cellStyle name="Nota 83 2" xfId="42766" xr:uid="{91EB34D9-CACD-4E4B-BFD9-66F111BBC960}"/>
    <cellStyle name="Nota 84" xfId="42767" xr:uid="{1165A8AD-993F-4FF4-84B5-CD80541171AA}"/>
    <cellStyle name="Nota 84 2" xfId="42768" xr:uid="{15323D78-D19C-49E8-B791-CD5BD28AA6D0}"/>
    <cellStyle name="Nota 85" xfId="42769" xr:uid="{D4A85687-990E-4A79-ADBE-629637EC3282}"/>
    <cellStyle name="Nota 85 2" xfId="42770" xr:uid="{FC471DA1-0B79-4E3E-96D4-4C2DC31DDA88}"/>
    <cellStyle name="Nota 86" xfId="42771" xr:uid="{51D6F64A-2CA8-4E31-92E7-A18D29769EE2}"/>
    <cellStyle name="Nota 86 2" xfId="42772" xr:uid="{7075AF1E-9A8D-401E-898F-00DD04D0AF2A}"/>
    <cellStyle name="Nota 87" xfId="42773" xr:uid="{325B0E7B-587F-4301-AA1D-0B78B3E13AFA}"/>
    <cellStyle name="Nota 87 2" xfId="42774" xr:uid="{DE557E63-770E-4BDF-92FA-BCB0A65519AF}"/>
    <cellStyle name="Nota 88" xfId="42775" xr:uid="{67DF4CD7-4B99-4F34-A626-8CD6C9FC4D17}"/>
    <cellStyle name="Nota 88 2" xfId="42776" xr:uid="{E8530DC1-A62B-4526-BA21-EC9409AFF891}"/>
    <cellStyle name="Nota 89" xfId="42777" xr:uid="{4409D663-78B1-4081-874B-2208F385755B}"/>
    <cellStyle name="Nota 89 2" xfId="42778" xr:uid="{82F39D32-F222-442F-BE54-8C626F65BBA5}"/>
    <cellStyle name="Nota 9" xfId="7610" xr:uid="{C0461B62-F1E9-4E77-AB16-96A215FC24EB}"/>
    <cellStyle name="Nota 9 10" xfId="14264" xr:uid="{B184E0B2-224C-4D93-99A3-627E5870B6D4}"/>
    <cellStyle name="Nota 9 10 2" xfId="42779" xr:uid="{B0A470A5-76AC-4FFA-A02D-1A9A66FD3477}"/>
    <cellStyle name="Nota 9 10 2 2" xfId="42780" xr:uid="{CD62220B-49E2-4544-A9A4-A17EA9586C90}"/>
    <cellStyle name="Nota 9 10 2 3" xfId="42781" xr:uid="{CEFAF1C4-E9A6-411E-BBA8-9DC27CADEA2D}"/>
    <cellStyle name="Nota 9 10 3" xfId="42782" xr:uid="{9F889148-DF15-433D-8503-7E65C6F0627D}"/>
    <cellStyle name="Nota 9 10 4" xfId="42783" xr:uid="{9123811B-A27F-4292-9409-B2510F488A6A}"/>
    <cellStyle name="Nota 9 11" xfId="42784" xr:uid="{0788D8F6-80D7-4B47-927B-814189BB9B00}"/>
    <cellStyle name="Nota 9 11 2" xfId="42785" xr:uid="{FB12C12C-1648-4D1E-9000-30C99FC70480}"/>
    <cellStyle name="Nota 9 11 3" xfId="42786" xr:uid="{244756BB-519E-4F68-B28E-F97F346EBA7C}"/>
    <cellStyle name="Nota 9 12" xfId="42787" xr:uid="{3640A05E-4E1A-44E0-A130-B5CF2BEFAF0D}"/>
    <cellStyle name="Nota 9 13" xfId="42788" xr:uid="{A45D0125-60C4-45CE-B903-B954EF9DBD4C}"/>
    <cellStyle name="Nota 9 2" xfId="7611" xr:uid="{219D94A7-AB68-4324-9079-7C5BB017A2A6}"/>
    <cellStyle name="Nota 9 2 2" xfId="14265" xr:uid="{3971B833-85C7-4E5D-AF41-79D65BBA7DC0}"/>
    <cellStyle name="Nota 9 2 2 2" xfId="42789" xr:uid="{079EF4FF-7134-4FDB-AA22-27A926484845}"/>
    <cellStyle name="Nota 9 2 2 2 2" xfId="42790" xr:uid="{7D79C755-1C54-42AE-A661-5018FC2B76E4}"/>
    <cellStyle name="Nota 9 2 2 2 3" xfId="42791" xr:uid="{C94B2EC2-D5BB-4AB7-B6EB-15E1CD508E02}"/>
    <cellStyle name="Nota 9 2 2 3" xfId="42792" xr:uid="{553D3D6D-FA04-4B9A-9E82-30C2754CC73F}"/>
    <cellStyle name="Nota 9 2 2 4" xfId="42793" xr:uid="{2031BF38-49EB-4FAF-9420-6E891761B525}"/>
    <cellStyle name="Nota 9 2 3" xfId="14266" xr:uid="{7789F424-75E5-4E39-9FC0-AD5DAF2002DA}"/>
    <cellStyle name="Nota 9 2 3 2" xfId="42794" xr:uid="{55FAB72D-43BA-4BAB-8BCC-7B7CE541BEA8}"/>
    <cellStyle name="Nota 9 2 3 2 2" xfId="42795" xr:uid="{F0BCE1AE-439C-4DA1-9AD3-33CBD17F174C}"/>
    <cellStyle name="Nota 9 2 3 2 3" xfId="42796" xr:uid="{B01871FB-3F27-48BB-A172-1E6149E4D147}"/>
    <cellStyle name="Nota 9 2 3 3" xfId="42797" xr:uid="{24D89C96-32B8-4C1F-813B-39196A0AEECD}"/>
    <cellStyle name="Nota 9 2 3 4" xfId="42798" xr:uid="{FC1E3981-0C0C-4BD8-BD0E-4FC83ED5FAB5}"/>
    <cellStyle name="Nota 9 2 4" xfId="42799" xr:uid="{FA399B28-AD8C-42B5-91DC-5BB630F1FC75}"/>
    <cellStyle name="Nota 9 2 4 2" xfId="42800" xr:uid="{404EB57C-6D45-4C1E-BDA0-B903179D7ECC}"/>
    <cellStyle name="Nota 9 2 4 3" xfId="42801" xr:uid="{128C6362-CBE8-4994-9DC8-733FEFB9EE71}"/>
    <cellStyle name="Nota 9 2 5" xfId="42802" xr:uid="{CE97534D-A4BD-4D5D-B943-CF5248FFF6D9}"/>
    <cellStyle name="Nota 9 2 6" xfId="42803" xr:uid="{488B8743-A879-4D35-A277-BC521CFA738B}"/>
    <cellStyle name="Nota 9 3" xfId="7612" xr:uid="{CC0528ED-50B2-413C-8FC6-C0EA54549179}"/>
    <cellStyle name="Nota 9 3 2" xfId="14267" xr:uid="{8AAAFCD3-23D4-4010-9610-FD3C26093EC0}"/>
    <cellStyle name="Nota 9 3 2 2" xfId="42804" xr:uid="{F74E7AF9-6AC0-4E7A-9E90-4451112C58C2}"/>
    <cellStyle name="Nota 9 3 2 2 2" xfId="42805" xr:uid="{4C20C5CC-7381-470E-BB8C-BA2A5E9F73AD}"/>
    <cellStyle name="Nota 9 3 2 2 3" xfId="42806" xr:uid="{2C662D89-A5C4-4C5E-95FF-67572A12E7CB}"/>
    <cellStyle name="Nota 9 3 2 3" xfId="42807" xr:uid="{10A547BD-3C08-46FF-9D61-EAC231E1DD4A}"/>
    <cellStyle name="Nota 9 3 2 4" xfId="42808" xr:uid="{2A58D13B-CCD6-4975-AB7D-33EEFD20629A}"/>
    <cellStyle name="Nota 9 3 3" xfId="14268" xr:uid="{C7C44342-666E-4F25-8DAC-380D9FFD6A02}"/>
    <cellStyle name="Nota 9 3 3 2" xfId="42809" xr:uid="{B909F457-4C87-4B44-A76D-04C309E9CF55}"/>
    <cellStyle name="Nota 9 3 3 2 2" xfId="42810" xr:uid="{7A5F1ECF-6930-420B-B5F0-E4CDC45DCC13}"/>
    <cellStyle name="Nota 9 3 3 2 3" xfId="42811" xr:uid="{3F376773-CC1A-43D9-AD14-73D88FB3C1C2}"/>
    <cellStyle name="Nota 9 3 3 3" xfId="42812" xr:uid="{54B38903-F2AA-40E6-BC85-B46BD94381ED}"/>
    <cellStyle name="Nota 9 3 3 4" xfId="42813" xr:uid="{8D405D55-E643-4B52-8204-18F066DCBFBB}"/>
    <cellStyle name="Nota 9 3 4" xfId="42814" xr:uid="{067DF872-952E-4D87-9FD6-831D083C0576}"/>
    <cellStyle name="Nota 9 3 4 2" xfId="42815" xr:uid="{7D5A5C36-A4E5-4F91-B7B8-461AE6CA4BB3}"/>
    <cellStyle name="Nota 9 3 4 3" xfId="42816" xr:uid="{E445AEF0-B2D1-480B-B7DF-5CB255A0782A}"/>
    <cellStyle name="Nota 9 3 5" xfId="42817" xr:uid="{24498975-2D93-4B9D-AB8D-6274F9BFFF11}"/>
    <cellStyle name="Nota 9 3 6" xfId="42818" xr:uid="{B1B533A7-8EB7-426A-812E-12F916345FA7}"/>
    <cellStyle name="Nota 9 4" xfId="14269" xr:uid="{B7138905-DC3F-431D-8E40-DE6C78C361C6}"/>
    <cellStyle name="Nota 9 4 2" xfId="14270" xr:uid="{1DCE94D7-9CCC-4ADF-B078-C2B1CD48D6BD}"/>
    <cellStyle name="Nota 9 4 2 2" xfId="42819" xr:uid="{2764A5E7-85D0-4C8A-80FD-4A9C88E7617E}"/>
    <cellStyle name="Nota 9 4 2 2 2" xfId="42820" xr:uid="{D94FC548-D703-4F25-877C-DDE64AE1EB0D}"/>
    <cellStyle name="Nota 9 4 2 2 3" xfId="42821" xr:uid="{A7556C20-C3BD-444A-BD23-93C41B67FE84}"/>
    <cellStyle name="Nota 9 4 2 3" xfId="42822" xr:uid="{12E5BB13-1BCF-4D31-B339-C9A2B1FDB2EA}"/>
    <cellStyle name="Nota 9 4 2 4" xfId="42823" xr:uid="{107D7CF7-15AC-4B3E-B30E-098893C11047}"/>
    <cellStyle name="Nota 9 4 3" xfId="14271" xr:uid="{6F92CE58-E3FB-465D-A4F4-6A80F32C4E47}"/>
    <cellStyle name="Nota 9 4 3 2" xfId="42824" xr:uid="{DAF28E4C-F751-4363-A309-BE5736743C21}"/>
    <cellStyle name="Nota 9 4 3 2 2" xfId="42825" xr:uid="{95F6FDF8-B80F-41D6-B8D3-7F92491B1485}"/>
    <cellStyle name="Nota 9 4 3 2 3" xfId="42826" xr:uid="{49F90BEF-8796-47CB-9060-C7BC702755AD}"/>
    <cellStyle name="Nota 9 4 3 3" xfId="42827" xr:uid="{33B850EC-7EBD-4B44-AD63-2F701D4D0FF1}"/>
    <cellStyle name="Nota 9 4 3 4" xfId="42828" xr:uid="{9C03755E-1817-4E2E-87D6-DA1CDCBD0B5A}"/>
    <cellStyle name="Nota 9 4 4" xfId="42829" xr:uid="{CE863D68-C6F1-4B47-B733-D2DB3EF89DEC}"/>
    <cellStyle name="Nota 9 4 4 2" xfId="42830" xr:uid="{1F288AA2-5D8A-4461-B125-F54ABD7FF93A}"/>
    <cellStyle name="Nota 9 4 4 3" xfId="42831" xr:uid="{56725CBE-128F-405C-ADE3-8FD1B6E6751A}"/>
    <cellStyle name="Nota 9 4 5" xfId="42832" xr:uid="{CF77C3B5-A6F3-4C5C-8BC9-D57D8A37F3B5}"/>
    <cellStyle name="Nota 9 4 6" xfId="42833" xr:uid="{B4D2ED56-F127-4104-A0D9-A47B430789B3}"/>
    <cellStyle name="Nota 9 5" xfId="14272" xr:uid="{70580808-65B9-42A7-8BDB-1A2819225382}"/>
    <cellStyle name="Nota 9 5 2" xfId="14273" xr:uid="{72E31A64-3D51-427A-A32F-7888BC492B4A}"/>
    <cellStyle name="Nota 9 5 2 2" xfId="42834" xr:uid="{1F121792-7611-404F-8D72-A30E03E789AE}"/>
    <cellStyle name="Nota 9 5 2 2 2" xfId="42835" xr:uid="{356D87C3-9F5B-44F5-AFBC-DFCE7806A448}"/>
    <cellStyle name="Nota 9 5 2 2 3" xfId="42836" xr:uid="{37A1DAB0-66B9-455A-B72B-5D90FD863B56}"/>
    <cellStyle name="Nota 9 5 2 3" xfId="42837" xr:uid="{FC1EB17D-3228-48CA-95D1-E511BE13838D}"/>
    <cellStyle name="Nota 9 5 2 4" xfId="42838" xr:uid="{8DFA8DC8-4908-4922-878F-481FE311CE00}"/>
    <cellStyle name="Nota 9 5 3" xfId="14274" xr:uid="{BD294618-2745-4645-BC5F-48239B736B09}"/>
    <cellStyle name="Nota 9 5 3 2" xfId="42839" xr:uid="{12741EB5-0281-4C8D-AC03-2F6018B6E795}"/>
    <cellStyle name="Nota 9 5 3 2 2" xfId="42840" xr:uid="{247C9646-D707-409B-AA9B-216FCF117717}"/>
    <cellStyle name="Nota 9 5 3 2 3" xfId="42841" xr:uid="{9ED3E3FE-4D1F-4653-89A2-651B9B3E30A5}"/>
    <cellStyle name="Nota 9 5 3 3" xfId="42842" xr:uid="{FA6B0287-4220-4562-BB42-FF797F1E77D2}"/>
    <cellStyle name="Nota 9 5 3 4" xfId="42843" xr:uid="{D1838362-2415-4A1B-AA61-6490BF339065}"/>
    <cellStyle name="Nota 9 5 4" xfId="42844" xr:uid="{122DB90A-F06E-4A18-9FFE-EC19714F2CEE}"/>
    <cellStyle name="Nota 9 5 4 2" xfId="42845" xr:uid="{55025CED-DF50-4509-9102-C9997885316F}"/>
    <cellStyle name="Nota 9 5 4 3" xfId="42846" xr:uid="{CAECE298-D1B1-4ED8-BCFA-32B80A54C2B6}"/>
    <cellStyle name="Nota 9 5 5" xfId="42847" xr:uid="{9496D312-8F25-4715-BEBF-84EAF615A5E5}"/>
    <cellStyle name="Nota 9 5 6" xfId="42848" xr:uid="{C1EFC459-0FA9-4BD5-BEDC-BE3638186823}"/>
    <cellStyle name="Nota 9 6" xfId="14275" xr:uid="{8E98C2AC-6941-40B2-BFA9-A0861011CF34}"/>
    <cellStyle name="Nota 9 6 2" xfId="14276" xr:uid="{72AD2FAF-69BF-4E23-8E93-3291F359F251}"/>
    <cellStyle name="Nota 9 6 2 2" xfId="42849" xr:uid="{A39FF912-7FC9-407F-A24F-E270E32F7A07}"/>
    <cellStyle name="Nota 9 6 2 2 2" xfId="42850" xr:uid="{D03A67CE-C472-4D55-BCA4-8425DE15CDD1}"/>
    <cellStyle name="Nota 9 6 2 2 3" xfId="42851" xr:uid="{B829190C-5C6A-4BC3-B1D4-8F457030E6E8}"/>
    <cellStyle name="Nota 9 6 2 3" xfId="42852" xr:uid="{EF0B3F95-CE55-4418-8D78-39C8013D6FF0}"/>
    <cellStyle name="Nota 9 6 2 4" xfId="42853" xr:uid="{F99E35AE-397E-4CA5-A21D-73352A7A7458}"/>
    <cellStyle name="Nota 9 6 3" xfId="14277" xr:uid="{A7B228A1-E578-4A89-8FD1-02AF1098B1B1}"/>
    <cellStyle name="Nota 9 6 3 2" xfId="42854" xr:uid="{84E07E65-D6E6-43C4-9341-9390B845E048}"/>
    <cellStyle name="Nota 9 6 3 2 2" xfId="42855" xr:uid="{A798C1C8-D462-4947-8B34-ED475D415E1E}"/>
    <cellStyle name="Nota 9 6 3 2 3" xfId="42856" xr:uid="{DE6C2209-5836-4CAC-B21E-6851CD17361E}"/>
    <cellStyle name="Nota 9 6 3 3" xfId="42857" xr:uid="{42BAF2F9-BE90-470B-9E18-E9D7965A9EB2}"/>
    <cellStyle name="Nota 9 6 3 4" xfId="42858" xr:uid="{8C2FBA87-DA73-48A0-8EAA-DE408991EFDC}"/>
    <cellStyle name="Nota 9 6 4" xfId="42859" xr:uid="{77535A6E-B9DC-423C-8EAD-31B87ACA8094}"/>
    <cellStyle name="Nota 9 6 4 2" xfId="42860" xr:uid="{741C770B-CE43-4C8E-AB88-A04B1BC1AC0C}"/>
    <cellStyle name="Nota 9 6 4 3" xfId="42861" xr:uid="{949D5A34-81BA-431C-B7B8-5A78ABC6BD68}"/>
    <cellStyle name="Nota 9 6 5" xfId="42862" xr:uid="{A6616533-DF6C-4125-916C-5DB1B73DAB4B}"/>
    <cellStyle name="Nota 9 6 6" xfId="42863" xr:uid="{6BADCFAE-2260-46D3-AF51-AF910C19D207}"/>
    <cellStyle name="Nota 9 7" xfId="14278" xr:uid="{AEC6C3DD-16F0-4D82-A3ED-8ABE8E4EB03A}"/>
    <cellStyle name="Nota 9 7 2" xfId="14279" xr:uid="{691E21C2-C450-418C-AEAC-FFA42F3A5964}"/>
    <cellStyle name="Nota 9 7 2 2" xfId="42864" xr:uid="{C0A67452-ED03-4943-BA5E-172FE4B54813}"/>
    <cellStyle name="Nota 9 7 2 2 2" xfId="42865" xr:uid="{3B2A93E6-E526-4477-BDAA-22042C25139B}"/>
    <cellStyle name="Nota 9 7 2 2 3" xfId="42866" xr:uid="{9C047133-5E51-4AED-975C-661E3533182F}"/>
    <cellStyle name="Nota 9 7 2 3" xfId="42867" xr:uid="{3D30146A-41AA-4653-88B3-513C7C100428}"/>
    <cellStyle name="Nota 9 7 2 4" xfId="42868" xr:uid="{6DD0557E-6AAE-4924-8D3A-E24A938CC245}"/>
    <cellStyle name="Nota 9 7 3" xfId="14280" xr:uid="{D2FE563B-237A-4CDD-B533-76890311C863}"/>
    <cellStyle name="Nota 9 7 3 2" xfId="42869" xr:uid="{CD2E2655-0F36-4204-9834-F0328E627277}"/>
    <cellStyle name="Nota 9 7 3 2 2" xfId="42870" xr:uid="{94FF42C6-6DE9-46DD-8302-C05DD31CFD34}"/>
    <cellStyle name="Nota 9 7 3 2 3" xfId="42871" xr:uid="{6098C763-B36E-4FFA-B264-ED1CC322A226}"/>
    <cellStyle name="Nota 9 7 3 3" xfId="42872" xr:uid="{0E57D6A8-A90F-43AA-A410-B236E0BDC330}"/>
    <cellStyle name="Nota 9 7 3 4" xfId="42873" xr:uid="{ED2D2407-696D-4FBC-9C3A-7B075872002E}"/>
    <cellStyle name="Nota 9 7 4" xfId="42874" xr:uid="{73E92EB4-CF35-4618-A4D6-4220C901FFFD}"/>
    <cellStyle name="Nota 9 7 4 2" xfId="42875" xr:uid="{D62C05A2-75AB-49B8-AEA7-C871843340A2}"/>
    <cellStyle name="Nota 9 7 4 3" xfId="42876" xr:uid="{498B8739-2002-4158-8004-45A77008E8CE}"/>
    <cellStyle name="Nota 9 7 5" xfId="42877" xr:uid="{6249666C-2CB8-40A7-987E-C640A3D9BFF9}"/>
    <cellStyle name="Nota 9 7 6" xfId="42878" xr:uid="{E76710FB-E280-4B4E-8637-0FD2EF4952AE}"/>
    <cellStyle name="Nota 9 8" xfId="14281" xr:uid="{3D962555-1D93-4A8D-97D9-18DAF82F7580}"/>
    <cellStyle name="Nota 9 8 2" xfId="14282" xr:uid="{4811D922-9B34-42D9-BFAE-7ED0BEE9DE83}"/>
    <cellStyle name="Nota 9 8 2 2" xfId="42879" xr:uid="{9D0F7D12-73CD-4967-A193-9AD576838D8E}"/>
    <cellStyle name="Nota 9 8 2 2 2" xfId="42880" xr:uid="{4542C523-AA4C-47BD-B60E-697CA7778D8C}"/>
    <cellStyle name="Nota 9 8 2 2 3" xfId="42881" xr:uid="{2F949C0A-3418-4F7A-9C79-384C2B932F9B}"/>
    <cellStyle name="Nota 9 8 2 3" xfId="42882" xr:uid="{C9740CE7-3AC2-4B50-AA15-A5638C5E9BEC}"/>
    <cellStyle name="Nota 9 8 2 4" xfId="42883" xr:uid="{5A1A969B-F0E6-4EE2-9E3E-696ED4AC86F0}"/>
    <cellStyle name="Nota 9 8 3" xfId="14283" xr:uid="{FE9732E7-3D61-470C-A4E4-5222927F1999}"/>
    <cellStyle name="Nota 9 8 3 2" xfId="42884" xr:uid="{E36E58CD-6F75-4DB6-B705-1D1FA6161251}"/>
    <cellStyle name="Nota 9 8 3 2 2" xfId="42885" xr:uid="{095007B0-1CA6-48EE-ABD9-82EE5D4A1739}"/>
    <cellStyle name="Nota 9 8 3 2 3" xfId="42886" xr:uid="{22C4A932-DD8A-4F07-A62A-6B49911A4352}"/>
    <cellStyle name="Nota 9 8 3 3" xfId="42887" xr:uid="{8826F06F-19EE-4935-8A41-44D730F38EE2}"/>
    <cellStyle name="Nota 9 8 3 4" xfId="42888" xr:uid="{28E4527F-2CA0-4162-B770-F6E6D4B59F98}"/>
    <cellStyle name="Nota 9 8 4" xfId="42889" xr:uid="{C52830B6-A82A-4AF8-8C2A-700E049B03E5}"/>
    <cellStyle name="Nota 9 8 4 2" xfId="42890" xr:uid="{464C167C-2186-4989-A4BC-20D439DFE7FA}"/>
    <cellStyle name="Nota 9 8 4 3" xfId="42891" xr:uid="{0A134A58-5434-415A-94ED-F2D771C698C9}"/>
    <cellStyle name="Nota 9 8 5" xfId="42892" xr:uid="{4CB7134D-19AE-454B-861D-AE56A57572CA}"/>
    <cellStyle name="Nota 9 8 6" xfId="42893" xr:uid="{0E6D9BFD-B481-48D6-AB66-69BEA2CA2EB6}"/>
    <cellStyle name="Nota 9 9" xfId="14284" xr:uid="{522EC4BD-AF4F-48DB-9FF7-B5CEB7834B57}"/>
    <cellStyle name="Nota 9 9 2" xfId="42894" xr:uid="{319D7A03-D996-48D3-A8D2-764347B7525E}"/>
    <cellStyle name="Nota 9 9 2 2" xfId="42895" xr:uid="{CE552F0F-EE34-48EA-90CB-2C9B1AA28AFD}"/>
    <cellStyle name="Nota 9 9 2 3" xfId="42896" xr:uid="{E87948CB-93CF-495E-8E57-53FFDAB50661}"/>
    <cellStyle name="Nota 9 9 3" xfId="42897" xr:uid="{E39BC4E6-D94F-4958-B43C-C69CD2DE8FD2}"/>
    <cellStyle name="Nota 9 9 4" xfId="42898" xr:uid="{5E34639B-A713-4419-9B30-F87496C88E53}"/>
    <cellStyle name="Nota 90" xfId="42899" xr:uid="{A608FBEB-5AB3-4982-A781-8073DE5D06CC}"/>
    <cellStyle name="Nota 90 2" xfId="42900" xr:uid="{F2F5D8AA-CEB4-4592-A344-43FCC0FB7638}"/>
    <cellStyle name="Nota 91" xfId="42901" xr:uid="{24996A92-DA45-4DF3-BF79-9E3377CDAA26}"/>
    <cellStyle name="Nota 91 2" xfId="42902" xr:uid="{8D115968-CD66-4699-9DC1-4F6898812FD3}"/>
    <cellStyle name="Nota 92" xfId="42903" xr:uid="{2FD43D31-B0B7-41E9-A3E8-68F4C431A9B3}"/>
    <cellStyle name="Nota 92 2" xfId="42904" xr:uid="{C2617CD2-A2EA-47BB-B1C8-CAC93540CE7A}"/>
    <cellStyle name="Nota 93" xfId="42905" xr:uid="{E85DE3B1-9ECA-40A3-9C7C-C6AE8145858E}"/>
    <cellStyle name="Nota 93 2" xfId="42906" xr:uid="{2225989F-A6C1-4749-8FA9-717F7445A999}"/>
    <cellStyle name="Nota 94" xfId="42907" xr:uid="{B5669158-0BCF-414D-9BDE-2FA593A7B80A}"/>
    <cellStyle name="Nota 94 2" xfId="42908" xr:uid="{9E9E97D3-1A39-4F00-88E7-64C202248F73}"/>
    <cellStyle name="Nota 95" xfId="42909" xr:uid="{828E8AC5-4063-4F06-A95F-030BDFF6ABC4}"/>
    <cellStyle name="Nota 95 2" xfId="42910" xr:uid="{F78108B3-25A1-42C6-BBCB-C26EF7873A03}"/>
    <cellStyle name="Nota 96" xfId="42911" xr:uid="{FEB5FB80-7758-4F09-9D6A-B48D0B3E6285}"/>
    <cellStyle name="Nota 96 2" xfId="42912" xr:uid="{203D3165-6D9D-4312-AAAF-8273A788A41E}"/>
    <cellStyle name="Nota 97" xfId="42913" xr:uid="{AE2D4346-DFD5-4F0D-9CAD-FE0A8CCD007A}"/>
    <cellStyle name="Nota 97 2" xfId="42914" xr:uid="{A216A650-9EBB-42B6-AA06-A7F072D788F9}"/>
    <cellStyle name="Nota 98" xfId="42915" xr:uid="{42AD378C-CE7B-4EF7-9347-CBFB92739C8E}"/>
    <cellStyle name="Nota 98 2" xfId="42916" xr:uid="{175666DE-8E27-46D0-942C-60C4C81D5F6F}"/>
    <cellStyle name="Nota 99" xfId="42917" xr:uid="{F67FB223-E183-499F-A26C-C20588FAB884}"/>
    <cellStyle name="Nota 99 2" xfId="42918" xr:uid="{EA1C9271-6745-4473-84E7-29307384C280}"/>
    <cellStyle name="Note 10" xfId="7613" xr:uid="{45BC0DBF-3A65-4F92-99FE-6856FFB0574A}"/>
    <cellStyle name="Note 11" xfId="7614" xr:uid="{138AA730-6A92-4C63-A946-1C3C8960AE89}"/>
    <cellStyle name="Note 12" xfId="7615" xr:uid="{7152737D-5506-477C-981A-98B184FE08F9}"/>
    <cellStyle name="Note 13" xfId="14285" xr:uid="{70C16BCC-445A-4B4B-B91A-730BBC13735B}"/>
    <cellStyle name="Note 14" xfId="14286" xr:uid="{E049EE2A-FDE4-4572-93FB-BCCC7271D4E4}"/>
    <cellStyle name="Note 15" xfId="14287" xr:uid="{7F146DF9-2C58-40C1-86EC-91DBBD8BD3A0}"/>
    <cellStyle name="Note 16" xfId="14288" xr:uid="{203E6311-C772-479C-B1CC-C33EA7F4C964}"/>
    <cellStyle name="Note 17" xfId="14289" xr:uid="{1D792FAF-E8F6-44BD-9679-F1C00D1AEC8C}"/>
    <cellStyle name="Note 2" xfId="4054" xr:uid="{DBAE8181-CFC7-4B53-94F8-D879F31FEE4E}"/>
    <cellStyle name="Note 2 2" xfId="7616" xr:uid="{15D2FF61-FD1E-4EBB-ACB2-21295CFFED25}"/>
    <cellStyle name="Note 3" xfId="7617" xr:uid="{26E8E5AB-D6EA-4F61-9C85-55C7D8F205D0}"/>
    <cellStyle name="Note 4" xfId="7618" xr:uid="{DD0A21A6-1C3C-4F63-88C9-83B971B0819E}"/>
    <cellStyle name="Note 5" xfId="7619" xr:uid="{4F2BE71A-C29B-4D7A-84CF-A98BC63578E4}"/>
    <cellStyle name="Note 6" xfId="7620" xr:uid="{D981BB6C-D124-4672-847B-C587582C40EC}"/>
    <cellStyle name="Note 7" xfId="7621" xr:uid="{17A8AD83-E3B1-4B16-A69D-9AE315B7F969}"/>
    <cellStyle name="Note 8" xfId="7622" xr:uid="{6039B6DA-D918-43F3-A40C-91D13F50FC70}"/>
    <cellStyle name="Note 9" xfId="7623" xr:uid="{F78F5382-45ED-409F-A949-5305D4D4B50B}"/>
    <cellStyle name="NPRMAL" xfId="14290" xr:uid="{CD2DF733-725B-4D5A-AE7E-FF5802B7C7AA}"/>
    <cellStyle name="NUMERO" xfId="14291" xr:uid="{29804140-FC8F-495B-ADD9-64CC83CC6C9E}"/>
    <cellStyle name="Œ…‹æØ‚è_TriDual" xfId="14292" xr:uid="{D25EC5B2-B39A-46D6-88CF-AFF4E5250634}"/>
    <cellStyle name="Output 2" xfId="4055" xr:uid="{6A5FD63F-C2CA-4E74-9B34-AD48973E9DC6}"/>
    <cellStyle name="Output 2 10" xfId="7624" xr:uid="{01D1BD4A-AC78-417F-B5D6-D608E59C4D0B}"/>
    <cellStyle name="Output 2 2" xfId="7625" xr:uid="{A9278DC1-8ACB-4F19-A7F5-FE10C09349C3}"/>
    <cellStyle name="Output 2 3" xfId="7626" xr:uid="{E4813743-AD78-4D5A-88CC-4FB80DDF9407}"/>
    <cellStyle name="Output 2 4" xfId="7627" xr:uid="{BD063038-41A8-4385-80A6-81CBCC4E9A35}"/>
    <cellStyle name="Output 2 5" xfId="7628" xr:uid="{F4A467F9-BAF7-43AD-BAB9-CD847A5427E9}"/>
    <cellStyle name="Output 2 6" xfId="7629" xr:uid="{6FE102CF-CB34-42E8-9104-C09EE0C8B921}"/>
    <cellStyle name="Output 2 7" xfId="7630" xr:uid="{DDB9B297-8B76-4F2A-B896-3C493DBB5F95}"/>
    <cellStyle name="Output 2 8" xfId="7631" xr:uid="{A81DFAE8-3F62-4F25-94EB-D13796F0F492}"/>
    <cellStyle name="Output 2 9" xfId="7632" xr:uid="{A6241171-9703-4933-8305-E0C648C85F8F}"/>
    <cellStyle name="Output 3" xfId="7633" xr:uid="{E5D568BF-FB2B-434D-9F8C-08644C1AC50E}"/>
    <cellStyle name="Output 3 2" xfId="7634" xr:uid="{D7D9B22F-6C87-4080-B691-B54B1875FAC6}"/>
    <cellStyle name="Output 3 3" xfId="7635" xr:uid="{B7D605F9-0EF7-4D78-88CB-CABBDAFE068D}"/>
    <cellStyle name="Output 3 4" xfId="7636" xr:uid="{5D4F5163-D856-4606-9CA3-20D2226325C7}"/>
    <cellStyle name="Output 3 5" xfId="7637" xr:uid="{1D578C28-B028-4DB9-BC33-0BDF6D0CF11B}"/>
    <cellStyle name="Output 3 6" xfId="7638" xr:uid="{8C668AD8-A8D4-4E05-99B9-7619E8F0642C}"/>
    <cellStyle name="Output 3 7" xfId="7639" xr:uid="{ED40D397-1F54-43C7-ABC9-A7CBAAE037DA}"/>
    <cellStyle name="Output 3 8" xfId="7640" xr:uid="{19822918-53B4-4A75-B4A3-0A863B1C2E00}"/>
    <cellStyle name="Output 3 9" xfId="7641" xr:uid="{8387BDD5-E44E-419F-A593-ECB55019F43B}"/>
    <cellStyle name="Output 4" xfId="7642" xr:uid="{7563A2A6-7A9B-4656-B27B-889A8A328739}"/>
    <cellStyle name="Output 4 2" xfId="7643" xr:uid="{ABB5A7B5-6BFB-4834-941C-426EF60AFBD2}"/>
    <cellStyle name="Output 4 3" xfId="7644" xr:uid="{6359F181-6198-4979-8096-1D3E79D30735}"/>
    <cellStyle name="Output 4 4" xfId="7645" xr:uid="{193F9B97-5426-47B8-B94D-F7F90A6869FE}"/>
    <cellStyle name="Output 4 5" xfId="7646" xr:uid="{75042AE1-7C8B-41BC-AED7-7F57D3497604}"/>
    <cellStyle name="Output 4 6" xfId="7647" xr:uid="{A041226A-878A-41A0-892B-D44FE82BF2C5}"/>
    <cellStyle name="Output 4 7" xfId="7648" xr:uid="{D33257AB-EF3D-4BFE-B448-D0B54D07A61F}"/>
    <cellStyle name="Output 4 8" xfId="7649" xr:uid="{EBFB4598-956B-4B6D-AFAE-8D49E49779D0}"/>
    <cellStyle name="Output 4 9" xfId="7650" xr:uid="{AE1931E3-92C0-48FF-96A4-D0320A7AD35B}"/>
    <cellStyle name="Output Amounts" xfId="14293" xr:uid="{F2D04B47-013A-4240-84CC-E261244548D7}"/>
    <cellStyle name="Output Column Headings" xfId="14294" xr:uid="{EA74A6D8-B4F9-4B12-B67B-69FDFA486ED2}"/>
    <cellStyle name="Output Line Items" xfId="14295" xr:uid="{E77EAF72-1B22-44AE-8F39-1653CDC91B77}"/>
    <cellStyle name="Output Report Heading" xfId="14296" xr:uid="{9D566559-70EB-4CEE-8845-6ADBDF41CA04}"/>
    <cellStyle name="Output Report Title" xfId="14297" xr:uid="{3AB8459E-D1DA-4A98-9A70-800D6FCD4A3B}"/>
    <cellStyle name="Overskrift" xfId="7651" xr:uid="{784B28CF-17CC-476B-BB4C-AD450469BEE8}"/>
    <cellStyle name="pb_table_format_columnheading" xfId="14298" xr:uid="{BFA04500-28E3-493E-AB69-F90180F079F2}"/>
    <cellStyle name="Percent" xfId="2" xr:uid="{FC57A763-2BA6-453E-B2FF-0EC2ED63AA9A}"/>
    <cellStyle name="Percent %" xfId="7652" xr:uid="{1118D261-5552-4B03-AFBF-5133AAEB18D0}"/>
    <cellStyle name="Percent % Long Underline" xfId="42919" xr:uid="{336AC8C8-E921-4DCD-9E75-89DF02C7EBB0}"/>
    <cellStyle name="Percent ()" xfId="14299" xr:uid="{D9CAA071-DE07-407A-9450-56F13DDBCB48}"/>
    <cellStyle name="Percent (0)" xfId="7653" xr:uid="{EE499B85-0B82-4FC5-850C-5A8A1C31487F}"/>
    <cellStyle name="Percent (1)" xfId="14300" xr:uid="{EACE6271-3044-4EC8-A0B9-B581CC3E4C47}"/>
    <cellStyle name="Percent [0]" xfId="7654" xr:uid="{8A276921-2C5B-49AF-B249-6025AD679DF9}"/>
    <cellStyle name="Percent [00]" xfId="7655" xr:uid="{9312CB74-DA34-4198-87FA-9E8679531C14}"/>
    <cellStyle name="Percent [1]" xfId="14301" xr:uid="{9460973F-4254-46E2-B5B7-D37ACDE02210}"/>
    <cellStyle name="Percent [2]" xfId="7656" xr:uid="{231AA866-CD47-49E0-9A1E-E945A54F4146}"/>
    <cellStyle name="Percent 0.0%" xfId="42920" xr:uid="{3713F827-FC94-4E5A-BBBE-9C9B1C1F043A}"/>
    <cellStyle name="Percent 0.0% Long Underline" xfId="42921" xr:uid="{444D2728-601D-4A76-8495-C0C9E82B4498}"/>
    <cellStyle name="Percent 0.00%" xfId="42922" xr:uid="{18090960-3296-4728-803E-345D5E19AE6A}"/>
    <cellStyle name="Percent 0.00% Long Underline" xfId="42923" xr:uid="{98C1E2C8-12BB-4774-B8C7-9467DBCEE672}"/>
    <cellStyle name="Percent 0.000%" xfId="42924" xr:uid="{4482BDA2-E312-48C2-B9C0-2CB9C4869299}"/>
    <cellStyle name="Percent 0.000% Long Underline" xfId="42925" xr:uid="{4676630A-6014-4F00-90EC-33C79B8249F2}"/>
    <cellStyle name="Percent 1" xfId="14302" xr:uid="{96BC8B9C-96B8-4B5D-94FF-AD5CB0DEA108}"/>
    <cellStyle name="Percent 10" xfId="1407" xr:uid="{75E3A120-8C44-436D-92AD-B12B322DADAA}"/>
    <cellStyle name="Percent 2" xfId="51" xr:uid="{6DE2C57E-4BEE-431C-89D1-CDFDB3DFB23A}"/>
    <cellStyle name="Percent 2 2" xfId="4116" xr:uid="{FBC69330-EBA0-4DC5-97C9-FE122992FAEF}"/>
    <cellStyle name="Percent 2 2 2" xfId="7657" xr:uid="{57A4A775-3571-4FBC-B31A-338A1081AEF8}"/>
    <cellStyle name="Percent 2 3" xfId="42926" xr:uid="{54D57D90-E291-4B92-9F15-E0CA3272B684}"/>
    <cellStyle name="Percent 2 4" xfId="3965" xr:uid="{131E24CF-3D30-46DE-B889-A2F1C6E28525}"/>
    <cellStyle name="Percent 3" xfId="4056" xr:uid="{17F3A158-67B6-4C87-AEC6-2F6A3B0CEDD1}"/>
    <cellStyle name="Percent 3 10" xfId="7659" xr:uid="{8BA038F9-C2D2-482C-9475-F3EC8A5D7FC5}"/>
    <cellStyle name="Percent 3 11" xfId="7658" xr:uid="{E1032FD4-41C3-4A3A-84E4-0E0DE61DD7DA}"/>
    <cellStyle name="Percent 3 12" xfId="46604" xr:uid="{DC4E5281-C9C9-4E8C-BEA1-56048582E7C3}"/>
    <cellStyle name="Percent 3 2" xfId="4082" xr:uid="{05B814A5-0B8B-46A5-8075-58573CC1E07C}"/>
    <cellStyle name="Percent 3 2 2" xfId="7660" xr:uid="{CC111039-3F9E-4524-BBAD-7C12D0C63631}"/>
    <cellStyle name="Percent 3 3" xfId="7661" xr:uid="{875A9032-910F-4600-9621-FB4C20AF2407}"/>
    <cellStyle name="Percent 3 4" xfId="7662" xr:uid="{FCD7EAB4-4A25-4400-A576-AE51EB785F1D}"/>
    <cellStyle name="Percent 3 5" xfId="7663" xr:uid="{4891B5CB-DE6B-4138-8747-4FF448E02F37}"/>
    <cellStyle name="Percent 3 6" xfId="7664" xr:uid="{728CA1ED-05F2-4015-B107-F656B4733238}"/>
    <cellStyle name="Percent 3 7" xfId="7665" xr:uid="{B8F8A2E8-DD51-4E61-AE53-197CE4628857}"/>
    <cellStyle name="Percent 3 8" xfId="7666" xr:uid="{124F06D2-11B2-439A-9509-6573A02C84F2}"/>
    <cellStyle name="Percent 3 9" xfId="7667" xr:uid="{FA7B5F18-A3F8-4454-9B0A-6A0CD91F28D4}"/>
    <cellStyle name="Percent 3_skýring breyting á samstæðu" xfId="7668" xr:uid="{210E982B-AD3E-40C2-8BD5-E37AE0A15B13}"/>
    <cellStyle name="Percent 4" xfId="7669" xr:uid="{828A8074-BA89-4061-8E5F-B26B4291A6AC}"/>
    <cellStyle name="Percent 4 2" xfId="7670" xr:uid="{83D873D0-FC3B-49AF-8515-FA0BA7119D14}"/>
    <cellStyle name="Percent 5" xfId="52313" xr:uid="{34371817-E4CE-4D2E-BE2D-28E4CD219AD5}"/>
    <cellStyle name="Percent 5 2" xfId="7671" xr:uid="{F07A8A70-6E27-4A73-9683-CE2CF0F9C0C7}"/>
    <cellStyle name="Percent 6" xfId="52319" xr:uid="{68213C1A-F074-4E8A-B4F6-6ED79831549B}"/>
    <cellStyle name="Percentual" xfId="14303" xr:uid="{EDB41377-8335-40D2-BC5A-C24662A9B92C}"/>
    <cellStyle name="Ponto" xfId="14304" xr:uid="{B6FE3E24-0F78-48AE-AB14-2A4B50A944C6}"/>
    <cellStyle name="Porcentagem" xfId="55749" builtinId="5"/>
    <cellStyle name="Porcentagem 10" xfId="14305" xr:uid="{037624F1-34E4-48AC-A1F6-0DD8BA0C8980}"/>
    <cellStyle name="Porcentagem 10 2" xfId="14306" xr:uid="{170518CE-DB24-409C-AC3C-BECFA0183A7E}"/>
    <cellStyle name="Porcentagem 10 2 2" xfId="42927" xr:uid="{F07A60A8-AF92-42C1-A3CE-36EF5EF09974}"/>
    <cellStyle name="Porcentagem 10 2 2 2" xfId="42928" xr:uid="{EC34846B-9412-4FCC-9BCA-C26B63605B32}"/>
    <cellStyle name="Porcentagem 10 2 2 3" xfId="42929" xr:uid="{69BE0181-D12E-4244-8D10-0B46F17BD3F3}"/>
    <cellStyle name="Porcentagem 10 2 3" xfId="42930" xr:uid="{BC065245-9630-404A-80DC-A9B82976E336}"/>
    <cellStyle name="Porcentagem 10 2 4" xfId="42931" xr:uid="{A2620D9E-E135-47E1-9368-68EE916CC8FB}"/>
    <cellStyle name="Porcentagem 10 3" xfId="42932" xr:uid="{9E7E886C-B8F9-4128-AB9B-536784A4C8D0}"/>
    <cellStyle name="Porcentagem 10 3 2" xfId="42933" xr:uid="{1F294908-9B02-405B-A7B6-D468F7CB1C5E}"/>
    <cellStyle name="Porcentagem 10 3 3" xfId="42934" xr:uid="{7AB0EB99-8BB6-469D-BB20-C6FD46A5C231}"/>
    <cellStyle name="Porcentagem 10 4" xfId="42935" xr:uid="{7109EFDE-17A7-4EA6-B443-1C63FB8A87C9}"/>
    <cellStyle name="Porcentagem 10 5" xfId="42936" xr:uid="{74705DDB-4F29-4F8E-BE89-48F9F10497CA}"/>
    <cellStyle name="Porcentagem 11" xfId="14307" xr:uid="{6FBE8624-8802-4144-BF01-E5F94E42E2A9}"/>
    <cellStyle name="Porcentagem 11 2" xfId="14308" xr:uid="{87D48753-5C6F-41B0-9649-54B65BD9161E}"/>
    <cellStyle name="Porcentagem 11 2 2" xfId="42937" xr:uid="{B13F576D-7F80-4E43-84AA-B3A920131B93}"/>
    <cellStyle name="Porcentagem 11 2 2 2" xfId="42938" xr:uid="{D4B0FE18-7460-4D89-9BF8-36A7E60F49C5}"/>
    <cellStyle name="Porcentagem 11 2 2 3" xfId="42939" xr:uid="{34352672-C9C1-4561-9EAA-EC33DDC0B997}"/>
    <cellStyle name="Porcentagem 11 2 3" xfId="42940" xr:uid="{591487E3-AA85-4440-B692-2D68642DDDD6}"/>
    <cellStyle name="Porcentagem 11 2 4" xfId="42941" xr:uid="{199A4246-8CE4-4F60-BE77-DC325B273F1B}"/>
    <cellStyle name="Porcentagem 11 3" xfId="42942" xr:uid="{1FD5FDF5-EB4A-4C91-92BF-04B6512743B1}"/>
    <cellStyle name="Porcentagem 11 3 2" xfId="42943" xr:uid="{9FA0277A-9161-490D-9D5E-ADBE66C629B0}"/>
    <cellStyle name="Porcentagem 11 3 3" xfId="42944" xr:uid="{CE395747-8773-4B58-86F0-BBAA5E2C48A6}"/>
    <cellStyle name="Porcentagem 11 4" xfId="42945" xr:uid="{A8970152-443E-4D13-8A32-97AA6E9C8093}"/>
    <cellStyle name="Porcentagem 11 5" xfId="42946" xr:uid="{5D29C1CC-0320-43C7-93D2-989CBBDE8B2D}"/>
    <cellStyle name="Porcentagem 12" xfId="14309" xr:uid="{FD3DD956-B824-4C0F-84C5-CBBACB977FBB}"/>
    <cellStyle name="Porcentagem 12 2" xfId="42947" xr:uid="{D9131EC2-00CA-470D-A59A-D50C1DF91F97}"/>
    <cellStyle name="Porcentagem 12 2 2" xfId="42948" xr:uid="{5DB1DCB1-08C0-4440-9D18-CDCB06F195C5}"/>
    <cellStyle name="Porcentagem 12 2 3" xfId="42949" xr:uid="{5FD4CD92-95F5-471E-898B-4FB3101440E7}"/>
    <cellStyle name="Porcentagem 12 3" xfId="42950" xr:uid="{6295572B-B03B-40AF-B0F5-38F897AB2DBD}"/>
    <cellStyle name="Porcentagem 12 4" xfId="42951" xr:uid="{3E0DA10F-6B80-4376-8E9F-81275D8B20D2}"/>
    <cellStyle name="Porcentagem 13" xfId="14310" xr:uid="{EF15FDB2-6DF8-4076-8F51-65AB6CCBE582}"/>
    <cellStyle name="Porcentagem 13 2" xfId="42952" xr:uid="{92204177-1467-4CE8-949F-7975B7B94972}"/>
    <cellStyle name="Porcentagem 13 2 2" xfId="42953" xr:uid="{5F7C80D8-F454-4D8B-AA11-4E6B23D844A7}"/>
    <cellStyle name="Porcentagem 13 2 3" xfId="42954" xr:uid="{270D1262-68B4-4C1F-8180-B408629104A1}"/>
    <cellStyle name="Porcentagem 13 3" xfId="42955" xr:uid="{32886467-64D3-4BE7-8A19-E95C04404195}"/>
    <cellStyle name="Porcentagem 13 4" xfId="42956" xr:uid="{581BA6D6-B5C0-4491-A891-E95EF2363108}"/>
    <cellStyle name="Porcentagem 14" xfId="14311" xr:uid="{5A5D6961-45C1-4BE3-A9E7-7B56B3239D22}"/>
    <cellStyle name="Porcentagem 15" xfId="14312" xr:uid="{09A54240-38B9-43DA-9947-B25FC40FAE29}"/>
    <cellStyle name="Porcentagem 15 2" xfId="42957" xr:uid="{4D7F700F-1045-4CBB-8FAE-5E0A2471CB8B}"/>
    <cellStyle name="Porcentagem 15 2 2" xfId="42958" xr:uid="{194D0AF4-8BFF-43A0-AD9C-03074D7E8175}"/>
    <cellStyle name="Porcentagem 15 2 3" xfId="42959" xr:uid="{9177D4F3-9DA7-487D-BF75-63566DD7B69F}"/>
    <cellStyle name="Porcentagem 15 3" xfId="42960" xr:uid="{B8C60F57-BE43-4B4C-83F4-00249923A577}"/>
    <cellStyle name="Porcentagem 15 4" xfId="42961" xr:uid="{0307C397-41A3-4DDD-BF92-98D6C4650AE4}"/>
    <cellStyle name="Porcentagem 16" xfId="42962" xr:uid="{42AB44FC-F4A6-4D87-ACBB-F23CE12385C2}"/>
    <cellStyle name="Porcentagem 17" xfId="42963" xr:uid="{23033375-6916-4A20-800C-3F0D72D12FAE}"/>
    <cellStyle name="Porcentagem 18" xfId="42964" xr:uid="{B5EF230B-B5D6-429C-A47C-B512494CC1E9}"/>
    <cellStyle name="Porcentagem 19" xfId="42965" xr:uid="{90A817A0-2F48-4B53-B9A5-7DB9B41E8021}"/>
    <cellStyle name="Porcentagem 2" xfId="30" xr:uid="{A92E4845-E621-4CB3-94E8-BEB5FBEDD2B6}"/>
    <cellStyle name="Porcentagem 2 10" xfId="14313" xr:uid="{1CDB8888-D3F1-44D9-A393-13E948E8F03C}"/>
    <cellStyle name="Porcentagem 2 11" xfId="7672" xr:uid="{1A4B5DCF-F307-45B8-A083-ECDC7E2C678E}"/>
    <cellStyle name="Porcentagem 2 12" xfId="513" xr:uid="{CC9589B1-5363-424C-8421-660D84151AC1}"/>
    <cellStyle name="Porcentagem 2 2" xfId="515" xr:uid="{87C7A983-3E93-4110-B020-4CBCF0387932}"/>
    <cellStyle name="Porcentagem 2 2 2" xfId="526" xr:uid="{C8BD2B79-0F1D-4FD8-9DA2-3029DD0FC810}"/>
    <cellStyle name="Porcentagem 2 2 2 2" xfId="593" xr:uid="{408ABC9E-6B82-4BCB-8EF2-9A7846EB122B}"/>
    <cellStyle name="Porcentagem 2 2 2 3" xfId="45279" xr:uid="{06946432-4AB8-430A-B494-129D7BB929AB}"/>
    <cellStyle name="Porcentagem 2 2 3" xfId="961" xr:uid="{9FF452DD-9949-475A-9B73-C0A2EE50F0C7}"/>
    <cellStyle name="Porcentagem 2 2 4" xfId="3975" xr:uid="{3A9531AC-2763-4D4F-B95B-66A80DD1943A}"/>
    <cellStyle name="Porcentagem 2 2 5" xfId="7673" xr:uid="{927DF1FF-6E2D-43C1-A313-6CB626F285F2}"/>
    <cellStyle name="Porcentagem 2 3" xfId="7674" xr:uid="{A0C0FBC2-3A7E-4216-871B-3C7326008B82}"/>
    <cellStyle name="Porcentagem 2 4" xfId="14314" xr:uid="{6B2D46ED-3E07-453C-BD39-8D0560789C7B}"/>
    <cellStyle name="Porcentagem 2 5" xfId="14315" xr:uid="{5E9E567E-0EDC-4120-A9F0-6C3C718E7326}"/>
    <cellStyle name="Porcentagem 2 6" xfId="14316" xr:uid="{4AFC33B3-6851-4CE2-8FBF-F56D444F5460}"/>
    <cellStyle name="Porcentagem 2 7" xfId="14317" xr:uid="{B809F1C2-E875-4680-A5C7-3CEAB65ED392}"/>
    <cellStyle name="Porcentagem 2 8" xfId="14318" xr:uid="{D0A8E843-F27F-4B24-A1F9-7702B5612377}"/>
    <cellStyle name="Porcentagem 2 9" xfId="14319" xr:uid="{5F1D5D7A-59C4-4308-BCFC-79B8EF17EA48}"/>
    <cellStyle name="Porcentagem 20" xfId="42966" xr:uid="{677B9D09-11CE-40DC-AB08-935F62143D27}"/>
    <cellStyle name="Porcentagem 21" xfId="43996" xr:uid="{B11E9722-26FC-444E-8EF9-D98075405E06}"/>
    <cellStyle name="Porcentagem 22" xfId="44016" xr:uid="{55AA497C-4E17-4828-B5A1-AD59E5FB9E7B}"/>
    <cellStyle name="Porcentagem 23" xfId="52321" xr:uid="{CAD95375-F0E7-4CE4-82C8-CFCF03A91AB3}"/>
    <cellStyle name="Porcentagem 3" xfId="732" xr:uid="{10A4CAFB-542E-4398-A0C1-EEC9596201B6}"/>
    <cellStyle name="Porcentagem 3 10" xfId="7675" xr:uid="{D7FB873C-704B-4BFD-BE3B-2A048E577627}"/>
    <cellStyle name="Porcentagem 3 2" xfId="14320" xr:uid="{D54F3B14-D224-4474-9F9D-0BB086004065}"/>
    <cellStyle name="Porcentagem 3 3" xfId="14321" xr:uid="{85C6DCA7-A2C7-4B00-83F1-8D59410E225C}"/>
    <cellStyle name="Porcentagem 3 4" xfId="14322" xr:uid="{8BE210DB-94C5-454E-81C7-47AD3D015DDC}"/>
    <cellStyle name="Porcentagem 3 5" xfId="14323" xr:uid="{45F3B3F7-32A5-4726-A7C2-2E8E6F456FE9}"/>
    <cellStyle name="Porcentagem 3 6" xfId="14324" xr:uid="{8C8957C8-B452-4327-9EF7-6D4F103B3165}"/>
    <cellStyle name="Porcentagem 3 7" xfId="14325" xr:uid="{F4D4ED47-724C-431B-A1FD-9057E72B4950}"/>
    <cellStyle name="Porcentagem 3 8" xfId="14326" xr:uid="{18464818-94FF-45C2-BEFF-0E46376F8524}"/>
    <cellStyle name="Porcentagem 3 9" xfId="14327" xr:uid="{54BB50A5-2A36-4D1E-B06A-CF87B411EDED}"/>
    <cellStyle name="Porcentagem 3 9 2" xfId="42967" xr:uid="{3F394845-2A24-4E72-81EB-8EF58FD448FC}"/>
    <cellStyle name="Porcentagem 4" xfId="7676" xr:uid="{D0B82B23-05C8-478B-B93C-A902D0C35452}"/>
    <cellStyle name="Porcentagem 4 2" xfId="14328" xr:uid="{0AE068E4-B1EA-478B-97BC-EFDE2AA7A1F8}"/>
    <cellStyle name="Porcentagem 4 3" xfId="14329" xr:uid="{D6AFB584-46C1-4021-98F8-1CC236F5DB07}"/>
    <cellStyle name="Porcentagem 4 4" xfId="14330" xr:uid="{ED56D2B2-9480-41B8-A62D-07475B3E26F4}"/>
    <cellStyle name="Porcentagem 4 5" xfId="14331" xr:uid="{3CE70EB7-2955-4E26-84DB-F17E4BCA0570}"/>
    <cellStyle name="Porcentagem 4 6" xfId="14332" xr:uid="{474D3AE7-4FD7-4F86-BD66-6B953A59D9EB}"/>
    <cellStyle name="Porcentagem 4 7" xfId="14333" xr:uid="{60F64E9E-354D-40A2-BD54-C43B6AB19285}"/>
    <cellStyle name="Porcentagem 4 8" xfId="14334" xr:uid="{6A4ADC47-2F0F-4307-B82A-721FA216918B}"/>
    <cellStyle name="Porcentagem 5" xfId="7677" xr:uid="{B747A6F6-AE3C-4294-B831-8E980549DCDC}"/>
    <cellStyle name="Porcentagem 5 2" xfId="7678" xr:uid="{07F80302-6CDB-446F-9CC8-5E6729B7A4DA}"/>
    <cellStyle name="Porcentagem 5 2 2" xfId="42968" xr:uid="{D71DA47F-58E2-40CD-A244-5DE0E77FD952}"/>
    <cellStyle name="Porcentagem 5 2 2 2" xfId="42969" xr:uid="{1310C467-DF8B-4D95-B763-3263514936A6}"/>
    <cellStyle name="Porcentagem 5 2 2 3" xfId="42970" xr:uid="{848D3035-0E17-4D4D-AC1E-DE1A87C8143B}"/>
    <cellStyle name="Porcentagem 5 2 3" xfId="42971" xr:uid="{DD8B66C8-3A14-4DF6-9D2C-1AA7F3826805}"/>
    <cellStyle name="Porcentagem 5 2 4" xfId="42972" xr:uid="{21658146-12AA-4807-9B2A-3624949C84F9}"/>
    <cellStyle name="Porcentagem 5 3" xfId="14335" xr:uid="{BD11B460-7E69-4605-B394-8095472177CA}"/>
    <cellStyle name="Porcentagem 5 3 2" xfId="42973" xr:uid="{0598B219-2AA2-42F0-8A1D-3EFA4290CFC4}"/>
    <cellStyle name="Porcentagem 5 3 2 2" xfId="42974" xr:uid="{0153FF02-7E8B-4AF8-AC82-A6EA558361B9}"/>
    <cellStyle name="Porcentagem 5 3 2 3" xfId="42975" xr:uid="{7E42E5F1-E764-4A6B-A6AD-7897992BD5FC}"/>
    <cellStyle name="Porcentagem 5 3 3" xfId="42976" xr:uid="{116A3020-914E-4CCC-9E90-E7D8E248F318}"/>
    <cellStyle name="Porcentagem 5 3 4" xfId="42977" xr:uid="{B909AE6A-127E-48F3-87E5-E655D39C49EF}"/>
    <cellStyle name="Porcentagem 5 4" xfId="42978" xr:uid="{97639DA3-A446-4B17-BECE-DC43837BE5CA}"/>
    <cellStyle name="Porcentagem 5 4 2" xfId="42979" xr:uid="{7D896A18-7C70-48C1-B9C4-8B8C2A083133}"/>
    <cellStyle name="Porcentagem 5 4 3" xfId="42980" xr:uid="{8A72AD70-0184-44E7-8EAA-CE8EEE5682D4}"/>
    <cellStyle name="Porcentagem 5 5" xfId="42981" xr:uid="{FC98AD0C-FDD9-4EBA-BF09-29438A839CE5}"/>
    <cellStyle name="Porcentagem 5 6" xfId="42982" xr:uid="{A1811C2F-A56E-43A1-A724-28663AE9515B}"/>
    <cellStyle name="Porcentagem 6" xfId="7679" xr:uid="{C973B6BC-1C2B-4A5A-83B9-B3C146D1D88A}"/>
    <cellStyle name="Porcentagem 6 2" xfId="7680" xr:uid="{7481E44D-6018-4FF6-A610-EB8987BEE1AE}"/>
    <cellStyle name="Porcentagem 6 3" xfId="14336" xr:uid="{D0411180-7B06-4DFE-9F46-0A765DFEFA83}"/>
    <cellStyle name="Porcentagem 6 3 2" xfId="42983" xr:uid="{8B51754C-DEAD-4399-BA5A-16756CA0BFBD}"/>
    <cellStyle name="Porcentagem 6 3 2 2" xfId="42984" xr:uid="{D0480C20-A08B-4429-BAC9-1CE6782FDA70}"/>
    <cellStyle name="Porcentagem 6 3 2 3" xfId="42985" xr:uid="{927A4253-AE25-40D7-BB88-E553D5962EAA}"/>
    <cellStyle name="Porcentagem 6 3 3" xfId="42986" xr:uid="{E78CD1EC-64D5-4DA6-9015-9F5F418DF363}"/>
    <cellStyle name="Porcentagem 6 3 4" xfId="42987" xr:uid="{791CBE76-36B2-413E-9BBC-487B23656BEA}"/>
    <cellStyle name="Porcentagem 6 4" xfId="42988" xr:uid="{72E64C44-1CCA-431D-AC75-E310D96B0BB8}"/>
    <cellStyle name="Porcentagem 6 4 2" xfId="42989" xr:uid="{F17D9465-1589-4DC9-90F2-0700297634B7}"/>
    <cellStyle name="Porcentagem 6 4 3" xfId="42990" xr:uid="{A93DC51B-2674-4E24-AB7E-2F8180E1EE96}"/>
    <cellStyle name="Porcentagem 6 5" xfId="42991" xr:uid="{CA95040B-0EC9-42D5-8D86-DF4ADC06289E}"/>
    <cellStyle name="Porcentagem 6 6" xfId="42992" xr:uid="{B5A36BF4-DBAB-4756-BD39-C4D7B680C36D}"/>
    <cellStyle name="Porcentagem 7" xfId="7681" xr:uid="{4D681B9C-FF70-4517-80E1-448200C11163}"/>
    <cellStyle name="Porcentagem 7 2" xfId="14337" xr:uid="{6E291B27-AB3D-4120-8593-D858FFF0374E}"/>
    <cellStyle name="Porcentagem 7 2 2" xfId="14338" xr:uid="{8F3FB0B2-3642-46FF-9530-D3064E85E0A4}"/>
    <cellStyle name="Porcentagem 7 2 2 2" xfId="42993" xr:uid="{699F5542-0B86-45F0-84D3-0B2AE5C73A8E}"/>
    <cellStyle name="Porcentagem 7 2 2 2 2" xfId="42994" xr:uid="{945F6E0D-C3BB-427B-9CEC-804685C37520}"/>
    <cellStyle name="Porcentagem 7 2 2 2 3" xfId="42995" xr:uid="{B2F652F5-F345-4B9E-8B5D-2635A1CBF304}"/>
    <cellStyle name="Porcentagem 7 2 2 3" xfId="42996" xr:uid="{508D51C0-F2FD-4C21-A6AD-7E17CFFC86A8}"/>
    <cellStyle name="Porcentagem 7 2 2 4" xfId="42997" xr:uid="{D005EAF5-73DC-47C7-B97F-0CE39CFB367F}"/>
    <cellStyle name="Porcentagem 7 2 3" xfId="42998" xr:uid="{C722EF9A-E1F4-46DB-989A-100E567BF6A9}"/>
    <cellStyle name="Porcentagem 7 2 3 2" xfId="42999" xr:uid="{DF055794-6001-410B-A6CD-2DBAE867F5B9}"/>
    <cellStyle name="Porcentagem 7 2 3 3" xfId="43000" xr:uid="{02F88C85-EBBC-4DEF-BDB3-1A4B89B986FA}"/>
    <cellStyle name="Porcentagem 7 2 4" xfId="43001" xr:uid="{B79F13C3-6B43-493D-B1E1-01083B7399EF}"/>
    <cellStyle name="Porcentagem 7 2 5" xfId="43002" xr:uid="{3EA74B02-FD44-4D3C-BBDF-61B89143C2DB}"/>
    <cellStyle name="Porcentagem 7 3" xfId="14339" xr:uid="{9ABA0EFC-C4C0-48D4-A3C7-78471B8CBFC8}"/>
    <cellStyle name="Porcentagem 7 3 2" xfId="43003" xr:uid="{E06C0E47-846C-4A33-9FC6-BC45868E9FC8}"/>
    <cellStyle name="Porcentagem 7 3 2 2" xfId="43004" xr:uid="{C7F05B98-D726-4637-BE20-B423FDC412ED}"/>
    <cellStyle name="Porcentagem 7 3 2 3" xfId="43005" xr:uid="{41F029E2-7AF9-4FB6-9CF8-795CC1755B85}"/>
    <cellStyle name="Porcentagem 7 3 3" xfId="43006" xr:uid="{651C1228-FA7A-4C05-B2DF-C791C0B1DF49}"/>
    <cellStyle name="Porcentagem 7 3 4" xfId="43007" xr:uid="{124150CE-4067-40C3-951D-DB14A865FF0D}"/>
    <cellStyle name="Porcentagem 7 4" xfId="14340" xr:uid="{327C65D2-4C05-4317-9444-7A92F5AEB230}"/>
    <cellStyle name="Porcentagem 7 4 2" xfId="43008" xr:uid="{D0752871-EB84-4944-87AB-8941E509408D}"/>
    <cellStyle name="Porcentagem 7 4 2 2" xfId="43009" xr:uid="{AC8BD82F-B390-47DA-83B5-6389F53EF14C}"/>
    <cellStyle name="Porcentagem 7 4 2 3" xfId="43010" xr:uid="{0B767EE0-48F7-4A09-8D7A-CEDC977DBBB1}"/>
    <cellStyle name="Porcentagem 7 4 3" xfId="43011" xr:uid="{70129BBD-839D-4125-8964-DBDC9077BCAB}"/>
    <cellStyle name="Porcentagem 7 4 4" xfId="43012" xr:uid="{EE036092-E517-47D7-9843-7A739D5C0693}"/>
    <cellStyle name="Porcentagem 7 5" xfId="43013" xr:uid="{BB2EF235-42EA-40F2-B02F-F86061856501}"/>
    <cellStyle name="Porcentagem 7 5 2" xfId="43014" xr:uid="{EA1112A9-D389-4271-8920-413094905FE7}"/>
    <cellStyle name="Porcentagem 7 5 3" xfId="43015" xr:uid="{43390D4F-C108-496C-B0AC-CB0D805C40BC}"/>
    <cellStyle name="Porcentagem 7 6" xfId="43016" xr:uid="{CC43B225-8558-47D0-8C11-15AF02668C51}"/>
    <cellStyle name="Porcentagem 7 7" xfId="43017" xr:uid="{BA1EE517-0D99-4B22-8AF2-848847E8118A}"/>
    <cellStyle name="Porcentagem 8" xfId="14341" xr:uid="{566B37BD-1539-483A-A23D-1A69ED64D5FB}"/>
    <cellStyle name="Porcentagem 8 2" xfId="14342" xr:uid="{72679CF4-4755-4589-BB06-73928773710C}"/>
    <cellStyle name="Porcentagem 8 2 2" xfId="43018" xr:uid="{07B77A6E-BA6F-4522-86F7-8BCF39B34BC3}"/>
    <cellStyle name="Porcentagem 8 2 2 2" xfId="43019" xr:uid="{9FEF6AD6-F73D-45E2-97AA-D3F740477175}"/>
    <cellStyle name="Porcentagem 8 2 2 3" xfId="43020" xr:uid="{B5A6CB07-F84F-4287-82AD-D5E2F3D2C217}"/>
    <cellStyle name="Porcentagem 8 2 3" xfId="43021" xr:uid="{A0CFC1CA-6EC2-480C-9BAF-9C674225B786}"/>
    <cellStyle name="Porcentagem 8 2 4" xfId="43022" xr:uid="{BD5FAD5F-E5E4-430F-8DB1-8F17B3CC236C}"/>
    <cellStyle name="Porcentagem 8 3" xfId="43023" xr:uid="{DD8CEAA9-4E7A-4BDB-B732-D34B8278BE26}"/>
    <cellStyle name="Porcentagem 8 3 2" xfId="43024" xr:uid="{C6C0D8D6-B555-4EA4-82A1-52525D750117}"/>
    <cellStyle name="Porcentagem 8 3 3" xfId="43025" xr:uid="{597998FA-6082-4BFD-A75C-DA13CEA13745}"/>
    <cellStyle name="Porcentagem 8 4" xfId="43026" xr:uid="{4797A9FF-5077-4702-B4DB-5E2793AA2DD8}"/>
    <cellStyle name="Porcentagem 8 5" xfId="43027" xr:uid="{7C21497D-B0C2-4DEF-AB14-8BEA874716A0}"/>
    <cellStyle name="Porcentagem 9" xfId="14343" xr:uid="{D6B51E33-2BA2-4F99-91AF-0D0AEECE2B11}"/>
    <cellStyle name="Porcentagem 9 2" xfId="14344" xr:uid="{F3596CED-707A-45C5-A29A-C9E922EC3860}"/>
    <cellStyle name="Porcentagem 9 2 2" xfId="43028" xr:uid="{4338C149-2D4E-47F4-98A4-340F27024D1B}"/>
    <cellStyle name="Porcentagem 9 2 2 2" xfId="43029" xr:uid="{24129228-7E7C-43FD-B689-954556582287}"/>
    <cellStyle name="Porcentagem 9 2 2 3" xfId="43030" xr:uid="{6EF36B7A-39EE-4F93-AB6A-F5F53A1C4A6C}"/>
    <cellStyle name="Porcentagem 9 2 3" xfId="43031" xr:uid="{63858EBC-871A-4191-BEAF-E0A719DFE129}"/>
    <cellStyle name="Porcentagem 9 2 4" xfId="43032" xr:uid="{9C672DE4-E348-484A-B321-BD9F137AA626}"/>
    <cellStyle name="Porcentagem 9 3" xfId="43033" xr:uid="{5C79A45E-1729-44FE-8511-D4304E446E3F}"/>
    <cellStyle name="Porcentagem 9 3 2" xfId="43034" xr:uid="{6FB0E3F0-7DF3-4072-8C52-2A285BC16C39}"/>
    <cellStyle name="Porcentagem 9 3 3" xfId="43035" xr:uid="{553F406E-6E24-426D-81AB-543B36557134}"/>
    <cellStyle name="Porcentagem 9 4" xfId="43036" xr:uid="{D0EB83B1-F06B-43BC-805F-2D27F1DA559A}"/>
    <cellStyle name="Porcentagem 9 5" xfId="43037" xr:uid="{00506336-11AE-413D-AAC1-B1895FC2D053}"/>
    <cellStyle name="Porcentaje" xfId="14345" xr:uid="{5A50B09A-9D13-4311-8F96-573FD0B3C27D}"/>
    <cellStyle name="Porcentual [0]" xfId="14346" xr:uid="{A8B31D03-B213-416F-903A-9162AD0CDEB4}"/>
    <cellStyle name="Porcentual_ADELBCO" xfId="14347" xr:uid="{85DF225F-F8E5-4DD9-9DC9-7C3A6E115FD1}"/>
    <cellStyle name="PrePop Currency (0)" xfId="7682" xr:uid="{0D91C64C-985A-4A2B-8A77-54AD2B68E81E}"/>
    <cellStyle name="PrePop Currency (2)" xfId="7683" xr:uid="{903C0E0B-1572-44AA-8B11-D493B75DC09B}"/>
    <cellStyle name="PrePop Units (0)" xfId="7684" xr:uid="{F230CF5D-9024-4539-B54D-641EF1587B05}"/>
    <cellStyle name="PrePop Units (1)" xfId="7685" xr:uid="{7170DC44-1441-424D-82F7-2524B566A95C}"/>
    <cellStyle name="PrePop Units (2)" xfId="7686" xr:uid="{5031C0B6-245C-46EC-B424-196D7DDC1D40}"/>
    <cellStyle name="Price" xfId="14348" xr:uid="{5EB17E4C-56FB-4C10-969E-52143E7B3677}"/>
    <cellStyle name="Produtos" xfId="43038" xr:uid="{0B8D63F4-C1ED-4CD8-BD9B-BEC25E037CDC}"/>
    <cellStyle name="PSChar" xfId="7687" xr:uid="{A1EA8E8B-4CC7-48F8-9F3C-0D813D09A103}"/>
    <cellStyle name="PSDate" xfId="7688" xr:uid="{DECD0C10-50B6-472A-910E-9D1621549E58}"/>
    <cellStyle name="PSDec" xfId="7689" xr:uid="{042DF322-097D-43B0-A94E-254DEAE0D19F}"/>
    <cellStyle name="PSHeading" xfId="7690" xr:uid="{87C2492B-BA4A-4D83-9A13-E14CF59D39F7}"/>
    <cellStyle name="PSInt" xfId="7691" xr:uid="{9A4D868E-2557-4334-9EE3-5A4110C86DA9}"/>
    <cellStyle name="PSSpacer" xfId="7692" xr:uid="{81CCE7FA-F027-4CDF-8F06-2B3EB977B5AE}"/>
    <cellStyle name="Punto0" xfId="14349" xr:uid="{5D44BCD2-FEC8-4C5F-8DB6-E9F7E8453C7E}"/>
    <cellStyle name="RAMEY" xfId="14350" xr:uid="{1D4488E1-E258-45F6-93CB-8E2198954BBA}"/>
    <cellStyle name="Ramey $k" xfId="14351" xr:uid="{F72AB5CF-F46B-4C9A-BC2C-12B654099CCB}"/>
    <cellStyle name="RAMEY_P&amp;O BKUP" xfId="14352" xr:uid="{F4A224A0-2B17-4DFC-8B95-876E8F445A3B}"/>
    <cellStyle name="Renata Geral" xfId="7693" xr:uid="{E8B344BE-C1EE-4C25-923B-727EBD10D159}"/>
    <cellStyle name="RM" xfId="14353" xr:uid="{823940C1-C55F-40F3-A70C-4B4A73507A39}"/>
    <cellStyle name="Ruim" xfId="470" builtinId="27" customBuiltin="1"/>
    <cellStyle name="Saída" xfId="472" builtinId="21" customBuiltin="1"/>
    <cellStyle name="Saída 10" xfId="7694" xr:uid="{0EA4EAD8-954B-418B-8255-99C720457CDD}"/>
    <cellStyle name="Saída 10 2" xfId="7695" xr:uid="{0BC57321-2619-476A-B6BF-6D50CAD818CC}"/>
    <cellStyle name="Saída 10 3" xfId="7696" xr:uid="{9EB2DB53-2C12-45F9-B0AB-B2750F6E1FAF}"/>
    <cellStyle name="Saída 11" xfId="7697" xr:uid="{E35C7D3D-2858-40A8-8278-71B23946E723}"/>
    <cellStyle name="Saída 11 2" xfId="7698" xr:uid="{7100D2FE-BA58-4265-B104-6C2981B5FDD6}"/>
    <cellStyle name="Saída 11 3" xfId="7699" xr:uid="{976C477F-2FE1-4BFA-8D53-785C1775E28E}"/>
    <cellStyle name="Saída 12" xfId="7700" xr:uid="{8D6BE464-9062-4BEB-840F-393B65D6F7ED}"/>
    <cellStyle name="Saída 12 2" xfId="7701" xr:uid="{0B29F5BC-14AE-45AF-AD34-A2BAE3296DE3}"/>
    <cellStyle name="Saída 12 3" xfId="7702" xr:uid="{E2C3E998-3780-494C-AECC-FEAE33E8FD9A}"/>
    <cellStyle name="Saída 13" xfId="7703" xr:uid="{61EDB2BB-946E-43AF-A953-834181FD13A2}"/>
    <cellStyle name="Saída 14" xfId="7704" xr:uid="{61A70231-BCC3-419C-94A1-8BE9FD859861}"/>
    <cellStyle name="Saída 15" xfId="7705" xr:uid="{212837E5-F965-4BC9-85D1-674DD715806B}"/>
    <cellStyle name="Saída 16" xfId="7706" xr:uid="{7259A343-5D2A-41C7-9F06-1D9B0FB89C06}"/>
    <cellStyle name="Saída 17" xfId="7707" xr:uid="{7C148725-8594-445C-85FB-5C45660FA2CC}"/>
    <cellStyle name="Saída 18" xfId="14354" xr:uid="{00333168-111E-44FA-AB78-CEDA9D88BEFC}"/>
    <cellStyle name="Saída 19" xfId="14355" xr:uid="{2A942761-DBF7-41D7-BB9E-B059FC120010}"/>
    <cellStyle name="Saída 2" xfId="7708" xr:uid="{52CEC9FF-9210-4984-BF07-1B7616A85423}"/>
    <cellStyle name="Saída 2 10" xfId="14356" xr:uid="{039587E6-7280-4B6D-8D71-CBB6D87D5044}"/>
    <cellStyle name="Saída 2 11" xfId="14357" xr:uid="{10CBF43E-1B93-42F2-9A90-DD37DD6E65E3}"/>
    <cellStyle name="Saída 2 12" xfId="43039" xr:uid="{740045B7-A0C5-4380-992B-5BE0C0A98803}"/>
    <cellStyle name="Saída 2 13" xfId="43040" xr:uid="{B5FE775A-A3D9-416A-B9A6-A0210256FF4C}"/>
    <cellStyle name="Saída 2 14" xfId="43041" xr:uid="{59FBC607-B520-4D80-BBA0-91F2782C8B23}"/>
    <cellStyle name="Saída 2 2" xfId="7709" xr:uid="{EC301FBE-0B87-4A47-A3E9-4C9E03E865F6}"/>
    <cellStyle name="Saída 2 2 10" xfId="14358" xr:uid="{5A77A36C-4C2D-4557-BA61-C76418D558E5}"/>
    <cellStyle name="Saída 2 2 10 2" xfId="14359" xr:uid="{2A26B538-7778-4D52-B92C-125D62E1511E}"/>
    <cellStyle name="Saída 2 2 11" xfId="14360" xr:uid="{1412F3EB-225D-4126-A54D-A1A0070D759E}"/>
    <cellStyle name="Saída 2 2 12" xfId="14361" xr:uid="{AF1B98B7-601D-41A3-990A-8953CF77C538}"/>
    <cellStyle name="Saída 2 2 13" xfId="14362" xr:uid="{ED45586D-586A-455C-B17D-D5871F0002DA}"/>
    <cellStyle name="Saída 2 2 14" xfId="14363" xr:uid="{AF8E49EF-B597-4097-B519-E695C24B2898}"/>
    <cellStyle name="Saída 2 2 15" xfId="14364" xr:uid="{4E424910-B115-42D3-B9CF-AA32214C0FFF}"/>
    <cellStyle name="Saída 2 2 16" xfId="14365" xr:uid="{FDBB034C-1F8A-4EB4-BE1D-DA8FA0EE7078}"/>
    <cellStyle name="Saída 2 2 17" xfId="43042" xr:uid="{26D15062-C720-4546-AF7B-FA1524FAAF4A}"/>
    <cellStyle name="Saída 2 2 18" xfId="43043" xr:uid="{6B94A469-B748-4A70-B664-3DF73534B860}"/>
    <cellStyle name="Saída 2 2 19" xfId="43044" xr:uid="{34B917EC-C024-40D5-BCD9-967C88FCED26}"/>
    <cellStyle name="Saída 2 2 2" xfId="7710" xr:uid="{10BA856D-FEF3-4F88-9278-18F19629625D}"/>
    <cellStyle name="Saída 2 2 3" xfId="7711" xr:uid="{9955BC1F-2BBA-445C-A4D5-F0A00C932DB4}"/>
    <cellStyle name="Saída 2 2 4" xfId="7712" xr:uid="{7398D3B4-A964-4D03-8E1E-D6DAA5B137ED}"/>
    <cellStyle name="Saída 2 2 5" xfId="7713" xr:uid="{DC61FED5-3F03-4C8B-8F0E-DF18FE3FBBB1}"/>
    <cellStyle name="Saída 2 2 6" xfId="7714" xr:uid="{A15B1F31-F0F5-488E-9247-D18A52067B29}"/>
    <cellStyle name="Saída 2 2 7" xfId="7715" xr:uid="{764ECBC4-E50C-49FA-9B0C-5DE5F738199C}"/>
    <cellStyle name="Saída 2 2 8" xfId="7716" xr:uid="{8123775F-C0F1-4812-83FC-D71467C11317}"/>
    <cellStyle name="Saída 2 2 9" xfId="7717" xr:uid="{71F18A23-E1B5-4A09-99EE-C315154E54A9}"/>
    <cellStyle name="Saída 2 3" xfId="7718" xr:uid="{25CDAC25-CED2-4B61-80CB-8DB53880E1BC}"/>
    <cellStyle name="Saída 2 4" xfId="7719" xr:uid="{A5F8BE13-1E76-411F-BBEC-832B4273ED78}"/>
    <cellStyle name="Saída 2 5" xfId="14366" xr:uid="{9958C2CD-1527-4EA0-B86C-A92EC8091BC3}"/>
    <cellStyle name="Saída 2 5 2" xfId="14367" xr:uid="{632D2EB8-716F-4CC0-A83C-F9EA3B90A8AA}"/>
    <cellStyle name="Saída 2 6" xfId="14368" xr:uid="{C52BF691-50D9-4B0D-A06E-EA46B80CC92F}"/>
    <cellStyle name="Saída 2 7" xfId="14369" xr:uid="{DA8CBCC4-7DEE-47AF-94B8-3970AA095615}"/>
    <cellStyle name="Saída 2 8" xfId="14370" xr:uid="{808EAE88-161E-47FE-B5D9-69080B23FB4B}"/>
    <cellStyle name="Saída 2 9" xfId="14371" xr:uid="{70FCBF69-87E2-450C-9D8E-47E43BEC1A0F}"/>
    <cellStyle name="Saída 20" xfId="14372" xr:uid="{DF37065E-F57D-4779-8B38-6F36D954A617}"/>
    <cellStyle name="Saída 21" xfId="14373" xr:uid="{EF3CD594-38F0-4CF2-A215-B03F5673DCC8}"/>
    <cellStyle name="Saída 22" xfId="14374" xr:uid="{881F9F72-5C97-47DB-A885-4D4A3E3E9043}"/>
    <cellStyle name="Saída 23" xfId="14375" xr:uid="{8A2366B7-DB58-40A0-84DA-D8D29EC00A29}"/>
    <cellStyle name="Saída 24" xfId="14376" xr:uid="{EBD48FD3-BD68-4689-A957-1ADE786DC9F6}"/>
    <cellStyle name="Saída 25" xfId="14377" xr:uid="{3F64CD71-8942-425E-A762-C5FAE96897B9}"/>
    <cellStyle name="Saída 26" xfId="14378" xr:uid="{5287652C-4F56-43A2-AD8B-E2883640DED7}"/>
    <cellStyle name="Saída 27" xfId="14379" xr:uid="{167D1775-E38F-4597-8681-4514DE5F4A0A}"/>
    <cellStyle name="Saída 28" xfId="14380" xr:uid="{EF1B9D66-B43A-4EFF-9D4B-D62E4E21E667}"/>
    <cellStyle name="Saída 29" xfId="14381" xr:uid="{D7456633-A527-4FC8-B0C2-FE9F73CD384D}"/>
    <cellStyle name="Saída 3" xfId="7720" xr:uid="{E4EDB465-0576-430E-98D4-BFFE3C2B841D}"/>
    <cellStyle name="Saída 3 2" xfId="7721" xr:uid="{A84AC7C3-77B5-4BF9-B50D-7586B84C6E88}"/>
    <cellStyle name="Saída 3 3" xfId="7722" xr:uid="{F89BE1DA-080C-4250-B48F-169E4139D810}"/>
    <cellStyle name="Saída 3 4" xfId="7723" xr:uid="{7F004D2C-C5BC-47DC-9014-F924C6E8E703}"/>
    <cellStyle name="Saída 30" xfId="14382" xr:uid="{0DE72BBB-AC5C-44FA-BC41-AEA3874D397C}"/>
    <cellStyle name="Saída 31" xfId="14383" xr:uid="{23219FCD-8382-477C-B030-038115E8CAAD}"/>
    <cellStyle name="Saída 32" xfId="14384" xr:uid="{11950F46-C64C-4D81-A4D8-06AF92D13A66}"/>
    <cellStyle name="Saída 33" xfId="14385" xr:uid="{B15DBC7D-3339-4553-BBCF-38118E5A2432}"/>
    <cellStyle name="Saída 34" xfId="14386" xr:uid="{BB37DE8F-BD75-4F33-9AF1-2D890BC24E6B}"/>
    <cellStyle name="Saída 35" xfId="14387" xr:uid="{6B5DC3CD-268E-445B-92E1-D5730B741C2E}"/>
    <cellStyle name="Saída 36" xfId="14388" xr:uid="{38BF0179-B300-4325-BCE6-6D8636E9DBD0}"/>
    <cellStyle name="Saída 4" xfId="7724" xr:uid="{389FCB8B-E1CB-4AE0-90E7-4681C043DEA5}"/>
    <cellStyle name="Saída 5" xfId="7725" xr:uid="{F4811BCC-9CC7-4E44-84EF-1866CF77FF45}"/>
    <cellStyle name="Saída 5 2" xfId="7726" xr:uid="{51BCDBFF-F985-4330-82EA-A2FB61DDB98F}"/>
    <cellStyle name="Saída 5 3" xfId="7727" xr:uid="{4E24F442-303F-499E-8CE1-B830C2F40FE2}"/>
    <cellStyle name="Saída 6" xfId="7728" xr:uid="{F0542356-AAE1-4C53-88BD-A756CE382E37}"/>
    <cellStyle name="Saída 6 2" xfId="7729" xr:uid="{AA870344-B3F4-4B96-B126-EBEFC010AD16}"/>
    <cellStyle name="Saída 6 3" xfId="7730" xr:uid="{25811D37-F652-44C7-B057-0A2F7ABA4DDA}"/>
    <cellStyle name="Saída 7" xfId="7731" xr:uid="{B93CC21D-0724-4D72-924A-0A19E84DD4E5}"/>
    <cellStyle name="Saída 7 2" xfId="7732" xr:uid="{930DCBBF-3E9C-4AA4-84A6-14711F38F57B}"/>
    <cellStyle name="Saída 7 3" xfId="7733" xr:uid="{E46B983D-745A-444F-A303-1F85819031B2}"/>
    <cellStyle name="Saída 8" xfId="7734" xr:uid="{B9305A79-05C5-4E91-9E21-6C6A45CFCE34}"/>
    <cellStyle name="Saída 8 2" xfId="7735" xr:uid="{56E6F4B2-8BDA-4658-9E6F-DC8D932F312E}"/>
    <cellStyle name="Saída 8 3" xfId="7736" xr:uid="{E76C6FD3-00AF-4EDB-A896-F3C201FAD964}"/>
    <cellStyle name="Saída 9" xfId="7737" xr:uid="{C30C2B8C-813A-45B9-8A60-3B4CFCF20832}"/>
    <cellStyle name="Saída 9 2" xfId="7738" xr:uid="{43422D86-3A28-4A98-9E29-D9127CE34C7C}"/>
    <cellStyle name="Saída 9 3" xfId="7739" xr:uid="{45CCD2EA-1FAC-4145-B1DE-3D555E9619F3}"/>
    <cellStyle name="Samtala" xfId="7740" xr:uid="{DB353A39-567B-4F73-B6FA-F3A9429C2D8F}"/>
    <cellStyle name="Samtala - lokaniðurst." xfId="7741" xr:uid="{8051CB34-AE11-4710-A8BF-EE3EBD9A2A39}"/>
    <cellStyle name="Samtala - lokaniðurst. 10" xfId="7742" xr:uid="{592A6C5C-4FB4-4120-A669-6F54D7944757}"/>
    <cellStyle name="Samtala - lokaniðurst. 11" xfId="7743" xr:uid="{6C36FD78-6A02-485E-9ED0-4DB506411518}"/>
    <cellStyle name="Samtala - lokaniðurst. 12" xfId="7744" xr:uid="{62658718-9416-4062-8A9A-C6AFC416FAAA}"/>
    <cellStyle name="Samtala - lokaniðurst. 13" xfId="7745" xr:uid="{CF8D702F-6E11-48CE-931D-1B66705EA658}"/>
    <cellStyle name="Samtala - lokaniðurst. 14" xfId="7746" xr:uid="{ACC78517-3900-46BD-9DC8-7F61BC5839BB}"/>
    <cellStyle name="Samtala - lokaniðurst. 15" xfId="7747" xr:uid="{FE2C15C1-5475-4B81-888D-28AC8E301D6A}"/>
    <cellStyle name="Samtala - lokaniðurst. 16" xfId="7748" xr:uid="{896EF773-A082-4492-BA9C-9ADF7EF55340}"/>
    <cellStyle name="Samtala - lokaniðurst. 17" xfId="7749" xr:uid="{B352F73E-DD7F-4C70-B504-26E8F9E551D8}"/>
    <cellStyle name="Samtala - lokaniðurst. 2" xfId="7750" xr:uid="{0CB0A0CC-7B41-415C-AFC1-C91C7E80139A}"/>
    <cellStyle name="Samtala - lokaniðurst. 3" xfId="7751" xr:uid="{8041342E-5545-4BB4-923D-4888C9AA2F71}"/>
    <cellStyle name="Samtala - lokaniðurst. 4" xfId="7752" xr:uid="{74E9E870-67B7-4CAA-85D3-07B2C32A0B21}"/>
    <cellStyle name="Samtala - lokaniðurst. 5" xfId="7753" xr:uid="{76CC5ACC-B606-4457-8D78-7FC2FA2BF3AA}"/>
    <cellStyle name="Samtala - lokaniðurst. 6" xfId="7754" xr:uid="{74680F6A-9544-4343-B994-27477662C640}"/>
    <cellStyle name="Samtala - lokaniðurst. 7" xfId="7755" xr:uid="{2595FDEB-D0F0-44AE-8FC2-3BC960795D08}"/>
    <cellStyle name="Samtala - lokaniðurst. 8" xfId="7756" xr:uid="{84B7D72F-DEEF-4570-9943-1D7FECC3CD0C}"/>
    <cellStyle name="Samtala - lokaniðurst. 9" xfId="7757" xr:uid="{9ACCC260-1239-4C99-8873-F07D2464A2CA}"/>
    <cellStyle name="Samtala - lokaniðurst._Sjóðstreymi" xfId="7758" xr:uid="{D9FC3C7C-E46E-460F-8907-4323A04EEA9D}"/>
    <cellStyle name="Samtala - undirstr" xfId="7759" xr:uid="{13A2B002-D94C-4430-9E49-29059412355F}"/>
    <cellStyle name="Samtala - undirstr 2" xfId="7760" xr:uid="{11F74BCB-BA45-42BD-AAF4-2430F1D0B3DD}"/>
    <cellStyle name="Samtala - undirstr 3" xfId="7761" xr:uid="{4A5D22D3-3C3A-47DB-B7E4-A2A2309CA81D}"/>
    <cellStyle name="Samtala - undirstr_Sjóðstreymi" xfId="7762" xr:uid="{DEFC07C9-47BD-453A-8863-7D46F1F42468}"/>
    <cellStyle name="Samtala - yfirstr." xfId="7763" xr:uid="{74DB43FB-D977-43C1-A620-E1DFB8DDED68}"/>
    <cellStyle name="Samtala - yfirstr. 2" xfId="7764" xr:uid="{B0E66899-C988-4B25-A1F2-D4B7B4ECF622}"/>
    <cellStyle name="Samtala - yfirstr. 3" xfId="7765" xr:uid="{DD0A6A91-0EE1-4FB1-80B0-BDA9BA7A6DA9}"/>
    <cellStyle name="Samtala - yfirstr._Sjóðstreymi" xfId="7766" xr:uid="{88B4F44E-408E-4043-A923-A6197CE1F2D4}"/>
    <cellStyle name="Samtala 2" xfId="7767" xr:uid="{B2DA201E-42D5-425F-AB7C-64CB2EAA849B}"/>
    <cellStyle name="Samtala 3" xfId="7768" xr:uid="{11AD22C4-CDC9-4D3A-9FE2-D6ECAA99429D}"/>
    <cellStyle name="Samtala_Sjóðstreymi" xfId="7769" xr:uid="{354D0D2E-C374-4717-9D4F-69579822D3A0}"/>
    <cellStyle name="SAPBEXstdData" xfId="14389" xr:uid="{864C40AA-1FF6-4FE9-880F-0F9AA071DDEA}"/>
    <cellStyle name="SAPBEXstdDataEmph" xfId="14390" xr:uid="{E983F850-664B-4D8A-B055-9E95D126CF2B}"/>
    <cellStyle name="Sep. milhar [0]" xfId="7770" xr:uid="{8846584C-3000-4CBC-9ABA-A41D578E1ADB}"/>
    <cellStyle name="Separado de Milhares" xfId="14391" xr:uid="{B54FF889-8C9F-4FE9-88A5-EAE473D3BF7C}"/>
    <cellStyle name="Separador de m" xfId="14392" xr:uid="{AFEAEF6D-950A-47EA-93CE-7EF12EF2F4D2}"/>
    <cellStyle name="Separador de milhares [0] 2" xfId="7771" xr:uid="{0BB5B933-D9C4-4C31-9C01-831903EFEE0F}"/>
    <cellStyle name="Separador de milhares [0] 2 2" xfId="7772" xr:uid="{7685B245-20AE-4554-BE34-C0EB3032914E}"/>
    <cellStyle name="Separador de milhares [0] 3" xfId="7773" xr:uid="{44138283-929B-46B1-970A-E6DDE94B4A09}"/>
    <cellStyle name="Separador de milhares 10" xfId="7774" xr:uid="{7865ECF9-2960-4276-AB15-E95A3CE80DA4}"/>
    <cellStyle name="Separador de milhares 10 2" xfId="14393" xr:uid="{4A490EEE-3F40-4037-BEC1-82D86B64B03F}"/>
    <cellStyle name="Separador de milhares 10 2 2" xfId="14394" xr:uid="{2ED00543-8D60-4015-A982-C680436F76B7}"/>
    <cellStyle name="Separador de milhares 10 2 2 2" xfId="43045" xr:uid="{6AD456EA-6046-4D9C-B0DB-5D6C1026B093}"/>
    <cellStyle name="Separador de milhares 10 2 2 3" xfId="43046" xr:uid="{C97925D3-6D75-47B3-B924-F171D31E7E30}"/>
    <cellStyle name="Separador de milhares 10 2 3" xfId="43047" xr:uid="{341CB7BC-D138-4D52-848F-43A2552990C2}"/>
    <cellStyle name="Separador de milhares 10 2 4" xfId="43048" xr:uid="{3B6CBF11-B2DE-4CBB-8F9B-C3DB93F83662}"/>
    <cellStyle name="Separador de milhares 10 3" xfId="14395" xr:uid="{86F7ADFC-140B-41F2-8224-D3CB8BD9E404}"/>
    <cellStyle name="Separador de milhares 10 4" xfId="43049" xr:uid="{29B7E1B1-A7EC-461F-B305-9D7C55E1B5F7}"/>
    <cellStyle name="Separador de milhares 10 5" xfId="43050" xr:uid="{E7201412-78ED-4DFD-8D19-5B439BAEF848}"/>
    <cellStyle name="Separador de milhares 10 6" xfId="43051" xr:uid="{BFAECFB1-AB0D-42B8-B075-95F343E67DC9}"/>
    <cellStyle name="Separador de milhares 10 7" xfId="14888" xr:uid="{2DC990B7-5F96-44EC-B2BC-51B5F332EFD9}"/>
    <cellStyle name="Separador de milhares 10 8" xfId="43838" xr:uid="{B2C9C821-A55D-4B7D-896E-1072F41F712A}"/>
    <cellStyle name="Separador de milhares 11" xfId="7775" xr:uid="{A4A4E7CD-8AB3-49A3-B3F5-3658EEDFC48C}"/>
    <cellStyle name="Separador de milhares 11 2" xfId="14396" xr:uid="{8574BC18-B70B-40B1-BF1B-44482EB03829}"/>
    <cellStyle name="Separador de milhares 11 2 2" xfId="14397" xr:uid="{CAEC1477-9355-4533-9384-A06FEEA1EBE5}"/>
    <cellStyle name="Separador de milhares 11 2 2 2" xfId="43052" xr:uid="{C3052667-AF79-4E72-935E-2E12B3AEAE45}"/>
    <cellStyle name="Separador de milhares 11 2 2 3" xfId="43053" xr:uid="{F97EB970-F8AA-4B93-B358-C7E71CCB5831}"/>
    <cellStyle name="Separador de milhares 11 2 3" xfId="43054" xr:uid="{A23CFB6F-5F27-40A2-A62C-2C11E3F147F8}"/>
    <cellStyle name="Separador de milhares 11 2 4" xfId="43055" xr:uid="{E7CBA5D5-4F22-49E2-9270-EF78AF3E621B}"/>
    <cellStyle name="Separador de milhares 11 3" xfId="14398" xr:uid="{68AA6AED-DED5-4CBA-A9D2-65951F3A58A2}"/>
    <cellStyle name="Separador de milhares 12" xfId="7776" xr:uid="{2AF87622-F8F3-452D-9493-DF7488FAA661}"/>
    <cellStyle name="Separador de milhares 12 2" xfId="7777" xr:uid="{0DFDD582-03EC-434C-BA1C-732E48387E2B}"/>
    <cellStyle name="Separador de milhares 12 2 2" xfId="7778" xr:uid="{1B0D27B4-BC44-49D1-940C-DDD21EC046F5}"/>
    <cellStyle name="Separador de milhares 12 3" xfId="7779" xr:uid="{DA7A2740-E743-4552-A985-B97FCBBA1BD0}"/>
    <cellStyle name="Separador de milhares 12 3 2" xfId="7780" xr:uid="{804FFF11-1C5F-4DFE-AC45-3F207C33688A}"/>
    <cellStyle name="Separador de milhares 12 3 2 2" xfId="14399" xr:uid="{AC910B07-BF6E-4BA6-A973-3ECD9C5AB6C8}"/>
    <cellStyle name="Separador de milhares 12 4" xfId="14400" xr:uid="{250A1BE3-7AE3-4EED-A621-692BFD638081}"/>
    <cellStyle name="Separador de milhares 12 5" xfId="43056" xr:uid="{81E63D25-1448-4FDE-A900-ACB8DC61BF61}"/>
    <cellStyle name="Separador de milhares 12 6" xfId="43961" xr:uid="{29E6C97F-9018-4687-82E9-8D326F8DD91B}"/>
    <cellStyle name="Separador de milhares 13" xfId="7781" xr:uid="{5367B8B4-575D-4A50-9802-E1FEC55673B5}"/>
    <cellStyle name="Separador de milhares 13 2" xfId="43057" xr:uid="{836A9B0C-B730-4E4B-AA6C-ACC8B442AB50}"/>
    <cellStyle name="Separador de milhares 13 2 2" xfId="43058" xr:uid="{F4BC22B7-FCEF-494E-84E3-91C511FD96CE}"/>
    <cellStyle name="Separador de milhares 13 3" xfId="43059" xr:uid="{D0286550-F46A-45BD-B115-DA283A57D35C}"/>
    <cellStyle name="Separador de milhares 14" xfId="7782" xr:uid="{41D4EFEF-2E52-42D7-82FD-C09CBF96758F}"/>
    <cellStyle name="Separador de milhares 14 2" xfId="7783" xr:uid="{4AFE3E1C-A7F7-4348-896F-B8079D065736}"/>
    <cellStyle name="Separador de milhares 14 2 2" xfId="14401" xr:uid="{9B79E4F5-F429-4E8E-AF8C-9FF6E615737B}"/>
    <cellStyle name="Separador de milhares 14 2 2 2" xfId="43060" xr:uid="{25C8C115-1D24-4E41-B65F-D5286D4C5A2D}"/>
    <cellStyle name="Separador de milhares 14 2 2 2 2" xfId="43061" xr:uid="{A6A95EC3-1A91-4BEB-9852-D3FFE8A08B1A}"/>
    <cellStyle name="Separador de milhares 14 2 2 2 3" xfId="43062" xr:uid="{A088F173-53C3-411F-B544-CA6C265ACA60}"/>
    <cellStyle name="Separador de milhares 14 2 2 2 4" xfId="43063" xr:uid="{4BBD9EB3-E471-4D83-B780-007A4748DEF5}"/>
    <cellStyle name="Separador de milhares 14 2 2 2 4 2" xfId="43969" xr:uid="{1BD81618-3EAF-4478-BACF-2DFC7BCD3556}"/>
    <cellStyle name="Separador de milhares 14 2 2 2 5" xfId="43064" xr:uid="{CC2B1856-707E-4BEC-AC36-7E636183B80E}"/>
    <cellStyle name="Separador de milhares 14 2 2 2 6" xfId="43065" xr:uid="{C386AF50-8F1F-4550-A65A-DCE413828C01}"/>
    <cellStyle name="Separador de milhares 14 2 2 2 7" xfId="43962" xr:uid="{3CBCDFFF-9C00-4CB5-B467-DE7EBA299911}"/>
    <cellStyle name="Separador de milhares 14 2 2 2 8" xfId="43968" xr:uid="{70527E29-F363-4244-A143-8AE5F431FB83}"/>
    <cellStyle name="Separador de milhares 14 2 2 3" xfId="43066" xr:uid="{35E3384E-603C-48B5-952C-E1831334594C}"/>
    <cellStyle name="Separador de milhares 14 2 2 4" xfId="43067" xr:uid="{4DDC9DE4-512B-4DB4-B5A8-419B02790C86}"/>
    <cellStyle name="Separador de milhares 14 2 2 4 2" xfId="43068" xr:uid="{13FE6A8D-443E-4E0F-8D1F-AEB0B3C65282}"/>
    <cellStyle name="Separador de milhares 14 2 2 4 3" xfId="43069" xr:uid="{EB1D822C-844D-4DA8-98B7-B994B5309E92}"/>
    <cellStyle name="Separador de milhares 14 2 2 4 4" xfId="43070" xr:uid="{29149D6B-09B5-41A7-B2CD-8353EFC7378A}"/>
    <cellStyle name="Separador de milhares 14 2 2 5" xfId="43071" xr:uid="{29F0BD56-E2EC-4C05-98A7-CDFCFCE88422}"/>
    <cellStyle name="Separador de milhares 14 2 2 6" xfId="43072" xr:uid="{B0DDF163-A81C-48BC-8A4B-5019A88185B1}"/>
    <cellStyle name="Separador de milhares 14 2 2 7" xfId="43073" xr:uid="{DDAAEBC4-2209-4E1F-940A-4EF66A972954}"/>
    <cellStyle name="Separador de milhares 14 2 2 8" xfId="43074" xr:uid="{09E35E89-0099-46ED-B321-80A7CFD30B13}"/>
    <cellStyle name="Separador de milhares 14 2 2 9" xfId="43075" xr:uid="{D00FD9BE-4B07-4B75-BEB3-C6C3DF4FF117}"/>
    <cellStyle name="Separador de milhares 14 2 3" xfId="43076" xr:uid="{7686E4F6-F9FA-449B-93BD-F7EE411C6B5C}"/>
    <cellStyle name="Separador de milhares 14 2 3 2" xfId="43077" xr:uid="{901D440B-5BC4-431D-9169-4F009A5BE6A9}"/>
    <cellStyle name="Separador de milhares 14 2 3 3" xfId="43078" xr:uid="{5EE55DA9-0730-417D-893A-08CD5FA56E0E}"/>
    <cellStyle name="Separador de milhares 14 2 4" xfId="43079" xr:uid="{A777CA5F-785D-43D7-85E4-4447A1D5D173}"/>
    <cellStyle name="Separador de milhares 14 2 5" xfId="43080" xr:uid="{9FC22B67-9CC4-4A64-BEAD-A319DA1C38EF}"/>
    <cellStyle name="Separador de milhares 14 3" xfId="7784" xr:uid="{62D781C7-3EDC-4360-96BA-B3D0AB5937C9}"/>
    <cellStyle name="Separador de milhares 14 3 2" xfId="14402" xr:uid="{F49DCB54-DACE-4C18-B4DA-C72C5DB2FBBA}"/>
    <cellStyle name="Separador de milhares 14 3 2 2" xfId="43081" xr:uid="{CE9005C1-E578-4E83-A20F-B098983FB3DA}"/>
    <cellStyle name="Separador de milhares 14 3 2 2 2" xfId="43082" xr:uid="{56468DFC-CC3E-4F18-AFF7-3C434166D5E6}"/>
    <cellStyle name="Separador de milhares 14 3 2 2 3" xfId="43083" xr:uid="{9D75DD1E-B772-4938-9D99-D93DC6FC5AAD}"/>
    <cellStyle name="Separador de milhares 14 3 2 3" xfId="43084" xr:uid="{125DE180-84E3-46DF-A88B-5B0630A45177}"/>
    <cellStyle name="Separador de milhares 14 3 2 4" xfId="43085" xr:uid="{FB1D7AD1-715C-4D38-9C0A-C9AA65006F61}"/>
    <cellStyle name="Separador de milhares 14 3 3" xfId="43086" xr:uid="{3808778F-3B44-452D-A06E-6048492A1A43}"/>
    <cellStyle name="Separador de milhares 14 3 3 2" xfId="43087" xr:uid="{2EF87EDC-D7E3-4E14-9F12-E728BADC2C64}"/>
    <cellStyle name="Separador de milhares 14 3 3 3" xfId="43088" xr:uid="{5D0BF275-C943-4E50-9757-F4FF35579762}"/>
    <cellStyle name="Separador de milhares 14 3 4" xfId="43089" xr:uid="{AFAB0180-BA19-4014-B897-D0E56D25B6D0}"/>
    <cellStyle name="Separador de milhares 14 3 5" xfId="43090" xr:uid="{5B4CF486-18F1-4958-9B40-8D9B61F630CF}"/>
    <cellStyle name="Separador de milhares 14 4" xfId="7785" xr:uid="{7A7DE42D-8AD1-47B8-BAA8-E733EFF4C6A6}"/>
    <cellStyle name="Separador de milhares 14 4 2" xfId="14403" xr:uid="{780FB21A-F29C-46D5-82DA-AC8DD34467A5}"/>
    <cellStyle name="Separador de milhares 14 4 2 2" xfId="43091" xr:uid="{B21BAED5-990D-4BB1-9A30-077233BC8CED}"/>
    <cellStyle name="Separador de milhares 14 4 2 2 2" xfId="43092" xr:uid="{B13CCE30-2F1B-47DA-8A65-B3F69F5E3117}"/>
    <cellStyle name="Separador de milhares 14 4 2 2 3" xfId="43093" xr:uid="{49F7A36C-B457-44C9-A7E0-F7C24F8C9686}"/>
    <cellStyle name="Separador de milhares 14 4 2 3" xfId="43094" xr:uid="{1B0F1FC7-FCEF-40E4-B57D-5D9DE4C32EE8}"/>
    <cellStyle name="Separador de milhares 14 4 2 4" xfId="43095" xr:uid="{853A8C1F-3738-4276-B800-6C62C6EB3A44}"/>
    <cellStyle name="Separador de milhares 14 4 3" xfId="43096" xr:uid="{CB61B7B4-87D8-4454-A106-8D636845221C}"/>
    <cellStyle name="Separador de milhares 14 4 3 2" xfId="43097" xr:uid="{7011520D-497A-4170-9B5F-6328E07792F0}"/>
    <cellStyle name="Separador de milhares 14 4 3 3" xfId="43098" xr:uid="{D6EB073F-B347-4CE4-A587-4ABF7B4EBDC1}"/>
    <cellStyle name="Separador de milhares 14 4 4" xfId="43099" xr:uid="{3A81F667-B247-4490-B52C-4D0780B73B1F}"/>
    <cellStyle name="Separador de milhares 14 4 5" xfId="43100" xr:uid="{649B7B29-A5C8-4E21-9DE9-4EBA8E57C2DC}"/>
    <cellStyle name="Separador de milhares 14 5" xfId="7786" xr:uid="{A8DE414B-51C2-4B03-9A73-78C869DB48BF}"/>
    <cellStyle name="Separador de milhares 14 5 2" xfId="14404" xr:uid="{2562AE54-A307-4EA5-997B-DFE95DC9E3ED}"/>
    <cellStyle name="Separador de milhares 14 5 2 2" xfId="43101" xr:uid="{E9DEE344-0D83-4C71-85D5-E900F5913E22}"/>
    <cellStyle name="Separador de milhares 14 5 2 2 2" xfId="43102" xr:uid="{6EA180B0-626F-4371-B45E-6FF066E0B90F}"/>
    <cellStyle name="Separador de milhares 14 5 2 2 3" xfId="43103" xr:uid="{5F80CCAB-ECAB-444D-8D62-FAEDF06C974E}"/>
    <cellStyle name="Separador de milhares 14 5 2 3" xfId="43104" xr:uid="{1A82CE86-84C9-44B4-9378-109E6450C5D3}"/>
    <cellStyle name="Separador de milhares 14 5 2 4" xfId="43105" xr:uid="{34858581-D6C5-437C-8227-4EA37013392D}"/>
    <cellStyle name="Separador de milhares 14 5 3" xfId="43106" xr:uid="{AAB88676-B10D-4249-88F4-A3BB1EEF8A40}"/>
    <cellStyle name="Separador de milhares 14 5 3 2" xfId="43107" xr:uid="{0159885D-D968-4916-9A57-68D9EC7ADDF0}"/>
    <cellStyle name="Separador de milhares 14 5 3 3" xfId="43108" xr:uid="{0FC4AC1B-8419-47BA-9F5E-2D6A216FA477}"/>
    <cellStyle name="Separador de milhares 14 5 4" xfId="43109" xr:uid="{68E30696-BD91-4940-9A3D-E0BD083B6293}"/>
    <cellStyle name="Separador de milhares 14 5 5" xfId="43110" xr:uid="{B8B03EC8-AC67-4AD8-9E02-619B75C8F2A7}"/>
    <cellStyle name="Separador de milhares 14 6" xfId="14405" xr:uid="{6F532D78-C707-4491-A1CA-87A55FEE8297}"/>
    <cellStyle name="Separador de milhares 14 6 2" xfId="43111" xr:uid="{5D108EF7-ACD6-4701-8C48-B857566DFACC}"/>
    <cellStyle name="Separador de milhares 14 6 2 2" xfId="43112" xr:uid="{DA00B733-1E55-4C8B-990C-232C12C32566}"/>
    <cellStyle name="Separador de milhares 14 6 2 3" xfId="43113" xr:uid="{11AB057A-43E6-4699-BF59-F9D78B44DCD9}"/>
    <cellStyle name="Separador de milhares 14 6 3" xfId="43114" xr:uid="{15E073EE-1C5B-4E30-8BEB-53358970E685}"/>
    <cellStyle name="Separador de milhares 14 6 4" xfId="43115" xr:uid="{F4D688A4-573D-4605-AD16-BF15E5861C96}"/>
    <cellStyle name="Separador de milhares 14 7" xfId="43116" xr:uid="{2D36652A-1820-4F02-B73B-EC79BBF18DB5}"/>
    <cellStyle name="Separador de milhares 14 7 2" xfId="43117" xr:uid="{7651FECF-D5EB-4D1B-9D3C-9EE303965B64}"/>
    <cellStyle name="Separador de milhares 14 7 3" xfId="43118" xr:uid="{953F814D-3AD2-46E5-A922-592024A40C72}"/>
    <cellStyle name="Separador de milhares 14 8" xfId="43119" xr:uid="{D8317914-11E5-4BAD-9D3D-AEC0C958EFCF}"/>
    <cellStyle name="Separador de milhares 14 9" xfId="43120" xr:uid="{71DCC86D-D4EA-4C6A-B222-6BD6D9164C6D}"/>
    <cellStyle name="Separador de milhares 15" xfId="7787" xr:uid="{E884A3CB-0FF4-4543-A760-EA9CA3FBDEE8}"/>
    <cellStyle name="Separador de milhares 15 2" xfId="7788" xr:uid="{8FEB8F54-A79E-4AB1-BB92-D943D9324706}"/>
    <cellStyle name="Separador de milhares 15 2 2" xfId="14406" xr:uid="{BCF5A145-7650-44C4-8596-9EBDF158CB09}"/>
    <cellStyle name="Separador de milhares 15 2 2 2" xfId="43121" xr:uid="{7DC6072C-DDAA-4DCB-81D1-B5AF44F45B92}"/>
    <cellStyle name="Separador de milhares 15 2 2 2 2" xfId="43122" xr:uid="{74059BEF-74F0-4016-8B17-D9C79FFEC6C2}"/>
    <cellStyle name="Separador de milhares 15 2 2 2 3" xfId="43123" xr:uid="{0EEE7285-5843-4100-9542-9EC1C23AB953}"/>
    <cellStyle name="Separador de milhares 15 2 2 3" xfId="43124" xr:uid="{BDBF785D-07DC-4CE7-8A87-2569D2E78982}"/>
    <cellStyle name="Separador de milhares 15 2 2 4" xfId="43125" xr:uid="{EF12E473-E5AD-4797-AB2F-2F08CCD81F0A}"/>
    <cellStyle name="Separador de milhares 15 2 3" xfId="43126" xr:uid="{08A6E84C-FBBB-4371-A7FD-9A89DEA88064}"/>
    <cellStyle name="Separador de milhares 15 2 3 2" xfId="43127" xr:uid="{8909DC59-A4C0-4A55-8432-36BE482664D9}"/>
    <cellStyle name="Separador de milhares 15 2 3 3" xfId="43128" xr:uid="{5D3004A7-D1D2-4562-A8DF-88BC36565F6E}"/>
    <cellStyle name="Separador de milhares 15 2 4" xfId="43129" xr:uid="{5D5EF3F8-D21A-406D-9E95-A6EF8C306EF1}"/>
    <cellStyle name="Separador de milhares 15 2 5" xfId="43130" xr:uid="{EFA3D426-BCFB-4BCA-9A91-BCAC7512DF83}"/>
    <cellStyle name="Separador de milhares 15 3" xfId="14407" xr:uid="{C61754AA-FC92-4AF0-A5F2-3CA5DC1C2CEB}"/>
    <cellStyle name="Separador de milhares 15 3 2" xfId="43131" xr:uid="{85A30954-23FE-4135-A3AB-49132FE8627B}"/>
    <cellStyle name="Separador de milhares 15 3 2 2" xfId="43132" xr:uid="{A3DE5E42-D9FC-41C3-B4FE-BDEE6B04F506}"/>
    <cellStyle name="Separador de milhares 15 3 2 3" xfId="43133" xr:uid="{20893626-666A-4D96-976A-8FDDD1FF728A}"/>
    <cellStyle name="Separador de milhares 15 3 3" xfId="43134" xr:uid="{F88C9520-C001-4E65-B59A-511CD0A4DB87}"/>
    <cellStyle name="Separador de milhares 15 3 4" xfId="43135" xr:uid="{0EE14D22-39A5-4BE0-9361-521F39EE174D}"/>
    <cellStyle name="Separador de milhares 15 4" xfId="43136" xr:uid="{38D402AD-76F2-4049-A2C3-0F6AA17B81B0}"/>
    <cellStyle name="Separador de milhares 15 4 2" xfId="43137" xr:uid="{E2ECFF71-8B3B-4DD1-A1B0-F70A9C1834E0}"/>
    <cellStyle name="Separador de milhares 15 4 3" xfId="43138" xr:uid="{040EB444-50A6-48BD-B2EE-2B30D14592C1}"/>
    <cellStyle name="Separador de milhares 15 5" xfId="43139" xr:uid="{9CE5968D-13F8-4570-A0D0-5CA67D41B018}"/>
    <cellStyle name="Separador de milhares 15 6" xfId="43140" xr:uid="{A1890B6E-7CAD-4EC3-B523-5F7F70E8DA93}"/>
    <cellStyle name="Separador de milhares 16" xfId="7789" xr:uid="{320FD01F-3066-4F8F-9D8B-A31F9F5C8AED}"/>
    <cellStyle name="Separador de milhares 16 2" xfId="7790" xr:uid="{CA0D55A6-B356-4C3C-BA80-238695C0258F}"/>
    <cellStyle name="Separador de milhares 16 2 2" xfId="14408" xr:uid="{75A9A82C-4683-4858-B409-68EBCBDBF759}"/>
    <cellStyle name="Separador de milhares 16 2 2 2" xfId="43141" xr:uid="{B7CCBAF1-8ECE-4F12-BB56-91233DCE5490}"/>
    <cellStyle name="Separador de milhares 16 2 2 2 2" xfId="43142" xr:uid="{FB9F63E5-261B-496D-8007-40A94458EAD2}"/>
    <cellStyle name="Separador de milhares 16 2 2 2 3" xfId="43143" xr:uid="{66274790-0F10-4598-B4A8-CAB0D25185E9}"/>
    <cellStyle name="Separador de milhares 16 2 2 3" xfId="43144" xr:uid="{B075E147-97DD-4FF1-804A-69214AA66D07}"/>
    <cellStyle name="Separador de milhares 16 2 2 4" xfId="43145" xr:uid="{78D82AA5-F84C-4C93-94CD-9A739DB099FB}"/>
    <cellStyle name="Separador de milhares 16 2 3" xfId="43146" xr:uid="{0F046566-9D7D-486B-973E-6F49FB9C10D3}"/>
    <cellStyle name="Separador de milhares 16 2 3 2" xfId="43147" xr:uid="{7D2C8FB0-29DD-4A3F-A04F-34F04E00CE2B}"/>
    <cellStyle name="Separador de milhares 16 2 3 3" xfId="43148" xr:uid="{01967CC7-718C-472A-BDDC-CE5B7790A1F7}"/>
    <cellStyle name="Separador de milhares 16 2 4" xfId="43149" xr:uid="{779800B2-BF03-4A23-AC33-D977B346EAC7}"/>
    <cellStyle name="Separador de milhares 16 2 5" xfId="43150" xr:uid="{E73497E8-11AD-4F1D-B5C9-9AF38FEB81E7}"/>
    <cellStyle name="Separador de milhares 16 3" xfId="14409" xr:uid="{272E224C-4DBE-4B73-A1E3-B2061B7B961E}"/>
    <cellStyle name="Separador de milhares 16 3 2" xfId="43151" xr:uid="{12F3F831-85B0-43CA-9768-952F744B7296}"/>
    <cellStyle name="Separador de milhares 16 3 2 2" xfId="43152" xr:uid="{2432521C-0EA5-4DF9-9379-4C2F25157E52}"/>
    <cellStyle name="Separador de milhares 16 3 2 3" xfId="43153" xr:uid="{3355E37C-073B-4745-963A-08DBDFA179AC}"/>
    <cellStyle name="Separador de milhares 16 3 3" xfId="43154" xr:uid="{5B5FB217-568A-4207-9FE6-665C0B7848C3}"/>
    <cellStyle name="Separador de milhares 16 3 4" xfId="43155" xr:uid="{B6A06D78-D79C-4936-AB68-5CF5B481E0AF}"/>
    <cellStyle name="Separador de milhares 16 4" xfId="14410" xr:uid="{73F74F94-20AC-45CB-90BA-18A9EE30D93D}"/>
    <cellStyle name="Separador de milhares 16 4 2" xfId="43156" xr:uid="{7AE13A85-19E1-4D4E-9B37-C8B768A7753D}"/>
    <cellStyle name="Separador de milhares 16 4 3" xfId="43157" xr:uid="{EA2B6FE6-0A44-41E3-9D75-738F5D2C8BD9}"/>
    <cellStyle name="Separador de milhares 16 5" xfId="43158" xr:uid="{D21AAF99-3848-4471-AB50-F3066A2BA515}"/>
    <cellStyle name="Separador de milhares 16 6" xfId="43159" xr:uid="{50088CBA-464E-4CEC-9A17-CE43F6D06ECE}"/>
    <cellStyle name="Separador de milhares 17" xfId="7791" xr:uid="{33B1F092-97F3-4E12-A580-8E8A2080E7BD}"/>
    <cellStyle name="Separador de milhares 17 2" xfId="14411" xr:uid="{9CE6B761-84BA-480D-8C1C-42A8951F0862}"/>
    <cellStyle name="Separador de milhares 17 2 2" xfId="43160" xr:uid="{757BC78C-0E7F-4F29-9D48-4A254E97108D}"/>
    <cellStyle name="Separador de milhares 17 2 2 2" xfId="43161" xr:uid="{4B58069D-0A27-45BB-B6D0-60BDA602051C}"/>
    <cellStyle name="Separador de milhares 17 2 2 3" xfId="43162" xr:uid="{CF544CC1-6170-4E4A-94DE-DEF539F1345E}"/>
    <cellStyle name="Separador de milhares 17 2 3" xfId="43163" xr:uid="{C6FBD841-33CE-4244-803C-F51559795113}"/>
    <cellStyle name="Separador de milhares 17 2 4" xfId="43164" xr:uid="{16AD5D3E-3FD2-45CE-8D8B-CBC76EEF4AE3}"/>
    <cellStyle name="Separador de milhares 17 3" xfId="43165" xr:uid="{1594FC7B-FF54-43E2-9DED-0617BA06A836}"/>
    <cellStyle name="Separador de milhares 17 3 2" xfId="43166" xr:uid="{A78B6DB0-250D-4942-9C38-11A4DB86F19C}"/>
    <cellStyle name="Separador de milhares 17 3 3" xfId="43167" xr:uid="{00E38C20-130F-46B4-811A-85ED8FF9B3CC}"/>
    <cellStyle name="Separador de milhares 17 4" xfId="43168" xr:uid="{7113DDA7-D07B-428F-8CD3-6FAC182C3934}"/>
    <cellStyle name="Separador de milhares 17 5" xfId="43169" xr:uid="{FAF612F7-F29C-41BE-8B35-661EB3C02E64}"/>
    <cellStyle name="Separador de milhares 18" xfId="7792" xr:uid="{B18F272A-2BAA-49EE-BCE5-10551840591D}"/>
    <cellStyle name="Separador de milhares 18 2" xfId="14412" xr:uid="{CB04F975-83E3-49DB-8363-24275E005258}"/>
    <cellStyle name="Separador de milhares 18 2 2" xfId="43170" xr:uid="{6E69BBCD-B3FA-4BBC-B971-BA9B6B2CD181}"/>
    <cellStyle name="Separador de milhares 18 2 2 2" xfId="43171" xr:uid="{320C803C-AE92-462C-BDE0-8A38FE792DAC}"/>
    <cellStyle name="Separador de milhares 18 2 2 3" xfId="43172" xr:uid="{F3679783-7403-43CB-A0FC-C92803C1AE6A}"/>
    <cellStyle name="Separador de milhares 18 2 3" xfId="43173" xr:uid="{FDB9FEBC-9762-47D5-BD64-2D9E26C6DCF2}"/>
    <cellStyle name="Separador de milhares 18 2 4" xfId="43174" xr:uid="{1752FB6E-52B2-47F1-9F15-A94D124FAE1D}"/>
    <cellStyle name="Separador de milhares 18 3" xfId="43175" xr:uid="{710DD83E-FBA8-4B86-95E7-733A99B0A6AA}"/>
    <cellStyle name="Separador de milhares 18 3 2" xfId="43176" xr:uid="{019FA65D-9428-45E8-994B-521F51EDD4A9}"/>
    <cellStyle name="Separador de milhares 18 3 3" xfId="43177" xr:uid="{E48BFD06-1238-4B2A-ABA9-CEBE0D8D14D8}"/>
    <cellStyle name="Separador de milhares 18 4" xfId="43178" xr:uid="{C088683F-051E-4C84-AADE-61E67AEBD586}"/>
    <cellStyle name="Separador de milhares 18 5" xfId="43179" xr:uid="{94D793E6-24BB-41F6-9DD8-7A4D6351C66F}"/>
    <cellStyle name="Separador de milhares 19" xfId="7793" xr:uid="{CA9B16D4-551B-4F40-B6BC-F3128B81D0F9}"/>
    <cellStyle name="Separador de milhares 19 2" xfId="14413" xr:uid="{66458718-04AF-4C50-AACD-B27156722EDD}"/>
    <cellStyle name="Separador de milhares 19 2 2" xfId="43180" xr:uid="{DF1B322E-C6B1-411F-88C5-46F2E31EC264}"/>
    <cellStyle name="Separador de milhares 19 2 2 2" xfId="43181" xr:uid="{83D2E872-9D8A-4E58-B24F-275BFE2E13BB}"/>
    <cellStyle name="Separador de milhares 19 2 2 3" xfId="43182" xr:uid="{21D9161E-DA84-4C5C-AB92-1BB3A09E97C0}"/>
    <cellStyle name="Separador de milhares 19 2 3" xfId="43183" xr:uid="{774948AB-AC2B-4465-8179-0F4001999612}"/>
    <cellStyle name="Separador de milhares 19 2 4" xfId="43184" xr:uid="{5FCD1D5D-B4AC-41C9-B234-D39CD9B1D2FC}"/>
    <cellStyle name="Separador de milhares 19 3" xfId="43185" xr:uid="{1C955C17-43DA-4F00-A424-50852651CBEE}"/>
    <cellStyle name="Separador de milhares 19 3 2" xfId="43186" xr:uid="{EC48942C-B951-460F-A626-F08BD1020591}"/>
    <cellStyle name="Separador de milhares 19 3 3" xfId="43187" xr:uid="{1C3B77A4-5E4C-4866-B07E-30964A6819B7}"/>
    <cellStyle name="Separador de milhares 19 4" xfId="43188" xr:uid="{4A48B7F3-EFD2-4BCB-9633-0ADEC6EAC360}"/>
    <cellStyle name="Separador de milhares 19 5" xfId="43189" xr:uid="{2D86BE4E-46FB-4B95-8A58-C489C4014224}"/>
    <cellStyle name="Separador de milhares 2" xfId="7794" xr:uid="{BE381FB5-9ECD-40F1-9F39-D904F3B1A82E}"/>
    <cellStyle name="Separador de milhares 2 10" xfId="14414" xr:uid="{065FDBEA-2C36-4249-A209-D64E0F785FDF}"/>
    <cellStyle name="Separador de milhares 2 10 2" xfId="14415" xr:uid="{7E4DD640-66F8-4EB3-82FA-3AEB465C959B}"/>
    <cellStyle name="Separador de milhares 2 10 2 2" xfId="14416" xr:uid="{DF11299A-3EA4-42E2-8546-D720EBBA11F4}"/>
    <cellStyle name="Separador de milhares 2 10 2 3" xfId="43190" xr:uid="{FA65D941-15AD-420C-8996-03CCC8E9A21E}"/>
    <cellStyle name="Separador de milhares 2 11" xfId="14417" xr:uid="{E062A712-D5FA-4B42-A35D-5D4CDE4471B3}"/>
    <cellStyle name="Separador de milhares 2 11 2" xfId="14418" xr:uid="{95AA7919-997C-4EC3-912C-765EF535177C}"/>
    <cellStyle name="Separador de milhares 2 11 2 2" xfId="14419" xr:uid="{EFA4F900-B896-470A-B696-ACBA44180171}"/>
    <cellStyle name="Separador de milhares 2 11 2 3" xfId="43191" xr:uid="{C7FE17F4-854B-4E4F-AF56-20932A38CE79}"/>
    <cellStyle name="Separador de milhares 2 11 2 3 2" xfId="43192" xr:uid="{439CBB9A-027D-46D2-BA07-1000208D419D}"/>
    <cellStyle name="Separador de milhares 2 11 2 3 3" xfId="43193" xr:uid="{16B78BA4-17D1-4FAE-847C-B7A087DF7A02}"/>
    <cellStyle name="Separador de milhares 2 11 2 4" xfId="43194" xr:uid="{A00F4B0F-D12C-4699-8F9F-E9FABBF07811}"/>
    <cellStyle name="Separador de milhares 2 11 2 5" xfId="43195" xr:uid="{336E4935-170E-4B47-9733-574A3CAD5EE8}"/>
    <cellStyle name="Separador de milhares 2 12" xfId="14420" xr:uid="{203F370D-AB40-4E75-83C4-66F8A0B1EBB6}"/>
    <cellStyle name="Separador de milhares 2 12 2" xfId="14421" xr:uid="{AD8725D6-402C-4338-A71E-D361F08272FE}"/>
    <cellStyle name="Separador de milhares 2 12 2 2" xfId="43196" xr:uid="{93601985-7EF2-4728-8B0D-3A1D12E361ED}"/>
    <cellStyle name="Separador de milhares 2 12 2 2 2" xfId="43197" xr:uid="{0F4E70C9-3FB8-449C-9E3C-211D296315EE}"/>
    <cellStyle name="Separador de milhares 2 12 2 2 3" xfId="43198" xr:uid="{BB039177-EA4C-49EA-AE2D-7A5446EE0E90}"/>
    <cellStyle name="Separador de milhares 2 12 2 3" xfId="43199" xr:uid="{73CE3A7A-CA18-4CBC-A480-BB2F22517B1B}"/>
    <cellStyle name="Separador de milhares 2 12 2 4" xfId="43200" xr:uid="{628A404D-42D8-444F-830E-5FB35D0D7975}"/>
    <cellStyle name="Separador de milhares 2 12 3" xfId="43201" xr:uid="{1C56A0B0-C72C-46BB-A290-8670FBF2ECA7}"/>
    <cellStyle name="Separador de milhares 2 12 3 2" xfId="43202" xr:uid="{C293E6A2-EE7E-4CE3-A061-34CC903BE238}"/>
    <cellStyle name="Separador de milhares 2 12 3 3" xfId="43203" xr:uid="{C303C643-A3F5-4A7C-9AED-8641A099FF20}"/>
    <cellStyle name="Separador de milhares 2 12 4" xfId="43204" xr:uid="{D99CB458-A333-46DF-AE55-FBF6EB789ACC}"/>
    <cellStyle name="Separador de milhares 2 12 5" xfId="43205" xr:uid="{C27F3418-29F0-4126-B625-7B7A30F7F4CC}"/>
    <cellStyle name="Separador de milhares 2 13" xfId="14422" xr:uid="{8F224F95-C024-47C1-A3DA-8FD8B27B4681}"/>
    <cellStyle name="Separador de milhares 2 14" xfId="43206" xr:uid="{ED86BC20-D274-4A2D-9129-93BF3E320E48}"/>
    <cellStyle name="Separador de milhares 2 15" xfId="43207" xr:uid="{2E43D3A4-79D6-4E15-8AC8-86FED2D4A147}"/>
    <cellStyle name="Separador de milhares 2 16" xfId="43208" xr:uid="{0066C946-B7AA-46C7-83A3-A754C50CC857}"/>
    <cellStyle name="Separador de milhares 2 16 2" xfId="14889" xr:uid="{ACEC78A8-0E79-4037-ABBC-747B6A8CD090}"/>
    <cellStyle name="Separador de milhares 2 16 3" xfId="43963" xr:uid="{0AEDB43B-AB1F-4BF5-B82C-F85A3929BB8A}"/>
    <cellStyle name="Separador de milhares 2 17" xfId="43978" xr:uid="{3092AD11-D478-4B96-89C6-CD2DD6A7570D}"/>
    <cellStyle name="Separador de milhares 2 2" xfId="4519" xr:uid="{1A5F328B-FD05-4F19-92AA-B6817ABA8A18}"/>
    <cellStyle name="Separador de milhares 2 2 10" xfId="14423" xr:uid="{4FA401BA-D83F-4FC6-A2C8-882C0DB613D5}"/>
    <cellStyle name="Separador de milhares 2 2 10 2" xfId="43209" xr:uid="{EFB8E5E8-5DA4-4FBC-B534-A78A7079C3FD}"/>
    <cellStyle name="Separador de milhares 2 2 10 3" xfId="43210" xr:uid="{B1DF27E1-699C-48E8-AE20-55CD58A1616E}"/>
    <cellStyle name="Separador de milhares 2 2 10 4" xfId="43964" xr:uid="{BB7A268C-6E41-4624-8840-F87EFEE3BE31}"/>
    <cellStyle name="Separador de milhares 2 2 11" xfId="43211" xr:uid="{92BA9B41-91A0-4DA6-B06D-A15487FB8830}"/>
    <cellStyle name="Separador de milhares 2 2 11 2" xfId="43212" xr:uid="{0120FB5E-488C-47C3-8DFE-217FD6C58D03}"/>
    <cellStyle name="Separador de milhares 2 2 11 3" xfId="43213" xr:uid="{24D9831C-F1F7-4C3E-AE4F-9B7A3DFC242F}"/>
    <cellStyle name="Separador de milhares 2 2 11 4" xfId="43967" xr:uid="{B62E763C-8A2A-40F7-B812-E0DB24B59522}"/>
    <cellStyle name="Separador de milhares 2 2 12" xfId="43214" xr:uid="{A70AF2E9-7F3E-4C40-B064-562C8822A595}"/>
    <cellStyle name="Separador de milhares 2 2 13" xfId="43215" xr:uid="{403FF3E1-B85C-429D-B624-A46652F12676}"/>
    <cellStyle name="Separador de milhares 2 2 14" xfId="43216" xr:uid="{D8A2CADC-EF3E-469D-8522-F86419EA7C9C}"/>
    <cellStyle name="Separador de milhares 2 2 15" xfId="43217" xr:uid="{3A8774B3-C21F-4E16-A668-7416E09F7218}"/>
    <cellStyle name="Separador de milhares 2 2 16" xfId="7795" xr:uid="{EA8D8AA7-0A0F-421E-B3F3-170B9F0B9622}"/>
    <cellStyle name="Separador de milhares 2 2 2" xfId="7796" xr:uid="{AE8847DE-D51D-4647-9849-15B8D9A1CD9F}"/>
    <cellStyle name="Separador de milhares 2 2 2 10" xfId="14424" xr:uid="{A5BE3727-68A1-4249-B28B-49C7A8474E3E}"/>
    <cellStyle name="Separador de milhares 2 2 2 2" xfId="7797" xr:uid="{57643C97-0C78-4151-B65D-931628472E68}"/>
    <cellStyle name="Separador de milhares 2 2 2 2 2" xfId="7798" xr:uid="{99A4379F-5076-4A85-A7BB-7ABEAAA86AE1}"/>
    <cellStyle name="Separador de milhares 2 2 2 2 2 2" xfId="14425" xr:uid="{53FB260A-1BF9-40BB-B932-DC0531EB9653}"/>
    <cellStyle name="Separador de milhares 2 2 2 2 2 3" xfId="14426" xr:uid="{0D3BCC94-CB5A-49A8-8B6E-DAD034A453E0}"/>
    <cellStyle name="Separador de milhares 2 2 2 2 2 4" xfId="14427" xr:uid="{0DD29B2A-7030-49D9-A227-AD9B45504E06}"/>
    <cellStyle name="Separador de milhares 2 2 2 2 2 5" xfId="14428" xr:uid="{4ABB7C60-B589-460E-B511-945228F46F4E}"/>
    <cellStyle name="Separador de milhares 2 2 2 2 2 6" xfId="14429" xr:uid="{C86B8791-A962-460A-827D-3BBF5A2BA872}"/>
    <cellStyle name="Separador de milhares 2 2 2 2 2 7" xfId="14430" xr:uid="{86C03CD2-E266-4311-B174-43F11EA1D390}"/>
    <cellStyle name="Separador de milhares 2 2 2 2 2 8" xfId="14431" xr:uid="{003AF253-9139-410C-BE66-94DE32E2041A}"/>
    <cellStyle name="Separador de milhares 2 2 2 2 2 9" xfId="14432" xr:uid="{C87D5275-3D7B-4725-8964-620D409E0309}"/>
    <cellStyle name="Separador de milhares 2 2 2 2 3" xfId="14433" xr:uid="{697DC7DB-9647-4B91-940A-1CDC5C752579}"/>
    <cellStyle name="Separador de milhares 2 2 2 2 4" xfId="14434" xr:uid="{53FC30E6-E987-4503-AF01-DACDB76313A2}"/>
    <cellStyle name="Separador de milhares 2 2 2 2 5" xfId="14435" xr:uid="{9CAFA56C-E0F8-48C4-9C36-A2FAC9EDAF4B}"/>
    <cellStyle name="Separador de milhares 2 2 2 2 6" xfId="14436" xr:uid="{949CB06F-43C1-461D-8638-7A957F6127FB}"/>
    <cellStyle name="Separador de milhares 2 2 2 2 7" xfId="14437" xr:uid="{86F33648-1552-408D-8C8E-6DD648ACF659}"/>
    <cellStyle name="Separador de milhares 2 2 2 2 8" xfId="14438" xr:uid="{2899C03E-42B5-4218-993C-E6355EE465CF}"/>
    <cellStyle name="Separador de milhares 2 2 2 2 9" xfId="14439" xr:uid="{243D2F8C-1309-45FC-93F4-069361C09F49}"/>
    <cellStyle name="Separador de milhares 2 2 2 3" xfId="7799" xr:uid="{95CAC38F-A3EA-4AA2-A9F3-50E738F448E1}"/>
    <cellStyle name="Separador de milhares 2 2 2 4" xfId="14440" xr:uid="{A129092A-A3AE-4ACF-9D49-F64FA6753D72}"/>
    <cellStyle name="Separador de milhares 2 2 2 5" xfId="14441" xr:uid="{5EA39962-9054-4DE0-976D-CE7D8702BA78}"/>
    <cellStyle name="Separador de milhares 2 2 2 6" xfId="14442" xr:uid="{E2F74709-C5BE-4C0F-9F60-66BDF13AB878}"/>
    <cellStyle name="Separador de milhares 2 2 2 7" xfId="14443" xr:uid="{D2233956-3A3B-40D2-9EF9-5B69F89D0AF3}"/>
    <cellStyle name="Separador de milhares 2 2 2 8" xfId="14444" xr:uid="{8ADE357B-334E-42FD-9FA2-4561F1122B48}"/>
    <cellStyle name="Separador de milhares 2 2 2 9" xfId="14445" xr:uid="{C4F566CF-30C0-4752-8C54-C75F1ADE547A}"/>
    <cellStyle name="Separador de milhares 2 2 3" xfId="7800" xr:uid="{6CD10AAA-DA03-4D08-A6CD-A6BE0EFD70E5}"/>
    <cellStyle name="Separador de milhares 2 2 3 2" xfId="7801" xr:uid="{B3000BCA-836D-44FC-B3C1-312DEC288F4A}"/>
    <cellStyle name="Separador de milhares 2 2 4" xfId="14446" xr:uid="{2D6E54B9-261A-45AE-A63F-78B6B5D11ADE}"/>
    <cellStyle name="Separador de milhares 2 2 5" xfId="14447" xr:uid="{9D4B1107-BE41-4A53-8930-7D5ED8EA1AAB}"/>
    <cellStyle name="Separador de milhares 2 2 6" xfId="14448" xr:uid="{55F01844-3E16-44B2-8D4A-D2D5C6FF0EBD}"/>
    <cellStyle name="Separador de milhares 2 2 7" xfId="14449" xr:uid="{B2B3CC8E-95E4-496D-829B-303D1AF3693E}"/>
    <cellStyle name="Separador de milhares 2 2 8" xfId="14450" xr:uid="{B78BB600-55C7-4461-8482-99BF5263A046}"/>
    <cellStyle name="Separador de milhares 2 2 9" xfId="14451" xr:uid="{A76F7E8F-EA42-4187-BCC8-BD147AE41184}"/>
    <cellStyle name="Separador de milhares 2 3" xfId="7802" xr:uid="{1E1CE53E-A08F-48CE-B58F-E9C0406DF7CA}"/>
    <cellStyle name="Separador de milhares 2 4" xfId="7803" xr:uid="{F3CC354F-E35D-4CA5-B789-11F3BC623972}"/>
    <cellStyle name="Separador de milhares 2 5" xfId="8312" xr:uid="{73A9D941-6A7B-4CC7-B7D4-BFF9418A67DB}"/>
    <cellStyle name="Separador de milhares 2 5 2" xfId="14452" xr:uid="{8D81EF13-4345-43E0-9EE0-8173B99CBAA9}"/>
    <cellStyle name="Separador de milhares 2 5 2 2" xfId="14453" xr:uid="{657D8E6E-BE7B-4E2E-A6B0-53148C623E3C}"/>
    <cellStyle name="Separador de milhares 2 6" xfId="14454" xr:uid="{3DF73828-7557-41E6-BE43-387A0D0AB6D1}"/>
    <cellStyle name="Separador de milhares 2 6 2" xfId="14455" xr:uid="{A160AB5E-0F27-4A62-B57D-2142E24E9793}"/>
    <cellStyle name="Separador de milhares 2 6 2 2" xfId="14456" xr:uid="{DB4594FF-A85B-4F65-B5EC-D2A7D08A2D60}"/>
    <cellStyle name="Separador de milhares 2 7" xfId="14457" xr:uid="{5156A55A-FE57-41E5-BCA8-0AECB54CDB63}"/>
    <cellStyle name="Separador de milhares 2 7 2" xfId="14458" xr:uid="{E0588C27-EF09-418F-9D92-93220C6931E1}"/>
    <cellStyle name="Separador de milhares 2 7 2 2" xfId="14459" xr:uid="{88A821C5-BA63-478A-A91F-309AB66915FE}"/>
    <cellStyle name="Separador de milhares 2 8" xfId="14460" xr:uid="{2D40853C-BC44-4A0F-84D8-9131C8A7D9F9}"/>
    <cellStyle name="Separador de milhares 2 8 2" xfId="14461" xr:uid="{E29E4611-9ABF-46C2-ACBA-B1783E5F143F}"/>
    <cellStyle name="Separador de milhares 2 8 2 2" xfId="14462" xr:uid="{34564D6C-E339-46BC-92E3-14BC144438D0}"/>
    <cellStyle name="Separador de milhares 2 9" xfId="14463" xr:uid="{DF31FC90-7CFB-498E-BA6A-5388840282C3}"/>
    <cellStyle name="Separador de milhares 2 9 2" xfId="14464" xr:uid="{4FA76F82-C4F2-4184-BB3E-9DD78701417F}"/>
    <cellStyle name="Separador de milhares 2 9 2 2" xfId="14465" xr:uid="{542B444E-1182-4242-842F-CB897889F6E0}"/>
    <cellStyle name="Separador de milhares 20" xfId="7804" xr:uid="{EABD4EB4-0693-422B-8845-C591CE17C56F}"/>
    <cellStyle name="Separador de milhares 20 2" xfId="14466" xr:uid="{80BBBBAF-6F50-4B4C-9789-42A1A40097AE}"/>
    <cellStyle name="Separador de milhares 20 2 2" xfId="43218" xr:uid="{5B781B95-4324-4782-B408-631685B87F35}"/>
    <cellStyle name="Separador de milhares 20 2 2 2" xfId="43219" xr:uid="{4075F42D-921A-4893-847A-F31D94D7BEF4}"/>
    <cellStyle name="Separador de milhares 20 2 2 3" xfId="43220" xr:uid="{217F850E-10DC-4A1F-B06F-BF69CE2E59BF}"/>
    <cellStyle name="Separador de milhares 20 2 3" xfId="43221" xr:uid="{FDC9C794-99E8-4E48-AB75-80BA288FACB9}"/>
    <cellStyle name="Separador de milhares 20 2 4" xfId="43222" xr:uid="{936DE7EA-553A-4533-B2D9-F9788ED72CB4}"/>
    <cellStyle name="Separador de milhares 20 3" xfId="43223" xr:uid="{0CF30C3C-76B9-49EB-93DD-65727A3FA2CC}"/>
    <cellStyle name="Separador de milhares 20 3 2" xfId="43224" xr:uid="{3BE8D127-4AEC-4D52-AB66-27E8914F28A4}"/>
    <cellStyle name="Separador de milhares 20 3 3" xfId="43225" xr:uid="{ED4EBB9D-6442-41CB-B34D-AB450E1B06D8}"/>
    <cellStyle name="Separador de milhares 20 4" xfId="43226" xr:uid="{39F18449-DB55-4955-8352-2FF9BE72F474}"/>
    <cellStyle name="Separador de milhares 20 5" xfId="43227" xr:uid="{7F201BE0-4BA1-4C31-A697-9FB9B355FA16}"/>
    <cellStyle name="Separador de milhares 21" xfId="7805" xr:uid="{67D7D1D8-2B13-4E5F-8099-4C1E8ACC10B6}"/>
    <cellStyle name="Separador de milhares 21 2" xfId="7806" xr:uid="{A66397F4-8ED3-4721-A6C5-9E0A7CF737FB}"/>
    <cellStyle name="Separador de milhares 21 2 2" xfId="43228" xr:uid="{8CD17AFF-920A-44F6-B0A4-FA6A42CF1660}"/>
    <cellStyle name="Separador de milhares 21 3" xfId="14467" xr:uid="{75EDC90B-E3BE-4312-9633-E86FE8E0790E}"/>
    <cellStyle name="Separador de milhares 21 3 2" xfId="14468" xr:uid="{8D580186-57AA-4D15-9B92-9C6CC8E4522A}"/>
    <cellStyle name="Separador de milhares 21 3 2 2" xfId="43229" xr:uid="{A7AAE779-DFD6-4368-9ADC-BCE23393E06D}"/>
    <cellStyle name="Separador de milhares 21 3 2 2 2" xfId="43230" xr:uid="{4639E65A-752B-4203-9183-8B5CDCD43210}"/>
    <cellStyle name="Separador de milhares 21 3 2 2 3" xfId="43231" xr:uid="{7E973240-0AC2-4F92-A9D7-2F63CF68C52F}"/>
    <cellStyle name="Separador de milhares 21 3 2 3" xfId="43232" xr:uid="{8B4A7818-E7D8-43EC-A66F-1A30DCD9DE73}"/>
    <cellStyle name="Separador de milhares 21 3 2 4" xfId="43233" xr:uid="{64EE804B-AD71-4A21-9E59-E4E941F6B27F}"/>
    <cellStyle name="Separador de milhares 21 3 3" xfId="43234" xr:uid="{BFADBCFE-0B9E-4CE2-AEF8-89464349321F}"/>
    <cellStyle name="Separador de milhares 21 3 3 2" xfId="43235" xr:uid="{308EB41A-C3F2-4A7D-9D29-A67CFCBAB388}"/>
    <cellStyle name="Separador de milhares 21 3 3 3" xfId="43236" xr:uid="{F4018B62-6E35-4A7A-85E3-CF7AED6B5FFB}"/>
    <cellStyle name="Separador de milhares 21 3 4" xfId="43237" xr:uid="{35DD2D02-E1A0-4AEE-979E-2BD9AE903310}"/>
    <cellStyle name="Separador de milhares 21 3 5" xfId="43238" xr:uid="{8125A03C-6C21-4A34-8ACA-8B0904D1C1B7}"/>
    <cellStyle name="Separador de milhares 21 4" xfId="14469" xr:uid="{C3817648-F1F6-4AAC-AD4F-B58DC206D56A}"/>
    <cellStyle name="Separador de milhares 21 4 2" xfId="43239" xr:uid="{1B4295F3-39B4-41EA-85FD-7B9C495C9963}"/>
    <cellStyle name="Separador de milhares 21 4 2 2" xfId="43240" xr:uid="{5278E278-5D7F-42AA-84B0-A65FBD651AC3}"/>
    <cellStyle name="Separador de milhares 21 4 2 3" xfId="43241" xr:uid="{86AE5C87-A196-49B9-9B6E-DF62C72A72F2}"/>
    <cellStyle name="Separador de milhares 21 4 3" xfId="43242" xr:uid="{50F975A7-AC93-4664-90F9-8AD790B84675}"/>
    <cellStyle name="Separador de milhares 21 4 4" xfId="43243" xr:uid="{33F3E1CF-BE2C-42DB-9591-F75CAF88FE25}"/>
    <cellStyle name="Separador de milhares 21 5" xfId="43244" xr:uid="{321A8B0E-7289-4209-A166-4A12EC304740}"/>
    <cellStyle name="Separador de milhares 21 5 2" xfId="43245" xr:uid="{4AA0177A-FD91-4353-A139-21565407ABB0}"/>
    <cellStyle name="Separador de milhares 21 5 3" xfId="43246" xr:uid="{2B156E17-5170-43CC-838B-C02AF21032AC}"/>
    <cellStyle name="Separador de milhares 21 6" xfId="43247" xr:uid="{106A53B6-8502-4545-9341-0EA8F827209D}"/>
    <cellStyle name="Separador de milhares 21 7" xfId="43248" xr:uid="{FB4D0361-F059-4930-802C-32A26BE19C5F}"/>
    <cellStyle name="Separador de milhares 22" xfId="7807" xr:uid="{2E14D9FC-7A46-4D84-9358-9493535AFE5D}"/>
    <cellStyle name="Separador de milhares 22 2" xfId="14470" xr:uid="{FB2CB5DD-5EBD-4FCD-B344-D6A345B63946}"/>
    <cellStyle name="Separador de milhares 22 2 2" xfId="43249" xr:uid="{574ACE82-09B6-4ED1-AAE2-C837419BA9D9}"/>
    <cellStyle name="Separador de milhares 22 2 2 2" xfId="43250" xr:uid="{93215FC4-C30B-4E7D-ADB5-B40839D3FDA0}"/>
    <cellStyle name="Separador de milhares 22 2 2 3" xfId="43251" xr:uid="{92EC85B9-258F-4BB4-BBD6-F61C4F98D979}"/>
    <cellStyle name="Separador de milhares 22 2 3" xfId="43252" xr:uid="{EA765CA2-5711-4383-9831-AB5BE2E8FB18}"/>
    <cellStyle name="Separador de milhares 22 2 4" xfId="43253" xr:uid="{A8B2F5FD-0D83-4241-A85F-F82347D1E8AB}"/>
    <cellStyle name="Separador de milhares 22 3" xfId="43254" xr:uid="{F1271AA5-4FF9-4B7D-82EA-1E70643E66E0}"/>
    <cellStyle name="Separador de milhares 22 3 2" xfId="43255" xr:uid="{17CF0530-6263-4C33-B5D0-F656DB2E8017}"/>
    <cellStyle name="Separador de milhares 22 3 3" xfId="43256" xr:uid="{5B801790-10EA-44E6-831A-77AA333C75BC}"/>
    <cellStyle name="Separador de milhares 22 4" xfId="43257" xr:uid="{827354EA-9F74-4D6E-9892-969F4ACF790A}"/>
    <cellStyle name="Separador de milhares 22 5" xfId="43258" xr:uid="{3C569B73-F402-44C7-938C-1A62AED403CF}"/>
    <cellStyle name="Separador de milhares 23" xfId="7808" xr:uid="{576A1053-1A57-46C1-9D4F-C638B2FEB91C}"/>
    <cellStyle name="Separador de milhares 23 2" xfId="14471" xr:uid="{483E7500-5D97-485F-8B33-241EDF88A9F4}"/>
    <cellStyle name="Separador de milhares 23 2 2" xfId="43259" xr:uid="{77839880-6B38-474D-8EAC-FB90B71EE69F}"/>
    <cellStyle name="Separador de milhares 23 2 2 2" xfId="43260" xr:uid="{153AF5DC-93D5-4F68-9DF5-CB72CEF7F7B8}"/>
    <cellStyle name="Separador de milhares 23 2 2 3" xfId="43261" xr:uid="{BC9D38D6-29DE-445B-882C-06850D190DA9}"/>
    <cellStyle name="Separador de milhares 23 2 3" xfId="43262" xr:uid="{49026C46-044F-4D88-82E9-3E1680015A6D}"/>
    <cellStyle name="Separador de milhares 23 2 4" xfId="43263" xr:uid="{22F8BB59-F078-4B02-ADB1-E24E53E2F5B8}"/>
    <cellStyle name="Separador de milhares 23 3" xfId="43264" xr:uid="{6D56496B-E07C-4FA7-A98E-546E0F21D569}"/>
    <cellStyle name="Separador de milhares 24" xfId="7809" xr:uid="{C0B2AC35-A30B-4679-8FE7-D7F6B7BAA8A5}"/>
    <cellStyle name="Separador de milhares 24 2" xfId="43265" xr:uid="{0C07AF58-65B8-4937-BCAA-D77BEF2EC751}"/>
    <cellStyle name="Separador de milhares 24 2 2" xfId="43266" xr:uid="{68B96542-B08C-491D-B999-157D7F0530F5}"/>
    <cellStyle name="Separador de milhares 24 3" xfId="43267" xr:uid="{7C7926AB-43DD-40DE-B58C-F047A6608BF4}"/>
    <cellStyle name="Separador de milhares 25" xfId="7810" xr:uid="{D8D033DE-D8C1-493B-9CDC-DE0E69CC5B8C}"/>
    <cellStyle name="Separador de milhares 25 2" xfId="43268" xr:uid="{97A16330-4AB1-4F80-A623-FE8694DF6CDA}"/>
    <cellStyle name="Separador de milhares 25 2 2" xfId="43269" xr:uid="{7619F557-9525-4A51-B919-108FBC392814}"/>
    <cellStyle name="Separador de milhares 25 3" xfId="43270" xr:uid="{B3F9BFFC-915B-43BD-AB51-3233608E7F5F}"/>
    <cellStyle name="Separador de milhares 26" xfId="7811" xr:uid="{FFBC8CB9-E799-4589-82C9-88A66D4AAA4F}"/>
    <cellStyle name="Separador de milhares 26 2" xfId="43271" xr:uid="{85DB9905-7330-42B9-9579-2A41FD2EAA8A}"/>
    <cellStyle name="Separador de milhares 26 2 2" xfId="43272" xr:uid="{D2C3F829-22F0-4FDF-BABE-1C4288F74C2F}"/>
    <cellStyle name="Separador de milhares 26 3" xfId="43273" xr:uid="{CD2327EF-C80E-47CA-B0EB-84BE641E01FA}"/>
    <cellStyle name="Separador de milhares 27" xfId="7812" xr:uid="{FBBE64ED-3B0A-47A9-914C-A5A04A4273FA}"/>
    <cellStyle name="Separador de milhares 27 2" xfId="43274" xr:uid="{B35D2FBE-8EA6-449F-B4B7-15DE443DE41D}"/>
    <cellStyle name="Separador de milhares 27 2 2" xfId="43275" xr:uid="{15413E53-12B4-4A25-B3C4-A5ECF785C1B7}"/>
    <cellStyle name="Separador de milhares 27 3" xfId="43276" xr:uid="{F579034F-0FFB-446E-A0AE-1F989A2C40B4}"/>
    <cellStyle name="Separador de milhares 28" xfId="7813" xr:uid="{9A7AACB4-892B-4D04-AA05-FB897928DDC2}"/>
    <cellStyle name="Separador de milhares 28 2" xfId="43277" xr:uid="{9CB6DAD6-49A6-47E3-8448-6383951DDAD4}"/>
    <cellStyle name="Separador de milhares 28 2 2" xfId="43278" xr:uid="{19540316-2C2F-4690-A078-ADDCD663A4D9}"/>
    <cellStyle name="Separador de milhares 28 3" xfId="43279" xr:uid="{4C1F812F-7F71-4C6C-8436-6173412A8EAC}"/>
    <cellStyle name="Separador de milhares 29" xfId="7814" xr:uid="{CB3D972D-81AD-4594-94CF-E6331F1FBF08}"/>
    <cellStyle name="Separador de milhares 29 2" xfId="43280" xr:uid="{B109738B-912B-421F-85F5-375983AC1EA3}"/>
    <cellStyle name="Separador de milhares 29 2 2" xfId="43281" xr:uid="{7BD007D8-2FF6-4780-B067-0A68E9BDD085}"/>
    <cellStyle name="Separador de milhares 29 3" xfId="43282" xr:uid="{2F8C3E29-E9B9-4F23-BEC7-1EDD8A969AE4}"/>
    <cellStyle name="Separador de milhares 3" xfId="7815" xr:uid="{1D2EC18D-014A-40C9-864A-F03EC049B7E1}"/>
    <cellStyle name="Separador de milhares 3 10" xfId="14472" xr:uid="{96F620FA-01E8-4125-A4D8-29E42996EAE1}"/>
    <cellStyle name="Separador de milhares 3 11" xfId="43283" xr:uid="{650EBE9D-9A6D-44F4-B509-87FFD238DE6B}"/>
    <cellStyle name="Separador de milhares 3 2" xfId="7816" xr:uid="{C8B43987-5FE8-4305-A720-193520663DD5}"/>
    <cellStyle name="Separador de milhares 3 2 2" xfId="43284" xr:uid="{CD0C1741-CFFF-40BA-BE9C-263D5DB507C9}"/>
    <cellStyle name="Separador de milhares 3 3" xfId="7817" xr:uid="{F1FEDB8E-02D0-44EE-8432-8F3E867789CA}"/>
    <cellStyle name="Separador de milhares 3 3 2" xfId="14473" xr:uid="{C5C5054E-C902-41BC-9FDB-FA7D81D53528}"/>
    <cellStyle name="Separador de milhares 3 3 2 2" xfId="43285" xr:uid="{4EA0BE1B-D6E1-44FA-8644-264AD7DC4247}"/>
    <cellStyle name="Separador de milhares 3 3 2 2 2" xfId="43286" xr:uid="{5AAB8B5A-4806-4031-86C3-DE4B625E9445}"/>
    <cellStyle name="Separador de milhares 3 3 2 2 3" xfId="43287" xr:uid="{3682F185-DA96-4A4E-8676-0E1AF20DD082}"/>
    <cellStyle name="Separador de milhares 3 3 2 3" xfId="43288" xr:uid="{37E92E40-D225-4096-A538-5795E310B4DF}"/>
    <cellStyle name="Separador de milhares 3 3 2 4" xfId="43289" xr:uid="{7BDA3170-34F5-469C-9D5F-52B95B4650F4}"/>
    <cellStyle name="Separador de milhares 3 3 3" xfId="43290" xr:uid="{670CA4AE-6A28-4782-9BD9-A7BC5A90A388}"/>
    <cellStyle name="Separador de milhares 3 3 3 2" xfId="43291" xr:uid="{62F56852-F7AE-4BC4-8689-608849D49F39}"/>
    <cellStyle name="Separador de milhares 3 3 3 3" xfId="43292" xr:uid="{B3C7C8D8-6B46-4034-9409-3F8ED528D390}"/>
    <cellStyle name="Separador de milhares 3 3 4" xfId="43293" xr:uid="{0409028F-E4D1-45B3-ACE5-0F5665E56881}"/>
    <cellStyle name="Separador de milhares 3 3 5" xfId="43294" xr:uid="{1E7BA3F7-E800-4248-BDE6-2A0F37FB6AAE}"/>
    <cellStyle name="Separador de milhares 3 4" xfId="14474" xr:uid="{6B294EA3-CEC1-426F-A44B-EFE55873CD0A}"/>
    <cellStyle name="Separador de milhares 3 5" xfId="14475" xr:uid="{AB0C34BE-0A32-4730-A255-AC50E15003F0}"/>
    <cellStyle name="Separador de milhares 3 6" xfId="14476" xr:uid="{822A28F0-250A-4959-841A-BC87643BE911}"/>
    <cellStyle name="Separador de milhares 3 7" xfId="14477" xr:uid="{8865003E-B053-4A58-BCDF-3F9FB66AC0F6}"/>
    <cellStyle name="Separador de milhares 3 7 2" xfId="14478" xr:uid="{E4524BFA-BB36-4236-BC8A-FA0E903298FC}"/>
    <cellStyle name="Separador de milhares 3 7 2 2" xfId="43295" xr:uid="{29701054-8FBF-46DD-B260-4851045704E1}"/>
    <cellStyle name="Separador de milhares 3 7 2 2 2" xfId="43296" xr:uid="{95E610D2-5337-4D0A-9D10-4057BF0035C6}"/>
    <cellStyle name="Separador de milhares 3 7 2 2 3" xfId="43297" xr:uid="{5EB2E6D7-BC84-49B0-A7A1-AD0A4E93895C}"/>
    <cellStyle name="Separador de milhares 3 7 2 3" xfId="43298" xr:uid="{DF343051-31A5-4B64-B423-B5C1DA7FC4DC}"/>
    <cellStyle name="Separador de milhares 3 7 2 4" xfId="43299" xr:uid="{68C83E21-32C6-42E8-9332-FAFC58E50EF7}"/>
    <cellStyle name="Separador de milhares 3 7 3" xfId="14479" xr:uid="{DA515A3D-55BC-4587-82E3-D21DF18E47CA}"/>
    <cellStyle name="Separador de milhares 3 7 3 2" xfId="43300" xr:uid="{8BF5A8E5-0DA5-4074-8A80-6F08AFA62EAA}"/>
    <cellStyle name="Separador de milhares 3 7 3 2 2" xfId="43301" xr:uid="{16B8FCFF-EC41-42A8-92E7-D4B27A42903A}"/>
    <cellStyle name="Separador de milhares 3 7 3 2 3" xfId="43302" xr:uid="{7124AD4F-1442-419A-B2BE-CEB3DB5AAE51}"/>
    <cellStyle name="Separador de milhares 3 7 3 3" xfId="43303" xr:uid="{1485BDFA-1479-4A1A-B6B0-AA830168A54A}"/>
    <cellStyle name="Separador de milhares 3 7 3 4" xfId="43304" xr:uid="{1F6DB9ED-1D29-43B0-9D44-E876180AA295}"/>
    <cellStyle name="Separador de milhares 3 7 4" xfId="43305" xr:uid="{68CDBEC7-C3E3-4E49-9674-D3954661EE8C}"/>
    <cellStyle name="Separador de milhares 3 7 4 2" xfId="43306" xr:uid="{DA75FDC9-F972-47FF-B222-641BE0AFB80A}"/>
    <cellStyle name="Separador de milhares 3 7 4 3" xfId="43307" xr:uid="{12955B4D-2701-4021-ABF0-F8B13C264B5C}"/>
    <cellStyle name="Separador de milhares 3 7 5" xfId="43308" xr:uid="{883FDBBB-1062-4204-9E3E-09451D593F05}"/>
    <cellStyle name="Separador de milhares 3 7 6" xfId="43309" xr:uid="{8691FEDE-50DC-405B-A42B-8D98CA4D7D73}"/>
    <cellStyle name="Separador de milhares 3 8" xfId="14480" xr:uid="{AB67DFAE-4764-4BCC-B650-8A8CE18283C8}"/>
    <cellStyle name="Separador de milhares 3 8 2" xfId="14481" xr:uid="{F9466DBE-0436-4D1C-96E6-19E556EE65AB}"/>
    <cellStyle name="Separador de milhares 3 8 2 2" xfId="43310" xr:uid="{D7605EEA-85C3-46D9-BEF0-E9BACDA15C92}"/>
    <cellStyle name="Separador de milhares 3 8 2 2 2" xfId="43311" xr:uid="{3DA95FCE-FE62-49EC-9130-A9C5E1C44AFD}"/>
    <cellStyle name="Separador de milhares 3 8 2 2 3" xfId="43312" xr:uid="{1A6AB254-504D-4391-A61E-7AD79E620A16}"/>
    <cellStyle name="Separador de milhares 3 8 2 3" xfId="43313" xr:uid="{79E6FBFD-E614-460B-847A-E5CABD6720D2}"/>
    <cellStyle name="Separador de milhares 3 8 2 4" xfId="43314" xr:uid="{A985C1CF-8AC8-4632-B109-0A8ABED75BB9}"/>
    <cellStyle name="Separador de milhares 3 8 3" xfId="14482" xr:uid="{9D824E6B-E89F-4D9B-9673-4D53E4D8FBF1}"/>
    <cellStyle name="Separador de milhares 3 8 3 2" xfId="43315" xr:uid="{82041B38-F407-4B21-8D30-47E278746DD5}"/>
    <cellStyle name="Separador de milhares 3 8 3 2 2" xfId="43316" xr:uid="{949A862A-87FF-42B9-96C2-CA73BD2CA5E7}"/>
    <cellStyle name="Separador de milhares 3 8 3 2 3" xfId="43317" xr:uid="{F2416721-C76F-477C-8BE3-4A0B27E66B8A}"/>
    <cellStyle name="Separador de milhares 3 8 3 3" xfId="43318" xr:uid="{B8C1C694-1EC3-480A-A034-593F76072785}"/>
    <cellStyle name="Separador de milhares 3 8 3 4" xfId="43319" xr:uid="{9E7C4F63-95F8-4EE2-97B8-1FBE8D7C29C8}"/>
    <cellStyle name="Separador de milhares 3 8 4" xfId="43320" xr:uid="{019E66B3-D306-4DF4-96BF-D4B8A62B3CC4}"/>
    <cellStyle name="Separador de milhares 3 8 4 2" xfId="43321" xr:uid="{3FCFFEA5-B95D-4971-B642-B4F6E4BF1237}"/>
    <cellStyle name="Separador de milhares 3 8 4 3" xfId="43322" xr:uid="{17EB7B8E-36E1-4B7E-B3C5-6B4C1E9434CD}"/>
    <cellStyle name="Separador de milhares 3 8 5" xfId="43323" xr:uid="{12DD3DE3-0A4A-41A5-8A45-B0912EC00FA8}"/>
    <cellStyle name="Separador de milhares 3 8 6" xfId="43324" xr:uid="{6854043B-7567-4004-9805-273057EA7ED9}"/>
    <cellStyle name="Separador de milhares 3 9" xfId="14483" xr:uid="{EE4A1741-C5FA-46AE-904B-407BEAAFC135}"/>
    <cellStyle name="Separador de milhares 30" xfId="7818" xr:uid="{A03562E3-7B82-4728-B661-AC5508AD685F}"/>
    <cellStyle name="Separador de milhares 30 2" xfId="43325" xr:uid="{F3897B7A-6F9D-4BDF-A902-673F288552B8}"/>
    <cellStyle name="Separador de milhares 30 2 2" xfId="43326" xr:uid="{8A926E40-E0EE-4964-B1BB-DBCB1003D678}"/>
    <cellStyle name="Separador de milhares 30 3" xfId="43327" xr:uid="{9D0FBA92-6904-482E-A133-D363DB0861FD}"/>
    <cellStyle name="Separador de milhares 31" xfId="7819" xr:uid="{663B00AE-6211-466C-890F-4B4AE99ED515}"/>
    <cellStyle name="Separador de milhares 31 2" xfId="14484" xr:uid="{AEEB1DA8-8C46-4345-A0D1-3E4C7541C0EA}"/>
    <cellStyle name="Separador de milhares 31 2 2" xfId="43328" xr:uid="{60323512-8F5A-4C62-B233-F66E2C069AD6}"/>
    <cellStyle name="Separador de milhares 31 2 2 2" xfId="43329" xr:uid="{86D1FAAA-9E16-4AE4-81F0-E8529FB307CB}"/>
    <cellStyle name="Separador de milhares 31 2 2 3" xfId="43330" xr:uid="{9F1CF3CB-8805-4A72-8C9F-4053470E6C78}"/>
    <cellStyle name="Separador de milhares 31 2 3" xfId="43331" xr:uid="{BF7F8595-40BC-4522-BF09-137A68C8D0B4}"/>
    <cellStyle name="Separador de milhares 31 2 4" xfId="43332" xr:uid="{B5E7D3FA-5E36-4095-9351-A98A9EBB2EB6}"/>
    <cellStyle name="Separador de milhares 31 3" xfId="43333" xr:uid="{B1307A7A-0B6F-4420-8E0B-4866602866A0}"/>
    <cellStyle name="Separador de milhares 31 3 2" xfId="43334" xr:uid="{A40DBB08-0D9E-4D19-BB27-732BD02ECDC1}"/>
    <cellStyle name="Separador de milhares 31 3 3" xfId="43335" xr:uid="{B82BE15C-B232-4B35-98DD-5BD2263B866D}"/>
    <cellStyle name="Separador de milhares 31 4" xfId="43336" xr:uid="{7604450F-C4FE-4588-893F-9ADEA129853C}"/>
    <cellStyle name="Separador de milhares 31 5" xfId="43337" xr:uid="{27E30179-E014-4DE4-B5AB-D642BCF91127}"/>
    <cellStyle name="Separador de milhares 32" xfId="7820" xr:uid="{CC7B6864-69F5-4D7F-BA77-904A3A54DB9A}"/>
    <cellStyle name="Separador de milhares 32 2" xfId="14485" xr:uid="{E2E54599-8F0E-4758-A7FC-93D4E826EF96}"/>
    <cellStyle name="Separador de milhares 32 2 2" xfId="43338" xr:uid="{3EC44566-6155-4C9F-B2CE-A78AA9925140}"/>
    <cellStyle name="Separador de milhares 32 2 2 2" xfId="43339" xr:uid="{D4F6BAD4-3DA3-4F84-BC01-3269F40B3861}"/>
    <cellStyle name="Separador de milhares 32 2 2 3" xfId="43340" xr:uid="{EF4898AC-5320-4EC1-B4C5-7DF0BD416E90}"/>
    <cellStyle name="Separador de milhares 32 2 3" xfId="43341" xr:uid="{9669437B-1912-4113-9C95-2704969DE803}"/>
    <cellStyle name="Separador de milhares 32 2 4" xfId="43342" xr:uid="{D5C33F24-CB7A-46BD-99DB-380AA3CEBE0A}"/>
    <cellStyle name="Separador de milhares 32 3" xfId="43343" xr:uid="{BF15B656-17C5-48C5-AEA0-3428448D34D7}"/>
    <cellStyle name="Separador de milhares 32 3 2" xfId="43344" xr:uid="{D031424D-B021-4B36-ADC9-3D3592053C36}"/>
    <cellStyle name="Separador de milhares 32 3 3" xfId="43345" xr:uid="{B30D9E76-93F7-477E-8BBE-0F1260988580}"/>
    <cellStyle name="Separador de milhares 32 4" xfId="43346" xr:uid="{E3BC06CD-DB4F-4C8A-A317-F70E354580C3}"/>
    <cellStyle name="Separador de milhares 32 5" xfId="43347" xr:uid="{109EC7FD-ECA5-4EE5-902F-963F91FAC8FE}"/>
    <cellStyle name="Separador de milhares 33" xfId="7821" xr:uid="{E9D78110-67D7-4B6C-B293-AC72FE4D920A}"/>
    <cellStyle name="Separador de milhares 33 2" xfId="14486" xr:uid="{A7B8873A-1D36-4672-82E0-570A4FF2E08F}"/>
    <cellStyle name="Separador de milhares 33 2 2" xfId="43348" xr:uid="{F4BD8A28-A0D4-45D2-9CAD-7F4D19EA129B}"/>
    <cellStyle name="Separador de milhares 33 2 2 2" xfId="43349" xr:uid="{8BA07E6C-A45E-49CB-8F66-DBE4B2FBD292}"/>
    <cellStyle name="Separador de milhares 33 2 2 3" xfId="43350" xr:uid="{4CB88C23-0040-46C3-9E81-9A5827C38442}"/>
    <cellStyle name="Separador de milhares 33 2 3" xfId="43351" xr:uid="{4248769D-3917-4EB6-8FB4-0869FFABA713}"/>
    <cellStyle name="Separador de milhares 33 2 4" xfId="43352" xr:uid="{EF58E370-30E5-4E63-80F9-1CBCE760508D}"/>
    <cellStyle name="Separador de milhares 33 3" xfId="43353" xr:uid="{E05DBE24-663F-46FD-890E-00570096680B}"/>
    <cellStyle name="Separador de milhares 33 3 2" xfId="43354" xr:uid="{74594536-7381-4CA1-A136-467B923D2FEC}"/>
    <cellStyle name="Separador de milhares 33 3 3" xfId="43355" xr:uid="{3004B154-9A4E-455D-926E-4899BC7FE393}"/>
    <cellStyle name="Separador de milhares 33 4" xfId="43356" xr:uid="{9B89FE76-F8CD-45C5-9CC7-8B2E344C845D}"/>
    <cellStyle name="Separador de milhares 33 5" xfId="43357" xr:uid="{967FB7C2-DA55-457A-A969-30A0CC292459}"/>
    <cellStyle name="Separador de milhares 34" xfId="7822" xr:uid="{637DAD7C-53A4-450D-AA6D-E2BC37CF4032}"/>
    <cellStyle name="Separador de milhares 34 2" xfId="14487" xr:uid="{A8373372-4166-4C1E-8691-902D26005D6C}"/>
    <cellStyle name="Separador de milhares 34 2 2" xfId="43358" xr:uid="{E30ECDBA-CB20-4784-9E38-B59003877CE7}"/>
    <cellStyle name="Separador de milhares 34 2 2 2" xfId="43359" xr:uid="{6C930C3B-C715-48DC-A6F5-CB4CE5DF2E24}"/>
    <cellStyle name="Separador de milhares 34 2 2 3" xfId="43360" xr:uid="{46704294-5A18-4E5E-8C07-A24A8DBFD2D6}"/>
    <cellStyle name="Separador de milhares 34 2 3" xfId="43361" xr:uid="{5A592EDF-2358-4E61-BCF3-EFEB822E4426}"/>
    <cellStyle name="Separador de milhares 34 2 4" xfId="43362" xr:uid="{DBB89D91-A28F-4CD1-93FF-40074A554279}"/>
    <cellStyle name="Separador de milhares 34 3" xfId="43363" xr:uid="{43A99FB3-F516-4360-B564-5A5EB0F12F00}"/>
    <cellStyle name="Separador de milhares 34 3 2" xfId="43364" xr:uid="{D395C09C-80B9-4832-833C-5D4B0E6043C3}"/>
    <cellStyle name="Separador de milhares 34 3 3" xfId="43365" xr:uid="{B5FD4F01-A1E1-4E0F-8DBC-582CEA3D80E6}"/>
    <cellStyle name="Separador de milhares 34 4" xfId="43366" xr:uid="{DB1467BD-C48B-41B6-BE06-7F791D7D4E17}"/>
    <cellStyle name="Separador de milhares 34 5" xfId="43367" xr:uid="{B825C510-9A5C-429E-8961-2E8B73BD1210}"/>
    <cellStyle name="Separador de milhares 35" xfId="7823" xr:uid="{4437E9F5-C39D-4E6A-A83D-C685E182431F}"/>
    <cellStyle name="Separador de milhares 35 2" xfId="14488" xr:uid="{BC96F8A0-5541-4710-84DB-11E12CCFC7E8}"/>
    <cellStyle name="Separador de milhares 35 2 2" xfId="43368" xr:uid="{4831A80D-4481-4466-9813-2908BAB11F59}"/>
    <cellStyle name="Separador de milhares 35 2 2 2" xfId="43369" xr:uid="{577EDD1D-B88B-4216-A102-DBB836AA3D54}"/>
    <cellStyle name="Separador de milhares 35 2 2 3" xfId="43370" xr:uid="{67A6DC57-B0E6-49B2-9528-C06BA05C27D5}"/>
    <cellStyle name="Separador de milhares 35 2 3" xfId="43371" xr:uid="{9C98EBEB-2950-4CD9-8DE2-A7D548C3F425}"/>
    <cellStyle name="Separador de milhares 35 2 4" xfId="43372" xr:uid="{6A3B4DEC-B040-41AD-BCF6-3843E079613E}"/>
    <cellStyle name="Separador de milhares 35 3" xfId="43373" xr:uid="{76615CC2-28EF-4A1D-99AB-273B8A6B4EE5}"/>
    <cellStyle name="Separador de milhares 35 3 2" xfId="43374" xr:uid="{3FF819B7-B7E1-4A0C-8594-4DF3872D5A4A}"/>
    <cellStyle name="Separador de milhares 35 3 3" xfId="43375" xr:uid="{E28C00FD-3971-4A41-9756-759214335607}"/>
    <cellStyle name="Separador de milhares 35 4" xfId="43376" xr:uid="{6222CDD7-AE86-4666-821D-CD24FE6447E7}"/>
    <cellStyle name="Separador de milhares 35 5" xfId="43377" xr:uid="{EBF1E472-70C5-4C03-82D6-18077AC2651B}"/>
    <cellStyle name="Separador de milhares 36" xfId="7824" xr:uid="{54D849DA-ED13-4128-9BD6-D412733172E6}"/>
    <cellStyle name="Separador de milhares 36 2" xfId="14489" xr:uid="{CDD1E020-2E94-4EFE-9D12-1D41D8D6299D}"/>
    <cellStyle name="Separador de milhares 36 2 2" xfId="43378" xr:uid="{01668452-8812-4FC0-9E50-046FFB2299E3}"/>
    <cellStyle name="Separador de milhares 36 2 2 2" xfId="43379" xr:uid="{D83549C0-E4D2-4208-87A4-ADFDD25288E1}"/>
    <cellStyle name="Separador de milhares 36 2 2 3" xfId="43380" xr:uid="{5278FDDC-3B76-434A-803E-A5F9E8430390}"/>
    <cellStyle name="Separador de milhares 36 2 3" xfId="43381" xr:uid="{547785EE-E179-4FC8-9B04-339ADAEA87A4}"/>
    <cellStyle name="Separador de milhares 36 2 4" xfId="43382" xr:uid="{A9F5D1E2-5BD8-4463-AAAF-00B06C9E874E}"/>
    <cellStyle name="Separador de milhares 36 3" xfId="43383" xr:uid="{9533F6FC-AE6C-42B1-8D0A-B50C6CC16F4B}"/>
    <cellStyle name="Separador de milhares 36 3 2" xfId="43384" xr:uid="{97C9AD93-4F71-4B13-A93B-259D763259FC}"/>
    <cellStyle name="Separador de milhares 36 3 3" xfId="43385" xr:uid="{EF5EF3F6-E698-4F1B-AF3E-4751B45ECFED}"/>
    <cellStyle name="Separador de milhares 36 4" xfId="43386" xr:uid="{9EF77CF7-2C48-46D8-A2B4-D5CD6D44F8FA}"/>
    <cellStyle name="Separador de milhares 36 5" xfId="43387" xr:uid="{9F5A9914-11CC-45B6-80E9-44B0D2B0E3B6}"/>
    <cellStyle name="Separador de milhares 37" xfId="7825" xr:uid="{BA016794-B629-4F55-B578-31C17C30F369}"/>
    <cellStyle name="Separador de milhares 37 2" xfId="14490" xr:uid="{91D061F4-D4F9-4330-B392-C2A7003A2487}"/>
    <cellStyle name="Separador de milhares 37 2 2" xfId="43388" xr:uid="{23A08B9F-833A-45E9-9E09-03ACAFDDD6E4}"/>
    <cellStyle name="Separador de milhares 37 2 2 2" xfId="43389" xr:uid="{FD56D77C-8713-4E20-87CF-2F99D6FB83AC}"/>
    <cellStyle name="Separador de milhares 37 2 2 3" xfId="43390" xr:uid="{379A67D6-B195-4C4A-9CF3-80B907DC5F91}"/>
    <cellStyle name="Separador de milhares 37 2 3" xfId="43391" xr:uid="{8B450729-3704-4492-ACFB-D39E24FD2EA3}"/>
    <cellStyle name="Separador de milhares 37 2 4" xfId="43392" xr:uid="{B6C68ECF-1827-4B88-939C-78D3C800C861}"/>
    <cellStyle name="Separador de milhares 37 3" xfId="43393" xr:uid="{7B2DF520-7149-4041-8953-B1E4AB914F86}"/>
    <cellStyle name="Separador de milhares 37 3 2" xfId="43394" xr:uid="{56830A6A-7CF3-4184-A993-4F202E84A240}"/>
    <cellStyle name="Separador de milhares 37 3 3" xfId="43395" xr:uid="{06554C4C-B92A-47F1-A097-EA02B168C928}"/>
    <cellStyle name="Separador de milhares 37 4" xfId="43396" xr:uid="{56B80960-CCBB-4705-88A3-1E663D98B006}"/>
    <cellStyle name="Separador de milhares 37 5" xfId="43397" xr:uid="{1490AF06-D2FE-4B13-833E-F3917D87AF7E}"/>
    <cellStyle name="Separador de milhares 38" xfId="7826" xr:uid="{0BE811B2-0FC5-4D7C-BDA4-2ADF1756A90B}"/>
    <cellStyle name="Separador de milhares 38 2" xfId="14491" xr:uid="{32CADC7A-7587-4A00-B632-141B10C54FA4}"/>
    <cellStyle name="Separador de milhares 38 2 2" xfId="43398" xr:uid="{FB5ED196-B015-4423-B885-E5E6AFD4B56B}"/>
    <cellStyle name="Separador de milhares 38 2 2 2" xfId="43399" xr:uid="{A3D86B8C-622F-4D96-B922-AE6020FBAA6C}"/>
    <cellStyle name="Separador de milhares 38 2 2 3" xfId="43400" xr:uid="{3949C280-605A-4873-BB0B-3ED5F3FE9EF6}"/>
    <cellStyle name="Separador de milhares 38 2 3" xfId="43401" xr:uid="{B609D6B7-D263-438F-BAD3-76A5D7C5CB07}"/>
    <cellStyle name="Separador de milhares 38 2 4" xfId="43402" xr:uid="{67F15E26-E00B-4861-AE89-A2A663112280}"/>
    <cellStyle name="Separador de milhares 38 3" xfId="43403" xr:uid="{9F204A94-22B1-4887-BD46-A8E8F339E3F8}"/>
    <cellStyle name="Separador de milhares 38 3 2" xfId="43404" xr:uid="{7B521510-B2AD-47A9-BB90-A5CE22E9454B}"/>
    <cellStyle name="Separador de milhares 38 3 3" xfId="43405" xr:uid="{45D2CD62-25C2-459C-A328-C5DE758E7277}"/>
    <cellStyle name="Separador de milhares 38 4" xfId="43406" xr:uid="{A253EFCD-2BD2-4A2B-A1D4-39AC36103924}"/>
    <cellStyle name="Separador de milhares 38 5" xfId="43407" xr:uid="{7CB79AF4-9497-469B-BB26-727F3B829E55}"/>
    <cellStyle name="Separador de milhares 39" xfId="7827" xr:uid="{AF37D668-1E64-4E6C-8DDB-A4BAF699C86C}"/>
    <cellStyle name="Separador de milhares 39 2" xfId="14492" xr:uid="{60CCA3B3-00FB-4AAF-BD23-26EF251184F4}"/>
    <cellStyle name="Separador de milhares 39 2 2" xfId="43408" xr:uid="{597F01F8-98A2-4C6E-BBBA-078974558F8B}"/>
    <cellStyle name="Separador de milhares 39 2 2 2" xfId="43409" xr:uid="{84B77316-5D0F-4FC7-98A4-6A7804438B8A}"/>
    <cellStyle name="Separador de milhares 39 2 2 3" xfId="43410" xr:uid="{DEB0B11C-3041-4125-A78B-DBC524DBFFE7}"/>
    <cellStyle name="Separador de milhares 39 2 3" xfId="43411" xr:uid="{7AEA5397-3FC2-4182-99AF-211BF257D937}"/>
    <cellStyle name="Separador de milhares 39 2 4" xfId="43412" xr:uid="{64C29142-6165-4310-875D-743561ABCED7}"/>
    <cellStyle name="Separador de milhares 39 3" xfId="43413" xr:uid="{CC596367-0B74-4045-8E45-2E425F3A3BF6}"/>
    <cellStyle name="Separador de milhares 39 3 2" xfId="43414" xr:uid="{A92E1C75-F2BB-4645-AF1D-46D7012D61BD}"/>
    <cellStyle name="Separador de milhares 39 3 3" xfId="43415" xr:uid="{477EE4F0-D426-4B1E-B207-3469AF4C5867}"/>
    <cellStyle name="Separador de milhares 39 4" xfId="43416" xr:uid="{FAF5F0F2-45C4-4A12-B509-030CE28AA384}"/>
    <cellStyle name="Separador de milhares 39 5" xfId="43417" xr:uid="{7B773442-7B37-4DE0-864F-26C778F7AD2E}"/>
    <cellStyle name="Separador de milhares 4" xfId="7828" xr:uid="{9FC6E31D-A4E3-41E7-861A-502CD8D032E9}"/>
    <cellStyle name="Separador de milhares 4 10" xfId="43418" xr:uid="{48008D9F-5B89-46FE-9B70-F4ACF8B08F59}"/>
    <cellStyle name="Separador de milhares 4 11" xfId="43965" xr:uid="{71DC0C1E-C946-422F-97DF-FE4F854C0AD5}"/>
    <cellStyle name="Separador de milhares 4 2" xfId="7829" xr:uid="{FE9F0A0E-5185-44C9-A90E-2E95FE0686E5}"/>
    <cellStyle name="Separador de milhares 4 2 2" xfId="14493" xr:uid="{F945A33F-C954-4D73-A765-192AFE1A5AD0}"/>
    <cellStyle name="Separador de milhares 4 2 2 2" xfId="43419" xr:uid="{4E3AC3C7-0B5A-4546-8568-EB1B7FC7E673}"/>
    <cellStyle name="Separador de milhares 4 2 2 2 2" xfId="43420" xr:uid="{7737A05A-604C-4F8D-9900-F827B5B48743}"/>
    <cellStyle name="Separador de milhares 4 2 2 2 3" xfId="43421" xr:uid="{6B57B646-9DC4-48F8-A196-1C781A0688C9}"/>
    <cellStyle name="Separador de milhares 4 2 2 3" xfId="43422" xr:uid="{1833CE86-4A83-49C5-B6B5-C4D3E9999EF3}"/>
    <cellStyle name="Separador de milhares 4 2 2 4" xfId="43423" xr:uid="{866F5CAD-3F56-48E5-90C5-A7A7BD11FF74}"/>
    <cellStyle name="Separador de milhares 4 2 3" xfId="14494" xr:uid="{78672C73-9E68-48D2-9625-4DA3C45DF8C8}"/>
    <cellStyle name="Separador de milhares 4 2 3 2" xfId="43424" xr:uid="{4E21C1D5-7038-4861-B997-6149B79524AE}"/>
    <cellStyle name="Separador de milhares 4 2 3 2 2" xfId="43425" xr:uid="{F7C67017-0B44-4A43-B0ED-76A3248C5A9C}"/>
    <cellStyle name="Separador de milhares 4 2 3 2 3" xfId="43426" xr:uid="{087DC1A9-DE73-4F8A-A9A9-5E086550D20E}"/>
    <cellStyle name="Separador de milhares 4 2 3 3" xfId="43427" xr:uid="{E74AA432-6670-49E2-AAB9-260A2A997967}"/>
    <cellStyle name="Separador de milhares 4 2 3 4" xfId="43428" xr:uid="{F3CA9EF6-2092-48F0-A823-D89C02314705}"/>
    <cellStyle name="Separador de milhares 4 2 4" xfId="43429" xr:uid="{F5423736-7964-4CD7-9459-A8DE87E3C166}"/>
    <cellStyle name="Separador de milhares 4 2 4 2" xfId="43430" xr:uid="{823CF91B-A8F1-4476-B528-2603CEAC1E6B}"/>
    <cellStyle name="Separador de milhares 4 2 4 3" xfId="43431" xr:uid="{98A3E7A6-0889-4C05-B71C-06CAB2D42B50}"/>
    <cellStyle name="Separador de milhares 4 2 5" xfId="43432" xr:uid="{ECEEC03B-2EA1-4629-ACA4-17F7F6B139F2}"/>
    <cellStyle name="Separador de milhares 4 2 6" xfId="43433" xr:uid="{A7125632-C4FC-414F-A30F-495522207ECE}"/>
    <cellStyle name="Separador de milhares 4 3" xfId="14495" xr:uid="{C95912AD-0F8A-4893-BB3C-B1CB5C45D58E}"/>
    <cellStyle name="Separador de milhares 4 3 2" xfId="14496" xr:uid="{354535CE-B261-4525-9E78-1C6AA3CFC6BF}"/>
    <cellStyle name="Separador de milhares 4 3 2 2" xfId="43434" xr:uid="{9247DED4-FA0A-4C25-B29B-A080450C8D9B}"/>
    <cellStyle name="Separador de milhares 4 3 2 2 2" xfId="43435" xr:uid="{11723270-E1A3-4726-95AF-98EDA8D4AE56}"/>
    <cellStyle name="Separador de milhares 4 3 2 2 3" xfId="43436" xr:uid="{481F5C0A-7899-478F-94A6-FB02A27E2306}"/>
    <cellStyle name="Separador de milhares 4 3 2 3" xfId="43437" xr:uid="{CC97BD15-A166-4935-8CCC-E882E55595AE}"/>
    <cellStyle name="Separador de milhares 4 3 2 4" xfId="43438" xr:uid="{25A73F66-B1FF-4283-AE4D-D4D5A6859FEC}"/>
    <cellStyle name="Separador de milhares 4 3 3" xfId="14497" xr:uid="{6E92CD89-9D26-4C17-9408-ED63A7ACCBCE}"/>
    <cellStyle name="Separador de milhares 4 3 3 2" xfId="43439" xr:uid="{7B5DF2F1-970D-43AE-BC83-EEB3C0D73363}"/>
    <cellStyle name="Separador de milhares 4 3 3 2 2" xfId="43440" xr:uid="{70328D33-28CE-483C-B34B-99A7DF506847}"/>
    <cellStyle name="Separador de milhares 4 3 3 2 3" xfId="43441" xr:uid="{8D87F06F-2405-48A5-BC61-9D8F567C5879}"/>
    <cellStyle name="Separador de milhares 4 3 3 3" xfId="43442" xr:uid="{132B28F6-A1A9-43C0-AF33-4F872D5C177C}"/>
    <cellStyle name="Separador de milhares 4 3 3 4" xfId="43443" xr:uid="{8BB841D8-05EF-47A9-B163-DFFB99C9768B}"/>
    <cellStyle name="Separador de milhares 4 4" xfId="14498" xr:uid="{A290C200-B26F-41D8-8E77-F37CE024CA3A}"/>
    <cellStyle name="Separador de milhares 4 4 2" xfId="14499" xr:uid="{4BCA002D-66D2-4055-A1C4-778B355AA834}"/>
    <cellStyle name="Separador de milhares 4 4 2 2" xfId="43444" xr:uid="{35015F49-F612-4879-A619-8942320C2470}"/>
    <cellStyle name="Separador de milhares 4 4 2 2 2" xfId="43445" xr:uid="{7A904AC1-5D0C-4A66-ACDA-42B117B0966E}"/>
    <cellStyle name="Separador de milhares 4 4 2 2 3" xfId="43446" xr:uid="{A73E3FD3-2FD5-44E0-8DF1-38C03D6BE260}"/>
    <cellStyle name="Separador de milhares 4 4 2 3" xfId="43447" xr:uid="{CA9D4495-6402-43CB-B3C9-4A6A15515811}"/>
    <cellStyle name="Separador de milhares 4 4 2 4" xfId="43448" xr:uid="{D6959AC3-9621-4D75-83CF-DD7C4A29508E}"/>
    <cellStyle name="Separador de milhares 4 4 3" xfId="14500" xr:uid="{3C9C9FF4-E1B4-455C-8AA4-81F61B16B05D}"/>
    <cellStyle name="Separador de milhares 4 4 3 2" xfId="43449" xr:uid="{76589A78-FE20-4AD2-9857-D563B097AF5E}"/>
    <cellStyle name="Separador de milhares 4 4 3 2 2" xfId="43450" xr:uid="{EF1485A2-14A2-468A-B827-8BE4C840A814}"/>
    <cellStyle name="Separador de milhares 4 4 3 2 3" xfId="43451" xr:uid="{CEF022BF-536E-4352-A4AA-7795228F027E}"/>
    <cellStyle name="Separador de milhares 4 4 3 3" xfId="43452" xr:uid="{B220CB73-C39F-4A25-B941-A476733E318D}"/>
    <cellStyle name="Separador de milhares 4 4 3 4" xfId="43453" xr:uid="{3E215F02-0B66-4154-998F-2CB2FD595FD5}"/>
    <cellStyle name="Separador de milhares 4 4 4" xfId="43454" xr:uid="{A79FB09F-E652-44A6-9272-C86499A09702}"/>
    <cellStyle name="Separador de milhares 4 4 4 2" xfId="43455" xr:uid="{E262ED8B-47B6-407D-89ED-6D7C58FEC3DB}"/>
    <cellStyle name="Separador de milhares 4 4 4 3" xfId="43456" xr:uid="{D318F125-5C06-41C4-85F3-CEFA43668EE9}"/>
    <cellStyle name="Separador de milhares 4 4 5" xfId="43457" xr:uid="{1605A0BE-06BB-4F9F-98C7-7BEF355D55D3}"/>
    <cellStyle name="Separador de milhares 4 4 6" xfId="43458" xr:uid="{73E144AD-49C0-4F51-97F0-2D56D57442D4}"/>
    <cellStyle name="Separador de milhares 4 5" xfId="14501" xr:uid="{4852B7B2-165E-4F6E-9C75-552F120CE1BA}"/>
    <cellStyle name="Separador de milhares 4 5 2" xfId="14502" xr:uid="{32DC5178-EAE7-4AC8-8617-C3AC479FA724}"/>
    <cellStyle name="Separador de milhares 4 5 2 2" xfId="43459" xr:uid="{AB3454C8-B819-4310-895B-C77BF4B0E4EF}"/>
    <cellStyle name="Separador de milhares 4 5 2 2 2" xfId="43460" xr:uid="{35F30B4B-E807-40A5-BCB1-F246417583AE}"/>
    <cellStyle name="Separador de milhares 4 5 2 2 3" xfId="43461" xr:uid="{6CE004B7-AA63-49C9-A3CE-4EE643745FBB}"/>
    <cellStyle name="Separador de milhares 4 5 2 3" xfId="43462" xr:uid="{1701E688-1E0B-4166-914C-ABD0619DC829}"/>
    <cellStyle name="Separador de milhares 4 5 2 4" xfId="43463" xr:uid="{1C4D92BB-94AE-4F4A-92F6-EBBD5BA3D595}"/>
    <cellStyle name="Separador de milhares 4 5 3" xfId="14503" xr:uid="{9154ABFD-8C67-42EB-BBB2-0726CA0B8CC6}"/>
    <cellStyle name="Separador de milhares 4 5 3 2" xfId="43464" xr:uid="{6AE74608-02BD-4B79-B7C4-C2CBB994600A}"/>
    <cellStyle name="Separador de milhares 4 5 3 2 2" xfId="43465" xr:uid="{3CBB090B-7325-4C9D-8E01-B331CD363088}"/>
    <cellStyle name="Separador de milhares 4 5 3 2 3" xfId="43466" xr:uid="{F1C70360-C4C2-4658-A4A3-727F513D2A43}"/>
    <cellStyle name="Separador de milhares 4 5 3 3" xfId="43467" xr:uid="{0A1DFF25-3250-42BE-9F74-7E0863B065CB}"/>
    <cellStyle name="Separador de milhares 4 5 3 4" xfId="43468" xr:uid="{D9E7BFCE-6326-43AC-8B17-AD7A8E1311A3}"/>
    <cellStyle name="Separador de milhares 4 5 4" xfId="43469" xr:uid="{5ED7A0B4-884C-4EA5-8D5C-62B8EB0F5FF7}"/>
    <cellStyle name="Separador de milhares 4 5 4 2" xfId="43470" xr:uid="{A75FA418-2DAE-48F5-A101-917292A6C6CA}"/>
    <cellStyle name="Separador de milhares 4 5 4 3" xfId="43471" xr:uid="{72C4162F-C331-4728-A7E7-A882F05C447C}"/>
    <cellStyle name="Separador de milhares 4 5 5" xfId="43472" xr:uid="{193CCC89-DDB2-4C01-8DBE-3303B0D0412C}"/>
    <cellStyle name="Separador de milhares 4 5 6" xfId="43473" xr:uid="{2BE6960B-AC09-4299-8D62-6F0ED2FBCEFF}"/>
    <cellStyle name="Separador de milhares 4 6" xfId="14504" xr:uid="{E1085128-A7AD-400C-8FFF-9B7F66D74465}"/>
    <cellStyle name="Separador de milhares 4 6 2" xfId="14505" xr:uid="{9D08EB20-A73E-465E-BD03-9139CC473FCF}"/>
    <cellStyle name="Separador de milhares 4 6 2 2" xfId="43474" xr:uid="{14DB6EC2-6D82-4139-8613-5AC139D596F4}"/>
    <cellStyle name="Separador de milhares 4 6 2 2 2" xfId="43475" xr:uid="{18361FDE-0EAD-46B8-8907-D6D1C4A1B6F8}"/>
    <cellStyle name="Separador de milhares 4 6 2 2 3" xfId="43476" xr:uid="{76EEDC8F-6C96-4A27-B8E9-485A641865A2}"/>
    <cellStyle name="Separador de milhares 4 6 2 3" xfId="43477" xr:uid="{55D69459-279D-4D64-B69E-A64E41F40522}"/>
    <cellStyle name="Separador de milhares 4 6 2 4" xfId="43478" xr:uid="{9A8E7C82-45C2-4E90-931C-92A9A6B3B0D6}"/>
    <cellStyle name="Separador de milhares 4 6 3" xfId="14506" xr:uid="{69E64505-3603-43ED-AC52-6F8C8DD530C2}"/>
    <cellStyle name="Separador de milhares 4 6 3 2" xfId="43479" xr:uid="{9480AA5E-27EA-4CC9-BA33-5746D9CA9929}"/>
    <cellStyle name="Separador de milhares 4 6 3 2 2" xfId="43480" xr:uid="{5F1C58F1-1817-4E75-B322-5540B52B7583}"/>
    <cellStyle name="Separador de milhares 4 6 3 2 3" xfId="43481" xr:uid="{2A5A1F87-7B6A-4210-BD28-36672FDAE292}"/>
    <cellStyle name="Separador de milhares 4 6 3 3" xfId="43482" xr:uid="{D5F8B406-05A2-45E1-8D1E-CDCA66202A1E}"/>
    <cellStyle name="Separador de milhares 4 6 3 4" xfId="43483" xr:uid="{7274D39A-6E9D-4B7C-BAE9-24FF3610302E}"/>
    <cellStyle name="Separador de milhares 4 6 4" xfId="43484" xr:uid="{44C21001-90CB-4814-8F00-688BF9AC54FB}"/>
    <cellStyle name="Separador de milhares 4 6 4 2" xfId="43485" xr:uid="{7CF61C52-3EAE-4AF4-955E-69DFB0015045}"/>
    <cellStyle name="Separador de milhares 4 6 4 3" xfId="43486" xr:uid="{88C8855C-1394-4054-B70E-0AA2B8DC3EDB}"/>
    <cellStyle name="Separador de milhares 4 6 5" xfId="43487" xr:uid="{BE25E9DF-47F9-43FF-AABD-F02D912C9983}"/>
    <cellStyle name="Separador de milhares 4 6 6" xfId="43488" xr:uid="{90F4D044-C3D2-43B7-84C7-C91D788AA579}"/>
    <cellStyle name="Separador de milhares 4 7" xfId="14507" xr:uid="{75624042-8029-4555-8780-07B37FCEEE8E}"/>
    <cellStyle name="Separador de milhares 4 7 2" xfId="43489" xr:uid="{2C372EAD-A3BB-4BAD-B2E4-C1B3B4860F48}"/>
    <cellStyle name="Separador de milhares 4 7 2 2" xfId="43490" xr:uid="{BE2CDFF7-0CD7-4E3C-8411-92C13C1431AB}"/>
    <cellStyle name="Separador de milhares 4 7 2 3" xfId="43491" xr:uid="{7DA030A9-5622-436B-B9CE-870AC4C6D11F}"/>
    <cellStyle name="Separador de milhares 4 7 3" xfId="43492" xr:uid="{C7EA6335-DACE-47A3-9DAE-97A3FC26CE99}"/>
    <cellStyle name="Separador de milhares 4 7 4" xfId="43493" xr:uid="{BADDDD23-080A-4DEE-97FF-E03FDA54D522}"/>
    <cellStyle name="Separador de milhares 4 8" xfId="14508" xr:uid="{5FB7060F-75CC-4B45-AD78-18F19A406F7C}"/>
    <cellStyle name="Separador de milhares 4 8 2" xfId="43494" xr:uid="{82BC5C1C-47D5-4EBC-BDE9-13242C55FAD6}"/>
    <cellStyle name="Separador de milhares 4 8 2 2" xfId="43495" xr:uid="{35601777-30CD-4E33-B514-CE963D8C34FC}"/>
    <cellStyle name="Separador de milhares 4 8 2 3" xfId="43496" xr:uid="{99FA0A91-BF52-4520-AD88-80440585B5EE}"/>
    <cellStyle name="Separador de milhares 4 8 3" xfId="43497" xr:uid="{996CD262-8619-4ACD-BE8F-879813BF800E}"/>
    <cellStyle name="Separador de milhares 4 8 4" xfId="43498" xr:uid="{2F4D0CB8-8127-40F1-9129-04DAE929075B}"/>
    <cellStyle name="Separador de milhares 4 9" xfId="43499" xr:uid="{148DB762-4316-49FB-B390-1159AFC5D3EC}"/>
    <cellStyle name="Separador de milhares 40" xfId="7830" xr:uid="{35F75EAA-B5C1-4F00-AE3B-DF78013F216D}"/>
    <cellStyle name="Separador de milhares 40 2" xfId="14509" xr:uid="{BD982164-E5C5-4355-93A7-7C4F151CAAB8}"/>
    <cellStyle name="Separador de milhares 40 2 2" xfId="43500" xr:uid="{EA8C58BF-F139-4780-8E3F-F15E6A5D7274}"/>
    <cellStyle name="Separador de milhares 40 2 2 2" xfId="43501" xr:uid="{3D5165BC-EA52-4363-AEFD-5018E4E15D43}"/>
    <cellStyle name="Separador de milhares 40 2 2 3" xfId="43502" xr:uid="{76B61686-000C-4AF8-B3A9-0E7B7FA6388F}"/>
    <cellStyle name="Separador de milhares 40 2 3" xfId="43503" xr:uid="{220128EA-0614-4361-9B11-055CD172D8B0}"/>
    <cellStyle name="Separador de milhares 40 2 4" xfId="43504" xr:uid="{409C4410-8ADE-4623-BD82-7756FD3EADE3}"/>
    <cellStyle name="Separador de milhares 40 3" xfId="43505" xr:uid="{A99D3B86-7F13-4ECA-81A3-560920B63EE8}"/>
    <cellStyle name="Separador de milhares 40 3 2" xfId="43506" xr:uid="{B2D72F08-2EA2-400A-AB01-7D36E67CB7EE}"/>
    <cellStyle name="Separador de milhares 40 3 3" xfId="43507" xr:uid="{FE636655-0D02-49E5-9B0C-37C96F4ED42D}"/>
    <cellStyle name="Separador de milhares 40 4" xfId="43508" xr:uid="{56030643-A58C-41CA-A1A5-98B20AA4D710}"/>
    <cellStyle name="Separador de milhares 40 5" xfId="43509" xr:uid="{15134418-10AF-4262-9863-24E4FDA5CFA8}"/>
    <cellStyle name="Separador de milhares 41" xfId="14510" xr:uid="{12010D6E-1390-4274-B692-6C17B8D21AA9}"/>
    <cellStyle name="Separador de milhares 41 2" xfId="14511" xr:uid="{D623221B-A4A1-4D20-9044-718FA265DCF6}"/>
    <cellStyle name="Separador de milhares 41 2 2" xfId="43510" xr:uid="{A305783D-8266-47FB-BF69-3C68FC296230}"/>
    <cellStyle name="Separador de milhares 41 2 2 2" xfId="43511" xr:uid="{6A554A02-9493-41C4-9333-5A71F404CE75}"/>
    <cellStyle name="Separador de milhares 41 2 2 3" xfId="43512" xr:uid="{C8EB559E-9BFF-41EB-B1B7-539B21355F85}"/>
    <cellStyle name="Separador de milhares 41 2 3" xfId="43513" xr:uid="{DB3E8351-09D0-4D51-B88F-02C0A67204EA}"/>
    <cellStyle name="Separador de milhares 41 2 4" xfId="43514" xr:uid="{4C7C3ECE-1D2F-4C28-8066-E1CD9608A47B}"/>
    <cellStyle name="Separador de milhares 41 3" xfId="43515" xr:uid="{CC129794-515A-4412-B2AC-B2523EB28786}"/>
    <cellStyle name="Separador de milhares 41 3 2" xfId="43516" xr:uid="{9C73DE7F-218A-4240-AFAF-CBF136E3C8A0}"/>
    <cellStyle name="Separador de milhares 41 3 3" xfId="43517" xr:uid="{997DB6CA-2FFE-4B2F-BDC6-F69E1F9056E2}"/>
    <cellStyle name="Separador de milhares 41 4" xfId="43518" xr:uid="{867DD2C5-758E-4864-A4F9-B98165CBBCBD}"/>
    <cellStyle name="Separador de milhares 41 5" xfId="43519" xr:uid="{A8E7B4A1-8A24-4CC2-B628-0C452D58855A}"/>
    <cellStyle name="Separador de milhares 42" xfId="14512" xr:uid="{9EECB8CF-BAA6-4EA7-B80D-C69D692C533E}"/>
    <cellStyle name="Separador de milhares 42 2" xfId="14513" xr:uid="{16287A9C-F94F-4035-ABDB-EDCA6C5EEDB7}"/>
    <cellStyle name="Separador de milhares 42 2 2" xfId="43520" xr:uid="{EB447936-D2B0-4C72-B6F5-CC1DD40AEB21}"/>
    <cellStyle name="Separador de milhares 42 2 2 2" xfId="43521" xr:uid="{89BC364E-D692-4E28-A9E9-9976A9508626}"/>
    <cellStyle name="Separador de milhares 42 2 2 3" xfId="43522" xr:uid="{CF5329F7-17E2-4394-8D5B-F1B26D4DC61F}"/>
    <cellStyle name="Separador de milhares 42 2 3" xfId="43523" xr:uid="{C38699EC-AC01-4BAE-87E4-DE8076CB26E3}"/>
    <cellStyle name="Separador de milhares 42 2 4" xfId="43524" xr:uid="{EF461C03-DF6B-405F-AAC7-1DECE7088AC9}"/>
    <cellStyle name="Separador de milhares 42 3" xfId="43525" xr:uid="{1F40A16E-E7D4-450D-ABEC-2179ABFCD670}"/>
    <cellStyle name="Separador de milhares 42 3 2" xfId="43526" xr:uid="{04A20146-D5E4-49C6-A09D-D13122E173C3}"/>
    <cellStyle name="Separador de milhares 42 3 3" xfId="43527" xr:uid="{B12A8113-4C2A-4132-ADF6-789038EB372C}"/>
    <cellStyle name="Separador de milhares 42 4" xfId="43528" xr:uid="{46D2D185-27E2-48F2-BA21-7EB17C05EEFD}"/>
    <cellStyle name="Separador de milhares 42 5" xfId="43529" xr:uid="{2A5468FF-EE92-40AB-A31A-14D9A3202A04}"/>
    <cellStyle name="Separador de milhares 43" xfId="14514" xr:uid="{F2A98BB2-9901-44FB-822B-BABF9B62745C}"/>
    <cellStyle name="Separador de milhares 43 2" xfId="14515" xr:uid="{12DDD10A-D099-48E4-9774-9E657FB3609E}"/>
    <cellStyle name="Separador de milhares 43 2 2" xfId="43530" xr:uid="{63C8F5C2-B3C9-4463-B8A1-A62A535D7598}"/>
    <cellStyle name="Separador de milhares 43 2 2 2" xfId="43531" xr:uid="{6C5D5D56-8EF4-412F-B5C9-8800DB9AA072}"/>
    <cellStyle name="Separador de milhares 43 2 2 3" xfId="43532" xr:uid="{D7523876-692B-40DD-A25E-8C63CF9AC67D}"/>
    <cellStyle name="Separador de milhares 43 2 3" xfId="43533" xr:uid="{A371DA14-ED8E-4F30-8C7C-C8B5D7C53437}"/>
    <cellStyle name="Separador de milhares 43 2 4" xfId="43534" xr:uid="{7B53161A-F62D-4123-B84C-DCF6E7F35876}"/>
    <cellStyle name="Separador de milhares 43 3" xfId="43535" xr:uid="{0C272DB8-F7C5-405D-B087-25AA15D5FFB4}"/>
    <cellStyle name="Separador de milhares 43 3 2" xfId="43536" xr:uid="{5B1F4DBA-C825-440A-BF7C-0BC3F9CEF5B4}"/>
    <cellStyle name="Separador de milhares 43 3 3" xfId="43537" xr:uid="{CA53FE44-7FA1-4B3D-901D-D35182E00CFD}"/>
    <cellStyle name="Separador de milhares 43 4" xfId="43538" xr:uid="{FA389B12-7798-4667-A9D9-B4108D03D4EA}"/>
    <cellStyle name="Separador de milhares 43 5" xfId="43539" xr:uid="{AB376925-B837-4AF1-A5BC-1A680624EA0B}"/>
    <cellStyle name="Separador de milhares 44" xfId="14516" xr:uid="{8AABEB70-D858-47FC-9F30-DD7BC36E48F5}"/>
    <cellStyle name="Separador de milhares 44 2" xfId="14517" xr:uid="{B11CC9C6-8662-4120-BFAA-14C77B7EA71C}"/>
    <cellStyle name="Separador de milhares 44 2 2" xfId="43540" xr:uid="{D0A73F8B-84C5-438A-861B-943202E6480D}"/>
    <cellStyle name="Separador de milhares 44 2 2 2" xfId="43541" xr:uid="{64502954-774D-440B-9CB5-8F9A43CABC8F}"/>
    <cellStyle name="Separador de milhares 44 2 2 3" xfId="43542" xr:uid="{DF53F10F-51AE-4E96-9320-67786E8AEFF2}"/>
    <cellStyle name="Separador de milhares 44 2 3" xfId="43543" xr:uid="{053F7C23-7BD7-48E8-9FF7-5FFA60909BBE}"/>
    <cellStyle name="Separador de milhares 44 2 4" xfId="43544" xr:uid="{AF82D7F2-A5C8-40FF-8297-703A0B602F87}"/>
    <cellStyle name="Separador de milhares 44 3" xfId="43545" xr:uid="{24F89A10-CF6F-4C6A-B515-365A0DB8324C}"/>
    <cellStyle name="Separador de milhares 44 3 2" xfId="43546" xr:uid="{F0656000-1370-4DE4-8ADF-CF29EA1782B3}"/>
    <cellStyle name="Separador de milhares 44 3 3" xfId="43547" xr:uid="{BDCBD6A4-8C0F-4A5A-8A06-9358BB218778}"/>
    <cellStyle name="Separador de milhares 44 4" xfId="43548" xr:uid="{3A970DA5-32C9-4E68-A897-5DE8CEC633A9}"/>
    <cellStyle name="Separador de milhares 44 5" xfId="43549" xr:uid="{C8C263DF-D7E4-4196-9DA0-519A0E5C5A3F}"/>
    <cellStyle name="Separador de milhares 45" xfId="14518" xr:uid="{80B557C0-E83A-4A3C-98AC-1E17F5B1EFD4}"/>
    <cellStyle name="Separador de milhares 45 2" xfId="14519" xr:uid="{9444A731-F113-460E-92AB-BB6396DE3CE1}"/>
    <cellStyle name="Separador de milhares 45 2 2" xfId="43550" xr:uid="{C90A511D-DAE4-4752-971A-7906A08A4F32}"/>
    <cellStyle name="Separador de milhares 45 2 2 2" xfId="43551" xr:uid="{EFC6BCD5-2860-4436-8FAD-9E7E58D6A4A7}"/>
    <cellStyle name="Separador de milhares 45 2 2 3" xfId="43552" xr:uid="{E6AEDC98-EC76-4819-A45F-3AB0F0420063}"/>
    <cellStyle name="Separador de milhares 45 2 3" xfId="43553" xr:uid="{283FDC87-5F52-46FB-8E7E-81CA3B45BF50}"/>
    <cellStyle name="Separador de milhares 45 2 4" xfId="43554" xr:uid="{CE6A1C30-30D0-4DAA-906E-DC36700337C9}"/>
    <cellStyle name="Separador de milhares 45 3" xfId="43555" xr:uid="{CFD74AB3-73BA-4228-A1D2-7B5DCD048717}"/>
    <cellStyle name="Separador de milhares 45 3 2" xfId="43556" xr:uid="{5FB29E4E-D0D2-4B92-89F1-370A8669E7F6}"/>
    <cellStyle name="Separador de milhares 45 3 3" xfId="43557" xr:uid="{0887F536-1DF1-4855-956B-43B46D037694}"/>
    <cellStyle name="Separador de milhares 45 4" xfId="43558" xr:uid="{D6785C98-041E-4C0E-B865-498DB408FB34}"/>
    <cellStyle name="Separador de milhares 45 5" xfId="43559" xr:uid="{919568A2-2A2B-4344-AE17-6DD94171F867}"/>
    <cellStyle name="Separador de milhares 46" xfId="14520" xr:uid="{77BE954F-945D-4635-B180-6A8893DE917E}"/>
    <cellStyle name="Separador de milhares 46 2" xfId="14521" xr:uid="{1111EA1B-C60D-420B-A0FC-ECD2CE526A95}"/>
    <cellStyle name="Separador de milhares 46 2 2" xfId="43560" xr:uid="{8C46B26A-EAB0-4015-B0A3-FCEAE22CC284}"/>
    <cellStyle name="Separador de milhares 46 2 2 2" xfId="43561" xr:uid="{78E59162-37F5-4F72-A6D8-62A4C7775726}"/>
    <cellStyle name="Separador de milhares 46 2 2 3" xfId="43562" xr:uid="{0108BFFF-55FC-4ADB-9BAA-5563763123F0}"/>
    <cellStyle name="Separador de milhares 46 2 3" xfId="43563" xr:uid="{CFF0694F-187F-48C9-AAF9-CC8A86D93B4B}"/>
    <cellStyle name="Separador de milhares 46 2 4" xfId="43564" xr:uid="{1B42B06E-B982-4D41-90E9-F9A7EA8824F0}"/>
    <cellStyle name="Separador de milhares 46 3" xfId="43565" xr:uid="{81EB0C39-A308-40E7-B566-58158867F8BC}"/>
    <cellStyle name="Separador de milhares 46 3 2" xfId="43566" xr:uid="{D1BE2997-1339-4B27-A49E-2E8B8A3B7F65}"/>
    <cellStyle name="Separador de milhares 46 3 3" xfId="43567" xr:uid="{27155ECE-60E7-4598-B91A-64E68E2C4BF1}"/>
    <cellStyle name="Separador de milhares 46 4" xfId="43568" xr:uid="{0FD482FD-55F1-4EE1-A1D8-46A479865476}"/>
    <cellStyle name="Separador de milhares 46 5" xfId="43569" xr:uid="{4551085E-CA37-4E68-9A2A-C78BFD5D3995}"/>
    <cellStyle name="Separador de milhares 47" xfId="14522" xr:uid="{44D6A41B-7967-4395-9EED-B79B50DC41AD}"/>
    <cellStyle name="Separador de milhares 47 2" xfId="14523" xr:uid="{2FFC0C9A-A946-4CF4-A6F8-EC19C2AED0CB}"/>
    <cellStyle name="Separador de milhares 47 2 2" xfId="43570" xr:uid="{37883FBA-2CAD-4398-8FAD-893A901224A1}"/>
    <cellStyle name="Separador de milhares 47 2 2 2" xfId="43571" xr:uid="{AE257224-0E8B-4279-B4AF-26D7BCAEA7B4}"/>
    <cellStyle name="Separador de milhares 47 2 2 3" xfId="43572" xr:uid="{FBD6C00D-85E9-4C24-9D20-738EC689010C}"/>
    <cellStyle name="Separador de milhares 47 2 3" xfId="43573" xr:uid="{BBFDC680-0D84-4014-8454-EA3698827E74}"/>
    <cellStyle name="Separador de milhares 47 2 4" xfId="43574" xr:uid="{7EB01E57-EC2F-4B9B-92B0-E1CC34624646}"/>
    <cellStyle name="Separador de milhares 47 3" xfId="43575" xr:uid="{2FB21286-DD0B-4910-851E-3E17BBD5A37E}"/>
    <cellStyle name="Separador de milhares 47 3 2" xfId="43576" xr:uid="{3300A988-A9B1-4B4C-AD3F-4F8BBF19A394}"/>
    <cellStyle name="Separador de milhares 47 3 3" xfId="43577" xr:uid="{59B3C1E7-EF40-4D35-B17B-CE0FA3E50AF5}"/>
    <cellStyle name="Separador de milhares 47 4" xfId="43578" xr:uid="{7276FF9E-D30C-4AAB-88B8-DCA6F2C1EE65}"/>
    <cellStyle name="Separador de milhares 47 5" xfId="43579" xr:uid="{8C65FBA2-F784-4A23-984F-2883170B8A11}"/>
    <cellStyle name="Separador de milhares 48" xfId="14524" xr:uid="{C214B654-3999-4DC9-BFD6-1CCBA67B12EB}"/>
    <cellStyle name="Separador de milhares 48 2" xfId="43580" xr:uid="{B9A1B7AE-6374-4E40-A8CE-F82F00419888}"/>
    <cellStyle name="Separador de milhares 48 2 2" xfId="43581" xr:uid="{09F20F78-BD3A-4C80-8B89-185AAB54DDC1}"/>
    <cellStyle name="Separador de milhares 48 3" xfId="43582" xr:uid="{8D3C26C3-500B-4B24-957A-08BE3B2BAE9D}"/>
    <cellStyle name="Separador de milhares 48 4" xfId="43583" xr:uid="{BF72F720-1849-450D-A2C8-110CB2DE3889}"/>
    <cellStyle name="Separador de milhares 49" xfId="14525" xr:uid="{E6FEE595-6574-4B1C-800D-8DED800E6937}"/>
    <cellStyle name="Separador de milhares 49 2" xfId="14526" xr:uid="{CCB46E3C-1175-45E7-B484-1318E1B9A2B2}"/>
    <cellStyle name="Separador de milhares 49 2 2" xfId="43584" xr:uid="{F518BC30-DC88-49B9-AE63-C13117D006C1}"/>
    <cellStyle name="Separador de milhares 49 2 2 2" xfId="43585" xr:uid="{5EBD7A18-B0B9-44DB-9F31-E2D742A230B3}"/>
    <cellStyle name="Separador de milhares 49 2 2 3" xfId="43586" xr:uid="{4AB49106-0CF6-47FD-8D19-FBA5ADD53117}"/>
    <cellStyle name="Separador de milhares 49 2 3" xfId="43587" xr:uid="{360F2E39-A8F6-4ADA-BA10-EBCD5B83CC59}"/>
    <cellStyle name="Separador de milhares 49 2 4" xfId="43588" xr:uid="{57939BEE-CF97-4DBB-9A4D-EE5CE2FA1D5C}"/>
    <cellStyle name="Separador de milhares 49 3" xfId="43589" xr:uid="{20E47CAB-101D-444E-8524-2CDA905C5D4C}"/>
    <cellStyle name="Separador de milhares 49 3 2" xfId="43590" xr:uid="{482EF925-B77C-4643-956D-02193862B05E}"/>
    <cellStyle name="Separador de milhares 49 3 3" xfId="43591" xr:uid="{017D1337-CBC3-4639-B9FE-05623E0F589B}"/>
    <cellStyle name="Separador de milhares 49 4" xfId="43592" xr:uid="{AE24C5C6-80BA-4D2D-A253-1F355EFE844D}"/>
    <cellStyle name="Separador de milhares 49 5" xfId="43593" xr:uid="{AB7A4A8C-0A6F-4A29-BD61-6231AEB5681B}"/>
    <cellStyle name="Separador de milhares 5" xfId="7831" xr:uid="{7477BD38-F430-4867-8B84-9AB3EAFD828A}"/>
    <cellStyle name="Separador de milhares 5 2" xfId="7832" xr:uid="{48C41B7A-01F2-4150-861C-54F493115591}"/>
    <cellStyle name="Separador de milhares 5 2 2" xfId="14527" xr:uid="{DB1EFA8F-0B43-41C0-8C42-D1C405D8BA67}"/>
    <cellStyle name="Separador de milhares 5 3" xfId="14528" xr:uid="{EBC0AC54-6CDC-4A21-A5B9-FB8CFFF40A8D}"/>
    <cellStyle name="Separador de milhares 50" xfId="14529" xr:uid="{27487F52-8297-4829-A9E7-F32F852D72F8}"/>
    <cellStyle name="Separador de milhares 50 2" xfId="14530" xr:uid="{2F89F53B-3818-48C3-8E28-0FA79F60F5D5}"/>
    <cellStyle name="Separador de milhares 50 2 2" xfId="43594" xr:uid="{76382688-B665-4261-891C-9942C7463F79}"/>
    <cellStyle name="Separador de milhares 50 2 2 2" xfId="43595" xr:uid="{0291101B-C021-4FDA-B917-15A25E8E2E3A}"/>
    <cellStyle name="Separador de milhares 50 2 2 3" xfId="43596" xr:uid="{AF70E2D3-8199-4083-9B9A-AD49A03EB550}"/>
    <cellStyle name="Separador de milhares 50 2 3" xfId="43597" xr:uid="{26DB4C60-F5CC-4896-BA26-948E1A9EF2B7}"/>
    <cellStyle name="Separador de milhares 50 2 4" xfId="43598" xr:uid="{DBF78408-6D2F-48F7-92D0-4AE48F91EB8B}"/>
    <cellStyle name="Separador de milhares 50 3" xfId="43599" xr:uid="{3DF82A59-27C9-47C1-B428-A9EE5C8FBC52}"/>
    <cellStyle name="Separador de milhares 50 3 2" xfId="43600" xr:uid="{186F2775-FAA1-4339-AAE0-D6B4567E06B8}"/>
    <cellStyle name="Separador de milhares 50 3 3" xfId="43601" xr:uid="{F5D5B864-E85E-4A74-9E8D-B04A9B763FAB}"/>
    <cellStyle name="Separador de milhares 50 4" xfId="43602" xr:uid="{64CA6270-E239-4562-8339-930FC86C768B}"/>
    <cellStyle name="Separador de milhares 50 5" xfId="43603" xr:uid="{DB9E0715-42EB-4A2A-84CA-DF2255FB3321}"/>
    <cellStyle name="Separador de milhares 51" xfId="14531" xr:uid="{AA19BC0A-31E6-4F03-A59C-1905D1586EC5}"/>
    <cellStyle name="Separador de milhares 51 2" xfId="14532" xr:uid="{0BE3F941-B28E-44A8-9ECB-4184DE61FFAE}"/>
    <cellStyle name="Separador de milhares 51 2 2" xfId="43604" xr:uid="{FDC423B2-7A44-469A-973C-C6F7543B7839}"/>
    <cellStyle name="Separador de milhares 51 2 2 2" xfId="43605" xr:uid="{E18AB263-C995-46FA-BFB1-A75C32E41070}"/>
    <cellStyle name="Separador de milhares 51 2 2 3" xfId="43606" xr:uid="{D9067054-DFB8-4211-9070-B0079DEE3987}"/>
    <cellStyle name="Separador de milhares 51 2 3" xfId="43607" xr:uid="{DD1AD302-C086-4F6B-B7D6-50512EC67813}"/>
    <cellStyle name="Separador de milhares 51 2 4" xfId="43608" xr:uid="{A70F6211-5E36-4A0E-9F57-A7ECE0FDE8E7}"/>
    <cellStyle name="Separador de milhares 51 3" xfId="43609" xr:uid="{EC069CD6-C601-46F1-B297-B6E9569993B5}"/>
    <cellStyle name="Separador de milhares 51 3 2" xfId="43610" xr:uid="{554D5133-4D32-42A8-9083-44217376B604}"/>
    <cellStyle name="Separador de milhares 51 3 3" xfId="43611" xr:uid="{FC69253A-8646-4C56-8952-B4BB90BE8E4E}"/>
    <cellStyle name="Separador de milhares 51 4" xfId="43612" xr:uid="{6307CA7A-D7FA-4ADB-A19A-793B6E2CC2BF}"/>
    <cellStyle name="Separador de milhares 51 5" xfId="43613" xr:uid="{1885B8D0-29DA-489B-A782-2E19748FEB8B}"/>
    <cellStyle name="Separador de milhares 52" xfId="14533" xr:uid="{971221CF-3F6F-4E76-B961-53DB50BC8E0B}"/>
    <cellStyle name="Separador de milhares 52 2" xfId="43614" xr:uid="{C528FF66-46BC-4772-8885-2EEDDA4D29B2}"/>
    <cellStyle name="Separador de milhares 52 2 2" xfId="43615" xr:uid="{55EB8C43-D815-42A8-8AC5-4C53461D4776}"/>
    <cellStyle name="Separador de milhares 52 2 3" xfId="43616" xr:uid="{30F46750-A76C-4428-AEAB-F763DF2F01AD}"/>
    <cellStyle name="Separador de milhares 52 3" xfId="43617" xr:uid="{B7DD6F3D-A9DB-4269-88A9-A1F21A354EC7}"/>
    <cellStyle name="Separador de milhares 52 4" xfId="43618" xr:uid="{8593FECA-CBAE-4C0B-AF58-772AB51B1BBB}"/>
    <cellStyle name="Separador de milhares 53" xfId="14534" xr:uid="{55F445B0-0097-42F2-A59B-18B922CCA1E8}"/>
    <cellStyle name="Separador de milhares 53 2" xfId="43619" xr:uid="{DFCF1E68-6148-46E7-B776-8C7BEF6B8D85}"/>
    <cellStyle name="Separador de milhares 53 2 2" xfId="43620" xr:uid="{66CBC919-6A0E-43C0-8845-23E3067F8021}"/>
    <cellStyle name="Separador de milhares 53 2 3" xfId="43621" xr:uid="{E5D012BB-D317-46E0-B428-A086858855D9}"/>
    <cellStyle name="Separador de milhares 53 3" xfId="43622" xr:uid="{D604E67A-0A23-420B-8A45-D40E53B333DE}"/>
    <cellStyle name="Separador de milhares 53 4" xfId="43623" xr:uid="{0D7C0E55-1785-4427-A3C1-C3C152AE1D66}"/>
    <cellStyle name="Separador de milhares 54" xfId="14535" xr:uid="{CD59FD98-E67B-4B9E-B440-718F7964EE0B}"/>
    <cellStyle name="Separador de milhares 54 2" xfId="43624" xr:uid="{F7E6C8A0-4EE6-4474-AE88-01AE242C7129}"/>
    <cellStyle name="Separador de milhares 54 2 2" xfId="43625" xr:uid="{D8FCB827-EEF8-4530-922B-43FF16814BE1}"/>
    <cellStyle name="Separador de milhares 54 2 3" xfId="43626" xr:uid="{01BDE7D7-8596-41F0-B95B-9042EF4D166E}"/>
    <cellStyle name="Separador de milhares 54 3" xfId="43627" xr:uid="{193281E7-D309-4972-87FB-D8FB4BEEE3EB}"/>
    <cellStyle name="Separador de milhares 54 4" xfId="43628" xr:uid="{D29FF359-4C49-4BA5-ABC9-D564E610B948}"/>
    <cellStyle name="Separador de milhares 55" xfId="14536" xr:uid="{7D92B2A1-3196-4095-A43B-E095831A89F9}"/>
    <cellStyle name="Separador de milhares 55 2" xfId="43629" xr:uid="{9EABA4C9-747F-4569-9968-B4BE9A566E2A}"/>
    <cellStyle name="Separador de milhares 55 2 2" xfId="43630" xr:uid="{AC6DC386-F598-4E52-84F0-382623FEB3D8}"/>
    <cellStyle name="Separador de milhares 55 2 3" xfId="43631" xr:uid="{CE03B433-DE21-4526-9A44-2FB54019891B}"/>
    <cellStyle name="Separador de milhares 55 3" xfId="43632" xr:uid="{70FC8DD9-F97B-4FC7-A0F4-BBE7685D916D}"/>
    <cellStyle name="Separador de milhares 55 4" xfId="43633" xr:uid="{3EA6F152-B5E8-4CA0-8AC9-D0FC3295C3B5}"/>
    <cellStyle name="Separador de milhares 56" xfId="14537" xr:uid="{DFDCACA0-D7F1-4695-910B-F161F55D9D0F}"/>
    <cellStyle name="Separador de milhares 56 2" xfId="43634" xr:uid="{CC182BC2-19DB-4DE6-B4B9-F132DEF7AB5C}"/>
    <cellStyle name="Separador de milhares 56 2 2" xfId="43635" xr:uid="{DC523C44-1ACF-40D6-B9D6-F15BEE677B1F}"/>
    <cellStyle name="Separador de milhares 56 2 3" xfId="43636" xr:uid="{6CADBBE6-70F2-485B-9C6F-D8B4A3D50982}"/>
    <cellStyle name="Separador de milhares 56 3" xfId="43637" xr:uid="{1D447E0D-28E8-4C5C-99C2-83B736F0F5E9}"/>
    <cellStyle name="Separador de milhares 56 4" xfId="43638" xr:uid="{33C73E2E-1F85-443D-B437-43F133812E42}"/>
    <cellStyle name="Separador de milhares 57" xfId="14538" xr:uid="{85E919B1-DAB1-455E-9070-5EE988548DE2}"/>
    <cellStyle name="Separador de milhares 57 2" xfId="43639" xr:uid="{38461D73-5186-4D4F-A62F-E2F46E2CD5B9}"/>
    <cellStyle name="Separador de milhares 57 2 2" xfId="43640" xr:uid="{621EBC07-6D41-4587-B665-D255E97EE1C8}"/>
    <cellStyle name="Separador de milhares 57 2 3" xfId="43641" xr:uid="{D625BBD6-C7E0-4D49-865A-F91F8FF311DD}"/>
    <cellStyle name="Separador de milhares 57 3" xfId="43642" xr:uid="{5E77EBFC-98C5-4913-AAD6-3FDC3869A8A0}"/>
    <cellStyle name="Separador de milhares 57 4" xfId="43643" xr:uid="{AB4F6CCF-7731-4126-8433-7D971D78EBD5}"/>
    <cellStyle name="Separador de milhares 58" xfId="14539" xr:uid="{04BAF14B-1127-4BCB-A7BA-E6700791A109}"/>
    <cellStyle name="Separador de milhares 58 2" xfId="43644" xr:uid="{E84A97F2-106B-470D-AD3D-E65F19978479}"/>
    <cellStyle name="Separador de milhares 58 2 2" xfId="43645" xr:uid="{887681CD-6A45-4AA2-B160-FF4AA56E8840}"/>
    <cellStyle name="Separador de milhares 58 2 3" xfId="43646" xr:uid="{04BF1110-2BB4-435E-A4B8-0E20E4961EBF}"/>
    <cellStyle name="Separador de milhares 58 3" xfId="43647" xr:uid="{B384586D-09C8-40C7-9D7A-39429CD71C37}"/>
    <cellStyle name="Separador de milhares 58 4" xfId="43648" xr:uid="{00F498E0-E0D4-4F7C-AF31-4A3A9520AEFB}"/>
    <cellStyle name="Separador de milhares 59" xfId="14540" xr:uid="{18719043-DE28-4A32-9CC2-5401FDBDA251}"/>
    <cellStyle name="Separador de milhares 59 2" xfId="43649" xr:uid="{314719D7-4202-450E-9D40-AA4E4F561BE6}"/>
    <cellStyle name="Separador de milhares 59 2 2" xfId="43650" xr:uid="{FD73C2C2-BCF2-43F5-A4CF-CB068562ACF6}"/>
    <cellStyle name="Separador de milhares 59 2 3" xfId="43651" xr:uid="{0F19790B-8E99-4FE6-8B88-F42540D76F89}"/>
    <cellStyle name="Separador de milhares 59 3" xfId="43652" xr:uid="{50360A5C-CBCF-4C66-A05F-F7F1E9E9A073}"/>
    <cellStyle name="Separador de milhares 59 4" xfId="43653" xr:uid="{87088523-68A1-4B96-B31F-4E33E309B362}"/>
    <cellStyle name="Separador de milhares 6" xfId="7833" xr:uid="{FE895191-41B0-4813-B1A4-F514ED9BA17B}"/>
    <cellStyle name="Separador de milhares 6 10" xfId="43654" xr:uid="{A5A6CC7A-E7E8-4529-9605-228AE74C3183}"/>
    <cellStyle name="Separador de milhares 6 2" xfId="14541" xr:uid="{098EE4AF-2434-4089-A6A6-9FDC2B21329B}"/>
    <cellStyle name="Separador de milhares 6 2 2" xfId="14542" xr:uid="{8D9C537B-ACED-44C6-894C-DAE5851A4BDE}"/>
    <cellStyle name="Separador de milhares 6 3" xfId="14543" xr:uid="{B4B1D1C2-0FE6-44F9-98EE-B673449A84EF}"/>
    <cellStyle name="Separador de milhares 6 4" xfId="14544" xr:uid="{C3F7142B-7A61-4426-909A-8858917F5496}"/>
    <cellStyle name="Separador de milhares 6 4 2" xfId="43655" xr:uid="{A5BA8760-6C6C-46E4-B893-FCF9DBD5FBFC}"/>
    <cellStyle name="Separador de milhares 6 4 3" xfId="43656" xr:uid="{EA572C7F-E773-4E6F-9B7F-72EDF364A382}"/>
    <cellStyle name="Separador de milhares 6 5" xfId="14545" xr:uid="{09A29692-D2CC-4C42-9C65-8828437FB3E5}"/>
    <cellStyle name="Separador de milhares 6 6" xfId="14546" xr:uid="{FE1093D8-0DF9-4D39-81D3-BB5746CD9B7F}"/>
    <cellStyle name="Separador de milhares 6 7" xfId="14547" xr:uid="{5AC8FD38-28B1-4AF7-BC8D-A8CF6D5E0311}"/>
    <cellStyle name="Separador de milhares 6 8" xfId="14548" xr:uid="{381293C4-64D5-4A23-965B-FC1187ED2BCD}"/>
    <cellStyle name="Separador de milhares 6 9" xfId="43657" xr:uid="{6DE881BA-E11A-45E3-99A6-403F455117FD}"/>
    <cellStyle name="Separador de milhares 60" xfId="14549" xr:uid="{D318DA33-6B57-4B9A-ABB0-FC95AC192A7D}"/>
    <cellStyle name="Separador de milhares 61" xfId="14550" xr:uid="{7A2B56CA-1B26-4768-85B6-C16082313933}"/>
    <cellStyle name="Separador de milhares 61 2" xfId="43658" xr:uid="{B1E07149-AFEE-4E17-B264-0050966ED7E8}"/>
    <cellStyle name="Separador de milhares 61 2 2" xfId="43659" xr:uid="{F124A835-747C-4CF5-ABC8-BBC5AED26840}"/>
    <cellStyle name="Separador de milhares 61 2 3" xfId="43660" xr:uid="{5B191F03-3BFB-44E0-80D0-172AC5D85DEF}"/>
    <cellStyle name="Separador de milhares 61 3" xfId="43661" xr:uid="{468F214D-8D39-4960-AD71-267EF877CC8F}"/>
    <cellStyle name="Separador de milhares 61 4" xfId="43662" xr:uid="{F11DE3E8-F77A-42DC-B42C-B32C23DA0428}"/>
    <cellStyle name="Separador de milhares 62" xfId="14551" xr:uid="{4D12B2B4-08C5-4594-A437-D49D05AF7190}"/>
    <cellStyle name="Separador de milhares 63" xfId="14552" xr:uid="{EBD8AA0E-8EA7-4AB2-885D-16E2172C636A}"/>
    <cellStyle name="Separador de milhares 64" xfId="14553" xr:uid="{D83AAB88-A295-4789-A26B-A97BDBBB9DDF}"/>
    <cellStyle name="Separador de milhares 65" xfId="43663" xr:uid="{95785FE7-9F90-4C2C-8366-FAA53CC5B803}"/>
    <cellStyle name="Separador de milhares 66" xfId="43664" xr:uid="{A3374CCE-042D-4E5D-89FA-BBB44EC43C00}"/>
    <cellStyle name="Separador de milhares 67" xfId="43665" xr:uid="{3C4776EF-2160-48B5-9EAB-313A90893E10}"/>
    <cellStyle name="Separador de milhares 68" xfId="43666" xr:uid="{6BBCC929-EBAB-4FEF-9BD3-079B474E680E}"/>
    <cellStyle name="Separador de milhares 69" xfId="43667" xr:uid="{687CC981-AA01-4422-8D23-FAB17EE28BF6}"/>
    <cellStyle name="Separador de milhares 7" xfId="7834" xr:uid="{81352F57-900D-4889-B12A-5AB3ABC09E6B}"/>
    <cellStyle name="Separador de milhares 7 2" xfId="14554" xr:uid="{AB56A8A4-44FA-4774-AB69-783B9E1045FB}"/>
    <cellStyle name="Separador de milhares 7 2 2" xfId="14555" xr:uid="{76CA98E4-98DF-4FE3-B622-382DD9FDC2F2}"/>
    <cellStyle name="Separador de milhares 7 2 2 2" xfId="43668" xr:uid="{E432F253-014D-48EB-8359-D0B947F9492B}"/>
    <cellStyle name="Separador de milhares 7 2 2 3" xfId="43669" xr:uid="{5445AD6A-E501-432E-80E7-11CDB0B008A4}"/>
    <cellStyle name="Separador de milhares 7 2 3" xfId="43670" xr:uid="{3809CE3B-AFE0-4177-BC72-F897162E7878}"/>
    <cellStyle name="Separador de milhares 7 2 4" xfId="43671" xr:uid="{1B65DC80-1D8C-44A6-90D0-A19E62F518D5}"/>
    <cellStyle name="Separador de milhares 7 3" xfId="14556" xr:uid="{41EE7B76-CAB3-4583-A321-9DDC8E08F773}"/>
    <cellStyle name="Separador de milhares 70" xfId="43672" xr:uid="{6E4BBA66-11E8-4E99-BFC2-13F3C0054850}"/>
    <cellStyle name="Separador de milhares 71" xfId="43673" xr:uid="{43D00D32-0863-4961-A3C1-76F5DFB0F19F}"/>
    <cellStyle name="Separador de milhares 72" xfId="43674" xr:uid="{B20A4B70-18E4-482B-9E10-B9CBCBC9393B}"/>
    <cellStyle name="Separador de milhares 73" xfId="43675" xr:uid="{834984D9-AF33-4109-9999-64C644B33DAE}"/>
    <cellStyle name="Separador de milhares 74" xfId="43676" xr:uid="{5F42F60A-B29A-405E-8CAB-0F1263420833}"/>
    <cellStyle name="Separador de milhares 75" xfId="43677" xr:uid="{B288E2F8-BE23-4711-AC5F-BE1D7D64D88B}"/>
    <cellStyle name="Separador de milhares 8" xfId="7835" xr:uid="{55F2C60A-FD5D-4002-A164-9ED5568F3F42}"/>
    <cellStyle name="Separador de milhares 8 2" xfId="7836" xr:uid="{2F6CC631-648D-4577-A300-E132B5F32A5F}"/>
    <cellStyle name="Separador de milhares 8 2 2" xfId="43678" xr:uid="{6B02F6CF-5F95-4639-8A2E-65BB5DAA2F4B}"/>
    <cellStyle name="Separador de milhares 8 3" xfId="14557" xr:uid="{AD677550-3809-4875-AFA7-22A6DF13AB5D}"/>
    <cellStyle name="Separador de milhares 8 3 2" xfId="14558" xr:uid="{2A45959E-A76C-492F-8C37-BCE285F93895}"/>
    <cellStyle name="Separador de milhares 8 3 2 2" xfId="43679" xr:uid="{5923C8E4-8B8D-46B3-A599-D3FD9FC8537A}"/>
    <cellStyle name="Separador de milhares 8 3 2 2 2" xfId="43680" xr:uid="{B188990C-4C70-4866-BD4B-59C5EBF7578D}"/>
    <cellStyle name="Separador de milhares 8 3 2 2 3" xfId="43681" xr:uid="{A600A8D4-B71F-4A19-8910-E3F862AAC404}"/>
    <cellStyle name="Separador de milhares 8 3 2 3" xfId="43682" xr:uid="{A540BFBB-E011-48CE-A78D-D489F115C1F4}"/>
    <cellStyle name="Separador de milhares 8 3 2 4" xfId="43683" xr:uid="{50C60957-C205-4E51-97CA-FEDECABAC6F9}"/>
    <cellStyle name="Separador de milhares 8 3 3" xfId="43684" xr:uid="{D71BEB1E-101C-4CE6-A882-A227DB41B74D}"/>
    <cellStyle name="Separador de milhares 8 3 3 2" xfId="43685" xr:uid="{85544D64-59D3-4601-9D9A-E6517D9300BB}"/>
    <cellStyle name="Separador de milhares 8 3 3 3" xfId="43686" xr:uid="{7FA6E15D-60A7-40A9-AF10-7707F5C63C9E}"/>
    <cellStyle name="Separador de milhares 8 3 4" xfId="43687" xr:uid="{EB956C8F-B050-4276-8A6F-5E6B12A793A3}"/>
    <cellStyle name="Separador de milhares 8 3 5" xfId="43688" xr:uid="{C6F5DDDE-B416-4B72-8DB4-01F895A0F0BB}"/>
    <cellStyle name="Separador de milhares 8 4" xfId="14559" xr:uid="{2DB6311C-847A-4124-BB4D-D366996D6FC4}"/>
    <cellStyle name="Separador de milhares 8 4 2" xfId="14560" xr:uid="{B612ADC5-CA03-404A-B0AE-362C20A250BF}"/>
    <cellStyle name="Separador de milhares 8 4 2 2" xfId="43689" xr:uid="{FA3F88A6-E607-4246-85D6-CDA83213DB3D}"/>
    <cellStyle name="Separador de milhares 8 4 2 2 2" xfId="43690" xr:uid="{7F1E49AD-E0E0-4C63-913E-819E242B1B5A}"/>
    <cellStyle name="Separador de milhares 8 4 2 2 3" xfId="43691" xr:uid="{9A900827-2F0D-4FC6-B503-AA612DC4D689}"/>
    <cellStyle name="Separador de milhares 8 4 2 3" xfId="43692" xr:uid="{F2EB3C01-C973-4BB3-9789-5950FE9E2BFB}"/>
    <cellStyle name="Separador de milhares 8 4 2 4" xfId="43693" xr:uid="{181B62D8-19C5-4DDE-93A5-D40B4ACAEFE0}"/>
    <cellStyle name="Separador de milhares 8 4 3" xfId="43694" xr:uid="{4F6DDA73-9B92-4AEE-ABE5-C9FE16D843A4}"/>
    <cellStyle name="Separador de milhares 8 4 3 2" xfId="43695" xr:uid="{C501DE7F-1018-46C0-82F2-D93606A758BD}"/>
    <cellStyle name="Separador de milhares 8 4 3 3" xfId="43696" xr:uid="{60B1ADC9-FE6B-4DDC-B365-5B53CDC9F838}"/>
    <cellStyle name="Separador de milhares 8 4 4" xfId="43697" xr:uid="{CC4E4856-D23A-4641-892F-79A618A96ABF}"/>
    <cellStyle name="Separador de milhares 8 4 5" xfId="43698" xr:uid="{0C7EB3FE-A7B8-44BE-90AE-D2BC513F03AE}"/>
    <cellStyle name="Separador de milhares 8 5" xfId="14561" xr:uid="{9A46D716-B50B-4C30-96E0-E1BC691A7AB7}"/>
    <cellStyle name="Separador de milhares 8 5 2" xfId="14562" xr:uid="{094EBE69-9A3F-4172-9010-972D1064EC97}"/>
    <cellStyle name="Separador de milhares 8 5 2 2" xfId="43699" xr:uid="{9EA32215-9541-4A37-B94A-ECF449ECDE55}"/>
    <cellStyle name="Separador de milhares 8 5 2 2 2" xfId="43700" xr:uid="{28D87863-06A3-47C3-B72F-0FD3AB8E37AB}"/>
    <cellStyle name="Separador de milhares 8 5 2 2 3" xfId="43701" xr:uid="{EAA98E11-DA4F-4F09-B8E6-8365A956950A}"/>
    <cellStyle name="Separador de milhares 8 5 2 3" xfId="43702" xr:uid="{5B85E492-7C9B-4FBB-91E3-78ABB49BEE7B}"/>
    <cellStyle name="Separador de milhares 8 5 2 4" xfId="43703" xr:uid="{DDDE9366-08B7-407C-B365-255B2F496D61}"/>
    <cellStyle name="Separador de milhares 8 5 3" xfId="43704" xr:uid="{67C3DDD6-8320-437B-9C0B-B303F311869B}"/>
    <cellStyle name="Separador de milhares 8 5 3 2" xfId="43705" xr:uid="{A3A30769-00A7-460E-9FF6-B4D8D0B1151F}"/>
    <cellStyle name="Separador de milhares 8 5 3 3" xfId="43706" xr:uid="{0F866DED-89FD-40B2-8467-E087A2C8F498}"/>
    <cellStyle name="Separador de milhares 8 5 4" xfId="43707" xr:uid="{EC900634-022C-4B62-9D3B-C0A0FC5CB143}"/>
    <cellStyle name="Separador de milhares 8 5 5" xfId="43708" xr:uid="{2F59ABA5-F1F4-4389-A776-2B193840F05C}"/>
    <cellStyle name="Separador de milhares 8 6" xfId="14563" xr:uid="{61E4FB5F-DCEE-4962-A49E-0FD6BE27F1FD}"/>
    <cellStyle name="Separador de milhares 8 6 2" xfId="14564" xr:uid="{247F87C0-413E-4711-BBA0-C0FD869573A5}"/>
    <cellStyle name="Separador de milhares 8 6 2 2" xfId="43709" xr:uid="{EAE9FEAB-A5D2-4015-BB68-561AF3AC6E92}"/>
    <cellStyle name="Separador de milhares 8 6 2 2 2" xfId="43710" xr:uid="{8BBA1EB5-844B-4C70-8AB6-5D516F5D6A5E}"/>
    <cellStyle name="Separador de milhares 8 6 2 2 3" xfId="43711" xr:uid="{DB27F21E-2134-46DC-BC1A-1374266F4562}"/>
    <cellStyle name="Separador de milhares 8 6 2 3" xfId="43712" xr:uid="{C8884FE1-87E2-4663-A91F-C67C56EAAB47}"/>
    <cellStyle name="Separador de milhares 8 6 2 4" xfId="43713" xr:uid="{922433C9-C632-4FD6-A0A5-D3595BA44722}"/>
    <cellStyle name="Separador de milhares 8 6 3" xfId="43714" xr:uid="{E789750B-1469-4861-BC10-BBD964B62740}"/>
    <cellStyle name="Separador de milhares 8 6 3 2" xfId="43715" xr:uid="{4DAA20D2-ED4B-42A0-B42C-F59BA91E4A4B}"/>
    <cellStyle name="Separador de milhares 8 6 3 3" xfId="43716" xr:uid="{09543F92-D833-4DA2-9A93-B4AEBFD3DEC3}"/>
    <cellStyle name="Separador de milhares 8 6 4" xfId="43717" xr:uid="{F7E67D81-CD1C-47FC-9F4B-D2075322A421}"/>
    <cellStyle name="Separador de milhares 8 6 5" xfId="43718" xr:uid="{3E7EC772-799D-4EAC-9D24-210E02A8233A}"/>
    <cellStyle name="Separador de milhares 8 7" xfId="14565" xr:uid="{A544BDFB-3A9D-4240-BCF5-CF0216D61899}"/>
    <cellStyle name="Separador de milhares 8 7 2" xfId="14566" xr:uid="{B2779C72-8CC7-47FD-A840-7EECE606C10D}"/>
    <cellStyle name="Separador de milhares 8 7 2 2" xfId="43719" xr:uid="{7956FA3D-6D1C-4028-BD81-722D418EDADD}"/>
    <cellStyle name="Separador de milhares 8 7 2 2 2" xfId="43720" xr:uid="{9E50F8C4-8008-4EAB-85C3-DFA365AA76B5}"/>
    <cellStyle name="Separador de milhares 8 7 2 2 3" xfId="43721" xr:uid="{CC30C48B-04F0-4323-A1F0-81F7B8AC4520}"/>
    <cellStyle name="Separador de milhares 8 7 2 3" xfId="43722" xr:uid="{7A38C2D4-9DF4-42D3-90B0-E9DF1E7B5BB1}"/>
    <cellStyle name="Separador de milhares 8 7 2 4" xfId="43723" xr:uid="{63FD8584-5D4F-4632-AB10-02C39A7A4A4F}"/>
    <cellStyle name="Separador de milhares 8 7 3" xfId="43724" xr:uid="{47773354-841A-457C-8FEE-8FB5FA395527}"/>
    <cellStyle name="Separador de milhares 8 7 3 2" xfId="43725" xr:uid="{88E6C1D1-227D-42D9-AB0D-C428342DC778}"/>
    <cellStyle name="Separador de milhares 8 7 3 3" xfId="43726" xr:uid="{508FC8B8-FD8B-485A-8ADE-8E187E4840C4}"/>
    <cellStyle name="Separador de milhares 8 7 4" xfId="43727" xr:uid="{9D508BFB-C249-4606-9A53-191902B77CE7}"/>
    <cellStyle name="Separador de milhares 8 7 5" xfId="43728" xr:uid="{FBE11D57-5BA7-40D7-80D8-192ADE1190A1}"/>
    <cellStyle name="Separador de milhares 9" xfId="7837" xr:uid="{C74F20A7-F508-4795-B0B7-7AA4C8AF87EA}"/>
    <cellStyle name="Separador de milhares 9 2" xfId="7838" xr:uid="{2B3F6FB0-5F78-47B0-89FE-DB4A21A7D4CC}"/>
    <cellStyle name="Separador de milhares 9 2 2" xfId="14567" xr:uid="{DF65E6D7-A8DC-4237-8678-1FB32D2F9852}"/>
    <cellStyle name="Separador de milhares 9 3" xfId="14568" xr:uid="{4E59F7E0-45FF-41A1-8058-3308D1FAE5F1}"/>
    <cellStyle name="Shaded" xfId="14569" xr:uid="{09A1750D-F74B-4031-9FD3-E67E20766726}"/>
    <cellStyle name="Standard format" xfId="14570" xr:uid="{EF8B0117-E03B-4BC8-9795-FCFDEE27B4DD}"/>
    <cellStyle name="Standard_Anpassen der Amortisation" xfId="14571" xr:uid="{7C84DD1E-2583-400C-8644-F533ECFAB083}"/>
    <cellStyle name="STG" xfId="14572" xr:uid="{AB298E0E-2095-4F39-8872-D972801F3313}"/>
    <cellStyle name="STYL1 - Style1" xfId="14573" xr:uid="{1DC6833C-08D0-48CB-AC5B-E0964AC945F9}"/>
    <cellStyle name="Style 1" xfId="500" xr:uid="{4E2F01B3-D5BB-49B4-90E9-1AC5FBC087F8}"/>
    <cellStyle name="Style 1 2" xfId="7839" xr:uid="{D4511C8F-2577-4408-8D5B-C2AB764BE97B}"/>
    <cellStyle name="Style 2" xfId="14574" xr:uid="{C570FB7E-CD1A-49B7-98CA-555C700B4FDD}"/>
    <cellStyle name="STYLE1 - Style1" xfId="7840" xr:uid="{BBFF7F55-BCC2-4185-9591-0F8329F2B2DE}"/>
    <cellStyle name="STYLE2 - Style2" xfId="7841" xr:uid="{B29FEBFB-2F7C-4978-ACF5-18FB7CBB8098}"/>
    <cellStyle name="SubHead" xfId="43729" xr:uid="{AB196CE7-8112-4692-85EE-BB35D8B49807}"/>
    <cellStyle name="SubHeading" xfId="7842" xr:uid="{C4EFEE37-576C-40D6-BC03-070AB55A6AFF}"/>
    <cellStyle name="Sum" xfId="14575" xr:uid="{1B45D092-ADC7-428B-AC88-098A58A1759F}"/>
    <cellStyle name="Sum %of HV" xfId="14576" xr:uid="{F49BE2D0-4104-4778-908C-03FD35F408E0}"/>
    <cellStyle name="Svigar" xfId="7843" xr:uid="{93EA8514-0074-4A3E-88C9-087A369B62D4}"/>
    <cellStyle name="TableStyleLight1" xfId="44018" xr:uid="{EC8CF420-E09A-40BF-B1CB-4398873AF40D}"/>
    <cellStyle name="Text" xfId="7844" xr:uid="{8D8D353A-180C-4029-AA2E-70BAC3C414DA}"/>
    <cellStyle name="Text 2" xfId="7845" xr:uid="{D6AA3FCD-18E1-4384-9850-131605E79882}"/>
    <cellStyle name="Text 3" xfId="7846" xr:uid="{A23624C7-4490-488A-BEED-B4EA526169BF}"/>
    <cellStyle name="Text Indent A" xfId="7847" xr:uid="{202DE452-F697-4FBC-9311-8AABE102BE1D}"/>
    <cellStyle name="Text Indent B" xfId="7848" xr:uid="{92635302-55E4-4C05-9BC5-67922043D42A}"/>
    <cellStyle name="Text Indent C" xfId="7849" xr:uid="{668E42ED-5004-4580-BA23-09F7B0D03862}"/>
    <cellStyle name="Texto de Aviso" xfId="476" builtinId="11" customBuiltin="1"/>
    <cellStyle name="Texto de Aviso 10" xfId="7850" xr:uid="{7125054A-890D-4EFE-915B-F3720331FD58}"/>
    <cellStyle name="Texto de Aviso 10 2" xfId="7851" xr:uid="{E6C1C315-6640-440B-AA93-93900FA917A5}"/>
    <cellStyle name="Texto de Aviso 10 3" xfId="7852" xr:uid="{AED2D1A6-DB43-4D2B-B91D-64F5AFBFCA6B}"/>
    <cellStyle name="Texto de Aviso 11" xfId="7853" xr:uid="{7A58612E-02CA-41CE-B900-6569D1185155}"/>
    <cellStyle name="Texto de Aviso 11 2" xfId="7854" xr:uid="{0E9CE9AD-454A-4243-9FF2-185EAB386B58}"/>
    <cellStyle name="Texto de Aviso 11 3" xfId="7855" xr:uid="{84D8CF7B-7F64-4D5F-9F22-7068D7640D9F}"/>
    <cellStyle name="Texto de Aviso 12" xfId="7856" xr:uid="{17180D2B-3718-4278-AF04-25B77F1B37C0}"/>
    <cellStyle name="Texto de Aviso 12 2" xfId="7857" xr:uid="{123F8515-F580-4368-BF80-B474C3E934CF}"/>
    <cellStyle name="Texto de Aviso 12 3" xfId="7858" xr:uid="{58818712-42F6-49A7-B900-68B97E0EFCA7}"/>
    <cellStyle name="Texto de Aviso 13" xfId="7859" xr:uid="{E62814FE-C52E-4D7A-9ABC-DD84D967FBF0}"/>
    <cellStyle name="Texto de Aviso 14" xfId="7860" xr:uid="{258ADDB7-BEC4-419A-8665-7CABB2EB8D94}"/>
    <cellStyle name="Texto de Aviso 15" xfId="7861" xr:uid="{63A9D51A-EC5A-4307-ABB7-1EBEA53539F3}"/>
    <cellStyle name="Texto de Aviso 16" xfId="7862" xr:uid="{64E378D6-BAF5-4358-B2EE-4410FBDE95C7}"/>
    <cellStyle name="Texto de Aviso 17" xfId="7863" xr:uid="{122A2F38-7746-4437-B4DC-18404F1A246F}"/>
    <cellStyle name="Texto de Aviso 18" xfId="14577" xr:uid="{8B424883-95B9-461F-B478-B4A0BF61FF40}"/>
    <cellStyle name="Texto de Aviso 19" xfId="14578" xr:uid="{D1271CBC-BBD7-43B9-AE32-973B177C6535}"/>
    <cellStyle name="Texto de Aviso 2" xfId="7864" xr:uid="{F0B40EB9-1411-4D1E-BEC6-1979C93EF44A}"/>
    <cellStyle name="Texto de Aviso 2 10" xfId="14579" xr:uid="{06032C89-84C9-4576-92D0-5AF651265758}"/>
    <cellStyle name="Texto de Aviso 2 11" xfId="14580" xr:uid="{EEC84022-FE43-4032-8CFD-708A4A693CED}"/>
    <cellStyle name="Texto de Aviso 2 12" xfId="43730" xr:uid="{123387F1-4C82-43A6-AF55-458420514831}"/>
    <cellStyle name="Texto de Aviso 2 13" xfId="43731" xr:uid="{2FE6CB56-47EB-45E4-84B7-661ABEE10060}"/>
    <cellStyle name="Texto de Aviso 2 14" xfId="43732" xr:uid="{FEA6FD50-6EC8-42BC-B507-FB3FBA2D21BC}"/>
    <cellStyle name="Texto de Aviso 2 2" xfId="7865" xr:uid="{B7FD1057-75CD-4B61-8C9B-FB2D0731A18B}"/>
    <cellStyle name="Texto de Aviso 2 2 10" xfId="14581" xr:uid="{BB2BCDA5-0F1C-4D2F-BD29-B2276895DE03}"/>
    <cellStyle name="Texto de Aviso 2 2 10 2" xfId="14582" xr:uid="{5F184C75-9FA8-4430-BD95-34995C4DEC30}"/>
    <cellStyle name="Texto de Aviso 2 2 11" xfId="14583" xr:uid="{C10B9854-6E86-482C-84D8-22E58960E1CB}"/>
    <cellStyle name="Texto de Aviso 2 2 12" xfId="14584" xr:uid="{C897929C-E539-4A24-AEB4-C9FE0ABE869E}"/>
    <cellStyle name="Texto de Aviso 2 2 13" xfId="14585" xr:uid="{20196BEC-A967-4929-BE12-050C5F4D3071}"/>
    <cellStyle name="Texto de Aviso 2 2 14" xfId="14586" xr:uid="{EA63B04A-6A9F-488D-A1C6-B4430EE0CB7B}"/>
    <cellStyle name="Texto de Aviso 2 2 15" xfId="14587" xr:uid="{3EB9A8F1-E4C9-4455-B3BD-9557C33A1B22}"/>
    <cellStyle name="Texto de Aviso 2 2 16" xfId="14588" xr:uid="{28A2A7F8-3AC2-40EF-827A-82F374C7D398}"/>
    <cellStyle name="Texto de Aviso 2 2 17" xfId="43733" xr:uid="{26604BE3-24B6-4C59-B2B2-E932E950A917}"/>
    <cellStyle name="Texto de Aviso 2 2 18" xfId="43734" xr:uid="{8B1EEF34-EA7F-4AC9-B635-F7E681E7CA0F}"/>
    <cellStyle name="Texto de Aviso 2 2 19" xfId="43735" xr:uid="{630CC969-A672-49E5-AEF1-2D1C52AEDB0C}"/>
    <cellStyle name="Texto de Aviso 2 2 2" xfId="7866" xr:uid="{A2929979-943E-41E6-A708-911503A6FB27}"/>
    <cellStyle name="Texto de Aviso 2 2 3" xfId="7867" xr:uid="{11020583-C79C-4340-AE08-16B3936A2230}"/>
    <cellStyle name="Texto de Aviso 2 2 4" xfId="7868" xr:uid="{2AB6FD72-FECC-44FC-A1F8-327ABB3F368E}"/>
    <cellStyle name="Texto de Aviso 2 2 5" xfId="7869" xr:uid="{1B46F887-B551-48AD-9E57-E5DC87A636B2}"/>
    <cellStyle name="Texto de Aviso 2 2 6" xfId="7870" xr:uid="{EF0AE484-B236-4CD8-BB0B-CBA1B5C6AD53}"/>
    <cellStyle name="Texto de Aviso 2 2 7" xfId="7871" xr:uid="{6C12F192-14E1-4459-9A3A-50F9BD6D6626}"/>
    <cellStyle name="Texto de Aviso 2 2 8" xfId="7872" xr:uid="{3F9A27BD-D4AE-4AB8-928D-831BBFCEFD03}"/>
    <cellStyle name="Texto de Aviso 2 2 9" xfId="7873" xr:uid="{405802DE-C4F9-4119-A75A-7607C5F06224}"/>
    <cellStyle name="Texto de Aviso 2 3" xfId="7874" xr:uid="{FED9621E-678D-45FD-8763-17417F5EB11C}"/>
    <cellStyle name="Texto de Aviso 2 4" xfId="7875" xr:uid="{3B754510-6026-4FAF-AF1C-037169967446}"/>
    <cellStyle name="Texto de Aviso 2 5" xfId="14589" xr:uid="{F751A417-7F63-4496-AAF2-15C7DFEF4C9C}"/>
    <cellStyle name="Texto de Aviso 2 6" xfId="14590" xr:uid="{81E002BC-29A4-4092-A370-E620BD367BE7}"/>
    <cellStyle name="Texto de Aviso 2 7" xfId="14591" xr:uid="{41603D9B-7499-451C-A428-3958789AABC6}"/>
    <cellStyle name="Texto de Aviso 2 8" xfId="14592" xr:uid="{D7E48DFB-79D1-4724-B811-0A45FA6AECF6}"/>
    <cellStyle name="Texto de Aviso 2 9" xfId="14593" xr:uid="{E32CA0EB-C3DF-4184-A5DC-F98653A0252A}"/>
    <cellStyle name="Texto de Aviso 20" xfId="14594" xr:uid="{45917C8C-9160-4E33-B3B8-8F6A1081C54C}"/>
    <cellStyle name="Texto de Aviso 21" xfId="14595" xr:uid="{72FDAFD7-EE17-4812-93C5-CACAD0CF76D2}"/>
    <cellStyle name="Texto de Aviso 22" xfId="14596" xr:uid="{2B00C2BD-63F7-4F1B-A065-865B0A4A1E46}"/>
    <cellStyle name="Texto de Aviso 23" xfId="14597" xr:uid="{C5BD689D-052A-46EE-A229-CF584B8D2426}"/>
    <cellStyle name="Texto de Aviso 24" xfId="14598" xr:uid="{D761B93F-E381-4C5D-9218-19D716C6722A}"/>
    <cellStyle name="Texto de Aviso 25" xfId="14599" xr:uid="{327B2614-1C82-49B9-813D-14E0104D6859}"/>
    <cellStyle name="Texto de Aviso 26" xfId="14600" xr:uid="{1E7CE242-B275-4EAA-BDE4-02D58AC87AC4}"/>
    <cellStyle name="Texto de Aviso 27" xfId="14601" xr:uid="{3FAF5F1C-FE55-49E5-BD27-517DC833DFEA}"/>
    <cellStyle name="Texto de Aviso 28" xfId="14602" xr:uid="{63F642C8-19E0-4662-8FFD-DCD04680D8EA}"/>
    <cellStyle name="Texto de Aviso 29" xfId="14603" xr:uid="{7C80FC03-0A89-45CB-A883-A2F1B8CDEF78}"/>
    <cellStyle name="Texto de Aviso 3" xfId="7876" xr:uid="{0B333750-59E6-4E78-B2AD-6EBF3D6F4854}"/>
    <cellStyle name="Texto de Aviso 3 2" xfId="7877" xr:uid="{71582851-AD34-442E-8E4A-D1F49468D026}"/>
    <cellStyle name="Texto de Aviso 3 3" xfId="7878" xr:uid="{46897F91-82C2-4F10-BFD0-588D15E728DA}"/>
    <cellStyle name="Texto de Aviso 3 4" xfId="7879" xr:uid="{8C627FD5-AC6D-47DC-8997-94757FA443AA}"/>
    <cellStyle name="Texto de Aviso 30" xfId="14604" xr:uid="{9C3CB3B1-867E-40F4-8788-D4D602B91CA4}"/>
    <cellStyle name="Texto de Aviso 31" xfId="14605" xr:uid="{505E962D-1A5E-4BE3-824A-0BD16523C434}"/>
    <cellStyle name="Texto de Aviso 32" xfId="14606" xr:uid="{F68870F9-9491-4FB5-8356-FA7AA5DDD329}"/>
    <cellStyle name="Texto de Aviso 33" xfId="14607" xr:uid="{1A2B0989-0DDA-445B-8B05-5F7EBCAEDECC}"/>
    <cellStyle name="Texto de Aviso 34" xfId="14608" xr:uid="{1753998C-4F05-443C-9E4C-33DD51944EBF}"/>
    <cellStyle name="Texto de Aviso 35" xfId="14609" xr:uid="{8610DBF3-62EA-4C9A-8BC0-7418D093CA14}"/>
    <cellStyle name="Texto de Aviso 36" xfId="14610" xr:uid="{6BAE4272-28AE-48C2-BD7F-E5815CDA074A}"/>
    <cellStyle name="Texto de Aviso 4" xfId="7880" xr:uid="{54470D72-DA43-4930-87D5-5A502C087F13}"/>
    <cellStyle name="Texto de Aviso 5" xfId="7881" xr:uid="{0F54CF75-3D9A-413C-B73B-1674B2DAB1AC}"/>
    <cellStyle name="Texto de Aviso 5 2" xfId="7882" xr:uid="{89AB8992-47C4-49F4-89DF-D11B319E5F15}"/>
    <cellStyle name="Texto de Aviso 5 3" xfId="7883" xr:uid="{D565DA79-C1D6-4646-856A-EDF311FC4EC2}"/>
    <cellStyle name="Texto de Aviso 6" xfId="7884" xr:uid="{8ADC3923-BD40-44F7-8F40-C17C5AFDB7D7}"/>
    <cellStyle name="Texto de Aviso 6 2" xfId="7885" xr:uid="{0E70B9E3-54F4-4096-BD42-82A2364AC5CD}"/>
    <cellStyle name="Texto de Aviso 6 3" xfId="7886" xr:uid="{DD0B0ACE-5609-4EE4-B492-CF2BB4B2758E}"/>
    <cellStyle name="Texto de Aviso 7" xfId="7887" xr:uid="{B4D2BFE2-4F44-46D4-AC55-48F8C2DC0120}"/>
    <cellStyle name="Texto de Aviso 7 2" xfId="7888" xr:uid="{0E92EAA4-B08C-4B79-9DF9-6F47F42F5C80}"/>
    <cellStyle name="Texto de Aviso 7 3" xfId="7889" xr:uid="{54E1AEED-9F1D-4255-9E73-1FFB3D4C623D}"/>
    <cellStyle name="Texto de Aviso 8" xfId="7890" xr:uid="{F77FEB4C-915D-457C-A984-ACBD8E0C0B09}"/>
    <cellStyle name="Texto de Aviso 8 2" xfId="7891" xr:uid="{E349CCF8-44D4-438D-B9F8-490C182A9AB1}"/>
    <cellStyle name="Texto de Aviso 8 3" xfId="7892" xr:uid="{6BE32978-5F88-4BDF-9739-F6DE2C8807EA}"/>
    <cellStyle name="Texto de Aviso 9" xfId="7893" xr:uid="{C4E430BF-3580-4674-8BBB-AC92A0D797ED}"/>
    <cellStyle name="Texto de Aviso 9 2" xfId="7894" xr:uid="{1855FB87-08EB-4ABF-A3A2-379B68B0A436}"/>
    <cellStyle name="Texto de Aviso 9 3" xfId="7895" xr:uid="{8FB496D7-59B3-4CE1-B4DD-63B53BF2B6E7}"/>
    <cellStyle name="Texto Explicativo" xfId="478" builtinId="53" customBuiltin="1"/>
    <cellStyle name="Texto Explicativo 10" xfId="7896" xr:uid="{7C376C73-0833-4B4B-88AB-80F07DCC9791}"/>
    <cellStyle name="Texto Explicativo 10 2" xfId="7897" xr:uid="{25EAF564-011F-4262-A6DD-61EE441BCF6E}"/>
    <cellStyle name="Texto Explicativo 10 3" xfId="7898" xr:uid="{2FE2D5DC-8EEE-4425-BBC5-73A01651D0A2}"/>
    <cellStyle name="Texto Explicativo 11" xfId="7899" xr:uid="{E74A996D-1B73-4DE6-9036-7C887FCAF4D3}"/>
    <cellStyle name="Texto Explicativo 11 2" xfId="7900" xr:uid="{D79C0692-33BB-41AD-9F11-3757E0196D11}"/>
    <cellStyle name="Texto Explicativo 11 3" xfId="7901" xr:uid="{0DF80F5C-6005-4AE9-8AEA-60217269934A}"/>
    <cellStyle name="Texto Explicativo 12" xfId="7902" xr:uid="{09FF8EAD-CD70-4488-A6D9-47B4D894B173}"/>
    <cellStyle name="Texto Explicativo 12 2" xfId="7903" xr:uid="{A2BB4F23-65D4-4BA1-81F8-6D1B31B25978}"/>
    <cellStyle name="Texto Explicativo 12 3" xfId="7904" xr:uid="{0A073E81-E044-45B3-8D80-D3F6036BE0F3}"/>
    <cellStyle name="Texto Explicativo 13" xfId="7905" xr:uid="{FFCD3A26-7106-49DD-8C77-F6F5DFB7995B}"/>
    <cellStyle name="Texto Explicativo 14" xfId="7906" xr:uid="{3E578CE8-3CB6-4642-AEAC-1ECEB14B067E}"/>
    <cellStyle name="Texto Explicativo 15" xfId="7907" xr:uid="{8E7D61FE-5D45-4A1C-9768-F1031FA65170}"/>
    <cellStyle name="Texto Explicativo 16" xfId="7908" xr:uid="{6BC53C5F-BDFE-44EE-9931-907675063E68}"/>
    <cellStyle name="Texto Explicativo 17" xfId="7909" xr:uid="{D37D926C-169A-4202-A5E5-09F3B5F018C3}"/>
    <cellStyle name="Texto Explicativo 18" xfId="14611" xr:uid="{9BF9B869-A21E-4391-8261-AF12DDB96A8A}"/>
    <cellStyle name="Texto Explicativo 19" xfId="14612" xr:uid="{871956F4-E571-4489-AA00-48889C718941}"/>
    <cellStyle name="Texto Explicativo 2" xfId="7910" xr:uid="{63EF43D1-6C06-4AE7-A555-DE3C3B1AA32F}"/>
    <cellStyle name="Texto Explicativo 2 10" xfId="14613" xr:uid="{B30CE8E7-CD7C-4714-916E-6605E535B6F4}"/>
    <cellStyle name="Texto Explicativo 2 11" xfId="14614" xr:uid="{4AC29C35-635C-48F8-863F-52C59C20B080}"/>
    <cellStyle name="Texto Explicativo 2 12" xfId="43736" xr:uid="{26B4E76F-001F-4C52-8E71-D48A42F92B13}"/>
    <cellStyle name="Texto Explicativo 2 13" xfId="43737" xr:uid="{13B1D693-EC47-493D-9E82-8664E3F09E3B}"/>
    <cellStyle name="Texto Explicativo 2 14" xfId="43738" xr:uid="{0AAE6007-C841-4D11-BD18-873C8A46AED6}"/>
    <cellStyle name="Texto Explicativo 2 2" xfId="7911" xr:uid="{7689D511-5661-4091-9E3F-B9D2A89A995E}"/>
    <cellStyle name="Texto Explicativo 2 2 10" xfId="14615" xr:uid="{4CAAF4F0-8B23-4429-8CED-7E5EC9FD4364}"/>
    <cellStyle name="Texto Explicativo 2 2 10 2" xfId="14616" xr:uid="{910F396B-2FA0-409F-966E-0B01A66920D2}"/>
    <cellStyle name="Texto Explicativo 2 2 11" xfId="14617" xr:uid="{E4557BBF-A9D4-41EF-B033-C563FF4CB810}"/>
    <cellStyle name="Texto Explicativo 2 2 12" xfId="14618" xr:uid="{40C2150B-E913-4767-BE35-47C87C1B8E51}"/>
    <cellStyle name="Texto Explicativo 2 2 13" xfId="14619" xr:uid="{D2C2814C-5998-4F9E-B449-69B3B78AECC7}"/>
    <cellStyle name="Texto Explicativo 2 2 14" xfId="14620" xr:uid="{2F327609-13C5-40F2-A456-B943756133B1}"/>
    <cellStyle name="Texto Explicativo 2 2 15" xfId="14621" xr:uid="{59A23AD7-52E3-4A6C-94CA-C799B92CE8D0}"/>
    <cellStyle name="Texto Explicativo 2 2 16" xfId="14622" xr:uid="{E1BCE2D6-1080-446C-A652-1B78C56F7B68}"/>
    <cellStyle name="Texto Explicativo 2 2 17" xfId="43739" xr:uid="{5AEA7C1A-0B1C-4659-9E34-A534E621931E}"/>
    <cellStyle name="Texto Explicativo 2 2 18" xfId="43740" xr:uid="{C5491581-F771-4F65-B8C9-6123BB9BF427}"/>
    <cellStyle name="Texto Explicativo 2 2 19" xfId="43741" xr:uid="{47523057-F78B-4FE5-89C0-9EEE6314A312}"/>
    <cellStyle name="Texto Explicativo 2 2 2" xfId="7912" xr:uid="{1016BE34-0B76-4575-AB0A-74446F54192C}"/>
    <cellStyle name="Texto Explicativo 2 2 3" xfId="7913" xr:uid="{D1697192-E893-4E94-9277-C4DFEABEEFDF}"/>
    <cellStyle name="Texto Explicativo 2 2 4" xfId="7914" xr:uid="{1B968BFE-C1D1-448B-AD45-D3A98AC0ECBC}"/>
    <cellStyle name="Texto Explicativo 2 2 5" xfId="7915" xr:uid="{E3E41629-D312-474E-B6C8-083605FC892C}"/>
    <cellStyle name="Texto Explicativo 2 2 6" xfId="7916" xr:uid="{A172D721-005F-45C7-AA90-F5BDA4765BC3}"/>
    <cellStyle name="Texto Explicativo 2 2 7" xfId="7917" xr:uid="{1266BEA8-3DC7-47F3-9E04-54BA780DF9BC}"/>
    <cellStyle name="Texto Explicativo 2 2 8" xfId="7918" xr:uid="{35B4071B-9719-475D-BEBF-A84549944BEF}"/>
    <cellStyle name="Texto Explicativo 2 2 9" xfId="7919" xr:uid="{35AFF6B9-D3F0-4F57-AA12-818ADC14A21B}"/>
    <cellStyle name="Texto Explicativo 2 3" xfId="7920" xr:uid="{AB50626B-22C4-42A7-A382-E293285D6254}"/>
    <cellStyle name="Texto Explicativo 2 4" xfId="7921" xr:uid="{22C281B1-DB4A-4A7D-B94C-4AAD2ADEDEAB}"/>
    <cellStyle name="Texto Explicativo 2 5" xfId="14623" xr:uid="{ED96683B-1CAC-4F69-848F-977390CC7FE5}"/>
    <cellStyle name="Texto Explicativo 2 6" xfId="14624" xr:uid="{AAC306D6-D542-477C-896F-493EE5F72E21}"/>
    <cellStyle name="Texto Explicativo 2 7" xfId="14625" xr:uid="{9F3D8C1D-17D8-4A94-A1F5-A9386CE795BD}"/>
    <cellStyle name="Texto Explicativo 2 8" xfId="14626" xr:uid="{1DE91971-BE00-407B-A716-FB3FE2E9F5CD}"/>
    <cellStyle name="Texto Explicativo 2 9" xfId="14627" xr:uid="{5A644A87-274C-4B13-BB17-D5B847192209}"/>
    <cellStyle name="Texto Explicativo 20" xfId="14628" xr:uid="{8B5CA637-FCC4-4686-9491-63FD051CA0BA}"/>
    <cellStyle name="Texto Explicativo 21" xfId="14629" xr:uid="{322F6E11-94BD-4D41-92F4-A2D498BCF687}"/>
    <cellStyle name="Texto Explicativo 22" xfId="14630" xr:uid="{C7986A19-3A2E-4A02-9C16-7573A1069397}"/>
    <cellStyle name="Texto Explicativo 23" xfId="14631" xr:uid="{F4FD055E-099D-487A-B691-A0B7B14C7A52}"/>
    <cellStyle name="Texto Explicativo 24" xfId="14632" xr:uid="{0351E92D-4534-464C-9021-634030315626}"/>
    <cellStyle name="Texto Explicativo 25" xfId="14633" xr:uid="{8A4DAFB3-5035-4485-A03D-B8ECFAC412C3}"/>
    <cellStyle name="Texto Explicativo 26" xfId="14634" xr:uid="{C5CD59E3-A5B9-4BD3-A6EC-34230B153C5F}"/>
    <cellStyle name="Texto Explicativo 27" xfId="14635" xr:uid="{AD444492-9DB8-421B-9D6F-F2373A67EFD4}"/>
    <cellStyle name="Texto Explicativo 28" xfId="14636" xr:uid="{C7C08D9F-B22D-4709-9D62-9A0CD5845E6B}"/>
    <cellStyle name="Texto Explicativo 29" xfId="14637" xr:uid="{55BE9732-CBEC-4020-B18D-E9961D31E815}"/>
    <cellStyle name="Texto Explicativo 3" xfId="7922" xr:uid="{57A4611C-D76B-4B23-8338-4A195ABDC40D}"/>
    <cellStyle name="Texto Explicativo 3 2" xfId="7923" xr:uid="{B2C5A090-6E17-4C9A-BFA8-649D5C9B2851}"/>
    <cellStyle name="Texto Explicativo 3 3" xfId="7924" xr:uid="{766671DB-F0FC-4679-93CD-B959BD488E9A}"/>
    <cellStyle name="Texto Explicativo 3 4" xfId="7925" xr:uid="{C1513870-6BBE-412A-A9D5-D2429F8736A3}"/>
    <cellStyle name="Texto Explicativo 30" xfId="14638" xr:uid="{1DC98961-D264-4CC4-A943-CFE1DB9E4D87}"/>
    <cellStyle name="Texto Explicativo 31" xfId="14639" xr:uid="{7EE06B82-4798-4404-8D9C-24E7D7B1F57F}"/>
    <cellStyle name="Texto Explicativo 32" xfId="14640" xr:uid="{FB6196F5-B3F9-4301-BF11-374E22BBBF7E}"/>
    <cellStyle name="Texto Explicativo 33" xfId="14641" xr:uid="{8FDD6422-2A78-42D2-AE34-0003AB14BCF1}"/>
    <cellStyle name="Texto Explicativo 34" xfId="14642" xr:uid="{CAD7BCE8-D815-46F8-9DF3-8CB9A68B43EF}"/>
    <cellStyle name="Texto Explicativo 35" xfId="14643" xr:uid="{DBD33D70-66BF-48C8-A2A2-3A2AF180E319}"/>
    <cellStyle name="Texto Explicativo 36" xfId="14644" xr:uid="{11CB628B-1A0D-4C1F-88C2-F24BB481E6F7}"/>
    <cellStyle name="Texto Explicativo 4" xfId="7926" xr:uid="{C632B594-272E-42B0-B624-B80DA7BEBD31}"/>
    <cellStyle name="Texto Explicativo 5" xfId="7927" xr:uid="{5D186494-3DB9-4777-962D-7B69474563D3}"/>
    <cellStyle name="Texto Explicativo 5 2" xfId="7928" xr:uid="{EE7C5BE0-AB52-446F-B3EA-AAE993FBD50E}"/>
    <cellStyle name="Texto Explicativo 5 3" xfId="7929" xr:uid="{5B7A8264-FA98-4511-AA76-096ED9035D43}"/>
    <cellStyle name="Texto Explicativo 6" xfId="7930" xr:uid="{13E44618-445A-4D15-A6EB-58363BAF0074}"/>
    <cellStyle name="Texto Explicativo 6 2" xfId="7931" xr:uid="{C7A3947B-3B73-462C-8483-FCDF784838A9}"/>
    <cellStyle name="Texto Explicativo 6 3" xfId="7932" xr:uid="{7FC012EA-CA48-4228-A3BC-7497A9AC9D2C}"/>
    <cellStyle name="Texto Explicativo 7" xfId="7933" xr:uid="{252D8643-9A77-4900-9039-873AADBE7333}"/>
    <cellStyle name="Texto Explicativo 7 2" xfId="7934" xr:uid="{E8D00FA5-18DF-4AB7-A0AF-D53F24F28E59}"/>
    <cellStyle name="Texto Explicativo 7 3" xfId="7935" xr:uid="{BE54F018-2209-4E64-9727-516557058402}"/>
    <cellStyle name="Texto Explicativo 8" xfId="7936" xr:uid="{7E7573A7-203A-4DCA-A168-F899CDF9A3CE}"/>
    <cellStyle name="Texto Explicativo 8 2" xfId="7937" xr:uid="{0272CEAE-5D1B-4CFD-B527-6DC1F2E222BA}"/>
    <cellStyle name="Texto Explicativo 8 3" xfId="7938" xr:uid="{926A8FFA-6262-4529-ACE6-7AF20048E996}"/>
    <cellStyle name="Texto Explicativo 9" xfId="7939" xr:uid="{35C7623B-612A-434B-8FAD-74F1855D2A5D}"/>
    <cellStyle name="Texto Explicativo 9 2" xfId="7940" xr:uid="{89767B7C-56F2-41CA-B70B-0BB33C8064FE}"/>
    <cellStyle name="Texto Explicativo 9 3" xfId="7941" xr:uid="{7DE08B2C-22EF-4461-80B8-9661AF641653}"/>
    <cellStyle name="þ_x001d_ð'_x000c_ïþ÷_x000c_âþU_x0001_o_x0014_x_x001c__x0007__x0001__x0001_" xfId="14645" xr:uid="{3D9BD2E7-BFE2-4FE8-B1D2-9DBA182E584E}"/>
    <cellStyle name="Thousands (0)" xfId="14646" xr:uid="{6C232FB0-B2A5-4A93-AA20-BE376A35CD48}"/>
    <cellStyle name="Thousands (1)" xfId="14647" xr:uid="{C2BF6E63-58C9-4727-8021-D052DE7C6CF1}"/>
    <cellStyle name="Tickmark" xfId="7942" xr:uid="{3DF55F66-21B7-444D-9080-2C3969D14227}"/>
    <cellStyle name="Tilbod" xfId="7943" xr:uid="{37092C3B-1BEA-4343-B2EF-540963E68EA8}"/>
    <cellStyle name="time" xfId="14648" xr:uid="{846CC4EA-0426-4E33-8346-D6B9A7482C6F}"/>
    <cellStyle name="Times rmn" xfId="7944" xr:uid="{15B45F13-8281-474A-A7E8-0906F2FD3455}"/>
    <cellStyle name="Title 2" xfId="4057" xr:uid="{B7DC14B8-A0FD-4A02-AC87-0DDB3A25D66E}"/>
    <cellStyle name="Title 2 10" xfId="7945" xr:uid="{48C8EA22-EAD6-403F-ABBA-8CB6E431F11C}"/>
    <cellStyle name="Title 2 2" xfId="7946" xr:uid="{A2A142D4-259D-4BE4-AE31-38F70ED96CF6}"/>
    <cellStyle name="Title 2 3" xfId="7947" xr:uid="{C6701A77-A8F7-4878-8572-FAF900069B2C}"/>
    <cellStyle name="Title 2 4" xfId="7948" xr:uid="{F95CE5FB-8FBB-4CB2-A81A-305133262DF7}"/>
    <cellStyle name="Title 2 5" xfId="7949" xr:uid="{071F13D6-B679-4336-BBB8-D6614EF91B61}"/>
    <cellStyle name="Title 2 6" xfId="7950" xr:uid="{382F896F-F547-4987-A849-0B951CDFB32D}"/>
    <cellStyle name="Title 2 7" xfId="7951" xr:uid="{B1B9C0F9-AE5E-48C9-80EF-63A30165AA53}"/>
    <cellStyle name="Title 2 8" xfId="7952" xr:uid="{A0DA748A-B9B4-4A4F-8996-CBB7612C3429}"/>
    <cellStyle name="Title 2 9" xfId="7953" xr:uid="{92FBFFBA-2F0E-4FBC-ACD5-FC5C1AFC63DC}"/>
    <cellStyle name="Title 3" xfId="7954" xr:uid="{137104C7-60D1-42B5-96B2-6384725F0585}"/>
    <cellStyle name="Title 3 2" xfId="7955" xr:uid="{73AB2C68-FB74-4625-9438-22D0085569A6}"/>
    <cellStyle name="Title 3 3" xfId="7956" xr:uid="{493AA38C-0B9B-48B8-B2C6-CF9F4AF09994}"/>
    <cellStyle name="Title 3 4" xfId="7957" xr:uid="{97C2041A-96F5-4921-B2CB-CF1CE0F04AA4}"/>
    <cellStyle name="Title 3 5" xfId="7958" xr:uid="{5C027840-1D3F-4814-AA25-A6A3F0807AA5}"/>
    <cellStyle name="Title 3 6" xfId="7959" xr:uid="{A37989AE-D411-4F4E-90E2-53DF11DF92BC}"/>
    <cellStyle name="Title 3 7" xfId="7960" xr:uid="{3B42D780-5F84-49CC-A2AA-DEC38F728C5C}"/>
    <cellStyle name="Title 3 8" xfId="7961" xr:uid="{FC310E5B-09AF-40CC-BD8C-E3A385E4FAD1}"/>
    <cellStyle name="Title 3 9" xfId="7962" xr:uid="{1803AE36-25C0-4A35-9BDA-75277D9CBD52}"/>
    <cellStyle name="Title 4" xfId="7963" xr:uid="{CFEFA863-0F36-4BBD-AC48-CAD80932FF58}"/>
    <cellStyle name="Title 4 2" xfId="7964" xr:uid="{A40F60D5-5537-4A87-A55F-E35D4D7D72A3}"/>
    <cellStyle name="Title 4 3" xfId="7965" xr:uid="{A0B72AFB-E85A-4FA7-A038-698CF8479DA7}"/>
    <cellStyle name="Title 4 4" xfId="7966" xr:uid="{25331BD3-B84E-4717-B7E0-4B4CB92364CF}"/>
    <cellStyle name="Title 4 5" xfId="7967" xr:uid="{F577441B-E06E-41CC-803F-8D08149C9FC5}"/>
    <cellStyle name="Title 4 6" xfId="7968" xr:uid="{C848AFD4-07F5-46EC-BECA-9EA1AE850807}"/>
    <cellStyle name="Title 4 7" xfId="7969" xr:uid="{6540D64B-381D-4953-973B-0DED1A833CD2}"/>
    <cellStyle name="Title 4 8" xfId="7970" xr:uid="{8848DD7E-802C-4FFE-B650-0AD69F5641D3}"/>
    <cellStyle name="Title 4 9" xfId="7971" xr:uid="{A5933D3F-0E1B-4232-A428-945E45A6EDFF}"/>
    <cellStyle name="Title 5" xfId="52311" xr:uid="{A54C6064-0E0D-477E-866F-C72E2CE6341E}"/>
    <cellStyle name="Título 1" xfId="465" builtinId="16" customBuiltin="1"/>
    <cellStyle name="Título 1 10" xfId="7972" xr:uid="{2995A09E-CD45-41EA-B55A-3FAAA80CA6FC}"/>
    <cellStyle name="Título 1 10 2" xfId="7973" xr:uid="{AC7C2CA8-F811-472A-B6D8-41E05C25CD79}"/>
    <cellStyle name="Título 1 10 3" xfId="7974" xr:uid="{913C9A1F-6500-4702-B109-80A73A6731B9}"/>
    <cellStyle name="Título 1 11" xfId="7975" xr:uid="{094B5241-0913-4333-AD6F-14707112A95C}"/>
    <cellStyle name="Título 1 11 2" xfId="7976" xr:uid="{CF2248E3-58C8-4775-BCC3-3DA9436D110C}"/>
    <cellStyle name="Título 1 11 3" xfId="7977" xr:uid="{E0252F24-2C2B-4A0E-84C5-81AB9C367B33}"/>
    <cellStyle name="Título 1 12" xfId="7978" xr:uid="{DF29B0A8-C0E8-4D04-A254-CC9C27E4353A}"/>
    <cellStyle name="Título 1 12 2" xfId="7979" xr:uid="{E0C90DDF-8AC6-47F2-B23A-DC5A861ABD66}"/>
    <cellStyle name="Título 1 12 3" xfId="7980" xr:uid="{70F910B2-7F7A-4F63-A819-86E8D0BAFF10}"/>
    <cellStyle name="Título 1 13" xfId="7981" xr:uid="{48AA13AD-6933-4FFD-9E9A-376CFFDB0059}"/>
    <cellStyle name="Título 1 14" xfId="7982" xr:uid="{D16AB812-C528-4570-9034-EA3E3E76E804}"/>
    <cellStyle name="Título 1 15" xfId="7983" xr:uid="{53EA49D6-F893-4A6F-9259-680C631ABE1E}"/>
    <cellStyle name="Título 1 16" xfId="7984" xr:uid="{31659163-24C4-4C9C-B316-241922D5605A}"/>
    <cellStyle name="Título 1 17" xfId="7985" xr:uid="{AE391BC4-8A23-4D2C-A3B8-2E9B189F22F0}"/>
    <cellStyle name="Título 1 18" xfId="14649" xr:uid="{8BD119E4-78D1-44B2-A4F3-3E63D3C67757}"/>
    <cellStyle name="Título 1 19" xfId="14650" xr:uid="{87D89807-071F-4A57-8206-15EB40194F8E}"/>
    <cellStyle name="Título 1 2" xfId="7986" xr:uid="{60B91A30-9392-4C74-A723-2A39383102C2}"/>
    <cellStyle name="Título 1 2 10" xfId="14651" xr:uid="{2BDECF7F-8004-41ED-9770-7E12DB6F3DB9}"/>
    <cellStyle name="Título 1 2 11" xfId="14652" xr:uid="{983DA06C-A3BF-4B7C-8764-A5259CE6D7F3}"/>
    <cellStyle name="Título 1 2 12" xfId="43742" xr:uid="{786BC394-9F4F-4EB5-A24F-73F075C284D5}"/>
    <cellStyle name="Título 1 2 13" xfId="43743" xr:uid="{67E31A76-2CB1-42E0-9548-E0F2748D1750}"/>
    <cellStyle name="Título 1 2 14" xfId="43744" xr:uid="{42463E3E-0085-47E7-AC8B-4D96824250D9}"/>
    <cellStyle name="Título 1 2 2" xfId="7987" xr:uid="{4E9A4567-7436-4B97-A59D-AE91535D6D05}"/>
    <cellStyle name="Título 1 2 2 10" xfId="43745" xr:uid="{015E683F-A228-4AEC-B2E9-4473794865F1}"/>
    <cellStyle name="Título 1 2 2 11" xfId="43746" xr:uid="{8BB1B6E8-96FD-46E0-9048-E19ECFA2962E}"/>
    <cellStyle name="Título 1 2 2 12" xfId="43747" xr:uid="{2231D4B1-5A55-48B3-AA57-E634C6D51779}"/>
    <cellStyle name="Título 1 2 2 2" xfId="7988" xr:uid="{574B9B58-C30F-424F-ACE0-CF269222128A}"/>
    <cellStyle name="Título 1 2 2 2 10" xfId="43748" xr:uid="{504A0B9C-BD25-4DA4-B4ED-E3F555A5EA7C}"/>
    <cellStyle name="Título 1 2 2 2 11" xfId="43749" xr:uid="{D57C5D4B-AA95-456F-81A5-A0A6EBB430D9}"/>
    <cellStyle name="Título 1 2 2 2 12" xfId="43750" xr:uid="{7A199505-4A46-4947-9215-C376E3A0FC41}"/>
    <cellStyle name="Título 1 2 2 2 2" xfId="14653" xr:uid="{8F4572E4-1BEE-4562-AE9D-1CBBE5FCA9E8}"/>
    <cellStyle name="Título 1 2 2 2 2 2" xfId="14654" xr:uid="{8F83F981-F1BF-471F-88EA-BFFF042A6E4A}"/>
    <cellStyle name="Título 1 2 2 2 2 2 2" xfId="43751" xr:uid="{0EF8EA2B-DF36-477D-AD21-708026ADF4D3}"/>
    <cellStyle name="Título 1 2 2 2 2 2 2 2" xfId="43752" xr:uid="{61CDF283-0D75-450C-9438-A42F831D518D}"/>
    <cellStyle name="Título 1 2 2 2 2 2 2 2 2" xfId="43753" xr:uid="{EA430ADD-A33B-470C-9109-1EF32D81A57A}"/>
    <cellStyle name="Título 1 2 2 2 2 2 2 2 2 2" xfId="43754" xr:uid="{F240E7A2-C27A-40B3-A2A6-C91A4AD79482}"/>
    <cellStyle name="Título 1 2 2 2 2 2 2 2 2 2 2" xfId="43755" xr:uid="{B9D5E5AA-1F40-40EF-83E0-782C80254235}"/>
    <cellStyle name="Título 1 2 2 2 2 2 2 2 2 2 2 2" xfId="43756" xr:uid="{48DB7AED-1BA9-4637-8B36-C77ED47895E2}"/>
    <cellStyle name="Título 1 2 2 2 2 2 2 2 2 3" xfId="43757" xr:uid="{A710F13D-84B7-45AB-B934-73B9964B8CE1}"/>
    <cellStyle name="Título 1 2 2 2 2 2 2 2 3" xfId="43758" xr:uid="{CE3C287A-14ED-4E72-94AA-90CB0EF5C310}"/>
    <cellStyle name="Título 1 2 2 2 2 2 2 3" xfId="43759" xr:uid="{11634836-696D-4A84-AC45-2002A057C3DF}"/>
    <cellStyle name="Título 1 2 2 2 2 2 2 4" xfId="43760" xr:uid="{C3530034-F53A-467B-8EF0-C242756558C3}"/>
    <cellStyle name="Título 1 2 2 2 2 2 3" xfId="43761" xr:uid="{55D31DBF-8205-477B-95FB-598682E85BA4}"/>
    <cellStyle name="Título 1 2 2 2 2 2 4" xfId="43762" xr:uid="{E8CC5996-AE6D-4094-AC5B-6B946CEDAC8B}"/>
    <cellStyle name="Título 1 2 2 2 2 3" xfId="43763" xr:uid="{1C587153-2B83-4C63-BDBA-D2DC70D85954}"/>
    <cellStyle name="Título 1 2 2 2 2 4" xfId="43764" xr:uid="{AA6F79F5-44C7-411B-9C0A-C78F4DF465DD}"/>
    <cellStyle name="Título 1 2 2 2 2 5" xfId="43765" xr:uid="{3A403176-BE1D-4A68-80A5-FA00B329B149}"/>
    <cellStyle name="Título 1 2 2 2 3" xfId="14655" xr:uid="{6FD8B721-2373-434E-826D-9506AE15D2D8}"/>
    <cellStyle name="Título 1 2 2 2 4" xfId="14656" xr:uid="{3BE93A41-EA09-4AAD-9EEA-D40C4CDEAA86}"/>
    <cellStyle name="Título 1 2 2 2 5" xfId="14657" xr:uid="{3E0BE3D7-EE1A-4B07-B0DE-139F53CF4680}"/>
    <cellStyle name="Título 1 2 2 2 6" xfId="14658" xr:uid="{5C7719F9-F029-427F-BE2C-F32B004580E8}"/>
    <cellStyle name="Título 1 2 2 2 7" xfId="14659" xr:uid="{F88F5F73-A8B6-4E4A-9221-29E1992F7642}"/>
    <cellStyle name="Título 1 2 2 2 8" xfId="14660" xr:uid="{C47C39C6-48B2-4870-B2EF-7A036AC2F620}"/>
    <cellStyle name="Título 1 2 2 2 9" xfId="14661" xr:uid="{7FF32FFE-6776-4050-9619-55EE955A1733}"/>
    <cellStyle name="Título 1 2 2 3" xfId="14662" xr:uid="{45B0126B-CD5F-45E5-80C7-E1E855097380}"/>
    <cellStyle name="Título 1 2 2 3 2" xfId="14663" xr:uid="{C3FAD556-EB9F-4C7E-93DD-E77537D010A1}"/>
    <cellStyle name="Título 1 2 2 4" xfId="14664" xr:uid="{89022C10-2037-4456-B817-616589680472}"/>
    <cellStyle name="Título 1 2 2 5" xfId="14665" xr:uid="{C4F1E542-A7A9-4155-9034-158DA40674B5}"/>
    <cellStyle name="Título 1 2 2 6" xfId="14666" xr:uid="{45584CF4-B224-4AD2-BE0D-EB207A55F8EF}"/>
    <cellStyle name="Título 1 2 2 7" xfId="14667" xr:uid="{CAE267E7-992D-4726-8462-866B87C11B10}"/>
    <cellStyle name="Título 1 2 2 8" xfId="14668" xr:uid="{B0321371-647E-4A4D-BFBB-21C0BA9E3F20}"/>
    <cellStyle name="Título 1 2 2 9" xfId="14669" xr:uid="{3420A6FD-7683-4D12-935D-831A0B73134D}"/>
    <cellStyle name="Título 1 2 3" xfId="7989" xr:uid="{8C991326-F665-4585-BBC2-1B5F831AC899}"/>
    <cellStyle name="Título 1 2 4" xfId="7990" xr:uid="{BCAC274A-1B2F-404B-BE42-6435D7AB7657}"/>
    <cellStyle name="Título 1 2 5" xfId="14670" xr:uid="{69F99934-471F-4F18-A731-54B136393889}"/>
    <cellStyle name="Título 1 2 5 2" xfId="14671" xr:uid="{982193A0-BD9F-46F9-83B9-E30D2F9FC4C8}"/>
    <cellStyle name="Título 1 2 6" xfId="14672" xr:uid="{7244F686-3651-4A45-B82E-667B331D19EC}"/>
    <cellStyle name="Título 1 2 7" xfId="14673" xr:uid="{3FB05559-7EE3-467D-BC93-5EFE1B8DF67C}"/>
    <cellStyle name="Título 1 2 8" xfId="14674" xr:uid="{01D1A63A-1141-488F-863A-1DBCC9CFCFC1}"/>
    <cellStyle name="Título 1 2 9" xfId="14675" xr:uid="{873F2766-1198-4C4C-88BE-1FD688FFBB1D}"/>
    <cellStyle name="Título 1 20" xfId="14676" xr:uid="{D4B211AE-0C07-43D6-BBE1-6FCCC3D23E66}"/>
    <cellStyle name="Título 1 21" xfId="14677" xr:uid="{11647196-C9D8-4C57-BA91-9FD60E1F6527}"/>
    <cellStyle name="Título 1 22" xfId="14678" xr:uid="{628EAD06-2105-46A2-B62A-83BFA85FCBF2}"/>
    <cellStyle name="Título 1 23" xfId="14679" xr:uid="{B247E0A2-6575-4F56-99E7-65630678E7D8}"/>
    <cellStyle name="Título 1 24" xfId="14680" xr:uid="{C46EEA56-E362-42FD-B88D-E8344CD7D562}"/>
    <cellStyle name="Título 1 25" xfId="14681" xr:uid="{1D8D3953-8AE3-4A37-949B-C6CD8AE44C7B}"/>
    <cellStyle name="Título 1 26" xfId="14682" xr:uid="{3502468A-E77C-4F73-84A8-45503A2F42D7}"/>
    <cellStyle name="Título 1 27" xfId="14683" xr:uid="{22CB7E4C-DC79-418F-A800-A3058033151D}"/>
    <cellStyle name="Título 1 28" xfId="14684" xr:uid="{2EF0F1B7-6469-46BB-B837-2664A8AFCB41}"/>
    <cellStyle name="Título 1 29" xfId="14685" xr:uid="{E8E033CB-0F90-48E6-9C00-A709923DF32B}"/>
    <cellStyle name="Título 1 3" xfId="7991" xr:uid="{83E35CA1-77DD-4C3A-9578-2B1B8743EFDD}"/>
    <cellStyle name="Título 1 3 2" xfId="7992" xr:uid="{2C303F6D-D5B0-4C4D-A6D4-E426A1104ECC}"/>
    <cellStyle name="Título 1 3 3" xfId="7993" xr:uid="{F9F68C23-B6D4-45C0-A2E6-CCDCAA44024F}"/>
    <cellStyle name="Título 1 3 4" xfId="7994" xr:uid="{7858F162-1245-48F6-B1C7-59584216C026}"/>
    <cellStyle name="Título 1 30" xfId="14686" xr:uid="{2A9E56B9-2209-4326-888A-10390C77DD54}"/>
    <cellStyle name="Título 1 31" xfId="14687" xr:uid="{FA68C3FD-6D70-4FDD-A667-A84EE724A57B}"/>
    <cellStyle name="Título 1 32" xfId="14688" xr:uid="{1ECEFDD3-BD6D-4F6C-9013-FAD72098DA97}"/>
    <cellStyle name="Título 1 33" xfId="14689" xr:uid="{52A6D410-7445-49E9-ACD7-302E499A1FE3}"/>
    <cellStyle name="Título 1 34" xfId="14690" xr:uid="{9B63F989-8DB9-425F-8840-C2044C35758B}"/>
    <cellStyle name="Título 1 35" xfId="14691" xr:uid="{A11942B0-E988-4AD9-9CA3-314AE3822465}"/>
    <cellStyle name="Título 1 36" xfId="14692" xr:uid="{6B8E6410-1C39-44B0-809A-5E726A847431}"/>
    <cellStyle name="Título 1 4" xfId="7995" xr:uid="{6E2AD78A-88DC-4848-A4C4-E2940DDAFBF2}"/>
    <cellStyle name="Título 1 5" xfId="7996" xr:uid="{D1A4E585-C8D5-4D07-A5AC-9CAAF7B171BD}"/>
    <cellStyle name="Título 1 5 2" xfId="7997" xr:uid="{3CB1ABC7-6E3D-4237-BAC0-47A637C2776B}"/>
    <cellStyle name="Título 1 5 3" xfId="7998" xr:uid="{7A2BF862-BA0D-4844-9EA8-3672005AAE71}"/>
    <cellStyle name="Título 1 6" xfId="7999" xr:uid="{73CDDFE5-740A-4B8A-89FC-69B33FA92B99}"/>
    <cellStyle name="Título 1 6 2" xfId="8000" xr:uid="{0B8FFD45-4D2B-433E-A31D-D12720E04670}"/>
    <cellStyle name="Título 1 6 3" xfId="8001" xr:uid="{95F620E5-45B1-421A-8324-3A53EFB94EC7}"/>
    <cellStyle name="Título 1 7" xfId="8002" xr:uid="{402A3526-82FA-41CF-81F2-A783FA7C2A3F}"/>
    <cellStyle name="Título 1 7 2" xfId="8003" xr:uid="{815251AF-E1C7-4396-8AC0-C24E973000E2}"/>
    <cellStyle name="Título 1 7 3" xfId="8004" xr:uid="{7012DF92-7F37-4AA7-A22E-9F50E5C6DFB1}"/>
    <cellStyle name="Título 1 8" xfId="8005" xr:uid="{7D3EFCA4-A880-4C11-9416-8CF440224AD0}"/>
    <cellStyle name="Título 1 8 2" xfId="8006" xr:uid="{DDF4EE63-7960-4282-8427-BC91AC4C7A35}"/>
    <cellStyle name="Título 1 8 3" xfId="8007" xr:uid="{1199E17A-7945-42EC-954A-756B24101BA3}"/>
    <cellStyle name="Título 1 9" xfId="8008" xr:uid="{6FF3416D-26B1-4F38-ABBC-683E1F4C44E5}"/>
    <cellStyle name="Título 1 9 2" xfId="8009" xr:uid="{5B5AC5D6-F8F1-482A-B141-CA2F5EAE9309}"/>
    <cellStyle name="Título 1 9 3" xfId="8010" xr:uid="{9C0A9122-803C-4CDE-9239-3D2161C3C9A3}"/>
    <cellStyle name="Título 10" xfId="8011" xr:uid="{CCB79239-8376-4DC2-9332-F403BCBBCE6E}"/>
    <cellStyle name="Título 10 2" xfId="8012" xr:uid="{BEAAE494-190B-4B9E-ABEF-D0F963CE6EA8}"/>
    <cellStyle name="Título 10 3" xfId="8013" xr:uid="{7426B201-B45E-41EE-97F7-94ABE6DCEF1E}"/>
    <cellStyle name="Título 11" xfId="8014" xr:uid="{426C7791-59D5-4FC0-A033-57E5E082FF3F}"/>
    <cellStyle name="Título 11 2" xfId="8015" xr:uid="{586B0B41-0AF4-4441-AC65-6B848A5235B7}"/>
    <cellStyle name="Título 11 3" xfId="8016" xr:uid="{1C060928-AF4B-4F4E-B1CB-68E2B2F7DEF2}"/>
    <cellStyle name="Título 12" xfId="8017" xr:uid="{3C67C6A8-A089-4939-8A03-615E2D61151F}"/>
    <cellStyle name="Título 12 2" xfId="8018" xr:uid="{684C75AA-09A4-4FFE-8487-1EFF631E1B02}"/>
    <cellStyle name="Título 12 3" xfId="8019" xr:uid="{4FFD581D-681C-479C-8D76-02E5D0F10A42}"/>
    <cellStyle name="Título 13" xfId="8020" xr:uid="{149B7580-A815-4699-8B5C-9177950CF721}"/>
    <cellStyle name="Título 13 2" xfId="8021" xr:uid="{2A8452A8-CD01-4300-B8BA-204FDCC44DC8}"/>
    <cellStyle name="Título 13 3" xfId="8022" xr:uid="{F9AD334C-E731-4CAF-ABD1-2518B1C7BE67}"/>
    <cellStyle name="Título 14" xfId="8023" xr:uid="{66601C27-B4D5-40E2-AC74-5C36B26F2978}"/>
    <cellStyle name="Título 14 2" xfId="8024" xr:uid="{A86DBDC9-AE3C-40C7-865F-44F9BDD82A49}"/>
    <cellStyle name="Título 14 3" xfId="8025" xr:uid="{292941D4-F65A-499E-8DF7-8286DFFB90CA}"/>
    <cellStyle name="Título 15" xfId="8026" xr:uid="{445476CB-F0D9-40AE-8D25-65F09A4C0551}"/>
    <cellStyle name="Título 15 2" xfId="8027" xr:uid="{57A78179-C189-4CCC-9B5F-67A63BE34DA5}"/>
    <cellStyle name="Título 15 3" xfId="8028" xr:uid="{CB2C8523-AED6-4D3A-8D00-98D9C47F97B6}"/>
    <cellStyle name="Título 16" xfId="8029" xr:uid="{CEB1655B-2C90-4F96-A78F-EFE9EF3A394E}"/>
    <cellStyle name="Título 17" xfId="8030" xr:uid="{498D6118-8516-418C-B60B-E109EB336575}"/>
    <cellStyle name="Título 18" xfId="8031" xr:uid="{2372280B-E083-4C39-8FFC-9BFFD3DC0791}"/>
    <cellStyle name="Título 19" xfId="8032" xr:uid="{470C380B-BD79-459E-9185-A7E4E74265B6}"/>
    <cellStyle name="Título 2" xfId="466" builtinId="17" customBuiltin="1"/>
    <cellStyle name="Título 2 10" xfId="8033" xr:uid="{BE3636AA-FDC2-4CB9-AF8F-4B2BDE9342A0}"/>
    <cellStyle name="Título 2 10 2" xfId="8034" xr:uid="{87080315-83E7-4A7D-BA2C-149CEAF67CEA}"/>
    <cellStyle name="Título 2 10 3" xfId="8035" xr:uid="{C78BE064-B2EA-40FB-94E0-2FF2E620699C}"/>
    <cellStyle name="Título 2 11" xfId="8036" xr:uid="{4DFDAB3D-CB39-4394-9E04-94ED9B866E45}"/>
    <cellStyle name="Título 2 11 2" xfId="8037" xr:uid="{6455EDE4-45FE-4453-9FA8-4D73901C0C47}"/>
    <cellStyle name="Título 2 11 3" xfId="8038" xr:uid="{461AF0B0-274D-4670-8EB9-D3A335E33A77}"/>
    <cellStyle name="Título 2 12" xfId="8039" xr:uid="{212149C9-311E-4148-9959-23D41B8879D9}"/>
    <cellStyle name="Título 2 12 2" xfId="8040" xr:uid="{3AAA8B19-E95B-45B1-A2B8-4CC3A9920060}"/>
    <cellStyle name="Título 2 12 3" xfId="8041" xr:uid="{4864EFCC-D94D-4CC9-A3E3-6D6AAEB8380C}"/>
    <cellStyle name="Título 2 13" xfId="8042" xr:uid="{478CB3B9-20D7-4C6A-ADCF-D794C0DC6828}"/>
    <cellStyle name="Título 2 14" xfId="8043" xr:uid="{010A59CD-6A14-4112-9A10-7D0A99103B71}"/>
    <cellStyle name="Título 2 15" xfId="8044" xr:uid="{E3ED7854-82B5-468A-9005-8034342CA38C}"/>
    <cellStyle name="Título 2 16" xfId="8045" xr:uid="{78250B86-7780-4178-9F1B-4416C1AD4949}"/>
    <cellStyle name="Título 2 17" xfId="8046" xr:uid="{6397EE48-EF33-47E9-925E-6EE2F6ABAA13}"/>
    <cellStyle name="Título 2 18" xfId="14693" xr:uid="{A8D2F17F-A166-4A6A-BEC5-B5428AB5D87D}"/>
    <cellStyle name="Título 2 19" xfId="14694" xr:uid="{CD4A6CD5-2B1C-4ADE-9781-904FF0EE8C75}"/>
    <cellStyle name="Título 2 2" xfId="8047" xr:uid="{39F25313-F668-4CCA-B059-CF45F7F9E4E5}"/>
    <cellStyle name="Título 2 2 10" xfId="14695" xr:uid="{E545E517-CAA1-40D2-9604-71E256F2ABC0}"/>
    <cellStyle name="Título 2 2 11" xfId="14696" xr:uid="{333F6F66-F266-46A4-AC62-31E1F5939A4B}"/>
    <cellStyle name="Título 2 2 12" xfId="43766" xr:uid="{49172F21-E232-43F7-B85B-AEBABB9F56E7}"/>
    <cellStyle name="Título 2 2 13" xfId="43767" xr:uid="{157B4FAF-BD49-45C3-AC08-A43EDE319ACE}"/>
    <cellStyle name="Título 2 2 14" xfId="43768" xr:uid="{7D986C7B-8F94-43F8-9A65-D35924D255D3}"/>
    <cellStyle name="Título 2 2 2" xfId="8048" xr:uid="{E2A66087-3E06-42E0-A1C5-170D427C58C4}"/>
    <cellStyle name="Título 2 2 2 10" xfId="43769" xr:uid="{E89FD7F9-7733-4677-8CAD-47848ACA97FA}"/>
    <cellStyle name="Título 2 2 2 11" xfId="43770" xr:uid="{C2353262-168E-48A6-9B18-6EF786607DCB}"/>
    <cellStyle name="Título 2 2 2 12" xfId="43771" xr:uid="{1A695559-F9E6-4BB6-9A24-9CF76E26DCE5}"/>
    <cellStyle name="Título 2 2 2 2" xfId="8049" xr:uid="{ACED8439-466D-4945-844C-EDC0ABA180E9}"/>
    <cellStyle name="Título 2 2 2 2 10" xfId="43772" xr:uid="{24E705DA-1422-4F01-A380-9DE8E0BAC6B9}"/>
    <cellStyle name="Título 2 2 2 2 11" xfId="43773" xr:uid="{0A8F4C32-66B2-4930-BE3D-FB6A98875DA7}"/>
    <cellStyle name="Título 2 2 2 2 12" xfId="43774" xr:uid="{553B1051-8CE0-4127-8729-FE582B74EB3D}"/>
    <cellStyle name="Título 2 2 2 2 2" xfId="14697" xr:uid="{5DE5D0D2-9A82-4661-B8B8-C7F8C2E6C88F}"/>
    <cellStyle name="Título 2 2 2 2 2 2" xfId="14698" xr:uid="{857BD190-48DA-4692-9FF8-D0D329B35D18}"/>
    <cellStyle name="Título 2 2 2 2 2 2 2" xfId="43775" xr:uid="{D4719C34-F30E-4393-99AB-275CF8CFC019}"/>
    <cellStyle name="Título 2 2 2 2 2 2 2 2" xfId="43776" xr:uid="{E864AB88-746C-46DC-A5D1-68A158AB770F}"/>
    <cellStyle name="Título 2 2 2 2 2 2 2 2 2" xfId="43777" xr:uid="{2F29E799-24DA-46F1-B479-5B1BE7204497}"/>
    <cellStyle name="Título 2 2 2 2 2 2 2 2 2 2" xfId="43778" xr:uid="{D698EE0E-0862-423F-BBF3-143CBC4AB274}"/>
    <cellStyle name="Título 2 2 2 2 2 2 2 2 2 2 2" xfId="43779" xr:uid="{FEC6F896-69F1-4AB4-9EC2-8E282109FE7A}"/>
    <cellStyle name="Título 2 2 2 2 2 2 2 2 2 2 2 2" xfId="43780" xr:uid="{7A6E1404-051C-4C24-A1F5-86C665F4DC31}"/>
    <cellStyle name="Título 2 2 2 2 2 2 2 2 2 3" xfId="43781" xr:uid="{BA77297A-8807-4EA4-AAB4-C6224B21B614}"/>
    <cellStyle name="Título 2 2 2 2 2 2 2 2 3" xfId="43782" xr:uid="{4E5D8B74-C980-4FEC-BEDF-769EB0FA5699}"/>
    <cellStyle name="Título 2 2 2 2 2 2 2 3" xfId="43783" xr:uid="{342A1C1D-B57B-42B6-B2C8-35D369801B82}"/>
    <cellStyle name="Título 2 2 2 2 2 2 2 4" xfId="43784" xr:uid="{EBFA1230-5C8D-4500-883F-6FE2558BB27D}"/>
    <cellStyle name="Título 2 2 2 2 2 2 3" xfId="43785" xr:uid="{94B80E4C-18E4-4197-A1E4-2C0408A2140E}"/>
    <cellStyle name="Título 2 2 2 2 2 2 4" xfId="43786" xr:uid="{AC2E0586-CB4F-48B2-BE50-D05D541B3988}"/>
    <cellStyle name="Título 2 2 2 2 2 3" xfId="43787" xr:uid="{EAF9CD86-960F-4C82-9F1A-D1400FFBA275}"/>
    <cellStyle name="Título 2 2 2 2 2 4" xfId="43788" xr:uid="{18942AE9-18F8-4625-83D4-AF70EEF58C85}"/>
    <cellStyle name="Título 2 2 2 2 2 5" xfId="43789" xr:uid="{0FE81951-4D8E-4800-9BB8-990CE70CB06B}"/>
    <cellStyle name="Título 2 2 2 2 3" xfId="14699" xr:uid="{486B32E9-1973-4787-ACAD-0B5090BA43A3}"/>
    <cellStyle name="Título 2 2 2 2 4" xfId="14700" xr:uid="{EAF44B7B-4703-490E-96CC-A5DB8501F528}"/>
    <cellStyle name="Título 2 2 2 2 5" xfId="14701" xr:uid="{C8C13DF2-35E2-4E9A-B677-D0238FC85A14}"/>
    <cellStyle name="Título 2 2 2 2 6" xfId="14702" xr:uid="{E4320B71-FD38-4390-9278-F423066E3178}"/>
    <cellStyle name="Título 2 2 2 2 7" xfId="14703" xr:uid="{C36D5500-D18F-43D4-9391-F08D67499188}"/>
    <cellStyle name="Título 2 2 2 2 8" xfId="14704" xr:uid="{3D1CF9AC-3289-4CE0-A4D1-8F15B1977F3B}"/>
    <cellStyle name="Título 2 2 2 2 9" xfId="14705" xr:uid="{3980BB36-7BA2-4CEC-928C-A6DC3B8C29B3}"/>
    <cellStyle name="Título 2 2 2 3" xfId="14706" xr:uid="{3D735143-9FDE-4BC6-B97B-1E3B05405ABF}"/>
    <cellStyle name="Título 2 2 2 3 2" xfId="14707" xr:uid="{C9302BEB-68E6-4535-9B07-B38B02B954F4}"/>
    <cellStyle name="Título 2 2 2 4" xfId="14708" xr:uid="{FC320143-E8E7-437B-A578-9D7F54FE965D}"/>
    <cellStyle name="Título 2 2 2 5" xfId="14709" xr:uid="{D8634FB3-1BFA-44EC-A167-1937A7091838}"/>
    <cellStyle name="Título 2 2 2 6" xfId="14710" xr:uid="{03771D25-F49A-48EA-AD5A-E24E4CA9374E}"/>
    <cellStyle name="Título 2 2 2 7" xfId="14711" xr:uid="{D5C834E6-25A2-42A7-8243-95D5BC4F1972}"/>
    <cellStyle name="Título 2 2 2 8" xfId="14712" xr:uid="{3925EF32-1BD1-4074-A13F-3A162D819EA6}"/>
    <cellStyle name="Título 2 2 2 9" xfId="14713" xr:uid="{7FBB7869-58D8-425A-BCD7-69D1B1D18069}"/>
    <cellStyle name="Título 2 2 3" xfId="8050" xr:uid="{7900E5F8-97A3-4221-A289-FB92E8BD32A5}"/>
    <cellStyle name="Título 2 2 4" xfId="8051" xr:uid="{61101ACF-F857-4694-B688-94CB66FAA407}"/>
    <cellStyle name="Título 2 2 5" xfId="14714" xr:uid="{6E08B233-4B76-4FCF-995B-787DE9499B90}"/>
    <cellStyle name="Título 2 2 5 2" xfId="14715" xr:uid="{29747E8F-936A-4503-A3B6-A87D706F2527}"/>
    <cellStyle name="Título 2 2 6" xfId="14716" xr:uid="{7B9E2EC6-B7CF-4FC9-87C3-2348BB3187B2}"/>
    <cellStyle name="Título 2 2 7" xfId="14717" xr:uid="{C70356C5-78B4-4C48-AB59-BBBF576C8FB6}"/>
    <cellStyle name="Título 2 2 8" xfId="14718" xr:uid="{CF22E9BA-9E5B-4479-8241-D1F545AFF493}"/>
    <cellStyle name="Título 2 2 9" xfId="14719" xr:uid="{9F4E235C-B3BD-40AD-AFD5-F64B80A4639F}"/>
    <cellStyle name="Título 2 20" xfId="14720" xr:uid="{F87D5D7E-5DEC-47BC-9042-3DC57ED6007E}"/>
    <cellStyle name="Título 2 21" xfId="14721" xr:uid="{D0F6FE40-5D85-41C1-A14C-AAB9D5246F81}"/>
    <cellStyle name="Título 2 22" xfId="14722" xr:uid="{7E33A824-C0A0-4395-B1DA-F68E43F55DD5}"/>
    <cellStyle name="Título 2 23" xfId="14723" xr:uid="{CB4F4FFF-9C1E-4508-B74D-B9EA1122CF46}"/>
    <cellStyle name="Título 2 24" xfId="14724" xr:uid="{9E4B625C-12CE-4A36-9626-426397D2D142}"/>
    <cellStyle name="Título 2 25" xfId="14725" xr:uid="{DB52AA92-0CDE-4F04-A7E2-49BA5CA56186}"/>
    <cellStyle name="Título 2 26" xfId="14726" xr:uid="{FE23017C-CD0B-46F1-A39B-EB02A9A322A6}"/>
    <cellStyle name="Título 2 27" xfId="14727" xr:uid="{C4E70DF2-C3C4-41DE-97CE-67E43395B23C}"/>
    <cellStyle name="Título 2 28" xfId="14728" xr:uid="{7A6F2CC7-23B7-4805-988D-49FE5CA0A505}"/>
    <cellStyle name="Título 2 29" xfId="14729" xr:uid="{291623EB-4C90-4D11-8EB7-98ADE6BC405A}"/>
    <cellStyle name="Título 2 3" xfId="8052" xr:uid="{963C61AB-7E34-4FE3-8B07-A8EAF9544B44}"/>
    <cellStyle name="Título 2 3 2" xfId="8053" xr:uid="{B7F62BA5-1CBC-454F-A769-69FFD71AE7AC}"/>
    <cellStyle name="Título 2 3 3" xfId="8054" xr:uid="{A5E93262-563D-4599-B0BE-321BEC3353F9}"/>
    <cellStyle name="Título 2 3 4" xfId="8055" xr:uid="{594CD3A4-2B44-4188-8E4B-B90D37C5C42D}"/>
    <cellStyle name="Título 2 30" xfId="14730" xr:uid="{3EB55EFD-264E-4052-BD4F-40EED613DA5C}"/>
    <cellStyle name="Título 2 31" xfId="14731" xr:uid="{F1651D2E-22E1-4FAB-86CB-8984F2B38B0D}"/>
    <cellStyle name="Título 2 32" xfId="14732" xr:uid="{C769FF7E-A878-47C3-B56C-EFE214A84FB4}"/>
    <cellStyle name="Título 2 33" xfId="14733" xr:uid="{DAFE535D-1D29-41AB-AC80-E4D662E3E91E}"/>
    <cellStyle name="Título 2 34" xfId="14734" xr:uid="{D09C35BB-7F24-4C1E-A11B-87CBD19C86C4}"/>
    <cellStyle name="Título 2 35" xfId="14735" xr:uid="{C0E036B1-CCC4-4F64-87E3-FDEDAB4FFF22}"/>
    <cellStyle name="Título 2 36" xfId="14736" xr:uid="{9957DADA-CD72-45C0-A902-CAE6A0D0B7A4}"/>
    <cellStyle name="Título 2 4" xfId="8056" xr:uid="{AE5D720E-8369-462E-B9E2-AA67513C55A7}"/>
    <cellStyle name="Título 2 5" xfId="8057" xr:uid="{AFBD8404-107E-437F-8EB0-CFB42246DE4C}"/>
    <cellStyle name="Título 2 5 2" xfId="8058" xr:uid="{77B6BA1E-1ADF-4EB7-8B0C-E28FD9223EDE}"/>
    <cellStyle name="Título 2 5 3" xfId="8059" xr:uid="{9DC2BA09-822D-45AC-BAB1-BE7090386087}"/>
    <cellStyle name="Título 2 6" xfId="8060" xr:uid="{7E18EF8A-929E-467D-ABC5-CCD1B1B9385F}"/>
    <cellStyle name="Título 2 6 2" xfId="8061" xr:uid="{FD0ACD35-00F9-4D60-B92F-300812E8BA7A}"/>
    <cellStyle name="Título 2 6 3" xfId="8062" xr:uid="{1FCB338F-5DC6-4F48-A96C-56073F17EA0E}"/>
    <cellStyle name="Título 2 7" xfId="8063" xr:uid="{83891DE1-355E-4B48-83EE-B2E4BA77643B}"/>
    <cellStyle name="Título 2 7 2" xfId="8064" xr:uid="{1A98A69E-8982-4F19-A730-0F1915E1C2D0}"/>
    <cellStyle name="Título 2 7 3" xfId="8065" xr:uid="{AEA2BEE6-DBBB-4319-98BE-51BE90D5C6DE}"/>
    <cellStyle name="Título 2 8" xfId="8066" xr:uid="{CC4637DE-FD83-4A2F-84DD-7F1B75C7FE16}"/>
    <cellStyle name="Título 2 8 2" xfId="8067" xr:uid="{18F58AD9-87AD-4E35-A68C-B34AA6E761D1}"/>
    <cellStyle name="Título 2 8 3" xfId="8068" xr:uid="{5D86B9A1-AAF0-491E-B5D8-ED12512707B0}"/>
    <cellStyle name="Título 2 9" xfId="8069" xr:uid="{032B67DE-505B-4B4E-9D26-EF33D19EE7B9}"/>
    <cellStyle name="Título 2 9 2" xfId="8070" xr:uid="{C5D65735-5D00-4E63-8D0A-1ECC76E7E5C4}"/>
    <cellStyle name="Título 2 9 3" xfId="8071" xr:uid="{7F13443B-CC98-448C-AAF6-097DB8EA24F4}"/>
    <cellStyle name="Título 20" xfId="8072" xr:uid="{63B30235-4B3D-4AFB-A94C-650C3B23488D}"/>
    <cellStyle name="Título 21" xfId="14737" xr:uid="{C152DE38-5C37-4FE2-B57A-59BAEEF1D6CA}"/>
    <cellStyle name="Título 22" xfId="14738" xr:uid="{E9B0D3FC-EBEC-43E2-9694-82D5A21FA33F}"/>
    <cellStyle name="Título 23" xfId="14739" xr:uid="{F8D23811-7050-4231-BCFA-119492F67599}"/>
    <cellStyle name="Título 24" xfId="14740" xr:uid="{F5957BE2-EBD4-4035-A0C0-1402EF325869}"/>
    <cellStyle name="Título 25" xfId="14741" xr:uid="{CBD3A064-AB92-4DC9-98F6-7F3D473C807F}"/>
    <cellStyle name="Título 26" xfId="14742" xr:uid="{06E13368-A30B-4C55-B3F3-4B78F06E44D5}"/>
    <cellStyle name="Título 27" xfId="14743" xr:uid="{A7646E07-88DB-4543-B08B-4563A0BE0DC4}"/>
    <cellStyle name="Título 28" xfId="14744" xr:uid="{DC61BF7F-F09F-4727-A65E-0C0C8B7C1E0C}"/>
    <cellStyle name="Título 29" xfId="14745" xr:uid="{5E2CF2ED-3198-45C9-9CA6-A68A0514F983}"/>
    <cellStyle name="Título 3" xfId="467" builtinId="18" customBuiltin="1"/>
    <cellStyle name="Título 3 10" xfId="8073" xr:uid="{232FBD71-884D-4984-8210-438E332FDC72}"/>
    <cellStyle name="Título 3 10 2" xfId="8074" xr:uid="{5FCA7B21-343E-492E-AD03-26A0BC50E520}"/>
    <cellStyle name="Título 3 10 3" xfId="8075" xr:uid="{D13DABAD-A903-40E0-B460-89301693470D}"/>
    <cellStyle name="Título 3 11" xfId="8076" xr:uid="{AA5BAADC-A697-4B55-942C-E3481B0B2D00}"/>
    <cellStyle name="Título 3 11 2" xfId="8077" xr:uid="{77F5BD71-B7BC-48CE-ABFE-652C2579CE25}"/>
    <cellStyle name="Título 3 11 3" xfId="8078" xr:uid="{859811A5-7726-417F-8658-C055849B7267}"/>
    <cellStyle name="Título 3 12" xfId="8079" xr:uid="{6B82F491-0392-47F3-AB79-6C6B58B74C5C}"/>
    <cellStyle name="Título 3 12 2" xfId="8080" xr:uid="{75508221-C17B-4552-907C-EC190734F56F}"/>
    <cellStyle name="Título 3 12 3" xfId="8081" xr:uid="{20DB6D03-42A6-4690-8EB9-2D12F069482B}"/>
    <cellStyle name="Título 3 13" xfId="8082" xr:uid="{904ACEC4-61BB-4C05-8321-3C6FC49ABCD1}"/>
    <cellStyle name="Título 3 14" xfId="8083" xr:uid="{E49BCC7D-FF06-49F1-B919-2DEC6A5CFD74}"/>
    <cellStyle name="Título 3 15" xfId="8084" xr:uid="{7540B545-0875-4241-8274-81353E4FC9B9}"/>
    <cellStyle name="Título 3 16" xfId="8085" xr:uid="{1D5BF5A3-BB11-4D35-A4FA-49F33DE2BA27}"/>
    <cellStyle name="Título 3 17" xfId="8086" xr:uid="{D3E69FD6-7D47-45E7-AE53-ACB4C5F8AFC3}"/>
    <cellStyle name="Título 3 18" xfId="14746" xr:uid="{36243F92-9B45-4322-8297-C83963BEF680}"/>
    <cellStyle name="Título 3 19" xfId="14747" xr:uid="{789D9C86-C765-48CD-BB38-ABF07E1EAF0E}"/>
    <cellStyle name="Título 3 2" xfId="8087" xr:uid="{41CC01A5-18CF-4290-968E-A65E40584C63}"/>
    <cellStyle name="Título 3 2 10" xfId="14748" xr:uid="{187DD5AD-D6DE-4F57-8A9F-524E086535EA}"/>
    <cellStyle name="Título 3 2 11" xfId="14749" xr:uid="{6446BA25-6879-4C8B-8036-512A7B920864}"/>
    <cellStyle name="Título 3 2 12" xfId="43790" xr:uid="{11E66C1C-EF0B-4B64-AE25-763313F7FC79}"/>
    <cellStyle name="Título 3 2 13" xfId="43791" xr:uid="{3D283C01-CE1D-4E5C-8DC5-7DC9AEADFF02}"/>
    <cellStyle name="Título 3 2 14" xfId="43792" xr:uid="{B8E25EC3-0B6A-4A94-A24E-0E42F965F02C}"/>
    <cellStyle name="Título 3 2 2" xfId="8088" xr:uid="{9065611E-9C48-4083-A5C1-DB7CD0D90BEE}"/>
    <cellStyle name="Título 3 2 2 10" xfId="43793" xr:uid="{0CB46D4C-3F25-451F-908D-1B1CF0932E8B}"/>
    <cellStyle name="Título 3 2 2 11" xfId="43794" xr:uid="{71AECB66-B312-4F0F-8E0A-28B74B5C57CB}"/>
    <cellStyle name="Título 3 2 2 12" xfId="43795" xr:uid="{3811FB2F-D0EE-407C-B701-310C3AE1BEF8}"/>
    <cellStyle name="Título 3 2 2 2" xfId="8089" xr:uid="{75963120-CF41-40C6-B91B-6B50A59623D2}"/>
    <cellStyle name="Título 3 2 2 2 10" xfId="43796" xr:uid="{636FE7C8-1641-4C71-9204-D20D4417EE72}"/>
    <cellStyle name="Título 3 2 2 2 11" xfId="43797" xr:uid="{B6A6E1E1-01CE-47F2-8A24-884F29E11972}"/>
    <cellStyle name="Título 3 2 2 2 12" xfId="43798" xr:uid="{6CA2A6A3-DD61-4BC4-B2AC-44C1C0E70EA6}"/>
    <cellStyle name="Título 3 2 2 2 2" xfId="14750" xr:uid="{FAE5F88A-2742-4645-82E9-193A13666CE5}"/>
    <cellStyle name="Título 3 2 2 2 2 2" xfId="14751" xr:uid="{F1638427-09A9-4F74-AAC4-B62566E2C053}"/>
    <cellStyle name="Título 3 2 2 2 2 2 2" xfId="43799" xr:uid="{2635F4E4-9185-45BC-A4A8-330D7C21BF46}"/>
    <cellStyle name="Título 3 2 2 2 2 2 2 2" xfId="43800" xr:uid="{88323FF4-2FEA-43A5-AB81-58C1D16240E5}"/>
    <cellStyle name="Título 3 2 2 2 2 2 2 2 2" xfId="43801" xr:uid="{C5B2E0B2-96A9-43D2-B672-367168C2EB31}"/>
    <cellStyle name="Título 3 2 2 2 2 2 2 2 2 2" xfId="43802" xr:uid="{273AB64E-6D0B-4210-99F5-36DB2811C02E}"/>
    <cellStyle name="Título 3 2 2 2 2 2 2 2 2 2 2" xfId="43803" xr:uid="{2F1845A9-7FA7-44DD-A79D-13147D723FF0}"/>
    <cellStyle name="Título 3 2 2 2 2 2 2 2 2 2 2 2" xfId="43804" xr:uid="{A25C34D1-051D-498E-AF69-E84DC1CDB557}"/>
    <cellStyle name="Título 3 2 2 2 2 2 2 2 2 3" xfId="43805" xr:uid="{662C2A4C-975C-4A33-92E3-0C8E2DCE16AF}"/>
    <cellStyle name="Título 3 2 2 2 2 2 2 2 3" xfId="43806" xr:uid="{BA3F5968-AC4D-4096-B8E6-C59FDDCF697F}"/>
    <cellStyle name="Título 3 2 2 2 2 2 2 3" xfId="43807" xr:uid="{98EFEDFD-426F-4DF2-8216-69CC02D068ED}"/>
    <cellStyle name="Título 3 2 2 2 2 2 2 4" xfId="43808" xr:uid="{736902F0-1689-45C2-8DB4-49CE368FC54C}"/>
    <cellStyle name="Título 3 2 2 2 2 2 3" xfId="43809" xr:uid="{B8E21AAF-4BCB-4E37-9BDB-F2E2D39E0AC0}"/>
    <cellStyle name="Título 3 2 2 2 2 2 4" xfId="43810" xr:uid="{18D5A2A0-2422-4B02-8433-F7DA3314A449}"/>
    <cellStyle name="Título 3 2 2 2 2 3" xfId="43811" xr:uid="{E33A9CAC-F843-40F1-8222-AEC1A16433AD}"/>
    <cellStyle name="Título 3 2 2 2 2 4" xfId="43812" xr:uid="{CBBF03BF-B8E9-4B06-99B5-AAC760BFA7DE}"/>
    <cellStyle name="Título 3 2 2 2 2 5" xfId="43813" xr:uid="{2F5680AE-7783-4105-AB93-33AF2DBD6519}"/>
    <cellStyle name="Título 3 2 2 2 3" xfId="14752" xr:uid="{0912CA19-CE63-4FBC-99D8-BD8658F49E3B}"/>
    <cellStyle name="Título 3 2 2 2 4" xfId="14753" xr:uid="{F54D9AF6-AD4A-4783-9B4A-69D58C3C1ED7}"/>
    <cellStyle name="Título 3 2 2 2 5" xfId="14754" xr:uid="{6779595A-8485-4E6B-B142-637A775573CD}"/>
    <cellStyle name="Título 3 2 2 2 6" xfId="14755" xr:uid="{8422B5E3-DD39-46A9-8471-F473E8AC2909}"/>
    <cellStyle name="Título 3 2 2 2 7" xfId="14756" xr:uid="{49A0F481-AF47-466D-8CEE-C748FB29EBD1}"/>
    <cellStyle name="Título 3 2 2 2 8" xfId="14757" xr:uid="{4214C374-4BDF-41A2-A6F4-1BFBCD78E5C1}"/>
    <cellStyle name="Título 3 2 2 2 9" xfId="14758" xr:uid="{F7845628-F54F-4337-ACD2-9473B14E1BA2}"/>
    <cellStyle name="Título 3 2 2 3" xfId="14759" xr:uid="{6E59A6DF-2A5C-4DF5-BD97-6607544BB92C}"/>
    <cellStyle name="Título 3 2 2 3 2" xfId="14760" xr:uid="{1EF6844B-7D1F-41E4-8676-A38BC59094C9}"/>
    <cellStyle name="Título 3 2 2 4" xfId="14761" xr:uid="{1458F188-7368-4EAC-9B50-80CC96B7A841}"/>
    <cellStyle name="Título 3 2 2 5" xfId="14762" xr:uid="{84BDE75A-5599-44E2-B310-410E70258060}"/>
    <cellStyle name="Título 3 2 2 6" xfId="14763" xr:uid="{CF0D21A2-8D67-49C6-BFCA-007445A94987}"/>
    <cellStyle name="Título 3 2 2 7" xfId="14764" xr:uid="{BF9DE958-C270-4373-88EA-3FACA5759608}"/>
    <cellStyle name="Título 3 2 2 8" xfId="14765" xr:uid="{AB04AAF2-FC7C-43E3-88D4-7FE16837F1D1}"/>
    <cellStyle name="Título 3 2 2 9" xfId="14766" xr:uid="{C0CBFEAE-A465-4FE5-A481-503973A60EA1}"/>
    <cellStyle name="Título 3 2 3" xfId="8090" xr:uid="{274B4C71-38D3-49D6-9AF8-559D99124032}"/>
    <cellStyle name="Título 3 2 4" xfId="8091" xr:uid="{5B7E50E7-8781-49B0-A999-DAC8F1B9AAE4}"/>
    <cellStyle name="Título 3 2 5" xfId="14767" xr:uid="{EEA761A0-192E-4F08-9C51-F79F3A96E917}"/>
    <cellStyle name="Título 3 2 5 2" xfId="14768" xr:uid="{F9B3A19F-77AF-4A1E-8AF6-8A67504266AC}"/>
    <cellStyle name="Título 3 2 6" xfId="14769" xr:uid="{FAE1A5B8-61F4-49DB-8D28-BF0A918769A3}"/>
    <cellStyle name="Título 3 2 7" xfId="14770" xr:uid="{AD2C4F6B-CCE6-402F-B9C6-269F8D5FBE55}"/>
    <cellStyle name="Título 3 2 8" xfId="14771" xr:uid="{A974FFC8-90F1-4EB8-91E1-B193C0042049}"/>
    <cellStyle name="Título 3 2 9" xfId="14772" xr:uid="{08495378-743D-43D0-A038-6EC6F81102DC}"/>
    <cellStyle name="Título 3 20" xfId="14773" xr:uid="{7C89C689-42DB-4A93-BE0A-FC8E1A1AAA32}"/>
    <cellStyle name="Título 3 21" xfId="14774" xr:uid="{F66F9E33-5C96-4367-9558-E125DC6C88DA}"/>
    <cellStyle name="Título 3 22" xfId="14775" xr:uid="{64F087C8-4916-4181-923C-FFB0BDDF4D6C}"/>
    <cellStyle name="Título 3 23" xfId="14776" xr:uid="{071D2557-DD7D-4B4B-B9A3-54C24A8F862A}"/>
    <cellStyle name="Título 3 24" xfId="14777" xr:uid="{C40AA104-2F0E-401D-8DC3-8A00217AACB7}"/>
    <cellStyle name="Título 3 25" xfId="14778" xr:uid="{F45BA420-20F1-455F-ADCC-23C51B16B637}"/>
    <cellStyle name="Título 3 26" xfId="14779" xr:uid="{C6E2D857-600F-4A7A-A5EA-C1720CF22920}"/>
    <cellStyle name="Título 3 27" xfId="14780" xr:uid="{35DB587A-5A2D-4E00-BFD0-6931943FBDBD}"/>
    <cellStyle name="Título 3 28" xfId="14781" xr:uid="{33EBDC55-F2FE-45E0-BE45-DF778148A389}"/>
    <cellStyle name="Título 3 29" xfId="14782" xr:uid="{A282BDD9-1D70-411C-86C2-80616B86924C}"/>
    <cellStyle name="Título 3 3" xfId="8092" xr:uid="{E6B56765-B29A-49B6-909B-F0CD2A912472}"/>
    <cellStyle name="Título 3 3 2" xfId="8093" xr:uid="{FBBB9B93-7271-4A17-910F-46A339C55DA5}"/>
    <cellStyle name="Título 3 3 3" xfId="8094" xr:uid="{18403A2A-0C52-4B0D-A2F5-FFE76E0C8AE9}"/>
    <cellStyle name="Título 3 3 4" xfId="8095" xr:uid="{24595BDB-9B20-4EBE-BB32-2F75F29FBCD1}"/>
    <cellStyle name="Título 3 30" xfId="14783" xr:uid="{7A5C8F3D-24BC-4ED6-B9AC-22D0F9D369A9}"/>
    <cellStyle name="Título 3 31" xfId="14784" xr:uid="{4A74782E-987F-462F-9CE9-A9CB3B679FDE}"/>
    <cellStyle name="Título 3 32" xfId="14785" xr:uid="{B370FB0C-DCA6-4054-AD93-3D06A512FDEF}"/>
    <cellStyle name="Título 3 33" xfId="14786" xr:uid="{246C6C3E-5392-4D83-B3B3-8E32BBCFB8C4}"/>
    <cellStyle name="Título 3 34" xfId="14787" xr:uid="{256F6065-9F29-42A0-9BE2-70F50B4DEBED}"/>
    <cellStyle name="Título 3 35" xfId="14788" xr:uid="{BD029BBF-83E8-4E96-8079-3AE85F1E3BE3}"/>
    <cellStyle name="Título 3 36" xfId="14789" xr:uid="{D6F9D20A-9673-4C8D-9251-2DA197B572D3}"/>
    <cellStyle name="Título 3 4" xfId="8096" xr:uid="{06E96743-5AF3-4103-B4B9-87A3C3D6D739}"/>
    <cellStyle name="Título 3 5" xfId="8097" xr:uid="{0CF14A4D-6CA7-4AF4-A22E-4F6927C003C2}"/>
    <cellStyle name="Título 3 5 2" xfId="8098" xr:uid="{5EC713BB-5B04-4DA2-A15B-C17D5C30AE89}"/>
    <cellStyle name="Título 3 5 3" xfId="8099" xr:uid="{047E4C8F-FAED-4C07-B9B1-DFA0D3220BAC}"/>
    <cellStyle name="Título 3 6" xfId="8100" xr:uid="{3D45D69B-D37D-49A5-912A-74DB2C5447E7}"/>
    <cellStyle name="Título 3 6 2" xfId="8101" xr:uid="{A3EF7F77-90E1-4A8F-8C1B-045B93DE2E5E}"/>
    <cellStyle name="Título 3 6 3" xfId="8102" xr:uid="{70B0270E-94FA-42F1-BE96-1C3D2AD02726}"/>
    <cellStyle name="Título 3 7" xfId="8103" xr:uid="{69E986FF-CF29-4739-873B-A9541D5CD93B}"/>
    <cellStyle name="Título 3 7 2" xfId="8104" xr:uid="{ABBE74BD-86E3-43FE-9FEB-3A7086617CA1}"/>
    <cellStyle name="Título 3 7 3" xfId="8105" xr:uid="{97E76E67-92F5-4D96-B036-C7D5ACB324A2}"/>
    <cellStyle name="Título 3 8" xfId="8106" xr:uid="{10350C36-7A3D-43D4-9882-ADC1C53970A0}"/>
    <cellStyle name="Título 3 8 2" xfId="8107" xr:uid="{6592AB8E-3391-4F4D-8083-17B26F34FDB1}"/>
    <cellStyle name="Título 3 8 3" xfId="8108" xr:uid="{C208AE3F-8C2A-4FA7-ABD0-8AFD0AC80702}"/>
    <cellStyle name="Título 3 9" xfId="8109" xr:uid="{2171D6C9-DA1F-4711-9968-DDA0C8870349}"/>
    <cellStyle name="Título 3 9 2" xfId="8110" xr:uid="{78EFA127-BCEC-431B-B871-E2EB9F4AE66B}"/>
    <cellStyle name="Título 3 9 3" xfId="8111" xr:uid="{2B037413-3C4C-41D5-B72F-217387FD38A7}"/>
    <cellStyle name="Título 30" xfId="14790" xr:uid="{4EB6BFBD-BD05-4A35-9030-EC2B390E6C42}"/>
    <cellStyle name="Título 31" xfId="14791" xr:uid="{CE1FED00-3ECA-4984-B569-AAEA9FB6E1E1}"/>
    <cellStyle name="Título 32" xfId="14792" xr:uid="{467E49E8-9F5A-4BFC-9170-98CC68B3996D}"/>
    <cellStyle name="Título 33" xfId="14793" xr:uid="{29E19BD0-4C88-4F5F-8E99-396A6C6BF761}"/>
    <cellStyle name="Título 34" xfId="14794" xr:uid="{4BD3AE2D-218D-4447-AD96-A6638910D09F}"/>
    <cellStyle name="Título 35" xfId="14795" xr:uid="{9EBE3505-6E05-47E9-8FBA-7F0BD81CB4A8}"/>
    <cellStyle name="Título 36" xfId="14796" xr:uid="{37CD789B-062D-47CB-8CF1-4CC53C268431}"/>
    <cellStyle name="Título 37" xfId="14797" xr:uid="{49EB3F54-D29A-4F62-89AB-D3BED8549CD7}"/>
    <cellStyle name="Título 38" xfId="14798" xr:uid="{A912F721-136C-484E-A197-A27CD360BD47}"/>
    <cellStyle name="Título 39" xfId="14799" xr:uid="{2014B471-1F0A-4A30-95BA-667A114BDE55}"/>
    <cellStyle name="Título 4" xfId="468" builtinId="19" customBuiltin="1"/>
    <cellStyle name="Título 4 10" xfId="8112" xr:uid="{530CD544-1973-4179-A158-93179D8D7669}"/>
    <cellStyle name="Título 4 10 2" xfId="8113" xr:uid="{E63C6755-96A8-4805-95A9-F6CFDF7FAF05}"/>
    <cellStyle name="Título 4 10 3" xfId="8114" xr:uid="{FE20D00C-DF32-4695-BA5C-04B3221B1CD4}"/>
    <cellStyle name="Título 4 11" xfId="8115" xr:uid="{678AE255-8D01-4EA5-A636-80CD0B729203}"/>
    <cellStyle name="Título 4 11 2" xfId="8116" xr:uid="{45792F0A-0D08-4F19-BE33-7B471809CAEF}"/>
    <cellStyle name="Título 4 11 3" xfId="8117" xr:uid="{0EC46779-808D-4976-AF06-E3AACD710E87}"/>
    <cellStyle name="Título 4 12" xfId="8118" xr:uid="{F992BFCA-BEEA-4410-B3B3-1C29FC231869}"/>
    <cellStyle name="Título 4 12 2" xfId="8119" xr:uid="{549380EA-5244-4A46-880F-8F9FFFF66E5E}"/>
    <cellStyle name="Título 4 12 3" xfId="8120" xr:uid="{3C746F17-F8F2-47D7-AF46-2EE52F22CC54}"/>
    <cellStyle name="Título 4 13" xfId="8121" xr:uid="{5868A4B0-115D-4BB2-ABDA-BF30D45FD740}"/>
    <cellStyle name="Título 4 14" xfId="8122" xr:uid="{396D2010-8BF4-44F6-B582-AC17E9F6E03D}"/>
    <cellStyle name="Título 4 15" xfId="8123" xr:uid="{AE45960E-3312-4451-BBBF-AEB5B2913D75}"/>
    <cellStyle name="Título 4 16" xfId="8124" xr:uid="{4694782E-E598-4E83-B093-CF94A63EC3A8}"/>
    <cellStyle name="Título 4 17" xfId="8125" xr:uid="{6A161A53-38FF-49EE-AEB9-78BF4079D22A}"/>
    <cellStyle name="Título 4 18" xfId="14800" xr:uid="{0E7047A4-3CDC-4BC4-8EBF-D62B4207D1C9}"/>
    <cellStyle name="Título 4 19" xfId="14801" xr:uid="{632BAE03-B5EB-4341-B23C-4594338D6D06}"/>
    <cellStyle name="Título 4 2" xfId="8126" xr:uid="{B26A6782-4B34-4A9A-A6CA-DFACEF517008}"/>
    <cellStyle name="Título 4 2 10" xfId="14802" xr:uid="{79D8DF90-1EFB-40FA-935C-7BCA6E42D83E}"/>
    <cellStyle name="Título 4 2 11" xfId="14803" xr:uid="{5F5B561D-E9D6-4443-A30A-1C0D9DC419E9}"/>
    <cellStyle name="Título 4 2 12" xfId="43814" xr:uid="{C09E1B4C-1C86-4E69-8D9E-E7599E1C9FFD}"/>
    <cellStyle name="Título 4 2 13" xfId="43815" xr:uid="{CF5E6DED-59DC-4B00-8D49-7662101A3685}"/>
    <cellStyle name="Título 4 2 14" xfId="43816" xr:uid="{BDDA8DB5-F50E-487D-87DC-5170FBE795FE}"/>
    <cellStyle name="Título 4 2 2" xfId="8127" xr:uid="{49F8D14D-3427-4FBE-9BBB-49CDF0DB76CC}"/>
    <cellStyle name="Título 4 2 2 2" xfId="8128" xr:uid="{F61EBD83-3896-4C95-9C48-BB2355A87E8C}"/>
    <cellStyle name="Título 4 2 2 3" xfId="14804" xr:uid="{118BCBBB-5146-4AB6-813F-098510FE5100}"/>
    <cellStyle name="Título 4 2 3" xfId="8129" xr:uid="{A55F5702-E39D-4BC1-B3BC-C7DAF06B2B0D}"/>
    <cellStyle name="Título 4 2 4" xfId="8130" xr:uid="{8DF10ED0-23CB-4868-8F41-459BBDA18A5C}"/>
    <cellStyle name="Título 4 2 5" xfId="14805" xr:uid="{1B1D842C-1FF0-489A-A1C2-6448C406B16F}"/>
    <cellStyle name="Título 4 2 5 2" xfId="14806" xr:uid="{E1CF1808-A7A5-4B15-841F-4EE1F6745E59}"/>
    <cellStyle name="Título 4 2 6" xfId="14807" xr:uid="{36B73167-DDC4-40C1-968C-75A5A6F38399}"/>
    <cellStyle name="Título 4 2 7" xfId="14808" xr:uid="{407CB1BA-6A31-46E6-9A48-86D904C80FA1}"/>
    <cellStyle name="Título 4 2 8" xfId="14809" xr:uid="{B17DA0CC-4FF1-42F2-AEA8-2F8FED0EF039}"/>
    <cellStyle name="Título 4 2 9" xfId="14810" xr:uid="{37B8ADB5-BB7C-4654-B973-AA7D2E677A77}"/>
    <cellStyle name="Título 4 20" xfId="14811" xr:uid="{ADA75A14-0CA4-4582-9369-F0703854BA27}"/>
    <cellStyle name="Título 4 21" xfId="14812" xr:uid="{7C6066AB-EB12-40E9-9AF4-8E4EA6652D66}"/>
    <cellStyle name="Título 4 22" xfId="14813" xr:uid="{DDCD4DCF-7D61-447A-B82D-71C38B1730A3}"/>
    <cellStyle name="Título 4 23" xfId="14814" xr:uid="{975CFE6A-391E-4F84-B2F1-9D3E8EE5B8F5}"/>
    <cellStyle name="Título 4 24" xfId="14815" xr:uid="{0EA9EDAE-5291-4DD4-BD62-7C75C5DA37FB}"/>
    <cellStyle name="Título 4 25" xfId="14816" xr:uid="{F188650E-3F87-457D-9D9B-6EC837588CE6}"/>
    <cellStyle name="Título 4 26" xfId="14817" xr:uid="{39412096-5A18-4A72-ABD5-EF120A48722B}"/>
    <cellStyle name="Título 4 27" xfId="14818" xr:uid="{BE143D12-0FF4-47FD-8D30-7E46F1967AA3}"/>
    <cellStyle name="Título 4 28" xfId="14819" xr:uid="{D0771C14-A8CA-4AB2-B523-8B8D98EECFC0}"/>
    <cellStyle name="Título 4 29" xfId="14820" xr:uid="{F6590ADD-D7D1-4454-8522-D3F3CCDB1B21}"/>
    <cellStyle name="Título 4 3" xfId="8131" xr:uid="{D8A168A7-EF40-4F3E-9B81-0660FF50DF3F}"/>
    <cellStyle name="Título 4 3 2" xfId="8132" xr:uid="{80F41915-0EF7-4506-96A3-EE5A13FADF1B}"/>
    <cellStyle name="Título 4 3 3" xfId="8133" xr:uid="{01F4A887-8343-4391-A354-326120C38465}"/>
    <cellStyle name="Título 4 3 4" xfId="8134" xr:uid="{A67C3C80-69B4-45D0-9300-D439D558B4AB}"/>
    <cellStyle name="Título 4 30" xfId="14821" xr:uid="{270D1E37-1CD0-441D-9EBA-CE8D07D61AD6}"/>
    <cellStyle name="Título 4 31" xfId="14822" xr:uid="{42CB1735-987F-47CB-94C2-4C2983DA9E31}"/>
    <cellStyle name="Título 4 32" xfId="14823" xr:uid="{A7081916-4532-41C4-A170-01600F08F717}"/>
    <cellStyle name="Título 4 33" xfId="14824" xr:uid="{93019140-9AD7-4500-9C84-081F5F9F4C59}"/>
    <cellStyle name="Título 4 34" xfId="14825" xr:uid="{7F0D1432-A90A-4918-AAF8-667BB5990DE1}"/>
    <cellStyle name="Título 4 35" xfId="14826" xr:uid="{F36592E5-8760-456F-9E67-5469E0D98DFB}"/>
    <cellStyle name="Título 4 36" xfId="14827" xr:uid="{71530F54-37E7-482C-88F4-FA04E2A070AB}"/>
    <cellStyle name="Título 4 4" xfId="8135" xr:uid="{3D4626CC-D41D-4C40-B4BA-95FAF6D5B97F}"/>
    <cellStyle name="Título 4 5" xfId="8136" xr:uid="{A081BBD3-17DB-4B74-8C9E-887F47F91EA7}"/>
    <cellStyle name="Título 4 5 2" xfId="8137" xr:uid="{FC9F8E21-A1F1-4008-AEFA-B0BC22C3B3BE}"/>
    <cellStyle name="Título 4 5 3" xfId="8138" xr:uid="{289C72F7-FD8E-4858-9E01-0B87C8C19A6D}"/>
    <cellStyle name="Título 4 6" xfId="8139" xr:uid="{E98025A8-0E73-4631-BF97-7D6952A73E10}"/>
    <cellStyle name="Título 4 6 2" xfId="8140" xr:uid="{48222381-DC83-4760-83F4-521A1FFF9F47}"/>
    <cellStyle name="Título 4 6 3" xfId="8141" xr:uid="{1D2E9981-6759-4E8A-9736-6B693C50668A}"/>
    <cellStyle name="Título 4 7" xfId="8142" xr:uid="{A1637981-533C-4962-8390-3BDC835D7511}"/>
    <cellStyle name="Título 4 7 2" xfId="8143" xr:uid="{9000C7B2-D70E-4170-BABC-CDBBF7D28791}"/>
    <cellStyle name="Título 4 7 3" xfId="8144" xr:uid="{E673BAA6-D5DF-423B-96E5-9F69451108B4}"/>
    <cellStyle name="Título 4 8" xfId="8145" xr:uid="{0202F471-F208-485F-8E9B-7FE672C0D852}"/>
    <cellStyle name="Título 4 8 2" xfId="8146" xr:uid="{06164361-65CB-44BC-B06A-EE600C14E2B5}"/>
    <cellStyle name="Título 4 8 3" xfId="8147" xr:uid="{767A6FB0-0288-4C4D-A85D-FDE5771D4B78}"/>
    <cellStyle name="Título 4 9" xfId="8148" xr:uid="{B0E6045A-4B12-460E-8AFB-2C473CC26152}"/>
    <cellStyle name="Título 4 9 2" xfId="8149" xr:uid="{82AC9E8C-D5B6-4260-8B46-0D24F0E3C686}"/>
    <cellStyle name="Título 4 9 3" xfId="8150" xr:uid="{CD7C074F-9B78-49ED-B846-B675DBE6D758}"/>
    <cellStyle name="Título 5" xfId="8151" xr:uid="{8098600C-5357-4191-91FB-A966EF92C631}"/>
    <cellStyle name="Título 5 2" xfId="8152" xr:uid="{B394ECBA-B123-4104-8951-F2B79C280F3B}"/>
    <cellStyle name="Título 5 2 2" xfId="8153" xr:uid="{1E846202-D967-4F8B-840B-DC4487640CC6}"/>
    <cellStyle name="Título 5 2 3" xfId="14828" xr:uid="{6C1022AC-266E-4939-83D4-468F2D66F4A4}"/>
    <cellStyle name="Título 5 3" xfId="8154" xr:uid="{1E86E24E-554D-4A90-B866-521F55C26BDF}"/>
    <cellStyle name="Título 5 4" xfId="8155" xr:uid="{8E5825E2-E36E-4C21-9BA7-907D0AB5460B}"/>
    <cellStyle name="Título 6" xfId="8156" xr:uid="{64AE3C8B-49D1-4286-8471-2446A4BCCB3E}"/>
    <cellStyle name="Título 6 2" xfId="8157" xr:uid="{9B7098C0-BACE-47C4-A27C-7783771AC630}"/>
    <cellStyle name="Título 6 3" xfId="8158" xr:uid="{741C1D1C-649B-44F4-B4BB-9C6112AB21BB}"/>
    <cellStyle name="Título 6 4" xfId="8159" xr:uid="{53C8C3FF-0255-4454-B39E-441C3A8BE62D}"/>
    <cellStyle name="Título 7" xfId="8160" xr:uid="{816512AF-FDDC-4345-BDDD-1160B1A6FD0D}"/>
    <cellStyle name="Título 8" xfId="8161" xr:uid="{A32ACFB5-09AB-44A3-8231-C5E54CE909AA}"/>
    <cellStyle name="Título 8 2" xfId="8162" xr:uid="{197392EB-2A20-4DC6-8DA8-B1154B16D9E7}"/>
    <cellStyle name="Título 8 3" xfId="8163" xr:uid="{F888704F-3921-40D3-9AC0-EC78AE66E932}"/>
    <cellStyle name="Título 9" xfId="8164" xr:uid="{36F78928-50C6-4F31-B551-C3D49527636A}"/>
    <cellStyle name="Título 9 2" xfId="8165" xr:uid="{0CC59921-D56C-48B4-96B4-4E433D0F05DB}"/>
    <cellStyle name="Título 9 3" xfId="8166" xr:uid="{6C479AAC-5DE7-4FFC-B9C5-68B1332495C3}"/>
    <cellStyle name="Titulo1" xfId="14829" xr:uid="{14962874-EDFE-450A-861B-975A765D8485}"/>
    <cellStyle name="Titulo2" xfId="14830" xr:uid="{B94C815A-8201-4BCC-955B-B0505D5034DC}"/>
    <cellStyle name="Tölur" xfId="8167" xr:uid="{ECAB4233-9148-461E-AF6F-8B5C73168519}"/>
    <cellStyle name="Total" xfId="479" builtinId="25" customBuiltin="1"/>
    <cellStyle name="Total (negative)" xfId="8168" xr:uid="{314F2AE5-5CAB-4208-B128-9D22FBAC1E61}"/>
    <cellStyle name="Total 10" xfId="8169" xr:uid="{22B0BFD0-DEC1-4E51-BBD3-767BEECB3680}"/>
    <cellStyle name="Total 10 2" xfId="8170" xr:uid="{4185C0EE-33B1-4578-9221-DF14A3846BDA}"/>
    <cellStyle name="Total 10 3" xfId="8171" xr:uid="{A411862C-A0DD-47C9-B1AC-A147A9335761}"/>
    <cellStyle name="Total 1000" xfId="8172" xr:uid="{029E3325-73EE-4FE7-B0E5-BDE13226F56B}"/>
    <cellStyle name="Total 1000 (negative)" xfId="8173" xr:uid="{F4561D9F-E189-468A-97D6-29F7434B779C}"/>
    <cellStyle name="Total 1000_Ársreikningur" xfId="8174" xr:uid="{F013CB75-35B6-4D7C-836F-53D21CB76FA5}"/>
    <cellStyle name="Total 11" xfId="8175" xr:uid="{429C1DBC-BD22-4648-A019-D20B65932FE9}"/>
    <cellStyle name="Total 11 2" xfId="8176" xr:uid="{78BE7AD3-5F9F-4DD9-8543-450B15FC0AF2}"/>
    <cellStyle name="Total 11 3" xfId="8177" xr:uid="{A7721273-7938-4D4B-B138-A98697C4CA4A}"/>
    <cellStyle name="Total 12" xfId="8178" xr:uid="{75D8495E-43D8-47A5-AE7B-64D077C8056D}"/>
    <cellStyle name="Total 12 2" xfId="8179" xr:uid="{526C3A7F-4EF6-4467-A1B1-49E6DCDE5B86}"/>
    <cellStyle name="Total 12 3" xfId="8180" xr:uid="{924FBF4D-629C-4415-B6BB-BB48749351FE}"/>
    <cellStyle name="Total 13" xfId="8181" xr:uid="{615DCF9B-0BAA-4520-8011-31C2A69460A8}"/>
    <cellStyle name="Total 14" xfId="8182" xr:uid="{607A565E-40FA-4BE6-8D85-3D399D390495}"/>
    <cellStyle name="Total 15" xfId="8183" xr:uid="{C48ADD0A-2705-4D9B-B0A1-177620D95E3D}"/>
    <cellStyle name="Total 16" xfId="8184" xr:uid="{F7324CD4-C107-4EC1-BA40-EC3885412668}"/>
    <cellStyle name="Total 17" xfId="8185" xr:uid="{6D2F332B-21B0-4958-AC2D-002C8258B082}"/>
    <cellStyle name="Total 18" xfId="14831" xr:uid="{0B2EA0D4-B468-4108-9EB4-788D7AC5C298}"/>
    <cellStyle name="Total 19" xfId="14832" xr:uid="{907E3A66-5D4D-45D8-8D3B-9C7E9ABF8233}"/>
    <cellStyle name="Total 2" xfId="8186" xr:uid="{A0119165-7565-4316-B366-E4A96008F8E4}"/>
    <cellStyle name="Total 2 10" xfId="8187" xr:uid="{5C32B84D-B051-47A1-90F2-7957342DF498}"/>
    <cellStyle name="Total 2 11" xfId="14833" xr:uid="{460136D2-9D65-4371-9753-09A76FC35E1A}"/>
    <cellStyle name="Total 2 11 2" xfId="14834" xr:uid="{39CC9C65-E7DE-46F2-ABD4-A7585AAEB54A}"/>
    <cellStyle name="Total 2 12" xfId="14835" xr:uid="{080AC17F-E4B4-4A1D-B0F9-2A7559AF9E05}"/>
    <cellStyle name="Total 2 13" xfId="14836" xr:uid="{67382D91-D9A1-4B91-A58D-BD9EEF594F18}"/>
    <cellStyle name="Total 2 14" xfId="14837" xr:uid="{BD80CBA4-9129-424E-AD32-F4393124726A}"/>
    <cellStyle name="Total 2 15" xfId="14838" xr:uid="{08CDD311-47D2-41DE-9BE1-F9D6EB80D69B}"/>
    <cellStyle name="Total 2 16" xfId="14839" xr:uid="{7005C1EC-E89B-408C-A536-0D8B5688A317}"/>
    <cellStyle name="Total 2 17" xfId="14840" xr:uid="{3F941583-FA14-4FE5-A669-1B00FC3B1037}"/>
    <cellStyle name="Total 2 18" xfId="43817" xr:uid="{EF8D0185-DF7E-4836-A875-D973AF5187C2}"/>
    <cellStyle name="Total 2 19" xfId="43818" xr:uid="{B75CDDA2-5789-4E39-A9A4-64101FB83A78}"/>
    <cellStyle name="Total 2 2" xfId="8188" xr:uid="{E4BE4D4E-ED6D-4B3C-A585-77678F3C4F26}"/>
    <cellStyle name="Total 2 2 10" xfId="8189" xr:uid="{F4AFE8AA-84D1-4FA6-9598-D612DD6C1564}"/>
    <cellStyle name="Total 2 2 11" xfId="14841" xr:uid="{35698DA5-3164-4372-A4FC-301ACF0453D5}"/>
    <cellStyle name="Total 2 2 11 2" xfId="14842" xr:uid="{A26B2B2C-2429-4CF1-9186-3759E44BD89E}"/>
    <cellStyle name="Total 2 2 12" xfId="14843" xr:uid="{8BDCDB80-78A1-4579-A4F6-E6F9ECFBE6ED}"/>
    <cellStyle name="Total 2 2 13" xfId="14844" xr:uid="{2DBDC623-600D-4ACC-8D15-70BE0F2E642F}"/>
    <cellStyle name="Total 2 2 14" xfId="14845" xr:uid="{4AC5FDDE-3953-4EF8-806C-C0950B6250B7}"/>
    <cellStyle name="Total 2 2 15" xfId="14846" xr:uid="{1D99E3C0-3E88-4E89-AC40-C49109B5C088}"/>
    <cellStyle name="Total 2 2 16" xfId="14847" xr:uid="{BC11CAAD-00D0-4D28-B053-EABA278E0736}"/>
    <cellStyle name="Total 2 2 17" xfId="14848" xr:uid="{AE3A377C-8935-4658-A32E-DFA1D0699BE4}"/>
    <cellStyle name="Total 2 2 18" xfId="43819" xr:uid="{6393BF20-748C-4294-8DD8-A6C715EE2406}"/>
    <cellStyle name="Total 2 2 19" xfId="43820" xr:uid="{5FC5E8CA-FE0F-4888-BF99-F5AE8680F6E4}"/>
    <cellStyle name="Total 2 2 2" xfId="8190" xr:uid="{EA8660CA-10F3-4FFA-99B9-A0C3C9CD8CA2}"/>
    <cellStyle name="Total 2 2 2 10" xfId="14849" xr:uid="{1B9D03B1-CA0E-464B-9BF0-843F4104C2EC}"/>
    <cellStyle name="Total 2 2 2 10 2" xfId="14850" xr:uid="{C28C9C6C-2EA4-471C-BE9C-916ACAB8364C}"/>
    <cellStyle name="Total 2 2 2 11" xfId="14851" xr:uid="{8A33DFA9-7B55-4DF4-9509-5EFCB0B377F2}"/>
    <cellStyle name="Total 2 2 2 12" xfId="14852" xr:uid="{4895A831-A8F6-43F1-97BE-9F2D5DAD39AA}"/>
    <cellStyle name="Total 2 2 2 13" xfId="14853" xr:uid="{BDE7DCCD-77D6-4A7C-8CA9-5C8355069817}"/>
    <cellStyle name="Total 2 2 2 14" xfId="14854" xr:uid="{9B2CCE6F-0BEF-4E3C-A4FE-3F462FFFBE2D}"/>
    <cellStyle name="Total 2 2 2 15" xfId="14855" xr:uid="{D418CF73-1F92-4876-A316-0E5E6E2DE8D4}"/>
    <cellStyle name="Total 2 2 2 16" xfId="14856" xr:uid="{4E6CCCA5-B73C-418E-A184-41F604C9B647}"/>
    <cellStyle name="Total 2 2 2 17" xfId="43821" xr:uid="{F04315A5-5136-43BC-8231-C5A6072505C2}"/>
    <cellStyle name="Total 2 2 2 18" xfId="43822" xr:uid="{A42362E5-3877-4341-8129-8F1DBE19572A}"/>
    <cellStyle name="Total 2 2 2 19" xfId="43823" xr:uid="{687B8C12-B160-4C8E-936A-EBD8289CE23E}"/>
    <cellStyle name="Total 2 2 2 2" xfId="8191" xr:uid="{C6C92BC4-A9C0-4F0A-90E2-530D9C012854}"/>
    <cellStyle name="Total 2 2 2 3" xfId="8192" xr:uid="{3D8CEA2F-9B0A-4725-9DCF-C06BA41DCBCA}"/>
    <cellStyle name="Total 2 2 2 4" xfId="8193" xr:uid="{CEA01095-9165-42F8-8A8F-0A2B13BB1735}"/>
    <cellStyle name="Total 2 2 2 5" xfId="8194" xr:uid="{0AD48BBC-CFB4-4F9C-AC68-76AAC8D519C4}"/>
    <cellStyle name="Total 2 2 2 6" xfId="8195" xr:uid="{8CD9FE8E-BD2A-43F5-8F34-A42F5C6E0CC0}"/>
    <cellStyle name="Total 2 2 2 7" xfId="8196" xr:uid="{E4A44233-9693-4800-92C9-5ABE34767BA2}"/>
    <cellStyle name="Total 2 2 2 8" xfId="8197" xr:uid="{9BB5C8DD-5C29-42A4-AE18-2F6D3FBF1ED0}"/>
    <cellStyle name="Total 2 2 2 9" xfId="8198" xr:uid="{FA80E986-F3BC-40DC-9323-F98B5EFB4285}"/>
    <cellStyle name="Total 2 2 20" xfId="43824" xr:uid="{FD4B340D-2758-401C-8906-01F9A046F9E9}"/>
    <cellStyle name="Total 2 2 3" xfId="8199" xr:uid="{C05D29D6-0C60-483D-8AFE-65832CB8068D}"/>
    <cellStyle name="Total 2 2 4" xfId="8200" xr:uid="{CD365DEE-DCCB-4A8A-9B96-13D99E989DC6}"/>
    <cellStyle name="Total 2 2 5" xfId="8201" xr:uid="{3782C106-340B-4CB9-8549-DFE3F0426FED}"/>
    <cellStyle name="Total 2 2 6" xfId="8202" xr:uid="{364CE094-7B6C-4255-9B68-5833980DDCDE}"/>
    <cellStyle name="Total 2 2 7" xfId="8203" xr:uid="{A0C3E5C4-AE1B-4576-93A7-21E92481A9ED}"/>
    <cellStyle name="Total 2 2 8" xfId="8204" xr:uid="{9407BB92-B07E-4568-A150-EA464D78E4AB}"/>
    <cellStyle name="Total 2 2 9" xfId="8205" xr:uid="{87BB571E-C2A0-4A94-A4DE-4106F06F4E57}"/>
    <cellStyle name="Total 2 2_MANATI_BALANÇO R$_PB" xfId="8206" xr:uid="{D7E1BAC7-C6D4-450C-B125-0D7B88CBA924}"/>
    <cellStyle name="Total 2 20" xfId="43825" xr:uid="{EC098990-666C-473A-9DCB-EE80B07F371D}"/>
    <cellStyle name="Total 2 3" xfId="8207" xr:uid="{5FBD38A2-99FB-4D51-BCED-2CA39583B263}"/>
    <cellStyle name="Total 2 4" xfId="8208" xr:uid="{D60DA4D3-467E-4E2C-95CF-FA6D6CAF4AB0}"/>
    <cellStyle name="Total 2 5" xfId="8209" xr:uid="{34A157BF-1FE4-4433-8180-7197D8131D83}"/>
    <cellStyle name="Total 2 6" xfId="8210" xr:uid="{7A372156-B5BB-473B-973E-67492E0287DF}"/>
    <cellStyle name="Total 2 7" xfId="8211" xr:uid="{79B1DFA9-DC3A-4020-8F2B-3EC089CC8DD5}"/>
    <cellStyle name="Total 2 8" xfId="8212" xr:uid="{0B08EBAE-79FA-4177-A469-D75D3B52AF86}"/>
    <cellStyle name="Total 2 9" xfId="8213" xr:uid="{A685DD42-7753-4598-9AF2-9A1C5FE803FF}"/>
    <cellStyle name="Total 2_DVA 2009" xfId="8214" xr:uid="{9731B3F2-14E2-47AC-8670-C3A3639A7ED5}"/>
    <cellStyle name="Total 20" xfId="14857" xr:uid="{AAEFA747-1470-4791-9288-5DE21904A956}"/>
    <cellStyle name="Total 21" xfId="14858" xr:uid="{697F45E4-CA22-480D-9FD8-A0D8D2496F20}"/>
    <cellStyle name="Total 22" xfId="14859" xr:uid="{A8BC5152-6641-499C-9845-9024F5DF0CCD}"/>
    <cellStyle name="Total 23" xfId="14860" xr:uid="{E75D1419-2E32-4A17-8800-6D902DAC99A3}"/>
    <cellStyle name="Total 24" xfId="14861" xr:uid="{CC6023C3-8B0E-4539-B372-8FC26EC64FA9}"/>
    <cellStyle name="Total 25" xfId="14862" xr:uid="{1FD764A5-9023-413F-8FFF-C1702E865D60}"/>
    <cellStyle name="Total 26" xfId="14863" xr:uid="{A6568DD9-477D-4B65-B407-945EF5064E7A}"/>
    <cellStyle name="Total 27" xfId="14864" xr:uid="{D3ABCD1F-6522-4ACD-8866-46291C436D95}"/>
    <cellStyle name="Total 28" xfId="14865" xr:uid="{93F2DBDD-3991-4D79-8872-662979EB84BB}"/>
    <cellStyle name="Total 29" xfId="14866" xr:uid="{06495858-F6F1-4F5C-AADC-7BFC48BDA099}"/>
    <cellStyle name="Total 3" xfId="8215" xr:uid="{B054940B-2FE5-4B44-9CA3-9091B73F7C09}"/>
    <cellStyle name="Total 3 2" xfId="8216" xr:uid="{851301CA-41B9-494D-A3CF-FB3E300074A9}"/>
    <cellStyle name="Total 3 3" xfId="8217" xr:uid="{15634931-0356-48BE-BDC7-E3A2968E5F2A}"/>
    <cellStyle name="Total 3 4" xfId="8218" xr:uid="{465B8B43-41A1-4264-A3C9-1232D3B2F316}"/>
    <cellStyle name="Total 3 5" xfId="8219" xr:uid="{8036A42B-0661-4B89-9E87-0A7AE08BBAEE}"/>
    <cellStyle name="Total 3 6" xfId="8220" xr:uid="{64163951-084B-45D6-BF39-7F560EE72B1B}"/>
    <cellStyle name="Total 3 7" xfId="8221" xr:uid="{BD1C9056-8EF0-41CA-8983-DCA85E1BB64D}"/>
    <cellStyle name="Total 3 8" xfId="8222" xr:uid="{8CA0CAFA-A891-457E-B693-16A4FAFD7676}"/>
    <cellStyle name="Total 3 9" xfId="8223" xr:uid="{AE94D0B6-9607-483B-B985-54238B801953}"/>
    <cellStyle name="Total 30" xfId="14867" xr:uid="{1A354839-A00A-4037-A3D6-73D106B9BDEB}"/>
    <cellStyle name="Total 31" xfId="14868" xr:uid="{6D9AC7D2-A818-4137-BC24-2D3398D9596E}"/>
    <cellStyle name="Total 32" xfId="14869" xr:uid="{141423FE-69FE-4C84-8F3E-184A95BBAD67}"/>
    <cellStyle name="Total 33" xfId="14870" xr:uid="{2DDDD5DD-FC98-4A5A-AED0-1547EB2603A9}"/>
    <cellStyle name="Total 34" xfId="14871" xr:uid="{C814C7CA-5093-4CEE-AF27-3357ED6DFC38}"/>
    <cellStyle name="Total 35" xfId="14872" xr:uid="{F20CA02B-DC54-479F-BCE2-ED5941BF1A74}"/>
    <cellStyle name="Total 36" xfId="14873" xr:uid="{1B781652-1B7D-4158-897D-78DB5B3A44D8}"/>
    <cellStyle name="Total 37" xfId="43826" xr:uid="{1EF76D4B-FB6D-4F6E-84E2-4A2EC3DD1193}"/>
    <cellStyle name="Total 38" xfId="43827" xr:uid="{699888E7-7B7A-4A8A-85FB-560AD1BE5B96}"/>
    <cellStyle name="Total 39" xfId="43828" xr:uid="{A307E0C6-9C5B-4850-AEA2-0FED28506F1E}"/>
    <cellStyle name="Total 4" xfId="8224" xr:uid="{D05F1194-E17F-4462-A639-CDE950CFB941}"/>
    <cellStyle name="Total 4 2" xfId="8225" xr:uid="{7378D91E-318C-4540-B55C-380DCED2F553}"/>
    <cellStyle name="Total 4 3" xfId="8226" xr:uid="{12E8B61A-A566-4F71-AC81-E90578A06D3B}"/>
    <cellStyle name="Total 4 4" xfId="8227" xr:uid="{AEC000E2-B981-4A03-9CE3-646CA5A20F7E}"/>
    <cellStyle name="Total 4 5" xfId="8228" xr:uid="{224EC92F-22C8-4F35-BBDE-0CE68117DA4B}"/>
    <cellStyle name="Total 4 6" xfId="8229" xr:uid="{4B94BB0D-2910-4E8E-B397-CDB1C8D27D88}"/>
    <cellStyle name="Total 4 7" xfId="8230" xr:uid="{09240D66-9F20-4DF4-8D70-0C1FE5634695}"/>
    <cellStyle name="Total 4 8" xfId="8231" xr:uid="{536938B3-B910-4AF1-AF90-3AE3198292EE}"/>
    <cellStyle name="Total 4 9" xfId="8232" xr:uid="{2FF5712F-3085-417F-A909-AB2FBFEB3290}"/>
    <cellStyle name="Total 5" xfId="8233" xr:uid="{5501169E-B2DD-40D6-B0A5-A653469D6137}"/>
    <cellStyle name="Total 5 2" xfId="8234" xr:uid="{864B1BB8-CDEE-4D8C-B6AB-14F5D410B622}"/>
    <cellStyle name="Total 5 3" xfId="8235" xr:uid="{59D888D7-B37A-4DDD-B31D-6258F14117EC}"/>
    <cellStyle name="Total 6" xfId="8236" xr:uid="{A3222A4F-DD11-4756-B550-CC1742F88B47}"/>
    <cellStyle name="Total 6 2" xfId="8237" xr:uid="{4CB5FCA5-DC1A-4C7A-9F9E-E93AB2ECB908}"/>
    <cellStyle name="Total 6 3" xfId="8238" xr:uid="{5BB92D58-46FF-49BE-B7D8-B32D706ABFBC}"/>
    <cellStyle name="Total 7" xfId="8239" xr:uid="{A06D8D4B-E8DD-49D3-940C-3CF5B6D036AE}"/>
    <cellStyle name="Total 7 2" xfId="8240" xr:uid="{D68AFC70-8C14-42CA-A678-8CF2DD79FD75}"/>
    <cellStyle name="Total 7 3" xfId="8241" xr:uid="{36223534-758D-4721-9BF1-7ED89D6DA73C}"/>
    <cellStyle name="Total 8" xfId="8242" xr:uid="{740D0D7C-0DBA-4C40-91A0-FDA55BA6272D}"/>
    <cellStyle name="Total 8 2" xfId="8243" xr:uid="{B7654D6F-263C-4AF7-8365-AB9041DFDABF}"/>
    <cellStyle name="Total 8 3" xfId="8244" xr:uid="{914F6FB5-0C80-4874-B38C-2C9C5DF98D50}"/>
    <cellStyle name="Total 9" xfId="8245" xr:uid="{4C51953F-E5E9-4ECC-A6CE-D1DBB7FC24B8}"/>
    <cellStyle name="Total 9 2" xfId="8246" xr:uid="{5D80DFAF-EB1C-415A-8B0A-C1EC841F8589}"/>
    <cellStyle name="Total 9 3" xfId="8247" xr:uid="{43CC17B7-F4C7-4F00-9CE7-60BC0D63CABC}"/>
    <cellStyle name="Underline 2" xfId="14874" xr:uid="{E025991B-093B-4DFB-A21C-5E3B57B27410}"/>
    <cellStyle name="Unprot" xfId="14875" xr:uid="{7998FAEA-016D-4518-958D-63F90DEB4D36}"/>
    <cellStyle name="Unprot$" xfId="14876" xr:uid="{27E93D0D-46A8-4F50-9385-B6CDDCE57D6D}"/>
    <cellStyle name="Unprotect" xfId="8248" xr:uid="{C56C4334-6A46-4C79-8764-7C46AD6212B1}"/>
    <cellStyle name="Valuta (0)_Comic Distributor Network" xfId="14877" xr:uid="{A8241974-4FC3-4FD5-A8EF-CB0A04F8E7D2}"/>
    <cellStyle name="Vírgul - Estilo3" xfId="14878" xr:uid="{34CF4764-A4AB-4492-AD46-4E24E8A7BE41}"/>
    <cellStyle name="Vírgula" xfId="55750" builtinId="3"/>
    <cellStyle name="Vírgula 10" xfId="45" xr:uid="{17D446CF-F2F1-4E11-8203-B3601AF076C3}"/>
    <cellStyle name="Vírgula 10 10" xfId="952" xr:uid="{1D7D9CFF-0C60-4E16-A944-EBD3D68D7DCC}"/>
    <cellStyle name="Vírgula 10 10 2" xfId="1824" xr:uid="{CF94D729-B194-4E17-9D5D-F6D787E8235B}"/>
    <cellStyle name="Vírgula 10 10 2 2" xfId="3534" xr:uid="{A3875646-7A2D-497A-8C05-1F129A83C558}"/>
    <cellStyle name="Vírgula 10 10 2 2 2" xfId="51881" xr:uid="{473899FE-DD42-4B3E-98B7-5534915C20A3}"/>
    <cellStyle name="Vírgula 10 10 2 3" xfId="50190" xr:uid="{C8BE412B-9B67-43C6-BD86-A0BF7A10464A}"/>
    <cellStyle name="Vírgula 10 10 2 4" xfId="47935" xr:uid="{93E69928-1EE2-45C0-B9B4-51A056F54622}"/>
    <cellStyle name="Vírgula 10 10 3" xfId="2665" xr:uid="{0DD28601-036D-4C14-AB6F-578825B21C51}"/>
    <cellStyle name="Vírgula 10 10 3 2" xfId="51014" xr:uid="{0794C17F-34E8-4E9D-8CA9-525CCC3BBAB9}"/>
    <cellStyle name="Vírgula 10 10 3 3" xfId="48770" xr:uid="{6AB48D4E-6579-437A-BBFF-5B6EE786D73F}"/>
    <cellStyle name="Vírgula 10 10 4" xfId="49382" xr:uid="{86C454BE-16C8-41A4-8C5F-F3CB1F0B552E}"/>
    <cellStyle name="Vírgula 10 10 5" xfId="47066" xr:uid="{AB6DF3C3-E162-4C8E-B6F8-270E8F17F9A2}"/>
    <cellStyle name="Vírgula 10 10 6" xfId="44689" xr:uid="{506231E3-D257-40AF-8AAB-286A131958A1}"/>
    <cellStyle name="Vírgula 10 11" xfId="1045" xr:uid="{E772C9CC-C0B3-4F41-AF71-B863C0B533E3}"/>
    <cellStyle name="Vírgula 10 11 2" xfId="1916" xr:uid="{E642C64C-704E-41EF-92BF-DC8E1E3C1064}"/>
    <cellStyle name="Vírgula 10 11 2 2" xfId="3626" xr:uid="{23C9FDE0-883F-478A-97DB-820833A53ECF}"/>
    <cellStyle name="Vírgula 10 11 2 2 2" xfId="51973" xr:uid="{C4F67EFD-E588-4E14-BF52-A0E10ADF0B3E}"/>
    <cellStyle name="Vírgula 10 11 2 3" xfId="50279" xr:uid="{CC6E05FC-678C-4C76-8137-1464EE00E8F3}"/>
    <cellStyle name="Vírgula 10 11 2 4" xfId="48027" xr:uid="{A8C9448A-9D12-41F9-BD5B-CBF439D8D3BA}"/>
    <cellStyle name="Vírgula 10 11 3" xfId="2757" xr:uid="{1DFB5765-1FDB-4652-BEBD-3B5BB49E748F}"/>
    <cellStyle name="Vírgula 10 11 3 2" xfId="51106" xr:uid="{A6C5F6A7-D106-4C8C-BBA8-CE35A1652BB5}"/>
    <cellStyle name="Vírgula 10 11 4" xfId="49473" xr:uid="{13DF60FE-999B-47E5-8459-C9AF7D08A82D}"/>
    <cellStyle name="Vírgula 10 11 5" xfId="47158" xr:uid="{E6DC6964-6986-4670-8BA1-C0B24873C472}"/>
    <cellStyle name="Vírgula 10 11 6" xfId="45309" xr:uid="{A9235EC3-8033-4B3F-9957-FF23E7D50F9A}"/>
    <cellStyle name="Vírgula 10 12" xfId="3967" xr:uid="{D5615AF4-A940-4010-BCA4-2E82EF91D2EB}"/>
    <cellStyle name="Vírgula 10 12 2" xfId="48971" xr:uid="{C6CF0CB3-B2A2-46F5-9AF4-036D2CEA287E}"/>
    <cellStyle name="Vírgula 10 12 3" xfId="46605" xr:uid="{2BEFF07D-3431-4546-ACD3-B437221422FD}"/>
    <cellStyle name="Vírgula 10 13" xfId="6" xr:uid="{4DE4DCCA-7FB0-4395-9B0F-F6C3D63A9774}"/>
    <cellStyle name="Vírgula 10 13 2" xfId="10" xr:uid="{93E097F0-C5A4-4BD6-BC2F-2BBD644F2E54}"/>
    <cellStyle name="Vírgula 10 13 2 2" xfId="45103" xr:uid="{87D0C7BE-68C3-4480-87B6-9B51A5B9385C}"/>
    <cellStyle name="Vírgula 10 13 3" xfId="4112" xr:uid="{D2BA53B8-6427-4D53-BBBC-E56C98DCAB25}"/>
    <cellStyle name="Vírgula 10 14" xfId="43989" xr:uid="{6A52A5BE-1080-4E72-ACA1-AAB2D4365D3E}"/>
    <cellStyle name="Vírgula 10 14 2" xfId="45392" xr:uid="{D47399B2-595F-44D5-9401-57C408076536}"/>
    <cellStyle name="Vírgula 10 15" xfId="45805" xr:uid="{8C934015-136E-468D-8FD2-0DB5BA729979}"/>
    <cellStyle name="Vírgula 10 16" xfId="46276" xr:uid="{AF55EA51-4698-432B-BEA2-65A784DA3262}"/>
    <cellStyle name="Vírgula 10 17" xfId="44505" xr:uid="{9E089BE8-1F7C-421E-9896-D07372BFEF27}"/>
    <cellStyle name="Vírgula 10 18" xfId="44047" xr:uid="{10A52213-4B63-429E-AFD7-3476E88CA527}"/>
    <cellStyle name="Vírgula 10 19" xfId="502" xr:uid="{1D83CE8A-F0DB-420B-A7C9-02A73A4CDA98}"/>
    <cellStyle name="Vírgula 10 2" xfId="172" xr:uid="{D5B50B8F-1205-4567-8567-F8E1E67B15F4}"/>
    <cellStyle name="Vírgula 10 2 10" xfId="2270" xr:uid="{2DFA4E00-34D7-4444-B52D-6FDA0B185E16}"/>
    <cellStyle name="Vírgula 10 2 10 2" xfId="50621" xr:uid="{7307F578-0C57-417D-97E6-C669930615C1}"/>
    <cellStyle name="Vírgula 10 2 10 3" xfId="48381" xr:uid="{ECD1AFE3-FA54-464B-8169-C8AEA3BE2989}"/>
    <cellStyle name="Vírgula 10 2 11" xfId="3984" xr:uid="{C7876B8F-D9EF-447E-89D4-B0258345F22C}"/>
    <cellStyle name="Vírgula 10 2 11 2" xfId="48991" xr:uid="{0A5906D6-D183-4619-BCEE-A6BE6F322FB3}"/>
    <cellStyle name="Vírgula 10 2 11 3" xfId="46625" xr:uid="{6BDDE5F1-1027-4278-960F-3E6E48936C3A}"/>
    <cellStyle name="Vírgula 10 2 12" xfId="4225" xr:uid="{8F534681-4B29-4F50-9ABF-E3C2DFABA794}"/>
    <cellStyle name="Vírgula 10 2 12 2" xfId="45403" xr:uid="{A645EB8F-9E7E-410B-ABFE-0137E2E5C765}"/>
    <cellStyle name="Vírgula 10 2 13" xfId="45830" xr:uid="{A076BA8D-42B3-49A5-926D-FB29DAAB1F5D}"/>
    <cellStyle name="Vírgula 10 2 14" xfId="46286" xr:uid="{8DEF3225-B435-4151-9B74-E1A04E97B493}"/>
    <cellStyle name="Vírgula 10 2 15" xfId="44532" xr:uid="{57B1D264-CF81-4AB4-B833-AC8DFD361CC4}"/>
    <cellStyle name="Vírgula 10 2 16" xfId="44074" xr:uid="{7ED1F4BD-1844-41CD-9AE3-7278A05204CB}"/>
    <cellStyle name="Vírgula 10 2 17" xfId="532" xr:uid="{33861DF6-E1E7-4A1B-AFD9-97BB712B8DB1}"/>
    <cellStyle name="Vírgula 10 2 18" xfId="52459" xr:uid="{FF7579A2-1AF5-4933-81C0-F517E59DDDF6}"/>
    <cellStyle name="Vírgula 10 2 2" xfId="386" xr:uid="{125A9B40-5732-4BDD-9BA0-BA8747E1D2AE}"/>
    <cellStyle name="Vírgula 10 2 2 10" xfId="46460" xr:uid="{085506B9-4EEA-4C47-826E-889FF804035F}"/>
    <cellStyle name="Vírgula 10 2 2 11" xfId="44613" xr:uid="{3E9C1DFD-3682-4D99-B9E7-B543B465DB63}"/>
    <cellStyle name="Vírgula 10 2 2 12" xfId="44155" xr:uid="{BECC0E2F-7E7E-4792-BE15-94ED7551715F}"/>
    <cellStyle name="Vírgula 10 2 2 13" xfId="568" xr:uid="{D1499368-15AF-44DA-BA3F-6542F7ADF6E0}"/>
    <cellStyle name="Vírgula 10 2 2 14" xfId="52672" xr:uid="{A9B86F93-E2E4-4AA2-A7D1-32E549A2761F}"/>
    <cellStyle name="Vírgula 10 2 2 2" xfId="803" xr:uid="{05538784-F113-4E20-968C-DE0EC8311781}"/>
    <cellStyle name="Vírgula 10 2 2 2 10" xfId="44478" xr:uid="{64D00B7B-D569-4DEB-960B-F7A0CAA64CC0}"/>
    <cellStyle name="Vírgula 10 2 2 2 11" xfId="53099" xr:uid="{1B840393-D516-49A4-9304-37F44018BC0C}"/>
    <cellStyle name="Vírgula 10 2 2 2 2" xfId="1358" xr:uid="{8226333A-0505-4C6D-ABEA-634E1BEA1275}"/>
    <cellStyle name="Vírgula 10 2 2 2 2 2" xfId="2229" xr:uid="{F6D9AEAB-221F-4B8A-A5A6-CDF9DAD536D5}"/>
    <cellStyle name="Vírgula 10 2 2 2 2 2 2" xfId="3939" xr:uid="{DDBB28DE-EF92-46C6-8C4A-73EC02B1FD8B}"/>
    <cellStyle name="Vírgula 10 2 2 2 2 2 2 2" xfId="52286" xr:uid="{56B79C1A-665D-40D1-9D82-9B9F599DD2AB}"/>
    <cellStyle name="Vírgula 10 2 2 2 2 2 3" xfId="50582" xr:uid="{F8488701-41F7-4EBE-957C-EB8C0CB0CE1E}"/>
    <cellStyle name="Vírgula 10 2 2 2 2 2 4" xfId="48340" xr:uid="{91BE4CC4-29F9-470D-BF06-E963C45B35B8}"/>
    <cellStyle name="Vírgula 10 2 2 2 2 2 5" xfId="55671" xr:uid="{AE5F3781-EE10-4470-9C50-3B3643B67A78}"/>
    <cellStyle name="Vírgula 10 2 2 2 2 3" xfId="3070" xr:uid="{D2DC73B6-FEAF-4B0F-849C-57574533F744}"/>
    <cellStyle name="Vírgula 10 2 2 2 2 3 2" xfId="51419" xr:uid="{EB0FAB1C-0FB3-4317-A548-1C96AD58112B}"/>
    <cellStyle name="Vírgula 10 2 2 2 2 4" xfId="49754" xr:uid="{52ACB268-0906-4D60-B96D-4000ABD1FCDF}"/>
    <cellStyle name="Vírgula 10 2 2 2 2 5" xfId="47471" xr:uid="{BF71FE86-A7FC-4A5A-B8A6-E15C032F2AAD}"/>
    <cellStyle name="Vírgula 10 2 2 2 2 6" xfId="53958" xr:uid="{E76C88F9-A255-48C5-88D5-2F3E50EC130E}"/>
    <cellStyle name="Vírgula 10 2 2 2 3" xfId="1675" xr:uid="{C294157B-4495-4378-A2D3-489DCF5DEB20}"/>
    <cellStyle name="Vírgula 10 2 2 2 3 2" xfId="3385" xr:uid="{58E35D3F-A213-40AA-9800-6832D40FFC2D}"/>
    <cellStyle name="Vírgula 10 2 2 2 3 2 2" xfId="51734" xr:uid="{1792283A-1AD0-4683-8AD1-F3F219D7775F}"/>
    <cellStyle name="Vírgula 10 2 2 2 3 3" xfId="50052" xr:uid="{40CFA765-7FD1-4CC6-82C0-A0F6AEB09730}"/>
    <cellStyle name="Vírgula 10 2 2 2 3 4" xfId="47786" xr:uid="{012BAD90-F43A-4242-A478-88FB9BE903C8}"/>
    <cellStyle name="Vírgula 10 2 2 2 3 5" xfId="54812" xr:uid="{A937AAD3-9C0C-4AB2-8495-3749EF00BB49}"/>
    <cellStyle name="Vírgula 10 2 2 2 4" xfId="2516" xr:uid="{086D8837-5EAB-40E7-8828-41FACFFAC519}"/>
    <cellStyle name="Vírgula 10 2 2 2 4 2" xfId="50867" xr:uid="{6809F099-2B5E-477C-ABA4-0337443D7EE4}"/>
    <cellStyle name="Vírgula 10 2 2 2 4 3" xfId="48627" xr:uid="{2A3C7247-CBC7-43CE-8DF9-AB2134A62708}"/>
    <cellStyle name="Vírgula 10 2 2 2 5" xfId="45267" xr:uid="{F2F976D6-01A4-4AB2-A985-8F0193143B8C}"/>
    <cellStyle name="Vírgula 10 2 2 2 5 2" xfId="46917" xr:uid="{C5316EA6-1574-458B-BBD2-F663737CE8A2}"/>
    <cellStyle name="Vírgula 10 2 2 2 6" xfId="45778" xr:uid="{225A01ED-A56A-401E-BCB9-64634D00B3F9}"/>
    <cellStyle name="Vírgula 10 2 2 2 6 2" xfId="49238" xr:uid="{A89F486B-0575-45D7-8D78-0C196F74EB41}"/>
    <cellStyle name="Vírgula 10 2 2 2 7" xfId="46246" xr:uid="{34EED5E7-17A0-43B7-9B8F-71C9860101A5}"/>
    <cellStyle name="Vírgula 10 2 2 2 8" xfId="46581" xr:uid="{812FE3A6-5C11-4967-A011-97258CE5DBBC}"/>
    <cellStyle name="Vírgula 10 2 2 2 9" xfId="45078" xr:uid="{033BCCFC-F448-41D5-B130-A6DA119F8C7C}"/>
    <cellStyle name="Vírgula 10 2 2 3" xfId="681" xr:uid="{30440B2F-3263-486C-94BB-E2AB1562AC6A}"/>
    <cellStyle name="Vírgula 10 2 2 3 10" xfId="53530" xr:uid="{BB84D8D8-10ED-41EC-BEDB-1D554787BBD4}"/>
    <cellStyle name="Vírgula 10 2 2 3 2" xfId="1237" xr:uid="{1F0610D3-283B-40F1-B8C3-944F601579BF}"/>
    <cellStyle name="Vírgula 10 2 2 3 2 2" xfId="2108" xr:uid="{3C72610E-CF9D-4CDE-8D4B-82CADBCD8BEB}"/>
    <cellStyle name="Vírgula 10 2 2 3 2 2 2" xfId="3818" xr:uid="{C319C904-BDE3-44E8-ACB3-E55BDBCA570B}"/>
    <cellStyle name="Vírgula 10 2 2 3 2 2 2 2" xfId="52165" xr:uid="{9688587B-4FBF-4897-B8B0-199233CA3251}"/>
    <cellStyle name="Vírgula 10 2 2 3 2 2 3" xfId="50468" xr:uid="{5CCA8798-0F42-4CD1-ACFF-2BB94CD5C6D3}"/>
    <cellStyle name="Vírgula 10 2 2 3 2 2 4" xfId="48219" xr:uid="{679865CA-BB52-4091-9F82-E6C81BCFDC87}"/>
    <cellStyle name="Vírgula 10 2 2 3 2 3" xfId="2949" xr:uid="{08CE5FD8-385E-4B32-9B08-FBE64D8E281E}"/>
    <cellStyle name="Vírgula 10 2 2 3 2 3 2" xfId="51298" xr:uid="{A68BAE2A-2E99-447D-91F8-91E075F66721}"/>
    <cellStyle name="Vírgula 10 2 2 3 2 4" xfId="49653" xr:uid="{B0A17709-6C06-4521-9FC5-7908D3E961CE}"/>
    <cellStyle name="Vírgula 10 2 2 3 2 5" xfId="47350" xr:uid="{2883F244-2165-47BB-859E-61AEA9406925}"/>
    <cellStyle name="Vírgula 10 2 2 3 2 6" xfId="55243" xr:uid="{749A900A-D238-4424-8158-D10919E1D856}"/>
    <cellStyle name="Vírgula 10 2 2 3 3" xfId="1554" xr:uid="{4D038A65-1F98-4D4B-9CFE-3C67DA4AF93F}"/>
    <cellStyle name="Vírgula 10 2 2 3 3 2" xfId="3264" xr:uid="{AAC9ABF3-944C-452C-B3B7-4171EBE86DA0}"/>
    <cellStyle name="Vírgula 10 2 2 3 3 2 2" xfId="51613" xr:uid="{8F588F50-E1D5-4F34-B26B-63516014E906}"/>
    <cellStyle name="Vírgula 10 2 2 3 3 3" xfId="49938" xr:uid="{E14BF7C4-581C-4712-954E-330A1109BBF9}"/>
    <cellStyle name="Vírgula 10 2 2 3 3 4" xfId="47665" xr:uid="{26B03604-D091-48C9-9EA3-6EB65149AAC7}"/>
    <cellStyle name="Vírgula 10 2 2 3 4" xfId="2395" xr:uid="{613FB8EE-A02A-48DD-ABA9-2FF218D85410}"/>
    <cellStyle name="Vírgula 10 2 2 3 4 2" xfId="50746" xr:uid="{E4AFF686-BDAF-48B2-BAEF-876B53667F78}"/>
    <cellStyle name="Vírgula 10 2 2 3 4 3" xfId="48506" xr:uid="{4AA7E29E-3F8E-49F8-8ED8-ABE2E72B9F5E}"/>
    <cellStyle name="Vírgula 10 2 2 3 5" xfId="45673" xr:uid="{EECE7D87-11BA-4B5C-BBC1-AF0CAB261684}"/>
    <cellStyle name="Vírgula 10 2 2 3 5 2" xfId="49117" xr:uid="{9D0AF499-DA0C-43C0-AADC-7898117DEA49}"/>
    <cellStyle name="Vírgula 10 2 2 3 6" xfId="46125" xr:uid="{24F986AD-9B86-4317-AF56-9821D528FEF8}"/>
    <cellStyle name="Vírgula 10 2 2 3 7" xfId="46796" xr:uid="{34CCDD04-4838-48CB-A7DB-E393697C6847}"/>
    <cellStyle name="Vírgula 10 2 2 3 8" xfId="44996" xr:uid="{850BEC3C-8DA1-490F-A9D7-DD0D6632DED5}"/>
    <cellStyle name="Vírgula 10 2 2 3 9" xfId="44364" xr:uid="{94A31AE9-3467-4855-9737-C3D231237E2A}"/>
    <cellStyle name="Vírgula 10 2 2 4" xfId="1014" xr:uid="{9F1E556F-35EB-4879-B225-E3A11A4A0405}"/>
    <cellStyle name="Vírgula 10 2 2 4 2" xfId="1885" xr:uid="{79D0F107-FCC2-4C77-883A-DD1A43FA9D63}"/>
    <cellStyle name="Vírgula 10 2 2 4 2 2" xfId="3595" xr:uid="{15B2947F-3486-4EA4-AB80-E2AB9E1AF422}"/>
    <cellStyle name="Vírgula 10 2 2 4 2 2 2" xfId="51942" xr:uid="{459F3958-5986-426E-9014-DE404EE646C6}"/>
    <cellStyle name="Vírgula 10 2 2 4 2 3" xfId="50250" xr:uid="{B3D85108-1A2E-4E82-96FC-12AF768C4FAE}"/>
    <cellStyle name="Vírgula 10 2 2 4 2 4" xfId="47996" xr:uid="{CB99F2D4-AE5E-4683-9A14-4590CE3E997B}"/>
    <cellStyle name="Vírgula 10 2 2 4 3" xfId="2726" xr:uid="{8B9F5D57-8FCF-4C28-AE57-F8C4C5ADE052}"/>
    <cellStyle name="Vírgula 10 2 2 4 3 2" xfId="51075" xr:uid="{3357B667-D3B7-4152-86BB-124803B0EECD}"/>
    <cellStyle name="Vírgula 10 2 2 4 3 3" xfId="48825" xr:uid="{953198DD-B1F9-48BC-B396-1A26D7941D8D}"/>
    <cellStyle name="Vírgula 10 2 2 4 4" xfId="45563" xr:uid="{77F46AE4-BDA8-4A30-8273-DF30964091A9}"/>
    <cellStyle name="Vírgula 10 2 2 4 4 2" xfId="49442" xr:uid="{426F9062-20B6-4DD9-AA2D-53BDF75A0677}"/>
    <cellStyle name="Vírgula 10 2 2 4 5" xfId="46000" xr:uid="{E18C7F0A-A2D0-4DC1-9910-300145A89546}"/>
    <cellStyle name="Vírgula 10 2 2 4 6" xfId="47127" xr:uid="{121390A5-7762-4A0F-968A-3A6B57A385FF}"/>
    <cellStyle name="Vírgula 10 2 2 4 7" xfId="44877" xr:uid="{A89EBA2B-5E0E-4453-BBB8-7C8BDE74F5BF}"/>
    <cellStyle name="Vírgula 10 2 2 4 8" xfId="44245" xr:uid="{9D019743-6003-4E84-8751-949C72ED4D1B}"/>
    <cellStyle name="Vírgula 10 2 2 4 9" xfId="54385" xr:uid="{6ACC3794-DBED-4778-AA1B-65CD3E9B7328}"/>
    <cellStyle name="Vírgula 10 2 2 5" xfId="1112" xr:uid="{BA598032-199A-473A-88C5-F9B96DB0009F}"/>
    <cellStyle name="Vírgula 10 2 2 5 2" xfId="1983" xr:uid="{155C9044-C469-4D90-9B38-0B82CC87363E}"/>
    <cellStyle name="Vírgula 10 2 2 5 2 2" xfId="3693" xr:uid="{13FCB181-A4D3-4298-98EF-928D79037BBD}"/>
    <cellStyle name="Vírgula 10 2 2 5 2 2 2" xfId="52040" xr:uid="{9D00980D-5AD0-48ED-AD19-B27FDF70DB47}"/>
    <cellStyle name="Vírgula 10 2 2 5 2 3" xfId="50346" xr:uid="{254BAF9D-CFA5-4FE2-873B-A8A5AC8C4400}"/>
    <cellStyle name="Vírgula 10 2 2 5 2 4" xfId="48094" xr:uid="{4459E94F-A005-42FB-ADA7-0498AB5064B7}"/>
    <cellStyle name="Vírgula 10 2 2 5 3" xfId="2824" xr:uid="{AEE105C6-93DC-4A4C-9591-2BC9E33DFDDF}"/>
    <cellStyle name="Vírgula 10 2 2 5 3 2" xfId="51173" xr:uid="{DCF1F11D-9D8E-4FF3-8BBB-872A71D3DA48}"/>
    <cellStyle name="Vírgula 10 2 2 5 3 3" xfId="48871" xr:uid="{5BACC51F-DA96-433E-9CE9-FBED94BEFF38}"/>
    <cellStyle name="Vírgula 10 2 2 5 4" xfId="49539" xr:uid="{015F23D9-AC4D-4F25-B6C3-19A06683E594}"/>
    <cellStyle name="Vírgula 10 2 2 5 5" xfId="47225" xr:uid="{DFF10ECA-23C0-4EB3-922A-0CC3A75A16FE}"/>
    <cellStyle name="Vírgula 10 2 2 5 6" xfId="44790" xr:uid="{BFC1FF74-5597-4959-9996-BBB9E6C7E745}"/>
    <cellStyle name="Vírgula 10 2 2 6" xfId="4439" xr:uid="{28BB9DAE-9B3E-4018-87A7-690EF68FDCA0}"/>
    <cellStyle name="Vírgula 10 2 2 6 2" xfId="46671" xr:uid="{F44F2B93-5161-46EB-BA91-1A58A04FC593}"/>
    <cellStyle name="Vírgula 10 2 2 6 3" xfId="45286" xr:uid="{EF61F98F-9398-4093-A995-2C9C987CD49C}"/>
    <cellStyle name="Vírgula 10 2 2 7" xfId="45187" xr:uid="{C9E554F8-C6CF-45D7-869F-A61D134D7670}"/>
    <cellStyle name="Vírgula 10 2 2 8" xfId="45478" xr:uid="{EDA2CB58-0D84-41B3-9479-34BAF657EBF7}"/>
    <cellStyle name="Vírgula 10 2 2 9" xfId="45910" xr:uid="{17664171-87AB-41D4-A109-06AAC559C5BD}"/>
    <cellStyle name="Vírgula 10 2 3" xfId="776" xr:uid="{F2CDBEF2-CCD5-4684-9C1E-2AAAC96AF890}"/>
    <cellStyle name="Vírgula 10 2 3 10" xfId="44586" xr:uid="{D3DBF788-6FDC-461B-9996-655CCDBC385E}"/>
    <cellStyle name="Vírgula 10 2 3 11" xfId="44128" xr:uid="{D58834EB-8B03-49F5-AAA5-343B8519F28D}"/>
    <cellStyle name="Vírgula 10 2 3 12" xfId="52886" xr:uid="{2615D65C-CC18-49D1-84D9-6B144C6B7205}"/>
    <cellStyle name="Vírgula 10 2 3 2" xfId="884" xr:uid="{8698E75B-39EB-46CE-A349-080B740FD85B}"/>
    <cellStyle name="Vírgula 10 2 3 2 2" xfId="1756" xr:uid="{1213A99D-646F-4864-913E-CE03354ED80A}"/>
    <cellStyle name="Vírgula 10 2 3 2 2 2" xfId="3466" xr:uid="{B2A76745-83B3-4C83-A69A-DCB1CEF62989}"/>
    <cellStyle name="Vírgula 10 2 3 2 2 2 2" xfId="51814" xr:uid="{6AF8252B-40F8-4E68-9E42-28B37B6B6601}"/>
    <cellStyle name="Vírgula 10 2 3 2 2 3" xfId="50128" xr:uid="{F19B6676-6E38-49F4-BA12-A9690AE7CFCA}"/>
    <cellStyle name="Vírgula 10 2 3 2 2 4" xfId="47867" xr:uid="{1C21A57B-7831-46BD-8623-1395BBC1279D}"/>
    <cellStyle name="Vírgula 10 2 3 2 2 5" xfId="55457" xr:uid="{5C783601-4D16-47CE-A0F2-5CF3804B72CD}"/>
    <cellStyle name="Vírgula 10 2 3 2 3" xfId="2597" xr:uid="{DC54B0A1-E883-427B-A9DC-3CEDFC2847D5}"/>
    <cellStyle name="Vírgula 10 2 3 2 3 2" xfId="50947" xr:uid="{0136280A-68AE-4E41-9910-28CAA62141D4}"/>
    <cellStyle name="Vírgula 10 2 3 2 3 3" xfId="48703" xr:uid="{F9C2CD98-C490-4A01-838A-18EB48F8647A}"/>
    <cellStyle name="Vírgula 10 2 3 2 4" xfId="45754" xr:uid="{5AD7B698-7D6B-409C-95F8-02896FB90016}"/>
    <cellStyle name="Vírgula 10 2 3 2 4 2" xfId="49314" xr:uid="{246319A2-5C0D-4887-923B-C2C326150854}"/>
    <cellStyle name="Vírgula 10 2 3 2 5" xfId="46219" xr:uid="{33DFBD88-A449-48E3-81E1-20FB3D704311}"/>
    <cellStyle name="Vírgula 10 2 3 2 6" xfId="46998" xr:uid="{7B631ABE-D021-49E0-9365-CD3024AD8B06}"/>
    <cellStyle name="Vírgula 10 2 3 2 7" xfId="45052" xr:uid="{D1FC16D1-87E2-4BFC-8157-77B6ABFC27B6}"/>
    <cellStyle name="Vírgula 10 2 3 2 8" xfId="44452" xr:uid="{848426DF-5B21-4A83-B218-5043EBED4158}"/>
    <cellStyle name="Vírgula 10 2 3 2 9" xfId="53744" xr:uid="{0D1A081E-3940-4AB5-A8BF-A3A629D2670A}"/>
    <cellStyle name="Vírgula 10 2 3 3" xfId="1331" xr:uid="{E0E15000-3CA8-4048-9C16-26EFC1A4B1E9}"/>
    <cellStyle name="Vírgula 10 2 3 3 2" xfId="2202" xr:uid="{13CB2E13-041A-4F47-9CB4-B1F38E00EE3E}"/>
    <cellStyle name="Vírgula 10 2 3 3 2 2" xfId="3912" xr:uid="{0A984CD4-D277-4E11-B9B1-FA595E52F428}"/>
    <cellStyle name="Vírgula 10 2 3 3 2 2 2" xfId="52259" xr:uid="{B0BA5859-2B84-4622-8E66-D261C0A1488B}"/>
    <cellStyle name="Vírgula 10 2 3 3 2 3" xfId="50556" xr:uid="{EA9E7508-E932-463F-8BB9-C10F2240ED6F}"/>
    <cellStyle name="Vírgula 10 2 3 3 2 4" xfId="48313" xr:uid="{D568E92C-A46E-45A1-959C-D231FA9DDDF4}"/>
    <cellStyle name="Vírgula 10 2 3 3 3" xfId="3043" xr:uid="{D55B2AC3-55E4-4C04-818B-5981685D2747}"/>
    <cellStyle name="Vírgula 10 2 3 3 3 2" xfId="51392" xr:uid="{EBC76FE6-87A9-4237-8C72-CF733384B969}"/>
    <cellStyle name="Vírgula 10 2 3 3 3 3" xfId="48942" xr:uid="{BDCD5485-219B-4371-A934-888EC8BD4AF3}"/>
    <cellStyle name="Vírgula 10 2 3 3 4" xfId="49734" xr:uid="{3CE9ACCA-F03E-4F6D-BB94-44C9A2F79E28}"/>
    <cellStyle name="Vírgula 10 2 3 3 5" xfId="47444" xr:uid="{21A46103-683A-4F23-B3F9-3EE497EA1F58}"/>
    <cellStyle name="Vírgula 10 2 3 3 6" xfId="44765" xr:uid="{28EF8283-D209-486B-BC0E-7DC048A60803}"/>
    <cellStyle name="Vírgula 10 2 3 3 7" xfId="54599" xr:uid="{2667318A-64DF-4D5E-A5B0-A18B19D45F0A}"/>
    <cellStyle name="Vírgula 10 2 3 4" xfId="1648" xr:uid="{5FDD78B0-EF59-4FD4-B3AB-EF627AE0348D}"/>
    <cellStyle name="Vírgula 10 2 3 4 2" xfId="3358" xr:uid="{05F0EA6A-62E1-4952-810C-44025D44907D}"/>
    <cellStyle name="Vírgula 10 2 3 4 2 2" xfId="51707" xr:uid="{F637D9CF-CB3A-4817-B807-7933364D3E0E}"/>
    <cellStyle name="Vírgula 10 2 3 4 3" xfId="50026" xr:uid="{DA8E6A57-B7E0-4295-8480-B311DA298F08}"/>
    <cellStyle name="Vírgula 10 2 3 4 4" xfId="47759" xr:uid="{F253A58C-21F1-4CCF-BEAF-93517CF7CD9A}"/>
    <cellStyle name="Vírgula 10 2 3 4 5" xfId="45378" xr:uid="{E91B4BE2-07F3-4757-A500-D6A5FA6E9888}"/>
    <cellStyle name="Vírgula 10 2 3 5" xfId="2489" xr:uid="{3189A489-BC48-45A5-BB9B-3D4063D9F311}"/>
    <cellStyle name="Vírgula 10 2 3 5 2" xfId="50840" xr:uid="{6479102E-F9AC-4BEA-B931-F451A0CF2DF9}"/>
    <cellStyle name="Vírgula 10 2 3 5 3" xfId="48600" xr:uid="{5BF386BC-7DC5-40A8-BFB4-F5C0F2749C72}"/>
    <cellStyle name="Vírgula 10 2 3 6" xfId="45252" xr:uid="{93076F9E-364E-4446-8443-B85A71713F3A}"/>
    <cellStyle name="Vírgula 10 2 3 6 2" xfId="46890" xr:uid="{8347BD70-ACBA-42AF-9C9F-10B12F5174DC}"/>
    <cellStyle name="Vírgula 10 2 3 7" xfId="45452" xr:uid="{9DB43FDE-3136-403B-9FB5-72D237F1A199}"/>
    <cellStyle name="Vírgula 10 2 3 7 2" xfId="49211" xr:uid="{5800C3C1-81F9-478D-8182-1ADFFDE8B6D1}"/>
    <cellStyle name="Vírgula 10 2 3 8" xfId="45883" xr:uid="{7E982BC3-1966-483F-A842-DE8DB46A889C}"/>
    <cellStyle name="Vírgula 10 2 3 9" xfId="46554" xr:uid="{C85FA38A-BE25-47E5-AE49-EA211E361574}"/>
    <cellStyle name="Vírgula 10 2 4" xfId="721" xr:uid="{3126D149-8D13-4230-B680-CCB134707739}"/>
    <cellStyle name="Vírgula 10 2 4 10" xfId="44655" xr:uid="{813198FD-2EA7-446C-83CF-9D167A1225A7}"/>
    <cellStyle name="Vírgula 10 2 4 11" xfId="44403" xr:uid="{AF9A6951-E81A-42D1-ABC7-C9623AA6C65D}"/>
    <cellStyle name="Vírgula 10 2 4 12" xfId="53317" xr:uid="{1BE9E5FF-CB34-4359-A3F0-1AA49D464368}"/>
    <cellStyle name="Vírgula 10 2 4 2" xfId="846" xr:uid="{16451CDD-0A84-4ADD-946B-6919EE4151F4}"/>
    <cellStyle name="Vírgula 10 2 4 2 2" xfId="1718" xr:uid="{68BCFDDF-387D-4228-8A39-270BF009A408}"/>
    <cellStyle name="Vírgula 10 2 4 2 2 2" xfId="3428" xr:uid="{77888644-61BF-48C9-9C51-AC7FC26DF782}"/>
    <cellStyle name="Vírgula 10 2 4 2 2 2 2" xfId="51777" xr:uid="{B4BCD3A7-B06F-40D1-8BDE-C475F91BD915}"/>
    <cellStyle name="Vírgula 10 2 4 2 2 3" xfId="50093" xr:uid="{6B0C5F74-9DB9-4C03-9BC5-66C5A8F6C29C}"/>
    <cellStyle name="Vírgula 10 2 4 2 2 4" xfId="47829" xr:uid="{38464DBB-B8FE-43BB-B2A1-0A3D9DA90546}"/>
    <cellStyle name="Vírgula 10 2 4 2 3" xfId="2559" xr:uid="{9738A994-A6ED-4C66-97BC-3E4429BB0443}"/>
    <cellStyle name="Vírgula 10 2 4 2 3 2" xfId="50910" xr:uid="{0E56013F-885E-4ABD-9004-8C5FC7766D2E}"/>
    <cellStyle name="Vírgula 10 2 4 2 3 3" xfId="48666" xr:uid="{36E0FE63-987A-46B9-9B74-5BB8AF1CD722}"/>
    <cellStyle name="Vírgula 10 2 4 2 4" xfId="49281" xr:uid="{FE04503D-1CBF-48C9-BE4A-E5C9CCFAD2D6}"/>
    <cellStyle name="Vírgula 10 2 4 2 5" xfId="46960" xr:uid="{BBC6485C-8764-4228-8C94-015A37E71007}"/>
    <cellStyle name="Vírgula 10 2 4 2 6" xfId="55030" xr:uid="{6F9E5357-ABE8-46F8-A718-6BCBC777D24D}"/>
    <cellStyle name="Vírgula 10 2 4 3" xfId="1277" xr:uid="{177F6E7D-659F-45AC-8CED-02AA4AFD52D6}"/>
    <cellStyle name="Vírgula 10 2 4 3 2" xfId="2148" xr:uid="{D5771EBF-0D4F-425F-A9FF-56B4992BCEED}"/>
    <cellStyle name="Vírgula 10 2 4 3 2 2" xfId="3858" xr:uid="{98C4A2F2-7341-4C59-AF89-37675AA800DE}"/>
    <cellStyle name="Vírgula 10 2 4 3 2 2 2" xfId="52205" xr:uid="{12666200-D4E2-4318-B34C-EECFE8C746BD}"/>
    <cellStyle name="Vírgula 10 2 4 3 2 3" xfId="50506" xr:uid="{7AA680B2-00CE-4B01-9156-6D8DF4A999E0}"/>
    <cellStyle name="Vírgula 10 2 4 3 2 4" xfId="48259" xr:uid="{183A8DA0-94EE-4CD1-969C-EB91FFD2F213}"/>
    <cellStyle name="Vírgula 10 2 4 3 3" xfId="2989" xr:uid="{8ACAABA5-A2F0-4644-A278-44CB9C9079A8}"/>
    <cellStyle name="Vírgula 10 2 4 3 3 2" xfId="51338" xr:uid="{3E94B8C1-C10B-4A4A-871F-55DAEFD4D1F4}"/>
    <cellStyle name="Vírgula 10 2 4 3 4" xfId="49689" xr:uid="{EFC4BD1A-7ADF-453F-8C41-8202732F3524}"/>
    <cellStyle name="Vírgula 10 2 4 3 5" xfId="47390" xr:uid="{FCB3F01E-6B4A-482C-BA9C-43E98B66BACD}"/>
    <cellStyle name="Vírgula 10 2 4 4" xfId="1594" xr:uid="{28DC2EC9-A665-4C4F-A987-CF8F16034BD3}"/>
    <cellStyle name="Vírgula 10 2 4 4 2" xfId="3304" xr:uid="{D855BBD3-1C10-48AD-A61F-B2BED4D57705}"/>
    <cellStyle name="Vírgula 10 2 4 4 2 2" xfId="51653" xr:uid="{FE63DFC2-E53A-4FA1-B970-286B6C92D85B}"/>
    <cellStyle name="Vírgula 10 2 4 4 3" xfId="49976" xr:uid="{95EFDB27-72EE-4587-B84A-EC3AFDC9BD95}"/>
    <cellStyle name="Vírgula 10 2 4 4 4" xfId="47705" xr:uid="{E43C00F5-C7AF-49A1-8CEC-3DC47E347A6F}"/>
    <cellStyle name="Vírgula 10 2 4 5" xfId="2435" xr:uid="{624C25B9-1726-461B-8E92-94C4931749E2}"/>
    <cellStyle name="Vírgula 10 2 4 5 2" xfId="50786" xr:uid="{A2A1D34A-FB9F-4B52-A659-6D8BE4B4CFFE}"/>
    <cellStyle name="Vírgula 10 2 4 5 3" xfId="48546" xr:uid="{560A2A5C-CDC9-436D-A45C-B8E24155D2D1}"/>
    <cellStyle name="Vírgula 10 2 4 6" xfId="45217" xr:uid="{3DCA8913-96D6-44A1-8B2F-9DD80713AD72}"/>
    <cellStyle name="Vírgula 10 2 4 6 2" xfId="46836" xr:uid="{C3DFBACF-1162-4FBD-A59F-7D7E6618EBF0}"/>
    <cellStyle name="Vírgula 10 2 4 7" xfId="45709" xr:uid="{9A9638F4-EC53-4D84-801D-74EFC08619A8}"/>
    <cellStyle name="Vírgula 10 2 4 7 2" xfId="49157" xr:uid="{06C16D55-80F1-444D-9AAA-D4CDF09AF4E6}"/>
    <cellStyle name="Vírgula 10 2 4 8" xfId="46165" xr:uid="{F4E8273C-5AD1-4232-B553-13C8F647F32B}"/>
    <cellStyle name="Vírgula 10 2 4 9" xfId="46500" xr:uid="{A3F642C5-1B94-4B4A-9184-BF92CD223890}"/>
    <cellStyle name="Vírgula 10 2 5" xfId="623" xr:uid="{C02FE371-538D-46B2-B379-84824BC48680}"/>
    <cellStyle name="Vírgula 10 2 5 10" xfId="44308" xr:uid="{56287322-08BB-4620-9074-B1AAC768CDA2}"/>
    <cellStyle name="Vírgula 10 2 5 11" xfId="54172" xr:uid="{B298FE66-ED89-43D8-9BA9-8B36BBE746F4}"/>
    <cellStyle name="Vírgula 10 2 5 2" xfId="1179" xr:uid="{B34E3EAB-F912-4B30-A24D-4DA1B7A0EF6D}"/>
    <cellStyle name="Vírgula 10 2 5 2 2" xfId="2050" xr:uid="{9E85D083-79B4-4130-883C-39CC1B3728F9}"/>
    <cellStyle name="Vírgula 10 2 5 2 2 2" xfId="3760" xr:uid="{D2BBCEFC-73B9-4823-9E89-E572A8132DBD}"/>
    <cellStyle name="Vírgula 10 2 5 2 2 2 2" xfId="52107" xr:uid="{502FFEB5-A359-46A2-B66A-B8E88180C7A7}"/>
    <cellStyle name="Vírgula 10 2 5 2 2 3" xfId="50412" xr:uid="{95A15782-1546-43FE-86F8-C5D3A7E96EEF}"/>
    <cellStyle name="Vírgula 10 2 5 2 2 4" xfId="48161" xr:uid="{5C2E8322-D23E-4919-945F-401C472F212E}"/>
    <cellStyle name="Vírgula 10 2 5 2 3" xfId="2891" xr:uid="{AC272BAC-91A7-46AE-8BFA-4BBCB5AA0A85}"/>
    <cellStyle name="Vírgula 10 2 5 2 3 2" xfId="51240" xr:uid="{CD618A73-857F-4DAF-B25C-BFF6467E80C6}"/>
    <cellStyle name="Vírgula 10 2 5 2 4" xfId="49600" xr:uid="{5FECCFC6-9409-43A7-8FBE-85F64389F47F}"/>
    <cellStyle name="Vírgula 10 2 5 2 5" xfId="47292" xr:uid="{0F77DC69-3FF9-421C-B1FD-35FAB7032745}"/>
    <cellStyle name="Vírgula 10 2 5 3" xfId="1496" xr:uid="{E8DE417D-D01E-4B9D-99C3-606AFE1315BE}"/>
    <cellStyle name="Vírgula 10 2 5 3 2" xfId="3206" xr:uid="{1C32698C-C65C-468A-8574-AAB05E4D1033}"/>
    <cellStyle name="Vírgula 10 2 5 3 2 2" xfId="51555" xr:uid="{38790C75-9491-4B7B-BD8B-9EC12501C511}"/>
    <cellStyle name="Vírgula 10 2 5 3 3" xfId="49882" xr:uid="{3C8CE961-A3D0-4241-BBAA-ADE1EC9DEA3D}"/>
    <cellStyle name="Vírgula 10 2 5 3 4" xfId="47607" xr:uid="{8E1AD137-D074-4687-9296-3B7B9E7DC52B}"/>
    <cellStyle name="Vírgula 10 2 5 4" xfId="2337" xr:uid="{35CD1BE8-36E7-42B7-9FCF-A8A572AD9FD4}"/>
    <cellStyle name="Vírgula 10 2 5 4 2" xfId="50688" xr:uid="{A0592E71-9B5E-4B71-BD0A-A4DFC0702491}"/>
    <cellStyle name="Vírgula 10 2 5 4 3" xfId="48448" xr:uid="{60F40B91-96FF-4360-995C-A4A650211E60}"/>
    <cellStyle name="Vírgula 10 2 5 5" xfId="45137" xr:uid="{A186D474-CF20-4D1A-A969-79AA92393D6D}"/>
    <cellStyle name="Vírgula 10 2 5 5 2" xfId="46738" xr:uid="{4C52A500-955B-49D5-B66B-7FB25E4A8FAC}"/>
    <cellStyle name="Vírgula 10 2 5 6" xfId="45621" xr:uid="{3A8C0EB4-E0F2-4D2E-8EFE-F78D607B5E04}"/>
    <cellStyle name="Vírgula 10 2 5 6 2" xfId="49059" xr:uid="{20F956CC-8BAF-4182-B7D5-21F4C22205B3}"/>
    <cellStyle name="Vírgula 10 2 5 7" xfId="46067" xr:uid="{BBE0759A-031A-45D2-8A6C-C84CBB8DFA1D}"/>
    <cellStyle name="Vírgula 10 2 5 8" xfId="46402" xr:uid="{087C6278-3342-47C8-997D-FA4D19CA9FC1}"/>
    <cellStyle name="Vírgula 10 2 5 9" xfId="44938" xr:uid="{C77FCA71-5F35-4274-9E5C-8402F1142E77}"/>
    <cellStyle name="Vírgula 10 2 6" xfId="925" xr:uid="{9B1967CC-73FA-4FF9-B9FD-56810C94B4D0}"/>
    <cellStyle name="Vírgula 10 2 6 2" xfId="1797" xr:uid="{7CE9591D-FDB6-4C81-8011-BE314DE1DBB0}"/>
    <cellStyle name="Vírgula 10 2 6 2 2" xfId="3507" xr:uid="{36B395B6-85C4-4E9F-B12D-E3337AB63378}"/>
    <cellStyle name="Vírgula 10 2 6 2 2 2" xfId="51854" xr:uid="{854FD20A-A90D-42F8-BFF6-F6775714B8AF}"/>
    <cellStyle name="Vírgula 10 2 6 2 3" xfId="50164" xr:uid="{C2AC971D-B15B-47A4-A7E8-BD0E77E2EB22}"/>
    <cellStyle name="Vírgula 10 2 6 2 4" xfId="47908" xr:uid="{A68E6434-B860-46E3-BFE6-1C3E4393250E}"/>
    <cellStyle name="Vírgula 10 2 6 3" xfId="2638" xr:uid="{E327D527-CC42-4B25-AD38-3DF15397A832}"/>
    <cellStyle name="Vírgula 10 2 6 3 2" xfId="50987" xr:uid="{19FA756C-79E9-4555-8B95-6C6296A60E0F}"/>
    <cellStyle name="Vírgula 10 2 6 3 3" xfId="48744" xr:uid="{31DCB059-CC07-40AB-8959-CA658A6B3A8A}"/>
    <cellStyle name="Vírgula 10 2 6 4" xfId="45522" xr:uid="{84ACD725-827C-4D5E-BD39-4D82933D3A9C}"/>
    <cellStyle name="Vírgula 10 2 6 4 2" xfId="47039" xr:uid="{E8CBFD32-41E2-4786-85D5-FEF18811212E}"/>
    <cellStyle name="Vírgula 10 2 6 5" xfId="45954" xr:uid="{C13BC219-4C53-460B-B789-63E1BF99952B}"/>
    <cellStyle name="Vírgula 10 2 6 5 2" xfId="49355" xr:uid="{439677DF-7A5E-4FE4-BB74-9441D6DBA6E9}"/>
    <cellStyle name="Vírgula 10 2 6 6" xfId="46333" xr:uid="{0F2523C6-195D-4105-AC19-3370F21F4DE8}"/>
    <cellStyle name="Vírgula 10 2 6 7" xfId="44835" xr:uid="{93BCA984-89C8-4B1B-ACBC-437B423B1977}"/>
    <cellStyle name="Vírgula 10 2 6 8" xfId="44199" xr:uid="{7FD0840C-BCB3-4091-B6ED-EA1FB084C9E5}"/>
    <cellStyle name="Vírgula 10 2 7" xfId="974" xr:uid="{BF133508-B57C-4293-AB26-53FBE0F25095}"/>
    <cellStyle name="Vírgula 10 2 7 2" xfId="1845" xr:uid="{44F5FADD-357F-4ABC-BAA5-95E92EBD0C03}"/>
    <cellStyle name="Vírgula 10 2 7 2 2" xfId="3555" xr:uid="{8F4215E3-1678-4234-9D40-293BEF668717}"/>
    <cellStyle name="Vírgula 10 2 7 2 2 2" xfId="51902" xr:uid="{49415B91-210D-4796-B62C-8296C1849C23}"/>
    <cellStyle name="Vírgula 10 2 7 2 3" xfId="50210" xr:uid="{8E551AF7-4BDA-4F16-881E-AA20BB91A320}"/>
    <cellStyle name="Vírgula 10 2 7 2 4" xfId="47956" xr:uid="{B19E6EC6-C261-464E-9CFD-447A26170D4C}"/>
    <cellStyle name="Vírgula 10 2 7 3" xfId="2686" xr:uid="{0F012567-33E9-4D40-B73D-579A040148A7}"/>
    <cellStyle name="Vírgula 10 2 7 3 2" xfId="51035" xr:uid="{8CE9A71F-BC1B-4796-A00A-1CCB8B8E7E58}"/>
    <cellStyle name="Vírgula 10 2 7 3 3" xfId="48791" xr:uid="{11ABE6BB-B2D3-4950-9908-14E12AAB8A52}"/>
    <cellStyle name="Vírgula 10 2 7 4" xfId="49403" xr:uid="{DAA989B2-F4AC-49F0-A82D-4D3BB392A9CB}"/>
    <cellStyle name="Vírgula 10 2 7 5" xfId="47087" xr:uid="{57297206-252E-4BA5-9759-EBC4248A90E4}"/>
    <cellStyle name="Vírgula 10 2 7 6" xfId="44716" xr:uid="{48F06AB1-A665-4FEA-AF7C-5EFFFEA95FFB}"/>
    <cellStyle name="Vírgula 10 2 8" xfId="1066" xr:uid="{C7EA56D0-9577-4FAD-B15C-804269E3DA3F}"/>
    <cellStyle name="Vírgula 10 2 8 2" xfId="1937" xr:uid="{EBF5A4EC-A70B-4643-ADDA-3B1BE350DF85}"/>
    <cellStyle name="Vírgula 10 2 8 2 2" xfId="3647" xr:uid="{D8EF2698-BA0A-487D-ADA2-EF9CA462CBF2}"/>
    <cellStyle name="Vírgula 10 2 8 2 2 2" xfId="51994" xr:uid="{8AC7D3BF-2772-40DD-97C1-2BB265B4A867}"/>
    <cellStyle name="Vírgula 10 2 8 2 3" xfId="50300" xr:uid="{E3D01A2A-0609-4652-84EC-07DE0A5E78F5}"/>
    <cellStyle name="Vírgula 10 2 8 2 4" xfId="48048" xr:uid="{72D34102-3E37-4266-8EA4-18B7EE0CFBCA}"/>
    <cellStyle name="Vírgula 10 2 8 3" xfId="2778" xr:uid="{BD24FFE8-7DA2-48EB-9B07-E945DC677D7E}"/>
    <cellStyle name="Vírgula 10 2 8 3 2" xfId="51127" xr:uid="{1F63265B-D685-4356-A8DE-C6DA788846A6}"/>
    <cellStyle name="Vírgula 10 2 8 4" xfId="49493" xr:uid="{A6296464-FDCF-4168-B2A3-6B2ABC0A3819}"/>
    <cellStyle name="Vírgula 10 2 8 5" xfId="47179" xr:uid="{D4C40782-73EB-4A2C-9F20-C0E3F6861119}"/>
    <cellStyle name="Vírgula 10 2 8 6" xfId="45325" xr:uid="{6BB40E8F-D7EB-4D42-8B78-C825CEA8BA7D}"/>
    <cellStyle name="Vírgula 10 2 9" xfId="1429" xr:uid="{839070EF-C0B6-4E34-BFFC-1B6E1A5CB928}"/>
    <cellStyle name="Vírgula 10 2 9 2" xfId="3139" xr:uid="{7AFE9528-C15C-4DE2-8058-9E53EB963882}"/>
    <cellStyle name="Vírgula 10 2 9 2 2" xfId="51488" xr:uid="{FF7D0FD1-9990-4C1B-9998-AABDAF4C7F78}"/>
    <cellStyle name="Vírgula 10 2 9 3" xfId="49816" xr:uid="{CAAC26ED-4D7E-4F2B-9200-BC6325A2A77B}"/>
    <cellStyle name="Vírgula 10 2 9 4" xfId="47540" xr:uid="{BF7224F6-7998-43E8-A3E7-0CF535BB12E1}"/>
    <cellStyle name="Vírgula 10 20" xfId="52349" xr:uid="{CC773C23-E884-41FB-A964-2C499B1A662E}"/>
    <cellStyle name="Vírgula 10 3" xfId="140" xr:uid="{BAAD33B7-25A2-43F7-BC55-D93A29082C2F}"/>
    <cellStyle name="Vírgula 10 3 10" xfId="2284" xr:uid="{F877020C-9C11-4505-839A-9D5F45FE488F}"/>
    <cellStyle name="Vírgula 10 3 10 2" xfId="50635" xr:uid="{7F6BDED7-D313-4999-97E9-418DF6595AA3}"/>
    <cellStyle name="Vírgula 10 3 10 3" xfId="48395" xr:uid="{32F2841A-6155-4056-B3E7-9A7E6117FA95}"/>
    <cellStyle name="Vírgula 10 3 11" xfId="3998" xr:uid="{A8034DD2-281F-487B-94F3-967128F6FACA}"/>
    <cellStyle name="Vírgula 10 3 11 2" xfId="49005" xr:uid="{4B93EE5A-D8C4-46E6-AA6C-78E8F25C973F}"/>
    <cellStyle name="Vírgula 10 3 11 3" xfId="46639" xr:uid="{8BA1D3ED-05D9-428B-BC5A-3501D09347B0}"/>
    <cellStyle name="Vírgula 10 3 12" xfId="4193" xr:uid="{9BFF65C4-9C88-44D5-9B30-628A3CF77EF4}"/>
    <cellStyle name="Vírgula 10 3 12 2" xfId="45399" xr:uid="{C02FCA27-8948-495A-9861-4888CBC77371}"/>
    <cellStyle name="Vírgula 10 3 13" xfId="45819" xr:uid="{D57D1EE7-1A4D-4EA8-9352-AD6E275168C4}"/>
    <cellStyle name="Vírgula 10 3 14" xfId="46299" xr:uid="{F2D668B4-F931-4661-9C0D-FED3CF62B9D4}"/>
    <cellStyle name="Vírgula 10 3 15" xfId="44520" xr:uid="{FA8049F4-644E-4185-BA15-3A03B9228AB1}"/>
    <cellStyle name="Vírgula 10 3 16" xfId="44062" xr:uid="{82B0234B-E846-4282-89D2-4955143F2353}"/>
    <cellStyle name="Vírgula 10 3 17" xfId="546" xr:uid="{60FC5E0B-4CCB-4784-BBF7-E336E1A555A4}"/>
    <cellStyle name="Vírgula 10 3 18" xfId="52428" xr:uid="{9EF34139-B3A4-467C-9E6D-821689B3EE6F}"/>
    <cellStyle name="Vírgula 10 3 2" xfId="355" xr:uid="{6DFEDDC0-787D-4E16-B0DE-DF3FDA899785}"/>
    <cellStyle name="Vírgula 10 3 2 10" xfId="46447" xr:uid="{47FDC6FB-3DE6-4BF2-8110-26236E79A3D3}"/>
    <cellStyle name="Vírgula 10 3 2 11" xfId="44627" xr:uid="{CCEAC050-786F-48EB-BDB8-C129986416D4}"/>
    <cellStyle name="Vírgula 10 3 2 12" xfId="44169" xr:uid="{57FC6A4D-10E3-48A4-B236-8B7C39DC8656}"/>
    <cellStyle name="Vírgula 10 3 2 13" xfId="575" xr:uid="{DB75482D-DD6D-42E3-8587-347E6231BE47}"/>
    <cellStyle name="Vírgula 10 3 2 14" xfId="52641" xr:uid="{E5AD13D5-1F85-464B-953A-CAD1B1F45F63}"/>
    <cellStyle name="Vírgula 10 3 2 2" xfId="817" xr:uid="{FBD47CD2-C863-4CBB-A975-62C2BA074DC3}"/>
    <cellStyle name="Vírgula 10 3 2 2 10" xfId="44492" xr:uid="{42B3394F-92EF-4613-BD10-5EC26F5016CF}"/>
    <cellStyle name="Vírgula 10 3 2 2 11" xfId="53068" xr:uid="{0AB83541-3BDF-42F7-B2CA-B1B5ACEDA037}"/>
    <cellStyle name="Vírgula 10 3 2 2 2" xfId="1372" xr:uid="{091AB0B7-4FE5-446F-B392-9221528EF346}"/>
    <cellStyle name="Vírgula 10 3 2 2 2 2" xfId="2243" xr:uid="{5A31FB40-239E-46F7-A7CF-538B97781591}"/>
    <cellStyle name="Vírgula 10 3 2 2 2 2 2" xfId="3953" xr:uid="{FB43A1DC-918D-4693-BBC6-2E01749CA085}"/>
    <cellStyle name="Vírgula 10 3 2 2 2 2 2 2" xfId="52300" xr:uid="{5EB5F74C-D266-40E5-8A58-4CFCF1FAD42B}"/>
    <cellStyle name="Vírgula 10 3 2 2 2 2 3" xfId="50594" xr:uid="{FACE69CE-8C45-4EAB-935D-86FD8980F95B}"/>
    <cellStyle name="Vírgula 10 3 2 2 2 2 4" xfId="48354" xr:uid="{FE0CCD3E-6421-41E7-8169-37E5FC1B0833}"/>
    <cellStyle name="Vírgula 10 3 2 2 2 2 5" xfId="55640" xr:uid="{E4B8B667-F1F5-4DC4-A625-7560E27B165F}"/>
    <cellStyle name="Vírgula 10 3 2 2 2 3" xfId="3084" xr:uid="{2B0F4E8F-105E-46B5-959C-37E85FE7B877}"/>
    <cellStyle name="Vírgula 10 3 2 2 2 3 2" xfId="51433" xr:uid="{7340F7D5-01FB-4E5C-BD12-A0C5F47949C6}"/>
    <cellStyle name="Vírgula 10 3 2 2 2 4" xfId="49764" xr:uid="{A7A672D2-5914-4A20-8762-13ECD80E55FF}"/>
    <cellStyle name="Vírgula 10 3 2 2 2 5" xfId="47485" xr:uid="{6AB4C614-A50F-47D6-AFD7-73924968DA9A}"/>
    <cellStyle name="Vírgula 10 3 2 2 2 6" xfId="53927" xr:uid="{EBE26F62-6709-44C2-9B8B-C8D9D1885BBE}"/>
    <cellStyle name="Vírgula 10 3 2 2 3" xfId="1689" xr:uid="{D5E3170D-63B5-4A33-AD5A-56477E388ECB}"/>
    <cellStyle name="Vírgula 10 3 2 2 3 2" xfId="3399" xr:uid="{97D3CE7A-9023-4167-B264-490618E4A234}"/>
    <cellStyle name="Vírgula 10 3 2 2 3 2 2" xfId="51748" xr:uid="{1B64BE83-C663-4D00-ABFE-7E7CA740C3DA}"/>
    <cellStyle name="Vírgula 10 3 2 2 3 3" xfId="50064" xr:uid="{2B784F03-3463-48C1-AECA-370F47844FFA}"/>
    <cellStyle name="Vírgula 10 3 2 2 3 4" xfId="47800" xr:uid="{5C869741-8BCF-4814-B490-48D09F20295F}"/>
    <cellStyle name="Vírgula 10 3 2 2 3 5" xfId="54781" xr:uid="{8BB57AC8-32B8-4595-A458-F2429A36462E}"/>
    <cellStyle name="Vírgula 10 3 2 2 4" xfId="2530" xr:uid="{C0149E1E-A832-409E-9022-CDC477744EC3}"/>
    <cellStyle name="Vírgula 10 3 2 2 4 2" xfId="50881" xr:uid="{A2675224-F579-45D9-B0B5-3956294170E0}"/>
    <cellStyle name="Vírgula 10 3 2 2 4 3" xfId="48641" xr:uid="{F06BB848-FC83-41AB-A58F-55C39C72898D}"/>
    <cellStyle name="Vírgula 10 3 2 2 5" xfId="45274" xr:uid="{889B39C7-782A-42E1-94C8-74CEA8472812}"/>
    <cellStyle name="Vírgula 10 3 2 2 5 2" xfId="46931" xr:uid="{30A6A541-58C8-4350-A000-9468761DA951}"/>
    <cellStyle name="Vírgula 10 3 2 2 6" xfId="45792" xr:uid="{6AA10031-E207-428D-A033-44FCE50AACB6}"/>
    <cellStyle name="Vírgula 10 3 2 2 6 2" xfId="49252" xr:uid="{952E7B86-97B0-4341-84AA-E92A260A45EB}"/>
    <cellStyle name="Vírgula 10 3 2 2 7" xfId="46260" xr:uid="{CB639ABD-7B98-426F-84E4-1381223DC618}"/>
    <cellStyle name="Vírgula 10 3 2 2 8" xfId="46595" xr:uid="{0FABFCDD-F5E8-4B99-82B9-ED1F8E19F400}"/>
    <cellStyle name="Vírgula 10 3 2 2 9" xfId="45092" xr:uid="{ABB58311-DC3C-4937-B1B7-83CECC2FEAD3}"/>
    <cellStyle name="Vírgula 10 3 2 3" xfId="668" xr:uid="{3BE674DD-52E6-42A9-94C4-CA0A670F2691}"/>
    <cellStyle name="Vírgula 10 3 2 3 10" xfId="53499" xr:uid="{2A0D6282-F42A-48A7-9544-FF6B2DE3F9B4}"/>
    <cellStyle name="Vírgula 10 3 2 3 2" xfId="1224" xr:uid="{D5AB55DF-075D-40FE-B397-1AFB75999A77}"/>
    <cellStyle name="Vírgula 10 3 2 3 2 2" xfId="2095" xr:uid="{B57A148E-0FC2-4A98-AB91-CCEC850548CF}"/>
    <cellStyle name="Vírgula 10 3 2 3 2 2 2" xfId="3805" xr:uid="{8285F6CE-9E75-4943-96E0-37132A0E2DE8}"/>
    <cellStyle name="Vírgula 10 3 2 3 2 2 2 2" xfId="52152" xr:uid="{F91040D2-71AA-4A06-BCEE-3CB4767040B2}"/>
    <cellStyle name="Vírgula 10 3 2 3 2 2 3" xfId="50455" xr:uid="{31D30D37-2912-40CB-805B-38130385DC58}"/>
    <cellStyle name="Vírgula 10 3 2 3 2 2 4" xfId="48206" xr:uid="{C21E0DDB-B1D0-4262-A514-6C3E48C51222}"/>
    <cellStyle name="Vírgula 10 3 2 3 2 3" xfId="2936" xr:uid="{9321A3F0-096A-4D86-827C-9538491205AE}"/>
    <cellStyle name="Vírgula 10 3 2 3 2 3 2" xfId="51285" xr:uid="{354AC200-F754-45FD-8C75-B2C9C9376765}"/>
    <cellStyle name="Vírgula 10 3 2 3 2 4" xfId="49640" xr:uid="{38E8D023-4A07-476D-BBF5-6224EE88249C}"/>
    <cellStyle name="Vírgula 10 3 2 3 2 5" xfId="47337" xr:uid="{95104E23-1475-440C-8F1E-B18DDA04FAC5}"/>
    <cellStyle name="Vírgula 10 3 2 3 2 6" xfId="55212" xr:uid="{675E0B1D-BEF7-4EB5-808B-16B3E1A134AC}"/>
    <cellStyle name="Vírgula 10 3 2 3 3" xfId="1541" xr:uid="{F04E5287-C499-4050-B1FD-4911A9A9E2DA}"/>
    <cellStyle name="Vírgula 10 3 2 3 3 2" xfId="3251" xr:uid="{E21CE1B0-EA14-4FA9-92F1-B3F4CB6C9A23}"/>
    <cellStyle name="Vírgula 10 3 2 3 3 2 2" xfId="51600" xr:uid="{AA92AD0D-9BD9-4504-8623-A705EE882DA8}"/>
    <cellStyle name="Vírgula 10 3 2 3 3 3" xfId="49925" xr:uid="{9E4B7C74-3BFD-4C82-9C75-7963286C7AC4}"/>
    <cellStyle name="Vírgula 10 3 2 3 3 4" xfId="47652" xr:uid="{A8F0C5E2-2027-434C-B9A9-B6DF018ABAA2}"/>
    <cellStyle name="Vírgula 10 3 2 3 4" xfId="2382" xr:uid="{0ECA32A8-260B-425B-A4B5-024BC44440F9}"/>
    <cellStyle name="Vírgula 10 3 2 3 4 2" xfId="50733" xr:uid="{834A6C05-A98B-4158-AC4C-9DEE58F9FB57}"/>
    <cellStyle name="Vírgula 10 3 2 3 4 3" xfId="48493" xr:uid="{2076ED87-4E1B-4A58-840C-483C751FB619}"/>
    <cellStyle name="Vírgula 10 3 2 3 5" xfId="45664" xr:uid="{4525E759-64FF-42EB-9646-AD12A3A30E77}"/>
    <cellStyle name="Vírgula 10 3 2 3 5 2" xfId="49104" xr:uid="{76349070-29E0-4541-861D-E0AE21AB3A9F}"/>
    <cellStyle name="Vírgula 10 3 2 3 6" xfId="46112" xr:uid="{9788D1A0-45B4-419D-AEFA-B1AE06DA7BAF}"/>
    <cellStyle name="Vírgula 10 3 2 3 7" xfId="46783" xr:uid="{F316CA8B-3130-4A93-AF31-DA04EF9C9F4B}"/>
    <cellStyle name="Vírgula 10 3 2 3 8" xfId="44983" xr:uid="{0759CD4E-423A-410A-AAE0-94DCC08870A7}"/>
    <cellStyle name="Vírgula 10 3 2 3 9" xfId="44351" xr:uid="{45FDA607-B103-4DE2-AA6C-BEA40B506D8C}"/>
    <cellStyle name="Vírgula 10 3 2 4" xfId="1028" xr:uid="{5B0B3BD3-EF71-43F6-AFBF-A428788A8C33}"/>
    <cellStyle name="Vírgula 10 3 2 4 2" xfId="1899" xr:uid="{E908B61A-A1E8-48EF-946B-8D5D44469EB0}"/>
    <cellStyle name="Vírgula 10 3 2 4 2 2" xfId="3609" xr:uid="{83E06682-24A8-4D45-B4F1-32EA1F998D4F}"/>
    <cellStyle name="Vírgula 10 3 2 4 2 2 2" xfId="51956" xr:uid="{8773D4D6-44D2-42DF-A922-BE79712A3809}"/>
    <cellStyle name="Vírgula 10 3 2 4 2 3" xfId="50262" xr:uid="{98CAB511-9A81-4A2B-99BB-0528B4F79ED0}"/>
    <cellStyle name="Vírgula 10 3 2 4 2 4" xfId="48010" xr:uid="{73FA1F98-7863-4F88-ABA2-3588188037B1}"/>
    <cellStyle name="Vírgula 10 3 2 4 3" xfId="2740" xr:uid="{B2466B3C-5868-4A27-9AB5-71CBA3AB53E0}"/>
    <cellStyle name="Vírgula 10 3 2 4 3 2" xfId="51089" xr:uid="{6BA9F558-B7CB-43F7-8DDA-BED65E20B93D}"/>
    <cellStyle name="Vírgula 10 3 2 4 3 3" xfId="48839" xr:uid="{8F9D1477-6D04-4BE5-8479-CC2A64BF3CFC}"/>
    <cellStyle name="Vírgula 10 3 2 4 4" xfId="45575" xr:uid="{7C94946F-2F7D-4DD5-BFA9-C41114D3485E}"/>
    <cellStyle name="Vírgula 10 3 2 4 4 2" xfId="49456" xr:uid="{48C9F2EB-37EA-4322-97B8-2CD8CD5FFBDC}"/>
    <cellStyle name="Vírgula 10 3 2 4 5" xfId="46014" xr:uid="{D09B6D5D-FF48-4740-A4D7-A8E279A675FF}"/>
    <cellStyle name="Vírgula 10 3 2 4 6" xfId="47141" xr:uid="{2D472F2E-91B0-46BB-906D-0FCC93D20207}"/>
    <cellStyle name="Vírgula 10 3 2 4 7" xfId="44891" xr:uid="{BF27D4F4-EF36-40AC-8295-C2EC834BD2EA}"/>
    <cellStyle name="Vírgula 10 3 2 4 8" xfId="44259" xr:uid="{F3A2F563-39F1-4E29-81BC-133E9F48A40A}"/>
    <cellStyle name="Vírgula 10 3 2 4 9" xfId="54354" xr:uid="{0FA407FD-951E-4805-B155-7FA83D8A1575}"/>
    <cellStyle name="Vírgula 10 3 2 5" xfId="1126" xr:uid="{293754B5-8540-41CB-94ED-B01355F49197}"/>
    <cellStyle name="Vírgula 10 3 2 5 2" xfId="1997" xr:uid="{FB811198-E1D0-4686-B904-13D1C2501FFB}"/>
    <cellStyle name="Vírgula 10 3 2 5 2 2" xfId="3707" xr:uid="{75B146FE-D243-4365-BF12-C265CF625700}"/>
    <cellStyle name="Vírgula 10 3 2 5 2 2 2" xfId="52054" xr:uid="{258AE66F-5956-4F0A-B800-94B46EE245F3}"/>
    <cellStyle name="Vírgula 10 3 2 5 2 3" xfId="50360" xr:uid="{516DE136-5917-498D-90B1-21448A48C260}"/>
    <cellStyle name="Vírgula 10 3 2 5 2 4" xfId="48108" xr:uid="{3A047049-0787-401B-AEE9-15F7B7D5A395}"/>
    <cellStyle name="Vírgula 10 3 2 5 3" xfId="2838" xr:uid="{8B2B56DE-F0FF-481D-A051-DE24DB02CB2D}"/>
    <cellStyle name="Vírgula 10 3 2 5 3 2" xfId="51187" xr:uid="{BFF1B3BF-E49A-40B1-86CC-1B93F27054DF}"/>
    <cellStyle name="Vírgula 10 3 2 5 3 3" xfId="48885" xr:uid="{21AC0A14-6968-4355-840A-6F708EE6E1FA}"/>
    <cellStyle name="Vírgula 10 3 2 5 4" xfId="49551" xr:uid="{2D7CAA56-EFB0-4CE3-BA6D-C75C9937A717}"/>
    <cellStyle name="Vírgula 10 3 2 5 5" xfId="47239" xr:uid="{69C31D7E-FAEA-40C7-ACF1-7B0A40DC4B33}"/>
    <cellStyle name="Vírgula 10 3 2 5 6" xfId="44804" xr:uid="{D5D1AFBD-DB6E-474A-817B-30268062268F}"/>
    <cellStyle name="Vírgula 10 3 2 6" xfId="4408" xr:uid="{0B7DEE5F-7DE0-45C0-BEBD-B60A0279C8DA}"/>
    <cellStyle name="Vírgula 10 3 2 6 2" xfId="46685" xr:uid="{08F94A1B-2312-49E6-B0D8-AD03E6B8477D}"/>
    <cellStyle name="Vírgula 10 3 2 6 3" xfId="45294" xr:uid="{2713B17E-8E84-4E03-8AD5-74A7A842F541}"/>
    <cellStyle name="Vírgula 10 3 2 7" xfId="45174" xr:uid="{420C8620-9A3C-4447-B719-21F5E9DF3B2A}"/>
    <cellStyle name="Vírgula 10 3 2 8" xfId="45492" xr:uid="{D00304A1-38AD-4110-8429-EE85A49176AD}"/>
    <cellStyle name="Vírgula 10 3 2 9" xfId="45924" xr:uid="{313E391F-30AE-4661-B587-D1B1F340AD45}"/>
    <cellStyle name="Vírgula 10 3 3" xfId="763" xr:uid="{B9C9225A-3B5A-4143-80EE-516448E062CA}"/>
    <cellStyle name="Vírgula 10 3 3 10" xfId="44573" xr:uid="{36687F72-8E3C-465F-BA89-5A2BAC9C644D}"/>
    <cellStyle name="Vírgula 10 3 3 11" xfId="44115" xr:uid="{16676227-0767-49B9-86E3-7C1E41114CE8}"/>
    <cellStyle name="Vírgula 10 3 3 12" xfId="52855" xr:uid="{11CAEF8F-AABF-4BE7-9BED-DA9221E96583}"/>
    <cellStyle name="Vírgula 10 3 3 2" xfId="897" xr:uid="{29AA0FB3-55A5-4B57-AACC-86203BE086BF}"/>
    <cellStyle name="Vírgula 10 3 3 2 2" xfId="1769" xr:uid="{A70D1340-9354-42F4-B262-56C955E33F4F}"/>
    <cellStyle name="Vírgula 10 3 3 2 2 2" xfId="3479" xr:uid="{4C3FD7A0-43F6-4A41-9496-981873F720AE}"/>
    <cellStyle name="Vírgula 10 3 3 2 2 2 2" xfId="51826" xr:uid="{496EAE85-EAC6-492E-95C3-34C3C59FD3AF}"/>
    <cellStyle name="Vírgula 10 3 3 2 2 3" xfId="50138" xr:uid="{23C2ACC2-A94C-4FED-8BCB-F0EB4558FB32}"/>
    <cellStyle name="Vírgula 10 3 3 2 2 4" xfId="47880" xr:uid="{54AE7DCB-1950-4E5C-8D27-2271070C7790}"/>
    <cellStyle name="Vírgula 10 3 3 2 2 5" xfId="55426" xr:uid="{D55CFAA7-944D-4584-A5C5-BFB44CA18767}"/>
    <cellStyle name="Vírgula 10 3 3 2 3" xfId="2610" xr:uid="{026E8BD1-FFA3-43CC-80C6-7FD138836A18}"/>
    <cellStyle name="Vírgula 10 3 3 2 3 2" xfId="50959" xr:uid="{46E44E9E-1CDD-46C9-9534-0E9E6D46D158}"/>
    <cellStyle name="Vírgula 10 3 3 2 3 3" xfId="48716" xr:uid="{E075712F-4D93-418D-86F8-36CA3B1F3C26}"/>
    <cellStyle name="Vírgula 10 3 3 2 4" xfId="45745" xr:uid="{53298421-F08C-4BF4-AFF0-5C822925A38D}"/>
    <cellStyle name="Vírgula 10 3 3 2 4 2" xfId="49327" xr:uid="{1391FCF9-BD49-437E-A2FC-BF0C024EC7F7}"/>
    <cellStyle name="Vírgula 10 3 3 2 5" xfId="46206" xr:uid="{5C810852-6379-4500-8128-52B0241052DB}"/>
    <cellStyle name="Vírgula 10 3 3 2 6" xfId="47011" xr:uid="{4C8D6ABB-8586-4A23-993D-3A5725E84AF8}"/>
    <cellStyle name="Vírgula 10 3 3 2 7" xfId="45039" xr:uid="{91F1D945-3C38-458C-B1F8-6C831292DE52}"/>
    <cellStyle name="Vírgula 10 3 3 2 8" xfId="44439" xr:uid="{CDEA2CD8-AC49-4E7F-8422-83CD90AEDB27}"/>
    <cellStyle name="Vírgula 10 3 3 2 9" xfId="53713" xr:uid="{9A74F733-BFC6-4D94-AC82-ADE626A8E7D9}"/>
    <cellStyle name="Vírgula 10 3 3 3" xfId="1318" xr:uid="{D1B8C8B7-C073-40FA-BA71-1529D036F194}"/>
    <cellStyle name="Vírgula 10 3 3 3 2" xfId="2189" xr:uid="{F690063C-E238-4D3A-8C9B-8BC0FD736FB6}"/>
    <cellStyle name="Vírgula 10 3 3 3 2 2" xfId="3899" xr:uid="{8D9B293B-7A72-448B-B9E1-C5D33C136E9B}"/>
    <cellStyle name="Vírgula 10 3 3 3 2 2 2" xfId="52246" xr:uid="{814E4BAF-6165-472C-B017-5AD6C080E6FF}"/>
    <cellStyle name="Vírgula 10 3 3 3 2 3" xfId="50543" xr:uid="{395DFCD2-3E42-43D3-A560-588C0CA0557F}"/>
    <cellStyle name="Vírgula 10 3 3 3 2 4" xfId="48300" xr:uid="{9D60C792-DCA4-4F18-AAD3-3309D9B2A424}"/>
    <cellStyle name="Vírgula 10 3 3 3 3" xfId="3030" xr:uid="{0142B790-5149-46AD-977D-1421B6DD726F}"/>
    <cellStyle name="Vírgula 10 3 3 3 3 2" xfId="51379" xr:uid="{B4ACA4A9-FF9F-4FE7-8C22-0D4281A874C0}"/>
    <cellStyle name="Vírgula 10 3 3 3 3 3" xfId="48929" xr:uid="{28264469-D1F6-4A6B-8D09-19CD1153D129}"/>
    <cellStyle name="Vírgula 10 3 3 3 4" xfId="49723" xr:uid="{F4B95590-34AB-4A53-B4B7-432A6B7FDB98}"/>
    <cellStyle name="Vírgula 10 3 3 3 5" xfId="47431" xr:uid="{EF5C32A0-2513-43E7-B628-B412520CCFFF}"/>
    <cellStyle name="Vírgula 10 3 3 3 6" xfId="44752" xr:uid="{1B59F939-4A67-4E9F-8FE7-1CF307534BBB}"/>
    <cellStyle name="Vírgula 10 3 3 3 7" xfId="54568" xr:uid="{26249B32-CC70-4C72-A6F5-1158CC56C8D9}"/>
    <cellStyle name="Vírgula 10 3 3 4" xfId="1635" xr:uid="{5E01067E-6F9D-4898-B223-41275426008F}"/>
    <cellStyle name="Vírgula 10 3 3 4 2" xfId="3345" xr:uid="{9AA9583B-368C-4D89-A1DA-E3E652B6CF1D}"/>
    <cellStyle name="Vírgula 10 3 3 4 2 2" xfId="51694" xr:uid="{79A0CD53-A1D3-4314-A5E2-D81F9B10FBE1}"/>
    <cellStyle name="Vírgula 10 3 3 4 3" xfId="50013" xr:uid="{36F08C2C-5E79-40EB-AA7F-4DB7E7210E5C}"/>
    <cellStyle name="Vírgula 10 3 3 4 4" xfId="47746" xr:uid="{C6462622-22AF-45FC-8D08-7CACCCDA3BB2}"/>
    <cellStyle name="Vírgula 10 3 3 4 5" xfId="45365" xr:uid="{09C55C03-7434-497B-832D-97E74D4C6387}"/>
    <cellStyle name="Vírgula 10 3 3 5" xfId="2476" xr:uid="{D6014150-BF89-4967-B318-0271F6063A10}"/>
    <cellStyle name="Vírgula 10 3 3 5 2" xfId="50827" xr:uid="{069F72AB-856D-4ADA-A1B4-78CA2A164FDF}"/>
    <cellStyle name="Vírgula 10 3 3 5 3" xfId="48587" xr:uid="{2D0C8B75-5950-4D14-A976-DD272EB2B177}"/>
    <cellStyle name="Vírgula 10 3 3 6" xfId="45245" xr:uid="{084FAB2C-CD37-4273-9458-8C96C32FAAD8}"/>
    <cellStyle name="Vírgula 10 3 3 6 2" xfId="46877" xr:uid="{95F47AD1-74E3-4AA1-BD5D-9E83AD179462}"/>
    <cellStyle name="Vírgula 10 3 3 7" xfId="45439" xr:uid="{F2894A80-A727-4006-97C8-595E6491F56B}"/>
    <cellStyle name="Vírgula 10 3 3 7 2" xfId="49198" xr:uid="{1792540B-F811-4A3E-85C4-A640F2710967}"/>
    <cellStyle name="Vírgula 10 3 3 8" xfId="45870" xr:uid="{1FFD8BCC-7B34-4FA5-825D-B59E58DF1BA2}"/>
    <cellStyle name="Vírgula 10 3 3 9" xfId="46541" xr:uid="{A9FC06D9-12DF-4634-9EF1-3012A0687D8D}"/>
    <cellStyle name="Vírgula 10 3 4" xfId="709" xr:uid="{7A95D6F5-3196-484A-95E5-CD4FFB115381}"/>
    <cellStyle name="Vírgula 10 3 4 10" xfId="44669" xr:uid="{88134902-1E97-463A-9F06-C1F9A337F712}"/>
    <cellStyle name="Vírgula 10 3 4 11" xfId="44391" xr:uid="{C1A533CC-0ED3-4B5B-887C-CC9B43B22967}"/>
    <cellStyle name="Vírgula 10 3 4 12" xfId="53286" xr:uid="{49C159D5-30F6-4A31-8ABB-516E289006B1}"/>
    <cellStyle name="Vírgula 10 3 4 2" xfId="860" xr:uid="{63B00ACE-CE1B-4C69-8F22-9AEEAA7579BC}"/>
    <cellStyle name="Vírgula 10 3 4 2 2" xfId="1732" xr:uid="{793FCFD9-D8A2-46BE-93E4-4F2CD392FE32}"/>
    <cellStyle name="Vírgula 10 3 4 2 2 2" xfId="3442" xr:uid="{32091360-889F-4A72-886C-1B2A5543D59B}"/>
    <cellStyle name="Vírgula 10 3 4 2 2 2 2" xfId="51790" xr:uid="{DDD3D5A9-4B70-43A9-883E-B721FE525E0A}"/>
    <cellStyle name="Vírgula 10 3 4 2 2 3" xfId="50105" xr:uid="{CC002AE5-74D0-4EF9-BE50-AE733D0AF6F2}"/>
    <cellStyle name="Vírgula 10 3 4 2 2 4" xfId="47843" xr:uid="{E1A37F2B-5EAA-4B57-B488-6EA4E73CBCFC}"/>
    <cellStyle name="Vírgula 10 3 4 2 3" xfId="2573" xr:uid="{3A588A42-F6C6-406C-B7F5-309C06CC1535}"/>
    <cellStyle name="Vírgula 10 3 4 2 3 2" xfId="50923" xr:uid="{A0F1F485-3268-426E-B2F6-308B2827F40C}"/>
    <cellStyle name="Vírgula 10 3 4 2 3 3" xfId="48680" xr:uid="{DB947A56-B344-4437-8920-BE6C07BDC688}"/>
    <cellStyle name="Vírgula 10 3 4 2 4" xfId="49292" xr:uid="{AC65ED00-8806-428C-B050-5FA7FF346065}"/>
    <cellStyle name="Vírgula 10 3 4 2 5" xfId="46974" xr:uid="{BFC788B5-2AFD-4024-A013-A05AAABF5F37}"/>
    <cellStyle name="Vírgula 10 3 4 2 6" xfId="54999" xr:uid="{00D05C1E-E6EC-4C45-BD66-AAD7A28F8479}"/>
    <cellStyle name="Vírgula 10 3 4 3" xfId="1265" xr:uid="{71FADD62-782E-47A8-9113-6A8DC8598044}"/>
    <cellStyle name="Vírgula 10 3 4 3 2" xfId="2136" xr:uid="{DB0252C2-37EC-4DAA-9E93-DFD0F519025A}"/>
    <cellStyle name="Vírgula 10 3 4 3 2 2" xfId="3846" xr:uid="{016284D3-C7F2-4766-9BF5-E76407D6EC8D}"/>
    <cellStyle name="Vírgula 10 3 4 3 2 2 2" xfId="52193" xr:uid="{7403C30C-8572-47B8-8DA8-46567B661FD7}"/>
    <cellStyle name="Vírgula 10 3 4 3 2 3" xfId="50494" xr:uid="{B0C4B553-5B5C-4CBB-AE9B-89C04D319239}"/>
    <cellStyle name="Vírgula 10 3 4 3 2 4" xfId="48247" xr:uid="{605681D1-DCFB-4543-90E1-011296089F01}"/>
    <cellStyle name="Vírgula 10 3 4 3 3" xfId="2977" xr:uid="{3BF842CF-824D-47E0-850A-D4A158A580A0}"/>
    <cellStyle name="Vírgula 10 3 4 3 3 2" xfId="51326" xr:uid="{D4F303C4-BBFE-42CB-8142-32E77EC9E7FC}"/>
    <cellStyle name="Vírgula 10 3 4 3 4" xfId="49678" xr:uid="{E27DC66B-B49B-4A33-97B0-E20F44C6AAE0}"/>
    <cellStyle name="Vírgula 10 3 4 3 5" xfId="47378" xr:uid="{7E41679B-4822-40F0-B252-2AACFF2DED1E}"/>
    <cellStyle name="Vírgula 10 3 4 4" xfId="1582" xr:uid="{BDADF085-3BED-49DB-B2A5-33E5A8143B8E}"/>
    <cellStyle name="Vírgula 10 3 4 4 2" xfId="3292" xr:uid="{022C4959-5811-4B0A-8012-F6AD410EE7E4}"/>
    <cellStyle name="Vírgula 10 3 4 4 2 2" xfId="51641" xr:uid="{41436B96-8905-4DA8-90A9-DB060B24D503}"/>
    <cellStyle name="Vírgula 10 3 4 4 3" xfId="49964" xr:uid="{34ABECBF-6617-4841-8967-83918F8A8EFA}"/>
    <cellStyle name="Vírgula 10 3 4 4 4" xfId="47693" xr:uid="{7B1DE56C-3862-4B18-88AE-D3B49DEA9B2B}"/>
    <cellStyle name="Vírgula 10 3 4 5" xfId="2423" xr:uid="{5D780301-A52A-41EF-AF3E-EA14BC6E5B72}"/>
    <cellStyle name="Vírgula 10 3 4 5 2" xfId="50774" xr:uid="{189E4E08-0766-4C18-863B-BCF13D41BE21}"/>
    <cellStyle name="Vírgula 10 3 4 5 3" xfId="48534" xr:uid="{E0A9ACB6-C7FE-43DD-AE51-DC19807FCF6C}"/>
    <cellStyle name="Vírgula 10 3 4 6" xfId="45209" xr:uid="{FB0E7743-2F03-4C84-9F19-1A7385965F7C}"/>
    <cellStyle name="Vírgula 10 3 4 6 2" xfId="46824" xr:uid="{8B0E1B9F-4EB6-4793-90C2-9078D0D14093}"/>
    <cellStyle name="Vírgula 10 3 4 7" xfId="45697" xr:uid="{0B9A38B7-29F3-4469-9DB2-F1A515C65A83}"/>
    <cellStyle name="Vírgula 10 3 4 7 2" xfId="49145" xr:uid="{04D48B93-3EF5-448A-887F-0A4740CD23B4}"/>
    <cellStyle name="Vírgula 10 3 4 8" xfId="46153" xr:uid="{4A57ECC0-2EF1-4A5D-9E48-89F2197C6A0E}"/>
    <cellStyle name="Vírgula 10 3 4 9" xfId="46488" xr:uid="{393CC2A3-15E0-4AE8-AF8C-BC42D0D3FA23}"/>
    <cellStyle name="Vírgula 10 3 5" xfId="641" xr:uid="{0D1D1951-BFCA-4C55-B131-A6299E2C1E5C}"/>
    <cellStyle name="Vírgula 10 3 5 10" xfId="44326" xr:uid="{2F856947-C4D0-4978-B29B-04F9EF9A37FE}"/>
    <cellStyle name="Vírgula 10 3 5 11" xfId="54141" xr:uid="{0E7533EB-87CD-4734-B0D9-FEAC505C902F}"/>
    <cellStyle name="Vírgula 10 3 5 2" xfId="1197" xr:uid="{2A81A5E5-B93A-494A-A6A7-62AAFB93359F}"/>
    <cellStyle name="Vírgula 10 3 5 2 2" xfId="2068" xr:uid="{8E25196F-DEE6-4136-9048-39CB94D60759}"/>
    <cellStyle name="Vírgula 10 3 5 2 2 2" xfId="3778" xr:uid="{AE064B06-21E3-4854-9AFC-A56E9FC6B8B3}"/>
    <cellStyle name="Vírgula 10 3 5 2 2 2 2" xfId="52125" xr:uid="{AA548099-8B6A-46E6-B523-30437412CB10}"/>
    <cellStyle name="Vírgula 10 3 5 2 2 3" xfId="50429" xr:uid="{E60F3C7C-6EBB-468F-A3A3-B81C112612C9}"/>
    <cellStyle name="Vírgula 10 3 5 2 2 4" xfId="48179" xr:uid="{B62DA379-45E9-441B-8ACA-A79C9C7D2BC2}"/>
    <cellStyle name="Vírgula 10 3 5 2 3" xfId="2909" xr:uid="{A80E2839-B629-4902-82B0-D4AF2D3F49C2}"/>
    <cellStyle name="Vírgula 10 3 5 2 3 2" xfId="51258" xr:uid="{684C720F-3040-466B-933D-F019BA97094D}"/>
    <cellStyle name="Vírgula 10 3 5 2 4" xfId="49616" xr:uid="{60C42CFC-AEC0-4AB6-ADB3-70E91DDCC9CA}"/>
    <cellStyle name="Vírgula 10 3 5 2 5" xfId="47310" xr:uid="{E13C2917-A70F-4664-8BB8-3EBEF2E9784B}"/>
    <cellStyle name="Vírgula 10 3 5 3" xfId="1514" xr:uid="{87149D1F-A566-4638-B6E7-1F8BE513263E}"/>
    <cellStyle name="Vírgula 10 3 5 3 2" xfId="3224" xr:uid="{CE305778-5B78-4E88-A971-EF5B476CC9A5}"/>
    <cellStyle name="Vírgula 10 3 5 3 2 2" xfId="51573" xr:uid="{889F9ED1-C736-4001-887F-A2201E4A9C0C}"/>
    <cellStyle name="Vírgula 10 3 5 3 3" xfId="49899" xr:uid="{D0A3ECBF-0D45-497B-A658-E0011B84825C}"/>
    <cellStyle name="Vírgula 10 3 5 3 4" xfId="47625" xr:uid="{24E84D4A-554B-46B8-B0C5-3669CEA8EBD7}"/>
    <cellStyle name="Vírgula 10 3 5 4" xfId="2355" xr:uid="{8EC6DACB-2C4F-4BE6-8BD3-93105CAE8F48}"/>
    <cellStyle name="Vírgula 10 3 5 4 2" xfId="50706" xr:uid="{6D60D417-8FF7-4EF9-8A13-8E1B9A20D5E8}"/>
    <cellStyle name="Vírgula 10 3 5 4 3" xfId="48466" xr:uid="{93374002-9F66-4892-BFD5-D4DA16AF4F3F}"/>
    <cellStyle name="Vírgula 10 3 5 5" xfId="45151" xr:uid="{03B96A6C-D97C-421A-8C75-61B808985010}"/>
    <cellStyle name="Vírgula 10 3 5 5 2" xfId="46756" xr:uid="{0730A7A3-4220-4D4B-A5CE-DEF262388611}"/>
    <cellStyle name="Vírgula 10 3 5 6" xfId="45639" xr:uid="{268544FC-A2A8-4E62-BE9C-965EB087D194}"/>
    <cellStyle name="Vírgula 10 3 5 6 2" xfId="49077" xr:uid="{870AC2FB-EF21-4AD5-BDFE-91EB01A4657E}"/>
    <cellStyle name="Vírgula 10 3 5 7" xfId="46085" xr:uid="{D1BC23F2-F094-4B78-8937-DCCD867FDC13}"/>
    <cellStyle name="Vírgula 10 3 5 8" xfId="46420" xr:uid="{D13AA516-DC29-4C95-8F92-08F060B7D04C}"/>
    <cellStyle name="Vírgula 10 3 5 9" xfId="44956" xr:uid="{3EC2F533-CAE1-42B0-8385-C50F081ADE12}"/>
    <cellStyle name="Vírgula 10 3 6" xfId="938" xr:uid="{D4366BDE-D907-4AF9-9802-67F0FC66F331}"/>
    <cellStyle name="Vírgula 10 3 6 2" xfId="1810" xr:uid="{AC71B67D-01B4-493C-A5C2-984185E6D296}"/>
    <cellStyle name="Vírgula 10 3 6 2 2" xfId="3520" xr:uid="{1FEA6DC9-DC25-4EF0-8DA5-B21F51574067}"/>
    <cellStyle name="Vírgula 10 3 6 2 2 2" xfId="51867" xr:uid="{BA329726-EC0C-4B32-8C58-4D25916F38ED}"/>
    <cellStyle name="Vírgula 10 3 6 2 3" xfId="50176" xr:uid="{05CD6C4C-417F-489D-98EB-2961F213BA50}"/>
    <cellStyle name="Vírgula 10 3 6 2 4" xfId="47921" xr:uid="{D803F4D2-85B4-4D5C-9AD4-E227B7AFF361}"/>
    <cellStyle name="Vírgula 10 3 6 3" xfId="2651" xr:uid="{D213C05B-75B3-4C16-8C5F-61F2EB0F357E}"/>
    <cellStyle name="Vírgula 10 3 6 3 2" xfId="51000" xr:uid="{0B5B009C-2285-44EE-AA1F-335F42D94A78}"/>
    <cellStyle name="Vírgula 10 3 6 3 3" xfId="48757" xr:uid="{44E8D3F4-50B2-4B35-AD0F-0FA3F515EDD2}"/>
    <cellStyle name="Vírgula 10 3 6 4" xfId="45534" xr:uid="{2A7C6190-2DED-41F9-82A1-2AC2395F3E0E}"/>
    <cellStyle name="Vírgula 10 3 6 4 2" xfId="47052" xr:uid="{E107DE8C-85DB-4D23-A83F-4CB884A12D96}"/>
    <cellStyle name="Vírgula 10 3 6 5" xfId="45968" xr:uid="{EB633EDB-31C1-42BB-95D0-1C7B5183FDEF}"/>
    <cellStyle name="Vírgula 10 3 6 5 2" xfId="49368" xr:uid="{6C501C57-6647-4432-84B7-5B0EEC68385F}"/>
    <cellStyle name="Vírgula 10 3 6 6" xfId="46347" xr:uid="{DFF9CE50-AD07-432C-9D2D-C9A5F7838447}"/>
    <cellStyle name="Vírgula 10 3 6 7" xfId="44849" xr:uid="{AAF9D022-7A4D-4B61-A64B-351AF73491D5}"/>
    <cellStyle name="Vírgula 10 3 6 8" xfId="44213" xr:uid="{1D25521B-EB65-4987-A566-7803255D5C90}"/>
    <cellStyle name="Vírgula 10 3 7" xfId="988" xr:uid="{D31110CD-C12E-4250-A0E4-92C18CC5FC4C}"/>
    <cellStyle name="Vírgula 10 3 7 2" xfId="1859" xr:uid="{54765E09-B0E2-43CE-B1EC-BA3EA6A48C4B}"/>
    <cellStyle name="Vírgula 10 3 7 2 2" xfId="3569" xr:uid="{D9B6DF68-0A1D-4D1D-93B0-B83C0AB55F46}"/>
    <cellStyle name="Vírgula 10 3 7 2 2 2" xfId="51916" xr:uid="{EA569CFC-60ED-43B4-B5FA-9498BCC389D9}"/>
    <cellStyle name="Vírgula 10 3 7 2 3" xfId="50224" xr:uid="{CD674660-09EC-4EF9-83A5-7CB5F5CD3DF4}"/>
    <cellStyle name="Vírgula 10 3 7 2 4" xfId="47970" xr:uid="{BBCC4C94-FF2A-40D2-8DA5-FE17C81F0BF5}"/>
    <cellStyle name="Vírgula 10 3 7 3" xfId="2700" xr:uid="{F9FA6C62-5F4D-42FD-93FC-488EF1BE59F2}"/>
    <cellStyle name="Vírgula 10 3 7 3 2" xfId="51049" xr:uid="{E3ADA706-2EC1-497E-8702-9EAC647D5CD2}"/>
    <cellStyle name="Vírgula 10 3 7 3 3" xfId="48805" xr:uid="{690F9B7E-88DF-4F84-9B0B-115730D7001E}"/>
    <cellStyle name="Vírgula 10 3 7 4" xfId="49416" xr:uid="{93FF911C-9592-44FC-BE6E-0CF3537A4B6E}"/>
    <cellStyle name="Vírgula 10 3 7 5" xfId="47101" xr:uid="{7D1EF6FA-DA7A-4B3B-9EAE-D734CAF6F274}"/>
    <cellStyle name="Vírgula 10 3 7 6" xfId="44704" xr:uid="{A733A0D1-6D07-4AA2-97F0-9CE18A8BD80D}"/>
    <cellStyle name="Vírgula 10 3 8" xfId="1080" xr:uid="{0EC5E376-E20C-490A-B543-9F02C779012F}"/>
    <cellStyle name="Vírgula 10 3 8 2" xfId="1951" xr:uid="{38D829BB-625C-4DBC-83E5-AFA665D9EEC2}"/>
    <cellStyle name="Vírgula 10 3 8 2 2" xfId="3661" xr:uid="{B68F217A-3256-4CCD-8FDC-6FD542CC02AD}"/>
    <cellStyle name="Vírgula 10 3 8 2 2 2" xfId="52008" xr:uid="{CCE9C4BF-7878-4997-8E5E-96831E27C7AC}"/>
    <cellStyle name="Vírgula 10 3 8 2 3" xfId="50314" xr:uid="{03D96795-493D-42C6-9085-E60008EDA733}"/>
    <cellStyle name="Vírgula 10 3 8 2 4" xfId="48062" xr:uid="{767E830E-19ED-489E-A830-D12DFBD9D684}"/>
    <cellStyle name="Vírgula 10 3 8 3" xfId="2792" xr:uid="{97464E12-5311-4C50-8D8C-52936B98FDAB}"/>
    <cellStyle name="Vírgula 10 3 8 3 2" xfId="51141" xr:uid="{C9D8048A-E35D-4FA1-A6E9-BD8009FE373E}"/>
    <cellStyle name="Vírgula 10 3 8 4" xfId="49507" xr:uid="{9ABCA046-C664-4D4C-858E-43AC58D36AF4}"/>
    <cellStyle name="Vírgula 10 3 8 5" xfId="47193" xr:uid="{8DB33426-DE1A-4BB7-A656-96B5181BB0E2}"/>
    <cellStyle name="Vírgula 10 3 8 6" xfId="45339" xr:uid="{4D1EE273-187C-4D4D-91BC-750ECA2BD5CD}"/>
    <cellStyle name="Vírgula 10 3 9" xfId="1443" xr:uid="{8F4FB44A-471D-44EF-8884-356803CABFE5}"/>
    <cellStyle name="Vírgula 10 3 9 2" xfId="3153" xr:uid="{15EA5221-E239-498E-91BA-58223D769ED0}"/>
    <cellStyle name="Vírgula 10 3 9 2 2" xfId="51502" xr:uid="{AC300734-5380-4456-A48B-B00904078CFF}"/>
    <cellStyle name="Vírgula 10 3 9 3" xfId="49830" xr:uid="{C21033D7-6B98-4ACD-8D7A-1CC61E8EACD1}"/>
    <cellStyle name="Vírgula 10 3 9 4" xfId="47554" xr:uid="{7BCB452D-3CCB-4D2A-A919-DB41BBDBE707}"/>
    <cellStyle name="Vírgula 10 4" xfId="276" xr:uid="{26E25739-71BD-42DB-B597-72A32E760DB8}"/>
    <cellStyle name="Vírgula 10 4 10" xfId="45856" xr:uid="{8DAE1017-638B-4F28-9AD3-39E966798FEE}"/>
    <cellStyle name="Vírgula 10 4 11" xfId="46364" xr:uid="{3D2B42DF-451A-4B67-AEC2-D3B0AC0FDB0B}"/>
    <cellStyle name="Vírgula 10 4 12" xfId="44559" xr:uid="{39BB84B1-DA19-45D7-86E7-6EC10EB263C4}"/>
    <cellStyle name="Vírgula 10 4 13" xfId="44101" xr:uid="{5EFA7CD4-6B9F-4D8B-A4F5-AEC5DAF9FC77}"/>
    <cellStyle name="Vírgula 10 4 14" xfId="521" xr:uid="{19D1F9C2-6C08-4B18-A6AE-03D2C1F96252}"/>
    <cellStyle name="Vírgula 10 4 15" xfId="52562" xr:uid="{EBDCFF9B-7DD3-4BC6-8093-7A6F8EEBAC11}"/>
    <cellStyle name="Vírgula 10 4 2" xfId="749" xr:uid="{46072BCA-3ADC-49D5-B88B-44071329BBA9}"/>
    <cellStyle name="Vírgula 10 4 2 10" xfId="44426" xr:uid="{82B2FB7F-1FC9-4CBC-8CF9-46E18006C165}"/>
    <cellStyle name="Vírgula 10 4 2 11" xfId="52989" xr:uid="{D894E9FA-6706-4BD7-A163-FA8385BB234E}"/>
    <cellStyle name="Vírgula 10 4 2 2" xfId="1304" xr:uid="{323615BB-51A1-4078-B85B-7030254DA281}"/>
    <cellStyle name="Vírgula 10 4 2 2 2" xfId="2175" xr:uid="{2AA303CC-242E-4E2B-8141-83B424A5C63F}"/>
    <cellStyle name="Vírgula 10 4 2 2 2 2" xfId="3885" xr:uid="{2E9EFA0E-1C39-4A43-B18F-FD492C7E57A3}"/>
    <cellStyle name="Vírgula 10 4 2 2 2 2 2" xfId="52232" xr:uid="{18BFEEC7-C6AE-47CC-8345-5278660BEFC4}"/>
    <cellStyle name="Vírgula 10 4 2 2 2 3" xfId="50531" xr:uid="{6528AEC8-F0C4-4B90-974B-FC00642B2EDA}"/>
    <cellStyle name="Vírgula 10 4 2 2 2 4" xfId="48286" xr:uid="{C1C8A7E1-CA25-462B-AD50-EA2D8CD65A0F}"/>
    <cellStyle name="Vírgula 10 4 2 2 2 5" xfId="55561" xr:uid="{6F8C51B8-39DD-4E27-AA65-424E0BC32BF5}"/>
    <cellStyle name="Vírgula 10 4 2 2 3" xfId="3016" xr:uid="{B70C8641-B677-42C9-A381-FBE8D763B649}"/>
    <cellStyle name="Vírgula 10 4 2 2 3 2" xfId="51365" xr:uid="{42CD80A0-AD67-4F97-8BC8-64C8B689EC96}"/>
    <cellStyle name="Vírgula 10 4 2 2 3 3" xfId="48922" xr:uid="{ABDDF4B7-E2A2-45EE-9945-CC49B435919E}"/>
    <cellStyle name="Vírgula 10 4 2 2 4" xfId="49713" xr:uid="{9CA4574E-B21E-4599-807A-E636CD19A8B2}"/>
    <cellStyle name="Vírgula 10 4 2 2 5" xfId="47417" xr:uid="{98E3A918-A93F-4636-90C5-1108A5A48948}"/>
    <cellStyle name="Vírgula 10 4 2 2 6" xfId="53848" xr:uid="{08F12071-9BCC-4046-995F-67AD74F18787}"/>
    <cellStyle name="Vírgula 10 4 2 3" xfId="1621" xr:uid="{EDEDA6DD-10FF-4F3F-B3DA-27FCD074E986}"/>
    <cellStyle name="Vírgula 10 4 2 3 2" xfId="3331" xr:uid="{9D2D1C52-8669-427F-8A9D-7CF57E6FABF8}"/>
    <cellStyle name="Vírgula 10 4 2 3 2 2" xfId="51680" xr:uid="{F84AE66B-C36A-48A1-B95A-50D7CFC666B4}"/>
    <cellStyle name="Vírgula 10 4 2 3 3" xfId="50001" xr:uid="{57820F9E-0C2C-4C15-82F9-B0BEBF49453E}"/>
    <cellStyle name="Vírgula 10 4 2 3 4" xfId="47732" xr:uid="{4FE2DBE3-0DA3-4C03-B6B3-0FA743648120}"/>
    <cellStyle name="Vírgula 10 4 2 3 5" xfId="54702" xr:uid="{89FE8FE3-6BC3-4E84-B737-7107A0F4E03E}"/>
    <cellStyle name="Vírgula 10 4 2 4" xfId="2462" xr:uid="{CED43F3F-60D2-4106-ABC2-93609220E0EF}"/>
    <cellStyle name="Vírgula 10 4 2 4 2" xfId="50813" xr:uid="{A7C4BC26-AB3F-45E3-9276-98B2CEFCD05C}"/>
    <cellStyle name="Vírgula 10 4 2 4 3" xfId="48573" xr:uid="{914841B5-E055-4A8A-AEFB-597A647AC986}"/>
    <cellStyle name="Vírgula 10 4 2 5" xfId="45238" xr:uid="{A08E4030-5C02-4F3F-AACD-311602FDC68C}"/>
    <cellStyle name="Vírgula 10 4 2 5 2" xfId="46863" xr:uid="{C98DD1CD-F7D5-44DA-BB25-14104BED8677}"/>
    <cellStyle name="Vírgula 10 4 2 6" xfId="45733" xr:uid="{5C0BD301-1CA6-4129-ADA6-C4B83CFA7675}"/>
    <cellStyle name="Vírgula 10 4 2 6 2" xfId="49184" xr:uid="{16B03706-1CD9-4E10-B9F9-AF0A9DF9FF7D}"/>
    <cellStyle name="Vírgula 10 4 2 7" xfId="46192" xr:uid="{69C8CA26-68F3-408C-BDFF-43D81BD08F2F}"/>
    <cellStyle name="Vírgula 10 4 2 8" xfId="46527" xr:uid="{25A3CFFD-EF98-4280-B961-64103A3624C6}"/>
    <cellStyle name="Vírgula 10 4 2 9" xfId="44645" xr:uid="{5576DD10-1BDD-40CC-BC26-E3C2DE1B0D56}"/>
    <cellStyle name="Vírgula 10 4 3" xfId="654" xr:uid="{10ADE94F-BD90-4BD2-AA5C-4C61F1D639FA}"/>
    <cellStyle name="Vírgula 10 4 3 10" xfId="44338" xr:uid="{E9B78694-C3D2-4E4E-95A1-D0BFF86A4075}"/>
    <cellStyle name="Vírgula 10 4 3 11" xfId="53420" xr:uid="{4128A923-A5BA-4463-ABEC-AE4AF6AAC68C}"/>
    <cellStyle name="Vírgula 10 4 3 2" xfId="1210" xr:uid="{2209517B-F8F4-47B3-B04B-C06015AAD7D2}"/>
    <cellStyle name="Vírgula 10 4 3 2 2" xfId="2081" xr:uid="{497010DA-87CC-4C45-99D9-0A5C58ADA2C2}"/>
    <cellStyle name="Vírgula 10 4 3 2 2 2" xfId="3791" xr:uid="{C5857EE3-07D7-4440-AC73-E48F2DD73BAA}"/>
    <cellStyle name="Vírgula 10 4 3 2 2 2 2" xfId="52138" xr:uid="{D1E04CCC-CE44-414A-A23B-58C9572C789C}"/>
    <cellStyle name="Vírgula 10 4 3 2 2 3" xfId="50441" xr:uid="{E32E273D-B0E8-47C4-9AAA-5CC44E6D1136}"/>
    <cellStyle name="Vírgula 10 4 3 2 2 4" xfId="48192" xr:uid="{3F901125-837E-4159-82FE-6530B60C292E}"/>
    <cellStyle name="Vírgula 10 4 3 2 3" xfId="2922" xr:uid="{04BD3860-414E-430D-82EA-DA62A19A0D34}"/>
    <cellStyle name="Vírgula 10 4 3 2 3 2" xfId="51271" xr:uid="{C7B5A2AA-D68B-4620-97CF-FA2768DA77C9}"/>
    <cellStyle name="Vírgula 10 4 3 2 4" xfId="49627" xr:uid="{F9D65EE6-6363-428B-9D03-CCFF8585C669}"/>
    <cellStyle name="Vírgula 10 4 3 2 5" xfId="47323" xr:uid="{73DFBFCE-8656-47B9-96ED-A957B71C51A5}"/>
    <cellStyle name="Vírgula 10 4 3 2 6" xfId="55133" xr:uid="{E4C346C0-6505-41C6-BC81-C4700D112C36}"/>
    <cellStyle name="Vírgula 10 4 3 3" xfId="1527" xr:uid="{6B8EBC08-B192-4901-B89B-3F1BB8ADAC9D}"/>
    <cellStyle name="Vírgula 10 4 3 3 2" xfId="3237" xr:uid="{72222612-8841-4775-BD4E-040A5816BEAF}"/>
    <cellStyle name="Vírgula 10 4 3 3 2 2" xfId="51586" xr:uid="{98EBA3CC-505C-473D-AE1F-4D23818CCB11}"/>
    <cellStyle name="Vírgula 10 4 3 3 3" xfId="49911" xr:uid="{E6F11B46-0614-4D55-8F8E-31B63905F1CB}"/>
    <cellStyle name="Vírgula 10 4 3 3 4" xfId="47638" xr:uid="{1C0E5619-246D-4774-A10D-72A9872FCE9C}"/>
    <cellStyle name="Vírgula 10 4 3 4" xfId="2368" xr:uid="{90F2819D-66C6-4C64-A8F0-54F12727A0BF}"/>
    <cellStyle name="Vírgula 10 4 3 4 2" xfId="50719" xr:uid="{45288F81-C8E8-44CA-8C15-510E378083D9}"/>
    <cellStyle name="Vírgula 10 4 3 4 3" xfId="48479" xr:uid="{DF4F3955-2F73-4370-8E34-8D8F1F716EFC}"/>
    <cellStyle name="Vírgula 10 4 3 5" xfId="45161" xr:uid="{C27DFBBB-E698-4816-9B0B-BF66B3919B0A}"/>
    <cellStyle name="Vírgula 10 4 3 5 2" xfId="46769" xr:uid="{30C49020-FA78-4124-8850-766899B60F3B}"/>
    <cellStyle name="Vírgula 10 4 3 6" xfId="45652" xr:uid="{6D7D3145-99F2-4567-B706-6A484959E98E}"/>
    <cellStyle name="Vírgula 10 4 3 6 2" xfId="49090" xr:uid="{7884258F-EF5D-4903-98F9-AC9ED59FB759}"/>
    <cellStyle name="Vírgula 10 4 3 7" xfId="46098" xr:uid="{2747FE80-F2EA-4AE0-8E99-562E20170D7A}"/>
    <cellStyle name="Vírgula 10 4 3 8" xfId="46433" xr:uid="{F4C179B1-AD6D-4259-A548-986B367CD1F1}"/>
    <cellStyle name="Vírgula 10 4 3 9" xfId="44969" xr:uid="{D0B8EA0F-63BF-44EE-8BA8-A8558125FF7E}"/>
    <cellStyle name="Vírgula 10 4 4" xfId="964" xr:uid="{35453D40-25DA-44E6-A69A-8FB66B631AB7}"/>
    <cellStyle name="Vírgula 10 4 4 2" xfId="1835" xr:uid="{6AB8B5A2-63E1-49A1-868C-0E3384481229}"/>
    <cellStyle name="Vírgula 10 4 4 2 2" xfId="3545" xr:uid="{083D8113-FB79-4C96-A4C7-87C130C6445F}"/>
    <cellStyle name="Vírgula 10 4 4 2 2 2" xfId="51892" xr:uid="{99B6D38F-85D1-4529-916B-67639BFCC82B}"/>
    <cellStyle name="Vírgula 10 4 4 2 3" xfId="50200" xr:uid="{180C4766-24D3-4076-A2A2-8785D9D2DEF4}"/>
    <cellStyle name="Vírgula 10 4 4 2 4" xfId="47946" xr:uid="{16051DBD-B924-44BB-B43B-41DEBB8853D0}"/>
    <cellStyle name="Vírgula 10 4 4 3" xfId="2676" xr:uid="{FF95174F-D640-4AE0-8573-B9A705825D1D}"/>
    <cellStyle name="Vírgula 10 4 4 3 2" xfId="51025" xr:uid="{4C003519-F522-4BDC-9DDF-AE7DEE9D31E9}"/>
    <cellStyle name="Vírgula 10 4 4 3 3" xfId="48781" xr:uid="{D8D60F91-B480-452D-B4FB-F3931A86EDAD}"/>
    <cellStyle name="Vírgula 10 4 4 4" xfId="45512" xr:uid="{39DD6823-D1BF-46C9-ACD3-73FFF1FA9312}"/>
    <cellStyle name="Vírgula 10 4 4 4 2" xfId="49393" xr:uid="{9A6C967E-76DB-4335-9577-AD4B3C83172B}"/>
    <cellStyle name="Vírgula 10 4 4 5" xfId="45944" xr:uid="{D7374E98-DAAC-42A0-A257-9224E3EE0FA5}"/>
    <cellStyle name="Vírgula 10 4 4 6" xfId="47077" xr:uid="{3A1512D0-4D6A-4D4E-A2D5-EFCC472F629C}"/>
    <cellStyle name="Vírgula 10 4 4 7" xfId="44825" xr:uid="{014096BA-F724-495D-8AA7-B08E8507292E}"/>
    <cellStyle name="Vírgula 10 4 4 8" xfId="44189" xr:uid="{5146DB27-E50D-4E82-96EE-9F8301066DDF}"/>
    <cellStyle name="Vírgula 10 4 4 9" xfId="54275" xr:uid="{04811DDE-9882-4DF4-BAFF-E11B40280459}"/>
    <cellStyle name="Vírgula 10 4 5" xfId="1056" xr:uid="{EB4B113F-4A3E-4C49-B02E-780646E2AFCB}"/>
    <cellStyle name="Vírgula 10 4 5 2" xfId="1927" xr:uid="{7A0CB17B-4679-44B3-84D6-AA692F260C9C}"/>
    <cellStyle name="Vírgula 10 4 5 2 2" xfId="3637" xr:uid="{DD84C454-72A4-4796-A470-4244EA414E91}"/>
    <cellStyle name="Vírgula 10 4 5 2 2 2" xfId="51984" xr:uid="{BFB8640C-A7BD-4D9F-BA15-DB63C744267D}"/>
    <cellStyle name="Vírgula 10 4 5 2 3" xfId="50290" xr:uid="{F0919DB2-CD39-41B6-BE86-2B9D96C83131}"/>
    <cellStyle name="Vírgula 10 4 5 2 4" xfId="48038" xr:uid="{D7925C63-C090-4A2A-8E9C-7B1A1C09111D}"/>
    <cellStyle name="Vírgula 10 4 5 3" xfId="2768" xr:uid="{99E5823C-95DE-4607-81F9-8B11402D321C}"/>
    <cellStyle name="Vírgula 10 4 5 3 2" xfId="51117" xr:uid="{7C4F9369-20B5-4CC2-8459-6C4440B576F9}"/>
    <cellStyle name="Vírgula 10 4 5 3 3" xfId="48853" xr:uid="{35740608-F9D6-4879-BE05-AB70A98DE2A9}"/>
    <cellStyle name="Vírgula 10 4 5 4" xfId="49483" xr:uid="{007DF291-8269-425C-BD4D-25CAD90BEFA0}"/>
    <cellStyle name="Vírgula 10 4 5 5" xfId="47169" xr:uid="{E0099DCC-EDF5-419E-86D8-13E0409DDDB1}"/>
    <cellStyle name="Vírgula 10 4 5 6" xfId="44742" xr:uid="{2A94D0F4-7FC7-4966-9102-09E06A36556D}"/>
    <cellStyle name="Vírgula 10 4 6" xfId="1419" xr:uid="{DD2C2F40-4FAC-4634-BEB1-E57B921D4325}"/>
    <cellStyle name="Vírgula 10 4 6 2" xfId="3129" xr:uid="{E28888A8-1489-407E-AFA7-0CEEC2EEF26A}"/>
    <cellStyle name="Vírgula 10 4 6 2 2" xfId="51478" xr:uid="{86961808-3E6A-4B21-89CD-07D27B68C08C}"/>
    <cellStyle name="Vírgula 10 4 6 3" xfId="49806" xr:uid="{8900625A-FC8D-4B1B-B9FF-7EA2D86D9FC3}"/>
    <cellStyle name="Vírgula 10 4 6 4" xfId="47530" xr:uid="{3EDBE03C-9D04-432F-AE56-AD994F12157A}"/>
    <cellStyle name="Vírgula 10 4 7" xfId="2260" xr:uid="{D9EBD98D-8F54-4B5B-97B7-56F3ED5EF645}"/>
    <cellStyle name="Vírgula 10 4 7 2" xfId="50611" xr:uid="{D1171C1E-7A7E-4F50-B12A-18D753B50753}"/>
    <cellStyle name="Vírgula 10 4 7 3" xfId="48371" xr:uid="{5BC4F537-A570-40EE-B62E-1F36169B51A3}"/>
    <cellStyle name="Vírgula 10 4 8" xfId="4329" xr:uid="{C1C02FB2-BDC1-4020-9586-BD50BBC7F94E}"/>
    <cellStyle name="Vírgula 10 4 8 2" xfId="46615" xr:uid="{F1FD6DA1-A515-4D5F-A0D8-622F77782B46}"/>
    <cellStyle name="Vírgula 10 4 8 3" xfId="45107" xr:uid="{D0DCAAFB-653E-445B-8B87-A2D9F8DC114E}"/>
    <cellStyle name="Vírgula 10 4 9" xfId="45425" xr:uid="{A50E55CB-6084-4793-9872-7B5292D101C1}"/>
    <cellStyle name="Vírgula 10 4 9 2" xfId="48981" xr:uid="{0D9FDEDE-7310-4A94-8596-8BDEB3F47FBB}"/>
    <cellStyle name="Vírgula 10 5" xfId="595" xr:uid="{C9A2B13F-88CE-42EF-AD32-F2B9B47DE69F}"/>
    <cellStyle name="Vírgula 10 5 10" xfId="46374" xr:uid="{A857A7DD-AD77-4D88-8092-59ECE1CBE1E2}"/>
    <cellStyle name="Vírgula 10 5 11" xfId="44600" xr:uid="{79DA2D41-1AD3-47C7-A0C9-FB098E7DFF8E}"/>
    <cellStyle name="Vírgula 10 5 12" xfId="44142" xr:uid="{8C8706E2-F6B3-48C9-9504-F66A36753BDA}"/>
    <cellStyle name="Vírgula 10 5 13" xfId="52776" xr:uid="{984F3A3C-07A8-495B-827C-85374C1194FC}"/>
    <cellStyle name="Vírgula 10 5 2" xfId="790" xr:uid="{0106BB8D-E2C6-4095-817B-B3E0D5AD9C68}"/>
    <cellStyle name="Vírgula 10 5 2 10" xfId="44465" xr:uid="{FD591809-80AD-4708-A388-CEE064716F38}"/>
    <cellStyle name="Vírgula 10 5 2 11" xfId="53634" xr:uid="{C8343C39-1AF4-4A9E-ADAE-C28F5C083E2A}"/>
    <cellStyle name="Vírgula 10 5 2 2" xfId="1345" xr:uid="{84E4D051-81BD-417D-90CE-D05D5DA34473}"/>
    <cellStyle name="Vírgula 10 5 2 2 2" xfId="2216" xr:uid="{C8DCF623-8953-4C77-B480-5CA8046B6F11}"/>
    <cellStyle name="Vírgula 10 5 2 2 2 2" xfId="3926" xr:uid="{D7861D32-D659-423B-8F0C-EAB30FC4F7B3}"/>
    <cellStyle name="Vírgula 10 5 2 2 2 2 2" xfId="52273" xr:uid="{75B1FA57-BDDC-489E-ABC2-35A7B11858CE}"/>
    <cellStyle name="Vírgula 10 5 2 2 2 3" xfId="50569" xr:uid="{13EA3768-F8A7-4480-8BC6-9760D488FC22}"/>
    <cellStyle name="Vírgula 10 5 2 2 2 4" xfId="48327" xr:uid="{226F704B-23D6-4F58-B1FA-902E38536983}"/>
    <cellStyle name="Vírgula 10 5 2 2 3" xfId="3057" xr:uid="{CFA1A589-218C-424F-B36D-B6AC2E0B8D40}"/>
    <cellStyle name="Vírgula 10 5 2 2 3 2" xfId="51406" xr:uid="{F29C94E8-1C76-4483-BA9F-A5EBD0F0CB7F}"/>
    <cellStyle name="Vírgula 10 5 2 2 4" xfId="49745" xr:uid="{307B2EB6-5A7B-4E57-A06B-0B1457007EE2}"/>
    <cellStyle name="Vírgula 10 5 2 2 5" xfId="47458" xr:uid="{ABC48BE1-42FF-42EF-9FEF-377B5C76A194}"/>
    <cellStyle name="Vírgula 10 5 2 2 6" xfId="55347" xr:uid="{A23D574E-445A-4BF1-B3D8-A4E5C7BEE1AF}"/>
    <cellStyle name="Vírgula 10 5 2 3" xfId="1662" xr:uid="{243BA916-0E96-4239-9BF4-365FE0D4A762}"/>
    <cellStyle name="Vírgula 10 5 2 3 2" xfId="3372" xr:uid="{2FADFD0E-123E-459C-804A-521C41C557A2}"/>
    <cellStyle name="Vírgula 10 5 2 3 2 2" xfId="51721" xr:uid="{97DE8A88-6A1B-4098-A005-A6085F57726B}"/>
    <cellStyle name="Vírgula 10 5 2 3 3" xfId="50039" xr:uid="{07A2CD56-35F2-4916-BC3F-20BC91894199}"/>
    <cellStyle name="Vírgula 10 5 2 3 4" xfId="47773" xr:uid="{E90B391D-0BA3-4F41-A1E6-F89CBF3DE3D0}"/>
    <cellStyle name="Vírgula 10 5 2 4" xfId="2503" xr:uid="{9FD2B089-6F56-4494-987D-592E8534E9FB}"/>
    <cellStyle name="Vírgula 10 5 2 4 2" xfId="50854" xr:uid="{F2EFE385-C3AE-41F9-B488-F61B07F6D896}"/>
    <cellStyle name="Vírgula 10 5 2 4 3" xfId="48614" xr:uid="{412481FF-E197-4261-8E7D-760A3C318FBF}"/>
    <cellStyle name="Vírgula 10 5 2 5" xfId="45258" xr:uid="{A604B335-FDAB-4F38-9039-2C07B88A6B0A}"/>
    <cellStyle name="Vírgula 10 5 2 5 2" xfId="46904" xr:uid="{BD2D2B03-2079-4FA6-83D8-BA89380CD979}"/>
    <cellStyle name="Vírgula 10 5 2 6" xfId="45765" xr:uid="{1215FB83-6C58-4066-9ABD-94FE1734D5AC}"/>
    <cellStyle name="Vírgula 10 5 2 6 2" xfId="49225" xr:uid="{CE9789A2-1F1E-451B-B590-C762225FDAA9}"/>
    <cellStyle name="Vírgula 10 5 2 7" xfId="46233" xr:uid="{723957D8-5A27-4F29-83C3-B991462D3758}"/>
    <cellStyle name="Vírgula 10 5 2 8" xfId="46568" xr:uid="{6F62C530-8063-4F10-B34C-C22F030976CB}"/>
    <cellStyle name="Vírgula 10 5 2 9" xfId="45066" xr:uid="{90B147DC-5179-4B95-BE05-031B5E229293}"/>
    <cellStyle name="Vírgula 10 5 3" xfId="1151" xr:uid="{170295EE-1E37-433D-BFA7-995B0E7A98F5}"/>
    <cellStyle name="Vírgula 10 5 3 2" xfId="2022" xr:uid="{5C18D0C9-2162-4FFD-A2FB-507AE847D6C3}"/>
    <cellStyle name="Vírgula 10 5 3 2 2" xfId="3732" xr:uid="{DA9DC5D0-ADA0-49D3-AA35-2871564EFC52}"/>
    <cellStyle name="Vírgula 10 5 3 2 2 2" xfId="52079" xr:uid="{45AF59C2-8EA3-4C92-9F98-1EC6DC207173}"/>
    <cellStyle name="Vírgula 10 5 3 2 3" xfId="50385" xr:uid="{93C25739-5D2A-4B21-8C63-7F3D8BB0096F}"/>
    <cellStyle name="Vírgula 10 5 3 2 4" xfId="48133" xr:uid="{165A6001-D088-4261-864B-88EDEBE9B297}"/>
    <cellStyle name="Vírgula 10 5 3 3" xfId="2863" xr:uid="{DF8AB120-31DB-43D0-AD8E-8ECE485F3E4B}"/>
    <cellStyle name="Vírgula 10 5 3 3 2" xfId="51212" xr:uid="{7BB7DE6A-2223-406A-9E1E-8C1492074FAE}"/>
    <cellStyle name="Vírgula 10 5 3 3 3" xfId="48896" xr:uid="{4FEEEA55-6A7A-4676-9D1E-5803E999A03F}"/>
    <cellStyle name="Vírgula 10 5 3 4" xfId="45596" xr:uid="{149CCFC0-3C59-4AFB-ADC7-0C3B2A6B34E2}"/>
    <cellStyle name="Vírgula 10 5 3 4 2" xfId="49574" xr:uid="{72F93394-964E-4945-947F-1E26E3436B80}"/>
    <cellStyle name="Vírgula 10 5 3 5" xfId="46039" xr:uid="{FBA84AE1-1253-4C0E-B429-3A4968927FFC}"/>
    <cellStyle name="Vírgula 10 5 3 6" xfId="47264" xr:uid="{82625DD9-8C9F-4B18-8206-BF9F7106986A}"/>
    <cellStyle name="Vírgula 10 5 3 7" xfId="44911" xr:uid="{488B595B-2969-47CE-9870-58A9E91F2BC3}"/>
    <cellStyle name="Vírgula 10 5 3 8" xfId="44281" xr:uid="{BC372BE5-36EE-4377-9420-308D5B95DB7D}"/>
    <cellStyle name="Vírgula 10 5 3 9" xfId="54489" xr:uid="{77451981-0853-49D7-A103-7311AD65BCD8}"/>
    <cellStyle name="Vírgula 10 5 4" xfId="1393" xr:uid="{74CB1E93-5CB5-4E89-83E7-AFA7F51F3CC8}"/>
    <cellStyle name="Vírgula 10 5 4 2" xfId="3104" xr:uid="{DBCB0595-4888-4F49-BB7B-DD0BA9F4254E}"/>
    <cellStyle name="Vírgula 10 5 4 2 2" xfId="51453" xr:uid="{F6F60986-FEB1-40BA-BB09-0B75C2F91E49}"/>
    <cellStyle name="Vírgula 10 5 4 2 3" xfId="48965" xr:uid="{7E9F3576-23FD-408C-B835-DB255C64F519}"/>
    <cellStyle name="Vírgula 10 5 4 3" xfId="49782" xr:uid="{E61C6676-2490-4FB3-B699-BA8BE510636D}"/>
    <cellStyle name="Vírgula 10 5 4 4" xfId="47505" xr:uid="{4CFA01F6-E3AF-4B7B-9353-8804220DB9DB}"/>
    <cellStyle name="Vírgula 10 5 4 5" xfId="44777" xr:uid="{BA9D127E-F1B4-40A6-BE3A-E78F972DAB08}"/>
    <cellStyle name="Vírgula 10 5 5" xfId="1468" xr:uid="{FD8B5398-C920-4A70-9976-DB6ACD02CAF0}"/>
    <cellStyle name="Vírgula 10 5 5 2" xfId="3178" xr:uid="{A0D81211-95B0-4658-8296-B2B9D6008FC7}"/>
    <cellStyle name="Vírgula 10 5 5 2 2" xfId="51527" xr:uid="{9F224E8A-937F-48A6-BAA8-BAF01284EF43}"/>
    <cellStyle name="Vírgula 10 5 5 3" xfId="49855" xr:uid="{12F0D51B-5D5E-478C-A6B8-4E201E8845AB}"/>
    <cellStyle name="Vírgula 10 5 5 4" xfId="47579" xr:uid="{CF2B1FE9-556D-44D5-8BCB-B30639E4CD35}"/>
    <cellStyle name="Vírgula 10 5 6" xfId="2309" xr:uid="{2B3A0E4C-1845-4C66-B39F-CA27D0C5D8B3}"/>
    <cellStyle name="Vírgula 10 5 6 2" xfId="50660" xr:uid="{403E1300-3405-4ECF-8044-331DCDA8F61E}"/>
    <cellStyle name="Vírgula 10 5 6 3" xfId="48420" xr:uid="{CFF278E3-5A0E-4DDE-8B3C-E36FA790B6E2}"/>
    <cellStyle name="Vírgula 10 5 7" xfId="45115" xr:uid="{57C40B1D-22EF-433A-A05B-B7C945D121E3}"/>
    <cellStyle name="Vírgula 10 5 7 2" xfId="46710" xr:uid="{C8FE7948-44FB-4006-87FA-67858708EC99}"/>
    <cellStyle name="Vírgula 10 5 8" xfId="45465" xr:uid="{AC82C9D2-9EBC-41B3-B1CA-4043CEB53180}"/>
    <cellStyle name="Vírgula 10 5 8 2" xfId="49031" xr:uid="{E7F4F99C-B6E3-452D-86E8-638A60CF9DEA}"/>
    <cellStyle name="Vírgula 10 5 9" xfId="45897" xr:uid="{629C8714-5476-4765-B7FE-B81B07393221}"/>
    <cellStyle name="Vírgula 10 6" xfId="735" xr:uid="{72297FE1-34B7-41D8-A09E-96827B7F68C3}"/>
    <cellStyle name="Vírgula 10 6 10" xfId="44545" xr:uid="{E29A0847-489C-4203-95AB-68F0D4A8AB9F}"/>
    <cellStyle name="Vírgula 10 6 11" xfId="44087" xr:uid="{93B66E56-07F5-4252-BFA0-976FD7CA7DB8}"/>
    <cellStyle name="Vírgula 10 6 12" xfId="53207" xr:uid="{F569915E-24F7-4C4D-B734-9842717B0D93}"/>
    <cellStyle name="Vírgula 10 6 2" xfId="833" xr:uid="{C75791CA-772A-4B3A-A470-D53EB0F968B1}"/>
    <cellStyle name="Vírgula 10 6 2 2" xfId="1705" xr:uid="{4C7012C9-DAEA-45B3-B60A-C24BFD0C4679}"/>
    <cellStyle name="Vírgula 10 6 2 2 2" xfId="3415" xr:uid="{157A8912-F590-4DCF-AD71-3E6985033D58}"/>
    <cellStyle name="Vírgula 10 6 2 2 2 2" xfId="51764" xr:uid="{ACD20D46-5A15-4D1E-9C1E-F17382E55CC9}"/>
    <cellStyle name="Vírgula 10 6 2 2 3" xfId="50080" xr:uid="{9C9FAC6E-CF13-4631-B548-FDF5707FBC95}"/>
    <cellStyle name="Vírgula 10 6 2 2 4" xfId="47816" xr:uid="{483E7022-D9FD-4403-B9C7-E1E3F0CC5A53}"/>
    <cellStyle name="Vírgula 10 6 2 3" xfId="2546" xr:uid="{7E705EC1-0450-45ED-8876-2D2341A794C0}"/>
    <cellStyle name="Vírgula 10 6 2 3 2" xfId="50897" xr:uid="{5A813856-DD64-4A54-82AA-E11A4CE771B7}"/>
    <cellStyle name="Vírgula 10 6 2 3 3" xfId="48654" xr:uid="{CF44541E-1ACF-48FD-8CD4-96BBC7A2B74C}"/>
    <cellStyle name="Vírgula 10 6 2 4" xfId="45722" xr:uid="{05B66716-0681-4C82-B72A-7804B97928D9}"/>
    <cellStyle name="Vírgula 10 6 2 4 2" xfId="49268" xr:uid="{B19C6A54-A82D-417C-BDC5-5FAF61B27B3D}"/>
    <cellStyle name="Vírgula 10 6 2 5" xfId="46178" xr:uid="{F757027E-518F-4ABB-A25C-ACA4027622E4}"/>
    <cellStyle name="Vírgula 10 6 2 6" xfId="46947" xr:uid="{BF08647A-E790-49DA-92CA-29B302DDDB24}"/>
    <cellStyle name="Vírgula 10 6 2 7" xfId="45013" xr:uid="{1D7A8C42-A8DA-47E3-B497-737B21449B2A}"/>
    <cellStyle name="Vírgula 10 6 2 8" xfId="44415" xr:uid="{81797450-7F3D-42B4-AC13-20291E93D74D}"/>
    <cellStyle name="Vírgula 10 6 2 9" xfId="54920" xr:uid="{648B925D-B342-4403-8C11-D03A5F0EB845}"/>
    <cellStyle name="Vírgula 10 6 3" xfId="1290" xr:uid="{16548E2D-9FE4-4218-9758-1A9FA16E6B14}"/>
    <cellStyle name="Vírgula 10 6 3 2" xfId="2161" xr:uid="{8BF68753-BC7C-4B3D-BD36-26BCD5E400CF}"/>
    <cellStyle name="Vírgula 10 6 3 2 2" xfId="3871" xr:uid="{C6C4A9C0-244E-4C63-B54E-414A1E7CDCEA}"/>
    <cellStyle name="Vírgula 10 6 3 2 2 2" xfId="52218" xr:uid="{6D581ED0-6095-46FB-BAB6-80BA4EF6159E}"/>
    <cellStyle name="Vírgula 10 6 3 2 3" xfId="50518" xr:uid="{65E4FDAE-3FCC-4BC3-A632-F576F0574425}"/>
    <cellStyle name="Vírgula 10 6 3 2 4" xfId="48272" xr:uid="{67194CF4-DE8D-4E86-86D4-F27FD346F162}"/>
    <cellStyle name="Vírgula 10 6 3 3" xfId="3002" xr:uid="{FEE36EBB-CAE9-4F96-AA4A-C3308EFE1C2F}"/>
    <cellStyle name="Vírgula 10 6 3 3 2" xfId="51351" xr:uid="{4F4A7DD2-56DA-48B3-99A1-27F80D8838F8}"/>
    <cellStyle name="Vírgula 10 6 3 3 3" xfId="48914" xr:uid="{4A28B0B1-E4D1-49B6-B4A1-8C340CFCBF1C}"/>
    <cellStyle name="Vírgula 10 6 3 4" xfId="49700" xr:uid="{1E0AF29F-A624-4BBE-A540-265BC8C49D56}"/>
    <cellStyle name="Vírgula 10 6 3 5" xfId="47403" xr:uid="{896923D6-FA3E-4CB4-89C1-AD92039E287D}"/>
    <cellStyle name="Vírgula 10 6 3 6" xfId="44729" xr:uid="{7D839215-7ED7-4476-ADC0-8478083864C6}"/>
    <cellStyle name="Vírgula 10 6 4" xfId="1607" xr:uid="{E3F55DC1-3D71-451D-9281-E3A1D24349D3}"/>
    <cellStyle name="Vírgula 10 6 4 2" xfId="3317" xr:uid="{0DDF079B-0A8C-486F-9072-467AE8BC5F6A}"/>
    <cellStyle name="Vírgula 10 6 4 2 2" xfId="51666" xr:uid="{44C99783-52C2-432F-A830-427D14B6BD14}"/>
    <cellStyle name="Vírgula 10 6 4 3" xfId="49988" xr:uid="{BD43BE90-7B91-40ED-80E6-F9318F29173E}"/>
    <cellStyle name="Vírgula 10 6 4 4" xfId="47718" xr:uid="{4181B34D-D382-4C96-9B07-45499AE64FFD}"/>
    <cellStyle name="Vírgula 10 6 4 5" xfId="45352" xr:uid="{8207EAC5-F584-4F16-BB57-7ADD9480CE52}"/>
    <cellStyle name="Vírgula 10 6 5" xfId="2448" xr:uid="{72A25FD6-263C-4B3B-81C6-710F5DEE4356}"/>
    <cellStyle name="Vírgula 10 6 5 2" xfId="50799" xr:uid="{F980CCEB-317E-47CC-B1A4-FE102FFAC31C}"/>
    <cellStyle name="Vírgula 10 6 5 3" xfId="48559" xr:uid="{12FB665D-6515-4A42-9BDA-4FC0D764FF50}"/>
    <cellStyle name="Vírgula 10 6 6" xfId="45227" xr:uid="{48309F8A-9B61-4649-BF10-178654C171EF}"/>
    <cellStyle name="Vírgula 10 6 6 2" xfId="46849" xr:uid="{3692DA3F-4EF4-4646-B149-9A405556DDE4}"/>
    <cellStyle name="Vírgula 10 6 7" xfId="45412" xr:uid="{D65B9919-ABF6-4EE9-873C-2238A03E999D}"/>
    <cellStyle name="Vírgula 10 6 7 2" xfId="49170" xr:uid="{87F575EF-C2C9-4AD5-A869-4A5D2880D293}"/>
    <cellStyle name="Vírgula 10 6 8" xfId="45842" xr:uid="{74D4DF57-C2FB-4B82-BA6C-30C14F64DA11}"/>
    <cellStyle name="Vírgula 10 6 9" xfId="46513" xr:uid="{293C1427-4AE9-4365-A078-53BA5F088F28}"/>
    <cellStyle name="Vírgula 10 7" xfId="694" xr:uid="{6A1F9A0C-7595-4EB9-A201-2C5D0CEC038D}"/>
    <cellStyle name="Vírgula 10 7 10" xfId="44376" xr:uid="{806DF78A-ED4B-4D8A-B21B-3D299398210B}"/>
    <cellStyle name="Vírgula 10 7 11" xfId="54062" xr:uid="{B54D75C1-BFA1-4432-8BB0-5AB8C464B237}"/>
    <cellStyle name="Vírgula 10 7 2" xfId="1250" xr:uid="{794CD72A-89AB-4BAE-A1E6-3E4E3A62ADAF}"/>
    <cellStyle name="Vírgula 10 7 2 2" xfId="2121" xr:uid="{71D3DB55-FE14-47C6-8A4D-AACEA49F0B94}"/>
    <cellStyle name="Vírgula 10 7 2 2 2" xfId="3831" xr:uid="{06FF80B2-7A4A-460F-A435-EEABF4C56054}"/>
    <cellStyle name="Vírgula 10 7 2 2 2 2" xfId="52178" xr:uid="{21977029-4387-48B6-8D29-9E8D953CA10B}"/>
    <cellStyle name="Vírgula 10 7 2 2 3" xfId="50479" xr:uid="{0406C7C7-5058-485F-B89C-6E761370F856}"/>
    <cellStyle name="Vírgula 10 7 2 2 4" xfId="48232" xr:uid="{53CF4717-9CED-4D60-A3A9-A7731BD97D40}"/>
    <cellStyle name="Vírgula 10 7 2 3" xfId="2962" xr:uid="{3B6168A3-61ED-4E2A-86EB-C1ECBA77594A}"/>
    <cellStyle name="Vírgula 10 7 2 3 2" xfId="51311" xr:uid="{C84CCCE4-C1AB-492F-B0B7-B2427B2E0134}"/>
    <cellStyle name="Vírgula 10 7 2 4" xfId="49664" xr:uid="{4BA9BEE1-062C-455F-99AB-7758DDF6E345}"/>
    <cellStyle name="Vírgula 10 7 2 5" xfId="47363" xr:uid="{82579B64-C1AD-4A32-A349-DC375F5086F4}"/>
    <cellStyle name="Vírgula 10 7 3" xfId="1567" xr:uid="{91402F52-EA5F-42A7-9F66-CAE4E3B29878}"/>
    <cellStyle name="Vírgula 10 7 3 2" xfId="3277" xr:uid="{E2DEFF7B-1C48-4FB5-8195-098768058470}"/>
    <cellStyle name="Vírgula 10 7 3 2 2" xfId="51626" xr:uid="{5BA977B4-0077-4722-90C5-8A87D551BAE2}"/>
    <cellStyle name="Vírgula 10 7 3 3" xfId="49949" xr:uid="{CB7D15B7-31AA-4D7F-9E35-A7EE588AC6A4}"/>
    <cellStyle name="Vírgula 10 7 3 4" xfId="47678" xr:uid="{4FA78BC4-F9BB-4973-B50D-03A567D38A15}"/>
    <cellStyle name="Vírgula 10 7 4" xfId="2408" xr:uid="{E74E1ADF-F0DD-45AB-9B1F-EAA699125480}"/>
    <cellStyle name="Vírgula 10 7 4 2" xfId="50759" xr:uid="{930C5362-A06C-4625-862E-E5227052AD4B}"/>
    <cellStyle name="Vírgula 10 7 4 3" xfId="48519" xr:uid="{557D4326-9572-4510-92D4-91BEC643513F}"/>
    <cellStyle name="Vírgula 10 7 5" xfId="45199" xr:uid="{E09FFA6C-FCE2-4E79-BF3F-D482FEA47FAE}"/>
    <cellStyle name="Vírgula 10 7 5 2" xfId="46809" xr:uid="{4B7D8F58-775E-4C1D-ABF2-4F51D7AA394C}"/>
    <cellStyle name="Vírgula 10 7 6" xfId="45683" xr:uid="{2A36693A-6686-4A68-A666-F64B1548D4F0}"/>
    <cellStyle name="Vírgula 10 7 6 2" xfId="49130" xr:uid="{EDFFDAB1-2F34-499D-B138-CFC0C7BD2AEB}"/>
    <cellStyle name="Vírgula 10 7 7" xfId="46138" xr:uid="{8419A6AE-523A-4D69-A4E5-86CBBF2C4BDA}"/>
    <cellStyle name="Vírgula 10 7 8" xfId="46473" xr:uid="{F561929D-CA27-45DC-8CF9-B382A829B382}"/>
    <cellStyle name="Vírgula 10 7 9" xfId="45006" xr:uid="{0F2A2B93-439C-43ED-9170-F3D018EF3275}"/>
    <cellStyle name="Vírgula 10 8" xfId="613" xr:uid="{B71B72D1-7E7D-45C9-8221-C5A37DD0D7E8}"/>
    <cellStyle name="Vírgula 10 8 10" xfId="44298" xr:uid="{5C1D570A-C374-4EA4-BE29-1F2517BEEAAF}"/>
    <cellStyle name="Vírgula 10 8 2" xfId="1169" xr:uid="{E66CA281-DEE1-4ECE-908D-5FA29E72A449}"/>
    <cellStyle name="Vírgula 10 8 2 2" xfId="2040" xr:uid="{A174C93C-6ECA-468C-AC5D-73E3F857811E}"/>
    <cellStyle name="Vírgula 10 8 2 2 2" xfId="3750" xr:uid="{8B0F4CF7-6C74-4768-9AD6-FD158AE12EF0}"/>
    <cellStyle name="Vírgula 10 8 2 2 2 2" xfId="52097" xr:uid="{125A1E6D-4C35-493D-8615-219584E8DF81}"/>
    <cellStyle name="Vírgula 10 8 2 2 3" xfId="50402" xr:uid="{1655BC5F-3725-48BE-8B24-B46D480CF92C}"/>
    <cellStyle name="Vírgula 10 8 2 2 4" xfId="48151" xr:uid="{CB31BC27-59FC-486B-A9D2-D0CBDC6F4EB0}"/>
    <cellStyle name="Vírgula 10 8 2 3" xfId="2881" xr:uid="{A0F9FF03-1318-4CBF-B55B-6D62DA498C07}"/>
    <cellStyle name="Vírgula 10 8 2 3 2" xfId="51230" xr:uid="{F18F4939-1B12-440B-A00D-7D1803A20B4B}"/>
    <cellStyle name="Vírgula 10 8 2 4" xfId="49590" xr:uid="{11B0819F-4D5E-4A99-A9B7-37163507B8DE}"/>
    <cellStyle name="Vírgula 10 8 2 5" xfId="47282" xr:uid="{93CE672D-B0C7-41AD-BF00-5B213BD85150}"/>
    <cellStyle name="Vírgula 10 8 3" xfId="1486" xr:uid="{C47B7816-E360-4A1E-9CD1-7ABCD1F67039}"/>
    <cellStyle name="Vírgula 10 8 3 2" xfId="3196" xr:uid="{E27FB354-1170-43DA-A4A1-4051260E3F20}"/>
    <cellStyle name="Vírgula 10 8 3 2 2" xfId="51545" xr:uid="{34DF8B0B-F176-48B7-8595-B0F10A258FCE}"/>
    <cellStyle name="Vírgula 10 8 3 3" xfId="49872" xr:uid="{41D5D614-2E29-4029-BDB9-C1E76D9F493A}"/>
    <cellStyle name="Vírgula 10 8 3 4" xfId="47597" xr:uid="{2E63D118-5BC4-4E82-9CBF-7F0196FFE954}"/>
    <cellStyle name="Vírgula 10 8 4" xfId="2327" xr:uid="{25BEC998-8C91-47D5-9B92-33F401F6F542}"/>
    <cellStyle name="Vírgula 10 8 4 2" xfId="50678" xr:uid="{402C2E44-4052-402D-863E-21A17BEECC5C}"/>
    <cellStyle name="Vírgula 10 8 4 3" xfId="48438" xr:uid="{725EF564-64C2-4DA2-9436-0E4EF282C8D4}"/>
    <cellStyle name="Vírgula 10 8 5" xfId="45127" xr:uid="{EEA58889-60C3-4632-B8D8-8BFC9DCE8B6F}"/>
    <cellStyle name="Vírgula 10 8 5 2" xfId="46728" xr:uid="{DA180F90-06D2-4EC2-80EA-9FBE9246D6EC}"/>
    <cellStyle name="Vírgula 10 8 6" xfId="45611" xr:uid="{45C58DED-26EC-4903-9E2F-00B63AD94890}"/>
    <cellStyle name="Vírgula 10 8 6 2" xfId="49049" xr:uid="{96CD5E1E-F7AC-45DF-99F7-A837EA0CBFB5}"/>
    <cellStyle name="Vírgula 10 8 7" xfId="46057" xr:uid="{388C3E9D-DDC6-4FD9-8B87-715759F2467C}"/>
    <cellStyle name="Vírgula 10 8 8" xfId="46392" xr:uid="{61986B0D-6493-4627-A283-5E450CB276CF}"/>
    <cellStyle name="Vírgula 10 8 9" xfId="44928" xr:uid="{102A1FC2-4F3C-435E-AB83-15B04427ECD5}"/>
    <cellStyle name="Vírgula 10 9" xfId="912" xr:uid="{7C08D4D0-8765-4126-9CF6-3B7ADE624C63}"/>
    <cellStyle name="Vírgula 10 9 2" xfId="1784" xr:uid="{9C2966DA-BDDA-431D-A5FB-06FE03B81E76}"/>
    <cellStyle name="Vírgula 10 9 2 2" xfId="3494" xr:uid="{0D81A754-66FF-49AD-B7C4-0F06FA32DFF5}"/>
    <cellStyle name="Vírgula 10 9 2 2 2" xfId="51841" xr:uid="{B7303097-8DFA-4317-BBBB-1F11DA60057C}"/>
    <cellStyle name="Vírgula 10 9 2 3" xfId="50151" xr:uid="{39759368-1FB2-41ED-B248-5C642CCB2D7C}"/>
    <cellStyle name="Vírgula 10 9 2 4" xfId="47895" xr:uid="{31B3D3C8-50AB-43F4-97CB-9ACC18F3350C}"/>
    <cellStyle name="Vírgula 10 9 3" xfId="2625" xr:uid="{9E28FD52-2B68-4F34-9EC1-8281B5595026}"/>
    <cellStyle name="Vírgula 10 9 3 2" xfId="50974" xr:uid="{C529FDD7-21FA-497F-9383-FDEF8E1AD1A5}"/>
    <cellStyle name="Vírgula 10 9 3 3" xfId="48731" xr:uid="{DCCE009F-3D96-444C-A64D-7A67DAE00F02}"/>
    <cellStyle name="Vírgula 10 9 4" xfId="45502" xr:uid="{BC6111F0-DC38-4053-94F5-560E3E5E8728}"/>
    <cellStyle name="Vírgula 10 9 4 2" xfId="47026" xr:uid="{3D8F3B60-6BF3-41A0-BE79-E86AD090940C}"/>
    <cellStyle name="Vírgula 10 9 5" xfId="45934" xr:uid="{3FDC9863-E7B6-4671-B3BA-C2A0CBA97C32}"/>
    <cellStyle name="Vírgula 10 9 5 2" xfId="49342" xr:uid="{AFB2799D-6A82-46BD-82FB-2F376B7099AA}"/>
    <cellStyle name="Vírgula 10 9 6" xfId="46320" xr:uid="{7656A2C8-47D1-42F4-BBA9-7AB4BBD55BA6}"/>
    <cellStyle name="Vírgula 10 9 7" xfId="44814" xr:uid="{8B5C4A2A-095B-4900-9ACF-65FBF56C90C7}"/>
    <cellStyle name="Vírgula 10 9 8" xfId="44179" xr:uid="{9273D192-DCEB-48A7-B8DA-62BA15C6EB22}"/>
    <cellStyle name="Vírgula 11" xfId="141" xr:uid="{5257FB77-1623-4DB1-92EF-B7BFC2038CD7}"/>
    <cellStyle name="Vírgula 11 10" xfId="605" xr:uid="{690EC8AB-120A-40ED-B03A-82658CEB7B70}"/>
    <cellStyle name="Vírgula 11 11" xfId="52429" xr:uid="{DADA26B8-5E24-4C71-A1F9-537BE3241DF0}"/>
    <cellStyle name="Vírgula 11 2" xfId="356" xr:uid="{1B60A802-CA19-4077-9A7E-3BEAD931F93E}"/>
    <cellStyle name="Vírgula 11 2 2" xfId="2032" xr:uid="{32566BC0-9F98-4E06-8E8D-9261F4BA080F}"/>
    <cellStyle name="Vírgula 11 2 2 2" xfId="3742" xr:uid="{EA9B36E1-14A0-401B-9246-BF7DB83F83DD}"/>
    <cellStyle name="Vírgula 11 2 2 2 2" xfId="52089" xr:uid="{BE8B48FA-CC27-4220-A01B-3426B6AB8A68}"/>
    <cellStyle name="Vírgula 11 2 2 2 2 2" xfId="55641" xr:uid="{DA02A4E9-388D-4BEF-B190-5045B5D5FC92}"/>
    <cellStyle name="Vírgula 11 2 2 2 3" xfId="53928" xr:uid="{CAF0FF33-D42C-4178-8CE8-800E6D7C2645}"/>
    <cellStyle name="Vírgula 11 2 2 3" xfId="50394" xr:uid="{13E0D048-0EB2-4C07-85C9-1E46E9609498}"/>
    <cellStyle name="Vírgula 11 2 2 3 2" xfId="54782" xr:uid="{7EB8C445-F142-4397-A9CB-09BD92D43966}"/>
    <cellStyle name="Vírgula 11 2 2 4" xfId="48143" xr:uid="{04CB505F-0419-476D-8C8D-872404E1DA55}"/>
    <cellStyle name="Vírgula 11 2 2 5" xfId="53069" xr:uid="{441E1B74-AE5F-44DD-BD21-0C0D3AA60429}"/>
    <cellStyle name="Vírgula 11 2 3" xfId="2873" xr:uid="{B2C32B32-3CA6-4B7B-8A7E-75EDC9E4671F}"/>
    <cellStyle name="Vírgula 11 2 3 2" xfId="51222" xr:uid="{A09B4F50-793B-4397-A6B0-AC501493C20E}"/>
    <cellStyle name="Vírgula 11 2 3 2 2" xfId="55213" xr:uid="{BD6E6762-DF85-4BC1-929E-5FB04C7DB161}"/>
    <cellStyle name="Vírgula 11 2 3 3" xfId="53500" xr:uid="{E008C1BF-EA50-4AF3-9631-EB8CC1282DBC}"/>
    <cellStyle name="Vírgula 11 2 4" xfId="4409" xr:uid="{13249653-50A0-41F8-8D92-371BD7F93C63}"/>
    <cellStyle name="Vírgula 11 2 4 2" xfId="54355" xr:uid="{6C732A47-D9E0-417C-8A0B-98D72EE686B3}"/>
    <cellStyle name="Vírgula 11 2 5" xfId="47274" xr:uid="{797AA36A-4D26-403A-9812-645149CA6629}"/>
    <cellStyle name="Vírgula 11 2 6" xfId="1161" xr:uid="{C031F100-1F3D-4302-B9A1-ABEF4A5DD461}"/>
    <cellStyle name="Vírgula 11 2 7" xfId="52642" xr:uid="{FE012D10-B3CD-49F7-AF7A-997E09E612F0}"/>
    <cellStyle name="Vírgula 11 3" xfId="1478" xr:uid="{465C8AC0-1ADF-416C-B187-E62FFA20B041}"/>
    <cellStyle name="Vírgula 11 3 2" xfId="3188" xr:uid="{D60C209B-17D3-4BFD-BABE-80495D77AC8D}"/>
    <cellStyle name="Vírgula 11 3 2 2" xfId="51537" xr:uid="{6074A644-A401-4C88-9018-C87EA74A81CF}"/>
    <cellStyle name="Vírgula 11 3 2 2 2" xfId="55427" xr:uid="{700D4021-1996-4F35-BF0C-63DAFE116EE3}"/>
    <cellStyle name="Vírgula 11 3 2 3" xfId="53714" xr:uid="{60433A63-D215-45CE-9E67-58C4CE2AEA96}"/>
    <cellStyle name="Vírgula 11 3 3" xfId="49864" xr:uid="{235828A9-FA8C-45C8-958B-592D94780DE4}"/>
    <cellStyle name="Vírgula 11 3 3 2" xfId="54569" xr:uid="{FD40AEA2-512E-4098-8FC8-D99F4464A81F}"/>
    <cellStyle name="Vírgula 11 3 4" xfId="47589" xr:uid="{AA396351-9E01-4B0C-A1EC-5C9E683B6657}"/>
    <cellStyle name="Vírgula 11 3 5" xfId="52856" xr:uid="{12437B6D-A25F-46D8-A7E8-4649A6B75493}"/>
    <cellStyle name="Vírgula 11 4" xfId="2319" xr:uid="{652ADE65-54F5-4259-8451-2DB019BE3680}"/>
    <cellStyle name="Vírgula 11 4 2" xfId="50670" xr:uid="{1B0A866D-335C-4D77-9DAB-EF01807CD50B}"/>
    <cellStyle name="Vírgula 11 4 2 2" xfId="55000" xr:uid="{8E5906DA-4108-4F19-8B0B-C6CAD7E34B7B}"/>
    <cellStyle name="Vírgula 11 4 3" xfId="48430" xr:uid="{5E0FBA64-FE69-495C-B375-5397991580DC}"/>
    <cellStyle name="Vírgula 11 4 4" xfId="53287" xr:uid="{C4667178-69CD-4776-B4EC-35123B325903}"/>
    <cellStyle name="Vírgula 11 5" xfId="4194" xr:uid="{F73A08DD-BE5A-43CD-BCA2-FCD91E2FB1FC}"/>
    <cellStyle name="Vírgula 11 5 2" xfId="46720" xr:uid="{8B80F276-07FD-478D-ACF7-534B5CC67101}"/>
    <cellStyle name="Vírgula 11 5 3" xfId="54142" xr:uid="{67C4D405-6AE2-4562-B894-5F96EC2AEBD6}"/>
    <cellStyle name="Vírgula 11 6" xfId="43990" xr:uid="{BEDB2BC5-3A61-4A92-BA39-430289904B30}"/>
    <cellStyle name="Vírgula 11 6 2" xfId="49041" xr:uid="{D2965416-AA78-4B84-B61E-C5E8534A169F}"/>
    <cellStyle name="Vírgula 11 6 3" xfId="45603" xr:uid="{98B4C5EA-F771-4518-8B6E-CC4E0F24FDD0}"/>
    <cellStyle name="Vírgula 11 7" xfId="46049" xr:uid="{EDFBE7AC-D4E2-446D-A881-D9E3BADA47BE}"/>
    <cellStyle name="Vírgula 11 8" xfId="46384" xr:uid="{578557AE-90F8-4E62-9A77-9B1298CD54D9}"/>
    <cellStyle name="Vírgula 11 9" xfId="44920" xr:uid="{240793A6-AC0E-43CC-B384-F1BD2EEA201B}"/>
    <cellStyle name="Vírgula 12" xfId="138" xr:uid="{D952B1BF-FF90-408F-8CF4-5CF9AAE3FF1A}"/>
    <cellStyle name="Vírgula 12 2" xfId="353" xr:uid="{806BB3DE-65A7-4AF0-B629-A8DA261B546D}"/>
    <cellStyle name="Vírgula 12 2 2" xfId="3537" xr:uid="{9BFDA932-4969-4A45-A39B-127E98C8D24F}"/>
    <cellStyle name="Vírgula 12 2 2 2" xfId="51884" xr:uid="{0753B415-B6DA-4AB8-868B-9F256F718BA2}"/>
    <cellStyle name="Vírgula 12 2 2 2 2" xfId="55638" xr:uid="{7CEA8E6F-1111-468E-8185-2ABA35827F71}"/>
    <cellStyle name="Vírgula 12 2 2 2 3" xfId="53925" xr:uid="{8551CEEC-1197-4EC4-A2FA-14B0E75E50AD}"/>
    <cellStyle name="Vírgula 12 2 2 3" xfId="54779" xr:uid="{D7663BA0-4181-4578-84A3-2CE0E3BCBDCD}"/>
    <cellStyle name="Vírgula 12 2 2 4" xfId="53066" xr:uid="{6B1C59FB-EE50-4742-93C6-47B33AAC9E04}"/>
    <cellStyle name="Vírgula 12 2 3" xfId="4406" xr:uid="{7A8D8D8D-FD5E-4B41-96FC-FE33CF48DB10}"/>
    <cellStyle name="Vírgula 12 2 3 2" xfId="55210" xr:uid="{FC900350-3ECE-49C6-9DFF-C923B56C5582}"/>
    <cellStyle name="Vírgula 12 2 3 3" xfId="53497" xr:uid="{4DDEAB26-DEF6-4ABE-A9EA-E9F701C18BE4}"/>
    <cellStyle name="Vírgula 12 2 4" xfId="47938" xr:uid="{AA2538F0-160E-43D5-81EB-ACE742E771E2}"/>
    <cellStyle name="Vírgula 12 2 4 2" xfId="54352" xr:uid="{2FC0A85E-1E31-4B22-B85F-22D4F1ACCB18}"/>
    <cellStyle name="Vírgula 12 2 5" xfId="1827" xr:uid="{A2E7AE38-DBE3-4D50-B55A-6896DC774812}"/>
    <cellStyle name="Vírgula 12 2 6" xfId="52639" xr:uid="{C7F21CFF-258A-47E5-BF80-07B9AA5692E8}"/>
    <cellStyle name="Vírgula 12 3" xfId="2668" xr:uid="{D251CB38-93A5-4021-B1E4-DAD96FE9BB1B}"/>
    <cellStyle name="Vírgula 12 3 2" xfId="51017" xr:uid="{F5453BD9-5A77-4C6F-8303-0015FAE17CA3}"/>
    <cellStyle name="Vírgula 12 3 2 2" xfId="55424" xr:uid="{CE9BE3C4-D75B-4381-B953-6AA6DC272E70}"/>
    <cellStyle name="Vírgula 12 3 2 3" xfId="53711" xr:uid="{DBC13567-286C-40D4-A9B1-9B6C84117E9F}"/>
    <cellStyle name="Vírgula 12 3 3" xfId="48773" xr:uid="{9C599355-B877-4365-8992-3245F291946B}"/>
    <cellStyle name="Vírgula 12 3 3 2" xfId="54566" xr:uid="{5C36A589-CB6C-4CC5-8728-26AA152DAE44}"/>
    <cellStyle name="Vírgula 12 3 4" xfId="52853" xr:uid="{2DEBC395-61F4-4513-8FD9-7F8974E7940A}"/>
    <cellStyle name="Vírgula 12 4" xfId="4191" xr:uid="{AFB6CC20-1A62-491C-BC64-3C699461043D}"/>
    <cellStyle name="Vírgula 12 4 2" xfId="47069" xr:uid="{54431B3E-6292-49A1-9D04-CC26C2861615}"/>
    <cellStyle name="Vírgula 12 4 2 2" xfId="54997" xr:uid="{BF1DF707-8E8C-4125-ADFF-4C3DFF558073}"/>
    <cellStyle name="Vírgula 12 4 3" xfId="53284" xr:uid="{A2F5D617-3FAD-47EA-A648-D3C5027BEECF}"/>
    <cellStyle name="Vírgula 12 5" xfId="43995" xr:uid="{2A19A656-F7EE-4FCE-B929-1790F54A789F}"/>
    <cellStyle name="Vírgula 12 5 2" xfId="49385" xr:uid="{A432A1C4-FB69-46CD-A144-8B9776779CB7}"/>
    <cellStyle name="Vírgula 12 5 3" xfId="54139" xr:uid="{60398994-2548-4D29-8974-2DB9C5AC8681}"/>
    <cellStyle name="Vírgula 12 6" xfId="46314" xr:uid="{AECC3CAB-E88E-4FD1-9EFE-0313CB1DD400}"/>
    <cellStyle name="Vírgula 12 7" xfId="44817" xr:uid="{5BB649BD-ED52-44D6-9B4D-41A7A666E949}"/>
    <cellStyle name="Vírgula 12 8" xfId="955" xr:uid="{C96DA221-9734-455B-8B04-2C9571876F9D}"/>
    <cellStyle name="Vírgula 12 9" xfId="52426" xr:uid="{64A936B0-9855-4FE9-9B14-E0A22F7CE1D4}"/>
    <cellStyle name="Vírgula 13" xfId="250" xr:uid="{BADCC48E-CBCE-4238-B51E-AF65956C4893}"/>
    <cellStyle name="Vírgula 13 2" xfId="1919" xr:uid="{1C3CE7B1-BC5E-4485-8C4C-9EEDAB5FB922}"/>
    <cellStyle name="Vírgula 13 2 2" xfId="3629" xr:uid="{AC245310-FF42-4A4C-A2F2-05994E2F1D01}"/>
    <cellStyle name="Vírgula 13 2 2 2" xfId="51976" xr:uid="{A33DCE15-D57B-44FC-8A52-842ECF55BFE9}"/>
    <cellStyle name="Vírgula 13 2 2 2 2" xfId="55535" xr:uid="{A73EFDD7-F2A9-4CAE-B6E5-649494312B1A}"/>
    <cellStyle name="Vírgula 13 2 2 3" xfId="53822" xr:uid="{8326C6D6-A206-4549-BE66-DD6A87E25623}"/>
    <cellStyle name="Vírgula 13 2 3" xfId="50282" xr:uid="{6674F02E-57A8-46A9-AE6F-0CA598E1C8A4}"/>
    <cellStyle name="Vírgula 13 2 3 2" xfId="54676" xr:uid="{D8E318DD-55B6-4049-8022-3424A3D0327F}"/>
    <cellStyle name="Vírgula 13 2 4" xfId="48030" xr:uid="{84C9ADBF-0BAB-4595-A540-9F6CB443BF15}"/>
    <cellStyle name="Vírgula 13 2 5" xfId="52963" xr:uid="{309E8B4A-917A-404E-A608-0825771E1CEE}"/>
    <cellStyle name="Vírgula 13 3" xfId="2760" xr:uid="{2A83B580-B7A0-4041-B0E4-5B00808911EA}"/>
    <cellStyle name="Vírgula 13 3 2" xfId="51109" xr:uid="{6FC2F5AC-2F49-42E2-90B7-ADFB4097CF10}"/>
    <cellStyle name="Vírgula 13 3 2 2" xfId="55107" xr:uid="{A294CF6F-5645-475F-9F53-A1E612159D94}"/>
    <cellStyle name="Vírgula 13 3 3" xfId="53394" xr:uid="{BEAF181F-DE5E-4972-A483-26B1B68D9A7D}"/>
    <cellStyle name="Vírgula 13 4" xfId="4303" xr:uid="{8D143DCD-62E6-4B39-8B1D-C521F9692A6A}"/>
    <cellStyle name="Vírgula 13 4 2" xfId="54249" xr:uid="{78FD1201-CA59-43BE-A750-20009E5C6077}"/>
    <cellStyle name="Vírgula 13 5" xfId="43998" xr:uid="{E955B57B-55E4-43ED-91F2-81904F3E5EA5}"/>
    <cellStyle name="Vírgula 13 5 2" xfId="47161" xr:uid="{6E761510-7047-4DDB-BB57-C4624AA19FE6}"/>
    <cellStyle name="Vírgula 13 6" xfId="1048" xr:uid="{72DC59D5-6249-4C45-A0A9-FDB990BF1CC1}"/>
    <cellStyle name="Vírgula 13 7" xfId="52536" xr:uid="{AA5F6916-0E1B-4078-B37C-705F81142354}"/>
    <cellStyle name="Vírgula 14" xfId="12" xr:uid="{0FDD77B7-CA56-40C4-B9CB-10EFC5058BD8}"/>
    <cellStyle name="Vírgula 14 2" xfId="3114" xr:uid="{AE0E79A0-766B-4FF0-A5DD-C52232E47281}"/>
    <cellStyle name="Vírgula 14 2 2" xfId="51463" xr:uid="{8F2213CB-FE11-47BE-9F21-20A19DBEC46A}"/>
    <cellStyle name="Vírgula 14 2 2 2" xfId="55321" xr:uid="{3ADA6D1A-62A2-4162-A12C-D75BFF3A1E5C}"/>
    <cellStyle name="Vírgula 14 2 3" xfId="53608" xr:uid="{7B8C5B09-BCAF-4BB4-BA92-A6C041C94AF5}"/>
    <cellStyle name="Vírgula 14 3" xfId="44000" xr:uid="{37FF5164-E93F-400D-94AD-3110B509D61F}"/>
    <cellStyle name="Vírgula 14 3 2" xfId="49792" xr:uid="{3D0CBAE7-BB18-4A62-B63F-0DECB43869E9}"/>
    <cellStyle name="Vírgula 14 3 3" xfId="54463" xr:uid="{63EB9724-736E-4B82-8F4C-0D13E0A9C008}"/>
    <cellStyle name="Vírgula 14 4" xfId="47515" xr:uid="{ECB5FA20-64E0-47FD-8171-7D79AA741EB6}"/>
    <cellStyle name="Vírgula 14 5" xfId="1403" xr:uid="{10FEF3BC-6BEE-4E70-9640-1A3818D817A4}"/>
    <cellStyle name="Vírgula 14 6" xfId="52750" xr:uid="{047FB45E-C0F5-40CF-A44F-3183EB953D7C}"/>
    <cellStyle name="Vírgula 15" xfId="1409" xr:uid="{1F9CDD51-4AA6-4C8E-81A5-03B9D5EAEB87}"/>
    <cellStyle name="Vírgula 15 2" xfId="3119" xr:uid="{9786E847-7662-4A18-90DE-C508B53AF6A9}"/>
    <cellStyle name="Vírgula 15 2 2" xfId="51468" xr:uid="{1531F905-5BEA-4D83-8F75-8ED011467733}"/>
    <cellStyle name="Vírgula 15 2 3" xfId="54890" xr:uid="{9AE5F013-4430-4651-A1FE-7A391F0A6D3E}"/>
    <cellStyle name="Vírgula 15 3" xfId="44003" xr:uid="{DDF525D8-2E0F-4F6D-A187-C3AB7E001A39}"/>
    <cellStyle name="Vírgula 15 4" xfId="47520" xr:uid="{527A4CBB-ABC9-4B2B-803F-60E3C9E8912F}"/>
    <cellStyle name="Vírgula 15 5" xfId="53177" xr:uid="{C0632754-0D42-4556-B606-6CB44B8AED4B}"/>
    <cellStyle name="Vírgula 16" xfId="4084" xr:uid="{4A17DBBE-92E4-4D31-9EBF-9587D364D436}"/>
    <cellStyle name="Vírgula 16 2" xfId="44004" xr:uid="{AE51ECCF-747D-46C5-AF8B-F3B71F5432CC}"/>
    <cellStyle name="Vírgula 16 2 2" xfId="54894" xr:uid="{B27AD0FF-927C-454E-BED5-23913FAECCA3}"/>
    <cellStyle name="Vírgula 16 3" xfId="45391" xr:uid="{BE527637-CA44-4470-85CC-AAE6560BBDA8}"/>
    <cellStyle name="Vírgula 16 4" xfId="53181" xr:uid="{25E409DA-F362-47AC-8360-7224F3ED14B9}"/>
    <cellStyle name="Vírgula 17" xfId="44005" xr:uid="{7A03E0C4-D453-487D-91FC-154B30B31889}"/>
    <cellStyle name="Vírgula 17 2" xfId="54036" xr:uid="{FDF6A7F2-A810-423B-BBB9-4DEE9F8E5C04}"/>
    <cellStyle name="Vírgula 18" xfId="44006" xr:uid="{F7B94CEE-D7AA-4DF0-BCDD-114084A2CEE9}"/>
    <cellStyle name="Vírgula 19" xfId="44010" xr:uid="{D10EE80D-CD5C-4303-B358-7E0E11B30663}"/>
    <cellStyle name="Vírgula 2" xfId="3" xr:uid="{CC623802-8235-4F2F-93A6-79B080F3A47B}"/>
    <cellStyle name="Vírgula 2 10" xfId="953" xr:uid="{F32E6B94-13B2-4744-9859-EF23388B26DD}"/>
    <cellStyle name="Vírgula 2 10 2" xfId="1825" xr:uid="{8982B43F-B4DB-400A-B3C4-1877F9E9F9FA}"/>
    <cellStyle name="Vírgula 2 10 2 2" xfId="3535" xr:uid="{420F4C5B-A71B-4FA3-8045-539342B0E442}"/>
    <cellStyle name="Vírgula 2 10 2 2 2" xfId="51882" xr:uid="{635589BB-0998-4984-BC47-09AB7DB19D36}"/>
    <cellStyle name="Vírgula 2 10 2 3" xfId="50191" xr:uid="{7469E6E5-B989-49D3-8B4C-55F778E43986}"/>
    <cellStyle name="Vírgula 2 10 2 4" xfId="47936" xr:uid="{4E7A8B8A-B304-4E2A-A14D-BA423355CCDA}"/>
    <cellStyle name="Vírgula 2 10 3" xfId="2666" xr:uid="{E7A362FE-3CDD-4F85-B192-5C2396C66063}"/>
    <cellStyle name="Vírgula 2 10 3 2" xfId="51015" xr:uid="{3137A566-0666-42F4-BA63-0F260922A7A1}"/>
    <cellStyle name="Vírgula 2 10 3 3" xfId="48771" xr:uid="{9E6AAAF4-B2CF-4D8C-90EA-7D7CF918E4D4}"/>
    <cellStyle name="Vírgula 2 10 4" xfId="49383" xr:uid="{6E9A22C2-FBD1-4571-81C2-0B8E9B99FDE8}"/>
    <cellStyle name="Vírgula 2 10 5" xfId="47067" xr:uid="{78D1CEC0-036A-45FD-9F09-3D7865467EDD}"/>
    <cellStyle name="Vírgula 2 10 6" xfId="44690" xr:uid="{461621AE-A75C-41C2-88AF-D30C51244EFC}"/>
    <cellStyle name="Vírgula 2 11" xfId="1046" xr:uid="{E57E64D6-A355-419A-A56E-0A21E572EB7E}"/>
    <cellStyle name="Vírgula 2 11 2" xfId="1917" xr:uid="{6B2FE3C0-2F29-426A-9E61-AAE502C99D1C}"/>
    <cellStyle name="Vírgula 2 11 2 2" xfId="3627" xr:uid="{A28F689B-1C98-4559-8FB3-39BD86FA1907}"/>
    <cellStyle name="Vírgula 2 11 2 2 2" xfId="51974" xr:uid="{AA78AB2B-7E3F-4275-B9D8-F9EDEF7E97A2}"/>
    <cellStyle name="Vírgula 2 11 2 3" xfId="50280" xr:uid="{A825A962-C941-40E3-A114-38643BFDFA02}"/>
    <cellStyle name="Vírgula 2 11 2 4" xfId="48028" xr:uid="{E6022052-B9CE-4AE6-8B3E-35D033590BBB}"/>
    <cellStyle name="Vírgula 2 11 3" xfId="2758" xr:uid="{8364AB43-E18D-48F1-ACBA-7F08B88DDF52}"/>
    <cellStyle name="Vírgula 2 11 3 2" xfId="51107" xr:uid="{DBB2EF0C-7F15-4C75-8C6E-709AAB939C2C}"/>
    <cellStyle name="Vírgula 2 11 4" xfId="49474" xr:uid="{69D91418-2827-4D26-AE1A-B5717FF8D8E6}"/>
    <cellStyle name="Vírgula 2 11 5" xfId="47159" xr:uid="{DDA0AB5A-0F65-49AA-8CD8-9E4DAFA113B7}"/>
    <cellStyle name="Vírgula 2 11 6" xfId="45310" xr:uid="{4918C43C-1B38-407F-BFF9-412B7716A02B}"/>
    <cellStyle name="Vírgula 2 12" xfId="1401" xr:uid="{7434FECD-7A53-45FC-B456-09D782BBFFC1}"/>
    <cellStyle name="Vírgula 2 12 2" xfId="3112" xr:uid="{FD79A42A-CA2D-4418-BB5C-195B5AB2CDC0}"/>
    <cellStyle name="Vírgula 2 12 2 2" xfId="51461" xr:uid="{748FF495-9261-4297-BE7F-023AC26EDBFC}"/>
    <cellStyle name="Vírgula 2 12 3" xfId="49790" xr:uid="{A450063A-96BD-4125-A434-C45B3E63A0FE}"/>
    <cellStyle name="Vírgula 2 12 4" xfId="47513" xr:uid="{CBB1E6D0-4AB6-403F-8CF1-778A9179DCCA}"/>
    <cellStyle name="Vírgula 2 13" xfId="1410" xr:uid="{74E848C2-B8DC-45C0-A14A-229C90A82DBC}"/>
    <cellStyle name="Vírgula 2 13 2" xfId="3120" xr:uid="{F1334DAE-B012-4E56-A691-E6F4DD949844}"/>
    <cellStyle name="Vírgula 2 13 2 2" xfId="51469" xr:uid="{F1DB3EF5-CD60-472C-A1E1-EF654F12E5CF}"/>
    <cellStyle name="Vírgula 2 13 3" xfId="49797" xr:uid="{F44268F6-9742-4475-AA0A-56FA260D1940}"/>
    <cellStyle name="Vírgula 2 13 4" xfId="47521" xr:uid="{60CC45FA-C979-41F1-B8CC-11B1EAEDEF50}"/>
    <cellStyle name="Vírgula 2 14" xfId="1411" xr:uid="{BCF60459-3524-4848-807B-FB4D36830041}"/>
    <cellStyle name="Vírgula 2 14 2" xfId="3121" xr:uid="{BA045965-039D-42E2-B440-8132E5384825}"/>
    <cellStyle name="Vírgula 2 14 2 2" xfId="51470" xr:uid="{045C44B4-FEAA-4F31-860A-20D18F5677C8}"/>
    <cellStyle name="Vírgula 2 14 3" xfId="49798" xr:uid="{A6663240-F4D5-49C9-BFFA-0822C30D6C85}"/>
    <cellStyle name="Vírgula 2 14 4" xfId="47522" xr:uid="{C9AF9747-1970-4CE4-B2E2-E2D4C2FD80C0}"/>
    <cellStyle name="Vírgula 2 15" xfId="2252" xr:uid="{9826B5C9-7726-4BB4-8D42-F91FE81CE976}"/>
    <cellStyle name="Vírgula 2 15 2" xfId="50603" xr:uid="{D3A101E2-2ACE-47F3-9AA4-D9D3535533F1}"/>
    <cellStyle name="Vírgula 2 15 3" xfId="48363" xr:uid="{71C8B53B-151B-4D8A-914C-B482C11D3B25}"/>
    <cellStyle name="Vírgula 2 16" xfId="3968" xr:uid="{B91CD480-6073-4745-B063-FABF8889DA65}"/>
    <cellStyle name="Vírgula 2 16 2" xfId="48972" xr:uid="{E16FF34F-B76E-4FF1-8BB6-5446388166F9}"/>
    <cellStyle name="Vírgula 2 16 3" xfId="46606" xr:uid="{0B0E87FD-4965-494C-832F-4553773D0F42}"/>
    <cellStyle name="Vírgula 2 17" xfId="4059" xr:uid="{1019E02B-4BE9-4A20-A97E-7EC568EBC2E1}"/>
    <cellStyle name="Vírgula 2 18" xfId="43829" xr:uid="{BBF4EAB1-6DA6-434D-BCD1-52D89BCC9D74}"/>
    <cellStyle name="Vírgula 2 18 2" xfId="45806" xr:uid="{58208B1B-98C9-4565-A796-A6A829183166}"/>
    <cellStyle name="Vírgula 2 19" xfId="44031" xr:uid="{F147FAA4-CBED-48D9-9F16-C7E0C12C6C89}"/>
    <cellStyle name="Vírgula 2 2" xfId="19" xr:uid="{C6EFF4C3-91A3-45A9-8771-D30E6936CA05}"/>
    <cellStyle name="Vírgula 2 2 10" xfId="2271" xr:uid="{744F0FDE-E03B-4AA2-992F-2AE83297704E}"/>
    <cellStyle name="Vírgula 2 2 10 2" xfId="50622" xr:uid="{7865EA56-4388-4CB5-9E60-AD611985C69D}"/>
    <cellStyle name="Vírgula 2 2 10 3" xfId="48382" xr:uid="{C63772D8-E4E9-4973-BACB-33B4CCE73041}"/>
    <cellStyle name="Vírgula 2 2 10 4" xfId="54039" xr:uid="{2BC9BB4D-8D3B-4B59-B043-FD0676C06634}"/>
    <cellStyle name="Vírgula 2 2 11" xfId="3985" xr:uid="{33BCAEA7-4A9E-4F70-BFF5-24AA6A25F399}"/>
    <cellStyle name="Vírgula 2 2 11 2" xfId="48992" xr:uid="{8BFE21C5-A31F-4645-8476-BE9F90CEE638}"/>
    <cellStyle name="Vírgula 2 2 11 3" xfId="46626" xr:uid="{AEE56DB9-7A73-4CD1-94B9-E71B5E689EC9}"/>
    <cellStyle name="Vírgula 2 2 12" xfId="4064" xr:uid="{68DA791C-2D31-4D34-ADDF-5CCD18A01D07}"/>
    <cellStyle name="Vírgula 2 2 12 2" xfId="45404" xr:uid="{76B666C7-0551-4F66-9A04-2147B45B9D50}"/>
    <cellStyle name="Vírgula 2 2 13" xfId="4088" xr:uid="{F4CF8BCC-C578-4715-B69C-D7E41D163C1F}"/>
    <cellStyle name="Vírgula 2 2 14" xfId="43976" xr:uid="{BBC46CF3-5011-4A14-BE0A-5E46CE9E0EB6}"/>
    <cellStyle name="Vírgula 2 2 14 2" xfId="46287" xr:uid="{019BA4D5-D4BA-44DE-B72A-301AAE69449A}"/>
    <cellStyle name="Vírgula 2 2 15" xfId="44533" xr:uid="{713806CA-CF70-4B41-972A-4E2C76BC13CB}"/>
    <cellStyle name="Vírgula 2 2 16" xfId="44075" xr:uid="{18220547-EC58-40EE-8787-CC8F774B3C20}"/>
    <cellStyle name="Vírgula 2 2 17" xfId="533" xr:uid="{F203B4D9-0361-461F-8A2F-E720A9B6408A}"/>
    <cellStyle name="Vírgula 2 2 18" xfId="52326" xr:uid="{9DACE224-7FFD-4103-BF4E-C84769E65ACB}"/>
    <cellStyle name="Vírgula 2 2 2" xfId="31" xr:uid="{3C546CCF-6E87-4098-A7E4-00AA60061A80}"/>
    <cellStyle name="Vírgula 2 2 2 10" xfId="46461" xr:uid="{9F662C78-A50D-4128-BF25-13688C5921C0}"/>
    <cellStyle name="Vírgula 2 2 2 11" xfId="44614" xr:uid="{1E9BF4D2-B865-427E-B5DD-5998BBBBB417}"/>
    <cellStyle name="Vírgula 2 2 2 12" xfId="44156" xr:uid="{8225F08D-441F-4C66-B649-2388AF58F29C}"/>
    <cellStyle name="Vírgula 2 2 2 13" xfId="52335" xr:uid="{625AFDE7-73AC-4097-AF4C-0C538EE8388C}"/>
    <cellStyle name="Vírgula 2 2 2 2" xfId="128" xr:uid="{542B8A8D-7AF6-4BAE-BC7C-0A85F1D7DAB0}"/>
    <cellStyle name="Vírgula 2 2 2 2 10" xfId="44479" xr:uid="{B2E7DBBA-2C1E-4378-A1B7-4B9FBD9612E2}"/>
    <cellStyle name="Vírgula 2 2 2 2 11" xfId="804" xr:uid="{8F6B265E-B992-443E-938E-4A209E10D673}"/>
    <cellStyle name="Vírgula 2 2 2 2 12" xfId="52416" xr:uid="{B548DE66-1E04-4AD2-B6A6-DD40DCCDEA4E}"/>
    <cellStyle name="Vírgula 2 2 2 2 2" xfId="239" xr:uid="{494CAD91-A666-4083-AF6B-46BAA8F8FFCF}"/>
    <cellStyle name="Vírgula 2 2 2 2 2 2" xfId="453" xr:uid="{28FACFB9-C6EB-461E-82F5-DDC74D068746}"/>
    <cellStyle name="Vírgula 2 2 2 2 2 2 2" xfId="3940" xr:uid="{9691BE7C-AD77-4309-BD8C-116EE2DEE9AB}"/>
    <cellStyle name="Vírgula 2 2 2 2 2 2 2 2" xfId="52287" xr:uid="{41CD5FFE-C2C7-4C95-AD48-57011CA6D8E6}"/>
    <cellStyle name="Vírgula 2 2 2 2 2 2 2 2 2" xfId="55738" xr:uid="{32384BD2-A412-4407-A1A2-2E154D26EBFE}"/>
    <cellStyle name="Vírgula 2 2 2 2 2 2 2 2 3" xfId="54025" xr:uid="{357A73DA-083F-4128-B0E7-5718E7A6CA2D}"/>
    <cellStyle name="Vírgula 2 2 2 2 2 2 2 3" xfId="54879" xr:uid="{63F414AF-0934-4871-8D16-478B572F2A67}"/>
    <cellStyle name="Vírgula 2 2 2 2 2 2 2 4" xfId="53166" xr:uid="{B7BAF2C2-E6DC-4239-8375-C35A23CA3D61}"/>
    <cellStyle name="Vírgula 2 2 2 2 2 2 3" xfId="4506" xr:uid="{6D044298-7A87-4EFC-83DF-BD6A599AC8BF}"/>
    <cellStyle name="Vírgula 2 2 2 2 2 2 3 2" xfId="55310" xr:uid="{2628A8DD-12F4-4249-A7FB-63EDDA700AE6}"/>
    <cellStyle name="Vírgula 2 2 2 2 2 2 3 3" xfId="53597" xr:uid="{9438D8CC-D7C8-4DF3-BBE6-54F05EC1811A}"/>
    <cellStyle name="Vírgula 2 2 2 2 2 2 4" xfId="48341" xr:uid="{B6E5C4F3-C062-4293-867F-6D59ABF205A9}"/>
    <cellStyle name="Vírgula 2 2 2 2 2 2 4 2" xfId="54452" xr:uid="{EDA012D4-714F-433D-AADB-12512A48B23A}"/>
    <cellStyle name="Vírgula 2 2 2 2 2 2 5" xfId="2230" xr:uid="{410BD83B-7136-46C3-93BA-CB37E360288F}"/>
    <cellStyle name="Vírgula 2 2 2 2 2 2 6" xfId="52739" xr:uid="{817AD87B-5C78-491F-A632-9C9B4D8F3865}"/>
    <cellStyle name="Vírgula 2 2 2 2 2 3" xfId="3071" xr:uid="{79292DF0-0BA1-47D8-A0A6-67379BC6C1ED}"/>
    <cellStyle name="Vírgula 2 2 2 2 2 3 2" xfId="51420" xr:uid="{BF94DEFF-3193-4130-8631-CE640708C435}"/>
    <cellStyle name="Vírgula 2 2 2 2 2 3 2 2" xfId="55524" xr:uid="{7FA79D36-91F1-44B2-A979-B1EDA3D57E23}"/>
    <cellStyle name="Vírgula 2 2 2 2 2 3 2 3" xfId="53811" xr:uid="{4DEA2F8B-9AB2-4F0B-B344-8C11BC3278BB}"/>
    <cellStyle name="Vírgula 2 2 2 2 2 3 3" xfId="54666" xr:uid="{EFB347E7-24D7-464C-9C34-0D0F5816844B}"/>
    <cellStyle name="Vírgula 2 2 2 2 2 3 4" xfId="52953" xr:uid="{B86728D9-2CB2-4A20-A845-BFC9943BF3FC}"/>
    <cellStyle name="Vírgula 2 2 2 2 2 4" xfId="4292" xr:uid="{3CB992C3-777D-43E7-AA8D-225B469DB874}"/>
    <cellStyle name="Vírgula 2 2 2 2 2 4 2" xfId="55097" xr:uid="{0FF5BAED-B20F-4C27-8731-AD109B26B855}"/>
    <cellStyle name="Vírgula 2 2 2 2 2 4 3" xfId="53384" xr:uid="{9ECD1486-FB94-48C7-9196-AB227A5043B3}"/>
    <cellStyle name="Vírgula 2 2 2 2 2 5" xfId="47472" xr:uid="{286898CC-95A5-4D4C-9606-485E18B1D5D6}"/>
    <cellStyle name="Vírgula 2 2 2 2 2 5 2" xfId="54239" xr:uid="{4E2CCB74-8545-4250-8C93-3BCE34730F09}"/>
    <cellStyle name="Vírgula 2 2 2 2 2 6" xfId="1359" xr:uid="{9BC095B9-A855-439B-BC4B-6A91A3554B85}"/>
    <cellStyle name="Vírgula 2 2 2 2 2 7" xfId="52526" xr:uid="{AB68AAB8-3BE9-480A-8BC5-99248A399837}"/>
    <cellStyle name="Vírgula 2 2 2 2 3" xfId="343" xr:uid="{01259FA4-528C-421E-A48E-86FF8E552B03}"/>
    <cellStyle name="Vírgula 2 2 2 2 3 2" xfId="3386" xr:uid="{7E999F01-DC05-414D-9F9B-486969A8A77E}"/>
    <cellStyle name="Vírgula 2 2 2 2 3 2 2" xfId="51735" xr:uid="{86C9DB14-029E-4757-A96A-F96A70D7DF74}"/>
    <cellStyle name="Vírgula 2 2 2 2 3 2 2 2" xfId="55628" xr:uid="{B85FCC34-88FC-4735-BD51-EA171AF41176}"/>
    <cellStyle name="Vírgula 2 2 2 2 3 2 2 3" xfId="53915" xr:uid="{381D6EFE-EF47-439E-ABD9-5E169CE5E52A}"/>
    <cellStyle name="Vírgula 2 2 2 2 3 2 3" xfId="54769" xr:uid="{5D03DD1C-DEB2-42B1-B142-A4B2BA7E5E78}"/>
    <cellStyle name="Vírgula 2 2 2 2 3 2 4" xfId="53056" xr:uid="{975C441F-A4A9-4BB3-8A3B-4642A423DBA7}"/>
    <cellStyle name="Vírgula 2 2 2 2 3 3" xfId="4396" xr:uid="{313A7D67-24EB-40CA-98B8-42A4514BD793}"/>
    <cellStyle name="Vírgula 2 2 2 2 3 3 2" xfId="55200" xr:uid="{20E7F133-3F2F-4ADA-8FBC-ED107ABFB75E}"/>
    <cellStyle name="Vírgula 2 2 2 2 3 3 3" xfId="53487" xr:uid="{0DF5D5F6-469C-46D9-95D8-A470B1881617}"/>
    <cellStyle name="Vírgula 2 2 2 2 3 4" xfId="47787" xr:uid="{AF2B5FE1-EAAA-4331-886E-484B29CBD0BC}"/>
    <cellStyle name="Vírgula 2 2 2 2 3 4 2" xfId="54342" xr:uid="{7FE55CE0-938A-4A25-A614-B12B892A5C43}"/>
    <cellStyle name="Vírgula 2 2 2 2 3 5" xfId="1676" xr:uid="{77415893-C7ED-4743-BE6E-41600D06756F}"/>
    <cellStyle name="Vírgula 2 2 2 2 3 6" xfId="52629" xr:uid="{0C73DA27-7F69-4F5F-8EF1-3B56B3DB324A}"/>
    <cellStyle name="Vírgula 2 2 2 2 4" xfId="2517" xr:uid="{75A0F9B9-0733-44F8-96D9-D630DC061720}"/>
    <cellStyle name="Vírgula 2 2 2 2 4 2" xfId="50868" xr:uid="{B313B4EA-7535-4C69-AFC4-B41C3EED5933}"/>
    <cellStyle name="Vírgula 2 2 2 2 4 2 2" xfId="55414" xr:uid="{82AF1A2B-50F0-4750-AA97-5DDF9650ACDC}"/>
    <cellStyle name="Vírgula 2 2 2 2 4 2 3" xfId="53701" xr:uid="{0E5A9679-4E08-40FE-98D8-CB708547C602}"/>
    <cellStyle name="Vírgula 2 2 2 2 4 3" xfId="48628" xr:uid="{D677B5F8-E9C5-42E0-883D-805310FE69FF}"/>
    <cellStyle name="Vírgula 2 2 2 2 4 3 2" xfId="54556" xr:uid="{CC71797B-527D-4FD0-BEE7-9E733ACAC754}"/>
    <cellStyle name="Vírgula 2 2 2 2 4 4" xfId="52843" xr:uid="{49C256B0-8ECC-4138-B1A1-B035F1D96408}"/>
    <cellStyle name="Vírgula 2 2 2 2 5" xfId="4181" xr:uid="{404B7CB1-6B6F-4328-A601-064D4EF91A2F}"/>
    <cellStyle name="Vírgula 2 2 2 2 5 2" xfId="46918" xr:uid="{75C0721A-4C1B-4668-9229-76A9E76BB047}"/>
    <cellStyle name="Vírgula 2 2 2 2 5 2 2" xfId="54987" xr:uid="{B7B7817B-A322-4A6A-ADF1-96B8D9C84697}"/>
    <cellStyle name="Vírgula 2 2 2 2 5 3" xfId="53274" xr:uid="{B2058BEA-9060-4DD6-9B08-1EB230466328}"/>
    <cellStyle name="Vírgula 2 2 2 2 6" xfId="45779" xr:uid="{CFADE59E-A667-49CB-B6A9-E145595FA725}"/>
    <cellStyle name="Vírgula 2 2 2 2 6 2" xfId="49239" xr:uid="{13095671-A7E1-4E7B-BD71-60344B62B397}"/>
    <cellStyle name="Vírgula 2 2 2 2 6 3" xfId="54129" xr:uid="{6609764C-E79B-49C3-A5C0-FE72A139A7BC}"/>
    <cellStyle name="Vírgula 2 2 2 2 7" xfId="46247" xr:uid="{504EFFF6-B661-4112-A64E-C50AD2183BE1}"/>
    <cellStyle name="Vírgula 2 2 2 2 8" xfId="46582" xr:uid="{BB737C27-55BF-480F-9651-8E7132D72A20}"/>
    <cellStyle name="Vírgula 2 2 2 2 9" xfId="45079" xr:uid="{691C9ED0-B0DE-4F92-8E81-9CAC99A69AFD}"/>
    <cellStyle name="Vírgula 2 2 2 3" xfId="103" xr:uid="{BBD52C81-3169-4ADA-9A9D-D22DD741F3A7}"/>
    <cellStyle name="Vírgula 2 2 2 3 10" xfId="682" xr:uid="{D1BA65D9-647A-4D60-9977-2E7CFEB41B96}"/>
    <cellStyle name="Vírgula 2 2 2 3 11" xfId="52392" xr:uid="{D3D21E3F-85EE-4729-B4FF-60F5D4BAFBE9}"/>
    <cellStyle name="Vírgula 2 2 2 3 2" xfId="215" xr:uid="{A893CA31-B2BF-4CBD-AC73-44520DD84E01}"/>
    <cellStyle name="Vírgula 2 2 2 3 2 2" xfId="429" xr:uid="{7C0D7FF1-7162-4854-B606-B17ACBFB10E3}"/>
    <cellStyle name="Vírgula 2 2 2 3 2 2 2" xfId="3819" xr:uid="{1C6EA553-F3A2-466B-BC2C-B9DA1A80FF05}"/>
    <cellStyle name="Vírgula 2 2 2 3 2 2 2 2" xfId="52166" xr:uid="{9DD33A66-AF5B-4D9A-9AAB-E62EC6B6B0F5}"/>
    <cellStyle name="Vírgula 2 2 2 3 2 2 2 2 2" xfId="55714" xr:uid="{B30E335E-BAF6-4C87-901D-08F4B8AB9AD7}"/>
    <cellStyle name="Vírgula 2 2 2 3 2 2 2 2 3" xfId="54001" xr:uid="{74D1E987-B2DA-4E86-8118-BC15E4ED8F0F}"/>
    <cellStyle name="Vírgula 2 2 2 3 2 2 2 3" xfId="54855" xr:uid="{6CDD9BDE-72E2-4A26-89A4-520B350C3BDD}"/>
    <cellStyle name="Vírgula 2 2 2 3 2 2 2 4" xfId="53142" xr:uid="{6642E172-2B36-4442-92E5-B7765100385D}"/>
    <cellStyle name="Vírgula 2 2 2 3 2 2 3" xfId="4482" xr:uid="{449A0255-BEBF-4910-83D9-D61AAAE002DB}"/>
    <cellStyle name="Vírgula 2 2 2 3 2 2 3 2" xfId="55286" xr:uid="{2814D20F-BAA7-4B76-9C85-615BCE8F9564}"/>
    <cellStyle name="Vírgula 2 2 2 3 2 2 3 3" xfId="53573" xr:uid="{168E3B5A-9DBB-45D1-9588-C09A973034F2}"/>
    <cellStyle name="Vírgula 2 2 2 3 2 2 4" xfId="48220" xr:uid="{4D16D26B-CDC7-4E5C-BD9C-6285A985211C}"/>
    <cellStyle name="Vírgula 2 2 2 3 2 2 4 2" xfId="54428" xr:uid="{2410497E-64E4-44B3-80AE-94C430CC908E}"/>
    <cellStyle name="Vírgula 2 2 2 3 2 2 5" xfId="2109" xr:uid="{82DB9032-D718-4468-A970-FDD31D0AE6DC}"/>
    <cellStyle name="Vírgula 2 2 2 3 2 2 6" xfId="52715" xr:uid="{3D13CD60-FA26-4004-B849-05B2E6F73681}"/>
    <cellStyle name="Vírgula 2 2 2 3 2 3" xfId="2950" xr:uid="{26468389-8F76-4D18-8AD6-89CA238BCDF9}"/>
    <cellStyle name="Vírgula 2 2 2 3 2 3 2" xfId="51299" xr:uid="{553C2B61-2251-4736-9367-7FB3201B8F84}"/>
    <cellStyle name="Vírgula 2 2 2 3 2 3 2 2" xfId="55500" xr:uid="{2E0A34C7-C3A2-4FEB-B28D-43975235E288}"/>
    <cellStyle name="Vírgula 2 2 2 3 2 3 2 3" xfId="53787" xr:uid="{E831364C-636C-4DB8-8DFA-4D5EB1BC3EAD}"/>
    <cellStyle name="Vírgula 2 2 2 3 2 3 3" xfId="54642" xr:uid="{E37890A2-053C-43F0-8D4E-6E7084DEB987}"/>
    <cellStyle name="Vírgula 2 2 2 3 2 3 4" xfId="52929" xr:uid="{D5CBAB29-1DB7-4871-A0B9-A8DE857D3E55}"/>
    <cellStyle name="Vírgula 2 2 2 3 2 4" xfId="4268" xr:uid="{4AB32333-CFC5-486E-BD91-4D878461B280}"/>
    <cellStyle name="Vírgula 2 2 2 3 2 4 2" xfId="55073" xr:uid="{6A301EA3-1DCF-4328-85DF-AE7DCA553A78}"/>
    <cellStyle name="Vírgula 2 2 2 3 2 4 3" xfId="53360" xr:uid="{60442AA4-05A0-4AD7-BE85-A3764EA7EC52}"/>
    <cellStyle name="Vírgula 2 2 2 3 2 5" xfId="47351" xr:uid="{2ED5FDE2-9E53-4E91-B5B5-63A7124CB2DD}"/>
    <cellStyle name="Vírgula 2 2 2 3 2 5 2" xfId="54215" xr:uid="{2284E292-8111-48C7-86D0-B59114E0D0DD}"/>
    <cellStyle name="Vírgula 2 2 2 3 2 6" xfId="1238" xr:uid="{4815125B-C10E-4AA1-819E-8B55E189EC84}"/>
    <cellStyle name="Vírgula 2 2 2 3 2 7" xfId="52502" xr:uid="{3E362433-1ADF-466A-994C-607835486B1C}"/>
    <cellStyle name="Vírgula 2 2 2 3 3" xfId="319" xr:uid="{CBB7013C-A4CB-4CB1-A948-C098F3507682}"/>
    <cellStyle name="Vírgula 2 2 2 3 3 2" xfId="3265" xr:uid="{7503640D-AB68-46E8-9BC8-378AC4571DB2}"/>
    <cellStyle name="Vírgula 2 2 2 3 3 2 2" xfId="51614" xr:uid="{80B8FA0A-0A9D-4288-8B22-0E129EEC4ADA}"/>
    <cellStyle name="Vírgula 2 2 2 3 3 2 2 2" xfId="55604" xr:uid="{759116EF-90A7-41C7-914D-6CDDF0B9A79B}"/>
    <cellStyle name="Vírgula 2 2 2 3 3 2 2 3" xfId="53891" xr:uid="{534F472A-15FC-4E9D-AED9-3CF183290230}"/>
    <cellStyle name="Vírgula 2 2 2 3 3 2 3" xfId="54745" xr:uid="{8F699638-F3A1-4AD0-A95B-FC76FED2E9EA}"/>
    <cellStyle name="Vírgula 2 2 2 3 3 2 4" xfId="53032" xr:uid="{93FB057D-A8C6-439D-929E-C57681C7FDB4}"/>
    <cellStyle name="Vírgula 2 2 2 3 3 3" xfId="4372" xr:uid="{14AE6857-2CCA-4D56-89BE-E5C7C54CFB50}"/>
    <cellStyle name="Vírgula 2 2 2 3 3 3 2" xfId="55176" xr:uid="{51D75ED1-5549-49C8-AAA7-5F42847ECA45}"/>
    <cellStyle name="Vírgula 2 2 2 3 3 3 3" xfId="53463" xr:uid="{7CC39122-46FD-4F23-88AB-6453194CE3F0}"/>
    <cellStyle name="Vírgula 2 2 2 3 3 4" xfId="47666" xr:uid="{7362E3FB-3D13-4463-893F-0B62CDB9168B}"/>
    <cellStyle name="Vírgula 2 2 2 3 3 4 2" xfId="54318" xr:uid="{FF161F86-578B-46C1-856C-CD285A2FF341}"/>
    <cellStyle name="Vírgula 2 2 2 3 3 5" xfId="1555" xr:uid="{1C8F4CEE-7F0F-4D9F-929A-A8992FFBD0DF}"/>
    <cellStyle name="Vírgula 2 2 2 3 3 6" xfId="52605" xr:uid="{E61286F8-5F0F-43A7-8750-1A2CD304E44B}"/>
    <cellStyle name="Vírgula 2 2 2 3 4" xfId="2396" xr:uid="{A1304C6A-45DB-4B85-98F7-EB403D6D159C}"/>
    <cellStyle name="Vírgula 2 2 2 3 4 2" xfId="50747" xr:uid="{CDA6383F-0169-496D-B309-F853B9325FE2}"/>
    <cellStyle name="Vírgula 2 2 2 3 4 2 2" xfId="55390" xr:uid="{AABCB3B8-E081-46D5-BDA3-D8D28D042CEA}"/>
    <cellStyle name="Vírgula 2 2 2 3 4 2 3" xfId="53677" xr:uid="{05A43281-B1AA-4862-ABB9-FFD92BBECB34}"/>
    <cellStyle name="Vírgula 2 2 2 3 4 3" xfId="48507" xr:uid="{96ED8D1D-924B-4F1D-9759-68D8EF3C3EB7}"/>
    <cellStyle name="Vírgula 2 2 2 3 4 3 2" xfId="54532" xr:uid="{041B02CF-CD54-4538-A24E-49772E7FCFFB}"/>
    <cellStyle name="Vírgula 2 2 2 3 4 4" xfId="52819" xr:uid="{BCF75FF2-4D6B-4B2E-8600-E53C8E618F41}"/>
    <cellStyle name="Vírgula 2 2 2 3 5" xfId="4156" xr:uid="{454AD25D-A481-4DFD-BD44-A8781D39F633}"/>
    <cellStyle name="Vírgula 2 2 2 3 5 2" xfId="49118" xr:uid="{2B76E160-EDF4-4B1B-B60B-AE2501355142}"/>
    <cellStyle name="Vírgula 2 2 2 3 5 2 2" xfId="54963" xr:uid="{B102C1AA-4268-471E-8712-DA1D317A3C75}"/>
    <cellStyle name="Vírgula 2 2 2 3 5 3" xfId="53250" xr:uid="{41C890E6-045A-40AC-8C3C-95DCA0D93384}"/>
    <cellStyle name="Vírgula 2 2 2 3 6" xfId="46126" xr:uid="{39DF85CC-A07F-458D-9759-6155CBEF3893}"/>
    <cellStyle name="Vírgula 2 2 2 3 6 2" xfId="54105" xr:uid="{E12BBC11-D875-40FF-A8E7-5B1EBF489EC5}"/>
    <cellStyle name="Vírgula 2 2 2 3 7" xfId="46797" xr:uid="{7C94C947-FFB3-4F48-8EA2-21EEC8282C97}"/>
    <cellStyle name="Vírgula 2 2 2 3 8" xfId="44997" xr:uid="{5E7B4D3F-8246-449E-B636-3C0E6B3D7E81}"/>
    <cellStyle name="Vírgula 2 2 2 3 9" xfId="44365" xr:uid="{047830A6-1649-4859-B5D6-B27E2FC91654}"/>
    <cellStyle name="Vírgula 2 2 2 4" xfId="158" xr:uid="{376A3D6B-C411-498F-9C30-D188EE8F6CE0}"/>
    <cellStyle name="Vírgula 2 2 2 4 10" xfId="52445" xr:uid="{3A1E961D-103F-42F0-B175-37A7CAFC88E7}"/>
    <cellStyle name="Vírgula 2 2 2 4 2" xfId="372" xr:uid="{AD056D70-19FA-4E67-A853-6D899E2A590F}"/>
    <cellStyle name="Vírgula 2 2 2 4 2 2" xfId="3596" xr:uid="{F4F9FC88-C334-4C0A-A493-EEB9060E2C08}"/>
    <cellStyle name="Vírgula 2 2 2 4 2 2 2" xfId="51943" xr:uid="{5EC08545-CE14-46E1-9327-E878873CAFAF}"/>
    <cellStyle name="Vírgula 2 2 2 4 2 2 2 2" xfId="55657" xr:uid="{5BC2C6CD-856F-409E-9628-CB25CF2077A6}"/>
    <cellStyle name="Vírgula 2 2 2 4 2 2 2 3" xfId="53944" xr:uid="{7661F407-9FA5-4999-B6DB-4199AC0FEE18}"/>
    <cellStyle name="Vírgula 2 2 2 4 2 2 3" xfId="54798" xr:uid="{3E9205BF-E059-4248-9C5E-3FE3DB78F08B}"/>
    <cellStyle name="Vírgula 2 2 2 4 2 2 4" xfId="53085" xr:uid="{9A3C417F-F524-4887-A9E1-D837F705A949}"/>
    <cellStyle name="Vírgula 2 2 2 4 2 3" xfId="4425" xr:uid="{81CFFBAD-9032-4B40-AD7D-4D4A4839480F}"/>
    <cellStyle name="Vírgula 2 2 2 4 2 3 2" xfId="55229" xr:uid="{A705430A-8680-4B73-9F0F-A78C8CA646D8}"/>
    <cellStyle name="Vírgula 2 2 2 4 2 3 3" xfId="53516" xr:uid="{27357926-0208-415B-B35C-91C5D4615A46}"/>
    <cellStyle name="Vírgula 2 2 2 4 2 4" xfId="47997" xr:uid="{1974E4C3-26D3-44A3-A1CF-1A94FB10545E}"/>
    <cellStyle name="Vírgula 2 2 2 4 2 4 2" xfId="54371" xr:uid="{203988C7-004D-440F-8B72-9576F83E82A2}"/>
    <cellStyle name="Vírgula 2 2 2 4 2 5" xfId="1886" xr:uid="{347F4D8F-0ADD-42AB-A2AA-4D60AF15D0D8}"/>
    <cellStyle name="Vírgula 2 2 2 4 2 6" xfId="52658" xr:uid="{8684B811-233C-4093-8696-46BB07A61C65}"/>
    <cellStyle name="Vírgula 2 2 2 4 3" xfId="2727" xr:uid="{9B94AA48-ADA8-4E36-B5EF-CBD6802FD948}"/>
    <cellStyle name="Vírgula 2 2 2 4 3 2" xfId="51076" xr:uid="{9165EB9B-2D9F-4E2E-A8A0-B01ABFE2B3E4}"/>
    <cellStyle name="Vírgula 2 2 2 4 3 2 2" xfId="55443" xr:uid="{D730BE9B-30F5-4F93-86C5-BC1D705E7073}"/>
    <cellStyle name="Vírgula 2 2 2 4 3 2 3" xfId="53730" xr:uid="{517475E7-354E-4F19-811C-1AA7E5D4D0D1}"/>
    <cellStyle name="Vírgula 2 2 2 4 3 3" xfId="48826" xr:uid="{6D2FCB6D-50D3-4F9F-BACF-6A3E16C9CC9C}"/>
    <cellStyle name="Vírgula 2 2 2 4 3 3 2" xfId="54585" xr:uid="{21B6034F-6DFF-400A-A432-B40338DE9DDB}"/>
    <cellStyle name="Vírgula 2 2 2 4 3 4" xfId="52872" xr:uid="{6F1C384C-E77D-4BAE-87E3-5A2878958A63}"/>
    <cellStyle name="Vírgula 2 2 2 4 4" xfId="4211" xr:uid="{807E5F65-59D5-436A-AB63-A3225B8AC5C6}"/>
    <cellStyle name="Vírgula 2 2 2 4 4 2" xfId="49443" xr:uid="{DD583AC6-BAE2-4D25-98A7-38F734033C21}"/>
    <cellStyle name="Vírgula 2 2 2 4 4 2 2" xfId="55016" xr:uid="{AFE70F1D-DD36-4A0B-8E30-1DC654383D21}"/>
    <cellStyle name="Vírgula 2 2 2 4 4 3" xfId="53303" xr:uid="{4543C620-6B98-45D4-8937-6B525357D798}"/>
    <cellStyle name="Vírgula 2 2 2 4 5" xfId="46001" xr:uid="{597427F7-A0AE-4542-B497-4CD2E8DF0A60}"/>
    <cellStyle name="Vírgula 2 2 2 4 5 2" xfId="54158" xr:uid="{58992C96-3A27-477F-8C20-71013616020B}"/>
    <cellStyle name="Vírgula 2 2 2 4 6" xfId="47128" xr:uid="{241388F8-99BA-4DAB-A89E-95A4B6F04A2E}"/>
    <cellStyle name="Vírgula 2 2 2 4 7" xfId="44878" xr:uid="{A0C9FAE9-CF77-4D18-B088-6305C1EDFCF7}"/>
    <cellStyle name="Vírgula 2 2 2 4 8" xfId="44246" xr:uid="{2CCDF0A6-971A-4D02-A074-96F8AFDDA303}"/>
    <cellStyle name="Vírgula 2 2 2 4 9" xfId="1015" xr:uid="{1FEF6716-60F0-4ECA-BA14-91D1283F1CB0}"/>
    <cellStyle name="Vírgula 2 2 2 5" xfId="262" xr:uid="{ECE9AD93-E791-4C5E-A925-756E0704402C}"/>
    <cellStyle name="Vírgula 2 2 2 5 2" xfId="1984" xr:uid="{7A17B329-DB77-4E96-8999-925E2B1FFE16}"/>
    <cellStyle name="Vírgula 2 2 2 5 2 2" xfId="3694" xr:uid="{A247B06A-4ADA-4E99-8CF9-E20825588A2E}"/>
    <cellStyle name="Vírgula 2 2 2 5 2 2 2" xfId="52041" xr:uid="{F1B4FD0E-B994-4220-9B88-BE0619793A8D}"/>
    <cellStyle name="Vírgula 2 2 2 5 2 2 2 2" xfId="55547" xr:uid="{39693F96-6EB1-4F38-A852-178C546182E9}"/>
    <cellStyle name="Vírgula 2 2 2 5 2 2 3" xfId="53834" xr:uid="{E5A0C497-09E4-4D62-8254-BE005D38CEFF}"/>
    <cellStyle name="Vírgula 2 2 2 5 2 3" xfId="50347" xr:uid="{7008577A-CAAE-4A9B-BE98-B1326835F1D4}"/>
    <cellStyle name="Vírgula 2 2 2 5 2 3 2" xfId="54688" xr:uid="{6D89F2D6-FE18-4944-9F90-0F2E546827E7}"/>
    <cellStyle name="Vírgula 2 2 2 5 2 4" xfId="48095" xr:uid="{778F62C3-8D94-4010-B530-BEE6F4974E7F}"/>
    <cellStyle name="Vírgula 2 2 2 5 2 5" xfId="52975" xr:uid="{02F1445B-6F2C-4B4E-ABBF-DDBDED135678}"/>
    <cellStyle name="Vírgula 2 2 2 5 3" xfId="2825" xr:uid="{BBB7655C-DD14-4E33-99EF-79A958CFA0D2}"/>
    <cellStyle name="Vírgula 2 2 2 5 3 2" xfId="51174" xr:uid="{F70D5079-4691-4B64-A94F-4C4FA03D11B8}"/>
    <cellStyle name="Vírgula 2 2 2 5 3 2 2" xfId="55119" xr:uid="{C37BBE81-0C18-4535-8145-A2D321B983CD}"/>
    <cellStyle name="Vírgula 2 2 2 5 3 3" xfId="48872" xr:uid="{8C692FA7-B662-42DC-AA63-28AE2DEC9B75}"/>
    <cellStyle name="Vírgula 2 2 2 5 3 4" xfId="53406" xr:uid="{745E4B8E-520A-43AF-9995-7372306CD3AF}"/>
    <cellStyle name="Vírgula 2 2 2 5 4" xfId="4315" xr:uid="{9648B704-0088-4825-87BE-3432F00EA7EA}"/>
    <cellStyle name="Vírgula 2 2 2 5 4 2" xfId="54261" xr:uid="{EF529BDD-0D27-4475-B344-687AE6FF6814}"/>
    <cellStyle name="Vírgula 2 2 2 5 5" xfId="47226" xr:uid="{5DD28D85-3DDA-4803-83AE-4037D06F7511}"/>
    <cellStyle name="Vírgula 2 2 2 5 6" xfId="44791" xr:uid="{E1AC4213-7616-4833-A727-9BD1F57F24F3}"/>
    <cellStyle name="Vírgula 2 2 2 5 7" xfId="1113" xr:uid="{6E79E096-491A-412A-AC37-6337D2DAF944}"/>
    <cellStyle name="Vírgula 2 2 2 5 8" xfId="52548" xr:uid="{5EBBF771-7728-4661-868C-60268C250313}"/>
    <cellStyle name="Vírgula 2 2 2 6" xfId="4065" xr:uid="{D33BA527-5DB6-4184-9E6F-C821F07638E9}"/>
    <cellStyle name="Vírgula 2 2 2 6 2" xfId="46672" xr:uid="{A42F3E69-1EB2-42E9-9CFB-7CD0FFF32962}"/>
    <cellStyle name="Vírgula 2 2 2 6 2 2" xfId="55333" xr:uid="{22DE3373-48ED-4FFA-95A1-6AC4C502A697}"/>
    <cellStyle name="Vírgula 2 2 2 6 2 3" xfId="53620" xr:uid="{ACD20572-BEFE-4D5E-80FD-8EA2480747A0}"/>
    <cellStyle name="Vírgula 2 2 2 6 3" xfId="45287" xr:uid="{70A7710E-465C-46EB-B7FD-970C4CAAA450}"/>
    <cellStyle name="Vírgula 2 2 2 6 3 2" xfId="54475" xr:uid="{E492E50E-93CB-480D-ABC9-B1EC89567D63}"/>
    <cellStyle name="Vírgula 2 2 2 6 4" xfId="52762" xr:uid="{EF52760D-5CF9-46FA-B24B-21E36D06F85C}"/>
    <cellStyle name="Vírgula 2 2 2 7" xfId="4098" xr:uid="{E2081034-7551-4DB7-A1EC-DE7370E07C78}"/>
    <cellStyle name="Vírgula 2 2 2 7 2" xfId="54906" xr:uid="{66CCFFBE-99F4-45F6-A445-937434F6032A}"/>
    <cellStyle name="Vírgula 2 2 2 7 3" xfId="53193" xr:uid="{537F63D3-9121-40D3-A098-50F0E6623885}"/>
    <cellStyle name="Vírgula 2 2 2 8" xfId="45479" xr:uid="{1F1B5B5F-1D7A-4E5E-84CB-F41EE0F6D98D}"/>
    <cellStyle name="Vírgula 2 2 2 8 2" xfId="54048" xr:uid="{1C220A7D-E185-469F-B6ED-156A44A06208}"/>
    <cellStyle name="Vírgula 2 2 2 9" xfId="45911" xr:uid="{19D02743-773A-4891-892D-92549742960F}"/>
    <cellStyle name="Vírgula 2 2 3" xfId="32" xr:uid="{CDAB75B6-F6B7-4CA4-998C-67281A74AD78}"/>
    <cellStyle name="Vírgula 2 2 3 10" xfId="44587" xr:uid="{DB827140-F26D-4D46-AAA2-B42F1542EE35}"/>
    <cellStyle name="Vírgula 2 2 3 11" xfId="44129" xr:uid="{50E8206E-40DC-4E81-8FCA-E7807A040181}"/>
    <cellStyle name="Vírgula 2 2 3 12" xfId="777" xr:uid="{EAE197D5-7D1D-4057-BD65-68ADD973A8A3}"/>
    <cellStyle name="Vírgula 2 2 3 13" xfId="52336" xr:uid="{ED1F3E14-DEDD-4558-B996-92046B69ECC3}"/>
    <cellStyle name="Vírgula 2 2 3 2" xfId="114" xr:uid="{342041B2-963A-47C0-9941-629F24ADC43F}"/>
    <cellStyle name="Vírgula 2 2 3 2 10" xfId="52403" xr:uid="{27CA9A7C-B687-4E88-8084-C55306385947}"/>
    <cellStyle name="Vírgula 2 2 3 2 2" xfId="226" xr:uid="{4F7DFBFB-3977-46B1-9C25-18E5FBEC0C95}"/>
    <cellStyle name="Vírgula 2 2 3 2 2 2" xfId="440" xr:uid="{6F4F71D8-FA03-4FD1-941D-F684668AD581}"/>
    <cellStyle name="Vírgula 2 2 3 2 2 2 2" xfId="4493" xr:uid="{DEADF4A2-D011-40F0-9B0D-2B97F77C5368}"/>
    <cellStyle name="Vírgula 2 2 3 2 2 2 2 2" xfId="54012" xr:uid="{C8E7F315-5102-4799-B550-8031834B86BB}"/>
    <cellStyle name="Vírgula 2 2 3 2 2 2 2 2 2" xfId="55725" xr:uid="{CC2CFE94-AD84-4399-A1A8-0517E0D02DC5}"/>
    <cellStyle name="Vírgula 2 2 3 2 2 2 2 3" xfId="54866" xr:uid="{87AE2E84-9FE2-411D-BE26-A1FFBDA04990}"/>
    <cellStyle name="Vírgula 2 2 3 2 2 2 2 4" xfId="53153" xr:uid="{1B251DFC-BEB6-4949-BF9D-A7C7E50A9146}"/>
    <cellStyle name="Vírgula 2 2 3 2 2 2 3" xfId="3467" xr:uid="{FF398318-648E-4359-8C36-83783A467E2C}"/>
    <cellStyle name="Vírgula 2 2 3 2 2 2 3 2" xfId="55297" xr:uid="{7D040267-8644-4B7C-AA2A-21DF2C2FC83A}"/>
    <cellStyle name="Vírgula 2 2 3 2 2 2 3 3" xfId="53584" xr:uid="{6F8DAFD3-0419-4BE3-A378-68D47170D36D}"/>
    <cellStyle name="Vírgula 2 2 3 2 2 2 4" xfId="54439" xr:uid="{E3AA5AB2-223A-447D-8F5E-494159E943E3}"/>
    <cellStyle name="Vírgula 2 2 3 2 2 2 5" xfId="52726" xr:uid="{EA6D3312-B64E-42AE-B6EC-0245B6ABF045}"/>
    <cellStyle name="Vírgula 2 2 3 2 2 3" xfId="4279" xr:uid="{855DA4E9-E67F-4491-A363-159A61C7D19A}"/>
    <cellStyle name="Vírgula 2 2 3 2 2 3 2" xfId="53798" xr:uid="{BF65A1AC-EA37-4A9B-A64A-85469EABCCB0}"/>
    <cellStyle name="Vírgula 2 2 3 2 2 3 2 2" xfId="55511" xr:uid="{D4D704DD-6FC9-40D9-B9FC-727634162FF3}"/>
    <cellStyle name="Vírgula 2 2 3 2 2 3 3" xfId="54653" xr:uid="{B025B866-69B4-4AEF-92FF-2E8474A67C9E}"/>
    <cellStyle name="Vírgula 2 2 3 2 2 3 4" xfId="52940" xr:uid="{9EF09AB8-0195-493A-8F0F-C0D2EFCF77D5}"/>
    <cellStyle name="Vírgula 2 2 3 2 2 4" xfId="47868" xr:uid="{24F13F97-FFBA-4FC0-B886-45325FF2E865}"/>
    <cellStyle name="Vírgula 2 2 3 2 2 4 2" xfId="55084" xr:uid="{16B2D0C7-1EAD-49F9-B009-C1B71264F8C9}"/>
    <cellStyle name="Vírgula 2 2 3 2 2 4 3" xfId="53371" xr:uid="{C16E8303-1E31-4775-B7FD-319B6BEC4095}"/>
    <cellStyle name="Vírgula 2 2 3 2 2 5" xfId="1757" xr:uid="{2619AE50-4646-4767-AF09-12B01A9C1A45}"/>
    <cellStyle name="Vírgula 2 2 3 2 2 5 2" xfId="54226" xr:uid="{6EA4670C-2C43-43EC-B77F-A5A53A5A9F0C}"/>
    <cellStyle name="Vírgula 2 2 3 2 2 6" xfId="52513" xr:uid="{1B96E892-052C-4F19-B3E8-EEBC0070F3A6}"/>
    <cellStyle name="Vírgula 2 2 3 2 3" xfId="330" xr:uid="{F4EB3C17-A3CE-4120-BEBE-645C9B9475D5}"/>
    <cellStyle name="Vírgula 2 2 3 2 3 2" xfId="4383" xr:uid="{15EE626A-FF61-4A13-A981-7F7DE53FBB22}"/>
    <cellStyle name="Vírgula 2 2 3 2 3 2 2" xfId="53902" xr:uid="{A4BDF990-78D6-4A41-81AD-53881B6A2EA7}"/>
    <cellStyle name="Vírgula 2 2 3 2 3 2 2 2" xfId="55615" xr:uid="{EFE5B46E-6A35-4BAD-A4A5-6EC20A475C1A}"/>
    <cellStyle name="Vírgula 2 2 3 2 3 2 3" xfId="54756" xr:uid="{FE15AF56-0E74-41F1-B8C8-BF84BEC1A09D}"/>
    <cellStyle name="Vírgula 2 2 3 2 3 2 4" xfId="53043" xr:uid="{65ABDA52-40A9-41F6-9F3A-6E7B4BD52473}"/>
    <cellStyle name="Vírgula 2 2 3 2 3 3" xfId="48704" xr:uid="{69002B4E-987A-4BF1-AB5A-75A1C3D7BAB5}"/>
    <cellStyle name="Vírgula 2 2 3 2 3 3 2" xfId="55187" xr:uid="{68FDD822-FBA2-44B2-A8ED-8D61504625D6}"/>
    <cellStyle name="Vírgula 2 2 3 2 3 3 3" xfId="53474" xr:uid="{1EF9AB17-48C0-49D6-91F9-B0A1533972C7}"/>
    <cellStyle name="Vírgula 2 2 3 2 3 4" xfId="2598" xr:uid="{05D9F146-93F5-4085-A477-EF2911B825D4}"/>
    <cellStyle name="Vírgula 2 2 3 2 3 4 2" xfId="54329" xr:uid="{D49A5AFD-8B49-4B2D-8DCB-66BA6CCF43CC}"/>
    <cellStyle name="Vírgula 2 2 3 2 3 5" xfId="52616" xr:uid="{E5B94175-B51F-44E7-95BE-B352AE579CA9}"/>
    <cellStyle name="Vírgula 2 2 3 2 4" xfId="4167" xr:uid="{B964336C-D445-4ABB-8861-9EFAAB86A4FF}"/>
    <cellStyle name="Vírgula 2 2 3 2 4 2" xfId="49315" xr:uid="{C993CD93-B008-42BD-9914-976689C46A82}"/>
    <cellStyle name="Vírgula 2 2 3 2 4 2 2" xfId="55401" xr:uid="{F553C26E-C27C-467A-B8A5-2C8E8BF9E05B}"/>
    <cellStyle name="Vírgula 2 2 3 2 4 2 3" xfId="53688" xr:uid="{B80C18C4-7B7E-4FBA-AE37-A950A316EB84}"/>
    <cellStyle name="Vírgula 2 2 3 2 4 3" xfId="54543" xr:uid="{A9806249-0789-47D7-977A-073A26CC71E5}"/>
    <cellStyle name="Vírgula 2 2 3 2 4 4" xfId="52830" xr:uid="{8F771866-D021-4A57-BA30-22D6E03D2277}"/>
    <cellStyle name="Vírgula 2 2 3 2 5" xfId="46220" xr:uid="{ED99EB2C-C6A8-458D-81A1-C820E70C73A2}"/>
    <cellStyle name="Vírgula 2 2 3 2 5 2" xfId="54974" xr:uid="{FBFB61E9-3377-40DF-B452-E648711DB63E}"/>
    <cellStyle name="Vírgula 2 2 3 2 5 3" xfId="53261" xr:uid="{48DE2FC4-634B-4FBA-AEFD-3C1303231AB8}"/>
    <cellStyle name="Vírgula 2 2 3 2 6" xfId="46999" xr:uid="{0458FD5D-F820-4953-B70C-F79BFB506B17}"/>
    <cellStyle name="Vírgula 2 2 3 2 6 2" xfId="54116" xr:uid="{18A907AD-7AB0-4803-808C-95081BABABD3}"/>
    <cellStyle name="Vírgula 2 2 3 2 7" xfId="45053" xr:uid="{D6C95A01-18B8-427E-B74C-C1091483EF8E}"/>
    <cellStyle name="Vírgula 2 2 3 2 8" xfId="44453" xr:uid="{4C124ACF-D9D0-4F57-BA1C-FF3DA4C189DC}"/>
    <cellStyle name="Vírgula 2 2 3 2 9" xfId="885" xr:uid="{300519CB-896A-4163-A6DA-1C82F4B5F144}"/>
    <cellStyle name="Vírgula 2 2 3 3" xfId="159" xr:uid="{46D66F67-24A2-43AE-AEB5-7F7B108E903B}"/>
    <cellStyle name="Vírgula 2 2 3 3 2" xfId="373" xr:uid="{CC64572E-A40D-4AF8-8A7D-44F8BFAC1B3D}"/>
    <cellStyle name="Vírgula 2 2 3 3 2 2" xfId="3913" xr:uid="{3DBDC485-CB9F-46F9-9EBA-26F3A14165DA}"/>
    <cellStyle name="Vírgula 2 2 3 3 2 2 2" xfId="52260" xr:uid="{41A06D21-6D17-4E21-A003-824CA697D725}"/>
    <cellStyle name="Vírgula 2 2 3 3 2 2 2 2" xfId="55658" xr:uid="{2F327A63-5998-4A37-871D-D058900B1E83}"/>
    <cellStyle name="Vírgula 2 2 3 3 2 2 2 3" xfId="53945" xr:uid="{5D4ECAE5-E176-47B8-ABB1-FF6B40E27C39}"/>
    <cellStyle name="Vírgula 2 2 3 3 2 2 3" xfId="54799" xr:uid="{2947EC64-A009-4AA2-8F90-ECACBF38F482}"/>
    <cellStyle name="Vírgula 2 2 3 3 2 2 4" xfId="53086" xr:uid="{D8E704FE-E6BA-4A9B-ADD9-F0009D444E2B}"/>
    <cellStyle name="Vírgula 2 2 3 3 2 3" xfId="4426" xr:uid="{4E190EA4-E71F-4FF6-97D5-50CAD711EFE4}"/>
    <cellStyle name="Vírgula 2 2 3 3 2 3 2" xfId="55230" xr:uid="{F5801A4C-6DE8-49CF-8984-2EA94039BF75}"/>
    <cellStyle name="Vírgula 2 2 3 3 2 3 3" xfId="53517" xr:uid="{A6D946C9-E1A1-4E52-9621-71589BF20075}"/>
    <cellStyle name="Vírgula 2 2 3 3 2 4" xfId="48314" xr:uid="{8B894610-113B-405A-819C-28CFD239B9AD}"/>
    <cellStyle name="Vírgula 2 2 3 3 2 4 2" xfId="54372" xr:uid="{9AAB579E-19F0-4ACA-BF89-5A58CEBCA0CF}"/>
    <cellStyle name="Vírgula 2 2 3 3 2 5" xfId="2203" xr:uid="{ECC05F87-1811-4468-9BE1-E106BD2385E7}"/>
    <cellStyle name="Vírgula 2 2 3 3 2 6" xfId="52659" xr:uid="{7DDC1BCA-4ADD-44C7-98CF-D7971B93A802}"/>
    <cellStyle name="Vírgula 2 2 3 3 3" xfId="3044" xr:uid="{5CBFB7A9-FE57-48BC-AD24-48AAB070DD1B}"/>
    <cellStyle name="Vírgula 2 2 3 3 3 2" xfId="51393" xr:uid="{50FD3FAB-22C8-47E3-AE22-65DF55C27209}"/>
    <cellStyle name="Vírgula 2 2 3 3 3 2 2" xfId="55444" xr:uid="{5F34DD15-F939-4128-A8C5-9E0C5207F33F}"/>
    <cellStyle name="Vírgula 2 2 3 3 3 2 3" xfId="53731" xr:uid="{E061F5C9-61B2-4B00-AC57-49832DD35640}"/>
    <cellStyle name="Vírgula 2 2 3 3 3 3" xfId="48943" xr:uid="{8B848A0C-E898-408C-9F30-D7CB4EEA7BE2}"/>
    <cellStyle name="Vírgula 2 2 3 3 3 3 2" xfId="54586" xr:uid="{462581EF-01DC-4542-9DB1-2252D53C8D98}"/>
    <cellStyle name="Vírgula 2 2 3 3 3 4" xfId="52873" xr:uid="{E686157D-19F2-439B-859E-7CC156CEDFB5}"/>
    <cellStyle name="Vírgula 2 2 3 3 4" xfId="4212" xr:uid="{13F2FB67-B1F6-4B7B-A680-E7FBEBFEDC7B}"/>
    <cellStyle name="Vírgula 2 2 3 3 4 2" xfId="55017" xr:uid="{4932668F-17C4-4096-9168-AFAD3229C792}"/>
    <cellStyle name="Vírgula 2 2 3 3 4 3" xfId="53304" xr:uid="{30F1FA58-1D0C-4B83-AB48-E77732A9E6BF}"/>
    <cellStyle name="Vírgula 2 2 3 3 5" xfId="47445" xr:uid="{0CB1FE58-C0EC-48EF-A2AB-F001A3796969}"/>
    <cellStyle name="Vírgula 2 2 3 3 5 2" xfId="54159" xr:uid="{CF9175F4-E0CA-442C-B7E3-1206C210731A}"/>
    <cellStyle name="Vírgula 2 2 3 3 6" xfId="44766" xr:uid="{F42822AB-2D71-47B3-8B59-0AA916A10DCD}"/>
    <cellStyle name="Vírgula 2 2 3 3 7" xfId="1332" xr:uid="{42CAE8A6-02C3-4F3E-B921-8564B3C6E431}"/>
    <cellStyle name="Vírgula 2 2 3 3 8" xfId="52446" xr:uid="{C1FC6AC9-B113-49A8-BE31-7820AAADFB5A}"/>
    <cellStyle name="Vírgula 2 2 3 4" xfId="263" xr:uid="{58863ACB-2C26-4F6C-AB67-A1B05AD616F9}"/>
    <cellStyle name="Vírgula 2 2 3 4 2" xfId="3359" xr:uid="{B74A8ED0-01F0-4364-A0DA-C8E35473014B}"/>
    <cellStyle name="Vírgula 2 2 3 4 2 2" xfId="51708" xr:uid="{9650B378-736C-4B46-917A-7AC10A721927}"/>
    <cellStyle name="Vírgula 2 2 3 4 2 2 2" xfId="55548" xr:uid="{AB1B40AB-C40D-4B27-9D14-93D7EB95D5D9}"/>
    <cellStyle name="Vírgula 2 2 3 4 2 2 3" xfId="53835" xr:uid="{BFDE7FC0-6CF0-41F6-A000-D8FE929176DD}"/>
    <cellStyle name="Vírgula 2 2 3 4 2 3" xfId="54689" xr:uid="{4824ECE8-F3A0-4B6C-B9FD-857C6371F2F3}"/>
    <cellStyle name="Vírgula 2 2 3 4 2 4" xfId="52976" xr:uid="{8FE47B07-9D03-4008-93DA-FB82C8E3F0E8}"/>
    <cellStyle name="Vírgula 2 2 3 4 3" xfId="4316" xr:uid="{9B920270-4711-4C4B-B099-1A2B3B5E8E25}"/>
    <cellStyle name="Vírgula 2 2 3 4 3 2" xfId="55120" xr:uid="{9B2C47F9-20D9-44F8-B2DF-92FDCB865C52}"/>
    <cellStyle name="Vírgula 2 2 3 4 3 3" xfId="53407" xr:uid="{EA810AF8-B97F-4103-B47C-889D784873E5}"/>
    <cellStyle name="Vírgula 2 2 3 4 4" xfId="47760" xr:uid="{5989C1D0-F25B-4D73-8272-3FB0E75D34A7}"/>
    <cellStyle name="Vírgula 2 2 3 4 4 2" xfId="54262" xr:uid="{B65DBB94-E6BD-48F9-902A-41FAF0F38981}"/>
    <cellStyle name="Vírgula 2 2 3 4 5" xfId="45379" xr:uid="{3EA5E811-2BD5-4E1A-8695-A7A81AF17071}"/>
    <cellStyle name="Vírgula 2 2 3 4 6" xfId="1649" xr:uid="{5C7F41C3-B584-4AC0-8861-12478147852A}"/>
    <cellStyle name="Vírgula 2 2 3 4 7" xfId="52549" xr:uid="{094E3824-B1E7-4586-8358-D12C07D6F92C}"/>
    <cellStyle name="Vírgula 2 2 3 5" xfId="2490" xr:uid="{B68D9E83-9BFA-443A-8EA4-A7B864E22F5F}"/>
    <cellStyle name="Vírgula 2 2 3 5 2" xfId="50841" xr:uid="{EF43976D-5F2C-430D-9490-BEC620F98892}"/>
    <cellStyle name="Vírgula 2 2 3 5 2 2" xfId="55334" xr:uid="{1E0ABD1B-106F-478D-BC81-7A1569E993DC}"/>
    <cellStyle name="Vírgula 2 2 3 5 2 3" xfId="53621" xr:uid="{183B980F-C3D9-4B93-AC6C-227133A588E5}"/>
    <cellStyle name="Vírgula 2 2 3 5 3" xfId="48601" xr:uid="{21818029-FDC7-4631-AC07-5D9BD918F502}"/>
    <cellStyle name="Vírgula 2 2 3 5 3 2" xfId="54476" xr:uid="{D5A1988B-3C98-45A1-9ECF-F731850D99E2}"/>
    <cellStyle name="Vírgula 2 2 3 5 4" xfId="52763" xr:uid="{9D6865EF-8FF0-45C0-B678-10BD38BBED31}"/>
    <cellStyle name="Vírgula 2 2 3 6" xfId="4099" xr:uid="{45D43B9E-44C0-4338-AFB2-6D5B12587007}"/>
    <cellStyle name="Vírgula 2 2 3 6 2" xfId="46891" xr:uid="{7FAC7D82-EDBA-4AA3-B3C3-EFE7847C8C12}"/>
    <cellStyle name="Vírgula 2 2 3 6 2 2" xfId="54907" xr:uid="{3D89E180-833F-41FC-8E76-B3AC168FD915}"/>
    <cellStyle name="Vírgula 2 2 3 6 3" xfId="53194" xr:uid="{E1E5A5A9-D6DD-4EE4-BB50-E1397BF74301}"/>
    <cellStyle name="Vírgula 2 2 3 7" xfId="45453" xr:uid="{41E93EBF-7FC6-487F-83AB-F6EE69EE5152}"/>
    <cellStyle name="Vírgula 2 2 3 7 2" xfId="49212" xr:uid="{72A69C5A-CDE6-4E63-8FB9-676C4328887F}"/>
    <cellStyle name="Vírgula 2 2 3 7 3" xfId="54049" xr:uid="{98A04E91-ED40-48F4-8445-7C33340A8522}"/>
    <cellStyle name="Vírgula 2 2 3 8" xfId="45884" xr:uid="{CA8B70C5-6E62-4549-AD22-722816B594A7}"/>
    <cellStyle name="Vírgula 2 2 3 9" xfId="46555" xr:uid="{357F75C4-2C7B-41EC-AA7C-4B091E5D5DD6}"/>
    <cellStyle name="Vírgula 2 2 4" xfId="33" xr:uid="{9B396CC4-B075-4250-AEF5-5B22999B8ED1}"/>
    <cellStyle name="Vírgula 2 2 4 10" xfId="44656" xr:uid="{23BFF399-82AA-4472-9707-865DB39E49EA}"/>
    <cellStyle name="Vírgula 2 2 4 11" xfId="44404" xr:uid="{5D718394-E5F2-4A23-8E05-E855357CFC3C}"/>
    <cellStyle name="Vírgula 2 2 4 12" xfId="722" xr:uid="{85E9DE07-9960-46F5-B075-B7D5275D3BD8}"/>
    <cellStyle name="Vírgula 2 2 4 13" xfId="52337" xr:uid="{8F1F93A4-EB92-4C61-9470-3063EFA174A2}"/>
    <cellStyle name="Vírgula 2 2 4 2" xfId="129" xr:uid="{DA5E33C4-8B47-4E5F-BF09-139F02DCB9B0}"/>
    <cellStyle name="Vírgula 2 2 4 2 2" xfId="240" xr:uid="{86E6EAF9-F1D9-44D9-AE25-BC778F2921C6}"/>
    <cellStyle name="Vírgula 2 2 4 2 2 2" xfId="454" xr:uid="{70AD349C-A70E-4E64-A975-A4170DFD1989}"/>
    <cellStyle name="Vírgula 2 2 4 2 2 2 2" xfId="4507" xr:uid="{D47BC7A6-0249-436C-9F36-FA06EBE98A93}"/>
    <cellStyle name="Vírgula 2 2 4 2 2 2 2 2" xfId="54026" xr:uid="{597FCF41-A21A-407C-BFCB-87307F5A0FFB}"/>
    <cellStyle name="Vírgula 2 2 4 2 2 2 2 2 2" xfId="55739" xr:uid="{C5C2E721-901E-4EDA-8945-9B53C34EBBB6}"/>
    <cellStyle name="Vírgula 2 2 4 2 2 2 2 3" xfId="54880" xr:uid="{743A6E0C-F09C-4D56-B327-DB61962E5593}"/>
    <cellStyle name="Vírgula 2 2 4 2 2 2 2 4" xfId="53167" xr:uid="{FE9C4BFF-3628-45B9-A0F4-FAD8CCE9CA66}"/>
    <cellStyle name="Vírgula 2 2 4 2 2 2 3" xfId="3429" xr:uid="{D4E55D41-5F77-4DF7-9692-57DA433CEA87}"/>
    <cellStyle name="Vírgula 2 2 4 2 2 2 3 2" xfId="55311" xr:uid="{DF2B5B0C-585E-4BBA-B81F-FA9E362D1005}"/>
    <cellStyle name="Vírgula 2 2 4 2 2 2 3 3" xfId="53598" xr:uid="{B95D6523-D4B0-4FDB-BEB7-D11099F8EF83}"/>
    <cellStyle name="Vírgula 2 2 4 2 2 2 4" xfId="54453" xr:uid="{14B264DF-61CC-4D47-88C6-F2EE87A0E148}"/>
    <cellStyle name="Vírgula 2 2 4 2 2 2 5" xfId="52740" xr:uid="{75F2311E-8BF4-4874-B4C6-97625CC8549B}"/>
    <cellStyle name="Vírgula 2 2 4 2 2 3" xfId="4293" xr:uid="{E027D722-58FB-4213-8928-8FC6EAF71450}"/>
    <cellStyle name="Vírgula 2 2 4 2 2 3 2" xfId="53812" xr:uid="{F801FF8F-B73D-48FD-B087-2592540D7567}"/>
    <cellStyle name="Vírgula 2 2 4 2 2 3 2 2" xfId="55525" xr:uid="{76D8188F-3BA8-43C8-A0CB-8986D43DBB9D}"/>
    <cellStyle name="Vírgula 2 2 4 2 2 3 3" xfId="54667" xr:uid="{92D82D9D-53ED-4246-A684-65A8FDD6AE57}"/>
    <cellStyle name="Vírgula 2 2 4 2 2 3 4" xfId="52954" xr:uid="{A42C8A2B-7956-4DA5-B221-F32C481CA7F4}"/>
    <cellStyle name="Vírgula 2 2 4 2 2 4" xfId="47830" xr:uid="{26168F75-3219-4FCC-BDC8-E7FB2FB9131E}"/>
    <cellStyle name="Vírgula 2 2 4 2 2 4 2" xfId="55098" xr:uid="{646530C9-A2AF-4913-8B38-978A244FCA3D}"/>
    <cellStyle name="Vírgula 2 2 4 2 2 4 3" xfId="53385" xr:uid="{9807D89D-37CF-4149-8CE4-21ADD62CF795}"/>
    <cellStyle name="Vírgula 2 2 4 2 2 5" xfId="1719" xr:uid="{B52A28FF-3598-42B1-BB10-B2B1D6300BE1}"/>
    <cellStyle name="Vírgula 2 2 4 2 2 5 2" xfId="54240" xr:uid="{6CB723E5-912C-440E-933F-C3C75D47E51F}"/>
    <cellStyle name="Vírgula 2 2 4 2 2 6" xfId="52527" xr:uid="{86DA6B0C-5CD9-4E20-9AC2-F2F59DA4D7FA}"/>
    <cellStyle name="Vírgula 2 2 4 2 3" xfId="344" xr:uid="{7B31FF80-1DB1-4EDA-B35A-955E899532BE}"/>
    <cellStyle name="Vírgula 2 2 4 2 3 2" xfId="4397" xr:uid="{2E409FAF-13FC-4E66-A18E-2070ED9C611B}"/>
    <cellStyle name="Vírgula 2 2 4 2 3 2 2" xfId="53916" xr:uid="{7102AAA4-1864-4B11-A286-84BD23D1B7E6}"/>
    <cellStyle name="Vírgula 2 2 4 2 3 2 2 2" xfId="55629" xr:uid="{603E8E36-E2E8-4EF1-AD47-6D7055A25491}"/>
    <cellStyle name="Vírgula 2 2 4 2 3 2 3" xfId="54770" xr:uid="{F7309B9A-2547-492A-A142-BA508E38AD2C}"/>
    <cellStyle name="Vírgula 2 2 4 2 3 2 4" xfId="53057" xr:uid="{6DA220B7-2065-47C1-BF41-F377312E64D0}"/>
    <cellStyle name="Vírgula 2 2 4 2 3 3" xfId="48667" xr:uid="{EC80B035-7F48-4780-AE13-DAE019EFEE69}"/>
    <cellStyle name="Vírgula 2 2 4 2 3 3 2" xfId="55201" xr:uid="{F0422093-1AF3-4A24-8506-2C596DEE3298}"/>
    <cellStyle name="Vírgula 2 2 4 2 3 3 3" xfId="53488" xr:uid="{86F8BBF9-442A-4920-9B3B-C3CECAE37DD3}"/>
    <cellStyle name="Vírgula 2 2 4 2 3 4" xfId="2560" xr:uid="{E5C56300-5E07-4671-936E-849AAE1A83B9}"/>
    <cellStyle name="Vírgula 2 2 4 2 3 4 2" xfId="54343" xr:uid="{024EDB33-B75B-4471-8F5D-2FBF33928FBB}"/>
    <cellStyle name="Vírgula 2 2 4 2 3 5" xfId="52630" xr:uid="{5678A3B8-A04B-4FA4-92B5-11AD615A2FED}"/>
    <cellStyle name="Vírgula 2 2 4 2 4" xfId="4182" xr:uid="{01FDFC83-7FE1-43B3-9E5A-75C20BC94FDE}"/>
    <cellStyle name="Vírgula 2 2 4 2 4 2" xfId="53702" xr:uid="{E3F0CE15-76E4-4D76-BB1F-3973490D5107}"/>
    <cellStyle name="Vírgula 2 2 4 2 4 2 2" xfId="55415" xr:uid="{E39F7116-E587-4639-AEAE-8D7EFA2DBD62}"/>
    <cellStyle name="Vírgula 2 2 4 2 4 3" xfId="54557" xr:uid="{E1ABC2D0-F1E1-4A22-96E0-FE7DA6202E20}"/>
    <cellStyle name="Vírgula 2 2 4 2 4 4" xfId="52844" xr:uid="{67C9ED95-BC21-4EF2-A225-36187863AE0F}"/>
    <cellStyle name="Vírgula 2 2 4 2 5" xfId="46961" xr:uid="{454356B3-A257-43D8-8433-4BEE59CAA9DA}"/>
    <cellStyle name="Vírgula 2 2 4 2 5 2" xfId="54988" xr:uid="{81BF70C8-BF19-41E5-ACED-CD0E7DDCEB90}"/>
    <cellStyle name="Vírgula 2 2 4 2 5 3" xfId="53275" xr:uid="{B0E5139C-1524-41B9-B84B-1B4A2ABBEF95}"/>
    <cellStyle name="Vírgula 2 2 4 2 6" xfId="847" xr:uid="{9AA4359A-7C05-44D6-9952-084DDF6A7A0B}"/>
    <cellStyle name="Vírgula 2 2 4 2 6 2" xfId="54130" xr:uid="{6A3D0981-6BFA-430F-96BF-3912A2B3B8BE}"/>
    <cellStyle name="Vírgula 2 2 4 2 7" xfId="52417" xr:uid="{A13B3C3D-EDAE-4BAA-8432-D42AC399D629}"/>
    <cellStyle name="Vírgula 2 2 4 3" xfId="160" xr:uid="{22CD82A4-85DC-4354-9D28-032A7F5FF56E}"/>
    <cellStyle name="Vírgula 2 2 4 3 2" xfId="374" xr:uid="{23B24E3B-4A29-4203-8498-9FACA3DC1526}"/>
    <cellStyle name="Vírgula 2 2 4 3 2 2" xfId="3859" xr:uid="{1FE6584F-C092-4E1D-9A04-F112DC999FC6}"/>
    <cellStyle name="Vírgula 2 2 4 3 2 2 2" xfId="52206" xr:uid="{5AAB3A1A-98C1-4EB3-9326-7F85998D7EC0}"/>
    <cellStyle name="Vírgula 2 2 4 3 2 2 2 2" xfId="55659" xr:uid="{FBEE0F4B-FDFD-4CDB-A7F8-301A73F1D370}"/>
    <cellStyle name="Vírgula 2 2 4 3 2 2 2 3" xfId="53946" xr:uid="{639AC4FF-4A8D-4E78-87A3-ADF103325970}"/>
    <cellStyle name="Vírgula 2 2 4 3 2 2 3" xfId="54800" xr:uid="{AC0D58FC-4A85-402C-9182-42F204A2B279}"/>
    <cellStyle name="Vírgula 2 2 4 3 2 2 4" xfId="53087" xr:uid="{B21682EA-8019-46FE-8BE6-1F8195142B89}"/>
    <cellStyle name="Vírgula 2 2 4 3 2 3" xfId="4427" xr:uid="{0A33632C-3ECC-467C-9B33-79FF71760DCA}"/>
    <cellStyle name="Vírgula 2 2 4 3 2 3 2" xfId="55231" xr:uid="{C8CA5EDC-DF65-4251-B88A-EF6EA7DF7F55}"/>
    <cellStyle name="Vírgula 2 2 4 3 2 3 3" xfId="53518" xr:uid="{60B1D6B0-5111-4E75-ACE7-8999CE3D5E36}"/>
    <cellStyle name="Vírgula 2 2 4 3 2 4" xfId="48260" xr:uid="{E293D0FD-E96F-4B52-BD17-B896246A2C8A}"/>
    <cellStyle name="Vírgula 2 2 4 3 2 4 2" xfId="54373" xr:uid="{F896CF93-33F3-4349-8E07-09572D15F58F}"/>
    <cellStyle name="Vírgula 2 2 4 3 2 5" xfId="2149" xr:uid="{11B11EEE-0021-4675-9240-9B650F3D2FD1}"/>
    <cellStyle name="Vírgula 2 2 4 3 2 6" xfId="52660" xr:uid="{4CBBD70F-384E-4BB3-8E79-E84D1650AF25}"/>
    <cellStyle name="Vírgula 2 2 4 3 3" xfId="2990" xr:uid="{5B418836-9026-4496-B04A-CFABCC64865E}"/>
    <cellStyle name="Vírgula 2 2 4 3 3 2" xfId="51339" xr:uid="{6F0158D0-A7D0-415C-824F-9834EDFF666E}"/>
    <cellStyle name="Vírgula 2 2 4 3 3 2 2" xfId="55445" xr:uid="{F1178E93-BA22-43A8-BE33-FFE409203491}"/>
    <cellStyle name="Vírgula 2 2 4 3 3 2 3" xfId="53732" xr:uid="{FD25E1A1-7125-4F9D-9640-3654324CA95D}"/>
    <cellStyle name="Vírgula 2 2 4 3 3 3" xfId="54587" xr:uid="{0C8A808F-BBA3-4D86-BC91-BF8718468BBE}"/>
    <cellStyle name="Vírgula 2 2 4 3 3 4" xfId="52874" xr:uid="{6DF74572-C525-4A9C-B3EC-69F980B7290F}"/>
    <cellStyle name="Vírgula 2 2 4 3 4" xfId="4213" xr:uid="{1A7D9A3F-E9AB-4453-AA1E-2AD305964789}"/>
    <cellStyle name="Vírgula 2 2 4 3 4 2" xfId="55018" xr:uid="{0E4D7A12-E04E-4D93-B19B-E92EE5068913}"/>
    <cellStyle name="Vírgula 2 2 4 3 4 3" xfId="53305" xr:uid="{747B4D20-9263-47C8-8742-15002E3E09C9}"/>
    <cellStyle name="Vírgula 2 2 4 3 5" xfId="47391" xr:uid="{2D3675DD-F98D-4BCF-AC82-9148B6B9472C}"/>
    <cellStyle name="Vírgula 2 2 4 3 5 2" xfId="54160" xr:uid="{23509450-7464-4B9B-A93A-7D19724DF26B}"/>
    <cellStyle name="Vírgula 2 2 4 3 6" xfId="1278" xr:uid="{9DF20D5C-33A9-4944-B1D2-25DC52C3C447}"/>
    <cellStyle name="Vírgula 2 2 4 3 7" xfId="52447" xr:uid="{CFAB164B-9C05-463F-8670-F537F71C21B6}"/>
    <cellStyle name="Vírgula 2 2 4 4" xfId="264" xr:uid="{1F69D0AB-3D2A-4652-821D-D0AE1FF42FE1}"/>
    <cellStyle name="Vírgula 2 2 4 4 2" xfId="3305" xr:uid="{6F5FDFBD-1416-450D-8B5D-CADDCA52D012}"/>
    <cellStyle name="Vírgula 2 2 4 4 2 2" xfId="51654" xr:uid="{D26A526A-44F8-4CD2-A7B3-30C293FE5DE9}"/>
    <cellStyle name="Vírgula 2 2 4 4 2 2 2" xfId="55549" xr:uid="{63E9C7CE-1C56-472D-BE9B-37424338004F}"/>
    <cellStyle name="Vírgula 2 2 4 4 2 2 3" xfId="53836" xr:uid="{A01D38BB-AC0F-42EB-B086-B9963F479615}"/>
    <cellStyle name="Vírgula 2 2 4 4 2 3" xfId="54690" xr:uid="{BF1B171A-EC19-4C72-B29C-52565C44A566}"/>
    <cellStyle name="Vírgula 2 2 4 4 2 4" xfId="52977" xr:uid="{DDE1A688-BC79-4984-9B5A-43240312226A}"/>
    <cellStyle name="Vírgula 2 2 4 4 3" xfId="4317" xr:uid="{D275B690-B07E-4544-961D-FDBC6F1377F9}"/>
    <cellStyle name="Vírgula 2 2 4 4 3 2" xfId="55121" xr:uid="{D8A4E8B3-5C59-4AEC-BC3A-54F44D840B34}"/>
    <cellStyle name="Vírgula 2 2 4 4 3 3" xfId="53408" xr:uid="{BB3D6944-6DE4-4ADE-A5EE-6AA89C02E1F1}"/>
    <cellStyle name="Vírgula 2 2 4 4 4" xfId="47706" xr:uid="{262EE069-D85C-40FE-8F33-6FF0A12F4950}"/>
    <cellStyle name="Vírgula 2 2 4 4 4 2" xfId="54263" xr:uid="{72861A70-B9AE-4289-B3D6-E1654D2C6D4E}"/>
    <cellStyle name="Vírgula 2 2 4 4 5" xfId="1595" xr:uid="{5FB8BD4C-ADF7-4AFF-B6F7-3E9E7C47A2BC}"/>
    <cellStyle name="Vírgula 2 2 4 4 6" xfId="52550" xr:uid="{E6AA8CF2-563E-44F2-A954-78FB0B7C09A7}"/>
    <cellStyle name="Vírgula 2 2 4 5" xfId="2436" xr:uid="{73D5113B-67B6-4378-8CD5-69F1399E7956}"/>
    <cellStyle name="Vírgula 2 2 4 5 2" xfId="50787" xr:uid="{D621F6D8-8DBE-47A7-81AB-188C4D7656CD}"/>
    <cellStyle name="Vírgula 2 2 4 5 2 2" xfId="55335" xr:uid="{881CB92A-30BE-42FC-8864-DF8DD2DC390A}"/>
    <cellStyle name="Vírgula 2 2 4 5 2 3" xfId="53622" xr:uid="{EE8417E4-5AA6-4561-A3E4-C129DB531E4D}"/>
    <cellStyle name="Vírgula 2 2 4 5 3" xfId="48547" xr:uid="{7DA65FF6-DB34-4DB4-8A50-87A628DEE48E}"/>
    <cellStyle name="Vírgula 2 2 4 5 3 2" xfId="54477" xr:uid="{7A6EEB5F-3749-40AA-B57F-1EB1A89045EB}"/>
    <cellStyle name="Vírgula 2 2 4 5 4" xfId="52764" xr:uid="{FCCC67FE-14D0-41EA-8A2A-02D295324FC4}"/>
    <cellStyle name="Vírgula 2 2 4 6" xfId="4100" xr:uid="{333B0E7A-B189-4D23-AEFF-CBBAFDE3B2C9}"/>
    <cellStyle name="Vírgula 2 2 4 6 2" xfId="46837" xr:uid="{C77C0AB3-7382-456C-8956-AB9810AFFAB6}"/>
    <cellStyle name="Vírgula 2 2 4 6 2 2" xfId="54908" xr:uid="{21529F8B-A730-4C8B-A1DB-55241C6165AA}"/>
    <cellStyle name="Vírgula 2 2 4 6 3" xfId="53195" xr:uid="{A5B3E047-30B0-4999-BBE2-55C5A50DFAE6}"/>
    <cellStyle name="Vírgula 2 2 4 7" xfId="45710" xr:uid="{45C44AD2-0224-49B1-91AB-5F4F9C7F02A3}"/>
    <cellStyle name="Vírgula 2 2 4 7 2" xfId="49158" xr:uid="{9E921E47-DB9C-4745-80D9-CB7EC09759D7}"/>
    <cellStyle name="Vírgula 2 2 4 7 3" xfId="54050" xr:uid="{9DE33C74-9386-4802-A2EA-9102DD2053E4}"/>
    <cellStyle name="Vírgula 2 2 4 8" xfId="46166" xr:uid="{156591C3-7E1F-4DF2-BCA9-CE457EC4D823}"/>
    <cellStyle name="Vírgula 2 2 4 9" xfId="46501" xr:uid="{7D646D99-10C0-4A3F-8C12-270D63ED9C46}"/>
    <cellStyle name="Vírgula 2 2 5" xfId="81" xr:uid="{00E43C49-3291-475B-8338-93E7521336C4}"/>
    <cellStyle name="Vírgula 2 2 5 10" xfId="44309" xr:uid="{A831ADC5-D829-404A-BBC6-F641E52879BA}"/>
    <cellStyle name="Vírgula 2 2 5 11" xfId="624" xr:uid="{640221C6-B320-44DF-ABC7-D2F504008D59}"/>
    <cellStyle name="Vírgula 2 2 5 12" xfId="52370" xr:uid="{12B3026A-A521-457C-9E60-26938BE588C9}"/>
    <cellStyle name="Vírgula 2 2 5 2" xfId="193" xr:uid="{5888D8E0-1031-41BA-916B-A60E443C05E3}"/>
    <cellStyle name="Vírgula 2 2 5 2 2" xfId="407" xr:uid="{52B512F8-11DC-4214-80AE-734F0EF64C78}"/>
    <cellStyle name="Vírgula 2 2 5 2 2 2" xfId="3761" xr:uid="{8BD12836-1CDD-4342-A352-2FD21533415A}"/>
    <cellStyle name="Vírgula 2 2 5 2 2 2 2" xfId="52108" xr:uid="{F0A455E7-481A-4958-A103-CCACD7D4C5C8}"/>
    <cellStyle name="Vírgula 2 2 5 2 2 2 2 2" xfId="55692" xr:uid="{1C03DC2C-4D76-40BA-9CC8-A37249E9DBF5}"/>
    <cellStyle name="Vírgula 2 2 5 2 2 2 2 3" xfId="53979" xr:uid="{7167C7EF-B193-4DBD-89C1-3EC6B805BEC5}"/>
    <cellStyle name="Vírgula 2 2 5 2 2 2 3" xfId="54833" xr:uid="{7A5B6DF5-EB8B-4DEF-ACAB-F9DBEBB56992}"/>
    <cellStyle name="Vírgula 2 2 5 2 2 2 4" xfId="53120" xr:uid="{29480810-1738-41B3-98C5-412968C483BA}"/>
    <cellStyle name="Vírgula 2 2 5 2 2 3" xfId="4460" xr:uid="{31D87DD1-6BB7-421E-928E-359AF56C9B84}"/>
    <cellStyle name="Vírgula 2 2 5 2 2 3 2" xfId="55264" xr:uid="{FA60169B-7A59-4EDF-AE84-0928426D4FFE}"/>
    <cellStyle name="Vírgula 2 2 5 2 2 3 3" xfId="53551" xr:uid="{0126E810-AD0B-4466-9214-3125074A898F}"/>
    <cellStyle name="Vírgula 2 2 5 2 2 4" xfId="48162" xr:uid="{DF4B79F2-5946-451E-B535-8E8AA5A4D1D2}"/>
    <cellStyle name="Vírgula 2 2 5 2 2 4 2" xfId="54406" xr:uid="{2E54A76E-DB0D-4831-9C99-D3735CB5A80D}"/>
    <cellStyle name="Vírgula 2 2 5 2 2 5" xfId="2051" xr:uid="{F290C020-E0C2-4AFD-8316-0BCAF37C9FED}"/>
    <cellStyle name="Vírgula 2 2 5 2 2 6" xfId="52693" xr:uid="{C84C60ED-BADA-4C73-9854-BED24E9A5CEE}"/>
    <cellStyle name="Vírgula 2 2 5 2 3" xfId="2892" xr:uid="{26896206-DDC5-4095-BEEB-0DE581D47BE7}"/>
    <cellStyle name="Vírgula 2 2 5 2 3 2" xfId="51241" xr:uid="{F87D60C3-43A7-4508-ABCF-EA453C2278E4}"/>
    <cellStyle name="Vírgula 2 2 5 2 3 2 2" xfId="55478" xr:uid="{76C63179-BEBE-4360-9883-48AA81906646}"/>
    <cellStyle name="Vírgula 2 2 5 2 3 2 3" xfId="53765" xr:uid="{5928DFBE-E97D-49E6-A729-90488F862A46}"/>
    <cellStyle name="Vírgula 2 2 5 2 3 3" xfId="54620" xr:uid="{66AE658E-3588-4FC7-823A-6DDA6553A6BC}"/>
    <cellStyle name="Vírgula 2 2 5 2 3 4" xfId="52907" xr:uid="{5109A969-CED8-42EF-ACE1-717331C31BC3}"/>
    <cellStyle name="Vírgula 2 2 5 2 4" xfId="4246" xr:uid="{375902D4-9A75-49FD-8F16-8DFB763FE69D}"/>
    <cellStyle name="Vírgula 2 2 5 2 4 2" xfId="55051" xr:uid="{C5617F9B-CE1B-42F7-97B8-877622A9734E}"/>
    <cellStyle name="Vírgula 2 2 5 2 4 3" xfId="53338" xr:uid="{A419307F-087C-4AEC-8CC7-60D79A3D0B77}"/>
    <cellStyle name="Vírgula 2 2 5 2 5" xfId="47293" xr:uid="{9F27B402-83A2-4AC1-9355-4D0FD5A2A12A}"/>
    <cellStyle name="Vírgula 2 2 5 2 5 2" xfId="54193" xr:uid="{49D43DE9-6DED-4BB3-B62A-89F62E59E4AC}"/>
    <cellStyle name="Vírgula 2 2 5 2 6" xfId="1180" xr:uid="{D2CDA7AC-B348-40D5-BAC0-76EC2CC2DAB1}"/>
    <cellStyle name="Vírgula 2 2 5 2 7" xfId="52480" xr:uid="{FCBE5E19-2339-4C0D-8108-8A66E64F4F69}"/>
    <cellStyle name="Vírgula 2 2 5 3" xfId="297" xr:uid="{7E4D25BD-6773-4134-AEAD-3DED33629B23}"/>
    <cellStyle name="Vírgula 2 2 5 3 2" xfId="3207" xr:uid="{CEE764AF-9D1E-4D5A-B72A-8730D0E6398C}"/>
    <cellStyle name="Vírgula 2 2 5 3 2 2" xfId="51556" xr:uid="{3A766B87-5CA2-4DA5-8EB7-F226A63B97AF}"/>
    <cellStyle name="Vírgula 2 2 5 3 2 2 2" xfId="55582" xr:uid="{F17D7C2D-F2B1-4F77-A687-BEC4D954F453}"/>
    <cellStyle name="Vírgula 2 2 5 3 2 2 3" xfId="53869" xr:uid="{721A7B7C-B061-479E-80C9-E3735FB729AA}"/>
    <cellStyle name="Vírgula 2 2 5 3 2 3" xfId="54723" xr:uid="{54138CEC-C50D-4BCA-A2B8-D9273DD77A8E}"/>
    <cellStyle name="Vírgula 2 2 5 3 2 4" xfId="53010" xr:uid="{2672F7A8-E34C-470A-86B9-8B66AF65EE59}"/>
    <cellStyle name="Vírgula 2 2 5 3 3" xfId="4350" xr:uid="{CD968EAD-B497-4BE7-8884-56051E5E24CF}"/>
    <cellStyle name="Vírgula 2 2 5 3 3 2" xfId="55154" xr:uid="{4D235DDA-C132-4E36-8E6D-F59ADA3EA23A}"/>
    <cellStyle name="Vírgula 2 2 5 3 3 3" xfId="53441" xr:uid="{3036C14A-EAEC-424E-ADA0-F2BE900E9388}"/>
    <cellStyle name="Vírgula 2 2 5 3 4" xfId="47608" xr:uid="{D673C11A-6650-4C9B-AE27-40B45FCD5588}"/>
    <cellStyle name="Vírgula 2 2 5 3 4 2" xfId="54296" xr:uid="{8A8E1189-C29B-4BDA-93CA-B516DD81F5FB}"/>
    <cellStyle name="Vírgula 2 2 5 3 5" xfId="1497" xr:uid="{BF34A0E1-66E3-4945-8FCC-0AB63DCF1533}"/>
    <cellStyle name="Vírgula 2 2 5 3 6" xfId="52583" xr:uid="{9616FCE1-5DE2-4719-8646-806EFC63FB66}"/>
    <cellStyle name="Vírgula 2 2 5 4" xfId="2338" xr:uid="{45CCB198-3028-4153-B64B-F456F5319DAC}"/>
    <cellStyle name="Vírgula 2 2 5 4 2" xfId="50689" xr:uid="{7E1DF967-4288-48FF-9E50-4702A5AE4A97}"/>
    <cellStyle name="Vírgula 2 2 5 4 2 2" xfId="55368" xr:uid="{7DBB77CB-6E60-4BC7-B8AD-A1A3A4256162}"/>
    <cellStyle name="Vírgula 2 2 5 4 2 3" xfId="53655" xr:uid="{2C3C39CB-0CE3-45F9-BF60-7601F8E58EA7}"/>
    <cellStyle name="Vírgula 2 2 5 4 3" xfId="48449" xr:uid="{A5FD0B81-5210-45F2-91F6-1BF45E7F02A8}"/>
    <cellStyle name="Vírgula 2 2 5 4 3 2" xfId="54510" xr:uid="{F83E7049-155C-4E65-8156-8DBEC8FF089F}"/>
    <cellStyle name="Vírgula 2 2 5 4 4" xfId="52797" xr:uid="{C85FF804-9680-47A9-957F-B8B34880DC5E}"/>
    <cellStyle name="Vírgula 2 2 5 5" xfId="4134" xr:uid="{90AF25B4-F387-44ED-AB34-2105EA369183}"/>
    <cellStyle name="Vírgula 2 2 5 5 2" xfId="46739" xr:uid="{684366AE-EDE0-4B1F-9C37-18F7BF50F3B0}"/>
    <cellStyle name="Vírgula 2 2 5 5 2 2" xfId="54941" xr:uid="{9B8F9CE8-C396-4012-950E-A430A882A595}"/>
    <cellStyle name="Vírgula 2 2 5 5 3" xfId="53228" xr:uid="{965D09C2-B3DA-4C89-8B20-A0268D30FDBA}"/>
    <cellStyle name="Vírgula 2 2 5 6" xfId="45622" xr:uid="{5DB4CB34-05E6-433D-B268-CE7A615D10DC}"/>
    <cellStyle name="Vírgula 2 2 5 6 2" xfId="49060" xr:uid="{D033DD10-7F93-4648-B13E-CD2A94BF30B9}"/>
    <cellStyle name="Vírgula 2 2 5 6 3" xfId="54083" xr:uid="{9A38535F-ABB1-4B21-B2C2-259277CFCC42}"/>
    <cellStyle name="Vírgula 2 2 5 7" xfId="46068" xr:uid="{50B1EF1D-1B18-4786-B37A-826F8A2D7ACE}"/>
    <cellStyle name="Vírgula 2 2 5 8" xfId="46403" xr:uid="{C72B7BB8-49E9-419C-9A24-543A225E45DC}"/>
    <cellStyle name="Vírgula 2 2 5 9" xfId="44939" xr:uid="{36569724-77D8-4D56-9273-A844059B5871}"/>
    <cellStyle name="Vírgula 2 2 6" xfId="148" xr:uid="{52C7A02A-A63B-4E2D-9E3B-97D7845671D8}"/>
    <cellStyle name="Vírgula 2 2 6 10" xfId="52436" xr:uid="{85B719F6-8200-42FC-BA18-2AF661205547}"/>
    <cellStyle name="Vírgula 2 2 6 2" xfId="363" xr:uid="{F46AE149-E203-4D31-BC21-A556D5E707F3}"/>
    <cellStyle name="Vírgula 2 2 6 2 2" xfId="3508" xr:uid="{E0BEC81A-3A34-4A77-96E2-96A13AD36709}"/>
    <cellStyle name="Vírgula 2 2 6 2 2 2" xfId="51855" xr:uid="{40F38202-78A3-48B9-B830-428E4396ED1C}"/>
    <cellStyle name="Vírgula 2 2 6 2 2 2 2" xfId="55648" xr:uid="{59CEE184-07E2-4FD8-951F-4D7C31D49FCA}"/>
    <cellStyle name="Vírgula 2 2 6 2 2 2 3" xfId="53935" xr:uid="{2489C0F7-A305-41CE-9808-C38D8FB1B057}"/>
    <cellStyle name="Vírgula 2 2 6 2 2 3" xfId="54789" xr:uid="{B240C650-D97B-42B9-91BC-CD4BB508F7EC}"/>
    <cellStyle name="Vírgula 2 2 6 2 2 4" xfId="53076" xr:uid="{74B7AE0A-511D-4CC0-B017-3B200DEFC5A8}"/>
    <cellStyle name="Vírgula 2 2 6 2 3" xfId="4416" xr:uid="{6F0A23E8-A769-41A9-80B9-9AA310E8E5AF}"/>
    <cellStyle name="Vírgula 2 2 6 2 3 2" xfId="55220" xr:uid="{159A12E2-261E-479A-B4E8-F59E810A4A93}"/>
    <cellStyle name="Vírgula 2 2 6 2 3 3" xfId="53507" xr:uid="{52E041DA-7715-4794-A518-B8FC1EBFAF09}"/>
    <cellStyle name="Vírgula 2 2 6 2 4" xfId="47909" xr:uid="{2BBC6C68-A3B2-4C3A-A450-2D5668655544}"/>
    <cellStyle name="Vírgula 2 2 6 2 4 2" xfId="54362" xr:uid="{F3392FB7-9B21-4757-A9DA-8B0F37F557B4}"/>
    <cellStyle name="Vírgula 2 2 6 2 5" xfId="1798" xr:uid="{FECBED57-2972-4B00-842D-A80A67665CBF}"/>
    <cellStyle name="Vírgula 2 2 6 2 6" xfId="52649" xr:uid="{B44D4890-4C89-4991-B27E-D4E6DC867141}"/>
    <cellStyle name="Vírgula 2 2 6 3" xfId="2639" xr:uid="{04D1D026-A1F6-4772-8297-85E9F03573E7}"/>
    <cellStyle name="Vírgula 2 2 6 3 2" xfId="50988" xr:uid="{5068D9FF-56EF-4CF8-BF8A-712232273AD7}"/>
    <cellStyle name="Vírgula 2 2 6 3 2 2" xfId="55434" xr:uid="{110AFD25-E26A-43E5-95E9-C707CEAADF29}"/>
    <cellStyle name="Vírgula 2 2 6 3 2 3" xfId="53721" xr:uid="{6434DBA0-4819-4EB7-83FA-CF6E48FD2AA1}"/>
    <cellStyle name="Vírgula 2 2 6 3 3" xfId="48745" xr:uid="{6950002E-F0FB-4B1E-BE6B-0E8C7A488E56}"/>
    <cellStyle name="Vírgula 2 2 6 3 3 2" xfId="54576" xr:uid="{93B3B0B8-8A5E-4684-AA23-DD96AEAB24E6}"/>
    <cellStyle name="Vírgula 2 2 6 3 4" xfId="52863" xr:uid="{3D8D6830-F19D-4B2E-9DCA-9E86DB7DAEC4}"/>
    <cellStyle name="Vírgula 2 2 6 4" xfId="4201" xr:uid="{655C9BA9-4FAC-4E0C-9995-80BBD0AEFD36}"/>
    <cellStyle name="Vírgula 2 2 6 4 2" xfId="47040" xr:uid="{198189EC-B9A9-484B-AB2F-D7BB27FDF9F7}"/>
    <cellStyle name="Vírgula 2 2 6 4 2 2" xfId="55007" xr:uid="{9A000538-A2EE-4342-B6C9-0EA8E20218A5}"/>
    <cellStyle name="Vírgula 2 2 6 4 3" xfId="53294" xr:uid="{D6BAED63-D6B6-4940-A2CF-9EDDDB3D0608}"/>
    <cellStyle name="Vírgula 2 2 6 5" xfId="45955" xr:uid="{AA285001-62F8-4408-965F-A2B06D313223}"/>
    <cellStyle name="Vírgula 2 2 6 5 2" xfId="49356" xr:uid="{72533F02-A496-4DA6-8693-146B9E3B64AF}"/>
    <cellStyle name="Vírgula 2 2 6 5 3" xfId="54149" xr:uid="{F8831FE6-7858-483E-8EF9-1A5BD5503EE5}"/>
    <cellStyle name="Vírgula 2 2 6 6" xfId="46334" xr:uid="{9AAC9FD2-E3DC-4A75-98AE-CC70E58A2E94}"/>
    <cellStyle name="Vírgula 2 2 6 7" xfId="44836" xr:uid="{9821ABA1-80A3-49F7-8C0E-C367DACB4C59}"/>
    <cellStyle name="Vírgula 2 2 6 8" xfId="44200" xr:uid="{E7AABB1D-63AB-461D-9C1D-1D76329C18F2}"/>
    <cellStyle name="Vírgula 2 2 6 9" xfId="926" xr:uid="{7AE11412-C712-4E73-9ED3-0F5A06A472F4}"/>
    <cellStyle name="Vírgula 2 2 7" xfId="253" xr:uid="{73C13F87-B557-4CDA-8325-E6C2B3C14522}"/>
    <cellStyle name="Vírgula 2 2 7 2" xfId="1846" xr:uid="{AF21AFE0-61E6-4C27-9B2F-EE23EBC12909}"/>
    <cellStyle name="Vírgula 2 2 7 2 2" xfId="3556" xr:uid="{7D7EEAA7-A483-4E91-A749-2819CC94860C}"/>
    <cellStyle name="Vírgula 2 2 7 2 2 2" xfId="51903" xr:uid="{E1871E50-6216-4F34-9E1D-84520FBD3F49}"/>
    <cellStyle name="Vírgula 2 2 7 2 2 2 2" xfId="55538" xr:uid="{667E51CE-970D-4058-9A83-D85976BE5A41}"/>
    <cellStyle name="Vírgula 2 2 7 2 2 3" xfId="53825" xr:uid="{53B6E3D2-3992-46DA-B617-410BFC25151E}"/>
    <cellStyle name="Vírgula 2 2 7 2 3" xfId="50211" xr:uid="{B0B76A60-DA30-4A7E-B9D9-2DA960254323}"/>
    <cellStyle name="Vírgula 2 2 7 2 3 2" xfId="54679" xr:uid="{C3179796-9F64-4167-B3CB-A4E97DAD404A}"/>
    <cellStyle name="Vírgula 2 2 7 2 4" xfId="47957" xr:uid="{C935048F-3C8A-4785-8DDD-2A8CE6846508}"/>
    <cellStyle name="Vírgula 2 2 7 2 5" xfId="52966" xr:uid="{F0B2E3E0-41BD-4334-A151-051E2BB6F9DF}"/>
    <cellStyle name="Vírgula 2 2 7 3" xfId="2687" xr:uid="{D1F44EAB-5A23-4C2B-869E-DEFE3BFD7E6D}"/>
    <cellStyle name="Vírgula 2 2 7 3 2" xfId="51036" xr:uid="{DF3CA442-0400-42AC-A08C-2AC01DFEA1B0}"/>
    <cellStyle name="Vírgula 2 2 7 3 2 2" xfId="55110" xr:uid="{1E134BE9-A10E-44CD-89FD-3077589CC6B7}"/>
    <cellStyle name="Vírgula 2 2 7 3 3" xfId="48792" xr:uid="{1775BC26-F161-4F1F-9C27-3F46F1354497}"/>
    <cellStyle name="Vírgula 2 2 7 3 4" xfId="53397" xr:uid="{6867062F-9929-4617-A32E-00ABF35A2D89}"/>
    <cellStyle name="Vírgula 2 2 7 4" xfId="4306" xr:uid="{A988B5DC-4638-46F8-8FD1-19A46A89C405}"/>
    <cellStyle name="Vírgula 2 2 7 4 2" xfId="54252" xr:uid="{E50F67F8-0750-4E7E-AE72-4DD87DB36181}"/>
    <cellStyle name="Vírgula 2 2 7 5" xfId="47088" xr:uid="{1C60C729-EB7F-4FB3-89B7-DBAD5F5C31F1}"/>
    <cellStyle name="Vírgula 2 2 7 6" xfId="44717" xr:uid="{8E258F34-B3B1-4244-AACB-E250FAE87939}"/>
    <cellStyle name="Vírgula 2 2 7 7" xfId="975" xr:uid="{37C475ED-146D-40C2-809B-3A0FDB8160F9}"/>
    <cellStyle name="Vírgula 2 2 7 8" xfId="52539" xr:uid="{31D0F1A7-DB57-4857-9892-68DBE9E3C7EA}"/>
    <cellStyle name="Vírgula 2 2 8" xfId="1067" xr:uid="{254A5840-BAF3-49A8-BCC5-815ABF489BF5}"/>
    <cellStyle name="Vírgula 2 2 8 2" xfId="1938" xr:uid="{DA22334F-03C6-4F3C-ADC6-47A4748A972B}"/>
    <cellStyle name="Vírgula 2 2 8 2 2" xfId="3648" xr:uid="{670C1904-2BA6-40D2-98CC-2B4F8F8977F6}"/>
    <cellStyle name="Vírgula 2 2 8 2 2 2" xfId="51995" xr:uid="{3D649AB7-B365-4D69-994D-E37B48073ECF}"/>
    <cellStyle name="Vírgula 2 2 8 2 2 3" xfId="55324" xr:uid="{134E6BDC-31F7-4954-9EE8-1DF1BB9D301B}"/>
    <cellStyle name="Vírgula 2 2 8 2 3" xfId="50301" xr:uid="{9AB9A351-1764-4382-A718-FC8F633D9D91}"/>
    <cellStyle name="Vírgula 2 2 8 2 4" xfId="48049" xr:uid="{C57FA36F-22B9-40CC-94BB-614D5FB113A0}"/>
    <cellStyle name="Vírgula 2 2 8 2 5" xfId="53611" xr:uid="{6D6A3637-202A-4330-B544-07F93D1D7F2B}"/>
    <cellStyle name="Vírgula 2 2 8 3" xfId="2779" xr:uid="{A8D07B18-3C37-4AD0-BE3B-8B35044FA9DE}"/>
    <cellStyle name="Vírgula 2 2 8 3 2" xfId="51128" xr:uid="{48892B34-6D6A-4609-9C38-53329AE11CDA}"/>
    <cellStyle name="Vírgula 2 2 8 3 3" xfId="54466" xr:uid="{9F8534C2-432D-4B8E-A479-3354BDC45052}"/>
    <cellStyle name="Vírgula 2 2 8 4" xfId="49494" xr:uid="{E6A0C11D-5E30-4177-8982-407C6277D56C}"/>
    <cellStyle name="Vírgula 2 2 8 5" xfId="47180" xr:uid="{9882FC26-8F1C-4514-B795-2D675ED453FC}"/>
    <cellStyle name="Vírgula 2 2 8 6" xfId="45326" xr:uid="{670D2A6F-2B27-4742-A175-49E6C01F425B}"/>
    <cellStyle name="Vírgula 2 2 8 7" xfId="52753" xr:uid="{DA985FC5-B809-4AF3-9E8E-4A740FE27AD8}"/>
    <cellStyle name="Vírgula 2 2 9" xfId="1430" xr:uid="{7066D1FD-A0D9-4E48-AEC3-07AB5603C8CB}"/>
    <cellStyle name="Vírgula 2 2 9 2" xfId="3140" xr:uid="{3BB293C7-E5DE-4D48-8392-2A138C597A0B}"/>
    <cellStyle name="Vírgula 2 2 9 2 2" xfId="51489" xr:uid="{857824E6-1D44-4E62-9D02-8E3B1E6A8002}"/>
    <cellStyle name="Vírgula 2 2 9 2 3" xfId="54897" xr:uid="{D2BC91BA-2E1B-4412-8A5F-EF0E914C4C1E}"/>
    <cellStyle name="Vírgula 2 2 9 3" xfId="49817" xr:uid="{4F5A83A5-7725-472C-8AE3-36EB48D3D609}"/>
    <cellStyle name="Vírgula 2 2 9 4" xfId="47541" xr:uid="{A4370696-2620-4B6B-8D47-7590CDCF5F02}"/>
    <cellStyle name="Vírgula 2 2 9 5" xfId="53184" xr:uid="{376AD165-F1CE-45D6-A8CE-98B4BD2C1FA7}"/>
    <cellStyle name="Vírgula 2 20" xfId="44506" xr:uid="{921945C5-CD17-40D0-8BF4-46DA2B468395}"/>
    <cellStyle name="Vírgula 2 21" xfId="44048" xr:uid="{B6F8FD69-E50F-4DA1-AA67-3D4DFD0DB5EE}"/>
    <cellStyle name="Vírgula 2 22" xfId="52318" xr:uid="{8599D254-547B-453F-AD90-661A7CCE63C9}"/>
    <cellStyle name="Vírgula 2 23" xfId="503" xr:uid="{2CE3249E-9D90-43CE-87EC-F3110ED84890}"/>
    <cellStyle name="Vírgula 2 3" xfId="34" xr:uid="{C3B5DC29-3781-47E6-AC39-906D70E2B00E}"/>
    <cellStyle name="Vírgula 2 3 10" xfId="2285" xr:uid="{D5AC2AA3-0A1C-4514-89C3-1A4A002AA80E}"/>
    <cellStyle name="Vírgula 2 3 10 2" xfId="50636" xr:uid="{7421A822-0770-48AC-9FFC-19AF4F3EDD75}"/>
    <cellStyle name="Vírgula 2 3 10 3" xfId="48396" xr:uid="{5ED3F7F1-1365-44DE-B762-7FF0536A4FE6}"/>
    <cellStyle name="Vírgula 2 3 11" xfId="3999" xr:uid="{38F16D13-5D07-40FF-BF31-13111B8320E6}"/>
    <cellStyle name="Vírgula 2 3 11 2" xfId="49006" xr:uid="{1773A5CF-81A0-49C4-8DEA-7CCE6D2F075E}"/>
    <cellStyle name="Vírgula 2 3 11 3" xfId="46640" xr:uid="{FF393D5A-D099-41BF-9CF5-829E68FD6E30}"/>
    <cellStyle name="Vírgula 2 3 12" xfId="4101" xr:uid="{61BCCCAB-2CDA-4014-9FAF-236000272E2E}"/>
    <cellStyle name="Vírgula 2 3 13" xfId="43981" xr:uid="{43DF966A-8B81-4ED8-BB29-4B6001925E9A}"/>
    <cellStyle name="Vírgula 2 3 14" xfId="46300" xr:uid="{A8C8CBEA-6A9B-457A-982B-E5D8EDEFD10F}"/>
    <cellStyle name="Vírgula 2 3 15" xfId="44521" xr:uid="{8BA03F52-0F91-4028-8884-8CEC69A8539A}"/>
    <cellStyle name="Vírgula 2 3 16" xfId="44063" xr:uid="{E32FF32C-DC95-4232-A1B8-8BFD36E2E3BB}"/>
    <cellStyle name="Vírgula 2 3 17" xfId="547" xr:uid="{525DF0BF-D5A1-4DB6-BAF2-F809884A7981}"/>
    <cellStyle name="Vírgula 2 3 18" xfId="52338" xr:uid="{917E3934-D165-49C6-A279-2D0116041BAB}"/>
    <cellStyle name="Vírgula 2 3 2" xfId="99" xr:uid="{00914444-6CB0-4C27-9E9F-BBBDEC2C68F8}"/>
    <cellStyle name="Vírgula 2 3 2 10" xfId="46448" xr:uid="{5EC6A8A0-B50D-4453-8826-8E3A1D1DE5B1}"/>
    <cellStyle name="Vírgula 2 3 2 11" xfId="44628" xr:uid="{4BA282F0-B3F8-4B93-A14B-902EA4566451}"/>
    <cellStyle name="Vírgula 2 3 2 12" xfId="44170" xr:uid="{89493B28-7AAA-4A3C-8D39-3A7EC9816A0D}"/>
    <cellStyle name="Vírgula 2 3 2 13" xfId="52388" xr:uid="{DD320EE1-0981-479C-A739-1B684005D326}"/>
    <cellStyle name="Vírgula 2 3 2 2" xfId="211" xr:uid="{1789B6E6-6771-4099-9A5F-40F72A7F6F95}"/>
    <cellStyle name="Vírgula 2 3 2 2 10" xfId="44493" xr:uid="{10A0FC8A-994E-4DD1-BC80-B6DEF14ADB2F}"/>
    <cellStyle name="Vírgula 2 3 2 2 11" xfId="818" xr:uid="{CEA96DDA-C8C4-490F-86B2-D22D879A62EE}"/>
    <cellStyle name="Vírgula 2 3 2 2 12" xfId="52498" xr:uid="{768B375E-84E1-4753-B629-42B0B20FFC8B}"/>
    <cellStyle name="Vírgula 2 3 2 2 2" xfId="425" xr:uid="{0B7AD51E-E9F8-4879-A47F-4CA955310253}"/>
    <cellStyle name="Vírgula 2 3 2 2 2 2" xfId="2244" xr:uid="{D9FC1554-49AF-4542-B8EC-AABEE93F6C55}"/>
    <cellStyle name="Vírgula 2 3 2 2 2 2 2" xfId="3954" xr:uid="{798CE855-33F9-41B8-8AC3-69D49F9EDDBD}"/>
    <cellStyle name="Vírgula 2 3 2 2 2 2 2 2" xfId="52301" xr:uid="{2B27C869-49CB-4CC0-8486-DC637E6DEDFB}"/>
    <cellStyle name="Vírgula 2 3 2 2 2 2 2 2 2" xfId="55710" xr:uid="{F10BA135-AA95-42DE-B8A7-FCAA8A7BF311}"/>
    <cellStyle name="Vírgula 2 3 2 2 2 2 2 3" xfId="53997" xr:uid="{B519D900-1D7A-48CF-8236-AE41039489ED}"/>
    <cellStyle name="Vírgula 2 3 2 2 2 2 3" xfId="50595" xr:uid="{0C6371E9-16F2-4F7A-96AD-7B63081F15B2}"/>
    <cellStyle name="Vírgula 2 3 2 2 2 2 3 2" xfId="54851" xr:uid="{BFC874AD-46EE-40AE-9B03-38F33B05A297}"/>
    <cellStyle name="Vírgula 2 3 2 2 2 2 4" xfId="48355" xr:uid="{B1DAECEF-7600-43BA-B595-97C102D9FD37}"/>
    <cellStyle name="Vírgula 2 3 2 2 2 2 5" xfId="53138" xr:uid="{03213B95-ABC3-47F8-97F3-57DC3CBD35EE}"/>
    <cellStyle name="Vírgula 2 3 2 2 2 3" xfId="3085" xr:uid="{56D70969-B7A1-4A9A-A135-B79F7CCB97FC}"/>
    <cellStyle name="Vírgula 2 3 2 2 2 3 2" xfId="51434" xr:uid="{6B9AD25A-6D18-4C3B-9BEB-8961E7F1E20F}"/>
    <cellStyle name="Vírgula 2 3 2 2 2 3 2 2" xfId="55282" xr:uid="{F90F27C6-8726-43F1-A3D0-0EE20DBE586B}"/>
    <cellStyle name="Vírgula 2 3 2 2 2 3 3" xfId="53569" xr:uid="{A1C47F8E-4E81-485C-9370-CD948FEDF4E5}"/>
    <cellStyle name="Vírgula 2 3 2 2 2 4" xfId="4478" xr:uid="{C20436FE-BF71-4C0D-929F-6AFAB6897F43}"/>
    <cellStyle name="Vírgula 2 3 2 2 2 4 2" xfId="54424" xr:uid="{317E1AD5-2AF0-4804-A655-467A4008AC21}"/>
    <cellStyle name="Vírgula 2 3 2 2 2 5" xfId="47486" xr:uid="{E85A05B9-673C-4D5E-85DB-5D91788A47ED}"/>
    <cellStyle name="Vírgula 2 3 2 2 2 6" xfId="1373" xr:uid="{79D794B6-B39C-41DD-8B86-473B35857049}"/>
    <cellStyle name="Vírgula 2 3 2 2 2 7" xfId="52711" xr:uid="{52B7E00C-D2E1-4D08-B36C-3CCA717CDADC}"/>
    <cellStyle name="Vírgula 2 3 2 2 3" xfId="1690" xr:uid="{58E1FC57-60BD-44BA-90E7-3D35D6961FC7}"/>
    <cellStyle name="Vírgula 2 3 2 2 3 2" xfId="3400" xr:uid="{5DE5A705-A82B-4968-B142-A44FD11BC3FA}"/>
    <cellStyle name="Vírgula 2 3 2 2 3 2 2" xfId="51749" xr:uid="{03BF8F34-45CA-4701-9BC6-ED60A260FDBD}"/>
    <cellStyle name="Vírgula 2 3 2 2 3 2 2 2" xfId="55496" xr:uid="{B80437A7-3A84-498B-A9CB-847D96A19DF5}"/>
    <cellStyle name="Vírgula 2 3 2 2 3 2 3" xfId="53783" xr:uid="{662BD1AD-FA05-4ADD-8D35-D74861C40C28}"/>
    <cellStyle name="Vírgula 2 3 2 2 3 3" xfId="50065" xr:uid="{A5594DD5-BFB1-42D3-8362-EDEB040A9A05}"/>
    <cellStyle name="Vírgula 2 3 2 2 3 3 2" xfId="54638" xr:uid="{61F377BA-2C64-4F03-996A-53A628D6A511}"/>
    <cellStyle name="Vírgula 2 3 2 2 3 4" xfId="47801" xr:uid="{0AA1C297-93CE-45BA-B93D-A62AF631D5B9}"/>
    <cellStyle name="Vírgula 2 3 2 2 3 5" xfId="52925" xr:uid="{A8857EC7-DC7A-4B6E-AAA1-1DDC058803C6}"/>
    <cellStyle name="Vírgula 2 3 2 2 4" xfId="2531" xr:uid="{6C4A2159-6721-45CC-9FF9-E17426D13B03}"/>
    <cellStyle name="Vírgula 2 3 2 2 4 2" xfId="50882" xr:uid="{3E932C7B-A0F7-4A9B-A2F3-661B72B8C055}"/>
    <cellStyle name="Vírgula 2 3 2 2 4 2 2" xfId="55069" xr:uid="{848C85F5-8D44-4D63-A101-FF1D923EAEB9}"/>
    <cellStyle name="Vírgula 2 3 2 2 4 3" xfId="48642" xr:uid="{FF9308F5-97FF-406B-9372-5DA0E32EF86A}"/>
    <cellStyle name="Vírgula 2 3 2 2 4 4" xfId="53356" xr:uid="{687F363B-253C-4E17-A78C-03DA01DCF596}"/>
    <cellStyle name="Vírgula 2 3 2 2 5" xfId="4264" xr:uid="{D8C6E0AB-8A21-41B4-80B7-3E57EF962C0B}"/>
    <cellStyle name="Vírgula 2 3 2 2 5 2" xfId="46932" xr:uid="{D87D65D5-FC3D-4185-A767-D2832D967FD9}"/>
    <cellStyle name="Vírgula 2 3 2 2 5 3" xfId="54211" xr:uid="{8031DCA1-25B8-4ADD-9B9C-03ACEB468CF8}"/>
    <cellStyle name="Vírgula 2 3 2 2 6" xfId="45793" xr:uid="{9ADA55DE-F620-4F39-AF64-767ADDA00DA8}"/>
    <cellStyle name="Vírgula 2 3 2 2 6 2" xfId="49253" xr:uid="{92D50A8F-731A-4D53-BBD6-C5C0891793A7}"/>
    <cellStyle name="Vírgula 2 3 2 2 7" xfId="46261" xr:uid="{5CBF4103-898B-43A4-B332-1A078958931C}"/>
    <cellStyle name="Vírgula 2 3 2 2 8" xfId="46596" xr:uid="{7DB1EE75-1BE2-4D39-86AE-8981E37BBDBB}"/>
    <cellStyle name="Vírgula 2 3 2 2 9" xfId="45093" xr:uid="{8A06A18A-0372-451C-B95E-2AFC4312A466}"/>
    <cellStyle name="Vírgula 2 3 2 3" xfId="315" xr:uid="{BDB987A8-4FE9-47EF-A8B8-ACD928B94CEE}"/>
    <cellStyle name="Vírgula 2 3 2 3 10" xfId="669" xr:uid="{D44D072E-66E6-4C78-9C40-E0A3E0CDBE51}"/>
    <cellStyle name="Vírgula 2 3 2 3 11" xfId="52601" xr:uid="{553FA8D0-46FD-4319-86FE-252AC64342FB}"/>
    <cellStyle name="Vírgula 2 3 2 3 2" xfId="1225" xr:uid="{44CDD884-5A9A-4635-AD65-2C2BE6652EB2}"/>
    <cellStyle name="Vírgula 2 3 2 3 2 2" xfId="2096" xr:uid="{2C4775D2-B03F-49AF-AB8B-3D187D90A8E4}"/>
    <cellStyle name="Vírgula 2 3 2 3 2 2 2" xfId="3806" xr:uid="{8A73E6F7-334A-45F1-B73B-DAA553D6C57D}"/>
    <cellStyle name="Vírgula 2 3 2 3 2 2 2 2" xfId="52153" xr:uid="{49BE9687-D896-4464-8938-E051547A07A7}"/>
    <cellStyle name="Vírgula 2 3 2 3 2 2 2 3" xfId="55600" xr:uid="{988EE7F7-61C5-4F61-8007-5BDF753402E2}"/>
    <cellStyle name="Vírgula 2 3 2 3 2 2 3" xfId="50456" xr:uid="{29B985D7-E082-4832-A903-FABBD34F4583}"/>
    <cellStyle name="Vírgula 2 3 2 3 2 2 4" xfId="48207" xr:uid="{363597C3-41C6-4606-B06C-8287A5AFAB1A}"/>
    <cellStyle name="Vírgula 2 3 2 3 2 2 5" xfId="53887" xr:uid="{C467A675-BB5B-4EEC-BDBF-E2709995B8E8}"/>
    <cellStyle name="Vírgula 2 3 2 3 2 3" xfId="2937" xr:uid="{59A64811-AF3A-4FF8-80A5-B4A825CD6D48}"/>
    <cellStyle name="Vírgula 2 3 2 3 2 3 2" xfId="51286" xr:uid="{AA11B9A0-9C46-4C10-8369-CDEA55EAC114}"/>
    <cellStyle name="Vírgula 2 3 2 3 2 3 3" xfId="54741" xr:uid="{3352EE8C-98C7-4D22-A4D1-17FF11A6341F}"/>
    <cellStyle name="Vírgula 2 3 2 3 2 4" xfId="49641" xr:uid="{A79D4FF4-E30E-40F7-B2FD-859E465EED14}"/>
    <cellStyle name="Vírgula 2 3 2 3 2 5" xfId="47338" xr:uid="{922E7D38-17D3-46AC-8575-2BAA44B18AF6}"/>
    <cellStyle name="Vírgula 2 3 2 3 2 6" xfId="53028" xr:uid="{D7366291-3487-44C5-8754-2E4F9C0953FE}"/>
    <cellStyle name="Vírgula 2 3 2 3 3" xfId="1542" xr:uid="{A79E48B7-D268-40B2-9AEE-FEA5A3F13D58}"/>
    <cellStyle name="Vírgula 2 3 2 3 3 2" xfId="3252" xr:uid="{76674E3C-A016-41B5-9A35-0D063DACDD2B}"/>
    <cellStyle name="Vírgula 2 3 2 3 3 2 2" xfId="51601" xr:uid="{85E4C7D2-F0B6-46A0-8E72-1A0649EBC6CC}"/>
    <cellStyle name="Vírgula 2 3 2 3 3 2 3" xfId="55172" xr:uid="{25C3532E-67E6-4476-BF5D-B10666CE692A}"/>
    <cellStyle name="Vírgula 2 3 2 3 3 3" xfId="49926" xr:uid="{F2751508-4CC7-494C-BEAA-A5D496B3017D}"/>
    <cellStyle name="Vírgula 2 3 2 3 3 4" xfId="47653" xr:uid="{00F9809B-C1E5-441F-BFBB-696EE6CB6416}"/>
    <cellStyle name="Vírgula 2 3 2 3 3 5" xfId="53459" xr:uid="{9D2341B4-7823-4735-9E92-2F0167E97FF6}"/>
    <cellStyle name="Vírgula 2 3 2 3 4" xfId="2383" xr:uid="{96811CB8-0D49-48FB-9DC3-6B3D08AA6CAA}"/>
    <cellStyle name="Vírgula 2 3 2 3 4 2" xfId="50734" xr:uid="{86915FAC-4A1E-4FD2-B15F-81C454B5533A}"/>
    <cellStyle name="Vírgula 2 3 2 3 4 3" xfId="48494" xr:uid="{A400C718-902E-49F6-A7D3-E3FD8C1211EE}"/>
    <cellStyle name="Vírgula 2 3 2 3 4 4" xfId="54314" xr:uid="{C1CA5571-F996-477D-950B-5396E0C53873}"/>
    <cellStyle name="Vírgula 2 3 2 3 5" xfId="4368" xr:uid="{A46A487C-5208-4AF0-8BC8-7B3A1DEC9A7A}"/>
    <cellStyle name="Vírgula 2 3 2 3 5 2" xfId="49105" xr:uid="{E361A8B9-DE99-419A-A958-42D5BFCC0F09}"/>
    <cellStyle name="Vírgula 2 3 2 3 6" xfId="46113" xr:uid="{CA58F2F0-FDAF-499A-B438-A84DF5F4B396}"/>
    <cellStyle name="Vírgula 2 3 2 3 7" xfId="46784" xr:uid="{C259A59B-7B95-4791-8B03-60129C1ACE6B}"/>
    <cellStyle name="Vírgula 2 3 2 3 8" xfId="44984" xr:uid="{0A508DF3-E85E-45E7-9112-584563D4C255}"/>
    <cellStyle name="Vírgula 2 3 2 3 9" xfId="44352" xr:uid="{F50F3E52-E788-4D50-98BB-4EB153E3962D}"/>
    <cellStyle name="Vírgula 2 3 2 4" xfId="1029" xr:uid="{B1DF6F95-76DE-4AA3-A1C6-7725AC7AECF1}"/>
    <cellStyle name="Vírgula 2 3 2 4 2" xfId="1900" xr:uid="{1BFCCDAE-D1C7-4C29-8A57-5E2936342A18}"/>
    <cellStyle name="Vírgula 2 3 2 4 2 2" xfId="3610" xr:uid="{0483C62C-CAA8-4B58-BB22-6AD3524118FD}"/>
    <cellStyle name="Vírgula 2 3 2 4 2 2 2" xfId="51957" xr:uid="{9D32011A-6577-4831-98F0-F18D7ABE0BD3}"/>
    <cellStyle name="Vírgula 2 3 2 4 2 2 3" xfId="55386" xr:uid="{CE71813E-22B4-414F-BECF-813BCFBA1716}"/>
    <cellStyle name="Vírgula 2 3 2 4 2 3" xfId="50263" xr:uid="{FCE1BF3B-9586-4CD9-AC51-343A6A2BD728}"/>
    <cellStyle name="Vírgula 2 3 2 4 2 4" xfId="48011" xr:uid="{7293E57B-478F-44FD-9DD8-9369E038C1D4}"/>
    <cellStyle name="Vírgula 2 3 2 4 2 5" xfId="53673" xr:uid="{2AC0A299-AADD-4EAB-BD06-F3170233309E}"/>
    <cellStyle name="Vírgula 2 3 2 4 3" xfId="2741" xr:uid="{B4C96BAB-2D6A-4AF1-BA81-804DEDD58A71}"/>
    <cellStyle name="Vírgula 2 3 2 4 3 2" xfId="51090" xr:uid="{FB8E8DD6-BF9D-4BA0-B74D-43A5AAA2B974}"/>
    <cellStyle name="Vírgula 2 3 2 4 3 3" xfId="48840" xr:uid="{B73F4233-B9C1-47B7-886B-F2493AC95B8C}"/>
    <cellStyle name="Vírgula 2 3 2 4 3 4" xfId="54528" xr:uid="{9FC6F147-C637-4C69-B769-C12D4DAA7B0E}"/>
    <cellStyle name="Vírgula 2 3 2 4 4" xfId="45576" xr:uid="{FDAE4933-9B63-4F57-8A9F-FA5E3962970C}"/>
    <cellStyle name="Vírgula 2 3 2 4 4 2" xfId="49457" xr:uid="{87BCBC4E-1077-4535-9CD2-E3078BEE9611}"/>
    <cellStyle name="Vírgula 2 3 2 4 5" xfId="46015" xr:uid="{11C761EA-4C2F-4683-AD5A-B5EE7159CEC1}"/>
    <cellStyle name="Vírgula 2 3 2 4 6" xfId="47142" xr:uid="{6DFC8097-E1E6-4484-AF18-AF4FF3D39A9B}"/>
    <cellStyle name="Vírgula 2 3 2 4 7" xfId="44892" xr:uid="{11F2DB38-BF1A-4A92-A276-F8292E3F7B0B}"/>
    <cellStyle name="Vírgula 2 3 2 4 8" xfId="44260" xr:uid="{854265F5-16EC-4C84-83C6-FC58E6702CB8}"/>
    <cellStyle name="Vírgula 2 3 2 4 9" xfId="52815" xr:uid="{75F28663-A3D5-498D-AA6F-25B37FE37265}"/>
    <cellStyle name="Vírgula 2 3 2 5" xfId="1127" xr:uid="{8838DD3A-EBE2-47B3-98CA-5D37C39BC96C}"/>
    <cellStyle name="Vírgula 2 3 2 5 2" xfId="1998" xr:uid="{68310ACA-94DC-45D1-8676-B544A8874299}"/>
    <cellStyle name="Vírgula 2 3 2 5 2 2" xfId="3708" xr:uid="{72D250D9-B245-413F-9AB7-6AD9AABDCF7B}"/>
    <cellStyle name="Vírgula 2 3 2 5 2 2 2" xfId="52055" xr:uid="{204E1522-5545-4D80-B23C-0FDD220D2A60}"/>
    <cellStyle name="Vírgula 2 3 2 5 2 3" xfId="50361" xr:uid="{CDD6263B-9A63-455B-ACF6-FD5DB235946A}"/>
    <cellStyle name="Vírgula 2 3 2 5 2 4" xfId="48109" xr:uid="{2E7DC493-2A23-4450-8823-4CBCD206562F}"/>
    <cellStyle name="Vírgula 2 3 2 5 2 5" xfId="54959" xr:uid="{7411B64C-694D-46D8-A246-03CBCA5C2CF4}"/>
    <cellStyle name="Vírgula 2 3 2 5 3" xfId="2839" xr:uid="{C6D997F3-601C-4205-A387-E3DC20B25895}"/>
    <cellStyle name="Vírgula 2 3 2 5 3 2" xfId="51188" xr:uid="{D0D7E952-42BA-4E16-9596-F6EB293F9C69}"/>
    <cellStyle name="Vírgula 2 3 2 5 3 3" xfId="48886" xr:uid="{A5C557C5-0801-496E-9392-839665003B24}"/>
    <cellStyle name="Vírgula 2 3 2 5 4" xfId="49552" xr:uid="{544FE455-6F0D-4BA9-A0E0-402259E81110}"/>
    <cellStyle name="Vírgula 2 3 2 5 5" xfId="47240" xr:uid="{619B02D2-E71F-48D1-B3A2-A5D0D6C8B12D}"/>
    <cellStyle name="Vírgula 2 3 2 5 6" xfId="44805" xr:uid="{2C536E04-080A-41A3-8739-78AC294AD8C7}"/>
    <cellStyle name="Vírgula 2 3 2 5 7" xfId="53246" xr:uid="{D924F1BF-6974-4483-A9A5-ECB9566DE350}"/>
    <cellStyle name="Vírgula 2 3 2 6" xfId="4152" xr:uid="{4677ABB2-BFBA-47DA-98A9-367719733BE1}"/>
    <cellStyle name="Vírgula 2 3 2 6 2" xfId="46686" xr:uid="{D1C429F4-E389-4E22-92E9-8353E616D6C8}"/>
    <cellStyle name="Vírgula 2 3 2 6 3" xfId="54101" xr:uid="{654234D5-D6F9-48E8-95AC-6B6C82405E4F}"/>
    <cellStyle name="Vírgula 2 3 2 7" xfId="45175" xr:uid="{4E29D0AB-B1F8-446B-B448-9F37DCAC5ECE}"/>
    <cellStyle name="Vírgula 2 3 2 8" xfId="45493" xr:uid="{05B78088-5D33-44E6-8766-DF0DBEC826C9}"/>
    <cellStyle name="Vírgula 2 3 2 9" xfId="45925" xr:uid="{CC455399-64A1-4C8D-9D30-49278F4CDAE7}"/>
    <cellStyle name="Vírgula 2 3 3" xfId="130" xr:uid="{ABC156AA-AB95-4430-8A08-CEA40973A4C5}"/>
    <cellStyle name="Vírgula 2 3 3 10" xfId="44574" xr:uid="{55B5AD4E-6FBA-4525-A864-BC83841942AA}"/>
    <cellStyle name="Vírgula 2 3 3 11" xfId="44116" xr:uid="{106428B7-5979-4872-9969-CD50AA1B7170}"/>
    <cellStyle name="Vírgula 2 3 3 12" xfId="764" xr:uid="{97ED228D-22F8-40C6-AA67-C3C53709E670}"/>
    <cellStyle name="Vírgula 2 3 3 13" xfId="52418" xr:uid="{92C90F9D-A62E-445E-BFA1-96A8798A70B0}"/>
    <cellStyle name="Vírgula 2 3 3 2" xfId="241" xr:uid="{5DFFAC1B-47D1-4CB5-A81E-B77D8D614F2D}"/>
    <cellStyle name="Vírgula 2 3 3 2 10" xfId="52528" xr:uid="{F940F471-B1D7-40E2-B7AA-B6689F65055E}"/>
    <cellStyle name="Vírgula 2 3 3 2 2" xfId="455" xr:uid="{F7A56F75-885A-424C-ACE7-A0D215AE432B}"/>
    <cellStyle name="Vírgula 2 3 3 2 2 2" xfId="3480" xr:uid="{DA4A9586-435C-4270-B31E-70D644939133}"/>
    <cellStyle name="Vírgula 2 3 3 2 2 2 2" xfId="51827" xr:uid="{E4749BFE-BCC1-4D0E-B925-AA46F29B1010}"/>
    <cellStyle name="Vírgula 2 3 3 2 2 2 2 2" xfId="55740" xr:uid="{3C517A6A-AF4B-4D58-8376-65161176AD57}"/>
    <cellStyle name="Vírgula 2 3 3 2 2 2 2 3" xfId="54027" xr:uid="{EA18A0AF-759F-4FD1-A6D5-06362FEFE918}"/>
    <cellStyle name="Vírgula 2 3 3 2 2 2 3" xfId="54881" xr:uid="{799989AF-06CD-42C7-B158-9F70F42625BA}"/>
    <cellStyle name="Vírgula 2 3 3 2 2 2 4" xfId="53168" xr:uid="{EA0A055F-92EE-41B3-95CD-C7FF8A5038D3}"/>
    <cellStyle name="Vírgula 2 3 3 2 2 3" xfId="4508" xr:uid="{E0439025-B6D0-45AC-90E3-658FB99EE4E5}"/>
    <cellStyle name="Vírgula 2 3 3 2 2 3 2" xfId="55312" xr:uid="{50F280B6-68BB-46C2-A276-056C6610B1C0}"/>
    <cellStyle name="Vírgula 2 3 3 2 2 3 3" xfId="53599" xr:uid="{CB97DF69-9362-48A1-8C76-232967ABFFA4}"/>
    <cellStyle name="Vírgula 2 3 3 2 2 4" xfId="47881" xr:uid="{CBC46EFD-C8DC-40C1-A098-A5A812F8A05B}"/>
    <cellStyle name="Vírgula 2 3 3 2 2 4 2" xfId="54454" xr:uid="{E3693F85-E316-4897-B718-165DC63791B3}"/>
    <cellStyle name="Vírgula 2 3 3 2 2 5" xfId="1770" xr:uid="{3630AC42-B186-4F57-AEFA-808008C7DC6F}"/>
    <cellStyle name="Vírgula 2 3 3 2 2 6" xfId="52741" xr:uid="{5304E2B9-24B5-4638-ADAA-3851249641E3}"/>
    <cellStyle name="Vírgula 2 3 3 2 3" xfId="2611" xr:uid="{B416F470-91F5-4696-9411-D74F7D55876C}"/>
    <cellStyle name="Vírgula 2 3 3 2 3 2" xfId="50960" xr:uid="{0F045F96-DFCE-44EC-AE20-4A2F0A227280}"/>
    <cellStyle name="Vírgula 2 3 3 2 3 2 2" xfId="55526" xr:uid="{4EF503DE-622A-4C12-9321-F0EBDE053764}"/>
    <cellStyle name="Vírgula 2 3 3 2 3 2 3" xfId="53813" xr:uid="{BBBED332-1637-4379-B46B-F23DDBC98D2C}"/>
    <cellStyle name="Vírgula 2 3 3 2 3 3" xfId="48717" xr:uid="{575B45BD-F79A-4B4D-989A-3803828BA3F3}"/>
    <cellStyle name="Vírgula 2 3 3 2 3 3 2" xfId="54668" xr:uid="{501FB446-FDD2-45F1-B0D6-75F3C4231C1F}"/>
    <cellStyle name="Vírgula 2 3 3 2 3 4" xfId="52955" xr:uid="{26456223-C9FC-4464-B67D-4DCF024B6340}"/>
    <cellStyle name="Vírgula 2 3 3 2 4" xfId="4294" xr:uid="{82231004-F4C9-4144-A760-43D57E13CFCC}"/>
    <cellStyle name="Vírgula 2 3 3 2 4 2" xfId="49328" xr:uid="{14D68F07-9F5E-49D3-989F-9C8B2088AB15}"/>
    <cellStyle name="Vírgula 2 3 3 2 4 2 2" xfId="55099" xr:uid="{86B5F5BA-D1F8-4DAA-9574-752E1E5AAAE4}"/>
    <cellStyle name="Vírgula 2 3 3 2 4 3" xfId="53386" xr:uid="{B91F361A-3C01-4E60-BDB2-17D2EC4F826B}"/>
    <cellStyle name="Vírgula 2 3 3 2 5" xfId="46207" xr:uid="{C0FEE0F5-EDE2-4474-A9A2-E6559B991EF6}"/>
    <cellStyle name="Vírgula 2 3 3 2 5 2" xfId="54241" xr:uid="{260919FF-41F7-4709-8F53-E0A57B23CC3E}"/>
    <cellStyle name="Vírgula 2 3 3 2 6" xfId="47012" xr:uid="{2FD2F63A-27CB-4113-ACE3-1D84F914D302}"/>
    <cellStyle name="Vírgula 2 3 3 2 7" xfId="45040" xr:uid="{0D327412-8812-4648-B1D9-9D6802AA07FC}"/>
    <cellStyle name="Vírgula 2 3 3 2 8" xfId="44440" xr:uid="{87BE204C-F3E9-492E-AFD1-904F9829B88E}"/>
    <cellStyle name="Vírgula 2 3 3 2 9" xfId="898" xr:uid="{1204DA16-F492-4DBB-8DFD-84E672ADBA44}"/>
    <cellStyle name="Vírgula 2 3 3 3" xfId="345" xr:uid="{8DE3E214-8338-4F0A-A238-F16DE60D3FD5}"/>
    <cellStyle name="Vírgula 2 3 3 3 2" xfId="2190" xr:uid="{B8B2D427-9108-4ADE-B143-5BFD931A8A8E}"/>
    <cellStyle name="Vírgula 2 3 3 3 2 2" xfId="3900" xr:uid="{0638F4E0-A5CF-4384-AAD4-AF125CC6A0F1}"/>
    <cellStyle name="Vírgula 2 3 3 3 2 2 2" xfId="52247" xr:uid="{F401B539-4CB2-44C3-872A-0FCBD8C926FD}"/>
    <cellStyle name="Vírgula 2 3 3 3 2 2 2 2" xfId="55630" xr:uid="{FC836251-B3DC-4876-AF15-7C52122531BE}"/>
    <cellStyle name="Vírgula 2 3 3 3 2 2 3" xfId="53917" xr:uid="{C7E2210B-EE92-4BBB-9106-AE1F49595A65}"/>
    <cellStyle name="Vírgula 2 3 3 3 2 3" xfId="50544" xr:uid="{322FD0A7-926E-4105-BE77-18D8A7650B12}"/>
    <cellStyle name="Vírgula 2 3 3 3 2 3 2" xfId="54771" xr:uid="{4C20AA34-B513-43E8-80F0-8BD9B4AB4645}"/>
    <cellStyle name="Vírgula 2 3 3 3 2 4" xfId="48301" xr:uid="{B0CAD07C-4C57-40DA-BC6D-FB34616818E3}"/>
    <cellStyle name="Vírgula 2 3 3 3 2 5" xfId="53058" xr:uid="{205EDB8E-9871-41BE-88FF-777E8ED598F1}"/>
    <cellStyle name="Vírgula 2 3 3 3 3" xfId="3031" xr:uid="{D9130C08-0F10-40A2-A134-6E7A4877FE25}"/>
    <cellStyle name="Vírgula 2 3 3 3 3 2" xfId="51380" xr:uid="{33B219B8-813D-4C3A-9919-883E8C0CDC88}"/>
    <cellStyle name="Vírgula 2 3 3 3 3 2 2" xfId="55202" xr:uid="{3C030A65-6E21-4723-A377-2E07105E36F4}"/>
    <cellStyle name="Vírgula 2 3 3 3 3 3" xfId="48930" xr:uid="{3E103626-C1AC-4365-9C7C-B198A0C7076B}"/>
    <cellStyle name="Vírgula 2 3 3 3 3 4" xfId="53489" xr:uid="{A0E02E16-0E35-4C99-A9C6-5627350E5E62}"/>
    <cellStyle name="Vírgula 2 3 3 3 4" xfId="4398" xr:uid="{ADDF2843-EEE8-41AA-9B19-CD3CD4784D6D}"/>
    <cellStyle name="Vírgula 2 3 3 3 4 2" xfId="54344" xr:uid="{7156F813-102B-4180-82E6-FEFFD55636EF}"/>
    <cellStyle name="Vírgula 2 3 3 3 5" xfId="47432" xr:uid="{B7E363B2-A48B-42A5-8897-3EAF5DE8D102}"/>
    <cellStyle name="Vírgula 2 3 3 3 6" xfId="44753" xr:uid="{33432E64-6707-4E79-AA36-6DACA6FAA7C5}"/>
    <cellStyle name="Vírgula 2 3 3 3 7" xfId="1319" xr:uid="{77855609-81AC-4CEA-9807-B58EE2CE2ED5}"/>
    <cellStyle name="Vírgula 2 3 3 3 8" xfId="52631" xr:uid="{EDF7843B-B98C-459F-8A27-DFA1C462B539}"/>
    <cellStyle name="Vírgula 2 3 3 4" xfId="1636" xr:uid="{AC0656FC-0876-423C-92A9-F64A1549800E}"/>
    <cellStyle name="Vírgula 2 3 3 4 2" xfId="3346" xr:uid="{43BF5C23-60A4-413C-9F1E-EA4B2A1DD53B}"/>
    <cellStyle name="Vírgula 2 3 3 4 2 2" xfId="51695" xr:uid="{5119BF22-C27F-4E28-B760-59614E83BA26}"/>
    <cellStyle name="Vírgula 2 3 3 4 2 2 2" xfId="55416" xr:uid="{425EACFC-A77F-48FC-B790-7B171E6BDBD3}"/>
    <cellStyle name="Vírgula 2 3 3 4 2 3" xfId="53703" xr:uid="{133ED7C2-E611-4AAA-B8EB-778AD1F6B42B}"/>
    <cellStyle name="Vírgula 2 3 3 4 3" xfId="50014" xr:uid="{E39943B6-B0EB-4A1A-B77B-BA181485A344}"/>
    <cellStyle name="Vírgula 2 3 3 4 3 2" xfId="54558" xr:uid="{E891AB22-CBFC-41CB-A8A6-792CC1677EB1}"/>
    <cellStyle name="Vírgula 2 3 3 4 4" xfId="47747" xr:uid="{F41AD331-D15E-4F7B-A978-A418030A39DB}"/>
    <cellStyle name="Vírgula 2 3 3 4 5" xfId="45366" xr:uid="{322900A9-FC3E-4BED-BC20-8B10D04B2BE7}"/>
    <cellStyle name="Vírgula 2 3 3 4 6" xfId="52845" xr:uid="{2D9D98C2-C297-44C0-94B3-71407625EC8F}"/>
    <cellStyle name="Vírgula 2 3 3 5" xfId="2477" xr:uid="{DC47DF3E-5FB7-43A4-9ECC-89F56D9FF78D}"/>
    <cellStyle name="Vírgula 2 3 3 5 2" xfId="50828" xr:uid="{6E9A0566-FE27-4AEA-9E2E-FA87108FCF9D}"/>
    <cellStyle name="Vírgula 2 3 3 5 2 2" xfId="54989" xr:uid="{E7AC3BED-C1B6-4E7B-B9C0-9E0BAC8628C7}"/>
    <cellStyle name="Vírgula 2 3 3 5 3" xfId="48588" xr:uid="{1D2F3091-AC34-4460-8FA4-65C5ED6003EB}"/>
    <cellStyle name="Vírgula 2 3 3 5 4" xfId="53276" xr:uid="{B30A4990-A204-40A5-A21C-FC7DDFDF9522}"/>
    <cellStyle name="Vírgula 2 3 3 6" xfId="4183" xr:uid="{015A9EA5-BC0F-4EF5-82F2-A7E944C7B6B6}"/>
    <cellStyle name="Vírgula 2 3 3 6 2" xfId="46878" xr:uid="{72062465-2C0D-458F-92DF-A3B57785412D}"/>
    <cellStyle name="Vírgula 2 3 3 6 3" xfId="54131" xr:uid="{A85BD075-A12B-434E-BAE5-B04DA060E237}"/>
    <cellStyle name="Vírgula 2 3 3 7" xfId="45440" xr:uid="{5A196854-2307-4FAF-9D21-7A6E3731D4B1}"/>
    <cellStyle name="Vírgula 2 3 3 7 2" xfId="49199" xr:uid="{09E4D9F2-6611-417A-A656-C12EF9CB060E}"/>
    <cellStyle name="Vírgula 2 3 3 8" xfId="45871" xr:uid="{00405407-FAA1-4B7E-9CA0-D4DA29857A78}"/>
    <cellStyle name="Vírgula 2 3 3 9" xfId="46542" xr:uid="{264D544F-8FED-43AC-94AC-F149B95F77B2}"/>
    <cellStyle name="Vírgula 2 3 4" xfId="82" xr:uid="{12A54297-F9D6-4E0A-AA01-F0CB3C1DC861}"/>
    <cellStyle name="Vírgula 2 3 4 10" xfId="44670" xr:uid="{2719FB43-2440-4FB8-B691-D341EEF28B24}"/>
    <cellStyle name="Vírgula 2 3 4 11" xfId="44392" xr:uid="{8891A1C7-FEA1-42B7-A11A-854931B296DC}"/>
    <cellStyle name="Vírgula 2 3 4 12" xfId="710" xr:uid="{398AF3FD-BD76-46BA-AD64-5C9FD0712542}"/>
    <cellStyle name="Vírgula 2 3 4 13" xfId="52371" xr:uid="{EA942E45-FB13-4C17-BF62-2AA5787C9486}"/>
    <cellStyle name="Vírgula 2 3 4 2" xfId="194" xr:uid="{E17C1FC8-E81D-43DF-8231-9CC17D972424}"/>
    <cellStyle name="Vírgula 2 3 4 2 2" xfId="408" xr:uid="{C3BFFA8A-EF9F-40CC-BF6E-88DDC96F6008}"/>
    <cellStyle name="Vírgula 2 3 4 2 2 2" xfId="3443" xr:uid="{87B52B73-55B8-4A4B-8A60-35EF94601E7A}"/>
    <cellStyle name="Vírgula 2 3 4 2 2 2 2" xfId="51791" xr:uid="{EAC99716-CE9C-4347-8843-472FE467FFB2}"/>
    <cellStyle name="Vírgula 2 3 4 2 2 2 2 2" xfId="55693" xr:uid="{65309CA4-374A-4336-970F-CB74065A1753}"/>
    <cellStyle name="Vírgula 2 3 4 2 2 2 2 3" xfId="53980" xr:uid="{18FBAC74-FEDB-4835-8494-A8B431E6F39D}"/>
    <cellStyle name="Vírgula 2 3 4 2 2 2 3" xfId="54834" xr:uid="{5CB43AE8-6FB8-4016-A231-00811D291FE5}"/>
    <cellStyle name="Vírgula 2 3 4 2 2 2 4" xfId="53121" xr:uid="{8B5BB524-D132-4501-B630-82785E681895}"/>
    <cellStyle name="Vírgula 2 3 4 2 2 3" xfId="4461" xr:uid="{BF546831-CC94-477B-9E36-6278DCCC6CAF}"/>
    <cellStyle name="Vírgula 2 3 4 2 2 3 2" xfId="55265" xr:uid="{990F5BDA-5D21-4D54-85F4-EC062A7A1912}"/>
    <cellStyle name="Vírgula 2 3 4 2 2 3 3" xfId="53552" xr:uid="{67C300E4-9446-4BBE-A844-0DFDF8FAAFD2}"/>
    <cellStyle name="Vírgula 2 3 4 2 2 4" xfId="47844" xr:uid="{3A64028B-CDCF-4D6F-A0DC-C7157BC861B8}"/>
    <cellStyle name="Vírgula 2 3 4 2 2 4 2" xfId="54407" xr:uid="{B45ABD95-BB0B-4B80-A629-58B3519BA8C1}"/>
    <cellStyle name="Vírgula 2 3 4 2 2 5" xfId="1733" xr:uid="{9BAC6677-4C3D-49B9-B238-4B780E9A8708}"/>
    <cellStyle name="Vírgula 2 3 4 2 2 6" xfId="52694" xr:uid="{7D9DFC72-FEBA-40BF-81BF-1686997E3366}"/>
    <cellStyle name="Vírgula 2 3 4 2 3" xfId="2574" xr:uid="{7491C1BB-D393-494E-BCBD-FC60F9F102AE}"/>
    <cellStyle name="Vírgula 2 3 4 2 3 2" xfId="50924" xr:uid="{1F3C569F-C3B6-4AF8-A8F0-A1A2A4147CF6}"/>
    <cellStyle name="Vírgula 2 3 4 2 3 2 2" xfId="55479" xr:uid="{A0056AED-DA45-4AD3-9A5A-379E6B239994}"/>
    <cellStyle name="Vírgula 2 3 4 2 3 2 3" xfId="53766" xr:uid="{E88B0BC8-7D22-4995-8683-F5E714C9287A}"/>
    <cellStyle name="Vírgula 2 3 4 2 3 3" xfId="48681" xr:uid="{23CBEC60-E9D1-4DB8-9857-1820FAD606AF}"/>
    <cellStyle name="Vírgula 2 3 4 2 3 3 2" xfId="54621" xr:uid="{41E5DE7D-553D-4724-ABE8-05715C2C90ED}"/>
    <cellStyle name="Vírgula 2 3 4 2 3 4" xfId="52908" xr:uid="{14785B6F-DD08-4198-AE95-56CACBB7D4DD}"/>
    <cellStyle name="Vírgula 2 3 4 2 4" xfId="4247" xr:uid="{653F4E3F-8357-4008-894D-5E798786EE9B}"/>
    <cellStyle name="Vírgula 2 3 4 2 4 2" xfId="55052" xr:uid="{82938FE9-02F4-406E-9532-835C2EE73324}"/>
    <cellStyle name="Vírgula 2 3 4 2 4 3" xfId="53339" xr:uid="{C427CDF0-65C6-48DD-A63C-B0750CC755C1}"/>
    <cellStyle name="Vírgula 2 3 4 2 5" xfId="46975" xr:uid="{36749217-F40F-4D03-A634-9A77228DA872}"/>
    <cellStyle name="Vírgula 2 3 4 2 5 2" xfId="54194" xr:uid="{6609E9CB-5338-4757-8E25-6942C0872FA8}"/>
    <cellStyle name="Vírgula 2 3 4 2 6" xfId="861" xr:uid="{0F33AA81-2F7D-4610-8F8F-237B6258E1D3}"/>
    <cellStyle name="Vírgula 2 3 4 2 7" xfId="52481" xr:uid="{262568FC-5F70-44A3-AA7B-069ECF94422C}"/>
    <cellStyle name="Vírgula 2 3 4 3" xfId="298" xr:uid="{43E9D184-4599-4889-A870-E09B179BF40B}"/>
    <cellStyle name="Vírgula 2 3 4 3 2" xfId="2137" xr:uid="{AB067C5E-6DCC-452E-814A-147B9A480077}"/>
    <cellStyle name="Vírgula 2 3 4 3 2 2" xfId="3847" xr:uid="{4512B2EF-EB1C-485B-BA2C-CC9BEC455565}"/>
    <cellStyle name="Vírgula 2 3 4 3 2 2 2" xfId="52194" xr:uid="{2E875BC3-9512-443C-987A-D600EB473AAC}"/>
    <cellStyle name="Vírgula 2 3 4 3 2 2 2 2" xfId="55583" xr:uid="{582161BD-4D6D-47B2-A72E-4C949DAABE3A}"/>
    <cellStyle name="Vírgula 2 3 4 3 2 2 3" xfId="53870" xr:uid="{8475AABE-8E85-4921-885E-A9FF67BE4D89}"/>
    <cellStyle name="Vírgula 2 3 4 3 2 3" xfId="50495" xr:uid="{10C082A0-E516-411F-BE9E-B0A12587AA4B}"/>
    <cellStyle name="Vírgula 2 3 4 3 2 3 2" xfId="54724" xr:uid="{0486B660-A0EE-4915-93B6-01A4E9B48AD8}"/>
    <cellStyle name="Vírgula 2 3 4 3 2 4" xfId="48248" xr:uid="{E0502E86-3C5F-4E2C-A547-22617EFF6B5D}"/>
    <cellStyle name="Vírgula 2 3 4 3 2 5" xfId="53011" xr:uid="{07382493-0925-4197-B5E6-4B481F730648}"/>
    <cellStyle name="Vírgula 2 3 4 3 3" xfId="2978" xr:uid="{F0AF0434-D48A-4301-BAA2-665F3921DBED}"/>
    <cellStyle name="Vírgula 2 3 4 3 3 2" xfId="51327" xr:uid="{51D2C4AB-3802-4FDD-BFB7-9948C02E9C32}"/>
    <cellStyle name="Vírgula 2 3 4 3 3 2 2" xfId="55155" xr:uid="{D9C391A3-D725-4852-A0CC-B4D0A53393C6}"/>
    <cellStyle name="Vírgula 2 3 4 3 3 3" xfId="53442" xr:uid="{F43313E3-2F34-424F-B91F-BECBFC62A1EE}"/>
    <cellStyle name="Vírgula 2 3 4 3 4" xfId="4351" xr:uid="{968732BA-29F0-44DE-A164-6CBC081F3277}"/>
    <cellStyle name="Vírgula 2 3 4 3 4 2" xfId="54297" xr:uid="{8B467273-BDEA-4936-8855-57F76EFE5D5A}"/>
    <cellStyle name="Vírgula 2 3 4 3 5" xfId="47379" xr:uid="{E13D9968-3367-4C87-9EA0-03F61F9F8ADC}"/>
    <cellStyle name="Vírgula 2 3 4 3 6" xfId="1266" xr:uid="{A92D1B72-A19D-4F56-9D23-7DD329F6592C}"/>
    <cellStyle name="Vírgula 2 3 4 3 7" xfId="52584" xr:uid="{7691D78F-265A-49E8-98B1-B230816B54B8}"/>
    <cellStyle name="Vírgula 2 3 4 4" xfId="1583" xr:uid="{95E9137E-DA79-4FCB-BD39-B577694FD74E}"/>
    <cellStyle name="Vírgula 2 3 4 4 2" xfId="3293" xr:uid="{F229968D-4BAA-4A56-8B6D-3DF2C3CC4681}"/>
    <cellStyle name="Vírgula 2 3 4 4 2 2" xfId="51642" xr:uid="{DE46D8F6-515C-495D-B025-2104C1A70E21}"/>
    <cellStyle name="Vírgula 2 3 4 4 2 2 2" xfId="55369" xr:uid="{F56390BE-EE7B-45F3-9151-993076E4076E}"/>
    <cellStyle name="Vírgula 2 3 4 4 2 3" xfId="53656" xr:uid="{80DAF0DD-7E07-43D2-A158-486538EB22C2}"/>
    <cellStyle name="Vírgula 2 3 4 4 3" xfId="49965" xr:uid="{228E1563-6FC1-46AB-8C5D-7CB0B1FAC4EF}"/>
    <cellStyle name="Vírgula 2 3 4 4 3 2" xfId="54511" xr:uid="{EB680E1D-C56A-4710-98F5-61F58EFB1019}"/>
    <cellStyle name="Vírgula 2 3 4 4 4" xfId="47694" xr:uid="{CDC23DF7-27CE-401B-8FC9-466194E4F08E}"/>
    <cellStyle name="Vírgula 2 3 4 4 5" xfId="52798" xr:uid="{C038757C-EB25-4DAC-95C3-C5062BC5165E}"/>
    <cellStyle name="Vírgula 2 3 4 5" xfId="2424" xr:uid="{B5B37CEE-DC06-48DB-B88D-77116D489256}"/>
    <cellStyle name="Vírgula 2 3 4 5 2" xfId="50775" xr:uid="{A97C4FB6-0641-42F5-8534-640A766B14E8}"/>
    <cellStyle name="Vírgula 2 3 4 5 2 2" xfId="54942" xr:uid="{4E2746D5-A76A-45A9-A06C-0A1D34BE672C}"/>
    <cellStyle name="Vírgula 2 3 4 5 3" xfId="48535" xr:uid="{A4917404-CD47-4E14-900A-DC0DB9C23BD7}"/>
    <cellStyle name="Vírgula 2 3 4 5 4" xfId="53229" xr:uid="{D43A1486-F593-411C-8F05-BEF2F87840CB}"/>
    <cellStyle name="Vírgula 2 3 4 6" xfId="4135" xr:uid="{3F843EB9-5BAA-4AB8-8AEF-4F7EBDF82586}"/>
    <cellStyle name="Vírgula 2 3 4 6 2" xfId="46825" xr:uid="{E53250F3-1C4A-408B-BC01-868F315B0BCE}"/>
    <cellStyle name="Vírgula 2 3 4 6 3" xfId="54084" xr:uid="{19837948-5A4B-4189-B2F2-A6D423698333}"/>
    <cellStyle name="Vírgula 2 3 4 7" xfId="45698" xr:uid="{996CC7F3-99CC-4FC4-97E3-A4B0D62507E0}"/>
    <cellStyle name="Vírgula 2 3 4 7 2" xfId="49146" xr:uid="{57B2B628-F789-42F2-ABE3-94DAC6462ED7}"/>
    <cellStyle name="Vírgula 2 3 4 8" xfId="46154" xr:uid="{06E993E1-86A1-4E58-AE1A-EA0E7186781A}"/>
    <cellStyle name="Vírgula 2 3 4 9" xfId="46489" xr:uid="{31847700-AB65-476A-B2BF-BED88E52E60B}"/>
    <cellStyle name="Vírgula 2 3 5" xfId="161" xr:uid="{B8732869-D7D4-4891-9FEC-E01E8F7D28D3}"/>
    <cellStyle name="Vírgula 2 3 5 10" xfId="44327" xr:uid="{6B4E3797-2B9F-4B42-98B0-86F6F86F75D4}"/>
    <cellStyle name="Vírgula 2 3 5 11" xfId="642" xr:uid="{5DBABB36-2349-43F8-8461-65D68DB9C93F}"/>
    <cellStyle name="Vírgula 2 3 5 12" xfId="52448" xr:uid="{C702D5CB-86E9-4702-867D-52F2E4390D21}"/>
    <cellStyle name="Vírgula 2 3 5 2" xfId="375" xr:uid="{1A4F8841-76EE-4D15-8016-F690B45198BC}"/>
    <cellStyle name="Vírgula 2 3 5 2 2" xfId="2069" xr:uid="{91E666A1-39A9-42EE-BF03-12998C641702}"/>
    <cellStyle name="Vírgula 2 3 5 2 2 2" xfId="3779" xr:uid="{2A519A88-9360-4782-A621-1D1B048B1989}"/>
    <cellStyle name="Vírgula 2 3 5 2 2 2 2" xfId="52126" xr:uid="{D3F5D53A-00B0-4431-B11D-2E0FF5F967DC}"/>
    <cellStyle name="Vírgula 2 3 5 2 2 2 2 2" xfId="55660" xr:uid="{C2C04B9D-CABF-4B16-9D74-F8887299E0B5}"/>
    <cellStyle name="Vírgula 2 3 5 2 2 2 3" xfId="53947" xr:uid="{4012C7A3-A120-4DA4-8D13-F84C5B9F53A3}"/>
    <cellStyle name="Vírgula 2 3 5 2 2 3" xfId="50430" xr:uid="{7B85026F-64A5-4A12-9902-E9C62BE0A63E}"/>
    <cellStyle name="Vírgula 2 3 5 2 2 3 2" xfId="54801" xr:uid="{C0FEE885-459A-47B4-8101-CB3BF8FA9142}"/>
    <cellStyle name="Vírgula 2 3 5 2 2 4" xfId="48180" xr:uid="{0AAF2AE9-89E9-43C4-BF94-5A518E827D00}"/>
    <cellStyle name="Vírgula 2 3 5 2 2 5" xfId="53088" xr:uid="{E509BD6D-81AF-4A03-A213-0A67302C3013}"/>
    <cellStyle name="Vírgula 2 3 5 2 3" xfId="2910" xr:uid="{C6597E36-7152-4550-A0C0-F1A9F04461A9}"/>
    <cellStyle name="Vírgula 2 3 5 2 3 2" xfId="51259" xr:uid="{36160851-26E4-4722-BD7D-03DC89419BD3}"/>
    <cellStyle name="Vírgula 2 3 5 2 3 2 2" xfId="55232" xr:uid="{BA7B9408-0239-419B-A167-37FC934FE5F6}"/>
    <cellStyle name="Vírgula 2 3 5 2 3 3" xfId="53519" xr:uid="{8B28E42C-9D10-42B1-BAB2-6C5B10B4868D}"/>
    <cellStyle name="Vírgula 2 3 5 2 4" xfId="4428" xr:uid="{5107BBD0-7472-4326-88AD-862B288B56D8}"/>
    <cellStyle name="Vírgula 2 3 5 2 4 2" xfId="54374" xr:uid="{5421FE48-4243-489E-AFB3-B0364EF85166}"/>
    <cellStyle name="Vírgula 2 3 5 2 5" xfId="47311" xr:uid="{37F9926C-CE03-4FB8-8899-80B0CB8A3D08}"/>
    <cellStyle name="Vírgula 2 3 5 2 6" xfId="1198" xr:uid="{0ED8B7EB-47BD-41D3-8B23-2D21BFAD1976}"/>
    <cellStyle name="Vírgula 2 3 5 2 7" xfId="52661" xr:uid="{B7410C5E-4249-49FA-9977-1B2E70DE53D8}"/>
    <cellStyle name="Vírgula 2 3 5 3" xfId="1515" xr:uid="{C01E5BB8-5911-40E6-96FD-A76B7CDF2538}"/>
    <cellStyle name="Vírgula 2 3 5 3 2" xfId="3225" xr:uid="{8EA2BF76-CE70-4999-B1D4-06298F45F657}"/>
    <cellStyle name="Vírgula 2 3 5 3 2 2" xfId="51574" xr:uid="{18B0A880-2FF1-464E-AC6F-4B2A4D0F51C8}"/>
    <cellStyle name="Vírgula 2 3 5 3 2 2 2" xfId="55446" xr:uid="{5E44646E-7979-493E-A379-52A045AC2B12}"/>
    <cellStyle name="Vírgula 2 3 5 3 2 3" xfId="53733" xr:uid="{4658BE63-4DC7-40C3-859B-D4D7BDEF1BCB}"/>
    <cellStyle name="Vírgula 2 3 5 3 3" xfId="49900" xr:uid="{DBFD6AD0-49D7-4336-9A39-9BD9EAEA5044}"/>
    <cellStyle name="Vírgula 2 3 5 3 3 2" xfId="54588" xr:uid="{F52766F3-AA03-46CF-8D80-5695487C6010}"/>
    <cellStyle name="Vírgula 2 3 5 3 4" xfId="47626" xr:uid="{DEFBFC95-6BC8-47E3-A9C5-9CE4BCDCDF16}"/>
    <cellStyle name="Vírgula 2 3 5 3 5" xfId="52875" xr:uid="{2001E664-B8C6-4794-AFA1-53E7B9D59BF4}"/>
    <cellStyle name="Vírgula 2 3 5 4" xfId="2356" xr:uid="{BB95BD78-0CB1-4D6C-8F0A-6F5903A2D989}"/>
    <cellStyle name="Vírgula 2 3 5 4 2" xfId="50707" xr:uid="{58FA63A8-A5C4-4592-97ED-D159595C9D6B}"/>
    <cellStyle name="Vírgula 2 3 5 4 2 2" xfId="55019" xr:uid="{FB62591B-CEB0-422B-BFE3-9BCF46F8E91A}"/>
    <cellStyle name="Vírgula 2 3 5 4 3" xfId="48467" xr:uid="{A52F3212-378E-4090-91C8-8EBADF1BA702}"/>
    <cellStyle name="Vírgula 2 3 5 4 4" xfId="53306" xr:uid="{BF684A53-A82B-4FC5-B587-6FD30CE4026C}"/>
    <cellStyle name="Vírgula 2 3 5 5" xfId="4214" xr:uid="{06CA75ED-A20E-4DEE-B6C6-7E0B28380ED3}"/>
    <cellStyle name="Vírgula 2 3 5 5 2" xfId="46757" xr:uid="{3AFE9745-098E-4452-8215-C21998032405}"/>
    <cellStyle name="Vírgula 2 3 5 5 3" xfId="54161" xr:uid="{33944C97-46EF-441F-B79F-BAF1EEED7D3B}"/>
    <cellStyle name="Vírgula 2 3 5 6" xfId="45640" xr:uid="{C991DF61-5F5C-48C3-A1A5-33698BEBE265}"/>
    <cellStyle name="Vírgula 2 3 5 6 2" xfId="49078" xr:uid="{765C303E-DCC1-442B-8432-14A9841FA869}"/>
    <cellStyle name="Vírgula 2 3 5 7" xfId="46086" xr:uid="{72FDDC4C-1CA5-4866-AB55-F8797F241DFF}"/>
    <cellStyle name="Vírgula 2 3 5 8" xfId="46421" xr:uid="{D7AFF1D0-1458-48EB-834A-1F92445E11E5}"/>
    <cellStyle name="Vírgula 2 3 5 9" xfId="44957" xr:uid="{8123A1D8-1C74-4EC5-A5A0-2855C5972672}"/>
    <cellStyle name="Vírgula 2 3 6" xfId="265" xr:uid="{3530EA4E-F870-4039-926D-97A4FF0DD20C}"/>
    <cellStyle name="Vírgula 2 3 6 10" xfId="52551" xr:uid="{51980DBD-7CD3-4EB9-A255-B6F3B48EFA78}"/>
    <cellStyle name="Vírgula 2 3 6 2" xfId="1811" xr:uid="{558F9699-0F87-4527-93AE-FCB639C245BA}"/>
    <cellStyle name="Vírgula 2 3 6 2 2" xfId="3521" xr:uid="{C9BED4AD-3BE6-4F1A-8025-EF458CA428DB}"/>
    <cellStyle name="Vírgula 2 3 6 2 2 2" xfId="51868" xr:uid="{8E3982B1-A0B2-4CD6-8511-D8871EEE0B03}"/>
    <cellStyle name="Vírgula 2 3 6 2 2 2 2" xfId="55550" xr:uid="{707A0484-7508-45CB-B7C5-D282C98251B4}"/>
    <cellStyle name="Vírgula 2 3 6 2 2 3" xfId="53837" xr:uid="{696F7269-0F20-42E1-9382-8F8DDED28160}"/>
    <cellStyle name="Vírgula 2 3 6 2 3" xfId="50177" xr:uid="{3E5B2DCE-9E9B-4CC8-AEEB-6A054248359A}"/>
    <cellStyle name="Vírgula 2 3 6 2 3 2" xfId="54691" xr:uid="{A521BE47-76CC-41FF-9904-42F10E08185D}"/>
    <cellStyle name="Vírgula 2 3 6 2 4" xfId="47922" xr:uid="{EDD034A9-DBA7-4C6B-92C8-E1F7052FFE36}"/>
    <cellStyle name="Vírgula 2 3 6 2 5" xfId="52978" xr:uid="{5E3A247F-B6B6-4D71-9F70-BADBAA7BA4B4}"/>
    <cellStyle name="Vírgula 2 3 6 3" xfId="2652" xr:uid="{83C0F181-7B98-4D5A-9F91-22DE07A5BA9E}"/>
    <cellStyle name="Vírgula 2 3 6 3 2" xfId="51001" xr:uid="{14433240-33FB-4786-8ECE-18688FF4607B}"/>
    <cellStyle name="Vírgula 2 3 6 3 2 2" xfId="55122" xr:uid="{06C87CAC-7D49-4CC2-81FB-9F98F54AA3AF}"/>
    <cellStyle name="Vírgula 2 3 6 3 3" xfId="48758" xr:uid="{9213DF3A-40AE-4CEC-9E86-5944088E8490}"/>
    <cellStyle name="Vírgula 2 3 6 3 4" xfId="53409" xr:uid="{13F148BB-7046-4463-871A-D79A2A2126D5}"/>
    <cellStyle name="Vírgula 2 3 6 4" xfId="4318" xr:uid="{7D9A6855-614F-4A4D-B97D-720962F820DF}"/>
    <cellStyle name="Vírgula 2 3 6 4 2" xfId="47053" xr:uid="{0FE59214-61AF-46F3-8133-F2454FD6858F}"/>
    <cellStyle name="Vírgula 2 3 6 4 3" xfId="54264" xr:uid="{54EB756A-6670-4301-8612-1998C92E7B13}"/>
    <cellStyle name="Vírgula 2 3 6 5" xfId="45969" xr:uid="{230F219C-0B58-43B3-87AF-0DB3E6D8FF07}"/>
    <cellStyle name="Vírgula 2 3 6 5 2" xfId="49369" xr:uid="{3C512205-5AA2-40AB-9A24-838B34EB6D04}"/>
    <cellStyle name="Vírgula 2 3 6 6" xfId="46348" xr:uid="{1E5EEFD3-A24D-4BA2-A495-998B154CA6C1}"/>
    <cellStyle name="Vírgula 2 3 6 7" xfId="44850" xr:uid="{8B10317C-2390-4E89-8F0A-F66706F84F1D}"/>
    <cellStyle name="Vírgula 2 3 6 8" xfId="44214" xr:uid="{39D566CE-C1FE-475A-BFFE-86ED80B12B94}"/>
    <cellStyle name="Vírgula 2 3 6 9" xfId="939" xr:uid="{B384A384-71DF-473D-9D63-09C20443CF53}"/>
    <cellStyle name="Vírgula 2 3 7" xfId="989" xr:uid="{94E02229-6A3E-4F35-A53C-34B81E1FCA61}"/>
    <cellStyle name="Vírgula 2 3 7 2" xfId="1860" xr:uid="{97ACE32A-5AEE-4616-8352-9393332E286D}"/>
    <cellStyle name="Vírgula 2 3 7 2 2" xfId="3570" xr:uid="{74F38516-7E68-4054-9C96-04E7AD018137}"/>
    <cellStyle name="Vírgula 2 3 7 2 2 2" xfId="51917" xr:uid="{5709B147-6A25-426C-BFCC-FB83A09F5BEC}"/>
    <cellStyle name="Vírgula 2 3 7 2 2 3" xfId="55336" xr:uid="{BE44F1D7-97D0-4899-B1C5-1F0C3FE552AD}"/>
    <cellStyle name="Vírgula 2 3 7 2 3" xfId="50225" xr:uid="{1B03EBB6-7C29-4214-97D2-FEF92104C133}"/>
    <cellStyle name="Vírgula 2 3 7 2 4" xfId="47971" xr:uid="{9C8079D3-A020-4ABB-9452-E33DCABDDD1E}"/>
    <cellStyle name="Vírgula 2 3 7 2 5" xfId="53623" xr:uid="{3DE70328-8D03-448F-A1E0-2EF67DFD5759}"/>
    <cellStyle name="Vírgula 2 3 7 3" xfId="2701" xr:uid="{DC46FB9E-4449-44B2-90BA-2A63254327C3}"/>
    <cellStyle name="Vírgula 2 3 7 3 2" xfId="51050" xr:uid="{B5DF75DF-AA10-4394-A377-5BA7443C5FB4}"/>
    <cellStyle name="Vírgula 2 3 7 3 3" xfId="48806" xr:uid="{3FEB1746-4D45-4690-90D6-795630CA5573}"/>
    <cellStyle name="Vírgula 2 3 7 3 4" xfId="54478" xr:uid="{AE532F6E-4EF7-4BE7-A76F-00DCBD539721}"/>
    <cellStyle name="Vírgula 2 3 7 4" xfId="49417" xr:uid="{E36BC792-4EF6-4AB7-B07F-9893DA8EEA77}"/>
    <cellStyle name="Vírgula 2 3 7 5" xfId="47102" xr:uid="{FAA49E61-C88E-4F38-9F32-C679DE25A97B}"/>
    <cellStyle name="Vírgula 2 3 7 6" xfId="44705" xr:uid="{1B3DE806-A8E2-487B-91DA-2549E8355BCA}"/>
    <cellStyle name="Vírgula 2 3 7 7" xfId="52765" xr:uid="{731ADC47-1EE0-4FD0-B8C7-EA47BA516697}"/>
    <cellStyle name="Vírgula 2 3 8" xfId="1081" xr:uid="{D394CDD0-0BBC-4954-9EE6-037298FFB3F6}"/>
    <cellStyle name="Vírgula 2 3 8 2" xfId="1952" xr:uid="{B3B3AF33-BCCC-43EC-8852-A494B0A2437A}"/>
    <cellStyle name="Vírgula 2 3 8 2 2" xfId="3662" xr:uid="{54910597-CB4F-4F41-938E-6BB47F2379BD}"/>
    <cellStyle name="Vírgula 2 3 8 2 2 2" xfId="52009" xr:uid="{90468299-920D-4E78-9182-3878A6FA9628}"/>
    <cellStyle name="Vírgula 2 3 8 2 3" xfId="50315" xr:uid="{55CFA375-9088-4085-BF8E-3047D9D22FFA}"/>
    <cellStyle name="Vírgula 2 3 8 2 4" xfId="48063" xr:uid="{64C74602-A3C3-481D-BC9F-5AD6760B4B1C}"/>
    <cellStyle name="Vírgula 2 3 8 2 5" xfId="54909" xr:uid="{A78D5AAF-0B6A-42FF-A9AA-1E39E76B7842}"/>
    <cellStyle name="Vírgula 2 3 8 3" xfId="2793" xr:uid="{E861012F-E187-465C-BC8B-997F8DE70AF4}"/>
    <cellStyle name="Vírgula 2 3 8 3 2" xfId="51142" xr:uid="{A85B011E-906C-4443-A5E9-206557068DDA}"/>
    <cellStyle name="Vírgula 2 3 8 4" xfId="49508" xr:uid="{C3FBA59F-FBF1-4286-9DF4-FC0AB23335A7}"/>
    <cellStyle name="Vírgula 2 3 8 5" xfId="47194" xr:uid="{CF86692B-66EA-410F-879A-7DE12B5112BB}"/>
    <cellStyle name="Vírgula 2 3 8 6" xfId="45340" xr:uid="{CD7F26AA-689B-4313-B5F0-80D9012EEB9D}"/>
    <cellStyle name="Vírgula 2 3 8 7" xfId="53196" xr:uid="{DE97C114-BEB6-4265-8E6F-7E84CBC9250C}"/>
    <cellStyle name="Vírgula 2 3 9" xfId="1444" xr:uid="{604E89EB-C52F-4EF1-84A6-53F2FA98397E}"/>
    <cellStyle name="Vírgula 2 3 9 2" xfId="3154" xr:uid="{194A2888-E09A-4647-BB90-CE7C00B44EAA}"/>
    <cellStyle name="Vírgula 2 3 9 2 2" xfId="51503" xr:uid="{6C1A96DD-1B6F-471D-B548-D35599205001}"/>
    <cellStyle name="Vírgula 2 3 9 3" xfId="49831" xr:uid="{C0BDDE5C-D61B-4E2F-845F-AACB95BBCD7B}"/>
    <cellStyle name="Vírgula 2 3 9 4" xfId="47555" xr:uid="{68D86387-F8C1-40D2-9060-6BA915940F50}"/>
    <cellStyle name="Vírgula 2 3 9 5" xfId="54051" xr:uid="{88F2DF26-A2D6-4F1A-8EED-7398AEE906CB}"/>
    <cellStyle name="Vírgula 2 4" xfId="35" xr:uid="{DC52E3A7-EE86-4667-8CE0-D0601E3AE1A3}"/>
    <cellStyle name="Vírgula 2 4 10" xfId="45857" xr:uid="{DEFFF01A-8B75-4AB5-8E5A-39D442F7F08D}"/>
    <cellStyle name="Vírgula 2 4 11" xfId="46365" xr:uid="{5FF95E3A-9BC0-4238-93DD-2F1F741848B5}"/>
    <cellStyle name="Vírgula 2 4 12" xfId="44560" xr:uid="{1E626EDD-597C-4701-AF43-A57B0F7A8962}"/>
    <cellStyle name="Vírgula 2 4 13" xfId="44102" xr:uid="{FCE28C34-E01C-4F11-B8A0-4B6D63590806}"/>
    <cellStyle name="Vírgula 2 4 14" xfId="52339" xr:uid="{7127EFD1-B492-4209-98D8-91B6B9DA4CFD}"/>
    <cellStyle name="Vírgula 2 4 2" xfId="131" xr:uid="{18210EF6-AAA2-462C-AC1D-583BCB37C67B}"/>
    <cellStyle name="Vírgula 2 4 2 10" xfId="44427" xr:uid="{986F5E1F-B54B-4146-B122-F7866CDC498E}"/>
    <cellStyle name="Vírgula 2 4 2 11" xfId="750" xr:uid="{B8952FFE-8DA3-4C53-855C-E3A422B2A103}"/>
    <cellStyle name="Vírgula 2 4 2 12" xfId="52419" xr:uid="{B7D2B14E-3084-4574-B341-D309622C506B}"/>
    <cellStyle name="Vírgula 2 4 2 2" xfId="242" xr:uid="{037A8008-A627-4E3C-9D8C-7B2647F8C49A}"/>
    <cellStyle name="Vírgula 2 4 2 2 2" xfId="456" xr:uid="{04280EBD-420D-4FBA-A642-D98A2682AF8B}"/>
    <cellStyle name="Vírgula 2 4 2 2 2 2" xfId="3886" xr:uid="{BE0F61F9-1A7C-48F0-A553-8F7165B52E9E}"/>
    <cellStyle name="Vírgula 2 4 2 2 2 2 2" xfId="52233" xr:uid="{D1C1AB2E-2873-4C0B-9F95-1D76C4DA6C49}"/>
    <cellStyle name="Vírgula 2 4 2 2 2 2 2 2" xfId="55741" xr:uid="{D9E875B0-F18D-493C-91B5-6FC9D107C002}"/>
    <cellStyle name="Vírgula 2 4 2 2 2 2 2 3" xfId="54028" xr:uid="{3C25AADC-720B-4FF0-9C4E-4D700323638F}"/>
    <cellStyle name="Vírgula 2 4 2 2 2 2 3" xfId="54882" xr:uid="{76F16B8F-FCF2-4FB4-94A4-8D82684FB0AC}"/>
    <cellStyle name="Vírgula 2 4 2 2 2 2 4" xfId="53169" xr:uid="{ABA4B9A7-F78D-40A0-8262-6C9642097C59}"/>
    <cellStyle name="Vírgula 2 4 2 2 2 3" xfId="4509" xr:uid="{B591B241-EB08-46B8-87A0-19E0D022BC33}"/>
    <cellStyle name="Vírgula 2 4 2 2 2 3 2" xfId="55313" xr:uid="{25B13331-6362-42DD-8346-BFF65736AFAE}"/>
    <cellStyle name="Vírgula 2 4 2 2 2 3 3" xfId="53600" xr:uid="{BC2417A0-6652-44AD-B32A-88DBE5626CA3}"/>
    <cellStyle name="Vírgula 2 4 2 2 2 4" xfId="48287" xr:uid="{9C41EF94-465A-41A7-B534-25A32F743D83}"/>
    <cellStyle name="Vírgula 2 4 2 2 2 4 2" xfId="54455" xr:uid="{EB454AA5-1EB3-4114-8E27-6FB741D4D741}"/>
    <cellStyle name="Vírgula 2 4 2 2 2 5" xfId="2176" xr:uid="{7F29F0D3-9914-4B7F-82BC-6A531A459127}"/>
    <cellStyle name="Vírgula 2 4 2 2 2 6" xfId="52742" xr:uid="{817ACCF9-964C-4136-9C0B-644E32FF7443}"/>
    <cellStyle name="Vírgula 2 4 2 2 3" xfId="3017" xr:uid="{685BE4A2-1690-463C-B343-840046345C57}"/>
    <cellStyle name="Vírgula 2 4 2 2 3 2" xfId="51366" xr:uid="{F5A445C9-93DD-4A0A-AC06-9A536D34EA03}"/>
    <cellStyle name="Vírgula 2 4 2 2 3 2 2" xfId="55527" xr:uid="{F16F99A8-F175-4FA9-956D-103D56F5B335}"/>
    <cellStyle name="Vírgula 2 4 2 2 3 2 3" xfId="53814" xr:uid="{2CBF4A72-A4EB-4F0D-A024-666C882A6732}"/>
    <cellStyle name="Vírgula 2 4 2 2 3 3" xfId="54669" xr:uid="{4720BF58-2562-4BF0-B805-B125887B086E}"/>
    <cellStyle name="Vírgula 2 4 2 2 3 4" xfId="52956" xr:uid="{D322A445-B531-4DCF-8DAF-EA4BE3A04F0D}"/>
    <cellStyle name="Vírgula 2 4 2 2 4" xfId="4295" xr:uid="{619C862F-1DE2-4CCB-B329-E6559AE05F1C}"/>
    <cellStyle name="Vírgula 2 4 2 2 4 2" xfId="55100" xr:uid="{37B06F9E-749E-4922-9D9A-B065D9EFCB68}"/>
    <cellStyle name="Vírgula 2 4 2 2 4 3" xfId="53387" xr:uid="{A3195D57-1F35-425C-A857-BBFFE2F92E30}"/>
    <cellStyle name="Vírgula 2 4 2 2 5" xfId="47418" xr:uid="{96DF3357-C649-42D8-B793-B8A8D5238104}"/>
    <cellStyle name="Vírgula 2 4 2 2 5 2" xfId="54242" xr:uid="{6FFCA00A-24DD-43A9-BACE-6C39EB461D0E}"/>
    <cellStyle name="Vírgula 2 4 2 2 6" xfId="1305" xr:uid="{6065927F-3DAB-486C-9C88-9F628946E34B}"/>
    <cellStyle name="Vírgula 2 4 2 2 7" xfId="52529" xr:uid="{C5C09D77-733E-4B4B-8C4D-16164F5F88CA}"/>
    <cellStyle name="Vírgula 2 4 2 3" xfId="346" xr:uid="{FF31697E-5314-4720-95D0-3BE0444613E5}"/>
    <cellStyle name="Vírgula 2 4 2 3 2" xfId="3332" xr:uid="{417A47D2-6401-407F-A76A-DD7D0410B11D}"/>
    <cellStyle name="Vírgula 2 4 2 3 2 2" xfId="51681" xr:uid="{98F65DD7-A88A-4496-98C0-04B7A746447C}"/>
    <cellStyle name="Vírgula 2 4 2 3 2 2 2" xfId="55631" xr:uid="{05A56CF7-A73E-4E22-8EB6-0268B56198BA}"/>
    <cellStyle name="Vírgula 2 4 2 3 2 2 3" xfId="53918" xr:uid="{CACAB2AE-8687-41BF-BC37-6835391C80E4}"/>
    <cellStyle name="Vírgula 2 4 2 3 2 3" xfId="54772" xr:uid="{68225305-CA9F-4ECD-AFBF-0634E2721880}"/>
    <cellStyle name="Vírgula 2 4 2 3 2 4" xfId="53059" xr:uid="{73169808-37CD-4C82-99CB-2079A45DBB8C}"/>
    <cellStyle name="Vírgula 2 4 2 3 3" xfId="4399" xr:uid="{6D51A9C3-B61B-4A23-90C7-B27AE3BA4AE4}"/>
    <cellStyle name="Vírgula 2 4 2 3 3 2" xfId="55203" xr:uid="{0BB76581-6FC7-456E-9C00-6BDADD9AC07F}"/>
    <cellStyle name="Vírgula 2 4 2 3 3 3" xfId="53490" xr:uid="{3ABD567F-4A6C-457A-A784-45EDE0078C87}"/>
    <cellStyle name="Vírgula 2 4 2 3 4" xfId="47733" xr:uid="{85A910C0-E0FC-4578-AB7F-065858EF5E49}"/>
    <cellStyle name="Vírgula 2 4 2 3 4 2" xfId="54345" xr:uid="{DC760C9E-F752-4816-8B73-CAEA44F21EBC}"/>
    <cellStyle name="Vírgula 2 4 2 3 5" xfId="1622" xr:uid="{28AC7CE1-95D9-4556-801F-54810DBD2AF2}"/>
    <cellStyle name="Vírgula 2 4 2 3 6" xfId="52632" xr:uid="{8D301C0B-BC0E-459C-AA09-D7261614B010}"/>
    <cellStyle name="Vírgula 2 4 2 4" xfId="2463" xr:uid="{A72DC885-CAFB-4619-842E-0208511E759C}"/>
    <cellStyle name="Vírgula 2 4 2 4 2" xfId="50814" xr:uid="{9CF19A3A-A4C3-4595-A44A-E523A3A10CBB}"/>
    <cellStyle name="Vírgula 2 4 2 4 2 2" xfId="55417" xr:uid="{92E79B21-D0B8-41A1-8208-DE8216238414}"/>
    <cellStyle name="Vírgula 2 4 2 4 2 3" xfId="53704" xr:uid="{A2040FE7-3B5E-4089-9DC0-8E87069121A6}"/>
    <cellStyle name="Vírgula 2 4 2 4 3" xfId="48574" xr:uid="{7BA26B93-924C-417B-85F5-FE9A8E21D6EE}"/>
    <cellStyle name="Vírgula 2 4 2 4 3 2" xfId="54559" xr:uid="{FDF3F8A1-1FAB-44E8-98E3-1B5CDD4D8858}"/>
    <cellStyle name="Vírgula 2 4 2 4 4" xfId="52846" xr:uid="{5F0EBE2B-F2A4-45C3-9B73-F6B99300B14F}"/>
    <cellStyle name="Vírgula 2 4 2 5" xfId="4184" xr:uid="{9EB75032-E117-48CC-9B3E-F63DCFCCC6C2}"/>
    <cellStyle name="Vírgula 2 4 2 5 2" xfId="46864" xr:uid="{27CCEB32-0517-4EF4-A40C-A8AEF2739279}"/>
    <cellStyle name="Vírgula 2 4 2 5 2 2" xfId="54990" xr:uid="{8E9C57B1-6137-48B8-BC11-0914BA0DCA74}"/>
    <cellStyle name="Vírgula 2 4 2 5 3" xfId="53277" xr:uid="{1E4F9C1F-93A9-43F0-9D0C-5E17E9249F1D}"/>
    <cellStyle name="Vírgula 2 4 2 6" xfId="45734" xr:uid="{E5E0C76B-FC77-488F-A918-4A76E5BF7C47}"/>
    <cellStyle name="Vírgula 2 4 2 6 2" xfId="49185" xr:uid="{CF382EAB-534D-4344-A589-6E73EE3B19B1}"/>
    <cellStyle name="Vírgula 2 4 2 6 3" xfId="54132" xr:uid="{3E5B99C0-096A-4FB2-8FB0-499324A4EA3C}"/>
    <cellStyle name="Vírgula 2 4 2 7" xfId="46193" xr:uid="{5D1A3144-7B2E-4322-9AC3-53F094AA2839}"/>
    <cellStyle name="Vírgula 2 4 2 8" xfId="46528" xr:uid="{D4245609-E98D-404D-BA6F-7D4A5A33386A}"/>
    <cellStyle name="Vírgula 2 4 2 9" xfId="45027" xr:uid="{ADE14BE9-7040-4439-87ED-CA42399DC2BC}"/>
    <cellStyle name="Vírgula 2 4 3" xfId="93" xr:uid="{7F24C564-71AD-4E48-B044-7F2A0FD47DF2}"/>
    <cellStyle name="Vírgula 2 4 3 10" xfId="44339" xr:uid="{641A9B9D-7C20-46C9-A5E5-941C505846E6}"/>
    <cellStyle name="Vírgula 2 4 3 11" xfId="655" xr:uid="{693F2AF4-1953-4728-B072-3AC9394C1B88}"/>
    <cellStyle name="Vírgula 2 4 3 12" xfId="52382" xr:uid="{D2108D60-8379-4997-B4E5-D5280575ED82}"/>
    <cellStyle name="Vírgula 2 4 3 2" xfId="205" xr:uid="{E116A9DB-EDDC-4FBE-9104-56527B51FD6E}"/>
    <cellStyle name="Vírgula 2 4 3 2 2" xfId="419" xr:uid="{65EAD1AE-5CCE-4967-A04F-F2097B113265}"/>
    <cellStyle name="Vírgula 2 4 3 2 2 2" xfId="3792" xr:uid="{E3F932BC-BB4B-490A-A0A3-A74518A1CB39}"/>
    <cellStyle name="Vírgula 2 4 3 2 2 2 2" xfId="52139" xr:uid="{ED6EC9E3-02BB-4A7E-AC1C-B7E8314DDF31}"/>
    <cellStyle name="Vírgula 2 4 3 2 2 2 2 2" xfId="55704" xr:uid="{DB38E89D-BFB0-4771-A591-013B464330AA}"/>
    <cellStyle name="Vírgula 2 4 3 2 2 2 2 3" xfId="53991" xr:uid="{65C620C8-0CAC-476A-A1D8-AFA94DDDFF67}"/>
    <cellStyle name="Vírgula 2 4 3 2 2 2 3" xfId="54845" xr:uid="{31AE9687-0E44-4D15-B8E4-0EFBA1ED2D70}"/>
    <cellStyle name="Vírgula 2 4 3 2 2 2 4" xfId="53132" xr:uid="{F5B411AA-A974-485E-ABE5-02214CFEC78A}"/>
    <cellStyle name="Vírgula 2 4 3 2 2 3" xfId="4472" xr:uid="{211C4CA2-EDAF-4AC2-9EE8-935365E6CE15}"/>
    <cellStyle name="Vírgula 2 4 3 2 2 3 2" xfId="50442" xr:uid="{8E102DC3-3231-4E3A-841F-A4BC72C9F8E9}"/>
    <cellStyle name="Vírgula 2 4 3 2 2 3 2 2" xfId="55276" xr:uid="{BBE6484C-391D-43C2-BF7A-66EA667ACE39}"/>
    <cellStyle name="Vírgula 2 4 3 2 2 3 3" xfId="53563" xr:uid="{56C5086C-83EA-4925-BC9E-6D24FA16293F}"/>
    <cellStyle name="Vírgula 2 4 3 2 2 4" xfId="48193" xr:uid="{9948164C-BD00-44CE-B677-92B47091CEF4}"/>
    <cellStyle name="Vírgula 2 4 3 2 2 4 2" xfId="54418" xr:uid="{A0DD3F98-2378-4030-8DBF-16ABAC44D2C0}"/>
    <cellStyle name="Vírgula 2 4 3 2 2 5" xfId="2082" xr:uid="{6E280619-0B2E-4F1A-A562-E7C921835CFC}"/>
    <cellStyle name="Vírgula 2 4 3 2 2 6" xfId="52705" xr:uid="{FC2F2884-6596-4744-A799-AD50B8A7F95F}"/>
    <cellStyle name="Vírgula 2 4 3 2 3" xfId="2923" xr:uid="{86D1ABC5-3FD5-41EB-A125-D7CDE297EF99}"/>
    <cellStyle name="Vírgula 2 4 3 2 3 2" xfId="51272" xr:uid="{1F0AD0D8-49F6-49E8-8EBB-CD70B94B5D2A}"/>
    <cellStyle name="Vírgula 2 4 3 2 3 2 2" xfId="55490" xr:uid="{6ACC60F3-4A44-49A1-803C-5740A9452566}"/>
    <cellStyle name="Vírgula 2 4 3 2 3 2 3" xfId="53777" xr:uid="{C8AD4A37-F41F-4B91-9EBC-CA69C1711080}"/>
    <cellStyle name="Vírgula 2 4 3 2 3 3" xfId="54632" xr:uid="{E8E8E88E-F854-43DB-B7CD-F9945B0A61DF}"/>
    <cellStyle name="Vírgula 2 4 3 2 3 4" xfId="52919" xr:uid="{365E4016-C895-48D2-92E1-563B5A424650}"/>
    <cellStyle name="Vírgula 2 4 3 2 4" xfId="4258" xr:uid="{7E031693-C7FC-47DB-9E4C-8EE015DAC7E7}"/>
    <cellStyle name="Vírgula 2 4 3 2 4 2" xfId="49628" xr:uid="{821108CF-AFEA-42DA-864C-C2F6CF2239F7}"/>
    <cellStyle name="Vírgula 2 4 3 2 4 2 2" xfId="55063" xr:uid="{60A8E55C-F53E-4F06-845F-921B83C7F68C}"/>
    <cellStyle name="Vírgula 2 4 3 2 4 3" xfId="53350" xr:uid="{86070C99-E2B8-4962-B04C-D2D0F1785FB1}"/>
    <cellStyle name="Vírgula 2 4 3 2 5" xfId="47324" xr:uid="{A3857673-CB0B-4A77-AC81-F45100EBF3E1}"/>
    <cellStyle name="Vírgula 2 4 3 2 5 2" xfId="54205" xr:uid="{DDA0A4A1-D7AF-4993-9106-B59A4D7234ED}"/>
    <cellStyle name="Vírgula 2 4 3 2 6" xfId="1211" xr:uid="{03529277-1CCF-4142-B735-21F8F9E2E2B7}"/>
    <cellStyle name="Vírgula 2 4 3 2 7" xfId="52492" xr:uid="{B2566623-7AA6-49BF-A2BB-22D011341F64}"/>
    <cellStyle name="Vírgula 2 4 3 3" xfId="309" xr:uid="{994F19FF-9762-433E-89D9-BDDF889968AE}"/>
    <cellStyle name="Vírgula 2 4 3 3 2" xfId="3238" xr:uid="{599532A8-16D1-4F01-B512-4142CA6A4D10}"/>
    <cellStyle name="Vírgula 2 4 3 3 2 2" xfId="51587" xr:uid="{A3876F7F-A29D-47F8-8D5B-0357557A90F6}"/>
    <cellStyle name="Vírgula 2 4 3 3 2 2 2" xfId="55594" xr:uid="{1A2C3F0F-18AA-457B-BC77-2A275FD27EAF}"/>
    <cellStyle name="Vírgula 2 4 3 3 2 2 3" xfId="53881" xr:uid="{7E2D4CDA-1B24-41B2-B5C6-7ED45F176BC8}"/>
    <cellStyle name="Vírgula 2 4 3 3 2 3" xfId="54735" xr:uid="{66138FA7-2A47-4546-B1F5-0A13552B393F}"/>
    <cellStyle name="Vírgula 2 4 3 3 2 4" xfId="53022" xr:uid="{BAAA2335-978D-443C-90EC-F1A35B244621}"/>
    <cellStyle name="Vírgula 2 4 3 3 3" xfId="4362" xr:uid="{9DED08C8-10A9-4D00-967B-11652CB450EB}"/>
    <cellStyle name="Vírgula 2 4 3 3 3 2" xfId="49912" xr:uid="{2AB6C540-708B-4FE1-AD3D-118B6592A76B}"/>
    <cellStyle name="Vírgula 2 4 3 3 3 2 2" xfId="55166" xr:uid="{177EB7BF-0AD1-47D0-A851-EF8B9EA47AE6}"/>
    <cellStyle name="Vírgula 2 4 3 3 3 3" xfId="53453" xr:uid="{C31FF503-FE0E-4F56-8F45-1FDDB87BEB1F}"/>
    <cellStyle name="Vírgula 2 4 3 3 4" xfId="47639" xr:uid="{97DFF941-6C00-431E-A06A-2FBDE9E4D9FE}"/>
    <cellStyle name="Vírgula 2 4 3 3 4 2" xfId="54308" xr:uid="{4C410E64-8555-491A-A2E7-12EB91D18B1F}"/>
    <cellStyle name="Vírgula 2 4 3 3 5" xfId="1528" xr:uid="{C9FDFDCF-DE91-4FF7-9A18-A46676571B2A}"/>
    <cellStyle name="Vírgula 2 4 3 3 6" xfId="52595" xr:uid="{E96DF52A-086B-44C1-93A6-84AFAAE5F548}"/>
    <cellStyle name="Vírgula 2 4 3 4" xfId="2369" xr:uid="{C17C713B-2665-4470-BB6D-48186BF7211D}"/>
    <cellStyle name="Vírgula 2 4 3 4 2" xfId="50720" xr:uid="{19CD5A0A-2578-4F02-ABED-EE9E7CE1374D}"/>
    <cellStyle name="Vírgula 2 4 3 4 2 2" xfId="55380" xr:uid="{65F9C7A9-C60F-48F0-8383-91E8F9D63BED}"/>
    <cellStyle name="Vírgula 2 4 3 4 2 3" xfId="53667" xr:uid="{5C24E097-02E8-48DD-8DC5-5570067B2654}"/>
    <cellStyle name="Vírgula 2 4 3 4 3" xfId="48480" xr:uid="{FF3A05B8-32C7-4373-B9EA-F61C24B8390E}"/>
    <cellStyle name="Vírgula 2 4 3 4 3 2" xfId="54522" xr:uid="{3871D076-1406-4956-AB3B-16EC93B33F4E}"/>
    <cellStyle name="Vírgula 2 4 3 4 4" xfId="52809" xr:uid="{15254B25-634A-497C-B8C0-5D916561DB23}"/>
    <cellStyle name="Vírgula 2 4 3 5" xfId="4146" xr:uid="{D990554B-2B3B-4CCA-9A25-AFC642FA1AC8}"/>
    <cellStyle name="Vírgula 2 4 3 5 2" xfId="46770" xr:uid="{C65BF772-303E-4504-8A77-F1D9B71FC5D5}"/>
    <cellStyle name="Vírgula 2 4 3 5 2 2" xfId="54953" xr:uid="{7F1F4636-5492-4C91-A48E-48E2C7990F37}"/>
    <cellStyle name="Vírgula 2 4 3 5 3" xfId="45162" xr:uid="{DF13E550-B584-4C75-89D4-1362D213A60E}"/>
    <cellStyle name="Vírgula 2 4 3 5 4" xfId="53240" xr:uid="{8BC4649A-AFE6-49CA-ACCB-359F67E8886C}"/>
    <cellStyle name="Vírgula 2 4 3 6" xfId="45653" xr:uid="{E1581DE6-7548-4EB8-B0D8-865CB0DFB5D4}"/>
    <cellStyle name="Vírgula 2 4 3 6 2" xfId="49091" xr:uid="{66629E3E-2AF6-44AD-B772-BBFF334AE332}"/>
    <cellStyle name="Vírgula 2 4 3 6 3" xfId="54095" xr:uid="{7FDCCFEB-CFD2-4FDD-B83B-09C4E68E481B}"/>
    <cellStyle name="Vírgula 2 4 3 7" xfId="46099" xr:uid="{1C8A8F72-FE61-4622-BD60-79D0D24FBB28}"/>
    <cellStyle name="Vírgula 2 4 3 8" xfId="46434" xr:uid="{264813B5-8C12-4FF0-A58B-DB0205A5021E}"/>
    <cellStyle name="Vírgula 2 4 3 9" xfId="44970" xr:uid="{4A3A7184-A176-4339-B185-F0DD2D1C011F}"/>
    <cellStyle name="Vírgula 2 4 4" xfId="162" xr:uid="{7E05E3B2-430A-4C95-BD49-538DA44D17CC}"/>
    <cellStyle name="Vírgula 2 4 4 10" xfId="588" xr:uid="{0C90C5D5-779A-4756-AA55-67D46FD3B3BB}"/>
    <cellStyle name="Vírgula 2 4 4 11" xfId="52449" xr:uid="{4CE81019-49B5-490F-B414-1A952E79E63C}"/>
    <cellStyle name="Vírgula 2 4 4 2" xfId="376" xr:uid="{D73D4081-4B06-46FF-9EBA-763EF9FD582B}"/>
    <cellStyle name="Vírgula 2 4 4 2 2" xfId="2016" xr:uid="{83F76C47-D0B3-4646-B179-0232934AF9D9}"/>
    <cellStyle name="Vírgula 2 4 4 2 2 2" xfId="3726" xr:uid="{6F3788F8-1E07-4ED0-A797-5C65EBD5A9F7}"/>
    <cellStyle name="Vírgula 2 4 4 2 2 2 2" xfId="52073" xr:uid="{7A7B9EA3-67FA-443B-9609-A5E450AC2BB3}"/>
    <cellStyle name="Vírgula 2 4 4 2 2 2 2 2" xfId="55661" xr:uid="{CB161F78-C822-4EEE-BDD7-05E436FE723C}"/>
    <cellStyle name="Vírgula 2 4 4 2 2 2 3" xfId="53948" xr:uid="{98CBB764-501F-4C2E-8897-3FAFB8ABA7ED}"/>
    <cellStyle name="Vírgula 2 4 4 2 2 3" xfId="50379" xr:uid="{8DC76498-FA73-43A8-8B2E-C01C157ADBFA}"/>
    <cellStyle name="Vírgula 2 4 4 2 2 3 2" xfId="54802" xr:uid="{39DBEB8A-0D51-4247-AB54-083115F5350E}"/>
    <cellStyle name="Vírgula 2 4 4 2 2 4" xfId="48127" xr:uid="{2189BDD4-DEAD-412F-9FF4-5B6A6023B7A0}"/>
    <cellStyle name="Vírgula 2 4 4 2 2 5" xfId="53089" xr:uid="{D7AB9854-933C-4A04-893A-F0D9521B1BD9}"/>
    <cellStyle name="Vírgula 2 4 4 2 3" xfId="2857" xr:uid="{DA9C4117-7754-4383-93B3-59D4A472A4DF}"/>
    <cellStyle name="Vírgula 2 4 4 2 3 2" xfId="51206" xr:uid="{6D00BA8D-CCAE-4932-8997-6493B07B363C}"/>
    <cellStyle name="Vírgula 2 4 4 2 3 2 2" xfId="55233" xr:uid="{0F35063E-6C80-4E0F-ABF9-8B898D2E6C64}"/>
    <cellStyle name="Vírgula 2 4 4 2 3 3" xfId="53520" xr:uid="{15960B31-AD9C-46F3-B1EE-6A484A13EA2F}"/>
    <cellStyle name="Vírgula 2 4 4 2 4" xfId="4429" xr:uid="{4C51A532-12BA-4CFB-8124-A769FCAD225C}"/>
    <cellStyle name="Vírgula 2 4 4 2 4 2" xfId="54375" xr:uid="{FF0313C6-AB08-4A6C-8100-9C28282CA3AD}"/>
    <cellStyle name="Vírgula 2 4 4 2 5" xfId="47258" xr:uid="{BDA2CEB4-11A5-487E-AC74-D14DF60084BD}"/>
    <cellStyle name="Vírgula 2 4 4 2 6" xfId="1145" xr:uid="{F473777F-86AD-440E-B2D6-BA4F48A362B3}"/>
    <cellStyle name="Vírgula 2 4 4 2 7" xfId="52662" xr:uid="{66E71216-3C76-42E6-A1E7-3032C7A0632C}"/>
    <cellStyle name="Vírgula 2 4 4 3" xfId="1462" xr:uid="{C0B9F0A5-4A96-4ED5-BF14-4822210ED18D}"/>
    <cellStyle name="Vírgula 2 4 4 3 2" xfId="3172" xr:uid="{2CCF3F0F-872B-41E3-8D52-65BD0E3C3940}"/>
    <cellStyle name="Vírgula 2 4 4 3 2 2" xfId="51521" xr:uid="{DAE3CE0D-5A69-4547-A2DB-48724DFA1D5D}"/>
    <cellStyle name="Vírgula 2 4 4 3 2 2 2" xfId="55447" xr:uid="{7AE1FB80-5100-4BC7-A2B8-262FE8CEDB06}"/>
    <cellStyle name="Vírgula 2 4 4 3 2 3" xfId="53734" xr:uid="{0D891F33-60FA-4108-8BBF-9899BF1BFE21}"/>
    <cellStyle name="Vírgula 2 4 4 3 3" xfId="49849" xr:uid="{2A769957-1A94-4464-9EB5-5415C024B775}"/>
    <cellStyle name="Vírgula 2 4 4 3 3 2" xfId="54589" xr:uid="{53208FDF-BA65-4E40-AEC9-795BCA66EF19}"/>
    <cellStyle name="Vírgula 2 4 4 3 4" xfId="47573" xr:uid="{FDD8D288-ED0F-4041-9FA7-97C29EBD1372}"/>
    <cellStyle name="Vírgula 2 4 4 3 5" xfId="52876" xr:uid="{7B3005F5-9417-445C-8216-968B4B63DA75}"/>
    <cellStyle name="Vírgula 2 4 4 4" xfId="2303" xr:uid="{86D90CF7-CB4F-418C-A666-9C5D6F4B5A81}"/>
    <cellStyle name="Vírgula 2 4 4 4 2" xfId="50654" xr:uid="{243DCF21-AE3C-4285-8C69-C35AF4C10039}"/>
    <cellStyle name="Vírgula 2 4 4 4 2 2" xfId="55020" xr:uid="{4A836FB8-63E8-471E-8D8D-E66769584968}"/>
    <cellStyle name="Vírgula 2 4 4 4 3" xfId="48414" xr:uid="{054C1A68-B25F-4BB6-939D-C20EA9600D43}"/>
    <cellStyle name="Vírgula 2 4 4 4 4" xfId="53307" xr:uid="{EE97B238-BEA1-4460-B886-C72DCFB82522}"/>
    <cellStyle name="Vírgula 2 4 4 5" xfId="4215" xr:uid="{BC018BF7-8BA6-40D2-A58C-34AD79D9E7BE}"/>
    <cellStyle name="Vírgula 2 4 4 5 2" xfId="49025" xr:uid="{F49FF2FD-F054-44D5-82DC-D42CC6C14793}"/>
    <cellStyle name="Vírgula 2 4 4 5 3" xfId="54162" xr:uid="{9793DFEA-3828-40FD-BA48-AB15E484255E}"/>
    <cellStyle name="Vírgula 2 4 4 6" xfId="46033" xr:uid="{F4FCE42E-0F04-4FAB-95AC-65EC69280ADA}"/>
    <cellStyle name="Vírgula 2 4 4 7" xfId="46704" xr:uid="{7F2B0396-04F8-458F-8E32-ABF456328131}"/>
    <cellStyle name="Vírgula 2 4 4 8" xfId="44905" xr:uid="{FFE36430-C8D1-41CF-8077-9F0D49F8CB5B}"/>
    <cellStyle name="Vírgula 2 4 4 9" xfId="44275" xr:uid="{8F3256B6-857F-44DF-A5BC-BBA62285A399}"/>
    <cellStyle name="Vírgula 2 4 5" xfId="266" xr:uid="{AF12FA9F-0D31-4EEC-A85F-81BD066FDEAC}"/>
    <cellStyle name="Vírgula 2 4 5 10" xfId="52552" xr:uid="{D8E19F71-0BFC-422F-BF28-553957E4CA8E}"/>
    <cellStyle name="Vírgula 2 4 5 2" xfId="1973" xr:uid="{185392E6-C9E8-4694-B8C2-95DFDE1EDBD9}"/>
    <cellStyle name="Vírgula 2 4 5 2 2" xfId="3683" xr:uid="{AAB93605-720C-4D27-9616-2125A5F9FA0B}"/>
    <cellStyle name="Vírgula 2 4 5 2 2 2" xfId="52030" xr:uid="{F03096B7-5D16-4189-B611-370B3CBEAE1A}"/>
    <cellStyle name="Vírgula 2 4 5 2 2 2 2" xfId="55551" xr:uid="{9C2C628F-569B-48D4-B9AD-ADE0C7277125}"/>
    <cellStyle name="Vírgula 2 4 5 2 2 3" xfId="53838" xr:uid="{69194A91-11E6-45C8-A2CA-238BBD624245}"/>
    <cellStyle name="Vírgula 2 4 5 2 3" xfId="50336" xr:uid="{404B9E17-B6AD-4FDE-B67D-F171581279DB}"/>
    <cellStyle name="Vírgula 2 4 5 2 3 2" xfId="54692" xr:uid="{EA521839-5C16-4283-A5BE-985BA325C329}"/>
    <cellStyle name="Vírgula 2 4 5 2 4" xfId="48084" xr:uid="{E50365EB-550B-44DC-9C16-0E76744FFF65}"/>
    <cellStyle name="Vírgula 2 4 5 2 5" xfId="52979" xr:uid="{E8721A3B-EBDE-471D-A8A7-3DA76D2A3ABC}"/>
    <cellStyle name="Vírgula 2 4 5 3" xfId="2814" xr:uid="{3D6EACA3-A3D7-41E1-93DC-A5A433F5E4D9}"/>
    <cellStyle name="Vírgula 2 4 5 3 2" xfId="51163" xr:uid="{B70188CA-9D8A-4669-8724-27CC386F0001}"/>
    <cellStyle name="Vírgula 2 4 5 3 2 2" xfId="55123" xr:uid="{A934A655-9D75-46FA-8BED-B4FC2CA07318}"/>
    <cellStyle name="Vírgula 2 4 5 3 3" xfId="48861" xr:uid="{5CA75A6E-EE49-4659-86E2-8816326C8FBA}"/>
    <cellStyle name="Vírgula 2 4 5 3 4" xfId="53410" xr:uid="{5F562CB7-F973-4A57-87D8-5366B45E6E8B}"/>
    <cellStyle name="Vírgula 2 4 5 4" xfId="4319" xr:uid="{0A42F3DB-A714-4E69-98AD-FE30BBE01557}"/>
    <cellStyle name="Vírgula 2 4 5 4 2" xfId="49529" xr:uid="{03DF278D-45CB-4085-85A8-9E830A255B46}"/>
    <cellStyle name="Vírgula 2 4 5 4 3" xfId="54265" xr:uid="{CDD53D2F-7510-4928-B56F-912E1483515A}"/>
    <cellStyle name="Vírgula 2 4 5 5" xfId="45990" xr:uid="{10B41894-03F3-477E-9E44-5E0D0F299C3A}"/>
    <cellStyle name="Vírgula 2 4 5 6" xfId="47215" xr:uid="{3B849190-E444-44FF-A437-26E463D6961F}"/>
    <cellStyle name="Vírgula 2 4 5 7" xfId="44867" xr:uid="{2B4BB6C0-116C-404A-BA78-3C89F7E605E1}"/>
    <cellStyle name="Vírgula 2 4 5 8" xfId="44235" xr:uid="{5378B0F4-78F9-4433-9DD4-258BB0286D52}"/>
    <cellStyle name="Vírgula 2 4 5 9" xfId="1102" xr:uid="{19B5AA31-16A0-4624-BE9A-26BB73F83E97}"/>
    <cellStyle name="Vírgula 2 4 6" xfId="1386" xr:uid="{BEE47EB9-C807-4C1D-A53A-B97F7B258478}"/>
    <cellStyle name="Vírgula 2 4 6 2" xfId="3097" xr:uid="{7BD40750-1851-4EDC-AE0F-D30A7055E8A3}"/>
    <cellStyle name="Vírgula 2 4 6 2 2" xfId="51446" xr:uid="{5F948775-9492-4011-A430-8D8598B5E2FA}"/>
    <cellStyle name="Vírgula 2 4 6 2 2 2" xfId="55337" xr:uid="{55736895-2D61-43D7-B947-E50E661308FC}"/>
    <cellStyle name="Vírgula 2 4 6 2 3" xfId="48959" xr:uid="{40FB5242-7938-4F8A-B28C-3773BAAC8719}"/>
    <cellStyle name="Vírgula 2 4 6 2 4" xfId="53624" xr:uid="{9AE1E9A0-07F9-416C-AED0-016CF9D2464C}"/>
    <cellStyle name="Vírgula 2 4 6 3" xfId="49775" xr:uid="{CD9537B2-A06B-4F69-9356-81B3826A8AB8}"/>
    <cellStyle name="Vírgula 2 4 6 3 2" xfId="54479" xr:uid="{4CA4D745-AF5A-4E27-982F-9F1B43879C51}"/>
    <cellStyle name="Vírgula 2 4 6 4" xfId="47498" xr:uid="{9C51A9F0-1859-420F-90BE-47158D2EB657}"/>
    <cellStyle name="Vírgula 2 4 6 5" xfId="52766" xr:uid="{9D094282-F892-4FB2-A4A8-186AF773808B}"/>
    <cellStyle name="Vírgula 2 4 7" xfId="4102" xr:uid="{0836567A-9741-4F47-B286-5D44B9966360}"/>
    <cellStyle name="Vírgula 2 4 7 2" xfId="46661" xr:uid="{DE2FDB6D-5F0F-430F-8B38-6FF3DFE8A883}"/>
    <cellStyle name="Vírgula 2 4 7 2 2" xfId="54910" xr:uid="{EE0EAFB5-A1FE-4FE5-8D6D-7290713AC3B5}"/>
    <cellStyle name="Vírgula 2 4 7 3" xfId="53197" xr:uid="{2615C820-3F63-4E98-B930-DF55EDDA29FF}"/>
    <cellStyle name="Vírgula 2 4 8" xfId="43985" xr:uid="{741285DA-AC14-4509-8AF9-9497CA2D1CD3}"/>
    <cellStyle name="Vírgula 2 4 8 2" xfId="54052" xr:uid="{78C4B8B8-CCD8-4E3B-81AB-4CF50133E2AE}"/>
    <cellStyle name="Vírgula 2 4 9" xfId="45426" xr:uid="{CF44CC78-F025-42FE-B162-CD7E7B520E07}"/>
    <cellStyle name="Vírgula 2 5" xfId="112" xr:uid="{B18222F3-7C24-407C-9A93-50C4E6332CB3}"/>
    <cellStyle name="Vírgula 2 5 10" xfId="46375" xr:uid="{5E7443EC-C328-4077-AD45-BBE12E9C8524}"/>
    <cellStyle name="Vírgula 2 5 11" xfId="44601" xr:uid="{6B14BB59-CFBB-4122-BB45-56A51183A0E7}"/>
    <cellStyle name="Vírgula 2 5 12" xfId="44143" xr:uid="{7A430245-B38A-4349-B159-21B60DFE10A7}"/>
    <cellStyle name="Vírgula 2 5 13" xfId="596" xr:uid="{3C18A2D3-6680-4CA7-9511-870E187619AB}"/>
    <cellStyle name="Vírgula 2 5 14" xfId="52401" xr:uid="{BDF5ED85-2B6D-48A9-8873-A461691D9B8B}"/>
    <cellStyle name="Vírgula 2 5 2" xfId="224" xr:uid="{12A590EB-BEB6-4C93-9553-0CAFB944E92B}"/>
    <cellStyle name="Vírgula 2 5 2 10" xfId="44466" xr:uid="{14C4B425-B33B-4B01-B8E1-72023B930504}"/>
    <cellStyle name="Vírgula 2 5 2 11" xfId="791" xr:uid="{173A5537-A32D-419A-8A18-F0A47007AF65}"/>
    <cellStyle name="Vírgula 2 5 2 12" xfId="52511" xr:uid="{1DFF2167-EF9B-4258-B7E3-321DE8853B75}"/>
    <cellStyle name="Vírgula 2 5 2 2" xfId="438" xr:uid="{2ED11578-CC78-472F-9E44-4B5BE6EE9349}"/>
    <cellStyle name="Vírgula 2 5 2 2 2" xfId="2217" xr:uid="{E5DF6047-3EEF-4291-9532-140C62E4C1FA}"/>
    <cellStyle name="Vírgula 2 5 2 2 2 2" xfId="3927" xr:uid="{4A23DE04-BEB1-47A6-A757-699F74588EDA}"/>
    <cellStyle name="Vírgula 2 5 2 2 2 2 2" xfId="52274" xr:uid="{1D5C167E-2195-4114-9B41-0DB1F1593E5D}"/>
    <cellStyle name="Vírgula 2 5 2 2 2 2 2 2" xfId="55723" xr:uid="{86F14DF0-2595-433B-9862-EBAB5329A684}"/>
    <cellStyle name="Vírgula 2 5 2 2 2 2 3" xfId="54010" xr:uid="{DDB740E6-8919-4455-960C-DE88E5909EBD}"/>
    <cellStyle name="Vírgula 2 5 2 2 2 3" xfId="50570" xr:uid="{CE631353-BEA0-490D-8276-93565252BD82}"/>
    <cellStyle name="Vírgula 2 5 2 2 2 3 2" xfId="54864" xr:uid="{7FF40CA3-625E-4E85-8790-CA36B12E96F0}"/>
    <cellStyle name="Vírgula 2 5 2 2 2 4" xfId="48328" xr:uid="{1F722252-0508-4788-84BD-3B8F771D53BC}"/>
    <cellStyle name="Vírgula 2 5 2 2 2 5" xfId="53151" xr:uid="{4142296B-7708-41AC-8911-31E2A0832431}"/>
    <cellStyle name="Vírgula 2 5 2 2 3" xfId="3058" xr:uid="{F5261BF8-B89C-4966-903C-00DAD35A52D6}"/>
    <cellStyle name="Vírgula 2 5 2 2 3 2" xfId="51407" xr:uid="{BD916AB2-D2B8-4971-B27A-E463D4B2440C}"/>
    <cellStyle name="Vírgula 2 5 2 2 3 2 2" xfId="55295" xr:uid="{2E28DE0B-69E1-43CE-86A7-0C416809D595}"/>
    <cellStyle name="Vírgula 2 5 2 2 3 3" xfId="53582" xr:uid="{4591DAD9-4C2B-4419-B485-E34C49405E13}"/>
    <cellStyle name="Vírgula 2 5 2 2 4" xfId="4491" xr:uid="{3F80A08E-3E7B-49EB-A877-A0F41AB87BE7}"/>
    <cellStyle name="Vírgula 2 5 2 2 4 2" xfId="54437" xr:uid="{3CA5D283-5F7D-44A1-A3AA-107AD0AA97D8}"/>
    <cellStyle name="Vírgula 2 5 2 2 5" xfId="47459" xr:uid="{50D40E85-3334-4B7D-B2CE-93B7488071BA}"/>
    <cellStyle name="Vírgula 2 5 2 2 6" xfId="1346" xr:uid="{6F0BFA26-A698-4CFE-A872-0DB228C28C66}"/>
    <cellStyle name="Vírgula 2 5 2 2 7" xfId="52724" xr:uid="{F9B8CE02-7049-46E8-B878-F8296A499659}"/>
    <cellStyle name="Vírgula 2 5 2 3" xfId="1663" xr:uid="{65B627A8-1975-4734-8BB8-B25AAB1E3D3E}"/>
    <cellStyle name="Vírgula 2 5 2 3 2" xfId="3373" xr:uid="{624E507F-538B-4D19-BBC0-78F8B7974A6C}"/>
    <cellStyle name="Vírgula 2 5 2 3 2 2" xfId="51722" xr:uid="{A350C85C-CDF3-4ACD-A0AB-2B74CD4473C0}"/>
    <cellStyle name="Vírgula 2 5 2 3 2 2 2" xfId="55509" xr:uid="{4DBDB1E3-DA7F-43DD-A3EF-06A10AF10C2D}"/>
    <cellStyle name="Vírgula 2 5 2 3 2 3" xfId="53796" xr:uid="{BCF2AF42-B0E4-4188-BD00-F262C7524EAF}"/>
    <cellStyle name="Vírgula 2 5 2 3 3" xfId="50040" xr:uid="{3196AA0D-2A97-478C-A6E8-7A21035D160B}"/>
    <cellStyle name="Vírgula 2 5 2 3 3 2" xfId="54651" xr:uid="{4C33C4F4-E477-40FE-97E9-B6E69CB532CF}"/>
    <cellStyle name="Vírgula 2 5 2 3 4" xfId="47774" xr:uid="{2770FE7A-F0C5-406D-BD07-C17FDCC5A08C}"/>
    <cellStyle name="Vírgula 2 5 2 3 5" xfId="52938" xr:uid="{7ED1D063-14B7-4B1C-86E0-4BFA93C060ED}"/>
    <cellStyle name="Vírgula 2 5 2 4" xfId="2504" xr:uid="{2D5E535D-22B3-4F9C-818D-C74CACF58D04}"/>
    <cellStyle name="Vírgula 2 5 2 4 2" xfId="50855" xr:uid="{B345C716-B326-40CB-808D-F1738A2287E1}"/>
    <cellStyle name="Vírgula 2 5 2 4 2 2" xfId="55082" xr:uid="{9279D53A-A1E4-499E-AA00-A9194FD269A2}"/>
    <cellStyle name="Vírgula 2 5 2 4 3" xfId="48615" xr:uid="{3C709955-A24A-488E-85B8-488857137BA5}"/>
    <cellStyle name="Vírgula 2 5 2 4 4" xfId="53369" xr:uid="{49FE1F01-062B-4A21-B1C9-8FB2352E80B1}"/>
    <cellStyle name="Vírgula 2 5 2 5" xfId="4277" xr:uid="{B67A18DA-FAB6-4B19-893C-94068790E91E}"/>
    <cellStyle name="Vírgula 2 5 2 5 2" xfId="46905" xr:uid="{B3F049F3-2CB9-4E9B-BE0C-3D72922C7C57}"/>
    <cellStyle name="Vírgula 2 5 2 5 3" xfId="54224" xr:uid="{6FA67050-D18B-4D67-9207-ED3D4A006A33}"/>
    <cellStyle name="Vírgula 2 5 2 6" xfId="45766" xr:uid="{E3E27A85-279C-4328-8F98-DB985E7E64B6}"/>
    <cellStyle name="Vírgula 2 5 2 6 2" xfId="49226" xr:uid="{6F72E4C2-EF71-488B-BA2C-8CAA21A12216}"/>
    <cellStyle name="Vírgula 2 5 2 7" xfId="46234" xr:uid="{620B947A-D3DC-438E-B2C1-2D6420BE808E}"/>
    <cellStyle name="Vírgula 2 5 2 8" xfId="46569" xr:uid="{6A118605-B234-43E0-80E3-0A4C261FF1CA}"/>
    <cellStyle name="Vírgula 2 5 2 9" xfId="45067" xr:uid="{AE1CA159-2D49-4B39-AA6E-236DC90050AC}"/>
    <cellStyle name="Vírgula 2 5 3" xfId="328" xr:uid="{9193768E-2257-49AE-A4A0-1FF13F3A7F31}"/>
    <cellStyle name="Vírgula 2 5 3 10" xfId="52614" xr:uid="{32D3170D-745A-48DD-A15D-CEF804AA0725}"/>
    <cellStyle name="Vírgula 2 5 3 2" xfId="2023" xr:uid="{A81F66EC-6654-4B31-993D-61D06B1212A8}"/>
    <cellStyle name="Vírgula 2 5 3 2 2" xfId="3733" xr:uid="{5263FE71-F529-4B0F-9C34-EFBAE131457E}"/>
    <cellStyle name="Vírgula 2 5 3 2 2 2" xfId="52080" xr:uid="{1F4E040E-0D24-4573-A6A1-C02CEC0C69A7}"/>
    <cellStyle name="Vírgula 2 5 3 2 2 2 2" xfId="55613" xr:uid="{0F24E5A6-7C70-47CC-AC32-C5CFBA8B4E56}"/>
    <cellStyle name="Vírgula 2 5 3 2 2 3" xfId="53900" xr:uid="{FD907083-7466-49C4-9D27-5FE65249B409}"/>
    <cellStyle name="Vírgula 2 5 3 2 3" xfId="50386" xr:uid="{BEE92ECC-56F9-4B92-9947-387F8183EA19}"/>
    <cellStyle name="Vírgula 2 5 3 2 3 2" xfId="54754" xr:uid="{6E97B78C-7458-4906-9990-51DB2FF80A0F}"/>
    <cellStyle name="Vírgula 2 5 3 2 4" xfId="48134" xr:uid="{340C115C-2669-4CFD-BBCD-66A923BBC28C}"/>
    <cellStyle name="Vírgula 2 5 3 2 5" xfId="53041" xr:uid="{78964ADB-98E3-4625-AC56-2EF1999682FD}"/>
    <cellStyle name="Vírgula 2 5 3 3" xfId="2864" xr:uid="{D014F84E-C5F2-40D5-878B-E544EE8C96D1}"/>
    <cellStyle name="Vírgula 2 5 3 3 2" xfId="51213" xr:uid="{FFAA2FE2-AAC4-4F3A-B289-E878CFEEF4B7}"/>
    <cellStyle name="Vírgula 2 5 3 3 2 2" xfId="55185" xr:uid="{61AA6887-9E66-4F0C-A89B-4F37CDAB71A9}"/>
    <cellStyle name="Vírgula 2 5 3 3 3" xfId="48897" xr:uid="{45DB7144-83B7-49B2-B283-880E47CECDA5}"/>
    <cellStyle name="Vírgula 2 5 3 3 4" xfId="53472" xr:uid="{EDE3B38B-B663-4DB4-8352-5777ED95D4D6}"/>
    <cellStyle name="Vírgula 2 5 3 4" xfId="4381" xr:uid="{8B9A068C-B0ED-4529-8628-14EACD0E19C0}"/>
    <cellStyle name="Vírgula 2 5 3 4 2" xfId="49575" xr:uid="{147A50D9-D9F7-4398-AC4A-2825FEEA8822}"/>
    <cellStyle name="Vírgula 2 5 3 4 3" xfId="54327" xr:uid="{8F99A7B0-4D2F-4BE7-87B8-DC8BCD49EEC2}"/>
    <cellStyle name="Vírgula 2 5 3 5" xfId="46040" xr:uid="{6D5AE96C-FE66-4187-AF38-2F553ACA60C9}"/>
    <cellStyle name="Vírgula 2 5 3 6" xfId="47265" xr:uid="{78C86DD9-E485-4618-AA27-FE01F7D94B73}"/>
    <cellStyle name="Vírgula 2 5 3 7" xfId="44912" xr:uid="{9D91C1E6-2601-4796-8BDE-98C69AE50A38}"/>
    <cellStyle name="Vírgula 2 5 3 8" xfId="44282" xr:uid="{1A9FCEBF-3740-4AA1-93BD-9F9A76B0379A}"/>
    <cellStyle name="Vírgula 2 5 3 9" xfId="1152" xr:uid="{22708E96-AE8E-45B5-AB20-ADE1B7F1DCD8}"/>
    <cellStyle name="Vírgula 2 5 4" xfId="1394" xr:uid="{67C69E1E-4CA3-419D-AF3E-C7623FCE5D3A}"/>
    <cellStyle name="Vírgula 2 5 4 2" xfId="3105" xr:uid="{14B809BA-491B-4BDE-8EAB-98D2F8A4DEE7}"/>
    <cellStyle name="Vírgula 2 5 4 2 2" xfId="51454" xr:uid="{DB135F97-0362-4444-AFBD-FB4D6C763CFF}"/>
    <cellStyle name="Vírgula 2 5 4 2 2 2" xfId="55399" xr:uid="{932B4115-9893-426E-BF27-5A1854F4BC32}"/>
    <cellStyle name="Vírgula 2 5 4 2 3" xfId="48966" xr:uid="{08B150FC-2612-4DB1-B467-3EE1C5555A2D}"/>
    <cellStyle name="Vírgula 2 5 4 2 4" xfId="53686" xr:uid="{91A579DD-3BAF-4D33-AFBB-E413AC6BCC09}"/>
    <cellStyle name="Vírgula 2 5 4 3" xfId="49783" xr:uid="{14218DBA-6298-4C61-8D0E-5E76D787C2F0}"/>
    <cellStyle name="Vírgula 2 5 4 3 2" xfId="54541" xr:uid="{967DDE1B-EC04-40D0-AD66-0E71C150BC29}"/>
    <cellStyle name="Vírgula 2 5 4 4" xfId="47506" xr:uid="{46EC6B1C-E57F-4659-9F73-28C7CB204762}"/>
    <cellStyle name="Vírgula 2 5 4 5" xfId="44778" xr:uid="{4295598E-7EF0-4A15-B31E-72BACF7D6976}"/>
    <cellStyle name="Vírgula 2 5 4 6" xfId="52828" xr:uid="{50C428CF-43F6-4579-9D31-4919E8BE84C7}"/>
    <cellStyle name="Vírgula 2 5 5" xfId="1469" xr:uid="{8FFDDE43-E81C-45CC-AEE2-81144D87DBA7}"/>
    <cellStyle name="Vírgula 2 5 5 2" xfId="3179" xr:uid="{6727C78B-5D56-4055-BDC9-27A3BAF7DD8B}"/>
    <cellStyle name="Vírgula 2 5 5 2 2" xfId="51528" xr:uid="{F27BD1A3-FE4D-4C65-A23C-BB810B2EC5E6}"/>
    <cellStyle name="Vírgula 2 5 5 2 3" xfId="54972" xr:uid="{94930552-D078-4748-826B-CACEEA677D24}"/>
    <cellStyle name="Vírgula 2 5 5 3" xfId="49856" xr:uid="{BA5455F0-B634-4CA1-9509-C3560E254BDC}"/>
    <cellStyle name="Vírgula 2 5 5 4" xfId="47580" xr:uid="{9E43633D-49C2-4915-AA77-0140AB541FD7}"/>
    <cellStyle name="Vírgula 2 5 5 5" xfId="53259" xr:uid="{C1AD8490-EA28-42A0-A344-9A3DB610A020}"/>
    <cellStyle name="Vírgula 2 5 6" xfId="2310" xr:uid="{33248D50-D70E-4F69-B80B-6145140FE9F1}"/>
    <cellStyle name="Vírgula 2 5 6 2" xfId="50661" xr:uid="{285F5429-602E-40F6-B259-A4D2D5B0D249}"/>
    <cellStyle name="Vírgula 2 5 6 3" xfId="48421" xr:uid="{25DBEA14-DC67-4260-8EDF-62A278B959A6}"/>
    <cellStyle name="Vírgula 2 5 6 4" xfId="54114" xr:uid="{1A1E9CFA-CB1B-4222-BAED-3B1496602FF3}"/>
    <cellStyle name="Vírgula 2 5 7" xfId="4165" xr:uid="{7FA7247E-F75D-4A19-BFE3-256D54BEF9D8}"/>
    <cellStyle name="Vírgula 2 5 7 2" xfId="46711" xr:uid="{11E17E83-ADD6-4D4A-A01D-DFE9B7F0592A}"/>
    <cellStyle name="Vírgula 2 5 8" xfId="43987" xr:uid="{00F0653B-96D4-4B0E-9B86-E7B07CE3681E}"/>
    <cellStyle name="Vírgula 2 5 8 2" xfId="49032" xr:uid="{BA6BCD04-7ED0-4DC9-A9E7-075914662A85}"/>
    <cellStyle name="Vírgula 2 5 8 3" xfId="45466" xr:uid="{ABAE784F-4D18-4853-8B83-1E85E90E4FF3}"/>
    <cellStyle name="Vírgula 2 5 9" xfId="45898" xr:uid="{4D499D5E-D671-4819-BC74-741595123F70}"/>
    <cellStyle name="Vírgula 2 6" xfId="80" xr:uid="{0E2AB132-2BAF-4DB2-ADFF-79563C0F35E4}"/>
    <cellStyle name="Vírgula 2 6 10" xfId="44546" xr:uid="{A98B0270-4D50-4FEA-A92D-8E8B85EB8286}"/>
    <cellStyle name="Vírgula 2 6 11" xfId="44088" xr:uid="{1CFD097A-11B2-45A7-AD23-37E0E7A539FE}"/>
    <cellStyle name="Vírgula 2 6 12" xfId="736" xr:uid="{761196A4-52B3-4252-B58F-7760F6EF33C3}"/>
    <cellStyle name="Vírgula 2 6 13" xfId="52369" xr:uid="{C5FA9139-0A3D-411A-9BF8-ED7992D98FB2}"/>
    <cellStyle name="Vírgula 2 6 2" xfId="192" xr:uid="{7E779C47-87AB-4908-A37C-4359DC855975}"/>
    <cellStyle name="Vírgula 2 6 2 10" xfId="52479" xr:uid="{237D1A3C-C482-4983-AC03-E1F7AA1EAE68}"/>
    <cellStyle name="Vírgula 2 6 2 2" xfId="406" xr:uid="{3BE4142D-7A93-416A-8DC7-DA0B27EC3BE4}"/>
    <cellStyle name="Vírgula 2 6 2 2 2" xfId="3416" xr:uid="{1DA32FAF-524E-4FDA-8E0E-C930AD076224}"/>
    <cellStyle name="Vírgula 2 6 2 2 2 2" xfId="51765" xr:uid="{D4B63847-80F7-459A-B5BE-A264669C3D9B}"/>
    <cellStyle name="Vírgula 2 6 2 2 2 2 2" xfId="55691" xr:uid="{321FE183-4BE3-4277-A12D-D27571876354}"/>
    <cellStyle name="Vírgula 2 6 2 2 2 2 3" xfId="53978" xr:uid="{4D4D5D08-76D6-4D7F-8E1E-488039F20C3F}"/>
    <cellStyle name="Vírgula 2 6 2 2 2 3" xfId="54832" xr:uid="{8395E6B8-E8F3-4A0C-BFE7-5DB6B7CE4A82}"/>
    <cellStyle name="Vírgula 2 6 2 2 2 4" xfId="53119" xr:uid="{5B723785-A710-4A51-8D61-70EE28F30756}"/>
    <cellStyle name="Vírgula 2 6 2 2 3" xfId="4459" xr:uid="{8497EC67-D1A1-4521-9268-D1D047B31D3E}"/>
    <cellStyle name="Vírgula 2 6 2 2 3 2" xfId="50081" xr:uid="{5FA64A88-CF62-4101-A064-98E5728A6C15}"/>
    <cellStyle name="Vírgula 2 6 2 2 3 2 2" xfId="55263" xr:uid="{3F74655C-1F5B-4018-9B9A-BAF94A15B23C}"/>
    <cellStyle name="Vírgula 2 6 2 2 3 3" xfId="53550" xr:uid="{D1168951-050F-411F-942A-A17B11A2D6C0}"/>
    <cellStyle name="Vírgula 2 6 2 2 4" xfId="47817" xr:uid="{731F2429-424C-4CA9-A925-A04E62F916AB}"/>
    <cellStyle name="Vírgula 2 6 2 2 4 2" xfId="54405" xr:uid="{E57EA7C7-5CE6-4B14-B274-974BAB30410F}"/>
    <cellStyle name="Vírgula 2 6 2 2 5" xfId="1706" xr:uid="{3301EB2B-8744-4324-932A-E4974AEC7161}"/>
    <cellStyle name="Vírgula 2 6 2 2 6" xfId="52692" xr:uid="{694FEBDC-BD55-404B-A34C-DF49A5F35848}"/>
    <cellStyle name="Vírgula 2 6 2 3" xfId="2547" xr:uid="{D15A34E5-5761-464F-AD25-D3DA7BB23093}"/>
    <cellStyle name="Vírgula 2 6 2 3 2" xfId="50898" xr:uid="{932F9F36-B67E-461C-B9CA-6F4EE29C6575}"/>
    <cellStyle name="Vírgula 2 6 2 3 2 2" xfId="55477" xr:uid="{8AB39939-A3B3-41FB-B0D0-F0D993D4E5D5}"/>
    <cellStyle name="Vírgula 2 6 2 3 2 3" xfId="53764" xr:uid="{E1C17012-D673-485A-8DC5-37C1A6B4483C}"/>
    <cellStyle name="Vírgula 2 6 2 3 3" xfId="48655" xr:uid="{17BFF1B9-8384-455B-8F40-CDE0EED49FF2}"/>
    <cellStyle name="Vírgula 2 6 2 3 3 2" xfId="54619" xr:uid="{463413AD-A961-4541-AB9E-CD8AEE90B986}"/>
    <cellStyle name="Vírgula 2 6 2 3 4" xfId="52906" xr:uid="{B8AC12CE-CA5E-4CC3-A5F3-4B9B10E42104}"/>
    <cellStyle name="Vírgula 2 6 2 4" xfId="4245" xr:uid="{F25C0573-5088-4E5F-BCB7-4E9C492FC283}"/>
    <cellStyle name="Vírgula 2 6 2 4 2" xfId="49269" xr:uid="{CE24A44C-2B53-4449-B61F-C23784F609E3}"/>
    <cellStyle name="Vírgula 2 6 2 4 2 2" xfId="55050" xr:uid="{52F8F3A4-2E6A-4695-A29F-6B5EFDDAAB6A}"/>
    <cellStyle name="Vírgula 2 6 2 4 3" xfId="45723" xr:uid="{CF893789-6C57-4869-9FC3-29227261CFB2}"/>
    <cellStyle name="Vírgula 2 6 2 4 4" xfId="53337" xr:uid="{D79889D3-C9C5-481B-A740-CE364BD2BEC1}"/>
    <cellStyle name="Vírgula 2 6 2 5" xfId="46179" xr:uid="{33FD6D0B-8860-42CE-A7C7-303765365C3D}"/>
    <cellStyle name="Vírgula 2 6 2 5 2" xfId="54192" xr:uid="{1CDD6DFB-1363-4951-9516-D029A26125FF}"/>
    <cellStyle name="Vírgula 2 6 2 6" xfId="46948" xr:uid="{C4F9EA5E-3B67-40CC-B0CB-88C713398A39}"/>
    <cellStyle name="Vírgula 2 6 2 7" xfId="45014" xr:uid="{08C4368F-791C-4D32-9624-4BE05080A8EC}"/>
    <cellStyle name="Vírgula 2 6 2 8" xfId="44416" xr:uid="{E196300B-F7F4-4649-8FD1-5333B0EA6F66}"/>
    <cellStyle name="Vírgula 2 6 2 9" xfId="834" xr:uid="{C08E4B37-EDEB-4F85-AE9E-863371A3E66A}"/>
    <cellStyle name="Vírgula 2 6 3" xfId="296" xr:uid="{E23656BF-C20D-4851-AEC3-F7C701C821CD}"/>
    <cellStyle name="Vírgula 2 6 3 2" xfId="2162" xr:uid="{25AAC878-3553-4252-ADC3-10B5C9F01AE3}"/>
    <cellStyle name="Vírgula 2 6 3 2 2" xfId="3872" xr:uid="{8DBC7A71-8165-4C2A-A2D0-B3D10AA1BDC3}"/>
    <cellStyle name="Vírgula 2 6 3 2 2 2" xfId="52219" xr:uid="{FD7AA583-135F-433C-B392-94818225BCF5}"/>
    <cellStyle name="Vírgula 2 6 3 2 2 2 2" xfId="55581" xr:uid="{72A70411-73D8-4369-AA84-3EB4D7172861}"/>
    <cellStyle name="Vírgula 2 6 3 2 2 3" xfId="53868" xr:uid="{C5C8FFDA-310C-4060-800B-D20144FCDB82}"/>
    <cellStyle name="Vírgula 2 6 3 2 3" xfId="50519" xr:uid="{30829B8E-649D-47B3-B730-1057471FFA27}"/>
    <cellStyle name="Vírgula 2 6 3 2 3 2" xfId="54722" xr:uid="{B5228374-4DAB-434C-B84E-1176B1944330}"/>
    <cellStyle name="Vírgula 2 6 3 2 4" xfId="48273" xr:uid="{5541127C-2201-45B3-9013-ECA385DC66CA}"/>
    <cellStyle name="Vírgula 2 6 3 2 5" xfId="53009" xr:uid="{A8876DA7-F98C-4384-8FF7-18FE814215AD}"/>
    <cellStyle name="Vírgula 2 6 3 3" xfId="3003" xr:uid="{32F9E781-FB28-4538-B752-23A2C96B5DC9}"/>
    <cellStyle name="Vírgula 2 6 3 3 2" xfId="51352" xr:uid="{38614700-C952-416C-AB57-0C64A128D087}"/>
    <cellStyle name="Vírgula 2 6 3 3 2 2" xfId="55153" xr:uid="{AC06BE46-13D8-4D81-BFFB-1CB6BB8CECEF}"/>
    <cellStyle name="Vírgula 2 6 3 3 3" xfId="48915" xr:uid="{846DFA20-3C5E-49FF-B709-7948A1FA7328}"/>
    <cellStyle name="Vírgula 2 6 3 3 4" xfId="53440" xr:uid="{C440008F-630A-482A-8B50-015978129A94}"/>
    <cellStyle name="Vírgula 2 6 3 4" xfId="4349" xr:uid="{1A021E77-CC85-4E54-B5F9-9EBDDCCE9CFA}"/>
    <cellStyle name="Vírgula 2 6 3 4 2" xfId="49701" xr:uid="{D21F833E-DBC3-4C2D-94F9-3C72889AC7BC}"/>
    <cellStyle name="Vírgula 2 6 3 4 3" xfId="54295" xr:uid="{091C3D1C-2E7D-4C60-A9C5-D97151FD4AA5}"/>
    <cellStyle name="Vírgula 2 6 3 5" xfId="47404" xr:uid="{3BA0C675-8C0B-428D-A925-A4DD5C0BF3EC}"/>
    <cellStyle name="Vírgula 2 6 3 6" xfId="44730" xr:uid="{4EC725C5-9F08-48E1-86A9-50FF8003B8EA}"/>
    <cellStyle name="Vírgula 2 6 3 7" xfId="1291" xr:uid="{036F3106-E0E5-4AF3-BBEE-01925E8DBDDE}"/>
    <cellStyle name="Vírgula 2 6 3 8" xfId="52582" xr:uid="{F72EF178-6BCD-4454-910A-12AC6587A97B}"/>
    <cellStyle name="Vírgula 2 6 4" xfId="1608" xr:uid="{F345D078-F10F-40BC-93B3-9DBD217383B2}"/>
    <cellStyle name="Vírgula 2 6 4 2" xfId="3318" xr:uid="{370ECD0A-E958-40E7-8AAD-3560F28FDACF}"/>
    <cellStyle name="Vírgula 2 6 4 2 2" xfId="51667" xr:uid="{71679BEB-1756-41A3-AF7A-C7898A0F4B12}"/>
    <cellStyle name="Vírgula 2 6 4 2 2 2" xfId="55367" xr:uid="{7CD78B12-B242-4B02-B9F0-E8CC7C78CC24}"/>
    <cellStyle name="Vírgula 2 6 4 2 3" xfId="53654" xr:uid="{60155147-6707-47CB-B92E-2C14F8710ED8}"/>
    <cellStyle name="Vírgula 2 6 4 3" xfId="49989" xr:uid="{BE19DDBB-3764-4CA2-A473-ED83FEB63E46}"/>
    <cellStyle name="Vírgula 2 6 4 3 2" xfId="54509" xr:uid="{D29258D5-4BC9-4706-BF33-7699A41E996E}"/>
    <cellStyle name="Vírgula 2 6 4 4" xfId="47719" xr:uid="{2DEE45F7-0DE5-442A-830B-AE48AA3439BD}"/>
    <cellStyle name="Vírgula 2 6 4 5" xfId="45353" xr:uid="{6BC18382-8733-4190-844D-A75D96481D1F}"/>
    <cellStyle name="Vírgula 2 6 4 6" xfId="52796" xr:uid="{6BB2BD29-C37D-49FB-91AA-41544F9CDC5A}"/>
    <cellStyle name="Vírgula 2 6 5" xfId="2449" xr:uid="{9821E3BE-0E07-47F4-BA19-AAB9575613AD}"/>
    <cellStyle name="Vírgula 2 6 5 2" xfId="50800" xr:uid="{186A2435-B3B5-4AD5-9246-297C8F0D6FC7}"/>
    <cellStyle name="Vírgula 2 6 5 2 2" xfId="54940" xr:uid="{C47EA6B1-2A0E-4455-8C31-09EFC2E0C19D}"/>
    <cellStyle name="Vírgula 2 6 5 3" xfId="48560" xr:uid="{98D34A65-F653-4860-AA7D-44025B848296}"/>
    <cellStyle name="Vírgula 2 6 5 4" xfId="53227" xr:uid="{D43DA3EC-6D77-418D-A546-1E3108FC6218}"/>
    <cellStyle name="Vírgula 2 6 6" xfId="4133" xr:uid="{DFA774C1-B2E4-426D-92A6-EDBF744D57F7}"/>
    <cellStyle name="Vírgula 2 6 6 2" xfId="46850" xr:uid="{E97B4C93-8C16-46FB-BE39-6CE31C288195}"/>
    <cellStyle name="Vírgula 2 6 6 3" xfId="45228" xr:uid="{E88B3F28-F6B1-46B4-AAD8-C57EB1B4BF97}"/>
    <cellStyle name="Vírgula 2 6 6 4" xfId="54082" xr:uid="{F2AA16C5-5054-400D-B9A7-DA964F114313}"/>
    <cellStyle name="Vírgula 2 6 7" xfId="43992" xr:uid="{A1CF0843-6A57-4656-8771-20BD626F42AF}"/>
    <cellStyle name="Vírgula 2 6 7 2" xfId="49171" xr:uid="{293C97D3-194E-481A-99EE-B7A3AB1E1147}"/>
    <cellStyle name="Vírgula 2 6 7 3" xfId="45413" xr:uid="{AD406BCF-8972-467B-AE34-2E65134B1C0F}"/>
    <cellStyle name="Vírgula 2 6 8" xfId="45843" xr:uid="{4D458645-194B-4EAE-8677-8129260E9426}"/>
    <cellStyle name="Vírgula 2 6 9" xfId="46514" xr:uid="{D8D26DC3-E562-4820-9930-CAAFDC0A8227}"/>
    <cellStyle name="Vírgula 2 7" xfId="143" xr:uid="{2B2358BD-2895-466C-871C-4650AAFC6E8D}"/>
    <cellStyle name="Vírgula 2 7 10" xfId="44377" xr:uid="{4C173C66-23CC-401F-965E-33F5C1DDF66E}"/>
    <cellStyle name="Vírgula 2 7 11" xfId="695" xr:uid="{1420B535-7660-480D-9458-76E00E02BDEF}"/>
    <cellStyle name="Vírgula 2 7 12" xfId="52431" xr:uid="{CC5E3EEF-9398-4B39-AAC8-B26CE66289F0}"/>
    <cellStyle name="Vírgula 2 7 2" xfId="358" xr:uid="{2166D268-70EF-460C-9226-040716DFA918}"/>
    <cellStyle name="Vírgula 2 7 2 2" xfId="2122" xr:uid="{36ADA513-4B83-4F8B-96B4-2BC2ECDBB4B2}"/>
    <cellStyle name="Vírgula 2 7 2 2 2" xfId="3832" xr:uid="{7D03EE31-5CDC-4B5E-91C9-7BB5D1AD9537}"/>
    <cellStyle name="Vírgula 2 7 2 2 2 2" xfId="52179" xr:uid="{444B31B4-31A2-409E-9185-45A143413314}"/>
    <cellStyle name="Vírgula 2 7 2 2 2 2 2" xfId="55643" xr:uid="{ED35FA6E-7711-431E-BC15-FC3E04E835BB}"/>
    <cellStyle name="Vírgula 2 7 2 2 2 3" xfId="53930" xr:uid="{EDC487F0-514F-4E89-8A3C-B115FFE569FD}"/>
    <cellStyle name="Vírgula 2 7 2 2 3" xfId="50480" xr:uid="{8F66886E-CC14-4A0D-833C-3E68B3E91570}"/>
    <cellStyle name="Vírgula 2 7 2 2 3 2" xfId="54784" xr:uid="{9B7A2F50-4F07-47CD-B855-97AC5A22E7FC}"/>
    <cellStyle name="Vírgula 2 7 2 2 4" xfId="48233" xr:uid="{66377438-C2E4-4085-A460-A746BC2ECEF7}"/>
    <cellStyle name="Vírgula 2 7 2 2 5" xfId="53071" xr:uid="{C259EDAF-4AAF-4682-98B5-476CD0DE9F5D}"/>
    <cellStyle name="Vírgula 2 7 2 3" xfId="2963" xr:uid="{30D6A03B-61C6-4608-8676-CBCC5A551044}"/>
    <cellStyle name="Vírgula 2 7 2 3 2" xfId="51312" xr:uid="{99585D28-A08E-4931-96A7-8B55CEB4A891}"/>
    <cellStyle name="Vírgula 2 7 2 3 2 2" xfId="55215" xr:uid="{1762AFDC-DA7E-4728-BDF0-A2F7E90AEF06}"/>
    <cellStyle name="Vírgula 2 7 2 3 3" xfId="48906" xr:uid="{31C9B325-600D-440B-85FE-B9505278FC5F}"/>
    <cellStyle name="Vírgula 2 7 2 3 4" xfId="53502" xr:uid="{9254C67F-2939-47CA-8852-199E4DFBBA2E}"/>
    <cellStyle name="Vírgula 2 7 2 4" xfId="4411" xr:uid="{70DC1DC9-0ECD-4030-B78D-87751BCB9C82}"/>
    <cellStyle name="Vírgula 2 7 2 4 2" xfId="54357" xr:uid="{00EE0F6B-17DC-4954-B6B2-5C4A33EB2225}"/>
    <cellStyle name="Vírgula 2 7 2 5" xfId="47364" xr:uid="{DB6F9C91-C517-49AB-9F67-5810BC863042}"/>
    <cellStyle name="Vírgula 2 7 2 6" xfId="1251" xr:uid="{8C2D0BBA-F7B6-4947-BFBA-CBF8509FC773}"/>
    <cellStyle name="Vírgula 2 7 2 7" xfId="52644" xr:uid="{24B470E8-5704-4C84-8148-8EE5D6E8A284}"/>
    <cellStyle name="Vírgula 2 7 3" xfId="1568" xr:uid="{615A61E9-B94F-4539-B0C6-DD9897978EB6}"/>
    <cellStyle name="Vírgula 2 7 3 2" xfId="3278" xr:uid="{BE1EC2F7-FA25-4FB3-AE1E-952A0C2EC420}"/>
    <cellStyle name="Vírgula 2 7 3 2 2" xfId="51627" xr:uid="{48BADC62-52C5-4D47-90A2-3E75E3F5097F}"/>
    <cellStyle name="Vírgula 2 7 3 2 2 2" xfId="55429" xr:uid="{AFB0A15B-823F-4211-B1C8-E615B0AE5F37}"/>
    <cellStyle name="Vírgula 2 7 3 2 3" xfId="53716" xr:uid="{0E4F877A-88B4-416F-A7BE-82B88C0CE4EC}"/>
    <cellStyle name="Vírgula 2 7 3 3" xfId="49950" xr:uid="{85CD7330-2859-439A-BF0C-6FC442DD0A57}"/>
    <cellStyle name="Vírgula 2 7 3 3 2" xfId="54571" xr:uid="{E596EE37-F9FA-4264-82BF-E13C256A773A}"/>
    <cellStyle name="Vírgula 2 7 3 4" xfId="47679" xr:uid="{2757EB5E-0DF5-4A7A-AA5F-3CA1A0281A30}"/>
    <cellStyle name="Vírgula 2 7 3 5" xfId="52858" xr:uid="{FB388A03-5402-4ACE-8645-DD1593677F5A}"/>
    <cellStyle name="Vírgula 2 7 4" xfId="2409" xr:uid="{1FDCF1C0-1FA5-46DE-A476-2F806E200E73}"/>
    <cellStyle name="Vírgula 2 7 4 2" xfId="50760" xr:uid="{58AF7787-3F62-4603-8C5C-D555A75DE244}"/>
    <cellStyle name="Vírgula 2 7 4 2 2" xfId="55002" xr:uid="{E41C589B-660C-49AA-AD3B-EF3FF7D4F08D}"/>
    <cellStyle name="Vírgula 2 7 4 3" xfId="48520" xr:uid="{2F83F485-E40E-464B-A1BD-02ED17247DE8}"/>
    <cellStyle name="Vírgula 2 7 4 4" xfId="53289" xr:uid="{DDA6925F-EEB6-46F5-887E-08E459BDDC0B}"/>
    <cellStyle name="Vírgula 2 7 5" xfId="4196" xr:uid="{7CF978E9-5A80-463D-907F-71450A94D81E}"/>
    <cellStyle name="Vírgula 2 7 5 2" xfId="46810" xr:uid="{2FBD3252-25F4-4011-8BE5-AF6CD8BFC091}"/>
    <cellStyle name="Vírgula 2 7 5 3" xfId="54144" xr:uid="{4F73242E-D8ED-411F-BA68-99CAC3DD6118}"/>
    <cellStyle name="Vírgula 2 7 6" xfId="44007" xr:uid="{2470BE92-73BE-4266-B69D-32B28515E9C9}"/>
    <cellStyle name="Vírgula 2 7 6 2" xfId="49131" xr:uid="{1362B439-F0EA-4B13-991B-C65F9F40169B}"/>
    <cellStyle name="Vírgula 2 7 7" xfId="46139" xr:uid="{121495CD-2D17-4654-BCD9-7EE0ABC6D1F9}"/>
    <cellStyle name="Vírgula 2 7 8" xfId="46474" xr:uid="{C22F2B37-EC4C-43CE-B1C7-240EB279560A}"/>
    <cellStyle name="Vírgula 2 7 9" xfId="44637" xr:uid="{F2B52142-3D9A-4A97-BF3D-972525190757}"/>
    <cellStyle name="Vírgula 2 8" xfId="13" xr:uid="{82993760-FC1B-4428-AC2D-6FE3FCE0D6F0}"/>
    <cellStyle name="Vírgula 2 8 10" xfId="44294" xr:uid="{9ED4DB41-F886-49CA-AE1D-68C50F156541}"/>
    <cellStyle name="Vírgula 2 8 11" xfId="609" xr:uid="{204FA670-DC87-4FCE-9252-381B1D3636E6}"/>
    <cellStyle name="Vírgula 2 8 12" xfId="53180" xr:uid="{B7774DF3-5C69-4173-BED5-6785B98D53B1}"/>
    <cellStyle name="Vírgula 2 8 2" xfId="1165" xr:uid="{F6910042-94C9-485D-BE01-36E6C49A3687}"/>
    <cellStyle name="Vírgula 2 8 2 2" xfId="2036" xr:uid="{8F0FD38A-08AA-4CBD-86E0-9C9DF824B2D9}"/>
    <cellStyle name="Vírgula 2 8 2 2 2" xfId="3746" xr:uid="{42828FA2-A2B9-4FC0-823E-7F16224E070C}"/>
    <cellStyle name="Vírgula 2 8 2 2 2 2" xfId="52093" xr:uid="{B9D4E711-9C07-4FAA-A371-422F221C6E85}"/>
    <cellStyle name="Vírgula 2 8 2 2 3" xfId="50398" xr:uid="{1C713FEC-5495-46F2-AE7F-11322AAFC2A6}"/>
    <cellStyle name="Vírgula 2 8 2 2 4" xfId="48147" xr:uid="{E3F42EB1-EA56-4393-89C3-64B78F7F4269}"/>
    <cellStyle name="Vírgula 2 8 2 3" xfId="2877" xr:uid="{0BB15368-9B6F-4541-A055-21491F54972B}"/>
    <cellStyle name="Vírgula 2 8 2 3 2" xfId="51226" xr:uid="{E5590F57-1068-4157-9E7E-AFCD3B7D2BF2}"/>
    <cellStyle name="Vírgula 2 8 2 4" xfId="49586" xr:uid="{F02D94FB-B92B-40E7-9AA4-3C6B3C1C44C0}"/>
    <cellStyle name="Vírgula 2 8 2 5" xfId="47278" xr:uid="{C4A1C6B7-E0B6-4458-A66F-B68AF84F14E8}"/>
    <cellStyle name="Vírgula 2 8 2 6" xfId="54892" xr:uid="{CF3D4898-404A-4154-B159-820FAC45B2EF}"/>
    <cellStyle name="Vírgula 2 8 3" xfId="1482" xr:uid="{0B7FEC92-8AB7-4850-BD50-6482A52D38F3}"/>
    <cellStyle name="Vírgula 2 8 3 2" xfId="3192" xr:uid="{F01628FF-189E-4C7F-A854-814436802A54}"/>
    <cellStyle name="Vírgula 2 8 3 2 2" xfId="51541" xr:uid="{BFBCA679-6DB5-477C-BA3C-08A37BD1BE6C}"/>
    <cellStyle name="Vírgula 2 8 3 3" xfId="49868" xr:uid="{AE71F916-0ED6-4693-BD77-33ACE980FBD1}"/>
    <cellStyle name="Vírgula 2 8 3 4" xfId="47593" xr:uid="{FBCB7650-9D07-4295-9363-A35C0CE9E091}"/>
    <cellStyle name="Vírgula 2 8 4" xfId="2323" xr:uid="{5897988D-1B62-4F0F-8905-F16068AF4688}"/>
    <cellStyle name="Vírgula 2 8 4 2" xfId="50674" xr:uid="{B0EA7E37-015B-46F4-AA3F-7135C3490FE5}"/>
    <cellStyle name="Vírgula 2 8 4 3" xfId="48434" xr:uid="{33B619F7-3C6C-4204-830F-37F9ED238C77}"/>
    <cellStyle name="Vírgula 2 8 5" xfId="44012" xr:uid="{3BB05A50-9A99-4232-8368-95AF6368F9A2}"/>
    <cellStyle name="Vírgula 2 8 5 2" xfId="46724" xr:uid="{6D1EFA63-DAF9-4BEC-8F4E-22C0AFB65AAC}"/>
    <cellStyle name="Vírgula 2 8 6" xfId="45607" xr:uid="{356D6F86-4227-4A48-89AA-D1D45AD8675A}"/>
    <cellStyle name="Vírgula 2 8 6 2" xfId="49045" xr:uid="{4C11EDDB-EF84-4968-A382-0C2C6BCDD39A}"/>
    <cellStyle name="Vírgula 2 8 7" xfId="46053" xr:uid="{7519DF97-9D72-4696-8B63-BAB0E32D6BBA}"/>
    <cellStyle name="Vírgula 2 8 8" xfId="46388" xr:uid="{1D362F86-548B-46A2-825C-301AF67E4080}"/>
    <cellStyle name="Vírgula 2 8 9" xfId="44924" xr:uid="{BE0A8950-B3F6-4A34-B2ED-B8F54AD36D82}"/>
    <cellStyle name="Vírgula 2 9" xfId="913" xr:uid="{7ADC5F3E-6B84-4179-943D-68B574249BE2}"/>
    <cellStyle name="Vírgula 2 9 2" xfId="1785" xr:uid="{0F19984D-956C-4D82-9C85-1CF77E11D45E}"/>
    <cellStyle name="Vírgula 2 9 2 2" xfId="3495" xr:uid="{2140CFB7-88E8-4B0E-BE2A-E69D20E93194}"/>
    <cellStyle name="Vírgula 2 9 2 2 2" xfId="51842" xr:uid="{0E39E66E-7654-4F44-9AE0-B396DD52B779}"/>
    <cellStyle name="Vírgula 2 9 2 3" xfId="50152" xr:uid="{AA855231-2434-497F-AA25-AC227069ABFE}"/>
    <cellStyle name="Vírgula 2 9 2 4" xfId="47896" xr:uid="{4E95FEE0-BF85-44F3-A9D9-980324269399}"/>
    <cellStyle name="Vírgula 2 9 3" xfId="2626" xr:uid="{38613BA1-F640-4E6D-9DDB-A4AE84AC5EB0}"/>
    <cellStyle name="Vírgula 2 9 3 2" xfId="50975" xr:uid="{0F45C085-EF14-4803-BE0C-CCE48B04DA91}"/>
    <cellStyle name="Vírgula 2 9 3 3" xfId="48732" xr:uid="{3EE4D261-10DA-4170-8483-42F775BD2502}"/>
    <cellStyle name="Vírgula 2 9 4" xfId="45503" xr:uid="{AB9D1916-58C3-4065-8F23-5EBF277EF7BB}"/>
    <cellStyle name="Vírgula 2 9 4 2" xfId="47027" xr:uid="{143D5AD5-DABB-46D7-91A2-A063B93ADE59}"/>
    <cellStyle name="Vírgula 2 9 5" xfId="45935" xr:uid="{EEBAD3C0-9B75-412B-B242-3F5BB2073E31}"/>
    <cellStyle name="Vírgula 2 9 5 2" xfId="49343" xr:uid="{680F731A-4509-4B6E-8A55-D5004CDE9676}"/>
    <cellStyle name="Vírgula 2 9 6" xfId="46321" xr:uid="{93269AB7-E051-45C3-8BC6-BFFCFFFE4FB3}"/>
    <cellStyle name="Vírgula 2 9 7" xfId="44815" xr:uid="{32641DEA-B148-4647-82EA-1A61BD48275A}"/>
    <cellStyle name="Vírgula 2 9 8" xfId="44180" xr:uid="{BDDEB902-8DEF-48A6-AF82-A606CDCBFB89}"/>
    <cellStyle name="Vírgula 20" xfId="44011" xr:uid="{ACB8EC04-D128-4EC3-A925-52E364655DCE}"/>
    <cellStyle name="Vírgula 21" xfId="44022" xr:uid="{5BDD767C-16CF-4052-AB94-78A19B8032AE}"/>
    <cellStyle name="Vírgula 22" xfId="44020" xr:uid="{B273561C-652D-4B38-88F7-2EE02803392C}"/>
    <cellStyle name="Vírgula 23" xfId="44024" xr:uid="{1ED50313-C178-4712-8739-79666B5E1D91}"/>
    <cellStyle name="Vírgula 24" xfId="44027" xr:uid="{8AD9924D-2154-4B7B-97F7-A598E409072A}"/>
    <cellStyle name="Vírgula 25" xfId="4077" xr:uid="{64A186DF-167E-44A6-A856-4187E752B23D}"/>
    <cellStyle name="Vírgula 26" xfId="52322" xr:uid="{DC94BDEF-9231-4B85-AFEC-27026DE31350}"/>
    <cellStyle name="Vírgula 3" xfId="5" xr:uid="{7655C235-1AF3-4FA8-9320-837CFA37E967}"/>
    <cellStyle name="Vírgula 3 10" xfId="957" xr:uid="{9015B9B9-977C-4918-9331-7439CC7E55BD}"/>
    <cellStyle name="Vírgula 3 10 2" xfId="1829" xr:uid="{258A5A96-084F-4FDE-B50F-C1854C9FBF00}"/>
    <cellStyle name="Vírgula 3 10 2 2" xfId="3539" xr:uid="{DA705EF7-DA71-4079-8617-1EC03D50B91D}"/>
    <cellStyle name="Vírgula 3 10 2 2 2" xfId="51886" xr:uid="{E351A594-1A22-4F3A-B13B-59C45FC6AD8A}"/>
    <cellStyle name="Vírgula 3 10 2 3" xfId="50194" xr:uid="{F27247E7-4514-40F9-BDAF-57CC8F6CAB0D}"/>
    <cellStyle name="Vírgula 3 10 2 4" xfId="47940" xr:uid="{AAF7ABE3-BADD-4284-866C-02B6C6CD85AE}"/>
    <cellStyle name="Vírgula 3 10 3" xfId="2670" xr:uid="{A6ABC2D2-B7EF-4607-8BA6-30A964862B93}"/>
    <cellStyle name="Vírgula 3 10 3 2" xfId="51019" xr:uid="{A42D653D-5E6A-4B8A-9C0C-10BB8D3D8284}"/>
    <cellStyle name="Vírgula 3 10 3 3" xfId="48775" xr:uid="{28CCEEA3-6D9F-4302-9079-9BB35756AB3F}"/>
    <cellStyle name="Vírgula 3 10 4" xfId="49387" xr:uid="{C5A8691A-38C1-41D5-A254-EEB837FF3E8F}"/>
    <cellStyle name="Vírgula 3 10 5" xfId="47071" xr:uid="{C27B1722-DE99-4A8B-8B4C-2DA7F9D39BF4}"/>
    <cellStyle name="Vírgula 3 10 6" xfId="44694" xr:uid="{56DDDD9C-0E62-4C19-AA68-112F324CA68F}"/>
    <cellStyle name="Vírgula 3 10 7" xfId="54037" xr:uid="{E4E1C60F-1629-4CDE-A558-526BFD9B8843}"/>
    <cellStyle name="Vírgula 3 11" xfId="1050" xr:uid="{7836C27D-CF8E-4FB0-A192-81AA557566A6}"/>
    <cellStyle name="Vírgula 3 11 2" xfId="1921" xr:uid="{87C2C3ED-314A-4F43-A7E3-6B7298F18594}"/>
    <cellStyle name="Vírgula 3 11 2 2" xfId="3631" xr:uid="{B09E77FD-F608-463D-9C42-3F7A23A4A563}"/>
    <cellStyle name="Vírgula 3 11 2 2 2" xfId="51978" xr:uid="{86A9D420-D4A8-41A6-BC2B-1158F2C6C3BB}"/>
    <cellStyle name="Vírgula 3 11 2 3" xfId="50284" xr:uid="{36B0349B-1E17-4AC5-B7DC-D57E7664B4D5}"/>
    <cellStyle name="Vírgula 3 11 2 4" xfId="48032" xr:uid="{2C9B5FAC-1D6C-469A-B739-6DAC4824DF46}"/>
    <cellStyle name="Vírgula 3 11 3" xfId="2762" xr:uid="{E1F002FD-1017-4054-9E7D-7E7636E369DA}"/>
    <cellStyle name="Vírgula 3 11 3 2" xfId="51111" xr:uid="{EE3726EB-4CAD-4F25-A4B6-556347BDF918}"/>
    <cellStyle name="Vírgula 3 11 4" xfId="49477" xr:uid="{E65466D2-4CC9-4C84-8E68-3FB168FE5E4F}"/>
    <cellStyle name="Vírgula 3 11 5" xfId="47163" xr:uid="{C5F50DA9-861F-4C18-B0DA-0AD9A1A06682}"/>
    <cellStyle name="Vírgula 3 11 6" xfId="45313" xr:uid="{3D8D7260-506C-4BAC-8869-E1D0D92BB496}"/>
    <cellStyle name="Vírgula 3 12" xfId="1405" xr:uid="{B5E05249-F846-43CC-AECA-46E6B315BBDD}"/>
    <cellStyle name="Vírgula 3 12 2" xfId="3116" xr:uid="{746B8DEF-A65E-451A-A411-0652BF8CE4A8}"/>
    <cellStyle name="Vírgula 3 12 2 2" xfId="51465" xr:uid="{B8EFAB31-234E-4F37-8766-5A420C64C9C2}"/>
    <cellStyle name="Vírgula 3 12 3" xfId="49794" xr:uid="{A07DF49C-1D66-46F7-A52B-00F069946CB0}"/>
    <cellStyle name="Vírgula 3 12 4" xfId="47517" xr:uid="{FAC0B990-D0BB-42FD-B1A6-2CDF220BF47F}"/>
    <cellStyle name="Vírgula 3 13" xfId="1415" xr:uid="{0DE14A83-B2FF-46CB-9792-AA939B792558}"/>
    <cellStyle name="Vírgula 3 13 2" xfId="3125" xr:uid="{4E623416-0E7F-4045-915B-E84D7DF1DEDA}"/>
    <cellStyle name="Vírgula 3 13 2 2" xfId="51474" xr:uid="{DE33823F-BD36-417D-A22A-CBA7E9955ACC}"/>
    <cellStyle name="Vírgula 3 13 3" xfId="49802" xr:uid="{17518DCC-D4E5-4DCE-904F-320277EC875D}"/>
    <cellStyle name="Vírgula 3 13 4" xfId="47526" xr:uid="{5CF5C46B-1869-4270-B5FE-80EFC8C3E684}"/>
    <cellStyle name="Vírgula 3 14" xfId="2256" xr:uid="{DA2618E9-0E47-4A50-968C-E8290EDCF068}"/>
    <cellStyle name="Vírgula 3 14 2" xfId="50607" xr:uid="{81A417FB-EA89-4779-8D3B-21460CB31ED5}"/>
    <cellStyle name="Vírgula 3 14 3" xfId="48367" xr:uid="{66A0D4BD-C96C-4A45-837D-0288FF071DDC}"/>
    <cellStyle name="Vírgula 3 15" xfId="3971" xr:uid="{DD93A7CE-0875-4F92-9355-B21FD19FF2A6}"/>
    <cellStyle name="Vírgula 3 15 2" xfId="48975" xr:uid="{BCCE1A24-5395-4453-BB49-80EA3E49A49D}"/>
    <cellStyle name="Vírgula 3 15 3" xfId="46609" xr:uid="{1E7EF489-9F70-47A6-9494-E59D55132D8D}"/>
    <cellStyle name="Vírgula 3 16" xfId="4086" xr:uid="{10906178-28A2-41CE-AFE5-C3A748F6C91F}"/>
    <cellStyle name="Vírgula 3 17" xfId="43966" xr:uid="{BAA4C22D-5830-4198-B550-6A46927EC0D8}"/>
    <cellStyle name="Vírgula 3 17 2" xfId="45809" xr:uid="{31CAA0E8-760F-4F52-9532-D63957BFF71B}"/>
    <cellStyle name="Vírgula 3 18" xfId="44032" xr:uid="{12E87D32-A0AD-431F-8182-5DB5427FFCC8}"/>
    <cellStyle name="Vírgula 3 19" xfId="44510" xr:uid="{5A0B3FC4-1DBF-487D-BABC-B0C18F0BE5BD}"/>
    <cellStyle name="Vírgula 3 2" xfId="8" xr:uid="{E7CD93C7-EF6D-4144-9C22-7769242A27A9}"/>
    <cellStyle name="Vírgula 3 2 10" xfId="2275" xr:uid="{EC4550C9-341E-4549-A40C-81E3D6E9978B}"/>
    <cellStyle name="Vírgula 3 2 10 2" xfId="50626" xr:uid="{B482F1FD-8324-4B3F-8AB6-50789184FA54}"/>
    <cellStyle name="Vírgula 3 2 10 3" xfId="48386" xr:uid="{A40799F8-CF43-46C6-A30C-D3E995C712EA}"/>
    <cellStyle name="Vírgula 3 2 11" xfId="3989" xr:uid="{170C4C44-F324-4634-AD50-C0FA7231B6FD}"/>
    <cellStyle name="Vírgula 3 2 11 2" xfId="48996" xr:uid="{A4E6A09F-8C38-455D-9FFF-67CD4A01D1EA}"/>
    <cellStyle name="Vírgula 3 2 11 3" xfId="46630" xr:uid="{CAEDAD44-0542-45DA-9AB0-96773D99256E}"/>
    <cellStyle name="Vírgula 3 2 12" xfId="4103" xr:uid="{872A82C1-A7F5-4008-9754-82338C476D00}"/>
    <cellStyle name="Vírgula 3 2 13" xfId="44002" xr:uid="{5C3DE9C4-83FD-4641-A428-D36D253896E0}"/>
    <cellStyle name="Vírgula 3 2 13 2" xfId="45834" xr:uid="{504B019D-F4E4-486B-8BD4-FB461E828F88}"/>
    <cellStyle name="Vírgula 3 2 14" xfId="46291" xr:uid="{81DA04B7-39D3-4D4C-AFDE-744D575B6D1C}"/>
    <cellStyle name="Vírgula 3 2 15" xfId="44537" xr:uid="{BFEAC665-55FC-4EB9-9814-3146C9C59A46}"/>
    <cellStyle name="Vírgula 3 2 16" xfId="44079" xr:uid="{0D146FB4-E7DB-4829-8D4A-6420ADBBB0F5}"/>
    <cellStyle name="Vírgula 3 2 17" xfId="537" xr:uid="{4AC910AC-B547-4DAC-9533-FF5EEADC3A2C}"/>
    <cellStyle name="Vírgula 3 2 18" xfId="52340" xr:uid="{BE96DAE2-E257-4B36-85F8-0521897606C0}"/>
    <cellStyle name="Vírgula 3 2 2" xfId="37" xr:uid="{0EE39FE0-9347-40A9-8EC9-2FEAF01839AD}"/>
    <cellStyle name="Vírgula 3 2 2 10" xfId="46465" xr:uid="{1A1F3793-7A0C-4C49-B3F3-93B78FA92E69}"/>
    <cellStyle name="Vírgula 3 2 2 11" xfId="44618" xr:uid="{E715C42C-3118-46B3-8424-70E1BC9EF1BF}"/>
    <cellStyle name="Vírgula 3 2 2 12" xfId="44160" xr:uid="{244FE5AC-B4F1-47C9-9955-A31F49C942EB}"/>
    <cellStyle name="Vírgula 3 2 2 13" xfId="52341" xr:uid="{13ABA1E4-0B16-4628-8939-2CA6947B547C}"/>
    <cellStyle name="Vírgula 3 2 2 2" xfId="133" xr:uid="{24F4BFBE-8C0C-448D-BF24-CDBA552C014D}"/>
    <cellStyle name="Vírgula 3 2 2 2 10" xfId="44483" xr:uid="{AC6B4E1F-DE37-4250-851D-5208CC7BAD21}"/>
    <cellStyle name="Vírgula 3 2 2 2 11" xfId="808" xr:uid="{DEABA6B7-12E5-44BB-8EE6-3D9D76AFB24B}"/>
    <cellStyle name="Vírgula 3 2 2 2 12" xfId="52421" xr:uid="{7D6C273A-476B-4B01-8C47-514BB0319D91}"/>
    <cellStyle name="Vírgula 3 2 2 2 2" xfId="244" xr:uid="{2F4E17FA-1DEE-4A51-B62F-C50651AE4D24}"/>
    <cellStyle name="Vírgula 3 2 2 2 2 2" xfId="458" xr:uid="{B58BC417-0D59-4462-B6E5-148A405DB438}"/>
    <cellStyle name="Vírgula 3 2 2 2 2 2 2" xfId="3944" xr:uid="{66DFE9D0-AA80-4C21-A564-EA89EF994661}"/>
    <cellStyle name="Vírgula 3 2 2 2 2 2 2 2" xfId="52291" xr:uid="{9F8BC3CE-B3DB-4274-8AE4-E72E59EFF141}"/>
    <cellStyle name="Vírgula 3 2 2 2 2 2 2 2 2" xfId="55743" xr:uid="{5335B0CE-DD07-4122-8CAB-30042A7572A8}"/>
    <cellStyle name="Vírgula 3 2 2 2 2 2 2 2 3" xfId="54030" xr:uid="{3EF1A142-007F-4F46-A845-EAC448423DE3}"/>
    <cellStyle name="Vírgula 3 2 2 2 2 2 2 3" xfId="54884" xr:uid="{FCA7B28D-2995-45E8-AB0C-A9AAD915B73A}"/>
    <cellStyle name="Vírgula 3 2 2 2 2 2 2 4" xfId="53171" xr:uid="{A65C04CB-CB20-45BB-A191-9DBC9A50C043}"/>
    <cellStyle name="Vírgula 3 2 2 2 2 2 3" xfId="4511" xr:uid="{BA4F95D7-FC48-4CE8-AF30-1039B44427E1}"/>
    <cellStyle name="Vírgula 3 2 2 2 2 2 3 2" xfId="55315" xr:uid="{F0F91764-BEFE-48F8-AC05-4A5CF576C7D4}"/>
    <cellStyle name="Vírgula 3 2 2 2 2 2 3 3" xfId="53602" xr:uid="{2DACD8B2-E879-455B-8FCE-3F03E28A32A2}"/>
    <cellStyle name="Vírgula 3 2 2 2 2 2 4" xfId="48345" xr:uid="{8A206EE9-B836-40B7-8AAE-40139969E6CB}"/>
    <cellStyle name="Vírgula 3 2 2 2 2 2 4 2" xfId="54457" xr:uid="{6BEFDEEF-F95E-4F17-A5BB-D1B2B0209575}"/>
    <cellStyle name="Vírgula 3 2 2 2 2 2 5" xfId="2234" xr:uid="{7891DDC7-A2AA-4572-A998-C21B33F41709}"/>
    <cellStyle name="Vírgula 3 2 2 2 2 2 6" xfId="52744" xr:uid="{CC8EB0DA-59A9-45B0-A3E7-6DA83BB1CB42}"/>
    <cellStyle name="Vírgula 3 2 2 2 2 3" xfId="3075" xr:uid="{42C96189-F240-4161-99C5-106E7081BB69}"/>
    <cellStyle name="Vírgula 3 2 2 2 2 3 2" xfId="51424" xr:uid="{A6893998-B175-4570-909F-CB3EB372E239}"/>
    <cellStyle name="Vírgula 3 2 2 2 2 3 2 2" xfId="55529" xr:uid="{65DE535A-E3F4-417A-80EC-D9057B2755B2}"/>
    <cellStyle name="Vírgula 3 2 2 2 2 3 2 3" xfId="53816" xr:uid="{6856B91C-A20F-41EF-85A3-F92EA58C0C8C}"/>
    <cellStyle name="Vírgula 3 2 2 2 2 3 3" xfId="54671" xr:uid="{79AAE785-0AB2-495A-B0AC-D681E6053D23}"/>
    <cellStyle name="Vírgula 3 2 2 2 2 3 4" xfId="52958" xr:uid="{782FA389-3E36-4358-8AF3-1E54B10CCABA}"/>
    <cellStyle name="Vírgula 3 2 2 2 2 4" xfId="4297" xr:uid="{E4673146-D819-40B4-9402-0EBF1972229B}"/>
    <cellStyle name="Vírgula 3 2 2 2 2 4 2" xfId="55102" xr:uid="{AEDE8ABE-9BAD-4C65-8829-D3539A29FEC9}"/>
    <cellStyle name="Vírgula 3 2 2 2 2 4 3" xfId="53389" xr:uid="{DE846353-5AA6-4FA0-BA18-A45E128ACCA6}"/>
    <cellStyle name="Vírgula 3 2 2 2 2 5" xfId="47476" xr:uid="{620765BB-1A9D-4CBF-AE8F-B5F411D2BC17}"/>
    <cellStyle name="Vírgula 3 2 2 2 2 5 2" xfId="54244" xr:uid="{A814BAE8-ECCD-4AB2-8530-D790AF00D301}"/>
    <cellStyle name="Vírgula 3 2 2 2 2 6" xfId="1363" xr:uid="{81B3F1F1-EF3E-4A70-9004-740E31BB7C3D}"/>
    <cellStyle name="Vírgula 3 2 2 2 2 7" xfId="52531" xr:uid="{1F4630A6-E040-4253-B689-1AB82B17CA72}"/>
    <cellStyle name="Vírgula 3 2 2 2 3" xfId="348" xr:uid="{77B6C6D6-1626-438D-B647-31BAD6ADD443}"/>
    <cellStyle name="Vírgula 3 2 2 2 3 2" xfId="3390" xr:uid="{F874CF1F-AC80-4D91-83D4-D82986B74E6B}"/>
    <cellStyle name="Vírgula 3 2 2 2 3 2 2" xfId="51739" xr:uid="{80D6005D-64ED-4902-B1EF-B0A8E7FCD4FB}"/>
    <cellStyle name="Vírgula 3 2 2 2 3 2 2 2" xfId="55633" xr:uid="{53D7C174-0F4D-4DF5-9896-0BFF484CB9C1}"/>
    <cellStyle name="Vírgula 3 2 2 2 3 2 2 3" xfId="53920" xr:uid="{577A49FE-7AF7-49D2-98E3-05C1D4BC42F5}"/>
    <cellStyle name="Vírgula 3 2 2 2 3 2 3" xfId="54774" xr:uid="{819A0CCE-A19F-407B-96A0-1EDB28C65738}"/>
    <cellStyle name="Vírgula 3 2 2 2 3 2 4" xfId="53061" xr:uid="{F2BFA726-CB73-4B4A-9AA8-302EABB7F4DD}"/>
    <cellStyle name="Vírgula 3 2 2 2 3 3" xfId="4401" xr:uid="{A634095A-F41A-4E0A-B4F0-B8F09447C89F}"/>
    <cellStyle name="Vírgula 3 2 2 2 3 3 2" xfId="55205" xr:uid="{55CA5C28-67E5-4CFC-A2F8-399B1EE78788}"/>
    <cellStyle name="Vírgula 3 2 2 2 3 3 3" xfId="53492" xr:uid="{4E46936F-4424-40A8-9437-0DC0A4B1A0CE}"/>
    <cellStyle name="Vírgula 3 2 2 2 3 4" xfId="47791" xr:uid="{744A7353-68C0-4400-A008-72CF1D08D69B}"/>
    <cellStyle name="Vírgula 3 2 2 2 3 4 2" xfId="54347" xr:uid="{684EF852-B7FB-4B28-A7E3-E7CA82613212}"/>
    <cellStyle name="Vírgula 3 2 2 2 3 5" xfId="1680" xr:uid="{CDD1FF76-C0D9-41A5-90EB-0AD91F56BDC3}"/>
    <cellStyle name="Vírgula 3 2 2 2 3 6" xfId="52634" xr:uid="{70D797CD-9F7D-44E3-ADA7-6741A5166C4D}"/>
    <cellStyle name="Vírgula 3 2 2 2 4" xfId="2521" xr:uid="{7AD9B4F8-8FB2-4F08-A9EA-9E185C58103E}"/>
    <cellStyle name="Vírgula 3 2 2 2 4 2" xfId="50872" xr:uid="{7189DACE-07EF-4B52-A408-225749E20532}"/>
    <cellStyle name="Vírgula 3 2 2 2 4 2 2" xfId="55419" xr:uid="{4896DFDC-9EF2-43E2-98FA-8A50DFBC5B30}"/>
    <cellStyle name="Vírgula 3 2 2 2 4 2 3" xfId="53706" xr:uid="{CC1A6D92-1762-420E-BBE1-00D1AE895B99}"/>
    <cellStyle name="Vírgula 3 2 2 2 4 3" xfId="48632" xr:uid="{ED450049-0D77-4306-9966-64A2D26366E6}"/>
    <cellStyle name="Vírgula 3 2 2 2 4 3 2" xfId="54561" xr:uid="{70B0191B-DD51-4598-8E62-7323C8760F39}"/>
    <cellStyle name="Vírgula 3 2 2 2 4 4" xfId="52848" xr:uid="{2224FDD8-1F91-43B3-8FFF-444A99A02A15}"/>
    <cellStyle name="Vírgula 3 2 2 2 5" xfId="4186" xr:uid="{BE91A850-2D2C-4505-BE4C-EB9554A8658C}"/>
    <cellStyle name="Vírgula 3 2 2 2 5 2" xfId="46922" xr:uid="{0E5E2D24-78F3-4313-B07F-4CE9CCBF823F}"/>
    <cellStyle name="Vírgula 3 2 2 2 5 2 2" xfId="54992" xr:uid="{EB74FC66-B820-4984-9C57-B3D2E30974E4}"/>
    <cellStyle name="Vírgula 3 2 2 2 5 3" xfId="53279" xr:uid="{A40A97A5-813F-4538-B9EE-A60A0F8F723E}"/>
    <cellStyle name="Vírgula 3 2 2 2 6" xfId="45783" xr:uid="{58785A5E-2C7E-492D-A8AA-6574084BB237}"/>
    <cellStyle name="Vírgula 3 2 2 2 6 2" xfId="49243" xr:uid="{B4B81F47-76D0-417B-9422-C30E945B7F2A}"/>
    <cellStyle name="Vírgula 3 2 2 2 6 3" xfId="54134" xr:uid="{1819B713-ACA1-40A2-984E-19C20B740817}"/>
    <cellStyle name="Vírgula 3 2 2 2 7" xfId="46251" xr:uid="{7D295292-74B5-47E2-B645-62D3ED89C62F}"/>
    <cellStyle name="Vírgula 3 2 2 2 8" xfId="46586" xr:uid="{68A3401F-414B-4662-B556-91FC7C448925}"/>
    <cellStyle name="Vírgula 3 2 2 2 9" xfId="45083" xr:uid="{FCFBCEDD-23AC-49C1-8D0C-9DA1CC13C080}"/>
    <cellStyle name="Vírgula 3 2 2 3" xfId="101" xr:uid="{7F0F8AA1-23A9-4C94-86C0-78F57521FD3A}"/>
    <cellStyle name="Vírgula 3 2 2 3 10" xfId="686" xr:uid="{F342B0B9-42B0-4DD0-B9DF-72FFAC03EB01}"/>
    <cellStyle name="Vírgula 3 2 2 3 11" xfId="52390" xr:uid="{15348BEB-A680-4C2E-97E3-4620F46AA8EC}"/>
    <cellStyle name="Vírgula 3 2 2 3 2" xfId="213" xr:uid="{0B3EB508-DF7A-4A31-9BFE-4915E25D6B92}"/>
    <cellStyle name="Vírgula 3 2 2 3 2 2" xfId="427" xr:uid="{9DAEAC2D-3620-4F43-AA97-0051AA87B4C5}"/>
    <cellStyle name="Vírgula 3 2 2 3 2 2 2" xfId="3823" xr:uid="{DF426CA2-C94F-43AD-9D6F-EB64B81590B3}"/>
    <cellStyle name="Vírgula 3 2 2 3 2 2 2 2" xfId="52170" xr:uid="{B46EEEA5-0EB0-4C20-93BA-15D5C755AE67}"/>
    <cellStyle name="Vírgula 3 2 2 3 2 2 2 2 2" xfId="55712" xr:uid="{9144B863-8729-4D4A-BA3A-898A7892A8A0}"/>
    <cellStyle name="Vírgula 3 2 2 3 2 2 2 2 3" xfId="53999" xr:uid="{0BF02A1B-6E6C-4465-AB3E-54DA6A86162D}"/>
    <cellStyle name="Vírgula 3 2 2 3 2 2 2 3" xfId="54853" xr:uid="{032D658F-C601-45D8-A9DD-8575F6D77B10}"/>
    <cellStyle name="Vírgula 3 2 2 3 2 2 2 4" xfId="53140" xr:uid="{FA8B3ABC-97BD-49E7-B6A8-391015E36993}"/>
    <cellStyle name="Vírgula 3 2 2 3 2 2 3" xfId="4480" xr:uid="{ADA38C11-4C56-4965-B9DD-6142C5C72FD1}"/>
    <cellStyle name="Vírgula 3 2 2 3 2 2 3 2" xfId="55284" xr:uid="{48AF9E30-C03F-4D4F-894D-68B753967CD4}"/>
    <cellStyle name="Vírgula 3 2 2 3 2 2 3 3" xfId="53571" xr:uid="{78D0ADE6-2EC9-4074-9CBE-DE76DCE8EE0D}"/>
    <cellStyle name="Vírgula 3 2 2 3 2 2 4" xfId="48224" xr:uid="{5EC3DCBF-420C-45D8-85C3-F616A328476A}"/>
    <cellStyle name="Vírgula 3 2 2 3 2 2 4 2" xfId="54426" xr:uid="{3B3A7972-D0F2-4095-9260-E356F8C57A9E}"/>
    <cellStyle name="Vírgula 3 2 2 3 2 2 5" xfId="2113" xr:uid="{C574F71A-B12F-40FB-BA6E-1B3F604BC446}"/>
    <cellStyle name="Vírgula 3 2 2 3 2 2 6" xfId="52713" xr:uid="{D094BB94-D5DC-4E43-9B4A-F1D52CF440AC}"/>
    <cellStyle name="Vírgula 3 2 2 3 2 3" xfId="2954" xr:uid="{7DB664C8-9CF1-43E6-A80C-8F3B63C3BCC0}"/>
    <cellStyle name="Vírgula 3 2 2 3 2 3 2" xfId="51303" xr:uid="{03FA82D2-FE95-49F1-9C7B-06947659167F}"/>
    <cellStyle name="Vírgula 3 2 2 3 2 3 2 2" xfId="55498" xr:uid="{ACAD0575-DEE5-4576-A8A9-2131EE3EE04C}"/>
    <cellStyle name="Vírgula 3 2 2 3 2 3 2 3" xfId="53785" xr:uid="{C873C13A-2D87-472D-843C-5BFD67A0C1F1}"/>
    <cellStyle name="Vírgula 3 2 2 3 2 3 3" xfId="54640" xr:uid="{F962CBB1-24BB-4B4A-9CA5-E03A3D1158F7}"/>
    <cellStyle name="Vírgula 3 2 2 3 2 3 4" xfId="52927" xr:uid="{1FE8E0CF-A741-46B0-9D2D-23EFBDAE6200}"/>
    <cellStyle name="Vírgula 3 2 2 3 2 4" xfId="4266" xr:uid="{CF9D3607-B588-48D9-826E-B7BC289D9F18}"/>
    <cellStyle name="Vírgula 3 2 2 3 2 4 2" xfId="55071" xr:uid="{AB29A97B-5FD5-46D5-9037-AEADEEC1FA94}"/>
    <cellStyle name="Vírgula 3 2 2 3 2 4 3" xfId="53358" xr:uid="{F41D8E36-8259-4258-9D67-ED932F86B775}"/>
    <cellStyle name="Vírgula 3 2 2 3 2 5" xfId="47355" xr:uid="{1C6D8E80-46F1-4222-A7C1-43055D968C5F}"/>
    <cellStyle name="Vírgula 3 2 2 3 2 5 2" xfId="54213" xr:uid="{AC201F90-23D7-458F-8565-3EED69A2927A}"/>
    <cellStyle name="Vírgula 3 2 2 3 2 6" xfId="1242" xr:uid="{36EB60F3-4B80-44C6-9097-D92258208A77}"/>
    <cellStyle name="Vírgula 3 2 2 3 2 7" xfId="52500" xr:uid="{7DC5BD19-22F2-423D-8C96-EF51F9741922}"/>
    <cellStyle name="Vírgula 3 2 2 3 3" xfId="317" xr:uid="{30D17FE8-12B9-4C88-83BA-F4D0F44D768E}"/>
    <cellStyle name="Vírgula 3 2 2 3 3 2" xfId="3269" xr:uid="{57AFAF27-8383-43E9-B916-93093894546B}"/>
    <cellStyle name="Vírgula 3 2 2 3 3 2 2" xfId="51618" xr:uid="{0E4E21D0-4FDC-4D14-A4F8-7E58E49916D3}"/>
    <cellStyle name="Vírgula 3 2 2 3 3 2 2 2" xfId="55602" xr:uid="{25087A80-8AED-4D5B-A39B-753283E9CF7E}"/>
    <cellStyle name="Vírgula 3 2 2 3 3 2 2 3" xfId="53889" xr:uid="{C9F47CC8-269A-4368-AA53-45E46CC024DA}"/>
    <cellStyle name="Vírgula 3 2 2 3 3 2 3" xfId="54743" xr:uid="{7C55AA2B-0C1A-4D43-B3E6-7399327E56AB}"/>
    <cellStyle name="Vírgula 3 2 2 3 3 2 4" xfId="53030" xr:uid="{D9A2B5CE-7040-4CFA-B558-CD68508D5FC1}"/>
    <cellStyle name="Vírgula 3 2 2 3 3 3" xfId="4370" xr:uid="{8B3F257F-3A36-4567-A556-EA979E6C026B}"/>
    <cellStyle name="Vírgula 3 2 2 3 3 3 2" xfId="55174" xr:uid="{929CE400-254A-4BC9-9102-7A11F0D612D3}"/>
    <cellStyle name="Vírgula 3 2 2 3 3 3 3" xfId="53461" xr:uid="{9FF2CBE4-402E-4C84-B06F-4712FA951BF1}"/>
    <cellStyle name="Vírgula 3 2 2 3 3 4" xfId="47670" xr:uid="{0CD10BC1-63B1-4DCB-8929-79F25E9BEDE5}"/>
    <cellStyle name="Vírgula 3 2 2 3 3 4 2" xfId="54316" xr:uid="{F4F1DCCD-5145-4CE8-AEE6-FE8C07F4096B}"/>
    <cellStyle name="Vírgula 3 2 2 3 3 5" xfId="1559" xr:uid="{7032DE5F-8CE9-4630-91D4-9277E966D69D}"/>
    <cellStyle name="Vírgula 3 2 2 3 3 6" xfId="52603" xr:uid="{23EED306-7ADE-4C64-9916-EE7486C4BD0B}"/>
    <cellStyle name="Vírgula 3 2 2 3 4" xfId="2400" xr:uid="{8F7760AA-9F4D-4B3C-B3D8-7C446F4A6DD8}"/>
    <cellStyle name="Vírgula 3 2 2 3 4 2" xfId="50751" xr:uid="{6CC55745-EB88-477D-8DEA-D172D3343DB1}"/>
    <cellStyle name="Vírgula 3 2 2 3 4 2 2" xfId="55388" xr:uid="{042761C8-1AA0-4302-86F2-CCCCD3538A50}"/>
    <cellStyle name="Vírgula 3 2 2 3 4 2 3" xfId="53675" xr:uid="{804C290B-3114-48F6-8C5A-861A140DD77D}"/>
    <cellStyle name="Vírgula 3 2 2 3 4 3" xfId="48511" xr:uid="{A629D9BD-3A90-48B0-A350-44B8F05E1119}"/>
    <cellStyle name="Vírgula 3 2 2 3 4 3 2" xfId="54530" xr:uid="{87A04420-25E4-4505-9B24-4AB3677D5FE2}"/>
    <cellStyle name="Vírgula 3 2 2 3 4 4" xfId="52817" xr:uid="{34B8ADF2-631D-49A1-B603-BBCC8DB68201}"/>
    <cellStyle name="Vírgula 3 2 2 3 5" xfId="4154" xr:uid="{182D3950-94F5-4512-8A3D-D386A01A6BE0}"/>
    <cellStyle name="Vírgula 3 2 2 3 5 2" xfId="49122" xr:uid="{B10ACA7C-75DC-4376-82C0-06946E1371C7}"/>
    <cellStyle name="Vírgula 3 2 2 3 5 2 2" xfId="54961" xr:uid="{911476BC-1A2F-4FBA-8BE4-6DDFF8CB07E2}"/>
    <cellStyle name="Vírgula 3 2 2 3 5 3" xfId="53248" xr:uid="{2AEADA6F-9D90-460C-908A-1671B1799502}"/>
    <cellStyle name="Vírgula 3 2 2 3 6" xfId="46130" xr:uid="{C3139CA0-730D-4B50-8868-29C507E11526}"/>
    <cellStyle name="Vírgula 3 2 2 3 6 2" xfId="54103" xr:uid="{D29CBAB7-9849-44D7-8B59-3F773AB5CFFB}"/>
    <cellStyle name="Vírgula 3 2 2 3 7" xfId="46801" xr:uid="{DE78C6FF-9D4C-48B2-8B51-D903D5F1C36B}"/>
    <cellStyle name="Vírgula 3 2 2 3 8" xfId="45001" xr:uid="{E520ACB6-E3D8-4C4B-BCE2-F2C3822BA728}"/>
    <cellStyle name="Vírgula 3 2 2 3 9" xfId="44369" xr:uid="{8E1A61EE-5602-4B31-A444-6980EE509638}"/>
    <cellStyle name="Vírgula 3 2 2 4" xfId="164" xr:uid="{2AB8DE72-C10B-489B-AAEB-FE46CAA8B3C2}"/>
    <cellStyle name="Vírgula 3 2 2 4 10" xfId="52451" xr:uid="{C89C1E73-BBE8-4C4F-9976-95AE30FA782E}"/>
    <cellStyle name="Vírgula 3 2 2 4 2" xfId="378" xr:uid="{E4372035-CF69-4F21-ADED-9462ED1F9304}"/>
    <cellStyle name="Vírgula 3 2 2 4 2 2" xfId="3600" xr:uid="{A5B4AB9D-759F-4DA7-8DD6-E9912BFA1095}"/>
    <cellStyle name="Vírgula 3 2 2 4 2 2 2" xfId="51947" xr:uid="{E8F483D8-2C4C-4EEE-AF90-339EB8D7193F}"/>
    <cellStyle name="Vírgula 3 2 2 4 2 2 2 2" xfId="55663" xr:uid="{1A39D67B-2E69-4403-85DB-0074CBD3E95B}"/>
    <cellStyle name="Vírgula 3 2 2 4 2 2 2 3" xfId="53950" xr:uid="{FCD78677-7F87-40C9-AF64-F46295F766AD}"/>
    <cellStyle name="Vírgula 3 2 2 4 2 2 3" xfId="54804" xr:uid="{3A5A8139-4E6A-4696-8DB8-60B3D9122B6E}"/>
    <cellStyle name="Vírgula 3 2 2 4 2 2 4" xfId="53091" xr:uid="{BF85EBF0-D115-44DF-8234-887D910EB40B}"/>
    <cellStyle name="Vírgula 3 2 2 4 2 3" xfId="4431" xr:uid="{058A28D2-26ED-404F-871F-726B64B0FBB5}"/>
    <cellStyle name="Vírgula 3 2 2 4 2 3 2" xfId="55235" xr:uid="{D5EFC244-87F3-479C-AB18-8935B95EBDFC}"/>
    <cellStyle name="Vírgula 3 2 2 4 2 3 3" xfId="53522" xr:uid="{17936AE7-115B-43B2-8580-C5B2C3B975B1}"/>
    <cellStyle name="Vírgula 3 2 2 4 2 4" xfId="48001" xr:uid="{B1C0B574-D3DB-4AA7-A2CE-7DC26892984B}"/>
    <cellStyle name="Vírgula 3 2 2 4 2 4 2" xfId="54377" xr:uid="{44146A52-D08A-46FC-B4C0-3F3CB3C89810}"/>
    <cellStyle name="Vírgula 3 2 2 4 2 5" xfId="1890" xr:uid="{E77C524B-4CE4-4056-ADF9-7AA074331F27}"/>
    <cellStyle name="Vírgula 3 2 2 4 2 6" xfId="52664" xr:uid="{3AC09DE8-CA5C-4C49-B874-8E648373F327}"/>
    <cellStyle name="Vírgula 3 2 2 4 3" xfId="2731" xr:uid="{3BBDA104-D6CB-47CA-96FA-92AF6609E9D8}"/>
    <cellStyle name="Vírgula 3 2 2 4 3 2" xfId="51080" xr:uid="{DB8F44FE-E2FE-48DC-805B-1C5A6E1BA6B9}"/>
    <cellStyle name="Vírgula 3 2 2 4 3 2 2" xfId="55449" xr:uid="{9B2A4F19-71D1-4DEE-A369-31974BEC74A3}"/>
    <cellStyle name="Vírgula 3 2 2 4 3 2 3" xfId="53736" xr:uid="{5B8F00E2-59E0-464C-BCB5-6F585CF38AEA}"/>
    <cellStyle name="Vírgula 3 2 2 4 3 3" xfId="48830" xr:uid="{743A51A2-90EC-43D0-9299-F0FE34608BFB}"/>
    <cellStyle name="Vírgula 3 2 2 4 3 3 2" xfId="54591" xr:uid="{8E2FDB77-9213-4BC7-992A-DBEC56C3B76A}"/>
    <cellStyle name="Vírgula 3 2 2 4 3 4" xfId="52878" xr:uid="{8F8C80CB-7A40-42C7-8943-97D9CF048CFD}"/>
    <cellStyle name="Vírgula 3 2 2 4 4" xfId="4217" xr:uid="{749E194A-EB92-4AAA-B10F-0D2E2962A1D3}"/>
    <cellStyle name="Vírgula 3 2 2 4 4 2" xfId="49447" xr:uid="{E250C389-A2D6-488D-9E24-2A8EE9258DBC}"/>
    <cellStyle name="Vírgula 3 2 2 4 4 2 2" xfId="55022" xr:uid="{F0DBB5F0-F017-40B7-8443-2674DEE1B74D}"/>
    <cellStyle name="Vírgula 3 2 2 4 4 3" xfId="53309" xr:uid="{A75F8CA9-0B09-403E-BA63-A13B7229148D}"/>
    <cellStyle name="Vírgula 3 2 2 4 5" xfId="46005" xr:uid="{F136268C-9D87-4485-AE08-4CE71C26A4C8}"/>
    <cellStyle name="Vírgula 3 2 2 4 5 2" xfId="54164" xr:uid="{076C23C1-1BCE-4328-884D-3CB6DFEB2A3B}"/>
    <cellStyle name="Vírgula 3 2 2 4 6" xfId="47132" xr:uid="{D179C6EB-D9C2-4AFA-82F9-397FE71362CE}"/>
    <cellStyle name="Vírgula 3 2 2 4 7" xfId="44882" xr:uid="{3EBFE9C4-43A3-40BF-9CCE-00C8FA14F611}"/>
    <cellStyle name="Vírgula 3 2 2 4 8" xfId="44250" xr:uid="{69AF33BC-CC34-48CE-BFFB-9DDA37D765A7}"/>
    <cellStyle name="Vírgula 3 2 2 4 9" xfId="1019" xr:uid="{B6D29227-5E16-4FEE-937D-C0E243E30EBA}"/>
    <cellStyle name="Vírgula 3 2 2 5" xfId="268" xr:uid="{FBB0F805-5EEA-4D65-9891-389DCEC89754}"/>
    <cellStyle name="Vírgula 3 2 2 5 2" xfId="1988" xr:uid="{DBBF8E8E-CCD8-474C-AFC5-5EE48983F0E2}"/>
    <cellStyle name="Vírgula 3 2 2 5 2 2" xfId="3698" xr:uid="{44E910B7-F6BA-4209-AFBF-D5BE6C823BE2}"/>
    <cellStyle name="Vírgula 3 2 2 5 2 2 2" xfId="52045" xr:uid="{8583F8CF-5AF6-4E7E-8BE5-35C8DC548756}"/>
    <cellStyle name="Vírgula 3 2 2 5 2 2 2 2" xfId="55553" xr:uid="{218F6CCE-71A9-4411-B9E2-1DD869454174}"/>
    <cellStyle name="Vírgula 3 2 2 5 2 2 3" xfId="53840" xr:uid="{3EB6B36A-928F-470B-BD15-3A98731ACEE7}"/>
    <cellStyle name="Vírgula 3 2 2 5 2 3" xfId="50351" xr:uid="{F95C09D7-F470-4075-B373-E1F3C210A659}"/>
    <cellStyle name="Vírgula 3 2 2 5 2 3 2" xfId="54694" xr:uid="{135AE430-709F-4365-A17A-13D3352CE2A2}"/>
    <cellStyle name="Vírgula 3 2 2 5 2 4" xfId="48099" xr:uid="{D9488559-C5FD-4BD0-9E38-D58331E94DD5}"/>
    <cellStyle name="Vírgula 3 2 2 5 2 5" xfId="52981" xr:uid="{F978C949-550E-4EF4-8946-9132F069A9A5}"/>
    <cellStyle name="Vírgula 3 2 2 5 3" xfId="2829" xr:uid="{E8C3F981-1D23-4E33-A3B7-B84897D40363}"/>
    <cellStyle name="Vírgula 3 2 2 5 3 2" xfId="51178" xr:uid="{87054664-F817-45DB-B97D-0B0857FFE8FB}"/>
    <cellStyle name="Vírgula 3 2 2 5 3 2 2" xfId="55125" xr:uid="{42009956-7750-49D1-872E-8C9CCA9AF482}"/>
    <cellStyle name="Vírgula 3 2 2 5 3 3" xfId="48876" xr:uid="{222F695B-16F5-4522-A3FF-BC22AC26C734}"/>
    <cellStyle name="Vírgula 3 2 2 5 3 4" xfId="53412" xr:uid="{B498FE21-FA75-40DF-90D9-FC3AAA9ED58B}"/>
    <cellStyle name="Vírgula 3 2 2 5 4" xfId="4321" xr:uid="{1C6C7B5C-C5A2-4438-9A5A-8677B6428980}"/>
    <cellStyle name="Vírgula 3 2 2 5 4 2" xfId="54267" xr:uid="{0E28D5FE-B203-403C-AAD3-C80B8A97FA42}"/>
    <cellStyle name="Vírgula 3 2 2 5 5" xfId="47230" xr:uid="{45CF1054-B305-47C6-98C4-1E619A1C4429}"/>
    <cellStyle name="Vírgula 3 2 2 5 6" xfId="44795" xr:uid="{F609F6B3-21C2-4C97-9194-05AE1EFF0FDF}"/>
    <cellStyle name="Vírgula 3 2 2 5 7" xfId="1117" xr:uid="{A74FCF88-0B0F-41D9-B5CE-FE058A630957}"/>
    <cellStyle name="Vírgula 3 2 2 5 8" xfId="52554" xr:uid="{4EAF1E35-7BC1-4A31-ACE4-92E5296FA188}"/>
    <cellStyle name="Vírgula 3 2 2 6" xfId="4104" xr:uid="{BDD3893E-72FC-4D14-9150-A5751F6B92C1}"/>
    <cellStyle name="Vírgula 3 2 2 6 2" xfId="46676" xr:uid="{71AF83B5-E00F-45DC-A2E0-29B6AF0D3651}"/>
    <cellStyle name="Vírgula 3 2 2 6 2 2" xfId="55339" xr:uid="{23BED558-8FEA-4F89-A4A0-5CF1789D07B7}"/>
    <cellStyle name="Vírgula 3 2 2 6 2 3" xfId="53626" xr:uid="{B8C86F8F-47CF-4F67-8A04-BBE8923D5900}"/>
    <cellStyle name="Vírgula 3 2 2 6 3" xfId="54481" xr:uid="{8B18D037-E240-4B58-BF13-E9E86BC78230}"/>
    <cellStyle name="Vírgula 3 2 2 6 4" xfId="52768" xr:uid="{29C11419-2F3D-44DA-B6EA-2429B59D3D22}"/>
    <cellStyle name="Vírgula 3 2 2 7" xfId="45191" xr:uid="{4C57F7BF-D2F3-4147-B3AC-8BB584532DD7}"/>
    <cellStyle name="Vírgula 3 2 2 7 2" xfId="54912" xr:uid="{11D0E9B7-0EED-4091-9417-FE9D48700541}"/>
    <cellStyle name="Vírgula 3 2 2 7 3" xfId="53199" xr:uid="{B610CA66-1ED0-47F0-9F9D-E69515323EB1}"/>
    <cellStyle name="Vírgula 3 2 2 8" xfId="45483" xr:uid="{AB0D9C85-CAF1-4F19-A201-76CB0E7F515E}"/>
    <cellStyle name="Vírgula 3 2 2 8 2" xfId="54054" xr:uid="{903D8EFA-1944-407F-B057-53B9ABBE2F03}"/>
    <cellStyle name="Vírgula 3 2 2 9" xfId="45915" xr:uid="{ECBD2E0A-22DF-44B0-881A-378509E66A7C}"/>
    <cellStyle name="Vírgula 3 2 3" xfId="132" xr:uid="{11F2C923-3C3C-4893-BAFF-6E1E1792A72F}"/>
    <cellStyle name="Vírgula 3 2 3 10" xfId="44591" xr:uid="{95092E2F-FD04-44C6-A9EF-9F163F0D273A}"/>
    <cellStyle name="Vírgula 3 2 3 11" xfId="44133" xr:uid="{ED197396-6097-4592-9068-6E8E51B21DCD}"/>
    <cellStyle name="Vírgula 3 2 3 12" xfId="781" xr:uid="{C065E925-3BDE-4A3C-9B3D-DFDF449D9C96}"/>
    <cellStyle name="Vírgula 3 2 3 13" xfId="52420" xr:uid="{806900C1-D823-44DF-9D15-810FBCDFF23C}"/>
    <cellStyle name="Vírgula 3 2 3 2" xfId="243" xr:uid="{791AE732-5C23-4F70-9972-D5C4EEEBD220}"/>
    <cellStyle name="Vírgula 3 2 3 2 10" xfId="52530" xr:uid="{99D84C1D-956D-41D3-A54F-B052245EF14B}"/>
    <cellStyle name="Vírgula 3 2 3 2 2" xfId="457" xr:uid="{6C7A8151-DC17-43EA-9563-1E5D64AD0594}"/>
    <cellStyle name="Vírgula 3 2 3 2 2 2" xfId="3471" xr:uid="{5506D0F0-969B-4CAB-B9A1-5103A2BC594D}"/>
    <cellStyle name="Vírgula 3 2 3 2 2 2 2" xfId="51818" xr:uid="{D60A0E6A-CB2D-4BFB-A208-F3B2DF14C3D2}"/>
    <cellStyle name="Vírgula 3 2 3 2 2 2 2 2" xfId="55742" xr:uid="{4520E588-3074-4EBC-A5CB-1B819FD3EBDE}"/>
    <cellStyle name="Vírgula 3 2 3 2 2 2 2 3" xfId="54029" xr:uid="{2FDA2D0C-748D-4AD0-8B6C-3D20F4304916}"/>
    <cellStyle name="Vírgula 3 2 3 2 2 2 3" xfId="54883" xr:uid="{F0C61257-4040-463D-883C-BA4523ADA1AC}"/>
    <cellStyle name="Vírgula 3 2 3 2 2 2 4" xfId="53170" xr:uid="{1D26FCDA-CA97-4ED1-A627-9D15BAD2BEED}"/>
    <cellStyle name="Vírgula 3 2 3 2 2 3" xfId="4510" xr:uid="{900C031E-3965-4509-844A-730FF311A516}"/>
    <cellStyle name="Vírgula 3 2 3 2 2 3 2" xfId="55314" xr:uid="{1549E858-5AE7-4F96-AFA5-819B9D8B8027}"/>
    <cellStyle name="Vírgula 3 2 3 2 2 3 3" xfId="53601" xr:uid="{FB528363-6F92-4703-9C7D-7E86108F5908}"/>
    <cellStyle name="Vírgula 3 2 3 2 2 4" xfId="47872" xr:uid="{336A248C-CD27-452D-BAB6-F5930C740D42}"/>
    <cellStyle name="Vírgula 3 2 3 2 2 4 2" xfId="54456" xr:uid="{731E9E2D-1B10-498F-B155-4FC35CF5C841}"/>
    <cellStyle name="Vírgula 3 2 3 2 2 5" xfId="1761" xr:uid="{119F2146-2718-4C07-8150-8FBBEF7B8FFF}"/>
    <cellStyle name="Vírgula 3 2 3 2 2 6" xfId="52743" xr:uid="{7BFC837D-4121-4D34-97A4-5FF885C9569B}"/>
    <cellStyle name="Vírgula 3 2 3 2 3" xfId="2602" xr:uid="{0B513870-9F50-4D15-986E-97317BE4E9F9}"/>
    <cellStyle name="Vírgula 3 2 3 2 3 2" xfId="50951" xr:uid="{FD33B336-1202-4809-BFDA-84A8B18E283C}"/>
    <cellStyle name="Vírgula 3 2 3 2 3 2 2" xfId="55528" xr:uid="{E2DB9DA6-3579-4DA2-812B-601146E51E21}"/>
    <cellStyle name="Vírgula 3 2 3 2 3 2 3" xfId="53815" xr:uid="{AAC4FBCD-F683-4E21-9B30-75373B03F7C8}"/>
    <cellStyle name="Vírgula 3 2 3 2 3 3" xfId="48708" xr:uid="{CEEE5365-6203-4538-861A-AE190F35C705}"/>
    <cellStyle name="Vírgula 3 2 3 2 3 3 2" xfId="54670" xr:uid="{BEF105F1-F0F6-4037-9A6E-45781DB1CD73}"/>
    <cellStyle name="Vírgula 3 2 3 2 3 4" xfId="52957" xr:uid="{D751EC32-2E96-4AE7-A7A5-C16421D9B6A6}"/>
    <cellStyle name="Vírgula 3 2 3 2 4" xfId="4296" xr:uid="{BAAAA243-1C07-4D40-8B5D-8C1AB4468A0B}"/>
    <cellStyle name="Vírgula 3 2 3 2 4 2" xfId="49319" xr:uid="{9E93BFBC-1742-4FAF-8A6E-2CFC9C88FBED}"/>
    <cellStyle name="Vírgula 3 2 3 2 4 2 2" xfId="55101" xr:uid="{3EE02258-8790-4476-8C67-B6E840DB3F6D}"/>
    <cellStyle name="Vírgula 3 2 3 2 4 3" xfId="53388" xr:uid="{AF1984C2-F29D-46C5-96CE-74ACE0729E18}"/>
    <cellStyle name="Vírgula 3 2 3 2 5" xfId="46224" xr:uid="{912EB731-AA93-4000-BB27-D02C9FD2FA48}"/>
    <cellStyle name="Vírgula 3 2 3 2 5 2" xfId="54243" xr:uid="{76DE824E-2553-4172-8726-371BAA682ABC}"/>
    <cellStyle name="Vírgula 3 2 3 2 6" xfId="47003" xr:uid="{D80C2CC6-5E56-4DFA-9676-07526B9150D5}"/>
    <cellStyle name="Vírgula 3 2 3 2 7" xfId="45057" xr:uid="{D430B777-61AA-4418-8BFB-96E7BDF2767B}"/>
    <cellStyle name="Vírgula 3 2 3 2 8" xfId="44457" xr:uid="{B7DA4157-F653-4EA7-B982-B20C3E876B95}"/>
    <cellStyle name="Vírgula 3 2 3 2 9" xfId="889" xr:uid="{9C8FEE48-E49E-4E49-A95E-0A668211F1B3}"/>
    <cellStyle name="Vírgula 3 2 3 3" xfId="347" xr:uid="{9A940C94-982B-4807-BB27-EC2D292D5E37}"/>
    <cellStyle name="Vírgula 3 2 3 3 2" xfId="2207" xr:uid="{4D1F2A9F-2E57-4879-8554-9C2B652EE934}"/>
    <cellStyle name="Vírgula 3 2 3 3 2 2" xfId="3917" xr:uid="{12EA16FE-F201-468D-BD1E-B879C9E7EDFA}"/>
    <cellStyle name="Vírgula 3 2 3 3 2 2 2" xfId="52264" xr:uid="{BC2769AB-08F4-401B-A4B0-1E8E1801A4C8}"/>
    <cellStyle name="Vírgula 3 2 3 3 2 2 2 2" xfId="55632" xr:uid="{7923FEED-4672-45AF-A6EC-0CFC4DAA79E5}"/>
    <cellStyle name="Vírgula 3 2 3 3 2 2 3" xfId="53919" xr:uid="{B06405B0-E9C1-48B1-97BD-EA11067E275C}"/>
    <cellStyle name="Vírgula 3 2 3 3 2 3" xfId="50560" xr:uid="{64C653A9-BE5E-4159-AB13-D6C741DA6AB1}"/>
    <cellStyle name="Vírgula 3 2 3 3 2 3 2" xfId="54773" xr:uid="{78E849A0-9AFA-4BF1-AC0A-0C937220627F}"/>
    <cellStyle name="Vírgula 3 2 3 3 2 4" xfId="48318" xr:uid="{B7CE64BF-1193-44DC-BAC9-89D491C1008C}"/>
    <cellStyle name="Vírgula 3 2 3 3 2 5" xfId="53060" xr:uid="{E3B20A76-173E-455C-A8E2-4309E623A0B2}"/>
    <cellStyle name="Vírgula 3 2 3 3 3" xfId="3048" xr:uid="{1A62459B-869D-4714-921A-50697FFD8220}"/>
    <cellStyle name="Vírgula 3 2 3 3 3 2" xfId="51397" xr:uid="{A6BD846C-B207-465C-A246-A7EC61D887E5}"/>
    <cellStyle name="Vírgula 3 2 3 3 3 2 2" xfId="55204" xr:uid="{69F0D325-A5F9-4AEA-938E-4DF7294C31F1}"/>
    <cellStyle name="Vírgula 3 2 3 3 3 3" xfId="48947" xr:uid="{AED90579-087E-4747-8FA9-D939AE456902}"/>
    <cellStyle name="Vírgula 3 2 3 3 3 4" xfId="53491" xr:uid="{F2989C06-212A-4DEA-960F-BADFE9FB6D2B}"/>
    <cellStyle name="Vírgula 3 2 3 3 4" xfId="4400" xr:uid="{EA85B0EC-D817-408B-8F41-BBDA578EA6AA}"/>
    <cellStyle name="Vírgula 3 2 3 3 4 2" xfId="54346" xr:uid="{5843585A-3165-4026-9D27-3E344DB7E4E8}"/>
    <cellStyle name="Vírgula 3 2 3 3 5" xfId="47449" xr:uid="{7DE80529-4A02-4894-A45B-E82C5DB638D7}"/>
    <cellStyle name="Vírgula 3 2 3 3 6" xfId="44770" xr:uid="{6D72C2F4-54C7-4D2F-8CC1-B614E66C9247}"/>
    <cellStyle name="Vírgula 3 2 3 3 7" xfId="1336" xr:uid="{EC543AB7-2430-4AFB-B4C6-248BC07380E2}"/>
    <cellStyle name="Vírgula 3 2 3 3 8" xfId="52633" xr:uid="{0D52610D-2C35-4B59-9B01-85154BE107A6}"/>
    <cellStyle name="Vírgula 3 2 3 4" xfId="1653" xr:uid="{A36B0F3E-AF60-4159-9EC8-98C9084CFCA0}"/>
    <cellStyle name="Vírgula 3 2 3 4 2" xfId="3363" xr:uid="{5DE26D49-74FF-40A0-AF18-FC24891B4EF8}"/>
    <cellStyle name="Vírgula 3 2 3 4 2 2" xfId="51712" xr:uid="{85C03A00-44D1-4DC5-BDBD-2A060B23876D}"/>
    <cellStyle name="Vírgula 3 2 3 4 2 2 2" xfId="55418" xr:uid="{F822796F-F7D1-4582-BDE6-709B280873FA}"/>
    <cellStyle name="Vírgula 3 2 3 4 2 3" xfId="53705" xr:uid="{D6E440B6-038E-45BB-8E24-9C204CDC980B}"/>
    <cellStyle name="Vírgula 3 2 3 4 3" xfId="50030" xr:uid="{3B95E112-0562-4452-B373-5F146314AED3}"/>
    <cellStyle name="Vírgula 3 2 3 4 3 2" xfId="54560" xr:uid="{9C8CC26D-B6E1-432A-9D13-85228DC0C6E6}"/>
    <cellStyle name="Vírgula 3 2 3 4 4" xfId="47764" xr:uid="{9C6EF3EE-B248-42C9-A419-747FE79781D0}"/>
    <cellStyle name="Vírgula 3 2 3 4 5" xfId="45383" xr:uid="{5A006FD6-265B-4B37-AE25-8BD1FF154CA8}"/>
    <cellStyle name="Vírgula 3 2 3 4 6" xfId="52847" xr:uid="{CB07CAD3-663B-4EFB-B8EA-8D5D427B8996}"/>
    <cellStyle name="Vírgula 3 2 3 5" xfId="2494" xr:uid="{8E66BA4B-3E9D-443C-B3C8-6D651162878D}"/>
    <cellStyle name="Vírgula 3 2 3 5 2" xfId="50845" xr:uid="{F0BB87B1-AE55-484F-856C-3FDC97D0FC09}"/>
    <cellStyle name="Vírgula 3 2 3 5 2 2" xfId="54991" xr:uid="{6D6B6217-46D7-485E-9842-AF9D5E61F711}"/>
    <cellStyle name="Vírgula 3 2 3 5 3" xfId="48605" xr:uid="{02F244ED-FBE5-4814-9D1A-F503F04AEE50}"/>
    <cellStyle name="Vírgula 3 2 3 5 4" xfId="53278" xr:uid="{34AC0C07-401C-488D-BB11-EA7D5D4895AE}"/>
    <cellStyle name="Vírgula 3 2 3 6" xfId="4185" xr:uid="{EC362D16-E1B3-4B8C-915E-18DDB5518F8D}"/>
    <cellStyle name="Vírgula 3 2 3 6 2" xfId="46895" xr:uid="{185A0D7A-BCDF-4891-9727-5F3D9D440121}"/>
    <cellStyle name="Vírgula 3 2 3 6 3" xfId="54133" xr:uid="{3C5200DE-E0B1-496C-A02D-CB3ACF44706B}"/>
    <cellStyle name="Vírgula 3 2 3 7" xfId="45457" xr:uid="{73EB3062-66FB-452A-B496-FBB95176747E}"/>
    <cellStyle name="Vírgula 3 2 3 7 2" xfId="49216" xr:uid="{610F6FD6-A2C9-4521-ABFB-DC97D293D43E}"/>
    <cellStyle name="Vírgula 3 2 3 8" xfId="45888" xr:uid="{6C4BF4E0-6B40-44CC-BAAA-BF9E574A96C6}"/>
    <cellStyle name="Vírgula 3 2 3 9" xfId="46559" xr:uid="{CB31406E-714A-4821-A758-B6B1A073EB94}"/>
    <cellStyle name="Vírgula 3 2 4" xfId="84" xr:uid="{A76FCC16-AFA6-41A9-8AB6-8AFDBD0E6575}"/>
    <cellStyle name="Vírgula 3 2 4 10" xfId="44660" xr:uid="{56E81553-2A13-4835-8321-81FD59A9A635}"/>
    <cellStyle name="Vírgula 3 2 4 11" xfId="44408" xr:uid="{14E94716-D2B2-4AFC-B174-C88B93F1E598}"/>
    <cellStyle name="Vírgula 3 2 4 12" xfId="726" xr:uid="{8B6F6438-B93B-4017-9DF9-6385FEE6BC50}"/>
    <cellStyle name="Vírgula 3 2 4 13" xfId="52373" xr:uid="{27EDA0F3-1D81-46A8-A300-450743948965}"/>
    <cellStyle name="Vírgula 3 2 4 2" xfId="196" xr:uid="{B3B928FD-9C6B-4DD9-A8F9-4FB62120B661}"/>
    <cellStyle name="Vírgula 3 2 4 2 2" xfId="410" xr:uid="{2EE6B3FD-E00F-48D6-AFAE-5ABE44056320}"/>
    <cellStyle name="Vírgula 3 2 4 2 2 2" xfId="3433" xr:uid="{B9F42B10-17B4-4F94-9D31-504049BE0C06}"/>
    <cellStyle name="Vírgula 3 2 4 2 2 2 2" xfId="51781" xr:uid="{F4C13E55-518D-40EE-B471-9A16EDE58AF8}"/>
    <cellStyle name="Vírgula 3 2 4 2 2 2 2 2" xfId="55695" xr:uid="{93A84C88-77F0-42CD-A08F-C1E2CFCDC935}"/>
    <cellStyle name="Vírgula 3 2 4 2 2 2 2 3" xfId="53982" xr:uid="{1F6BD352-211E-430E-8AF2-F57DE35531FF}"/>
    <cellStyle name="Vírgula 3 2 4 2 2 2 3" xfId="54836" xr:uid="{D3256E71-FC67-4136-9706-9C4AF40A9D5D}"/>
    <cellStyle name="Vírgula 3 2 4 2 2 2 4" xfId="53123" xr:uid="{3DFA5AC7-D53E-490F-A266-8F6EA2005D64}"/>
    <cellStyle name="Vírgula 3 2 4 2 2 3" xfId="4463" xr:uid="{3D592208-9BDE-464A-8D9F-D86F135E1E65}"/>
    <cellStyle name="Vírgula 3 2 4 2 2 3 2" xfId="55267" xr:uid="{9A0F7FAF-B299-4AF1-B5DD-58913CC01AB8}"/>
    <cellStyle name="Vírgula 3 2 4 2 2 3 3" xfId="53554" xr:uid="{27787E60-2532-4512-B9CC-9C564DD204BA}"/>
    <cellStyle name="Vírgula 3 2 4 2 2 4" xfId="47834" xr:uid="{26C5DBA6-16FD-4D11-B271-04D087FA5650}"/>
    <cellStyle name="Vírgula 3 2 4 2 2 4 2" xfId="54409" xr:uid="{95E0E4DA-6F74-49FF-B92D-DC3A0955356F}"/>
    <cellStyle name="Vírgula 3 2 4 2 2 5" xfId="1723" xr:uid="{3B90A228-852A-4755-BA61-C08BF9F4F992}"/>
    <cellStyle name="Vírgula 3 2 4 2 2 6" xfId="52696" xr:uid="{17BAC2AE-7321-4C69-B6F3-446C472908FC}"/>
    <cellStyle name="Vírgula 3 2 4 2 3" xfId="2564" xr:uid="{0CBD3795-4106-4220-B9CE-F1EDDE8DA162}"/>
    <cellStyle name="Vírgula 3 2 4 2 3 2" xfId="50914" xr:uid="{2E1F37F0-9340-45B5-AF6F-1D8090C3BB76}"/>
    <cellStyle name="Vírgula 3 2 4 2 3 2 2" xfId="55481" xr:uid="{63CBD862-AAD3-488E-A1DA-D793F77ACBF4}"/>
    <cellStyle name="Vírgula 3 2 4 2 3 2 3" xfId="53768" xr:uid="{E2E55349-4EED-4DF8-B250-021716CD73AB}"/>
    <cellStyle name="Vírgula 3 2 4 2 3 3" xfId="48671" xr:uid="{2F3EC18E-03B7-4C52-9069-0C01B7549387}"/>
    <cellStyle name="Vírgula 3 2 4 2 3 3 2" xfId="54623" xr:uid="{189855E6-D981-4089-A577-D89CB9CFF9A1}"/>
    <cellStyle name="Vírgula 3 2 4 2 3 4" xfId="52910" xr:uid="{CF77C723-63FA-49AE-AF2E-95BDAC26DD71}"/>
    <cellStyle name="Vírgula 3 2 4 2 4" xfId="4249" xr:uid="{A432425F-48AF-4303-B265-B1F4D3FD60FE}"/>
    <cellStyle name="Vírgula 3 2 4 2 4 2" xfId="55054" xr:uid="{17333AC6-884D-4814-BDB8-CBE3E3518B0B}"/>
    <cellStyle name="Vírgula 3 2 4 2 4 3" xfId="53341" xr:uid="{E283BDDA-47CD-4C9C-84E8-D38455E303AD}"/>
    <cellStyle name="Vírgula 3 2 4 2 5" xfId="46965" xr:uid="{FC4F7674-4238-4717-852D-BD2978A116B7}"/>
    <cellStyle name="Vírgula 3 2 4 2 5 2" xfId="54196" xr:uid="{F85E6EAF-E59E-42EA-A23D-94627059BF56}"/>
    <cellStyle name="Vírgula 3 2 4 2 6" xfId="851" xr:uid="{0CE6E472-987C-48B9-90B6-EA1E7661E11C}"/>
    <cellStyle name="Vírgula 3 2 4 2 7" xfId="52483" xr:uid="{38EC9BA8-3BD7-48CF-86BD-46641EF58A5E}"/>
    <cellStyle name="Vírgula 3 2 4 3" xfId="300" xr:uid="{820A270B-7B09-44B5-BFED-C0EAB28E9DCD}"/>
    <cellStyle name="Vírgula 3 2 4 3 2" xfId="2153" xr:uid="{3022B4B1-B820-4991-AAB4-89600D50349C}"/>
    <cellStyle name="Vírgula 3 2 4 3 2 2" xfId="3863" xr:uid="{08D61ACC-F069-49FC-B0A4-7A1CD877B1B3}"/>
    <cellStyle name="Vírgula 3 2 4 3 2 2 2" xfId="52210" xr:uid="{1D59BD50-8219-420E-9A0A-6F8AA0D29B9E}"/>
    <cellStyle name="Vírgula 3 2 4 3 2 2 2 2" xfId="55585" xr:uid="{0C20DFDE-8D09-49BD-9A9A-08D42598076D}"/>
    <cellStyle name="Vírgula 3 2 4 3 2 2 3" xfId="53872" xr:uid="{399500B4-1477-48B7-A430-806C331E882B}"/>
    <cellStyle name="Vírgula 3 2 4 3 2 3" xfId="50510" xr:uid="{AFE0FB84-145A-4EB0-80ED-4A618F02384C}"/>
    <cellStyle name="Vírgula 3 2 4 3 2 3 2" xfId="54726" xr:uid="{12699721-D521-489E-B8F6-D3694BB6EBD6}"/>
    <cellStyle name="Vírgula 3 2 4 3 2 4" xfId="48264" xr:uid="{A3BDC23A-5A9B-49E9-89F5-4D389AC6666C}"/>
    <cellStyle name="Vírgula 3 2 4 3 2 5" xfId="53013" xr:uid="{29801472-A197-4519-A0ED-8EB75B1CDE28}"/>
    <cellStyle name="Vírgula 3 2 4 3 3" xfId="2994" xr:uid="{C470EA10-3C11-4DE9-A817-708604DA81F5}"/>
    <cellStyle name="Vírgula 3 2 4 3 3 2" xfId="51343" xr:uid="{978FA0AA-31A7-493C-BCDC-92171C818A6C}"/>
    <cellStyle name="Vírgula 3 2 4 3 3 2 2" xfId="55157" xr:uid="{0BFF984C-52F8-4732-8C34-98F0F79D0BAE}"/>
    <cellStyle name="Vírgula 3 2 4 3 3 3" xfId="53444" xr:uid="{142F1C49-DCAB-4197-BFD3-E76B66C9BD71}"/>
    <cellStyle name="Vírgula 3 2 4 3 4" xfId="4353" xr:uid="{57E1015F-9C44-4AD4-95DB-AEF5A8D505CC}"/>
    <cellStyle name="Vírgula 3 2 4 3 4 2" xfId="54299" xr:uid="{51A6F372-40FF-47B9-87BB-A8EC45CFEAA7}"/>
    <cellStyle name="Vírgula 3 2 4 3 5" xfId="47395" xr:uid="{2369B821-09BB-41F9-9E6A-DF2A83AC8EB0}"/>
    <cellStyle name="Vírgula 3 2 4 3 6" xfId="1282" xr:uid="{917644D5-9923-48C1-A06D-DD3DDDA91480}"/>
    <cellStyle name="Vírgula 3 2 4 3 7" xfId="52586" xr:uid="{AD0829C5-8A93-443A-BDE6-B360EA8BE7E0}"/>
    <cellStyle name="Vírgula 3 2 4 4" xfId="1599" xr:uid="{31745843-7919-4A7F-987C-1942BAC4B3E6}"/>
    <cellStyle name="Vírgula 3 2 4 4 2" xfId="3309" xr:uid="{45256ABF-F166-4E55-92AA-409724A24C7B}"/>
    <cellStyle name="Vírgula 3 2 4 4 2 2" xfId="51658" xr:uid="{7C9B331A-AB1F-470C-8DB2-7CEE5E3B9DBD}"/>
    <cellStyle name="Vírgula 3 2 4 4 2 2 2" xfId="55371" xr:uid="{C547B845-A496-4EBD-B4F9-011EFF2BDB8F}"/>
    <cellStyle name="Vírgula 3 2 4 4 2 3" xfId="53658" xr:uid="{ADCE77C0-6134-4089-BBF4-4C5D3F4861A9}"/>
    <cellStyle name="Vírgula 3 2 4 4 3" xfId="49980" xr:uid="{AF1DF0B3-7476-490B-94C7-DCC977C44111}"/>
    <cellStyle name="Vírgula 3 2 4 4 3 2" xfId="54513" xr:uid="{B55D0BDA-C72A-4073-BBB4-8B76B92FBA8E}"/>
    <cellStyle name="Vírgula 3 2 4 4 4" xfId="47710" xr:uid="{403E99DF-1F2A-486C-B023-53D13EFF802E}"/>
    <cellStyle name="Vírgula 3 2 4 4 5" xfId="52800" xr:uid="{8115CDB6-FDC1-409A-BA30-91DB0A0904A4}"/>
    <cellStyle name="Vírgula 3 2 4 5" xfId="2440" xr:uid="{22FDD51D-6B78-48E5-BDAC-BF9343CC9705}"/>
    <cellStyle name="Vírgula 3 2 4 5 2" xfId="50791" xr:uid="{05060AAB-36EE-449D-80D4-91594912A129}"/>
    <cellStyle name="Vírgula 3 2 4 5 2 2" xfId="54944" xr:uid="{87745E42-8A17-4DA4-AEE6-0B59E630D931}"/>
    <cellStyle name="Vírgula 3 2 4 5 3" xfId="48551" xr:uid="{289FF5D1-443C-44A8-833A-19FA3BEA7F30}"/>
    <cellStyle name="Vírgula 3 2 4 5 4" xfId="53231" xr:uid="{D89C327B-613A-4B6F-A1FA-A716C6863FC8}"/>
    <cellStyle name="Vírgula 3 2 4 6" xfId="4137" xr:uid="{76DA2BEB-4841-4A15-94E3-F6CB96016554}"/>
    <cellStyle name="Vírgula 3 2 4 6 2" xfId="46841" xr:uid="{33DD4B8E-E822-4397-92BD-40CF19ECE64B}"/>
    <cellStyle name="Vírgula 3 2 4 6 3" xfId="54086" xr:uid="{3BA88A41-3A39-432C-B378-3CAE8D2799CB}"/>
    <cellStyle name="Vírgula 3 2 4 7" xfId="45714" xr:uid="{7DF791C5-C0C5-4AE7-BDC2-3AAF9BAB0DC5}"/>
    <cellStyle name="Vírgula 3 2 4 7 2" xfId="49162" xr:uid="{2BC8C751-F05B-4B15-9DE1-CDA79954AC06}"/>
    <cellStyle name="Vírgula 3 2 4 8" xfId="46170" xr:uid="{F8BC96C0-7994-4483-9EA5-7F40338FA4B6}"/>
    <cellStyle name="Vírgula 3 2 4 9" xfId="46505" xr:uid="{E69954F1-91AF-4AA7-9BDA-50818286C715}"/>
    <cellStyle name="Vírgula 3 2 5" xfId="163" xr:uid="{12BA71B8-64F7-4D52-BD61-7123664E1F65}"/>
    <cellStyle name="Vírgula 3 2 5 10" xfId="44313" xr:uid="{133F6C55-6BE5-488B-93B4-8CD1B79B807A}"/>
    <cellStyle name="Vírgula 3 2 5 11" xfId="628" xr:uid="{7E7A8697-4D08-4FB1-A2AA-52D331359704}"/>
    <cellStyle name="Vírgula 3 2 5 12" xfId="52450" xr:uid="{9C01DA89-692E-49F4-9668-BBA0E2DD3DC3}"/>
    <cellStyle name="Vírgula 3 2 5 2" xfId="377" xr:uid="{1C305146-501F-47A5-A3F8-0BF01AC90E79}"/>
    <cellStyle name="Vírgula 3 2 5 2 2" xfId="2055" xr:uid="{3063A1D3-7409-406A-B675-32719588CE7E}"/>
    <cellStyle name="Vírgula 3 2 5 2 2 2" xfId="3765" xr:uid="{B3A94844-6CE2-4479-A99F-03B8588EC563}"/>
    <cellStyle name="Vírgula 3 2 5 2 2 2 2" xfId="52112" xr:uid="{CFCCB384-9167-4A3E-8B41-E4104BDF48F2}"/>
    <cellStyle name="Vírgula 3 2 5 2 2 2 2 2" xfId="55662" xr:uid="{01021CE6-BA1F-4952-8BF5-DD6F3A34A007}"/>
    <cellStyle name="Vírgula 3 2 5 2 2 2 3" xfId="53949" xr:uid="{0C61DBEB-338B-4EA1-8067-22C9A3F6C949}"/>
    <cellStyle name="Vírgula 3 2 5 2 2 3" xfId="50416" xr:uid="{CE35EA89-8F09-433F-A67F-A5E7DF5D4E9E}"/>
    <cellStyle name="Vírgula 3 2 5 2 2 3 2" xfId="54803" xr:uid="{4C0A3730-E264-48F9-AED8-088C49B66484}"/>
    <cellStyle name="Vírgula 3 2 5 2 2 4" xfId="48166" xr:uid="{64BD484C-4A3D-4DB5-80A5-9D63088A7953}"/>
    <cellStyle name="Vírgula 3 2 5 2 2 5" xfId="53090" xr:uid="{A0D56CC8-DE43-4E98-8EC8-422B1C6860C8}"/>
    <cellStyle name="Vírgula 3 2 5 2 3" xfId="2896" xr:uid="{44F890F6-4713-4961-B255-BA7D35329ED6}"/>
    <cellStyle name="Vírgula 3 2 5 2 3 2" xfId="51245" xr:uid="{8402E235-2E20-4BDA-AD60-AAB7C1F8C2FF}"/>
    <cellStyle name="Vírgula 3 2 5 2 3 2 2" xfId="55234" xr:uid="{FFDC3945-58E0-4FE3-9C81-2DAD7618B033}"/>
    <cellStyle name="Vírgula 3 2 5 2 3 3" xfId="53521" xr:uid="{AF103932-B6F6-4E86-9F15-AE0279817479}"/>
    <cellStyle name="Vírgula 3 2 5 2 4" xfId="4430" xr:uid="{C202C152-A3B4-4E10-B517-05F59F9B974E}"/>
    <cellStyle name="Vírgula 3 2 5 2 4 2" xfId="54376" xr:uid="{45D8F695-CDD3-416F-88C9-F693B4192D97}"/>
    <cellStyle name="Vírgula 3 2 5 2 5" xfId="47297" xr:uid="{DDD20F34-2A61-443B-80DA-C07EBB3F384E}"/>
    <cellStyle name="Vírgula 3 2 5 2 6" xfId="1184" xr:uid="{AC7391E1-B7AE-4E29-9C03-D8E9D1A1A341}"/>
    <cellStyle name="Vírgula 3 2 5 2 7" xfId="52663" xr:uid="{4BF32493-9557-4559-A099-0283ED62B84D}"/>
    <cellStyle name="Vírgula 3 2 5 3" xfId="1501" xr:uid="{B540CA28-5856-456F-AC04-AD58090EDEA3}"/>
    <cellStyle name="Vírgula 3 2 5 3 2" xfId="3211" xr:uid="{6F1CE427-95F4-4D5A-B5D4-2371E250F1EB}"/>
    <cellStyle name="Vírgula 3 2 5 3 2 2" xfId="51560" xr:uid="{C5B7636C-4E5A-4ED9-AEEC-FC9686906962}"/>
    <cellStyle name="Vírgula 3 2 5 3 2 2 2" xfId="55448" xr:uid="{6F3ABE94-A056-4D0D-9B42-986C15352C30}"/>
    <cellStyle name="Vírgula 3 2 5 3 2 3" xfId="53735" xr:uid="{ED28D7C6-07F4-4926-BC3F-D90820FE518E}"/>
    <cellStyle name="Vírgula 3 2 5 3 3" xfId="49886" xr:uid="{8AE0E9A2-957C-4109-81A3-337BE8B3B4FD}"/>
    <cellStyle name="Vírgula 3 2 5 3 3 2" xfId="54590" xr:uid="{7B2321B5-663F-43B8-BAB3-9E18EFE17E15}"/>
    <cellStyle name="Vírgula 3 2 5 3 4" xfId="47612" xr:uid="{916BB32B-A872-43A6-A99A-4562BB0C7A1D}"/>
    <cellStyle name="Vírgula 3 2 5 3 5" xfId="52877" xr:uid="{99A867E2-DA87-4D9A-9B63-0AE3D8DA38C5}"/>
    <cellStyle name="Vírgula 3 2 5 4" xfId="2342" xr:uid="{711C4AC4-BED5-44CA-84BD-8B632B15BA4D}"/>
    <cellStyle name="Vírgula 3 2 5 4 2" xfId="50693" xr:uid="{8ECC4B01-82B2-447A-BFE4-F7273DC2FCF1}"/>
    <cellStyle name="Vírgula 3 2 5 4 2 2" xfId="55021" xr:uid="{212ECFF0-59F7-4665-A3A0-7C9EB304A396}"/>
    <cellStyle name="Vírgula 3 2 5 4 3" xfId="48453" xr:uid="{02BF9E14-3079-4E00-8CDC-69F7CE904966}"/>
    <cellStyle name="Vírgula 3 2 5 4 4" xfId="53308" xr:uid="{F2C0BD89-8237-43A5-A40D-BB90B216736C}"/>
    <cellStyle name="Vírgula 3 2 5 5" xfId="4216" xr:uid="{2B900233-5860-4F0D-8EB9-54234B670ACC}"/>
    <cellStyle name="Vírgula 3 2 5 5 2" xfId="46743" xr:uid="{6A45B04E-68E6-4CDB-9843-3AC71A30C1C6}"/>
    <cellStyle name="Vírgula 3 2 5 5 3" xfId="54163" xr:uid="{338546D9-9572-499A-A198-2012CDBB72FB}"/>
    <cellStyle name="Vírgula 3 2 5 6" xfId="45626" xr:uid="{EB537FCA-B37D-4773-8FB3-5835555113F8}"/>
    <cellStyle name="Vírgula 3 2 5 6 2" xfId="49064" xr:uid="{DD3A8788-5CD2-4CFE-A366-0BA9AA0F4F97}"/>
    <cellStyle name="Vírgula 3 2 5 7" xfId="46072" xr:uid="{170C429D-3AED-48EB-9306-E2C0456E9749}"/>
    <cellStyle name="Vírgula 3 2 5 8" xfId="46407" xr:uid="{69F5C51A-EE6C-46FC-BEE6-1C41B5A9BBBA}"/>
    <cellStyle name="Vírgula 3 2 5 9" xfId="44943" xr:uid="{F20B3BDE-A535-4CCA-BA6E-6311F813483E}"/>
    <cellStyle name="Vírgula 3 2 6" xfId="267" xr:uid="{289D3287-EC10-44FD-BB32-280F4876C4AD}"/>
    <cellStyle name="Vírgula 3 2 6 10" xfId="52553" xr:uid="{10C11F46-F31A-47D8-8492-8E02046C265D}"/>
    <cellStyle name="Vírgula 3 2 6 2" xfId="1802" xr:uid="{C6C39922-57B3-4B63-87B8-04C90B018D9F}"/>
    <cellStyle name="Vírgula 3 2 6 2 2" xfId="3512" xr:uid="{03E24FB4-0A75-4AB9-A1C1-9951DE8BDB00}"/>
    <cellStyle name="Vírgula 3 2 6 2 2 2" xfId="51859" xr:uid="{176B6C43-C898-413D-AB8C-21936FFC2C31}"/>
    <cellStyle name="Vírgula 3 2 6 2 2 2 2" xfId="55552" xr:uid="{704D464A-A6A8-471F-9A59-F1805AFEA4FF}"/>
    <cellStyle name="Vírgula 3 2 6 2 2 3" xfId="53839" xr:uid="{4A66AB49-935F-46DB-B33F-A42466F77D67}"/>
    <cellStyle name="Vírgula 3 2 6 2 3" xfId="50168" xr:uid="{C6595F6C-BB0F-4BC4-ABD4-A5248E834F06}"/>
    <cellStyle name="Vírgula 3 2 6 2 3 2" xfId="54693" xr:uid="{CD168B98-A278-48B3-B7B9-38A0CB49A020}"/>
    <cellStyle name="Vírgula 3 2 6 2 4" xfId="47913" xr:uid="{80E2A795-1753-46EB-84EE-178686683EEE}"/>
    <cellStyle name="Vírgula 3 2 6 2 5" xfId="52980" xr:uid="{8F6499FF-A2AA-430D-AECC-B0E50B881649}"/>
    <cellStyle name="Vírgula 3 2 6 3" xfId="2643" xr:uid="{8DC5F293-8CA2-4B78-8351-7A1F5ABC5598}"/>
    <cellStyle name="Vírgula 3 2 6 3 2" xfId="50992" xr:uid="{D94FEF07-6063-4CD2-A5E5-2DE29D8C31A0}"/>
    <cellStyle name="Vírgula 3 2 6 3 2 2" xfId="55124" xr:uid="{342F5FC9-7A14-4AC0-9695-08E44EC3525A}"/>
    <cellStyle name="Vírgula 3 2 6 3 3" xfId="48749" xr:uid="{C68E67C2-F66B-4BB0-B64F-0CE8B2C51613}"/>
    <cellStyle name="Vírgula 3 2 6 3 4" xfId="53411" xr:uid="{371D0194-23ED-473A-A420-98E99F72E4E9}"/>
    <cellStyle name="Vírgula 3 2 6 4" xfId="4320" xr:uid="{037D9D56-0922-446A-9FE7-F7A3ED9A8A75}"/>
    <cellStyle name="Vírgula 3 2 6 4 2" xfId="47044" xr:uid="{664A40ED-0CF6-480C-89A7-4724304B07D0}"/>
    <cellStyle name="Vírgula 3 2 6 4 3" xfId="54266" xr:uid="{FC2FD4A5-DA68-4D13-AFCD-7FB0C59175F2}"/>
    <cellStyle name="Vírgula 3 2 6 5" xfId="45959" xr:uid="{4F1664E6-52C8-4D96-A373-F726187CBE9A}"/>
    <cellStyle name="Vírgula 3 2 6 5 2" xfId="49360" xr:uid="{55920037-2ACC-4A17-8773-C04B12B8A3D3}"/>
    <cellStyle name="Vírgula 3 2 6 6" xfId="46338" xr:uid="{6741016E-43E8-4C06-86E7-85EB0E6BF405}"/>
    <cellStyle name="Vírgula 3 2 6 7" xfId="44840" xr:uid="{F31257E1-91F0-4A1F-9CFD-43AB2B2A0241}"/>
    <cellStyle name="Vírgula 3 2 6 8" xfId="44204" xr:uid="{295A9AC4-3E62-45FC-BBC7-F118C359D6E3}"/>
    <cellStyle name="Vírgula 3 2 6 9" xfId="930" xr:uid="{F371F6D4-5C6A-4500-972A-5D2AA1BE7B88}"/>
    <cellStyle name="Vírgula 3 2 7" xfId="36" xr:uid="{A0E05CE6-CE92-413E-B172-02C1DB08DCD3}"/>
    <cellStyle name="Vírgula 3 2 7 2" xfId="1850" xr:uid="{CF0C530F-5BF4-4160-97DF-F921FACAB50F}"/>
    <cellStyle name="Vírgula 3 2 7 2 2" xfId="3560" xr:uid="{1CB118D0-C7B4-49EC-9256-9FFD064F5414}"/>
    <cellStyle name="Vírgula 3 2 7 2 2 2" xfId="51907" xr:uid="{08F51C64-593C-4D34-B994-4D85CD1970EB}"/>
    <cellStyle name="Vírgula 3 2 7 2 2 3" xfId="55338" xr:uid="{43DEFA70-3E4F-4B3B-A6D9-92615457879D}"/>
    <cellStyle name="Vírgula 3 2 7 2 3" xfId="50215" xr:uid="{ADAC00B3-C1CD-461C-9E1C-E067EE79B5F5}"/>
    <cellStyle name="Vírgula 3 2 7 2 4" xfId="47961" xr:uid="{7E7822A9-5A64-4C44-A604-918715AEB1E6}"/>
    <cellStyle name="Vírgula 3 2 7 2 5" xfId="53625" xr:uid="{16EE7F54-1C50-4251-86DC-7674BA7C2025}"/>
    <cellStyle name="Vírgula 3 2 7 3" xfId="2691" xr:uid="{57DC15AE-20EE-48C0-9B04-7B3161A04F8F}"/>
    <cellStyle name="Vírgula 3 2 7 3 2" xfId="51040" xr:uid="{C7081916-A2A9-4BA9-907D-A9B0D686E552}"/>
    <cellStyle name="Vírgula 3 2 7 3 3" xfId="48796" xr:uid="{D46D3E31-1E3F-4801-B9CA-A6378CB70C18}"/>
    <cellStyle name="Vírgula 3 2 7 3 4" xfId="54480" xr:uid="{75495913-4704-4C6F-969A-D12B5A9D87E8}"/>
    <cellStyle name="Vírgula 3 2 7 4" xfId="49407" xr:uid="{5A919C4D-5FF9-4E25-B97B-6548CC92F981}"/>
    <cellStyle name="Vírgula 3 2 7 5" xfId="47092" xr:uid="{7D85A693-0E16-47BA-A275-62B3F630CDC8}"/>
    <cellStyle name="Vírgula 3 2 7 6" xfId="44721" xr:uid="{08334CA1-4CCE-41F4-87F3-12EC264468F5}"/>
    <cellStyle name="Vírgula 3 2 7 7" xfId="979" xr:uid="{6D331EFD-8239-4515-922E-29B637BD27CF}"/>
    <cellStyle name="Vírgula 3 2 7 8" xfId="52767" xr:uid="{D3162612-3895-49DB-B1AE-68ACECB158F6}"/>
    <cellStyle name="Vírgula 3 2 8" xfId="1071" xr:uid="{3D167D84-E5D4-4055-BDD9-C3991C084D11}"/>
    <cellStyle name="Vírgula 3 2 8 2" xfId="1942" xr:uid="{40462899-6F92-4FE5-ABC5-CEE47CB7B5A4}"/>
    <cellStyle name="Vírgula 3 2 8 2 2" xfId="3652" xr:uid="{9B87FF1B-921C-4F06-95B0-0345EF2DE80D}"/>
    <cellStyle name="Vírgula 3 2 8 2 2 2" xfId="51999" xr:uid="{FA72C05F-62C1-415D-9CAF-A642652FA16B}"/>
    <cellStyle name="Vírgula 3 2 8 2 3" xfId="50305" xr:uid="{8EF4FC3A-E5DB-4D8D-8962-29F52A4F0098}"/>
    <cellStyle name="Vírgula 3 2 8 2 4" xfId="48053" xr:uid="{975C74AE-9BCE-4A98-89B1-42FAFCF5E48F}"/>
    <cellStyle name="Vírgula 3 2 8 2 5" xfId="54911" xr:uid="{394F0560-817D-472F-9300-06FE4EEDD678}"/>
    <cellStyle name="Vírgula 3 2 8 3" xfId="2783" xr:uid="{BFF66F9F-9A6A-4FBE-B861-20734095DEE8}"/>
    <cellStyle name="Vírgula 3 2 8 3 2" xfId="51132" xr:uid="{9467D6E5-F8ED-4BFD-A652-88F965EC33D9}"/>
    <cellStyle name="Vírgula 3 2 8 4" xfId="49498" xr:uid="{4E7DAA9C-9DAD-482A-AD11-DB5C49555CAD}"/>
    <cellStyle name="Vírgula 3 2 8 5" xfId="47184" xr:uid="{C5C4DDC7-C4DC-4CC8-A7FC-8079D21D20D3}"/>
    <cellStyle name="Vírgula 3 2 8 6" xfId="45330" xr:uid="{2889D754-8A8B-4862-A3D4-A765745AA9C2}"/>
    <cellStyle name="Vírgula 3 2 8 7" xfId="53198" xr:uid="{44415C7F-42BF-4D9F-AADA-01695A83A7F4}"/>
    <cellStyle name="Vírgula 3 2 9" xfId="1434" xr:uid="{A652103C-0F7A-4B62-88DF-8FC20FAB7089}"/>
    <cellStyle name="Vírgula 3 2 9 2" xfId="3144" xr:uid="{7D254EBE-3A9F-417F-830D-1396CAD73A5C}"/>
    <cellStyle name="Vírgula 3 2 9 2 2" xfId="51493" xr:uid="{2EF9057C-C7A9-43BD-9A4A-A842DDB8CBA4}"/>
    <cellStyle name="Vírgula 3 2 9 3" xfId="49821" xr:uid="{43EBFE8F-D333-45B4-B299-35D5C794C3A8}"/>
    <cellStyle name="Vírgula 3 2 9 4" xfId="47545" xr:uid="{776AFDA2-70CE-472E-A02B-787762D470C6}"/>
    <cellStyle name="Vírgula 3 2 9 5" xfId="54053" xr:uid="{4B01E646-D89C-4C05-8494-AB4F8AD2B747}"/>
    <cellStyle name="Vírgula 3 20" xfId="44052" xr:uid="{B7270E4B-8829-4446-A1AD-D63778CA4671}"/>
    <cellStyle name="Vírgula 3 21" xfId="52314" xr:uid="{F95F409C-EC20-49E0-96D0-B0C9DED6552F}"/>
    <cellStyle name="Vírgula 3 22" xfId="507" xr:uid="{10444AC9-D9DE-49F8-8965-4B2081CB9FD8}"/>
    <cellStyle name="Vírgula 3 23" xfId="52324" xr:uid="{51A26779-7304-479F-9CEE-7B8B581C449A}"/>
    <cellStyle name="Vírgula 3 3" xfId="38" xr:uid="{DBCACC01-3AE9-486F-A4C6-2E3DC8C2D88D}"/>
    <cellStyle name="Vírgula 3 3 10" xfId="2289" xr:uid="{3754FACE-0A58-4E29-8C53-6CF4952AFDA9}"/>
    <cellStyle name="Vírgula 3 3 10 2" xfId="50640" xr:uid="{9E5B78C0-4BCD-4C9C-8371-2B63E4A6F5EC}"/>
    <cellStyle name="Vírgula 3 3 10 3" xfId="48400" xr:uid="{61CF6FE4-D9C6-4568-B991-1EB7792FFCE5}"/>
    <cellStyle name="Vírgula 3 3 11" xfId="4003" xr:uid="{F1428668-38AA-42EE-8131-8CAB5717ABD5}"/>
    <cellStyle name="Vírgula 3 3 11 2" xfId="49010" xr:uid="{7CAB3D87-0CC1-4E8F-ADAF-CE599C440033}"/>
    <cellStyle name="Vírgula 3 3 11 3" xfId="46644" xr:uid="{E6F967A3-647D-4E6E-97EB-FD133E79B206}"/>
    <cellStyle name="Vírgula 3 3 12" xfId="4105" xr:uid="{DE8DB299-01C4-41B2-BCEE-6934CFC2991A}"/>
    <cellStyle name="Vírgula 3 3 13" xfId="45823" xr:uid="{1AF34A3A-14FA-4B38-AF22-4659EA00C1BC}"/>
    <cellStyle name="Vírgula 3 3 14" xfId="46304" xr:uid="{B70F3235-A5DD-4ED7-AF83-64CDFE9835D7}"/>
    <cellStyle name="Vírgula 3 3 15" xfId="44525" xr:uid="{92615B88-F7C4-4E6F-B44D-266639F89DB9}"/>
    <cellStyle name="Vírgula 3 3 16" xfId="44067" xr:uid="{14664345-509D-4F34-8817-8C6A985AB415}"/>
    <cellStyle name="Vírgula 3 3 17" xfId="551" xr:uid="{70DD6A99-E946-4E19-8407-98BD3E9CEE80}"/>
    <cellStyle name="Vírgula 3 3 18" xfId="52342" xr:uid="{29967383-933F-4F86-A082-3A04827FA305}"/>
    <cellStyle name="Vírgula 3 3 2" xfId="134" xr:uid="{53C8FB59-D97E-4404-90BF-D639EC725D7D}"/>
    <cellStyle name="Vírgula 3 3 2 10" xfId="46452" xr:uid="{99935CFF-262A-4C2A-8A1A-B58865C39BA5}"/>
    <cellStyle name="Vírgula 3 3 2 11" xfId="44632" xr:uid="{4F015C58-72D6-43EE-8AF5-FD600A1B53B1}"/>
    <cellStyle name="Vírgula 3 3 2 12" xfId="44174" xr:uid="{2773044E-6E29-458B-9B0B-40A07578DBCF}"/>
    <cellStyle name="Vírgula 3 3 2 13" xfId="52422" xr:uid="{06AC7336-1F12-4556-BB90-8B33AEA0FAFB}"/>
    <cellStyle name="Vírgula 3 3 2 2" xfId="245" xr:uid="{04972BA8-BBEF-4A92-B8C3-9190F9234CED}"/>
    <cellStyle name="Vírgula 3 3 2 2 10" xfId="44497" xr:uid="{E5C0139D-7257-429C-B29D-AD34F8D9ED95}"/>
    <cellStyle name="Vírgula 3 3 2 2 11" xfId="822" xr:uid="{F0FD7935-188C-4874-9AE7-81BCA6C432FD}"/>
    <cellStyle name="Vírgula 3 3 2 2 12" xfId="52532" xr:uid="{0EDF3396-A69A-46FF-8049-F0870AA0DC79}"/>
    <cellStyle name="Vírgula 3 3 2 2 2" xfId="459" xr:uid="{A531AE55-8E1A-4EE5-A09F-49C01EEC940E}"/>
    <cellStyle name="Vírgula 3 3 2 2 2 2" xfId="2248" xr:uid="{093BF772-8933-4B30-B028-B6ECC4F09A72}"/>
    <cellStyle name="Vírgula 3 3 2 2 2 2 2" xfId="3958" xr:uid="{B6D628EB-E0F1-4EAC-861D-DD9253BCF9C5}"/>
    <cellStyle name="Vírgula 3 3 2 2 2 2 2 2" xfId="52305" xr:uid="{29076943-AC3E-4D59-9D35-FAF5D862FDCA}"/>
    <cellStyle name="Vírgula 3 3 2 2 2 2 2 2 2" xfId="55744" xr:uid="{F2A10D4E-6C9F-4B2B-8E3E-223DB956ED91}"/>
    <cellStyle name="Vírgula 3 3 2 2 2 2 2 3" xfId="54031" xr:uid="{431D6AF6-C019-4610-A915-4637CBFBA079}"/>
    <cellStyle name="Vírgula 3 3 2 2 2 2 3" xfId="50599" xr:uid="{AF4D65B0-CA6B-4B2B-9076-E1F9E21EFE75}"/>
    <cellStyle name="Vírgula 3 3 2 2 2 2 3 2" xfId="54885" xr:uid="{C19681ED-3220-472F-A9CA-03B592959545}"/>
    <cellStyle name="Vírgula 3 3 2 2 2 2 4" xfId="48359" xr:uid="{A37D97A6-D6BA-4591-8550-D553FDCE903E}"/>
    <cellStyle name="Vírgula 3 3 2 2 2 2 5" xfId="53172" xr:uid="{1704467D-20CE-4C30-B4D1-098DDB3D0E84}"/>
    <cellStyle name="Vírgula 3 3 2 2 2 3" xfId="3089" xr:uid="{49058790-CD03-4D97-BBC1-42AF89E7A553}"/>
    <cellStyle name="Vírgula 3 3 2 2 2 3 2" xfId="51438" xr:uid="{24CD0294-0D1A-4DEA-BCAD-2DEB6AB1C30E}"/>
    <cellStyle name="Vírgula 3 3 2 2 2 3 2 2" xfId="55316" xr:uid="{B4588C0E-D986-4512-BF55-CDFD4A3B77F7}"/>
    <cellStyle name="Vírgula 3 3 2 2 2 3 3" xfId="53603" xr:uid="{1AAAFED7-7C51-4E26-AE25-29B16BA53024}"/>
    <cellStyle name="Vírgula 3 3 2 2 2 4" xfId="4512" xr:uid="{B4AC0F39-E217-41DF-81A7-632CEB7B07C9}"/>
    <cellStyle name="Vírgula 3 3 2 2 2 4 2" xfId="54458" xr:uid="{00A5901E-A14D-46EC-A96D-FB318EEE86D4}"/>
    <cellStyle name="Vírgula 3 3 2 2 2 5" xfId="47490" xr:uid="{8BA3AFD0-6534-40EA-8830-54D7D11B9D83}"/>
    <cellStyle name="Vírgula 3 3 2 2 2 6" xfId="1377" xr:uid="{300B5591-FB77-4166-8E0C-0F843B3F9510}"/>
    <cellStyle name="Vírgula 3 3 2 2 2 7" xfId="52745" xr:uid="{FCE506A0-18A4-4A39-AA3B-B8E1272E56CB}"/>
    <cellStyle name="Vírgula 3 3 2 2 3" xfId="1694" xr:uid="{49E09959-599F-4D09-B30E-6C91836346CB}"/>
    <cellStyle name="Vírgula 3 3 2 2 3 2" xfId="3404" xr:uid="{39A3C25C-4E12-44D1-A026-0ACD56186B90}"/>
    <cellStyle name="Vírgula 3 3 2 2 3 2 2" xfId="51753" xr:uid="{AED64CDF-0106-4A03-B7E0-363CD32146AA}"/>
    <cellStyle name="Vírgula 3 3 2 2 3 2 2 2" xfId="55530" xr:uid="{F98CE29A-0845-42FD-B868-43BA6CC3D65A}"/>
    <cellStyle name="Vírgula 3 3 2 2 3 2 3" xfId="53817" xr:uid="{59039F63-03DA-4C8D-8A3D-595296170F28}"/>
    <cellStyle name="Vírgula 3 3 2 2 3 3" xfId="50069" xr:uid="{6BABFE3C-52B3-43C5-8C99-BDA29887DA65}"/>
    <cellStyle name="Vírgula 3 3 2 2 3 3 2" xfId="54672" xr:uid="{E1928E7C-2671-4BD0-918B-E300C790CB3E}"/>
    <cellStyle name="Vírgula 3 3 2 2 3 4" xfId="47805" xr:uid="{049A344E-C097-4B5D-911E-5684DFF08A4B}"/>
    <cellStyle name="Vírgula 3 3 2 2 3 5" xfId="52959" xr:uid="{9661C0E6-52A0-40F3-AAF0-8EF3BC742744}"/>
    <cellStyle name="Vírgula 3 3 2 2 4" xfId="2535" xr:uid="{9949BAB8-86CE-43B4-8112-D467E714DB45}"/>
    <cellStyle name="Vírgula 3 3 2 2 4 2" xfId="50886" xr:uid="{C4E757E3-9EF1-4809-A664-305E1E838F36}"/>
    <cellStyle name="Vírgula 3 3 2 2 4 2 2" xfId="55103" xr:uid="{4B7842A3-0B64-4703-9834-4C282C6BBEAA}"/>
    <cellStyle name="Vírgula 3 3 2 2 4 3" xfId="48646" xr:uid="{5307E6BB-EA5D-475D-A85C-50FFF4315E3D}"/>
    <cellStyle name="Vírgula 3 3 2 2 4 4" xfId="53390" xr:uid="{FACB4946-54A9-4CD6-85B6-990DA55627CF}"/>
    <cellStyle name="Vírgula 3 3 2 2 5" xfId="4298" xr:uid="{CC9BC1EC-CDA3-46BB-9F24-9EF6D62E200D}"/>
    <cellStyle name="Vírgula 3 3 2 2 5 2" xfId="46936" xr:uid="{5793F12A-E493-4B80-8164-ACAE20BA20C0}"/>
    <cellStyle name="Vírgula 3 3 2 2 5 3" xfId="54245" xr:uid="{9819B854-0640-4D3C-AF36-EC465F842417}"/>
    <cellStyle name="Vírgula 3 3 2 2 6" xfId="45797" xr:uid="{3D1C777A-F701-4069-9A64-C16E490C850F}"/>
    <cellStyle name="Vírgula 3 3 2 2 6 2" xfId="49257" xr:uid="{7060D541-6F7A-4A09-AAC9-F7450B8BF748}"/>
    <cellStyle name="Vírgula 3 3 2 2 7" xfId="46265" xr:uid="{C5A01207-2AA9-4DCB-87D6-242BCD3788FF}"/>
    <cellStyle name="Vírgula 3 3 2 2 8" xfId="46600" xr:uid="{CFAE3A6C-1B8C-4D1D-84C5-7C32E6063390}"/>
    <cellStyle name="Vírgula 3 3 2 2 9" xfId="45097" xr:uid="{3DFB877E-D165-443D-A131-CC0BAECB6DF9}"/>
    <cellStyle name="Vírgula 3 3 2 3" xfId="349" xr:uid="{E5A50C31-C985-45BD-962E-E660F2C68DFE}"/>
    <cellStyle name="Vírgula 3 3 2 3 10" xfId="673" xr:uid="{5513362D-6829-4BF0-BDE8-C59A18EEFE5E}"/>
    <cellStyle name="Vírgula 3 3 2 3 11" xfId="52635" xr:uid="{19FEBD90-87D4-48AB-8ACB-DAEB13091354}"/>
    <cellStyle name="Vírgula 3 3 2 3 2" xfId="1229" xr:uid="{6D21D90D-42C6-421C-9817-EB744FB85164}"/>
    <cellStyle name="Vírgula 3 3 2 3 2 2" xfId="2100" xr:uid="{71185D07-4CD2-4C0B-BB46-A5237D8BE5A8}"/>
    <cellStyle name="Vírgula 3 3 2 3 2 2 2" xfId="3810" xr:uid="{F2E2731D-3011-4A12-8DDA-9B0868FD15A4}"/>
    <cellStyle name="Vírgula 3 3 2 3 2 2 2 2" xfId="52157" xr:uid="{47EE8521-61FA-4FDB-8780-533518DB78C9}"/>
    <cellStyle name="Vírgula 3 3 2 3 2 2 2 3" xfId="55634" xr:uid="{4FFF2A7E-8922-4AE3-81B7-59064E2CFC20}"/>
    <cellStyle name="Vírgula 3 3 2 3 2 2 3" xfId="50460" xr:uid="{D65D1E80-32B7-41E2-98FA-39E90E950912}"/>
    <cellStyle name="Vírgula 3 3 2 3 2 2 4" xfId="48211" xr:uid="{1DF1644E-C603-4B31-9DEF-D13957F6674D}"/>
    <cellStyle name="Vírgula 3 3 2 3 2 2 5" xfId="53921" xr:uid="{FD541F12-DDC8-4164-9278-5A68CBE07E1D}"/>
    <cellStyle name="Vírgula 3 3 2 3 2 3" xfId="2941" xr:uid="{1540C9FD-416A-44A4-AABD-B23B23AC903A}"/>
    <cellStyle name="Vírgula 3 3 2 3 2 3 2" xfId="51290" xr:uid="{F7534895-1A63-4A1B-A4EA-BA1763A0EF12}"/>
    <cellStyle name="Vírgula 3 3 2 3 2 3 3" xfId="54775" xr:uid="{C687D7B0-C671-479D-9113-B4919326772E}"/>
    <cellStyle name="Vírgula 3 3 2 3 2 4" xfId="49645" xr:uid="{12447B23-5F22-46C1-8BF9-09EDCD4918F5}"/>
    <cellStyle name="Vírgula 3 3 2 3 2 5" xfId="47342" xr:uid="{354B51FF-50D2-4DE0-BF31-B29203476889}"/>
    <cellStyle name="Vírgula 3 3 2 3 2 6" xfId="53062" xr:uid="{56B335DE-D601-4D8B-9683-E0298448081F}"/>
    <cellStyle name="Vírgula 3 3 2 3 3" xfId="1546" xr:uid="{70C59A12-CF2B-4660-BA4C-556A58AC8E0B}"/>
    <cellStyle name="Vírgula 3 3 2 3 3 2" xfId="3256" xr:uid="{55254865-E4D3-4010-A1F4-AD26A878F76A}"/>
    <cellStyle name="Vírgula 3 3 2 3 3 2 2" xfId="51605" xr:uid="{CB9365DD-1A44-451C-90C4-C9A9DA359102}"/>
    <cellStyle name="Vírgula 3 3 2 3 3 2 3" xfId="55206" xr:uid="{C7B8879E-54B3-420C-B8FD-718EFB6B2A19}"/>
    <cellStyle name="Vírgula 3 3 2 3 3 3" xfId="49930" xr:uid="{051718FE-C78A-4ECB-A931-1CDD7C899F9C}"/>
    <cellStyle name="Vírgula 3 3 2 3 3 4" xfId="47657" xr:uid="{AB0C48CA-C14F-4ED2-ABCB-A4156DFC4B2A}"/>
    <cellStyle name="Vírgula 3 3 2 3 3 5" xfId="53493" xr:uid="{E2D36562-B3AB-4AFF-BBD6-A48E2F3C0CEA}"/>
    <cellStyle name="Vírgula 3 3 2 3 4" xfId="2387" xr:uid="{164DB7EF-F40F-43A4-B27D-0F964F584B4A}"/>
    <cellStyle name="Vírgula 3 3 2 3 4 2" xfId="50738" xr:uid="{95EDD0D2-45A4-47B6-980E-207BF233683F}"/>
    <cellStyle name="Vírgula 3 3 2 3 4 3" xfId="48498" xr:uid="{0DE4ED5A-E8FD-4AD3-8D15-2D780ED591A9}"/>
    <cellStyle name="Vírgula 3 3 2 3 4 4" xfId="54348" xr:uid="{63CA5D64-98E0-4169-9EE9-5C5A03E39BA5}"/>
    <cellStyle name="Vírgula 3 3 2 3 5" xfId="4402" xr:uid="{4226234F-4CAC-4B28-AB93-5D2CD4DEB4C9}"/>
    <cellStyle name="Vírgula 3 3 2 3 5 2" xfId="49109" xr:uid="{3F105573-5607-487C-A420-58997AD6BAB8}"/>
    <cellStyle name="Vírgula 3 3 2 3 6" xfId="46117" xr:uid="{1EF8E1C2-4136-497C-8F95-AAAFA497B974}"/>
    <cellStyle name="Vírgula 3 3 2 3 7" xfId="46788" xr:uid="{5F2FA869-1F3F-49A7-93E4-664CF4730446}"/>
    <cellStyle name="Vírgula 3 3 2 3 8" xfId="44988" xr:uid="{1E4AD37E-105B-4FF7-A57D-814C5CD0C000}"/>
    <cellStyle name="Vírgula 3 3 2 3 9" xfId="44356" xr:uid="{69AF3A53-385E-4424-B0E3-0592CAC8CB15}"/>
    <cellStyle name="Vírgula 3 3 2 4" xfId="1033" xr:uid="{069103AD-3F6A-4DDD-8FB7-8C4597CF1A2F}"/>
    <cellStyle name="Vírgula 3 3 2 4 2" xfId="1904" xr:uid="{B965D10E-94BA-419A-BCAC-2626674D3FFC}"/>
    <cellStyle name="Vírgula 3 3 2 4 2 2" xfId="3614" xr:uid="{90BD4AF8-DD39-4DC5-B96D-81D16F11450D}"/>
    <cellStyle name="Vírgula 3 3 2 4 2 2 2" xfId="51961" xr:uid="{7F32C5D9-E2A5-4E9B-AD8D-A4108E71FA35}"/>
    <cellStyle name="Vírgula 3 3 2 4 2 2 3" xfId="55420" xr:uid="{EE82FA60-E98A-42A1-BC0D-BFD944199ED8}"/>
    <cellStyle name="Vírgula 3 3 2 4 2 3" xfId="50267" xr:uid="{79538230-C6E5-461C-AEF4-4F38598846CF}"/>
    <cellStyle name="Vírgula 3 3 2 4 2 4" xfId="48015" xr:uid="{F7A0870B-3F32-453B-8672-70B8EC5CF909}"/>
    <cellStyle name="Vírgula 3 3 2 4 2 5" xfId="53707" xr:uid="{A6F661E5-630E-4EB6-819F-010C1FF3C4DE}"/>
    <cellStyle name="Vírgula 3 3 2 4 3" xfId="2745" xr:uid="{967A4DAD-6162-4DBE-9C95-1BE5CFCF0720}"/>
    <cellStyle name="Vírgula 3 3 2 4 3 2" xfId="51094" xr:uid="{60A86817-AE7F-47F6-8A07-7CEF63D30AC6}"/>
    <cellStyle name="Vírgula 3 3 2 4 3 3" xfId="48844" xr:uid="{46121CC6-EB92-40C9-ADAD-34DB00433D65}"/>
    <cellStyle name="Vírgula 3 3 2 4 3 4" xfId="54562" xr:uid="{821DF0F3-328C-4C9F-BF9E-E98C44794625}"/>
    <cellStyle name="Vírgula 3 3 2 4 4" xfId="45580" xr:uid="{1AB6FCFC-8CCF-4178-AFF7-B7BE29180955}"/>
    <cellStyle name="Vírgula 3 3 2 4 4 2" xfId="49461" xr:uid="{72D107EE-4596-4A99-AF0E-477768EA50C9}"/>
    <cellStyle name="Vírgula 3 3 2 4 5" xfId="46019" xr:uid="{88027054-8DE0-42AD-B7D7-8753EDBC68C3}"/>
    <cellStyle name="Vírgula 3 3 2 4 6" xfId="47146" xr:uid="{1631FCA7-5688-46A1-B21C-05D725FBEDAF}"/>
    <cellStyle name="Vírgula 3 3 2 4 7" xfId="44896" xr:uid="{64B911C2-9CB0-4CAE-978C-68E4A5C0ED71}"/>
    <cellStyle name="Vírgula 3 3 2 4 8" xfId="44264" xr:uid="{3680E22A-328F-4DC9-AE56-41043E45F161}"/>
    <cellStyle name="Vírgula 3 3 2 4 9" xfId="52849" xr:uid="{48957175-F160-4FBE-BB95-EB70D93ABE73}"/>
    <cellStyle name="Vírgula 3 3 2 5" xfId="1131" xr:uid="{D8692664-1E33-4C53-97AD-B2AA55C20791}"/>
    <cellStyle name="Vírgula 3 3 2 5 2" xfId="2002" xr:uid="{29B2A79D-C453-4D39-9A66-E64A60D29CF7}"/>
    <cellStyle name="Vírgula 3 3 2 5 2 2" xfId="3712" xr:uid="{BA40A1C6-B6E9-49AF-AA46-E9753142E712}"/>
    <cellStyle name="Vírgula 3 3 2 5 2 2 2" xfId="52059" xr:uid="{A010DE76-2A78-4557-BF15-AB356110E539}"/>
    <cellStyle name="Vírgula 3 3 2 5 2 3" xfId="50365" xr:uid="{FEF93C5B-8804-4BE8-8EDA-24102E953A38}"/>
    <cellStyle name="Vírgula 3 3 2 5 2 4" xfId="48113" xr:uid="{933DD61F-1F9E-413D-8AA1-6ACBF99226D2}"/>
    <cellStyle name="Vírgula 3 3 2 5 2 5" xfId="54993" xr:uid="{C8194CCD-142F-4A69-96E5-6045E552B211}"/>
    <cellStyle name="Vírgula 3 3 2 5 3" xfId="2843" xr:uid="{666E269D-8D13-4477-9EDB-2ABEAFABDC85}"/>
    <cellStyle name="Vírgula 3 3 2 5 3 2" xfId="51192" xr:uid="{AD14C7AD-5C8D-4D6C-8FDB-A5F99300A8A5}"/>
    <cellStyle name="Vírgula 3 3 2 5 3 3" xfId="48890" xr:uid="{A057E7EA-5C9B-47A9-A79D-65B5CE8826FD}"/>
    <cellStyle name="Vírgula 3 3 2 5 4" xfId="49556" xr:uid="{C97D837D-87F6-440B-80B5-310363A117C0}"/>
    <cellStyle name="Vírgula 3 3 2 5 5" xfId="47244" xr:uid="{2709EAC8-BDEE-4896-BB46-653A54AAF54E}"/>
    <cellStyle name="Vírgula 3 3 2 5 6" xfId="44809" xr:uid="{D88D597E-CDD5-43AF-B26F-2A2CAE25E5CF}"/>
    <cellStyle name="Vírgula 3 3 2 5 7" xfId="53280" xr:uid="{D83DEB06-0576-42CC-B0CD-6D33778BC48E}"/>
    <cellStyle name="Vírgula 3 3 2 6" xfId="4187" xr:uid="{446FD5E5-9EC5-46A1-A7EE-E462DE7A9778}"/>
    <cellStyle name="Vírgula 3 3 2 6 2" xfId="46690" xr:uid="{EE3C3C9E-CB2A-405C-8E24-77A0E6453E76}"/>
    <cellStyle name="Vírgula 3 3 2 6 3" xfId="54135" xr:uid="{F62B9A9F-7B26-4FA8-B7A4-89F85DBCB09D}"/>
    <cellStyle name="Vírgula 3 3 2 7" xfId="45179" xr:uid="{33261679-EA15-4050-81D2-5982AF170164}"/>
    <cellStyle name="Vírgula 3 3 2 8" xfId="45497" xr:uid="{861A8F93-7318-4632-9794-7DB0E6087496}"/>
    <cellStyle name="Vírgula 3 3 2 9" xfId="45929" xr:uid="{992AD236-1B32-4ADA-B1EF-50D44C6D8D06}"/>
    <cellStyle name="Vírgula 3 3 3" xfId="92" xr:uid="{C41133D4-E8F5-4B93-9243-51862411F363}"/>
    <cellStyle name="Vírgula 3 3 3 10" xfId="44578" xr:uid="{8A78A318-2E34-4120-8494-9BA3B4A30F69}"/>
    <cellStyle name="Vírgula 3 3 3 11" xfId="44120" xr:uid="{5CE55E12-5E46-474D-BED2-F34071697075}"/>
    <cellStyle name="Vírgula 3 3 3 12" xfId="768" xr:uid="{7790693D-CB4D-42B1-8340-B0CB57B35F3D}"/>
    <cellStyle name="Vírgula 3 3 3 13" xfId="52381" xr:uid="{DE0527F1-58A3-4B21-880B-120CF2BE99A9}"/>
    <cellStyle name="Vírgula 3 3 3 2" xfId="204" xr:uid="{73B714D2-D6B1-486C-9158-A4B7F4CCA747}"/>
    <cellStyle name="Vírgula 3 3 3 2 10" xfId="52491" xr:uid="{EDEC2976-B16F-4F42-8E98-88F367920B05}"/>
    <cellStyle name="Vírgula 3 3 3 2 2" xfId="418" xr:uid="{407D32C2-1C99-4BC6-A112-660C1AB85956}"/>
    <cellStyle name="Vírgula 3 3 3 2 2 2" xfId="3484" xr:uid="{CE533CF1-B9BB-4BDF-AE29-A10A026417DA}"/>
    <cellStyle name="Vírgula 3 3 3 2 2 2 2" xfId="51831" xr:uid="{7D6E98F1-CD9F-43EC-8A45-5AC1B4AC5157}"/>
    <cellStyle name="Vírgula 3 3 3 2 2 2 2 2" xfId="55703" xr:uid="{08E5EB06-C864-4591-93B7-EAA363F65EAA}"/>
    <cellStyle name="Vírgula 3 3 3 2 2 2 2 3" xfId="53990" xr:uid="{773C5318-C6E7-4347-928A-F7E94EE811DD}"/>
    <cellStyle name="Vírgula 3 3 3 2 2 2 3" xfId="54844" xr:uid="{5A3E2DD7-A150-46ED-9039-5DA031AE4438}"/>
    <cellStyle name="Vírgula 3 3 3 2 2 2 4" xfId="53131" xr:uid="{81E3D164-B585-4544-B468-6235EAEE0935}"/>
    <cellStyle name="Vírgula 3 3 3 2 2 3" xfId="4471" xr:uid="{6613AE39-5AF3-4603-ACA9-0B80C17ACE3E}"/>
    <cellStyle name="Vírgula 3 3 3 2 2 3 2" xfId="55275" xr:uid="{A9EA1017-D16A-408F-89C5-B3824DD1891D}"/>
    <cellStyle name="Vírgula 3 3 3 2 2 3 3" xfId="53562" xr:uid="{DF670402-844A-41EA-AC80-AE092E4098BB}"/>
    <cellStyle name="Vírgula 3 3 3 2 2 4" xfId="47885" xr:uid="{56C41102-EC0D-42B0-8FE8-D9FEAE25A7FF}"/>
    <cellStyle name="Vírgula 3 3 3 2 2 4 2" xfId="54417" xr:uid="{EDB2C573-C1B4-4442-BD4A-76445F864894}"/>
    <cellStyle name="Vírgula 3 3 3 2 2 5" xfId="1774" xr:uid="{D14B6915-2A7D-4FCE-9709-F1CA1605E508}"/>
    <cellStyle name="Vírgula 3 3 3 2 2 6" xfId="52704" xr:uid="{2085AEBF-51A4-4B9C-AC69-AC17AE5B9106}"/>
    <cellStyle name="Vírgula 3 3 3 2 3" xfId="2615" xr:uid="{F9508EDD-49EA-4349-A49B-F42C0D3E49DA}"/>
    <cellStyle name="Vírgula 3 3 3 2 3 2" xfId="50964" xr:uid="{066B4826-6D7F-47D3-9C09-EFE1F44821E6}"/>
    <cellStyle name="Vírgula 3 3 3 2 3 2 2" xfId="55489" xr:uid="{B083A05D-0E8E-49E9-9FD4-8F0430192FF5}"/>
    <cellStyle name="Vírgula 3 3 3 2 3 2 3" xfId="53776" xr:uid="{8CCE396F-6D51-4DCA-BCED-45BACADF632D}"/>
    <cellStyle name="Vírgula 3 3 3 2 3 3" xfId="48721" xr:uid="{F93B6833-0576-457F-8206-63B9A4B5DF94}"/>
    <cellStyle name="Vírgula 3 3 3 2 3 3 2" xfId="54631" xr:uid="{238F5F22-91E4-4338-B349-305C5E9B33E4}"/>
    <cellStyle name="Vírgula 3 3 3 2 3 4" xfId="52918" xr:uid="{25341D54-DB53-4145-98B0-493751BB2336}"/>
    <cellStyle name="Vírgula 3 3 3 2 4" xfId="4257" xr:uid="{B2FF8859-63AE-4190-9FA9-28FE795DDC89}"/>
    <cellStyle name="Vírgula 3 3 3 2 4 2" xfId="49332" xr:uid="{6958C22B-AE4C-4C1F-8921-7A7CE1241197}"/>
    <cellStyle name="Vírgula 3 3 3 2 4 2 2" xfId="55062" xr:uid="{0D3B61B4-8F3A-48A3-A437-88E99CFE88A6}"/>
    <cellStyle name="Vírgula 3 3 3 2 4 3" xfId="53349" xr:uid="{0222983C-4ADC-4273-A3E1-6A80670F221F}"/>
    <cellStyle name="Vírgula 3 3 3 2 5" xfId="46211" xr:uid="{0BD7CA28-B87A-44C2-AA9A-AB16C8647228}"/>
    <cellStyle name="Vírgula 3 3 3 2 5 2" xfId="54204" xr:uid="{2CF53DBB-754A-4430-8CB8-471524EFF213}"/>
    <cellStyle name="Vírgula 3 3 3 2 6" xfId="47016" xr:uid="{A06F6701-B4C9-4CD2-A895-8AF5C70659F0}"/>
    <cellStyle name="Vírgula 3 3 3 2 7" xfId="45044" xr:uid="{9A43D984-BD0B-4C5C-B793-87FBF51BA049}"/>
    <cellStyle name="Vírgula 3 3 3 2 8" xfId="44444" xr:uid="{A8CEE25E-142D-4E6B-8BB3-5B9B6403DF86}"/>
    <cellStyle name="Vírgula 3 3 3 2 9" xfId="902" xr:uid="{D7CDD011-A568-45C4-9C80-642F79ABEAF1}"/>
    <cellStyle name="Vírgula 3 3 3 3" xfId="308" xr:uid="{65409723-FCA1-4C99-A88A-CEBCEC950DEC}"/>
    <cellStyle name="Vírgula 3 3 3 3 2" xfId="2194" xr:uid="{6E1DF412-25FF-4AF5-86C9-AB7C40BF9EF6}"/>
    <cellStyle name="Vírgula 3 3 3 3 2 2" xfId="3904" xr:uid="{81C8F2D0-0D1E-480E-BB14-EAA7ED724C4D}"/>
    <cellStyle name="Vírgula 3 3 3 3 2 2 2" xfId="52251" xr:uid="{BF470220-A7E1-4664-9574-413C7F8E571A}"/>
    <cellStyle name="Vírgula 3 3 3 3 2 2 2 2" xfId="55593" xr:uid="{FB649FA5-11A2-4462-A823-6A8DA3CA0F1D}"/>
    <cellStyle name="Vírgula 3 3 3 3 2 2 3" xfId="53880" xr:uid="{E0D1097D-1422-4882-A6A6-A90E1F7BC51A}"/>
    <cellStyle name="Vírgula 3 3 3 3 2 3" xfId="50548" xr:uid="{7D1A13FE-9D55-4249-907F-A5C401233A17}"/>
    <cellStyle name="Vírgula 3 3 3 3 2 3 2" xfId="54734" xr:uid="{4B45661A-FF27-43DB-ABB6-FD75933AE98B}"/>
    <cellStyle name="Vírgula 3 3 3 3 2 4" xfId="48305" xr:uid="{1AAC7AFB-37A3-4E74-9AFA-E2B24EEF612C}"/>
    <cellStyle name="Vírgula 3 3 3 3 2 5" xfId="53021" xr:uid="{1098ADAA-DE4D-4AAE-8684-0C6ABBDCF250}"/>
    <cellStyle name="Vírgula 3 3 3 3 3" xfId="3035" xr:uid="{E23903F7-78DC-42BF-ADEF-B36EAF6A88E7}"/>
    <cellStyle name="Vírgula 3 3 3 3 3 2" xfId="51384" xr:uid="{E45198EB-DA80-44C5-A34B-8B048EF6DBBC}"/>
    <cellStyle name="Vírgula 3 3 3 3 3 2 2" xfId="55165" xr:uid="{D4D5210D-88B4-4876-9CD2-4921ED048F4E}"/>
    <cellStyle name="Vírgula 3 3 3 3 3 3" xfId="48934" xr:uid="{AA4080E0-2041-441E-AEAF-474AB1EA3F0F}"/>
    <cellStyle name="Vírgula 3 3 3 3 3 4" xfId="53452" xr:uid="{3A5B897C-DC5F-4F12-8F2C-7EEEA0AF521B}"/>
    <cellStyle name="Vírgula 3 3 3 3 4" xfId="4361" xr:uid="{40F2546D-FD33-4E9A-802A-4478BE7986A3}"/>
    <cellStyle name="Vírgula 3 3 3 3 4 2" xfId="54307" xr:uid="{69CCD763-0F34-4E84-BBEA-985B71646225}"/>
    <cellStyle name="Vírgula 3 3 3 3 5" xfId="47436" xr:uid="{05E6BD53-7C50-4BA8-8045-BF84E11F9DA0}"/>
    <cellStyle name="Vírgula 3 3 3 3 6" xfId="44757" xr:uid="{FDBC9F7A-CABA-4324-AB46-004EE3DDD708}"/>
    <cellStyle name="Vírgula 3 3 3 3 7" xfId="1323" xr:uid="{2054A6FC-3B57-49BB-BDA1-610C241D9563}"/>
    <cellStyle name="Vírgula 3 3 3 3 8" xfId="52594" xr:uid="{1974D10F-7476-4F4C-928F-A111F8CD85C2}"/>
    <cellStyle name="Vírgula 3 3 3 4" xfId="1640" xr:uid="{7069772B-B851-4718-965E-BC0E38599A04}"/>
    <cellStyle name="Vírgula 3 3 3 4 2" xfId="3350" xr:uid="{43F3B903-7559-445D-9B95-65A3F7EBAF14}"/>
    <cellStyle name="Vírgula 3 3 3 4 2 2" xfId="51699" xr:uid="{97E80B49-DB1F-4361-84C4-761CE9518961}"/>
    <cellStyle name="Vírgula 3 3 3 4 2 2 2" xfId="55379" xr:uid="{365D4C06-8D1F-489B-993F-78F8C988EEF9}"/>
    <cellStyle name="Vírgula 3 3 3 4 2 3" xfId="53666" xr:uid="{3CAC06F7-23C8-423B-AD3F-D8FF61AA3665}"/>
    <cellStyle name="Vírgula 3 3 3 4 3" xfId="50018" xr:uid="{64AAB64F-85D0-4DDA-A40C-97F5D30544E0}"/>
    <cellStyle name="Vírgula 3 3 3 4 3 2" xfId="54521" xr:uid="{60B456C9-BBBE-4939-AA2E-0D7405FC045C}"/>
    <cellStyle name="Vírgula 3 3 3 4 4" xfId="47751" xr:uid="{63E65D3E-5E63-4247-8D38-B8FF4D2256F0}"/>
    <cellStyle name="Vírgula 3 3 3 4 5" xfId="45370" xr:uid="{118F6B82-134A-4823-8550-1C1E790FBE90}"/>
    <cellStyle name="Vírgula 3 3 3 4 6" xfId="52808" xr:uid="{AF18E993-8A2C-47A5-A814-8C453B5CF9F9}"/>
    <cellStyle name="Vírgula 3 3 3 5" xfId="2481" xr:uid="{23CDA28D-6FF6-407E-8B8F-67FBF49E16FB}"/>
    <cellStyle name="Vírgula 3 3 3 5 2" xfId="50832" xr:uid="{56664E83-FC2B-432E-A6D6-4FEFDA4EA6DC}"/>
    <cellStyle name="Vírgula 3 3 3 5 2 2" xfId="54952" xr:uid="{6D667C38-F3A7-4F78-9200-C2AC5FD7DC53}"/>
    <cellStyle name="Vírgula 3 3 3 5 3" xfId="48592" xr:uid="{48A87338-E362-4B8A-94C8-302626456428}"/>
    <cellStyle name="Vírgula 3 3 3 5 4" xfId="53239" xr:uid="{537B7FF2-C901-430F-ABB9-F1E7B96D26FA}"/>
    <cellStyle name="Vírgula 3 3 3 6" xfId="4145" xr:uid="{5D19E2FA-504D-47FA-A7E5-68D61C408AF4}"/>
    <cellStyle name="Vírgula 3 3 3 6 2" xfId="46882" xr:uid="{39F022EE-D06A-40A3-9984-611B2AA4EBD1}"/>
    <cellStyle name="Vírgula 3 3 3 6 3" xfId="54094" xr:uid="{E336E45D-A0AE-4B1C-A490-B2A8221460A2}"/>
    <cellStyle name="Vírgula 3 3 3 7" xfId="45444" xr:uid="{785AC28F-4696-4FE9-8BBC-D451E04A663B}"/>
    <cellStyle name="Vírgula 3 3 3 7 2" xfId="49203" xr:uid="{AC24ECDE-D4C3-41C2-BECB-894259E19E04}"/>
    <cellStyle name="Vírgula 3 3 3 8" xfId="45875" xr:uid="{C7BCD8E1-79AC-414D-A4F3-632942BD16FF}"/>
    <cellStyle name="Vírgula 3 3 3 9" xfId="46546" xr:uid="{338F823D-3830-4C18-B625-378C62BED072}"/>
    <cellStyle name="Vírgula 3 3 4" xfId="165" xr:uid="{5A36D8A6-36F3-49E1-9191-78244AE18CA3}"/>
    <cellStyle name="Vírgula 3 3 4 10" xfId="44674" xr:uid="{1A27C5ED-16D0-487A-A630-BE3A8A2A8109}"/>
    <cellStyle name="Vírgula 3 3 4 11" xfId="44396" xr:uid="{5D436FAF-A796-4534-8C9E-15FD5D14D860}"/>
    <cellStyle name="Vírgula 3 3 4 12" xfId="714" xr:uid="{12994148-3D05-45FE-92B1-36F3731DC8DE}"/>
    <cellStyle name="Vírgula 3 3 4 13" xfId="52452" xr:uid="{35971041-E281-4A0C-AB8A-41CC3C500DD5}"/>
    <cellStyle name="Vírgula 3 3 4 2" xfId="379" xr:uid="{83A25AC9-5FF7-4CAD-B12A-23D528EEA9A9}"/>
    <cellStyle name="Vírgula 3 3 4 2 2" xfId="1737" xr:uid="{F23688A5-39B3-4B87-83EA-D6EF9C4FA310}"/>
    <cellStyle name="Vírgula 3 3 4 2 2 2" xfId="3447" xr:uid="{EA7C1C35-CA12-4112-94A3-54F073B5213F}"/>
    <cellStyle name="Vírgula 3 3 4 2 2 2 2" xfId="51795" xr:uid="{F54D24D5-ECAC-4E1B-AA29-E13B6ADA84B8}"/>
    <cellStyle name="Vírgula 3 3 4 2 2 2 2 2" xfId="55664" xr:uid="{B2A2DF6F-97C5-438B-A96A-4B0444005679}"/>
    <cellStyle name="Vírgula 3 3 4 2 2 2 3" xfId="53951" xr:uid="{959B76B1-4D91-484B-9A90-8271D9D84E24}"/>
    <cellStyle name="Vírgula 3 3 4 2 2 3" xfId="50109" xr:uid="{328064FF-7184-4E0D-B135-169CB3BFE56B}"/>
    <cellStyle name="Vírgula 3 3 4 2 2 3 2" xfId="54805" xr:uid="{CA6EC028-0635-48BA-A85C-7CE6B3E31734}"/>
    <cellStyle name="Vírgula 3 3 4 2 2 4" xfId="47848" xr:uid="{3B55CABF-60DD-4A38-8E15-E7A4B77ED0B0}"/>
    <cellStyle name="Vírgula 3 3 4 2 2 5" xfId="53092" xr:uid="{B6077503-11F0-4D1C-B027-3D6529BDBC52}"/>
    <cellStyle name="Vírgula 3 3 4 2 3" xfId="2578" xr:uid="{01ED35C0-3CCE-48A8-84D6-A88723610991}"/>
    <cellStyle name="Vírgula 3 3 4 2 3 2" xfId="50928" xr:uid="{4DA434E0-214F-4460-8FEB-576F14F24386}"/>
    <cellStyle name="Vírgula 3 3 4 2 3 2 2" xfId="55236" xr:uid="{EA406E87-EDFD-48E1-A78C-856FDC747CFE}"/>
    <cellStyle name="Vírgula 3 3 4 2 3 3" xfId="48685" xr:uid="{0425F076-0D16-47DC-AD9F-7BC468E6E225}"/>
    <cellStyle name="Vírgula 3 3 4 2 3 4" xfId="53523" xr:uid="{DD80129F-57CF-461C-862C-CE4F957A66F5}"/>
    <cellStyle name="Vírgula 3 3 4 2 4" xfId="4432" xr:uid="{8CA3E7E6-C877-4D0D-B602-EFB72BB6EC2F}"/>
    <cellStyle name="Vírgula 3 3 4 2 4 2" xfId="54378" xr:uid="{7D68AEAB-30D7-4F31-A50D-33EED23EF9EB}"/>
    <cellStyle name="Vírgula 3 3 4 2 5" xfId="46979" xr:uid="{1E7C5A8C-250F-4DC8-B2BB-6AF7D132BFB0}"/>
    <cellStyle name="Vírgula 3 3 4 2 6" xfId="865" xr:uid="{3AE9102E-C9DA-43CF-A18C-810BC7BA58D5}"/>
    <cellStyle name="Vírgula 3 3 4 2 7" xfId="52665" xr:uid="{73497C97-6C58-4CC2-8B5B-DAB61B60890A}"/>
    <cellStyle name="Vírgula 3 3 4 3" xfId="1270" xr:uid="{356738EF-7CB8-454F-92F5-698C0BB178A4}"/>
    <cellStyle name="Vírgula 3 3 4 3 2" xfId="2141" xr:uid="{162282A7-57F3-4D78-A7E9-E7E8B5AE412F}"/>
    <cellStyle name="Vírgula 3 3 4 3 2 2" xfId="3851" xr:uid="{2AFE775F-F284-4F5B-B7DD-18DD8920A02B}"/>
    <cellStyle name="Vírgula 3 3 4 3 2 2 2" xfId="52198" xr:uid="{53661CEB-62AB-4C2A-8030-3563F61B8013}"/>
    <cellStyle name="Vírgula 3 3 4 3 2 2 3" xfId="55450" xr:uid="{960C27BB-A562-41AE-8ED6-66710C7968FD}"/>
    <cellStyle name="Vírgula 3 3 4 3 2 3" xfId="50499" xr:uid="{321ABA65-23C0-422B-AAB7-F9E75A9CDD3B}"/>
    <cellStyle name="Vírgula 3 3 4 3 2 4" xfId="48252" xr:uid="{369C32DF-92A2-4EF4-81FD-2C31086A9665}"/>
    <cellStyle name="Vírgula 3 3 4 3 2 5" xfId="53737" xr:uid="{628324DF-C443-4012-A579-5BEC9706AEA3}"/>
    <cellStyle name="Vírgula 3 3 4 3 3" xfId="2982" xr:uid="{65168367-CBCB-49C4-B203-5E3E28166EDE}"/>
    <cellStyle name="Vírgula 3 3 4 3 3 2" xfId="51331" xr:uid="{2CC0E8EB-081F-49E7-BAA3-888875827A65}"/>
    <cellStyle name="Vírgula 3 3 4 3 3 3" xfId="54592" xr:uid="{D98C5792-9CF5-4174-BA2D-3502EAE952F4}"/>
    <cellStyle name="Vírgula 3 3 4 3 4" xfId="49682" xr:uid="{A2B1D0F4-17BE-4049-9F81-8825F4907AE7}"/>
    <cellStyle name="Vírgula 3 3 4 3 5" xfId="47383" xr:uid="{6100AB09-C973-4E3E-A428-17A58710E2B0}"/>
    <cellStyle name="Vírgula 3 3 4 3 6" xfId="52879" xr:uid="{94D3647F-DFEE-469D-9DED-DD64107780F6}"/>
    <cellStyle name="Vírgula 3 3 4 4" xfId="1587" xr:uid="{2B19D15E-AD1D-4139-B0B3-E403051BE039}"/>
    <cellStyle name="Vírgula 3 3 4 4 2" xfId="3297" xr:uid="{2785D928-DF6B-4B7E-92D6-F2D5A85B9FA7}"/>
    <cellStyle name="Vírgula 3 3 4 4 2 2" xfId="51646" xr:uid="{D4E9937A-4705-4B5C-B970-A35DA09ABE3A}"/>
    <cellStyle name="Vírgula 3 3 4 4 2 3" xfId="55023" xr:uid="{6AFA526F-ED62-4A46-B414-352574BF9C9D}"/>
    <cellStyle name="Vírgula 3 3 4 4 3" xfId="49969" xr:uid="{8302D03B-3EF8-4B90-B5CD-EC797BBC6BC1}"/>
    <cellStyle name="Vírgula 3 3 4 4 4" xfId="47698" xr:uid="{D51F3250-F127-4A56-91E0-DF0AE6F71B58}"/>
    <cellStyle name="Vírgula 3 3 4 4 5" xfId="53310" xr:uid="{D9D32FDD-7433-4D60-AEF4-78C22E835B46}"/>
    <cellStyle name="Vírgula 3 3 4 5" xfId="2428" xr:uid="{1FB762FA-BBB3-4EFA-A87E-B6506EC4782E}"/>
    <cellStyle name="Vírgula 3 3 4 5 2" xfId="50779" xr:uid="{928C2544-893B-4CB5-B221-CC7919D48463}"/>
    <cellStyle name="Vírgula 3 3 4 5 3" xfId="48539" xr:uid="{EDD43183-C66B-43FB-A0AF-886FF848F955}"/>
    <cellStyle name="Vírgula 3 3 4 5 4" xfId="54165" xr:uid="{0AC219A0-79BE-456D-A206-C95B52B5CE04}"/>
    <cellStyle name="Vírgula 3 3 4 6" xfId="4218" xr:uid="{D37CCBCC-0158-4551-8938-111D2DC36050}"/>
    <cellStyle name="Vírgula 3 3 4 6 2" xfId="46829" xr:uid="{B70C6D9C-3B7A-46C5-8516-3AFBCBD48855}"/>
    <cellStyle name="Vírgula 3 3 4 7" xfId="45702" xr:uid="{D720B174-E566-4C46-A9DA-0257B740E9A3}"/>
    <cellStyle name="Vírgula 3 3 4 7 2" xfId="49150" xr:uid="{562FEAD2-1134-42CB-9C1C-C3D38593CD1D}"/>
    <cellStyle name="Vírgula 3 3 4 8" xfId="46158" xr:uid="{99240B77-C115-4DB5-86DD-0B884F5AFEE7}"/>
    <cellStyle name="Vírgula 3 3 4 9" xfId="46493" xr:uid="{D84AB14D-F036-4B09-87D7-A01CBBF0E71A}"/>
    <cellStyle name="Vírgula 3 3 5" xfId="269" xr:uid="{FA6B19C4-1949-4D3E-A5E2-E6DF1794BA1B}"/>
    <cellStyle name="Vírgula 3 3 5 10" xfId="44331" xr:uid="{F70C779A-4BC1-45E2-AEF5-DD5D2FCC411D}"/>
    <cellStyle name="Vírgula 3 3 5 11" xfId="646" xr:uid="{9A31E2AA-DFEA-4DAB-8059-0A86C2669FA7}"/>
    <cellStyle name="Vírgula 3 3 5 12" xfId="52555" xr:uid="{01A29B39-A2A4-4EC2-8938-B8B6E9ECEC7D}"/>
    <cellStyle name="Vírgula 3 3 5 2" xfId="1202" xr:uid="{E8F3CD15-DDAF-427A-AC1C-52CC97775AE4}"/>
    <cellStyle name="Vírgula 3 3 5 2 2" xfId="2073" xr:uid="{16D641D2-10CB-4DEC-91C7-8DEAA53E25AD}"/>
    <cellStyle name="Vírgula 3 3 5 2 2 2" xfId="3783" xr:uid="{5DEF66AD-EE19-4004-8B5A-4F534A02C6AA}"/>
    <cellStyle name="Vírgula 3 3 5 2 2 2 2" xfId="52130" xr:uid="{832DAF9D-4CC9-4164-9F32-2490143863F1}"/>
    <cellStyle name="Vírgula 3 3 5 2 2 2 3" xfId="55554" xr:uid="{3ED8015B-7A27-4202-9FE8-D56B9138D522}"/>
    <cellStyle name="Vírgula 3 3 5 2 2 3" xfId="50434" xr:uid="{698DD387-830A-49A5-9A60-08B2B6296F56}"/>
    <cellStyle name="Vírgula 3 3 5 2 2 4" xfId="48184" xr:uid="{BFBFB9DD-9DAE-4FE1-A584-A0C3D5D1FFFC}"/>
    <cellStyle name="Vírgula 3 3 5 2 2 5" xfId="53841" xr:uid="{C11D868C-97DA-48EB-BE0D-5A3BD9DE9843}"/>
    <cellStyle name="Vírgula 3 3 5 2 3" xfId="2914" xr:uid="{81A8BA10-1EE7-49DF-B869-8BB8263470E5}"/>
    <cellStyle name="Vírgula 3 3 5 2 3 2" xfId="51263" xr:uid="{CD6C3BDA-64B3-4CA8-B9AB-96323AF61C8B}"/>
    <cellStyle name="Vírgula 3 3 5 2 3 3" xfId="54695" xr:uid="{C5ABC7AB-7F68-4EEB-A722-C0D7A3364697}"/>
    <cellStyle name="Vírgula 3 3 5 2 4" xfId="49620" xr:uid="{08FB9CB6-1566-4252-B84E-A3C32D8EA1AA}"/>
    <cellStyle name="Vírgula 3 3 5 2 5" xfId="47315" xr:uid="{71981740-5CF0-4CC0-B7E7-239836EDA322}"/>
    <cellStyle name="Vírgula 3 3 5 2 6" xfId="52982" xr:uid="{F76433BB-CA26-4E01-9B34-7434198C69B2}"/>
    <cellStyle name="Vírgula 3 3 5 3" xfId="1519" xr:uid="{02C1C178-D0AA-472D-B47C-E9022910AFFB}"/>
    <cellStyle name="Vírgula 3 3 5 3 2" xfId="3229" xr:uid="{C2DC21ED-E9A1-4A0A-B970-FA0EEBDA0790}"/>
    <cellStyle name="Vírgula 3 3 5 3 2 2" xfId="51578" xr:uid="{DD05DEE8-085B-43A7-97AB-2BB91439CFAF}"/>
    <cellStyle name="Vírgula 3 3 5 3 2 3" xfId="55126" xr:uid="{CA98273E-C1BF-41A2-8CE7-70D2713B3593}"/>
    <cellStyle name="Vírgula 3 3 5 3 3" xfId="49904" xr:uid="{7E28800C-9B76-4735-AA96-1D49D2A73D3F}"/>
    <cellStyle name="Vírgula 3 3 5 3 4" xfId="47630" xr:uid="{6DA2ABB0-7EB3-4FC8-96DC-1311D667572D}"/>
    <cellStyle name="Vírgula 3 3 5 3 5" xfId="53413" xr:uid="{52D6D9E8-91B1-4113-9703-F41D5B67B840}"/>
    <cellStyle name="Vírgula 3 3 5 4" xfId="2360" xr:uid="{FEE57A92-57DE-4435-860F-1CC334FEC027}"/>
    <cellStyle name="Vírgula 3 3 5 4 2" xfId="50711" xr:uid="{5DFE5BE8-6E5B-4ACD-9D6C-0F8FE4ED8A21}"/>
    <cellStyle name="Vírgula 3 3 5 4 3" xfId="48471" xr:uid="{2B658567-421D-44AA-AEA4-48AF78FD8F31}"/>
    <cellStyle name="Vírgula 3 3 5 4 4" xfId="54268" xr:uid="{585B87BC-CA65-4A9B-AD50-0814E8F80220}"/>
    <cellStyle name="Vírgula 3 3 5 5" xfId="4322" xr:uid="{07410D94-18C3-49B9-AB48-BD13BB58FF60}"/>
    <cellStyle name="Vírgula 3 3 5 5 2" xfId="46761" xr:uid="{A681B424-708F-4734-8F0A-0EA7FAC77354}"/>
    <cellStyle name="Vírgula 3 3 5 6" xfId="45644" xr:uid="{13748BC7-819A-46EF-AC15-0D65276EB8E4}"/>
    <cellStyle name="Vírgula 3 3 5 6 2" xfId="49082" xr:uid="{51ED325C-D614-435D-B886-D17262F09A46}"/>
    <cellStyle name="Vírgula 3 3 5 7" xfId="46090" xr:uid="{1CB35DB8-4C8B-42D2-9CE4-A539E5DE8CD3}"/>
    <cellStyle name="Vírgula 3 3 5 8" xfId="46425" xr:uid="{517ED837-1C96-4F26-ACFA-C5C4BB7897EB}"/>
    <cellStyle name="Vírgula 3 3 5 9" xfId="44961" xr:uid="{2938164A-5FE1-434C-B6C3-87BDC5FDC440}"/>
    <cellStyle name="Vírgula 3 3 6" xfId="943" xr:uid="{8B7CD07C-F71D-415A-8191-1680BC4A6EA8}"/>
    <cellStyle name="Vírgula 3 3 6 2" xfId="1815" xr:uid="{17BB2F02-02D6-4705-8CC5-E631E1F14212}"/>
    <cellStyle name="Vírgula 3 3 6 2 2" xfId="3525" xr:uid="{FA4CB81E-ABEF-42A5-8547-568FF911AB3D}"/>
    <cellStyle name="Vírgula 3 3 6 2 2 2" xfId="51872" xr:uid="{7EB3BC5B-D063-4596-8C09-7AA1C92DAF1B}"/>
    <cellStyle name="Vírgula 3 3 6 2 2 3" xfId="55340" xr:uid="{79260DA4-3897-4AA6-994D-2FBAE554A7C6}"/>
    <cellStyle name="Vírgula 3 3 6 2 3" xfId="50181" xr:uid="{23846493-3E53-41C1-A292-126441B59A25}"/>
    <cellStyle name="Vírgula 3 3 6 2 4" xfId="47926" xr:uid="{141B441D-038D-4E6D-ACDD-D2429BBE0BC7}"/>
    <cellStyle name="Vírgula 3 3 6 2 5" xfId="53627" xr:uid="{338E6E43-6299-424C-9817-EA2DE4393E82}"/>
    <cellStyle name="Vírgula 3 3 6 3" xfId="2656" xr:uid="{6F96FAFD-DA8D-4B6D-B5C6-FA5C77412BBA}"/>
    <cellStyle name="Vírgula 3 3 6 3 2" xfId="51005" xr:uid="{60ED719D-FAE9-4058-A93F-D3C3D0C06444}"/>
    <cellStyle name="Vírgula 3 3 6 3 3" xfId="48762" xr:uid="{A02E62F3-016B-4F43-9225-0724F0F65BF0}"/>
    <cellStyle name="Vírgula 3 3 6 3 4" xfId="54482" xr:uid="{59865EB1-EA4E-4D45-B052-E216A9D885B7}"/>
    <cellStyle name="Vírgula 3 3 6 4" xfId="45538" xr:uid="{C22A5141-B83F-4D9E-9D28-9507661AD1D5}"/>
    <cellStyle name="Vírgula 3 3 6 4 2" xfId="47057" xr:uid="{20C77488-2C5D-4234-BBFB-4973F45EA484}"/>
    <cellStyle name="Vírgula 3 3 6 5" xfId="45973" xr:uid="{3630FFBA-2AE8-4EB2-80BA-CEFBD477D6C0}"/>
    <cellStyle name="Vírgula 3 3 6 5 2" xfId="49373" xr:uid="{5DB91DB7-FB73-416E-9934-84BE2297B50A}"/>
    <cellStyle name="Vírgula 3 3 6 6" xfId="46352" xr:uid="{3D79E196-62FB-4C94-8FC8-FF8DFA89846A}"/>
    <cellStyle name="Vírgula 3 3 6 7" xfId="44854" xr:uid="{D5489429-A237-4FBA-A879-2953717A7D11}"/>
    <cellStyle name="Vírgula 3 3 6 8" xfId="44218" xr:uid="{FC46AE21-4966-4763-9635-FACDD23657AD}"/>
    <cellStyle name="Vírgula 3 3 6 9" xfId="52769" xr:uid="{FABC09DD-794E-48EC-AABB-F41A26E41CD8}"/>
    <cellStyle name="Vírgula 3 3 7" xfId="993" xr:uid="{A42A0DDD-3598-47F7-A000-0D4096A5B4A7}"/>
    <cellStyle name="Vírgula 3 3 7 2" xfId="1864" xr:uid="{61EAC21A-AF52-45E8-A57A-05A98613D38A}"/>
    <cellStyle name="Vírgula 3 3 7 2 2" xfId="3574" xr:uid="{281B2CC9-A8BC-49A1-B171-90706C6C125A}"/>
    <cellStyle name="Vírgula 3 3 7 2 2 2" xfId="51921" xr:uid="{69922950-2268-44DA-9483-B273EDA864AD}"/>
    <cellStyle name="Vírgula 3 3 7 2 3" xfId="50229" xr:uid="{C9D98224-97E4-4383-A87C-DB95CE2C893E}"/>
    <cellStyle name="Vírgula 3 3 7 2 4" xfId="47975" xr:uid="{038925BD-9596-4C66-805D-94247E7D128F}"/>
    <cellStyle name="Vírgula 3 3 7 2 5" xfId="54913" xr:uid="{CD3D8758-6D0F-45D1-ACD4-A86CACFA0A38}"/>
    <cellStyle name="Vírgula 3 3 7 3" xfId="2705" xr:uid="{4E0EE056-56DD-46DB-AF0F-B020DEA792AA}"/>
    <cellStyle name="Vírgula 3 3 7 3 2" xfId="51054" xr:uid="{16AD9964-BF8D-452E-8BB0-802866744349}"/>
    <cellStyle name="Vírgula 3 3 7 3 3" xfId="48810" xr:uid="{1DB3FA84-147F-45C1-BC09-3CD2BEC7B8E5}"/>
    <cellStyle name="Vírgula 3 3 7 4" xfId="49421" xr:uid="{D881F158-305C-4713-9354-5120E8A6510B}"/>
    <cellStyle name="Vírgula 3 3 7 5" xfId="47106" xr:uid="{614C3A22-1B38-46B0-A63B-C40E35F7027C}"/>
    <cellStyle name="Vírgula 3 3 7 6" xfId="44709" xr:uid="{6DE60524-B5FA-4CA4-AD2C-DFF1FAF1A44B}"/>
    <cellStyle name="Vírgula 3 3 7 7" xfId="53200" xr:uid="{2EC6631A-5F62-4656-9ECB-34CAACE673F1}"/>
    <cellStyle name="Vírgula 3 3 8" xfId="1085" xr:uid="{A8C49F51-A2F8-4140-AFF1-9E972556C374}"/>
    <cellStyle name="Vírgula 3 3 8 2" xfId="1956" xr:uid="{BB9008CC-21B4-446F-A53E-81C45654A9CE}"/>
    <cellStyle name="Vírgula 3 3 8 2 2" xfId="3666" xr:uid="{1626C5F6-8FEA-4422-94D0-20A63A269E54}"/>
    <cellStyle name="Vírgula 3 3 8 2 2 2" xfId="52013" xr:uid="{0AFDEF00-D115-4826-AE51-9171F4BFD45C}"/>
    <cellStyle name="Vírgula 3 3 8 2 3" xfId="50319" xr:uid="{9F833050-7BFC-4CF8-8BE9-550551A339B0}"/>
    <cellStyle name="Vírgula 3 3 8 2 4" xfId="48067" xr:uid="{7A772997-F84C-4A51-85B7-1885FC7BB13D}"/>
    <cellStyle name="Vírgula 3 3 8 3" xfId="2797" xr:uid="{FB9A3B16-05FC-47BF-B2FB-257D06EF5E0E}"/>
    <cellStyle name="Vírgula 3 3 8 3 2" xfId="51146" xr:uid="{BAF07F8E-B7FE-47C6-8D36-CCF7E983497A}"/>
    <cellStyle name="Vírgula 3 3 8 4" xfId="49512" xr:uid="{AD8187BB-677E-4F91-BB5A-2D9AE1956B2B}"/>
    <cellStyle name="Vírgula 3 3 8 5" xfId="47198" xr:uid="{4CD279EB-0F5F-42F3-AB51-BE5F8EDE8EBF}"/>
    <cellStyle name="Vírgula 3 3 8 6" xfId="45344" xr:uid="{44AF4D3A-415A-4A41-88A9-71379BE8A8AD}"/>
    <cellStyle name="Vírgula 3 3 8 7" xfId="54055" xr:uid="{15DAD4EB-6100-4A79-8856-4BBB64296C43}"/>
    <cellStyle name="Vírgula 3 3 9" xfId="1448" xr:uid="{CC47632F-CF11-4A69-BEC8-6B14D77EDEFC}"/>
    <cellStyle name="Vírgula 3 3 9 2" xfId="3158" xr:uid="{A359A3EE-ADB2-4259-9A60-71C3E6C58FBA}"/>
    <cellStyle name="Vírgula 3 3 9 2 2" xfId="51507" xr:uid="{9B22332B-F9CA-4E47-8733-A654D468FCA2}"/>
    <cellStyle name="Vírgula 3 3 9 3" xfId="49835" xr:uid="{EDC03C27-D5D1-49E6-8EA3-ACDE9728D358}"/>
    <cellStyle name="Vírgula 3 3 9 4" xfId="47559" xr:uid="{6B1D1F55-D093-47F3-BB6C-30CF643EAD32}"/>
    <cellStyle name="Vírgula 3 4" xfId="39" xr:uid="{A10DF22E-3A4F-45F0-9669-58590EE548E7}"/>
    <cellStyle name="Vírgula 3 4 10" xfId="45861" xr:uid="{31D7F9DF-B274-4009-AB0A-6E4C79B34778}"/>
    <cellStyle name="Vírgula 3 4 11" xfId="46369" xr:uid="{BE338963-C1A1-4828-AC7D-B43E2786F62A}"/>
    <cellStyle name="Vírgula 3 4 12" xfId="44564" xr:uid="{83E964D5-AD62-4387-967A-03A3770F16FE}"/>
    <cellStyle name="Vírgula 3 4 13" xfId="44106" xr:uid="{808A17DE-39A6-49B9-BEDE-1CBCA9812C54}"/>
    <cellStyle name="Vírgula 3 4 14" xfId="52343" xr:uid="{C6AF6762-C61C-4457-BFF8-7C2723028A94}"/>
    <cellStyle name="Vírgula 3 4 2" xfId="113" xr:uid="{162C8D74-AC2F-4C31-8C50-9C4E2DE04C41}"/>
    <cellStyle name="Vírgula 3 4 2 10" xfId="44431" xr:uid="{37C534F5-0A96-45A2-8E58-25A911A3B939}"/>
    <cellStyle name="Vírgula 3 4 2 11" xfId="754" xr:uid="{B285D07A-D696-4BB6-9F4F-18E01E7C15E0}"/>
    <cellStyle name="Vírgula 3 4 2 12" xfId="52402" xr:uid="{8578F666-7C84-41B8-B0EA-AA2FE31713F5}"/>
    <cellStyle name="Vírgula 3 4 2 2" xfId="225" xr:uid="{F3388EEE-C297-4022-9B4E-66D326754F78}"/>
    <cellStyle name="Vírgula 3 4 2 2 2" xfId="439" xr:uid="{3A109A33-529B-47A5-86F9-AD1E6128BA0C}"/>
    <cellStyle name="Vírgula 3 4 2 2 2 2" xfId="3890" xr:uid="{A281D6A0-D22F-45FE-A989-865AA2C268C5}"/>
    <cellStyle name="Vírgula 3 4 2 2 2 2 2" xfId="52237" xr:uid="{545202AB-86BC-4AC3-BF0A-7316B00625A9}"/>
    <cellStyle name="Vírgula 3 4 2 2 2 2 2 2" xfId="55724" xr:uid="{4E7A03D1-DB94-4B5E-B171-D9A6628673AA}"/>
    <cellStyle name="Vírgula 3 4 2 2 2 2 2 3" xfId="54011" xr:uid="{6165BAE1-EF14-4CAA-964A-667D0E6AED3F}"/>
    <cellStyle name="Vírgula 3 4 2 2 2 2 3" xfId="54865" xr:uid="{C94693F3-5DD6-4D01-9B6C-86B3C8EF0515}"/>
    <cellStyle name="Vírgula 3 4 2 2 2 2 4" xfId="53152" xr:uid="{9DE01B98-32EB-4A04-BE0B-E913B3F37FA9}"/>
    <cellStyle name="Vírgula 3 4 2 2 2 3" xfId="4492" xr:uid="{4DAF4049-3587-4C99-A811-73FAF55C033B}"/>
    <cellStyle name="Vírgula 3 4 2 2 2 3 2" xfId="55296" xr:uid="{BBA92F71-D552-48E6-9C9D-4EC486227FD9}"/>
    <cellStyle name="Vírgula 3 4 2 2 2 3 3" xfId="53583" xr:uid="{4CE62A1D-9D95-48D2-8810-CEE2C835513E}"/>
    <cellStyle name="Vírgula 3 4 2 2 2 4" xfId="48291" xr:uid="{C90142ED-D936-436D-A20E-95FAFAFDB10F}"/>
    <cellStyle name="Vírgula 3 4 2 2 2 4 2" xfId="54438" xr:uid="{39826514-5BA7-4CEF-A1D0-BB0E6606F8C1}"/>
    <cellStyle name="Vírgula 3 4 2 2 2 5" xfId="2180" xr:uid="{D1E78744-9FC6-4A8B-A740-2095022E910E}"/>
    <cellStyle name="Vírgula 3 4 2 2 2 6" xfId="52725" xr:uid="{6694308C-C9A6-4EF1-A2E1-A5CF444D1CB9}"/>
    <cellStyle name="Vírgula 3 4 2 2 3" xfId="3021" xr:uid="{CB0B93C1-05D7-4F6F-BF2B-F0C52295C046}"/>
    <cellStyle name="Vírgula 3 4 2 2 3 2" xfId="51370" xr:uid="{B4FAA5BB-F803-4442-B214-7C4C5705160B}"/>
    <cellStyle name="Vírgula 3 4 2 2 3 2 2" xfId="55510" xr:uid="{5902AAD0-68CB-4585-90A2-17ADC1C24CB9}"/>
    <cellStyle name="Vírgula 3 4 2 2 3 2 3" xfId="53797" xr:uid="{49C670CF-BCE2-4F43-B710-94B823507D11}"/>
    <cellStyle name="Vírgula 3 4 2 2 3 3" xfId="54652" xr:uid="{6D9BFB45-7F7C-42B8-A4C7-281A8647214C}"/>
    <cellStyle name="Vírgula 3 4 2 2 3 4" xfId="52939" xr:uid="{FCAEACE5-182E-4133-9E85-7B0211586D40}"/>
    <cellStyle name="Vírgula 3 4 2 2 4" xfId="4278" xr:uid="{049CCBDA-0D99-4A29-9A34-EFC59EC25CBC}"/>
    <cellStyle name="Vírgula 3 4 2 2 4 2" xfId="55083" xr:uid="{CBE55B8E-8F8C-4010-A262-3C08447BB984}"/>
    <cellStyle name="Vírgula 3 4 2 2 4 3" xfId="53370" xr:uid="{991488D5-7C10-48EA-B7FD-B0ED31DCE0F1}"/>
    <cellStyle name="Vírgula 3 4 2 2 5" xfId="47422" xr:uid="{AC3FE7E1-94F6-4C58-830E-CFADA27DEA70}"/>
    <cellStyle name="Vírgula 3 4 2 2 5 2" xfId="54225" xr:uid="{D3DBCC56-7DB6-4D3B-B04B-ECB4992DECBE}"/>
    <cellStyle name="Vírgula 3 4 2 2 6" xfId="1309" xr:uid="{671A4FBA-0875-4180-BBC3-86049159A0CA}"/>
    <cellStyle name="Vírgula 3 4 2 2 7" xfId="52512" xr:uid="{3EFBA88D-5A03-44BB-B009-1F468C484F0E}"/>
    <cellStyle name="Vírgula 3 4 2 3" xfId="329" xr:uid="{7A7F4DD6-3CFC-4738-98FE-B40068AF4B41}"/>
    <cellStyle name="Vírgula 3 4 2 3 2" xfId="3336" xr:uid="{AA8EC9FC-C506-4433-969B-CE089BE52004}"/>
    <cellStyle name="Vírgula 3 4 2 3 2 2" xfId="51685" xr:uid="{58E17A1D-CC60-4F87-BF88-8A97A987AAF7}"/>
    <cellStyle name="Vírgula 3 4 2 3 2 2 2" xfId="55614" xr:uid="{C21E8F4D-BA94-4A3A-BE36-28D07BF32430}"/>
    <cellStyle name="Vírgula 3 4 2 3 2 2 3" xfId="53901" xr:uid="{5A9A74AC-E5C3-4E24-8B41-16A1FE2168B1}"/>
    <cellStyle name="Vírgula 3 4 2 3 2 3" xfId="54755" xr:uid="{136BFE50-0DDD-41C5-9865-DCAE8C1D9F09}"/>
    <cellStyle name="Vírgula 3 4 2 3 2 4" xfId="53042" xr:uid="{E14236CB-AF19-441D-A1B6-0DA54C7AAD66}"/>
    <cellStyle name="Vírgula 3 4 2 3 3" xfId="4382" xr:uid="{768746C8-EFB4-4ABD-8804-5AEBEF6AF5A5}"/>
    <cellStyle name="Vírgula 3 4 2 3 3 2" xfId="55186" xr:uid="{625EC54B-CDA9-498A-9221-79AA097DB12C}"/>
    <cellStyle name="Vírgula 3 4 2 3 3 3" xfId="53473" xr:uid="{144E8F20-2437-430A-8FFA-5782FFE4B691}"/>
    <cellStyle name="Vírgula 3 4 2 3 4" xfId="47737" xr:uid="{7711FA94-AA6B-4DE2-99C1-C914BCCA3AA4}"/>
    <cellStyle name="Vírgula 3 4 2 3 4 2" xfId="54328" xr:uid="{8E27B050-037D-46AD-8101-22B9A0AD5E1A}"/>
    <cellStyle name="Vírgula 3 4 2 3 5" xfId="1626" xr:uid="{9D4AA7C5-0832-45CB-963C-6213BBA8ED65}"/>
    <cellStyle name="Vírgula 3 4 2 3 6" xfId="52615" xr:uid="{2BB42A49-6E66-4502-9A98-3F1D33DCD2EB}"/>
    <cellStyle name="Vírgula 3 4 2 4" xfId="2467" xr:uid="{09F89E34-DB51-4736-A432-372B72695A7A}"/>
    <cellStyle name="Vírgula 3 4 2 4 2" xfId="50818" xr:uid="{7A8E29CD-CFB1-4D3E-812B-395636F2E122}"/>
    <cellStyle name="Vírgula 3 4 2 4 2 2" xfId="55400" xr:uid="{1E40C773-A09D-4FB7-991F-4607D0FBD8C1}"/>
    <cellStyle name="Vírgula 3 4 2 4 2 3" xfId="53687" xr:uid="{D2A2F230-0C44-41E1-A75F-8092AD5252FA}"/>
    <cellStyle name="Vírgula 3 4 2 4 3" xfId="48578" xr:uid="{67335B3F-3BD2-4081-827F-A04D4747C2D0}"/>
    <cellStyle name="Vírgula 3 4 2 4 3 2" xfId="54542" xr:uid="{D8CEA9E3-DCF9-4D4F-9B94-0CABDE1C9073}"/>
    <cellStyle name="Vírgula 3 4 2 4 4" xfId="52829" xr:uid="{C11EDFEF-8785-4135-8245-7D1507BA194D}"/>
    <cellStyle name="Vírgula 3 4 2 5" xfId="4166" xr:uid="{CA675961-52D1-4C5A-B980-0C4EE6FBD50C}"/>
    <cellStyle name="Vírgula 3 4 2 5 2" xfId="46868" xr:uid="{666E9831-67B6-426F-BA9B-24C598087C03}"/>
    <cellStyle name="Vírgula 3 4 2 5 2 2" xfId="54973" xr:uid="{49AEDAF4-B610-4B8C-BAF8-4AAE49411DB4}"/>
    <cellStyle name="Vírgula 3 4 2 5 3" xfId="53260" xr:uid="{80E7FC4E-942E-479B-8F20-B3DBB6B5F200}"/>
    <cellStyle name="Vírgula 3 4 2 6" xfId="45738" xr:uid="{44AF3384-6695-4817-9706-C430DA40B6BD}"/>
    <cellStyle name="Vírgula 3 4 2 6 2" xfId="49189" xr:uid="{B8CBF849-8CFD-4F1F-9F05-13F073C25580}"/>
    <cellStyle name="Vírgula 3 4 2 6 3" xfId="54115" xr:uid="{0A2913A1-C9CD-4521-BAE7-9B75D970DCB5}"/>
    <cellStyle name="Vírgula 3 4 2 7" xfId="46197" xr:uid="{9AB8F8E3-733F-49CD-95B0-090E37CE9107}"/>
    <cellStyle name="Vírgula 3 4 2 8" xfId="46532" xr:uid="{E736CB42-D7FD-4831-BFB5-E3BDAE77F5BF}"/>
    <cellStyle name="Vírgula 3 4 2 9" xfId="45031" xr:uid="{81E819CB-8A26-4CDF-998E-64F6370E1A24}"/>
    <cellStyle name="Vírgula 3 4 3" xfId="166" xr:uid="{CB153D9F-5530-4E99-8D82-84CE39D881C5}"/>
    <cellStyle name="Vírgula 3 4 3 10" xfId="44343" xr:uid="{95C8F128-49A8-4E3F-BC7A-D1414CF72590}"/>
    <cellStyle name="Vírgula 3 4 3 11" xfId="659" xr:uid="{ECAB0A7B-0F0F-4054-9EC5-E5899DC54DD7}"/>
    <cellStyle name="Vírgula 3 4 3 12" xfId="52453" xr:uid="{784E47FA-5114-4B3C-9181-154D3BBCC51B}"/>
    <cellStyle name="Vírgula 3 4 3 2" xfId="380" xr:uid="{08477B25-90D4-4354-8700-72F9C175FAD7}"/>
    <cellStyle name="Vírgula 3 4 3 2 2" xfId="2086" xr:uid="{CF5A4E61-5F5D-4AF5-9969-5B0E14246213}"/>
    <cellStyle name="Vírgula 3 4 3 2 2 2" xfId="3796" xr:uid="{27779BCD-800C-4512-A1B2-0DBCD8EF83D6}"/>
    <cellStyle name="Vírgula 3 4 3 2 2 2 2" xfId="52143" xr:uid="{F33C2631-7C21-48E2-B7EA-D7E7EC5F9143}"/>
    <cellStyle name="Vírgula 3 4 3 2 2 2 2 2" xfId="55665" xr:uid="{DD4B6ACA-311D-428E-990F-2DAF8CB4D2B4}"/>
    <cellStyle name="Vírgula 3 4 3 2 2 2 3" xfId="53952" xr:uid="{FB90A863-8512-4181-ADE1-EE9780A92521}"/>
    <cellStyle name="Vírgula 3 4 3 2 2 3" xfId="50446" xr:uid="{A31EE7A9-9B6C-4A54-8C93-8C6764414311}"/>
    <cellStyle name="Vírgula 3 4 3 2 2 3 2" xfId="54806" xr:uid="{486FF9F4-C8BF-4DC3-A852-A0B3E2234EB0}"/>
    <cellStyle name="Vírgula 3 4 3 2 2 4" xfId="48197" xr:uid="{C157F927-0E1D-431E-A4B3-BE8A2227EB88}"/>
    <cellStyle name="Vírgula 3 4 3 2 2 5" xfId="53093" xr:uid="{F2F6EAF4-3473-4FBF-AF77-88823BBB9E97}"/>
    <cellStyle name="Vírgula 3 4 3 2 3" xfId="2927" xr:uid="{00ED30F2-9BF1-45B4-9146-7B02A5CCFDAD}"/>
    <cellStyle name="Vírgula 3 4 3 2 3 2" xfId="51276" xr:uid="{F16B86B3-103B-43A0-8B01-687BAF81DFAD}"/>
    <cellStyle name="Vírgula 3 4 3 2 3 2 2" xfId="55237" xr:uid="{09E6329F-1DD2-4E8E-AA76-150310A171AE}"/>
    <cellStyle name="Vírgula 3 4 3 2 3 3" xfId="53524" xr:uid="{53A2A586-246A-47B8-BF15-FA99E29522B9}"/>
    <cellStyle name="Vírgula 3 4 3 2 4" xfId="4433" xr:uid="{0A7EB0E0-F1AC-4322-A43C-841C430D0A8F}"/>
    <cellStyle name="Vírgula 3 4 3 2 4 2" xfId="54379" xr:uid="{7047CA7B-7776-49A7-9993-D798BD721E3B}"/>
    <cellStyle name="Vírgula 3 4 3 2 5" xfId="47328" xr:uid="{5B6F7A9E-CAC2-4F71-9AA3-86414BF57EF3}"/>
    <cellStyle name="Vírgula 3 4 3 2 6" xfId="1215" xr:uid="{CE267D85-0A35-4A2F-9FC7-764B5B63111C}"/>
    <cellStyle name="Vírgula 3 4 3 2 7" xfId="52666" xr:uid="{1EFB91E2-5EEA-4189-A25C-B625FFC126FC}"/>
    <cellStyle name="Vírgula 3 4 3 3" xfId="1532" xr:uid="{8BDB4D0E-39FA-4888-B8FF-E5E77B60D35C}"/>
    <cellStyle name="Vírgula 3 4 3 3 2" xfId="3242" xr:uid="{C70C2DA7-CBC7-4C3F-B543-CBDB133DF572}"/>
    <cellStyle name="Vírgula 3 4 3 3 2 2" xfId="51591" xr:uid="{A3F1B843-FA5F-47DB-A925-624879C441B4}"/>
    <cellStyle name="Vírgula 3 4 3 3 2 2 2" xfId="55451" xr:uid="{C3A4C00F-C038-4447-924E-C9C0D7206E9D}"/>
    <cellStyle name="Vírgula 3 4 3 3 2 3" xfId="53738" xr:uid="{81A6A134-56C5-40B4-A8FD-7FF2483C3CC6}"/>
    <cellStyle name="Vírgula 3 4 3 3 3" xfId="49916" xr:uid="{A5F65145-3793-4D4E-B444-39BB1AAD8528}"/>
    <cellStyle name="Vírgula 3 4 3 3 3 2" xfId="54593" xr:uid="{FEE7B127-85AB-4D8C-AA8F-0A048A847834}"/>
    <cellStyle name="Vírgula 3 4 3 3 4" xfId="47643" xr:uid="{971DF23F-98DD-4802-9DC7-8ACD3268EFC6}"/>
    <cellStyle name="Vírgula 3 4 3 3 5" xfId="52880" xr:uid="{70186791-4301-4509-A8CD-CB971F14285E}"/>
    <cellStyle name="Vírgula 3 4 3 4" xfId="2373" xr:uid="{D58FB5BC-892C-4777-A877-B5ABBB7B2BB8}"/>
    <cellStyle name="Vírgula 3 4 3 4 2" xfId="50724" xr:uid="{68ACE448-CD57-44EF-89ED-29540B1E0E17}"/>
    <cellStyle name="Vírgula 3 4 3 4 2 2" xfId="55024" xr:uid="{32FA58C2-8C31-4C56-BFF8-5F5651950F95}"/>
    <cellStyle name="Vírgula 3 4 3 4 3" xfId="48484" xr:uid="{A61274FB-4431-4B8F-BDA3-94D4484783A2}"/>
    <cellStyle name="Vírgula 3 4 3 4 4" xfId="53311" xr:uid="{210E4F69-5DC7-4321-AFBB-19100860022D}"/>
    <cellStyle name="Vírgula 3 4 3 5" xfId="4219" xr:uid="{A03A8F05-02CE-4CDD-8D98-C04F3E0C6465}"/>
    <cellStyle name="Vírgula 3 4 3 5 2" xfId="46774" xr:uid="{6B69C03F-B1AD-47FF-BCE7-8D40F2E5C780}"/>
    <cellStyle name="Vírgula 3 4 3 5 3" xfId="54166" xr:uid="{B349DFD9-07B6-4646-9BE6-D1D94F43DE08}"/>
    <cellStyle name="Vírgula 3 4 3 6" xfId="45656" xr:uid="{D3657441-246E-40A1-B9A8-E2138E9A4869}"/>
    <cellStyle name="Vírgula 3 4 3 6 2" xfId="49095" xr:uid="{9D7A8D6D-F728-4ABE-9D48-1E95456F193A}"/>
    <cellStyle name="Vírgula 3 4 3 7" xfId="46103" xr:uid="{F5A73F06-8E87-4786-AA5D-9880DBC89FE7}"/>
    <cellStyle name="Vírgula 3 4 3 8" xfId="46438" xr:uid="{16C262CD-9C5F-41CF-AB72-DD8667C5DDAA}"/>
    <cellStyle name="Vírgula 3 4 3 9" xfId="44974" xr:uid="{ABDD3EAF-9768-415F-83A9-BD9600AFB202}"/>
    <cellStyle name="Vírgula 3 4 4" xfId="270" xr:uid="{5945ABBB-66F3-4DB1-87F5-7064CA26413C}"/>
    <cellStyle name="Vírgula 3 4 4 10" xfId="591" xr:uid="{97D2F8A8-69B5-4C29-9AD7-0E5B423110E2}"/>
    <cellStyle name="Vírgula 3 4 4 11" xfId="52556" xr:uid="{7DFBB7D9-060C-4FBF-8C78-BD5ACB7B9DCE}"/>
    <cellStyle name="Vírgula 3 4 4 2" xfId="1148" xr:uid="{F7C65D96-7D24-4292-8FE8-EE3C4A5242C0}"/>
    <cellStyle name="Vírgula 3 4 4 2 2" xfId="2019" xr:uid="{4AA414AE-BF68-41CE-9135-D7882DDD0446}"/>
    <cellStyle name="Vírgula 3 4 4 2 2 2" xfId="3729" xr:uid="{432648CB-81DB-4035-AEB4-26DFEABFA1B2}"/>
    <cellStyle name="Vírgula 3 4 4 2 2 2 2" xfId="52076" xr:uid="{B20751AB-AD45-4D00-ABF9-DDFE3AAB1A99}"/>
    <cellStyle name="Vírgula 3 4 4 2 2 2 3" xfId="55555" xr:uid="{64F3C4A2-8777-4D41-B8CD-46ED9A32A2CA}"/>
    <cellStyle name="Vírgula 3 4 4 2 2 3" xfId="50382" xr:uid="{0FDCDBCF-0BF3-48F6-ACD8-9F4C8B29C57D}"/>
    <cellStyle name="Vírgula 3 4 4 2 2 4" xfId="48130" xr:uid="{3D7B0D81-BE7B-4A7E-959E-BB6BFB0AE8EC}"/>
    <cellStyle name="Vírgula 3 4 4 2 2 5" xfId="53842" xr:uid="{48727BB0-5006-4219-BD7F-8DA34CE8978E}"/>
    <cellStyle name="Vírgula 3 4 4 2 3" xfId="2860" xr:uid="{EF35A56E-A9C2-4960-956A-9C3E363F72BA}"/>
    <cellStyle name="Vírgula 3 4 4 2 3 2" xfId="51209" xr:uid="{6DF53657-E14C-4829-8FE9-6B36461A4394}"/>
    <cellStyle name="Vírgula 3 4 4 2 3 3" xfId="54696" xr:uid="{77884223-EE89-4CBD-B0B0-382E2C9D3C14}"/>
    <cellStyle name="Vírgula 3 4 4 2 4" xfId="49571" xr:uid="{BE53510A-5C64-41B5-BED5-4C65F563DFD5}"/>
    <cellStyle name="Vírgula 3 4 4 2 5" xfId="47261" xr:uid="{B5CD4554-95C9-42C1-9002-7F051EC351DF}"/>
    <cellStyle name="Vírgula 3 4 4 2 6" xfId="52983" xr:uid="{6E751827-DA39-4330-897F-819D23604C05}"/>
    <cellStyle name="Vírgula 3 4 4 3" xfId="1465" xr:uid="{B48BC6DF-C56F-4EA1-868A-800E1BFD5FD8}"/>
    <cellStyle name="Vírgula 3 4 4 3 2" xfId="3175" xr:uid="{030CEB3C-BAF4-47A0-9AB9-FCA7A758DD7B}"/>
    <cellStyle name="Vírgula 3 4 4 3 2 2" xfId="51524" xr:uid="{EC79BE51-B106-4779-B107-3FBBCEF5FCAA}"/>
    <cellStyle name="Vírgula 3 4 4 3 2 3" xfId="55127" xr:uid="{84B167BB-4D03-4C60-B30C-35D5BB96A80B}"/>
    <cellStyle name="Vírgula 3 4 4 3 3" xfId="49852" xr:uid="{604B064E-9FA5-4A53-933D-953E1E9F5B71}"/>
    <cellStyle name="Vírgula 3 4 4 3 4" xfId="47576" xr:uid="{1FAC0F2F-9B77-4D8E-8986-79E4D84CBC18}"/>
    <cellStyle name="Vírgula 3 4 4 3 5" xfId="53414" xr:uid="{DCC7AD22-111D-495E-8312-ADA605239DAD}"/>
    <cellStyle name="Vírgula 3 4 4 4" xfId="2306" xr:uid="{210B1B12-854A-49F9-BC0D-F42043FDA857}"/>
    <cellStyle name="Vírgula 3 4 4 4 2" xfId="50657" xr:uid="{76D68A36-7305-4C69-9436-F7206EE42AAA}"/>
    <cellStyle name="Vírgula 3 4 4 4 3" xfId="48417" xr:uid="{5FD38DF1-F8D1-494B-9D1C-DAF8E487F6F9}"/>
    <cellStyle name="Vírgula 3 4 4 4 4" xfId="54269" xr:uid="{84E7563C-0A26-415C-BEAA-34667D634DB9}"/>
    <cellStyle name="Vírgula 3 4 4 5" xfId="4323" xr:uid="{F31349D8-C4CF-4B57-AF34-2BC6F488B892}"/>
    <cellStyle name="Vírgula 3 4 4 5 2" xfId="49028" xr:uid="{0AACBFA3-A1AA-4BFE-88E5-40B8B20E53A8}"/>
    <cellStyle name="Vírgula 3 4 4 6" xfId="46036" xr:uid="{7E3B730E-1ED9-401A-A08D-6D44DDAA675E}"/>
    <cellStyle name="Vírgula 3 4 4 7" xfId="46707" xr:uid="{DC93007C-915E-4319-968A-D7DC91DCF430}"/>
    <cellStyle name="Vírgula 3 4 4 8" xfId="44908" xr:uid="{69492B53-648F-4872-AE28-783BD843C6ED}"/>
    <cellStyle name="Vírgula 3 4 4 9" xfId="44278" xr:uid="{567CFFE0-70FA-4006-A4AD-55DB482BCBA4}"/>
    <cellStyle name="Vírgula 3 4 5" xfId="1106" xr:uid="{2E6E1094-5054-4D7F-B7F0-2B1E3ACDD091}"/>
    <cellStyle name="Vírgula 3 4 5 2" xfId="1977" xr:uid="{6E1758DC-0428-4024-A057-6863CB48ED0A}"/>
    <cellStyle name="Vírgula 3 4 5 2 2" xfId="3687" xr:uid="{870AAB89-5292-4262-BFDC-6DF2CA294F4B}"/>
    <cellStyle name="Vírgula 3 4 5 2 2 2" xfId="52034" xr:uid="{07A212F1-EEAB-44F3-BA1F-51901F093ADA}"/>
    <cellStyle name="Vírgula 3 4 5 2 2 3" xfId="55341" xr:uid="{EDD8C904-DCD8-4711-8894-9E50308E826A}"/>
    <cellStyle name="Vírgula 3 4 5 2 3" xfId="50340" xr:uid="{CA82A063-2F8A-4258-9E6D-1052F56738C3}"/>
    <cellStyle name="Vírgula 3 4 5 2 4" xfId="48088" xr:uid="{02BA4DD0-B805-4EDD-B5DE-465FB338C5BC}"/>
    <cellStyle name="Vírgula 3 4 5 2 5" xfId="53628" xr:uid="{4B1CE1F2-390A-481B-97A5-102DB09FFFFC}"/>
    <cellStyle name="Vírgula 3 4 5 3" xfId="2818" xr:uid="{4DE8BEB1-1003-4342-8C2F-3CDB8B02F8AF}"/>
    <cellStyle name="Vírgula 3 4 5 3 2" xfId="51167" xr:uid="{31990127-B496-4572-80EF-FF2C43355089}"/>
    <cellStyle name="Vírgula 3 4 5 3 3" xfId="48865" xr:uid="{F9809A38-793A-49BE-B62A-3ADD16C3FE8D}"/>
    <cellStyle name="Vírgula 3 4 5 3 4" xfId="54483" xr:uid="{3BFC8EC5-F156-44AF-BD12-E2913224708E}"/>
    <cellStyle name="Vírgula 3 4 5 4" xfId="45557" xr:uid="{A25B5425-95D4-48D7-8896-F4C08903EAFF}"/>
    <cellStyle name="Vírgula 3 4 5 4 2" xfId="49533" xr:uid="{072B47CE-4F22-4815-98E8-9C0564587B20}"/>
    <cellStyle name="Vírgula 3 4 5 5" xfId="45994" xr:uid="{BFD0F836-8F56-413A-8CB5-B3B37453087D}"/>
    <cellStyle name="Vírgula 3 4 5 6" xfId="47219" xr:uid="{EBE9347A-5A8B-4C86-8C0E-22804F6B2D9E}"/>
    <cellStyle name="Vírgula 3 4 5 7" xfId="44871" xr:uid="{169B69F2-1A7D-4D27-88B8-8C9D78533D29}"/>
    <cellStyle name="Vírgula 3 4 5 8" xfId="44239" xr:uid="{DB6CCBB6-3F4A-4EA1-8493-B174139F7442}"/>
    <cellStyle name="Vírgula 3 4 5 9" xfId="52770" xr:uid="{1EFE1E91-6B6F-4735-91EF-03A377AEBCEF}"/>
    <cellStyle name="Vírgula 3 4 6" xfId="1387" xr:uid="{DF44CF0A-B04F-400E-97DB-CE64901DDCCF}"/>
    <cellStyle name="Vírgula 3 4 6 2" xfId="3098" xr:uid="{EB46F1F6-48EB-4217-97A1-0C1BD520930F}"/>
    <cellStyle name="Vírgula 3 4 6 2 2" xfId="51447" xr:uid="{680E16BD-DD32-4ADD-9971-4ECCD6A9E40D}"/>
    <cellStyle name="Vírgula 3 4 6 2 3" xfId="48960" xr:uid="{F1D51198-1B26-43E0-9AC9-FAAF893AA675}"/>
    <cellStyle name="Vírgula 3 4 6 2 4" xfId="54914" xr:uid="{4AB1DBA9-6437-4034-97A3-B98D175111D9}"/>
    <cellStyle name="Vírgula 3 4 6 3" xfId="49776" xr:uid="{44E21E4C-24B8-474D-9387-936D5185AC39}"/>
    <cellStyle name="Vírgula 3 4 6 4" xfId="47499" xr:uid="{812CBAFB-5B16-4BE7-8C19-8D5308CD6D4E}"/>
    <cellStyle name="Vírgula 3 4 6 5" xfId="53201" xr:uid="{C88998F3-149E-45BD-9C59-2AA51E6F1826}"/>
    <cellStyle name="Vírgula 3 4 7" xfId="4106" xr:uid="{1C9C40EB-164C-4893-A120-2FE79095F62F}"/>
    <cellStyle name="Vírgula 3 4 7 2" xfId="46665" xr:uid="{9B23F92C-72F0-44FF-9D13-0D5A4B13683B}"/>
    <cellStyle name="Vírgula 3 4 7 3" xfId="54056" xr:uid="{8EE1EA4C-8232-41E8-97FF-808B6002F1B8}"/>
    <cellStyle name="Vírgula 3 4 8" xfId="45110" xr:uid="{94F5CC5D-9F21-48F4-80F2-66F24BC8315E}"/>
    <cellStyle name="Vírgula 3 4 9" xfId="45430" xr:uid="{8ABF25D3-561B-480A-A7BD-38A38FB6893F}"/>
    <cellStyle name="Vírgula 3 5" xfId="83" xr:uid="{AA845042-47F2-4DE6-B456-AE00B41D43FB}"/>
    <cellStyle name="Vírgula 3 5 10" xfId="46379" xr:uid="{06AA1004-CCC4-4F84-8EAB-242E7CC95080}"/>
    <cellStyle name="Vírgula 3 5 11" xfId="44605" xr:uid="{43CF229B-8990-4E2A-8AE1-983B3E7E6EF1}"/>
    <cellStyle name="Vírgula 3 5 12" xfId="44147" xr:uid="{12703E4B-D837-48E9-9001-D82DE1E9A4FF}"/>
    <cellStyle name="Vírgula 3 5 13" xfId="600" xr:uid="{9C6E9CC3-F612-4BC6-9961-CFDB05F1EF2A}"/>
    <cellStyle name="Vírgula 3 5 14" xfId="52372" xr:uid="{038C4E81-D4B3-4299-A785-BD350487E380}"/>
    <cellStyle name="Vírgula 3 5 2" xfId="195" xr:uid="{4F8CE0DC-B892-427E-8A59-4504D8262240}"/>
    <cellStyle name="Vírgula 3 5 2 10" xfId="44470" xr:uid="{2E39985C-6EFD-4A8B-8D61-8B2993E03149}"/>
    <cellStyle name="Vírgula 3 5 2 11" xfId="795" xr:uid="{0BA3B177-A8A0-4819-B3C8-D9CED5884C12}"/>
    <cellStyle name="Vírgula 3 5 2 12" xfId="52482" xr:uid="{EF32EAAB-DC4F-4FC0-B9CA-A14EC1FB0B29}"/>
    <cellStyle name="Vírgula 3 5 2 2" xfId="409" xr:uid="{2322DA00-3ABF-47CE-9FC5-FE700A55E5CC}"/>
    <cellStyle name="Vírgula 3 5 2 2 2" xfId="2221" xr:uid="{274ABD79-E8BB-4BAA-AB48-B1E4A5C8DC91}"/>
    <cellStyle name="Vírgula 3 5 2 2 2 2" xfId="3931" xr:uid="{D0FC8A7C-EE9F-4541-9F2B-324C729E71E3}"/>
    <cellStyle name="Vírgula 3 5 2 2 2 2 2" xfId="52278" xr:uid="{581BE228-4176-406B-96A4-0329D05B15F2}"/>
    <cellStyle name="Vírgula 3 5 2 2 2 2 2 2" xfId="55694" xr:uid="{DF9B75D4-1839-44A1-946C-6CFCD90CBD78}"/>
    <cellStyle name="Vírgula 3 5 2 2 2 2 3" xfId="53981" xr:uid="{A89BA36B-1072-4157-BB8D-730A93949D98}"/>
    <cellStyle name="Vírgula 3 5 2 2 2 3" xfId="50574" xr:uid="{26B3C6ED-C424-467A-939C-7559389EAE72}"/>
    <cellStyle name="Vírgula 3 5 2 2 2 3 2" xfId="54835" xr:uid="{28C4B470-307C-4CBC-A8C6-D2EE84C76068}"/>
    <cellStyle name="Vírgula 3 5 2 2 2 4" xfId="48332" xr:uid="{2C6B87E9-6FF1-41DC-8CDB-442636F0E273}"/>
    <cellStyle name="Vírgula 3 5 2 2 2 5" xfId="53122" xr:uid="{CBDFBB77-CB4C-4CA1-8C18-FEC47D9B6D4A}"/>
    <cellStyle name="Vírgula 3 5 2 2 3" xfId="3062" xr:uid="{07938033-FFD7-467B-BD5B-FF514238AEE2}"/>
    <cellStyle name="Vírgula 3 5 2 2 3 2" xfId="51411" xr:uid="{31A7B02D-EAE1-4D8E-8CAA-B29FE4730A32}"/>
    <cellStyle name="Vírgula 3 5 2 2 3 2 2" xfId="55266" xr:uid="{B5D67399-9475-4AAB-A3A3-27EED91F2AA0}"/>
    <cellStyle name="Vírgula 3 5 2 2 3 3" xfId="53553" xr:uid="{EE313F38-3506-4B50-849D-0CE0CC106E25}"/>
    <cellStyle name="Vírgula 3 5 2 2 4" xfId="4462" xr:uid="{E879874A-12A6-4B7C-A4EA-313FEA585713}"/>
    <cellStyle name="Vírgula 3 5 2 2 4 2" xfId="54408" xr:uid="{F4844D07-54D9-44EA-9B6E-276AAC63586C}"/>
    <cellStyle name="Vírgula 3 5 2 2 5" xfId="47463" xr:uid="{25AEBC56-B171-4A50-85B6-F000588BA128}"/>
    <cellStyle name="Vírgula 3 5 2 2 6" xfId="1350" xr:uid="{1E506A7D-77FF-4ACB-9B6B-86E6750AA73C}"/>
    <cellStyle name="Vírgula 3 5 2 2 7" xfId="52695" xr:uid="{DBA7AF17-AAF8-4715-9CFA-3741264C1194}"/>
    <cellStyle name="Vírgula 3 5 2 3" xfId="1667" xr:uid="{935B30A0-6FC9-4A53-8F66-0045AAC7AA2F}"/>
    <cellStyle name="Vírgula 3 5 2 3 2" xfId="3377" xr:uid="{C59E06CE-9045-4BA9-85AD-9108B40CD10F}"/>
    <cellStyle name="Vírgula 3 5 2 3 2 2" xfId="51726" xr:uid="{D7BF4D57-8F2A-4AB2-95EB-E958799872F4}"/>
    <cellStyle name="Vírgula 3 5 2 3 2 2 2" xfId="55480" xr:uid="{706DB2B0-7187-46BB-B2CC-41D39580D330}"/>
    <cellStyle name="Vírgula 3 5 2 3 2 3" xfId="53767" xr:uid="{37C743CB-2537-4BA5-A4A2-085E0F1B83A8}"/>
    <cellStyle name="Vírgula 3 5 2 3 3" xfId="50044" xr:uid="{494F0324-6FF0-47BE-ACAC-C1F28C0164D9}"/>
    <cellStyle name="Vírgula 3 5 2 3 3 2" xfId="54622" xr:uid="{60C3895F-4715-4F7B-B6B3-81BEBF6C85EC}"/>
    <cellStyle name="Vírgula 3 5 2 3 4" xfId="47778" xr:uid="{C7DE785F-4C17-4059-AC79-3E1771A31DF2}"/>
    <cellStyle name="Vírgula 3 5 2 3 5" xfId="52909" xr:uid="{2D4F87B6-AC5C-43D8-AB1C-214FE000D5B9}"/>
    <cellStyle name="Vírgula 3 5 2 4" xfId="2508" xr:uid="{49D12D97-525B-498F-90C6-5482652C1E2F}"/>
    <cellStyle name="Vírgula 3 5 2 4 2" xfId="50859" xr:uid="{BD82162E-D283-4FC1-AE5E-E366EBD9DEAA}"/>
    <cellStyle name="Vírgula 3 5 2 4 2 2" xfId="55053" xr:uid="{EEDB789F-161D-4E7B-9EFC-FB1A89BCA6DC}"/>
    <cellStyle name="Vírgula 3 5 2 4 3" xfId="48619" xr:uid="{34808284-8C8F-4D11-873A-92146913FADE}"/>
    <cellStyle name="Vírgula 3 5 2 4 4" xfId="53340" xr:uid="{C48D6E14-4E1B-4537-8F08-41EA25FD8758}"/>
    <cellStyle name="Vírgula 3 5 2 5" xfId="4248" xr:uid="{FF4DCEC8-B3E4-4868-A344-626467CAD270}"/>
    <cellStyle name="Vírgula 3 5 2 5 2" xfId="46909" xr:uid="{7DCA0814-B97C-4932-B1D9-F87BE94123CF}"/>
    <cellStyle name="Vírgula 3 5 2 5 3" xfId="54195" xr:uid="{08B783B7-FC1D-4D07-9259-33B5AA4E118F}"/>
    <cellStyle name="Vírgula 3 5 2 6" xfId="45770" xr:uid="{C54E4DB2-20BA-4FBF-BDAD-7B7AB673B2A8}"/>
    <cellStyle name="Vírgula 3 5 2 6 2" xfId="49230" xr:uid="{E9FA06AE-C217-43A7-8A8A-ACF6616118D1}"/>
    <cellStyle name="Vírgula 3 5 2 7" xfId="46238" xr:uid="{EEEC82FE-B753-4C1F-AF19-F3D464A1F3F7}"/>
    <cellStyle name="Vírgula 3 5 2 8" xfId="46573" xr:uid="{A7B112FE-3566-4B6D-AD23-4F27ACAC8429}"/>
    <cellStyle name="Vírgula 3 5 2 9" xfId="45071" xr:uid="{74E8590A-9618-4229-B30F-0FB18FDBB221}"/>
    <cellStyle name="Vírgula 3 5 3" xfId="299" xr:uid="{EF7EBC81-9D87-4493-9D83-BCAE39883886}"/>
    <cellStyle name="Vírgula 3 5 3 10" xfId="52585" xr:uid="{CED05AC5-FDAB-42AD-917F-9664895CE3AA}"/>
    <cellStyle name="Vírgula 3 5 3 2" xfId="2027" xr:uid="{56C9144D-2F52-42C9-B6D5-F92207F6ED3A}"/>
    <cellStyle name="Vírgula 3 5 3 2 2" xfId="3737" xr:uid="{2441AC5A-5246-48E8-9400-B200C9D40810}"/>
    <cellStyle name="Vírgula 3 5 3 2 2 2" xfId="52084" xr:uid="{82BB617F-8D9E-4C30-AFE0-51700CEA06E4}"/>
    <cellStyle name="Vírgula 3 5 3 2 2 2 2" xfId="55584" xr:uid="{5614E5A0-0866-460A-ABE6-3D0C185EA720}"/>
    <cellStyle name="Vírgula 3 5 3 2 2 3" xfId="53871" xr:uid="{BFA3B0CC-0495-4048-9572-4F8DFB09FD8D}"/>
    <cellStyle name="Vírgula 3 5 3 2 3" xfId="50389" xr:uid="{7B99D3CE-5AD6-4D8C-9D1A-8017641F156F}"/>
    <cellStyle name="Vírgula 3 5 3 2 3 2" xfId="54725" xr:uid="{BEC126FA-8F33-4C82-948C-07013D6A263E}"/>
    <cellStyle name="Vírgula 3 5 3 2 4" xfId="48138" xr:uid="{6B78B4C2-472F-494B-AC4A-ABEFCC042763}"/>
    <cellStyle name="Vírgula 3 5 3 2 5" xfId="53012" xr:uid="{7B40E563-CD89-4984-A584-524002A68810}"/>
    <cellStyle name="Vírgula 3 5 3 3" xfId="2868" xr:uid="{E8D9DB03-7123-4581-A173-92B85921BAC6}"/>
    <cellStyle name="Vírgula 3 5 3 3 2" xfId="51217" xr:uid="{60E68D85-8900-4CE6-A1D4-0036F098A792}"/>
    <cellStyle name="Vírgula 3 5 3 3 2 2" xfId="55156" xr:uid="{0BE79456-6691-4B36-8E3A-CE0A2DA5E061}"/>
    <cellStyle name="Vírgula 3 5 3 3 3" xfId="48900" xr:uid="{426E5C91-C889-4208-B5A0-2EADDE045087}"/>
    <cellStyle name="Vírgula 3 5 3 3 4" xfId="53443" xr:uid="{86CF805F-0DA8-46E3-BB5C-50C75E7A7F0E}"/>
    <cellStyle name="Vírgula 3 5 3 4" xfId="4352" xr:uid="{E02F9A32-3FBB-485D-BA68-A77D1D520063}"/>
    <cellStyle name="Vírgula 3 5 3 4 2" xfId="49578" xr:uid="{69F0A9CF-5013-4A0D-9A30-08C5839D36EC}"/>
    <cellStyle name="Vírgula 3 5 3 4 3" xfId="54298" xr:uid="{D8B9E3EA-21AC-473F-8106-D5D7FC0B077E}"/>
    <cellStyle name="Vírgula 3 5 3 5" xfId="46044" xr:uid="{D250602A-4ACB-4870-846A-A36E7108DE45}"/>
    <cellStyle name="Vírgula 3 5 3 6" xfId="47269" xr:uid="{8605AA77-4ADA-4E98-81E9-91EF3C81A18C}"/>
    <cellStyle name="Vírgula 3 5 3 7" xfId="44915" xr:uid="{0608B6D7-1D65-419A-B969-5028E3C8C5CA}"/>
    <cellStyle name="Vírgula 3 5 3 8" xfId="44286" xr:uid="{301EB273-2B85-43B9-AB9F-AD9533D20039}"/>
    <cellStyle name="Vírgula 3 5 3 9" xfId="1156" xr:uid="{31B49A65-9817-46D7-A57B-80C247262187}"/>
    <cellStyle name="Vírgula 3 5 4" xfId="1395" xr:uid="{66710403-1B3F-48D6-9BE2-04D692A1EEED}"/>
    <cellStyle name="Vírgula 3 5 4 2" xfId="3106" xr:uid="{BFC62EAB-9CCF-4E81-8A9B-CF9ECEE6C773}"/>
    <cellStyle name="Vírgula 3 5 4 2 2" xfId="51455" xr:uid="{79958213-E987-4775-97DB-C05D52A6BC7D}"/>
    <cellStyle name="Vírgula 3 5 4 2 2 2" xfId="55370" xr:uid="{B012CB3E-F29D-4E53-BFEB-174674235ECA}"/>
    <cellStyle name="Vírgula 3 5 4 2 3" xfId="48967" xr:uid="{A2132C92-2907-40C6-A43C-A21E68EEAE3D}"/>
    <cellStyle name="Vírgula 3 5 4 2 4" xfId="53657" xr:uid="{3808DFD7-7161-4307-97A8-9B47B5FA168E}"/>
    <cellStyle name="Vírgula 3 5 4 3" xfId="49784" xr:uid="{F82BCDD4-3893-4F4D-852A-97085FA2F77F}"/>
    <cellStyle name="Vírgula 3 5 4 3 2" xfId="54512" xr:uid="{F5C2834D-E663-4CAC-ACB8-0C1426E2214C}"/>
    <cellStyle name="Vírgula 3 5 4 4" xfId="47507" xr:uid="{0F0608E2-314F-421E-8ABB-5D72A824DD47}"/>
    <cellStyle name="Vírgula 3 5 4 5" xfId="44782" xr:uid="{EAC460BA-5B28-4234-9CA8-1D9C47B1FBC8}"/>
    <cellStyle name="Vírgula 3 5 4 6" xfId="52799" xr:uid="{02006A69-DCD4-49D3-BBA9-B799DCC1F122}"/>
    <cellStyle name="Vírgula 3 5 5" xfId="1473" xr:uid="{869FE0B2-AC06-43C9-AF98-1167D9A6AC0B}"/>
    <cellStyle name="Vírgula 3 5 5 2" xfId="3183" xr:uid="{244559EF-2842-4F71-B2A8-8D456BF1334E}"/>
    <cellStyle name="Vírgula 3 5 5 2 2" xfId="51532" xr:uid="{0ADA6CBE-5607-4CBD-8973-0F94FC8844D1}"/>
    <cellStyle name="Vírgula 3 5 5 2 3" xfId="54943" xr:uid="{88042B68-B337-4089-8975-AFD13550E3C8}"/>
    <cellStyle name="Vírgula 3 5 5 3" xfId="49859" xr:uid="{2599B113-444D-4ACF-812E-C44956047992}"/>
    <cellStyle name="Vírgula 3 5 5 4" xfId="47584" xr:uid="{C2A9E95B-50E6-4E2D-96A6-171D006BC525}"/>
    <cellStyle name="Vírgula 3 5 5 5" xfId="53230" xr:uid="{6111E98D-0E28-4351-96AB-CF53DA96BABD}"/>
    <cellStyle name="Vírgula 3 5 6" xfId="2314" xr:uid="{650195C3-C3F5-4321-92FF-B8C281E8E8C1}"/>
    <cellStyle name="Vírgula 3 5 6 2" xfId="50665" xr:uid="{5C0B8BDD-F733-40D8-98D9-0C376BD2D126}"/>
    <cellStyle name="Vírgula 3 5 6 3" xfId="48425" xr:uid="{9129C544-EBA0-428F-BB57-1DCC6F9CD94C}"/>
    <cellStyle name="Vírgula 3 5 6 4" xfId="54085" xr:uid="{19E1EB57-F7A2-4169-BA11-E6DE7B18DE13}"/>
    <cellStyle name="Vírgula 3 5 7" xfId="4136" xr:uid="{65345D4D-6796-4B5D-A6F8-AB75476D0E5F}"/>
    <cellStyle name="Vírgula 3 5 7 2" xfId="46715" xr:uid="{797D2397-A695-4073-A026-D5A459504F90}"/>
    <cellStyle name="Vírgula 3 5 8" xfId="45470" xr:uid="{9E954C39-45CB-4A24-84DD-238817CF8759}"/>
    <cellStyle name="Vírgula 3 5 8 2" xfId="49036" xr:uid="{B1C7762A-DED5-4B77-82E6-52CCD49C0B3F}"/>
    <cellStyle name="Vírgula 3 5 9" xfId="45902" xr:uid="{FB98C047-4C41-442D-AEE8-A9A7E3A72E42}"/>
    <cellStyle name="Vírgula 3 6" xfId="146" xr:uid="{CAC412F0-942A-452C-9FDE-F1EC091CCE99}"/>
    <cellStyle name="Vírgula 3 6 10" xfId="44550" xr:uid="{ABE0D621-4C91-4F84-87B5-9A264BF8C557}"/>
    <cellStyle name="Vírgula 3 6 11" xfId="44092" xr:uid="{C2A51DFB-9BE6-486D-8BE0-59BB90B81D97}"/>
    <cellStyle name="Vírgula 3 6 12" xfId="740" xr:uid="{9DBDC237-7126-4CDA-BE95-0F5C81C38961}"/>
    <cellStyle name="Vírgula 3 6 13" xfId="52434" xr:uid="{12CB707E-62F6-4418-BF5C-72B6B1D141BF}"/>
    <cellStyle name="Vírgula 3 6 2" xfId="361" xr:uid="{04E8E7EA-22B1-4D4D-9AE5-C6D66E3DF620}"/>
    <cellStyle name="Vírgula 3 6 2 10" xfId="52647" xr:uid="{DDD07660-6BE4-442D-BB69-0D2F65CB09B4}"/>
    <cellStyle name="Vírgula 3 6 2 2" xfId="1710" xr:uid="{D1BE9F0B-F191-42CC-ADDB-A4F8C4F47C3A}"/>
    <cellStyle name="Vírgula 3 6 2 2 2" xfId="3420" xr:uid="{D1F62AE0-DB20-4C27-A3F5-C42A865FAC65}"/>
    <cellStyle name="Vírgula 3 6 2 2 2 2" xfId="51769" xr:uid="{CA311BD2-58A9-46AA-AC8B-4BE8A85173B8}"/>
    <cellStyle name="Vírgula 3 6 2 2 2 2 2" xfId="55646" xr:uid="{5D25BFE7-5D41-4668-A6E9-1C2BFFA2FC9C}"/>
    <cellStyle name="Vírgula 3 6 2 2 2 3" xfId="53933" xr:uid="{7A865A45-A6EB-454C-8C96-106F8DB76D2E}"/>
    <cellStyle name="Vírgula 3 6 2 2 3" xfId="50085" xr:uid="{15BDBD55-6587-429C-B527-7AC9596C6C9D}"/>
    <cellStyle name="Vírgula 3 6 2 2 3 2" xfId="54787" xr:uid="{3135955E-047F-4738-88C1-6C5F5FB9162F}"/>
    <cellStyle name="Vírgula 3 6 2 2 4" xfId="47821" xr:uid="{4D0944BE-4488-407A-892C-4194EB70D185}"/>
    <cellStyle name="Vírgula 3 6 2 2 5" xfId="53074" xr:uid="{1F4E58D8-154E-4E67-9ABE-7D87C8DF7852}"/>
    <cellStyle name="Vírgula 3 6 2 3" xfId="2551" xr:uid="{300854D7-E67A-4B26-AB8E-390C731FB551}"/>
    <cellStyle name="Vírgula 3 6 2 3 2" xfId="50902" xr:uid="{9A50F078-E313-47B8-9A64-D0ABB98354D8}"/>
    <cellStyle name="Vírgula 3 6 2 3 2 2" xfId="55218" xr:uid="{ABB07054-E0F4-477D-8ABB-D67420D8EA67}"/>
    <cellStyle name="Vírgula 3 6 2 3 3" xfId="48659" xr:uid="{643F457F-C5EF-4BE3-9FD1-48E5B5FA7374}"/>
    <cellStyle name="Vírgula 3 6 2 3 4" xfId="53505" xr:uid="{F0F31AB8-2130-4917-9748-3B7272FB4D50}"/>
    <cellStyle name="Vírgula 3 6 2 4" xfId="4414" xr:uid="{9B7E8537-A14D-41A1-82D8-C2A578C81320}"/>
    <cellStyle name="Vírgula 3 6 2 4 2" xfId="49273" xr:uid="{0E7D969A-0D75-4977-B22E-41500CEDB9E3}"/>
    <cellStyle name="Vírgula 3 6 2 4 3" xfId="54360" xr:uid="{2E5FEE5A-39AE-42CC-AE6C-1E89BB70B2CD}"/>
    <cellStyle name="Vírgula 3 6 2 5" xfId="46183" xr:uid="{6435EB96-7DBE-4E3A-B6F9-DC39A08F2DE4}"/>
    <cellStyle name="Vírgula 3 6 2 6" xfId="46952" xr:uid="{CF15AF56-1CCF-4176-9B4E-D653E8D79F0B}"/>
    <cellStyle name="Vírgula 3 6 2 7" xfId="45018" xr:uid="{32211D02-3DA7-4712-8F34-1795E5F53FB6}"/>
    <cellStyle name="Vírgula 3 6 2 8" xfId="44420" xr:uid="{7CF0D404-F346-4D1C-A1DD-8DC2CC0EF266}"/>
    <cellStyle name="Vírgula 3 6 2 9" xfId="838" xr:uid="{55883A36-13D9-492C-AAE5-F40D36EBFEA7}"/>
    <cellStyle name="Vírgula 3 6 3" xfId="1295" xr:uid="{AE0D6389-0C7D-4E78-9EB6-843CB87690A7}"/>
    <cellStyle name="Vírgula 3 6 3 2" xfId="2166" xr:uid="{F00C2125-EFF8-4D2F-B59A-905F01601C05}"/>
    <cellStyle name="Vírgula 3 6 3 2 2" xfId="3876" xr:uid="{AD8B4148-CA3E-42A9-933F-881BAD4FD8C6}"/>
    <cellStyle name="Vírgula 3 6 3 2 2 2" xfId="52223" xr:uid="{7DEF7384-9B39-473A-857A-E7769015BB4C}"/>
    <cellStyle name="Vírgula 3 6 3 2 2 3" xfId="55432" xr:uid="{BA55D7EB-7717-4F2B-9826-9D1124DE7892}"/>
    <cellStyle name="Vírgula 3 6 3 2 3" xfId="50523" xr:uid="{34CA94B7-07FE-4075-9408-90AE9179CCDE}"/>
    <cellStyle name="Vírgula 3 6 3 2 4" xfId="48277" xr:uid="{26CC3E47-0B86-4022-ADF3-7B5372175B3D}"/>
    <cellStyle name="Vírgula 3 6 3 2 5" xfId="53719" xr:uid="{A86541F0-8671-48F8-8E51-39F2FE654672}"/>
    <cellStyle name="Vírgula 3 6 3 3" xfId="3007" xr:uid="{276DF2B2-828C-479D-8E63-960D4A5DBE53}"/>
    <cellStyle name="Vírgula 3 6 3 3 2" xfId="51356" xr:uid="{AC89AAEB-C08D-4890-9BCB-664DE0BAF0DE}"/>
    <cellStyle name="Vírgula 3 6 3 3 3" xfId="48919" xr:uid="{60DB10C6-6029-4E95-A99B-FA113269C5BC}"/>
    <cellStyle name="Vírgula 3 6 3 3 4" xfId="54574" xr:uid="{87363079-4F21-4EB5-A54B-7263348A326E}"/>
    <cellStyle name="Vírgula 3 6 3 4" xfId="49705" xr:uid="{1DF18D11-7A51-44F3-983D-3BC04D0CDA16}"/>
    <cellStyle name="Vírgula 3 6 3 5" xfId="47408" xr:uid="{3FB990FF-E415-4339-8EDA-D1413D927C12}"/>
    <cellStyle name="Vírgula 3 6 3 6" xfId="44734" xr:uid="{8B42C77E-33CB-4204-96C7-EF570CE10C13}"/>
    <cellStyle name="Vírgula 3 6 3 7" xfId="52861" xr:uid="{CEF6BF05-BBEE-4893-9493-38C1C2F7047F}"/>
    <cellStyle name="Vírgula 3 6 4" xfId="1612" xr:uid="{84AFA56C-DD95-4CA7-8C9F-E7873A8F805C}"/>
    <cellStyle name="Vírgula 3 6 4 2" xfId="3322" xr:uid="{CAF456A3-4716-4E45-B70E-3AE71E1CEE11}"/>
    <cellStyle name="Vírgula 3 6 4 2 2" xfId="51671" xr:uid="{CBA8C74C-3CCD-44CC-B886-45E771663E81}"/>
    <cellStyle name="Vírgula 3 6 4 2 3" xfId="55005" xr:uid="{952D2ED8-325C-4962-922D-FE9318E2AB86}"/>
    <cellStyle name="Vírgula 3 6 4 3" xfId="49993" xr:uid="{EE205C78-BBEE-41C2-A6AE-E017FBD07F8D}"/>
    <cellStyle name="Vírgula 3 6 4 4" xfId="47723" xr:uid="{003FD81E-AE5B-410F-AE05-7C1B188A1B21}"/>
    <cellStyle name="Vírgula 3 6 4 5" xfId="45357" xr:uid="{72AE261A-5DED-4463-8B40-0C014D77F72F}"/>
    <cellStyle name="Vírgula 3 6 4 6" xfId="53292" xr:uid="{115EF832-3720-44FA-9EF7-C163DCB744DA}"/>
    <cellStyle name="Vírgula 3 6 5" xfId="2453" xr:uid="{877993AF-4E12-43B1-B72F-016CBDA7FAF9}"/>
    <cellStyle name="Vírgula 3 6 5 2" xfId="50804" xr:uid="{29E8DF20-0F1C-4DD6-B14E-787958104412}"/>
    <cellStyle name="Vírgula 3 6 5 3" xfId="48564" xr:uid="{89E493DB-EDB1-4859-AC99-81CBD7763B06}"/>
    <cellStyle name="Vírgula 3 6 5 4" xfId="54147" xr:uid="{198C6499-F60F-4A8A-9781-7A6A01B82AEE}"/>
    <cellStyle name="Vírgula 3 6 6" xfId="4199" xr:uid="{F14CB785-62DD-473A-B770-A89047DBF2AB}"/>
    <cellStyle name="Vírgula 3 6 6 2" xfId="46854" xr:uid="{50B0949E-5631-4C1D-936F-87E7D59492CF}"/>
    <cellStyle name="Vírgula 3 6 7" xfId="45417" xr:uid="{6499D75A-584A-42BC-A86D-8E0C43ACFB17}"/>
    <cellStyle name="Vírgula 3 6 7 2" xfId="49175" xr:uid="{0282B23C-3D56-4FD7-AC10-04A20FBC60BF}"/>
    <cellStyle name="Vírgula 3 6 8" xfId="45847" xr:uid="{D06717B6-C05A-47F4-B410-8D7376BBAE3A}"/>
    <cellStyle name="Vírgula 3 6 9" xfId="46518" xr:uid="{0C89D58F-EB31-4C73-AB0F-0667E6E568EF}"/>
    <cellStyle name="Vírgula 3 7" xfId="251" xr:uid="{8F04EBBB-11D9-43F6-B613-677F4ABD2C48}"/>
    <cellStyle name="Vírgula 3 7 10" xfId="44381" xr:uid="{C60156A6-1A19-4CEE-8E02-6658EC125FBA}"/>
    <cellStyle name="Vírgula 3 7 11" xfId="699" xr:uid="{9BEBCFE0-0A16-419D-AA58-53DBCD0FD61A}"/>
    <cellStyle name="Vírgula 3 7 12" xfId="52537" xr:uid="{989A4BB1-33A5-4F21-95FE-3E4D532BD191}"/>
    <cellStyle name="Vírgula 3 7 2" xfId="1255" xr:uid="{790E3769-AAE4-4FC9-AACE-9106F44E1A35}"/>
    <cellStyle name="Vírgula 3 7 2 2" xfId="2126" xr:uid="{84BD2574-27D4-4490-961B-C60990421469}"/>
    <cellStyle name="Vírgula 3 7 2 2 2" xfId="3836" xr:uid="{7A78D7D5-09B1-4115-9A80-2E9C61184A14}"/>
    <cellStyle name="Vírgula 3 7 2 2 2 2" xfId="52183" xr:uid="{E1E12E4D-0246-4EE8-9A63-E18B06047243}"/>
    <cellStyle name="Vírgula 3 7 2 2 2 3" xfId="55536" xr:uid="{EEE11F49-A311-4F2C-BB9B-2EAE7828D4DE}"/>
    <cellStyle name="Vírgula 3 7 2 2 3" xfId="50484" xr:uid="{7D65B6E9-E98C-4AEC-9723-23C5EADC2C88}"/>
    <cellStyle name="Vírgula 3 7 2 2 4" xfId="48237" xr:uid="{C2F642BA-4F6B-4635-A312-F59B1B78AD23}"/>
    <cellStyle name="Vírgula 3 7 2 2 5" xfId="53823" xr:uid="{ADE80EED-76EE-4C26-963E-86F62379D7BA}"/>
    <cellStyle name="Vírgula 3 7 2 3" xfId="2967" xr:uid="{137DA80B-AF20-4173-90DB-ACA162063718}"/>
    <cellStyle name="Vírgula 3 7 2 3 2" xfId="51316" xr:uid="{0E51F0AF-FFD5-4657-9C8D-9638039F1F0A}"/>
    <cellStyle name="Vírgula 3 7 2 3 3" xfId="48910" xr:uid="{A9DC5406-D5EC-463D-81C0-AC90B1596541}"/>
    <cellStyle name="Vírgula 3 7 2 3 4" xfId="54677" xr:uid="{EA56704F-F8C8-4B80-8288-D1899C9C4EDC}"/>
    <cellStyle name="Vírgula 3 7 2 4" xfId="49668" xr:uid="{6ABFB3B2-F0C3-4605-B6A1-DD3EE386957C}"/>
    <cellStyle name="Vírgula 3 7 2 5" xfId="47368" xr:uid="{057D7830-2F4B-48EF-A88B-4E617210F105}"/>
    <cellStyle name="Vírgula 3 7 2 6" xfId="52964" xr:uid="{F5BA03E2-88B5-4083-AF19-FE9083AB022B}"/>
    <cellStyle name="Vírgula 3 7 3" xfId="1572" xr:uid="{E237070E-AC3D-43AA-96F8-8F02E5E85947}"/>
    <cellStyle name="Vírgula 3 7 3 2" xfId="3282" xr:uid="{3B3669FE-81C2-4EF4-B519-DA75F0A847DD}"/>
    <cellStyle name="Vírgula 3 7 3 2 2" xfId="51631" xr:uid="{D4464EE8-7384-4825-8066-330F73949B87}"/>
    <cellStyle name="Vírgula 3 7 3 2 3" xfId="55108" xr:uid="{AE9C9000-D265-4100-94A3-B483B5CC6DDD}"/>
    <cellStyle name="Vírgula 3 7 3 3" xfId="49954" xr:uid="{E94B821F-AD32-4E8D-BE1F-F3496F1836AF}"/>
    <cellStyle name="Vírgula 3 7 3 4" xfId="47683" xr:uid="{EEBEB52E-B219-4FEA-A01A-77CCF8102778}"/>
    <cellStyle name="Vírgula 3 7 3 5" xfId="53395" xr:uid="{569C83BB-C99E-4C36-9B20-9061BBDB7DA6}"/>
    <cellStyle name="Vírgula 3 7 4" xfId="2413" xr:uid="{100E79AD-6D62-4057-A2BE-5621E480FC80}"/>
    <cellStyle name="Vírgula 3 7 4 2" xfId="50764" xr:uid="{998BA99F-A581-4158-890B-FC83567DE39A}"/>
    <cellStyle name="Vírgula 3 7 4 3" xfId="48524" xr:uid="{A68793E0-8F87-4E80-ABA4-90B294CEDE18}"/>
    <cellStyle name="Vírgula 3 7 4 4" xfId="54250" xr:uid="{F4063268-FAD2-479B-82F1-CB005420E673}"/>
    <cellStyle name="Vírgula 3 7 5" xfId="4304" xr:uid="{35EF4AF2-ABCC-479D-85FF-F71E4E4137EA}"/>
    <cellStyle name="Vírgula 3 7 5 2" xfId="46814" xr:uid="{53FD6541-03FB-4588-9188-4C879C52FCEC}"/>
    <cellStyle name="Vírgula 3 7 6" xfId="45687" xr:uid="{C964C73B-C0AD-476A-A830-4E38288B9556}"/>
    <cellStyle name="Vírgula 3 7 6 2" xfId="49135" xr:uid="{F1B9D314-F5C6-43C9-B25F-90E52D50F9A8}"/>
    <cellStyle name="Vírgula 3 7 7" xfId="46143" xr:uid="{FA12ECB4-B72F-4A6E-9F34-F6F624B8323D}"/>
    <cellStyle name="Vírgula 3 7 8" xfId="46478" xr:uid="{F09EDB98-CC68-44CD-AB69-C6C892D8DF3E}"/>
    <cellStyle name="Vírgula 3 7 9" xfId="44641" xr:uid="{2307F8E4-DC2E-40B2-946B-516992AE0261}"/>
    <cellStyle name="Vírgula 3 8" xfId="17" xr:uid="{36345A3F-94CF-4B7D-B3D1-8145CA7F78F0}"/>
    <cellStyle name="Vírgula 3 8 10" xfId="44301" xr:uid="{8866BFF2-35D7-444F-B6BD-00192D3EE618}"/>
    <cellStyle name="Vírgula 3 8 11" xfId="616" xr:uid="{A3AECEFA-E3AB-40AB-90D3-7A7976EEF469}"/>
    <cellStyle name="Vírgula 3 8 12" xfId="52751" xr:uid="{06827B2E-6E04-4DB4-8770-96C55C4EE0EC}"/>
    <cellStyle name="Vírgula 3 8 2" xfId="1172" xr:uid="{00611A10-754A-48BD-9C67-E9F77E55CD89}"/>
    <cellStyle name="Vírgula 3 8 2 2" xfId="2043" xr:uid="{9A270DE0-327E-43B5-BAE0-7AEC74CB19C2}"/>
    <cellStyle name="Vírgula 3 8 2 2 2" xfId="3753" xr:uid="{DE06394E-F130-49AF-8063-30AD32B4846A}"/>
    <cellStyle name="Vírgula 3 8 2 2 2 2" xfId="52100" xr:uid="{4A39AA8A-1C55-427F-850B-44D5F9A104F2}"/>
    <cellStyle name="Vírgula 3 8 2 2 3" xfId="50405" xr:uid="{695C59F8-8BB1-4539-9F1B-56FFBF2405C0}"/>
    <cellStyle name="Vírgula 3 8 2 2 4" xfId="48154" xr:uid="{5F87D513-CBA5-46BF-A00F-5F9C841AEAB5}"/>
    <cellStyle name="Vírgula 3 8 2 2 5" xfId="55322" xr:uid="{0C83EA2A-DA7A-466D-A5BD-6A1B1BC0C899}"/>
    <cellStyle name="Vírgula 3 8 2 3" xfId="2884" xr:uid="{68395190-1E5A-4136-8E95-81A9EE4A22ED}"/>
    <cellStyle name="Vírgula 3 8 2 3 2" xfId="51233" xr:uid="{B4B764DA-418A-42A3-95C0-1EAEC1C548EA}"/>
    <cellStyle name="Vírgula 3 8 2 4" xfId="49593" xr:uid="{ECA75B56-171D-4091-BE9F-3A9114DC83EA}"/>
    <cellStyle name="Vírgula 3 8 2 5" xfId="47285" xr:uid="{315E6DF8-2D48-4921-96BB-A99ED02170DE}"/>
    <cellStyle name="Vírgula 3 8 2 6" xfId="53609" xr:uid="{735C4155-7CCB-4295-BDAD-A9BE9298C283}"/>
    <cellStyle name="Vírgula 3 8 3" xfId="1489" xr:uid="{59FF6E0E-5081-4A82-B68F-62D7DC0C1A55}"/>
    <cellStyle name="Vírgula 3 8 3 2" xfId="3199" xr:uid="{D66EEF8B-C3A6-4DE9-A54D-C021EFFB9C31}"/>
    <cellStyle name="Vírgula 3 8 3 2 2" xfId="51548" xr:uid="{0FB2CDDD-5B4A-48D6-8C2D-4F4E596AF395}"/>
    <cellStyle name="Vírgula 3 8 3 3" xfId="49875" xr:uid="{53EDC554-61B8-4DE9-BAB9-B20967749F62}"/>
    <cellStyle name="Vírgula 3 8 3 4" xfId="47600" xr:uid="{6D16C121-812C-4AB3-B20A-870B3363F248}"/>
    <cellStyle name="Vírgula 3 8 3 5" xfId="54464" xr:uid="{078DED64-EC50-49F4-803F-9D76B01C11B7}"/>
    <cellStyle name="Vírgula 3 8 4" xfId="2330" xr:uid="{8C896104-8F47-4E1E-AD97-9698BAD83487}"/>
    <cellStyle name="Vírgula 3 8 4 2" xfId="50681" xr:uid="{FBBE2D63-0F72-45CB-93D6-DBF4F3049992}"/>
    <cellStyle name="Vírgula 3 8 4 3" xfId="48441" xr:uid="{7DADDF80-BE61-45F2-92C5-7B67C619A69A}"/>
    <cellStyle name="Vírgula 3 8 5" xfId="45130" xr:uid="{CB776C6F-D726-4FE7-A6B4-4DE994ADF4D7}"/>
    <cellStyle name="Vírgula 3 8 5 2" xfId="46731" xr:uid="{618FBA9B-586D-46D9-9E1F-43FA257D3A80}"/>
    <cellStyle name="Vírgula 3 8 6" xfId="45614" xr:uid="{6401A637-E814-4AF2-9E0D-CDD27C1B44E6}"/>
    <cellStyle name="Vírgula 3 8 6 2" xfId="49052" xr:uid="{D089F609-3835-4CBA-A436-A567DBB65935}"/>
    <cellStyle name="Vírgula 3 8 7" xfId="46060" xr:uid="{C4A3A3AB-4A5F-471C-A4DD-EA8D858B4A47}"/>
    <cellStyle name="Vírgula 3 8 8" xfId="46395" xr:uid="{1FE3517A-5858-4DA3-B62D-3AA3AB7EDF83}"/>
    <cellStyle name="Vírgula 3 8 9" xfId="44931" xr:uid="{F48AFA44-EDF6-4ABD-AB39-19193125518D}"/>
    <cellStyle name="Vírgula 3 9" xfId="917" xr:uid="{E0BD846E-869A-44BE-83BF-CAE4F0CB3F5C}"/>
    <cellStyle name="Vírgula 3 9 2" xfId="1789" xr:uid="{1E0C880A-C563-487E-A44C-2F12CA234D34}"/>
    <cellStyle name="Vírgula 3 9 2 2" xfId="3499" xr:uid="{50417D5E-30D8-49FA-9A8A-92EA977CCD8F}"/>
    <cellStyle name="Vírgula 3 9 2 2 2" xfId="51846" xr:uid="{4835B9FD-8BE6-45DE-9F79-40C4FB643EFE}"/>
    <cellStyle name="Vírgula 3 9 2 3" xfId="50156" xr:uid="{49AD24DC-4D47-4ADE-9102-4609CE0E4C85}"/>
    <cellStyle name="Vírgula 3 9 2 4" xfId="47900" xr:uid="{52DC9320-6510-4067-B87F-3E174C46C8C6}"/>
    <cellStyle name="Vírgula 3 9 2 5" xfId="54895" xr:uid="{7D95CC71-B149-4A54-BD8A-DA8D4FB32F03}"/>
    <cellStyle name="Vírgula 3 9 3" xfId="2630" xr:uid="{13052647-DE2C-498F-98D6-B3E0F543F7BD}"/>
    <cellStyle name="Vírgula 3 9 3 2" xfId="50979" xr:uid="{98F96D6F-3F7D-4B58-868D-08D1F6CC35CF}"/>
    <cellStyle name="Vírgula 3 9 3 3" xfId="48736" xr:uid="{D5CD71C5-E078-4CEF-9299-0BBC3FB0994A}"/>
    <cellStyle name="Vírgula 3 9 4" xfId="45506" xr:uid="{2F1DF15D-3121-401A-B63D-FBCB835966B3}"/>
    <cellStyle name="Vírgula 3 9 4 2" xfId="47031" xr:uid="{F0BFEEB1-F2DE-4725-8A39-ECE74222A447}"/>
    <cellStyle name="Vírgula 3 9 5" xfId="45938" xr:uid="{C78BD9DF-C818-422E-B086-3826C9332636}"/>
    <cellStyle name="Vírgula 3 9 5 2" xfId="49347" xr:uid="{AB426318-E4C1-4EFD-B964-C101A0B17D59}"/>
    <cellStyle name="Vírgula 3 9 6" xfId="46325" xr:uid="{3DC25AD2-A529-4BC3-BB24-9408F6FB4A66}"/>
    <cellStyle name="Vírgula 3 9 7" xfId="44819" xr:uid="{D7A8EAE0-C0BE-4E8F-8EC1-3C040F0CDBE7}"/>
    <cellStyle name="Vírgula 3 9 8" xfId="44183" xr:uid="{947CA861-6F6B-44AF-8621-A10261F19397}"/>
    <cellStyle name="Vírgula 3 9 9" xfId="53182" xr:uid="{AB62F9C3-C153-4E14-B376-D9D4B87F6858}"/>
    <cellStyle name="Vírgula 4" xfId="7" xr:uid="{F2F7C23F-8503-4A28-8F2D-607648A40F38}"/>
    <cellStyle name="Vírgula 4 10" xfId="960" xr:uid="{71F2A9E4-970B-49BE-A74E-1D71A40D2E0F}"/>
    <cellStyle name="Vírgula 4 10 2" xfId="1832" xr:uid="{4C696D90-2ABD-4B01-AC48-89898F8B397B}"/>
    <cellStyle name="Vírgula 4 10 2 2" xfId="3542" xr:uid="{F92399E7-751F-46D4-A82E-7688B0699EA9}"/>
    <cellStyle name="Vírgula 4 10 2 2 2" xfId="51889" xr:uid="{9EAF58C1-0F1D-4252-BD65-EA8FCECA02F1}"/>
    <cellStyle name="Vírgula 4 10 2 3" xfId="50197" xr:uid="{53196604-47D6-4C15-B54F-C3F1CDFCD253}"/>
    <cellStyle name="Vírgula 4 10 2 4" xfId="47943" xr:uid="{220CE1B4-061D-4ECB-B0B1-9ED1F7776876}"/>
    <cellStyle name="Vírgula 4 10 3" xfId="2673" xr:uid="{BB27299F-F208-47B6-A7DD-4550EA583376}"/>
    <cellStyle name="Vírgula 4 10 3 2" xfId="51022" xr:uid="{DBB877E2-5A23-46A1-9803-44EF3739F02F}"/>
    <cellStyle name="Vírgula 4 10 3 3" xfId="48778" xr:uid="{BC5C58E8-54C7-404D-93F1-120CDA67C51C}"/>
    <cellStyle name="Vírgula 4 10 4" xfId="49390" xr:uid="{326CEBBB-35C8-46FD-B343-E36204E1663A}"/>
    <cellStyle name="Vírgula 4 10 5" xfId="47074" xr:uid="{0AA5D008-B4BA-4132-A4D2-66B8BDBC6D05}"/>
    <cellStyle name="Vírgula 4 10 6" xfId="44697" xr:uid="{6A9B17DB-63CC-4325-9E1F-1AAA9A34269D}"/>
    <cellStyle name="Vírgula 4 10 7" xfId="54057" xr:uid="{93925816-CC3E-4400-B674-B786C95FC3F6}"/>
    <cellStyle name="Vírgula 4 11" xfId="1053" xr:uid="{E5D51FCD-3860-479F-9CE6-CC9A6279EDF3}"/>
    <cellStyle name="Vírgula 4 11 2" xfId="1924" xr:uid="{B7CB2FA8-391B-4253-8852-65741EA81EF0}"/>
    <cellStyle name="Vírgula 4 11 2 2" xfId="3634" xr:uid="{31F9AE33-5A54-45A8-AEBB-8E50CDCD4AC5}"/>
    <cellStyle name="Vírgula 4 11 2 2 2" xfId="51981" xr:uid="{46267CE2-80C5-4AAF-817B-F5D2D281D08C}"/>
    <cellStyle name="Vírgula 4 11 2 3" xfId="50287" xr:uid="{ABE3A060-3FF3-4B7E-A27E-1F9141439701}"/>
    <cellStyle name="Vírgula 4 11 2 4" xfId="48035" xr:uid="{BE88426B-5B83-43FE-B4FD-357E84CBC141}"/>
    <cellStyle name="Vírgula 4 11 3" xfId="2765" xr:uid="{DC3C8D84-3563-4B52-99D6-29B11993B558}"/>
    <cellStyle name="Vírgula 4 11 3 2" xfId="51114" xr:uid="{9E1FDA28-BFFA-4ED4-918F-225105711E7D}"/>
    <cellStyle name="Vírgula 4 11 4" xfId="49480" xr:uid="{D6D06C6D-E69A-4297-881D-DA8057A57AB7}"/>
    <cellStyle name="Vírgula 4 11 5" xfId="47166" xr:uid="{FD5E2042-5117-4C6C-B1F1-80E07564511E}"/>
    <cellStyle name="Vírgula 4 11 6" xfId="45316" xr:uid="{CE7F1957-162F-466D-8C83-98C67BB1C228}"/>
    <cellStyle name="Vírgula 4 12" xfId="3974" xr:uid="{CA8117D6-58CD-4911-B00F-8CF86BD9C3D7}"/>
    <cellStyle name="Vírgula 4 12 2" xfId="48978" xr:uid="{1BFB1409-DAF1-4C42-9231-B545C55EA22E}"/>
    <cellStyle name="Vírgula 4 12 3" xfId="46612" xr:uid="{7C753853-4EC0-4B03-9AB6-7B1F30028F08}"/>
    <cellStyle name="Vírgula 4 13" xfId="4107" xr:uid="{ED413366-B62B-45E5-9CA6-AD63D15F9D8C}"/>
    <cellStyle name="Vírgula 4 13 2" xfId="45105" xr:uid="{78058FA0-BCDF-4099-A61E-59EF7F510273}"/>
    <cellStyle name="Vírgula 4 14" xfId="43972" xr:uid="{667E8BCB-6024-4368-A2D5-A72380AAA959}"/>
    <cellStyle name="Vírgula 4 14 2" xfId="45395" xr:uid="{ED89FE8E-BF3F-4DD6-B174-0D6917FEF1FD}"/>
    <cellStyle name="Vírgula 4 15" xfId="44033" xr:uid="{E9544CCE-0218-44FD-B44E-3E8A9CCE4825}"/>
    <cellStyle name="Vírgula 4 15 2" xfId="45812" xr:uid="{2092DC60-9229-4F75-B5B3-2390E7C33971}"/>
    <cellStyle name="Vírgula 4 16" xfId="46281" xr:uid="{E5AEA12F-C5DF-4067-82C8-A6A992DE6970}"/>
    <cellStyle name="Vírgula 4 17" xfId="44513" xr:uid="{F5F8361C-F7E6-41A5-944E-48785554D2CA}"/>
    <cellStyle name="Vírgula 4 18" xfId="44055" xr:uid="{9450007A-93AF-4F08-B47C-A326D8722A45}"/>
    <cellStyle name="Vírgula 4 19" xfId="514" xr:uid="{49D682D5-44C4-44A7-952C-EE330279735E}"/>
    <cellStyle name="Vírgula 4 2" xfId="11" xr:uid="{C7C693AE-FAE1-46FD-BBE1-02E27E1A6847}"/>
    <cellStyle name="Vírgula 4 2 10" xfId="2278" xr:uid="{76B5AAC3-A181-4167-8C06-A5A6E8306E1A}"/>
    <cellStyle name="Vírgula 4 2 10 2" xfId="50629" xr:uid="{47DD6CBE-F2D1-4020-AB97-DE697443D296}"/>
    <cellStyle name="Vírgula 4 2 10 3" xfId="48389" xr:uid="{B484880C-B7B3-4E81-8245-C20EC38FEE97}"/>
    <cellStyle name="Vírgula 4 2 10 4" xfId="54058" xr:uid="{A7C073AB-662F-40E2-B550-DA79C9DEB8D5}"/>
    <cellStyle name="Vírgula 4 2 11" xfId="3992" xr:uid="{2125A8CB-AD4C-43C0-997D-A116595F69F3}"/>
    <cellStyle name="Vírgula 4 2 11 2" xfId="48999" xr:uid="{8492F67B-EF6D-4CD7-940D-56672E7D0844}"/>
    <cellStyle name="Vírgula 4 2 11 3" xfId="46633" xr:uid="{1AC5DB53-CF42-4FB9-A546-3442F68847CF}"/>
    <cellStyle name="Vírgula 4 2 12" xfId="4108" xr:uid="{1CF793D6-6DB2-4204-8AD1-47DB216C6CB6}"/>
    <cellStyle name="Vírgula 4 2 12 2" xfId="45407" xr:uid="{1970604D-0343-4451-8000-B1264F864D01}"/>
    <cellStyle name="Vírgula 4 2 13" xfId="45837" xr:uid="{858C13E2-27A7-49E9-936E-BA61284E2599}"/>
    <cellStyle name="Vírgula 4 2 14" xfId="46294" xr:uid="{DF4D11AA-D4E1-46F1-B81F-418682BFAC5E}"/>
    <cellStyle name="Vírgula 4 2 15" xfId="44540" xr:uid="{94DF49FB-AF87-48D2-B59D-476A12C6E0EC}"/>
    <cellStyle name="Vírgula 4 2 16" xfId="44082" xr:uid="{A542100C-7831-461D-BB8B-9A567EFC23C5}"/>
    <cellStyle name="Vírgula 4 2 17" xfId="540" xr:uid="{2F634D48-0328-4D27-A8A6-38ED53EB1125}"/>
    <cellStyle name="Vírgula 4 2 18" xfId="52345" xr:uid="{9553010A-0E17-4B79-822B-537FA62670EE}"/>
    <cellStyle name="Vírgula 4 2 2" xfId="87" xr:uid="{E9C1FC79-4C9A-455D-922C-4DB2EEC2BE59}"/>
    <cellStyle name="Vírgula 4 2 2 10" xfId="46468" xr:uid="{12012B20-6233-4768-A64C-83C8FAD2E09D}"/>
    <cellStyle name="Vírgula 4 2 2 11" xfId="44621" xr:uid="{EDD67890-F4CD-4218-992A-3C62F8039778}"/>
    <cellStyle name="Vírgula 4 2 2 12" xfId="44163" xr:uid="{3EA9ED4E-8DF9-49C3-AE9C-200765431A70}"/>
    <cellStyle name="Vírgula 4 2 2 13" xfId="571" xr:uid="{700F48BA-3268-4911-9A2C-1B0242183E36}"/>
    <cellStyle name="Vírgula 4 2 2 14" xfId="52376" xr:uid="{3CCC88FE-25B1-42E1-8B6D-B38F95EE74AE}"/>
    <cellStyle name="Vírgula 4 2 2 2" xfId="105" xr:uid="{92BABC9F-3E8E-44C4-A7E4-66640CE6E54C}"/>
    <cellStyle name="Vírgula 4 2 2 2 10" xfId="44486" xr:uid="{B0DC7751-DD5B-4D9A-AABE-AA9B29EAEEBE}"/>
    <cellStyle name="Vírgula 4 2 2 2 11" xfId="811" xr:uid="{A22A5452-0A15-4676-9AFD-CD7793693127}"/>
    <cellStyle name="Vírgula 4 2 2 2 12" xfId="52394" xr:uid="{DB149FBE-3A2B-4117-8C29-FAB8C0F81C3E}"/>
    <cellStyle name="Vírgula 4 2 2 2 2" xfId="217" xr:uid="{618097A0-8CB8-4A3F-BE36-52A2544A06A8}"/>
    <cellStyle name="Vírgula 4 2 2 2 2 2" xfId="431" xr:uid="{8827A548-200B-4DAB-8965-80CC7C4EE838}"/>
    <cellStyle name="Vírgula 4 2 2 2 2 2 2" xfId="3947" xr:uid="{2C2378AC-1779-4135-8C89-D912987572EC}"/>
    <cellStyle name="Vírgula 4 2 2 2 2 2 2 2" xfId="52294" xr:uid="{3E2E5104-D9D9-43B4-8640-4D299961FFC2}"/>
    <cellStyle name="Vírgula 4 2 2 2 2 2 2 2 2" xfId="55716" xr:uid="{8FE0A117-0E99-4B78-82EA-C66BA17F725D}"/>
    <cellStyle name="Vírgula 4 2 2 2 2 2 2 2 3" xfId="54003" xr:uid="{10CA3B86-6AEE-44CB-A454-FEA82B554FB7}"/>
    <cellStyle name="Vírgula 4 2 2 2 2 2 2 3" xfId="54857" xr:uid="{4960CECD-D2E0-432C-A570-61D346CF95D8}"/>
    <cellStyle name="Vírgula 4 2 2 2 2 2 2 4" xfId="53144" xr:uid="{9BB32A45-9B6D-4297-8E98-4EFED33224F3}"/>
    <cellStyle name="Vírgula 4 2 2 2 2 2 3" xfId="4484" xr:uid="{00C6B907-BDE7-4BE6-9826-151CDA726693}"/>
    <cellStyle name="Vírgula 4 2 2 2 2 2 3 2" xfId="50588" xr:uid="{40A39AA2-C982-4F60-8105-FF50A49BB2C4}"/>
    <cellStyle name="Vírgula 4 2 2 2 2 2 3 2 2" xfId="55288" xr:uid="{385D27CB-320F-4AF8-BA4F-B3DBC9C69D68}"/>
    <cellStyle name="Vírgula 4 2 2 2 2 2 3 3" xfId="53575" xr:uid="{0A1FA618-41A8-4C36-A4C4-70A24B540E07}"/>
    <cellStyle name="Vírgula 4 2 2 2 2 2 4" xfId="48348" xr:uid="{4982ED91-A58A-4F83-99A8-B6BF51D9DA4F}"/>
    <cellStyle name="Vírgula 4 2 2 2 2 2 4 2" xfId="54430" xr:uid="{E2C03A36-17E7-458A-ABC8-C38B40CBE032}"/>
    <cellStyle name="Vírgula 4 2 2 2 2 2 5" xfId="2237" xr:uid="{E114054C-F9FF-4FC4-B5B3-7E06046DED2D}"/>
    <cellStyle name="Vírgula 4 2 2 2 2 2 6" xfId="52717" xr:uid="{21F4C207-43E4-4494-A19D-8D54AA38D11E}"/>
    <cellStyle name="Vírgula 4 2 2 2 2 3" xfId="3078" xr:uid="{A2B5A424-73CF-4A7A-952E-EF474F18D97F}"/>
    <cellStyle name="Vírgula 4 2 2 2 2 3 2" xfId="51427" xr:uid="{E475846C-2427-469E-B743-88AF37AD9BEF}"/>
    <cellStyle name="Vírgula 4 2 2 2 2 3 2 2" xfId="55502" xr:uid="{E2953E94-9D8D-4354-B543-027B9C05A112}"/>
    <cellStyle name="Vírgula 4 2 2 2 2 3 2 3" xfId="53789" xr:uid="{4AD4757B-26A5-4750-8777-CDF876493664}"/>
    <cellStyle name="Vírgula 4 2 2 2 2 3 3" xfId="54644" xr:uid="{80CEE7A3-2984-480E-8DEF-9DF2882EB0B6}"/>
    <cellStyle name="Vírgula 4 2 2 2 2 3 4" xfId="52931" xr:uid="{08F003C5-CC9C-4C1A-831E-CF7DFE50C5AA}"/>
    <cellStyle name="Vírgula 4 2 2 2 2 4" xfId="4270" xr:uid="{2965FDB6-7E9F-493B-89E0-2F1C965980BF}"/>
    <cellStyle name="Vírgula 4 2 2 2 2 4 2" xfId="49759" xr:uid="{A81DBE93-C4BA-4E79-94F5-9B52D9CB75A9}"/>
    <cellStyle name="Vírgula 4 2 2 2 2 4 2 2" xfId="55075" xr:uid="{9845A37E-DBFB-4D62-893B-562D0321B999}"/>
    <cellStyle name="Vírgula 4 2 2 2 2 4 3" xfId="53362" xr:uid="{8E7F40CF-0868-4820-95A5-91309F460112}"/>
    <cellStyle name="Vírgula 4 2 2 2 2 5" xfId="47479" xr:uid="{C2F4290B-84B5-4A2B-9A41-88448D284334}"/>
    <cellStyle name="Vírgula 4 2 2 2 2 5 2" xfId="54217" xr:uid="{EBE84273-AA73-426C-A659-7B46A9AB1D52}"/>
    <cellStyle name="Vírgula 4 2 2 2 2 6" xfId="1366" xr:uid="{B2E67796-16AD-4A5E-8B92-98FC6A4E4013}"/>
    <cellStyle name="Vírgula 4 2 2 2 2 7" xfId="52504" xr:uid="{8C0B6F43-620F-412E-B160-514B0CD110E1}"/>
    <cellStyle name="Vírgula 4 2 2 2 3" xfId="321" xr:uid="{E036BDF9-D5A9-415A-AF9E-5D097439043B}"/>
    <cellStyle name="Vírgula 4 2 2 2 3 2" xfId="3393" xr:uid="{6E3624E9-9F35-404E-A95D-FE95733A249C}"/>
    <cellStyle name="Vírgula 4 2 2 2 3 2 2" xfId="51742" xr:uid="{DC8B8B64-3F27-4777-986F-D7FB75022DD9}"/>
    <cellStyle name="Vírgula 4 2 2 2 3 2 2 2" xfId="55606" xr:uid="{CB8F5677-F5B2-4E59-AC1A-9D6885DC2294}"/>
    <cellStyle name="Vírgula 4 2 2 2 3 2 2 3" xfId="53893" xr:uid="{C7CFB863-6580-49E0-A270-913D5ADC9990}"/>
    <cellStyle name="Vírgula 4 2 2 2 3 2 3" xfId="54747" xr:uid="{9949F735-2C57-499C-BCF0-C02DF38D2150}"/>
    <cellStyle name="Vírgula 4 2 2 2 3 2 4" xfId="53034" xr:uid="{C5689479-0254-45B5-AF3C-F2099F8A57EF}"/>
    <cellStyle name="Vírgula 4 2 2 2 3 3" xfId="4374" xr:uid="{79EC7097-FA5D-4652-9948-297D054E6B27}"/>
    <cellStyle name="Vírgula 4 2 2 2 3 3 2" xfId="50058" xr:uid="{7A3DFD28-B098-4272-B78C-70D2165527C4}"/>
    <cellStyle name="Vírgula 4 2 2 2 3 3 2 2" xfId="55178" xr:uid="{29CCD174-7F5B-4C98-84CB-9CCC87C7D86E}"/>
    <cellStyle name="Vírgula 4 2 2 2 3 3 3" xfId="53465" xr:uid="{D34A6CD7-32D8-484B-865B-93AD8FAA2F59}"/>
    <cellStyle name="Vírgula 4 2 2 2 3 4" xfId="47794" xr:uid="{FD6ECFA6-D393-4E67-8B35-162BA4E42760}"/>
    <cellStyle name="Vírgula 4 2 2 2 3 4 2" xfId="54320" xr:uid="{1F6D79A3-0026-466B-A894-A4CF5870BC50}"/>
    <cellStyle name="Vírgula 4 2 2 2 3 5" xfId="1683" xr:uid="{F091A0D8-38C0-42F6-B9CF-8CBB9D710C34}"/>
    <cellStyle name="Vírgula 4 2 2 2 3 6" xfId="52607" xr:uid="{823CF518-B91D-4763-8C6A-7274A4058E1C}"/>
    <cellStyle name="Vírgula 4 2 2 2 4" xfId="2524" xr:uid="{A9073BA7-7274-4491-89F0-1FE1F6BF6B8A}"/>
    <cellStyle name="Vírgula 4 2 2 2 4 2" xfId="50875" xr:uid="{C93B3218-55CE-45D0-9274-7813E1CF7CAE}"/>
    <cellStyle name="Vírgula 4 2 2 2 4 2 2" xfId="55392" xr:uid="{88FF43F8-FB89-44AD-90DB-F88A72FBA714}"/>
    <cellStyle name="Vírgula 4 2 2 2 4 2 3" xfId="53679" xr:uid="{D84C6567-0EFF-4D00-B4D4-E76D42BDE006}"/>
    <cellStyle name="Vírgula 4 2 2 2 4 3" xfId="48635" xr:uid="{D8A23B69-AD5A-4A94-80C2-C10CB635E4F3}"/>
    <cellStyle name="Vírgula 4 2 2 2 4 3 2" xfId="54534" xr:uid="{77D552A2-2A3B-478D-B2F1-665230E910C5}"/>
    <cellStyle name="Vírgula 4 2 2 2 4 4" xfId="52821" xr:uid="{5D107CC9-12ED-426B-A08A-8C7B85A80C63}"/>
    <cellStyle name="Vírgula 4 2 2 2 5" xfId="4158" xr:uid="{2316F4D3-3EF0-417A-9A31-6C503AC976A1}"/>
    <cellStyle name="Vírgula 4 2 2 2 5 2" xfId="46925" xr:uid="{349415BC-6788-4584-A383-471F922CCD2D}"/>
    <cellStyle name="Vírgula 4 2 2 2 5 2 2" xfId="54965" xr:uid="{4D244ACC-3AA3-4917-9135-3F1C4145A1A8}"/>
    <cellStyle name="Vírgula 4 2 2 2 5 3" xfId="45270" xr:uid="{1171FE69-B993-4AEB-8543-2A6FD2093A9C}"/>
    <cellStyle name="Vírgula 4 2 2 2 5 4" xfId="53252" xr:uid="{264494B0-4378-4315-9561-6FD25758C1B0}"/>
    <cellStyle name="Vírgula 4 2 2 2 6" xfId="45786" xr:uid="{E8BDBDEE-32BC-48E1-B66C-5741A4571C64}"/>
    <cellStyle name="Vírgula 4 2 2 2 6 2" xfId="49246" xr:uid="{0212993F-3369-43E9-BE48-59854CE4C777}"/>
    <cellStyle name="Vírgula 4 2 2 2 6 3" xfId="54107" xr:uid="{3D6D3E33-06B4-4E9B-AFCE-F6E5E4EFA1DB}"/>
    <cellStyle name="Vírgula 4 2 2 2 7" xfId="46254" xr:uid="{34FB48B9-C21F-4910-8C1E-5CCBE19668CF}"/>
    <cellStyle name="Vírgula 4 2 2 2 8" xfId="46589" xr:uid="{F72A3CDE-B158-4CF2-A64F-2EC0521834DB}"/>
    <cellStyle name="Vírgula 4 2 2 2 9" xfId="45086" xr:uid="{CF2D3752-3641-4847-A037-C007E0CB78EC}"/>
    <cellStyle name="Vírgula 4 2 2 3" xfId="199" xr:uid="{5AA5A1C7-F1BB-4194-A3E3-A71135CB8FDE}"/>
    <cellStyle name="Vírgula 4 2 2 3 10" xfId="689" xr:uid="{8511A264-D069-4BBA-AEFF-D7FC617A2F0F}"/>
    <cellStyle name="Vírgula 4 2 2 3 11" xfId="52486" xr:uid="{09D8A8B8-8EBC-42CC-A0EE-1F2F11327E9A}"/>
    <cellStyle name="Vírgula 4 2 2 3 2" xfId="413" xr:uid="{469CCAAA-47AC-4BBB-8BF0-CBA3B66E008E}"/>
    <cellStyle name="Vírgula 4 2 2 3 2 2" xfId="2116" xr:uid="{361C5A1C-B5CA-4C8C-AC14-13B3F6607E9E}"/>
    <cellStyle name="Vírgula 4 2 2 3 2 2 2" xfId="3826" xr:uid="{1ED691EC-4ADC-4832-B885-98B99F10DD57}"/>
    <cellStyle name="Vírgula 4 2 2 3 2 2 2 2" xfId="52173" xr:uid="{93363052-D11B-4DAD-9215-A9FD2ECE4A9D}"/>
    <cellStyle name="Vírgula 4 2 2 3 2 2 2 2 2" xfId="55698" xr:uid="{D3CA9A07-AC0E-4076-9F88-8687A293A9C6}"/>
    <cellStyle name="Vírgula 4 2 2 3 2 2 2 3" xfId="53985" xr:uid="{434C0028-0B04-4FD8-9884-97BA6CDFDD44}"/>
    <cellStyle name="Vírgula 4 2 2 3 2 2 3" xfId="50474" xr:uid="{F2210A75-C612-4CC5-99FF-9D39075951FB}"/>
    <cellStyle name="Vírgula 4 2 2 3 2 2 3 2" xfId="54839" xr:uid="{656C948A-75A8-43D6-9D5E-A01EC179F622}"/>
    <cellStyle name="Vírgula 4 2 2 3 2 2 4" xfId="48227" xr:uid="{A873F50C-B839-4200-B4CB-A39B509F5204}"/>
    <cellStyle name="Vírgula 4 2 2 3 2 2 5" xfId="53126" xr:uid="{5A58DE92-8266-47E1-B27D-FF5DC1596682}"/>
    <cellStyle name="Vírgula 4 2 2 3 2 3" xfId="2957" xr:uid="{E15E6ACD-11B7-4431-A3AE-5618AADE5705}"/>
    <cellStyle name="Vírgula 4 2 2 3 2 3 2" xfId="51306" xr:uid="{F7A884CD-7E45-4518-8F2E-C979EA125D77}"/>
    <cellStyle name="Vírgula 4 2 2 3 2 3 2 2" xfId="55270" xr:uid="{6A77F564-97C4-4110-9429-E25AA6F794C4}"/>
    <cellStyle name="Vírgula 4 2 2 3 2 3 3" xfId="53557" xr:uid="{A94C746E-B4AB-449B-851F-AA1DE1A849A2}"/>
    <cellStyle name="Vírgula 4 2 2 3 2 4" xfId="4466" xr:uid="{A1EA4654-A7CA-4C74-B0BC-B85D8CA589D7}"/>
    <cellStyle name="Vírgula 4 2 2 3 2 4 2" xfId="49659" xr:uid="{2B519312-4AF3-4625-B029-43541DD1C439}"/>
    <cellStyle name="Vírgula 4 2 2 3 2 4 3" xfId="54412" xr:uid="{705F799E-E07B-4CC1-BED3-AA00D525F334}"/>
    <cellStyle name="Vírgula 4 2 2 3 2 5" xfId="47358" xr:uid="{62F25106-0145-40C0-BCB6-03B19C6B193E}"/>
    <cellStyle name="Vírgula 4 2 2 3 2 6" xfId="1245" xr:uid="{220FE777-4C3F-4E58-8E2B-CBAD3DD7CCBA}"/>
    <cellStyle name="Vírgula 4 2 2 3 2 7" xfId="52699" xr:uid="{433DB944-F1D5-4E15-AE80-0BD03FAFD4CE}"/>
    <cellStyle name="Vírgula 4 2 2 3 3" xfId="1562" xr:uid="{32E94F86-4028-45C0-8025-987F2E5295F0}"/>
    <cellStyle name="Vírgula 4 2 2 3 3 2" xfId="3272" xr:uid="{4CD73850-1230-482F-80D8-294710783B47}"/>
    <cellStyle name="Vírgula 4 2 2 3 3 2 2" xfId="51621" xr:uid="{B51FBB3B-06A1-4A07-A8C4-A30121BCDD8C}"/>
    <cellStyle name="Vírgula 4 2 2 3 3 2 2 2" xfId="55484" xr:uid="{5950E955-7384-41A1-BA0A-30015265E680}"/>
    <cellStyle name="Vírgula 4 2 2 3 3 2 3" xfId="53771" xr:uid="{9D499D31-F874-471F-A1DF-C7787CACB9E8}"/>
    <cellStyle name="Vírgula 4 2 2 3 3 3" xfId="49944" xr:uid="{6EED9E86-5E93-4DA2-8897-0FFAE8A311F1}"/>
    <cellStyle name="Vírgula 4 2 2 3 3 3 2" xfId="54626" xr:uid="{D70760FD-AA67-4EC1-A94F-B9472DE1F78B}"/>
    <cellStyle name="Vírgula 4 2 2 3 3 4" xfId="47673" xr:uid="{FA56EFAD-7206-4DF6-B78D-C3FE55A55702}"/>
    <cellStyle name="Vírgula 4 2 2 3 3 5" xfId="52913" xr:uid="{14869530-F9AE-47C3-9BBB-66EA3B017E88}"/>
    <cellStyle name="Vírgula 4 2 2 3 4" xfId="2403" xr:uid="{0D883220-AA33-4F6A-B449-E70079E8C1CB}"/>
    <cellStyle name="Vírgula 4 2 2 3 4 2" xfId="50754" xr:uid="{F362B019-DB65-4E23-9452-65558B20EBF6}"/>
    <cellStyle name="Vírgula 4 2 2 3 4 2 2" xfId="55057" xr:uid="{6BC3B020-8D5A-4540-97A1-34AD6755732C}"/>
    <cellStyle name="Vírgula 4 2 2 3 4 3" xfId="48514" xr:uid="{6CF1CDBB-D59B-499F-B796-22E0F0E78ECC}"/>
    <cellStyle name="Vírgula 4 2 2 3 4 4" xfId="53344" xr:uid="{23C3309B-4FD6-457A-9FF3-A558F167AABC}"/>
    <cellStyle name="Vírgula 4 2 2 3 5" xfId="4252" xr:uid="{3CD6D609-2635-4EC4-B256-583DCB85976B}"/>
    <cellStyle name="Vírgula 4 2 2 3 5 2" xfId="49125" xr:uid="{8F6AB23B-4EA6-40A4-9987-2F1EAA5C5ACD}"/>
    <cellStyle name="Vírgula 4 2 2 3 5 3" xfId="45678" xr:uid="{6C26D676-5B00-4A88-9EFE-CEF5C84B1602}"/>
    <cellStyle name="Vírgula 4 2 2 3 5 4" xfId="54199" xr:uid="{2ABB3927-DA42-4F2D-BC3A-60517C87F28C}"/>
    <cellStyle name="Vírgula 4 2 2 3 6" xfId="46133" xr:uid="{D0B8D479-C723-43EB-B23D-57E0FC09CE2B}"/>
    <cellStyle name="Vírgula 4 2 2 3 7" xfId="46804" xr:uid="{A2B44BF4-3E1C-4E38-BAA4-C846CCDBDA0C}"/>
    <cellStyle name="Vírgula 4 2 2 3 8" xfId="45004" xr:uid="{7221491C-BCA9-49BD-9E9A-2A87E69A9069}"/>
    <cellStyle name="Vírgula 4 2 2 3 9" xfId="44372" xr:uid="{363C7A28-3AFA-488A-AB34-B6A4108EF696}"/>
    <cellStyle name="Vírgula 4 2 2 4" xfId="303" xr:uid="{F386E9C9-B88E-4925-8CD3-31BEBE14E8E3}"/>
    <cellStyle name="Vírgula 4 2 2 4 10" xfId="52589" xr:uid="{34AE1CF1-9DB3-40F6-879D-C32772CDF998}"/>
    <cellStyle name="Vírgula 4 2 2 4 2" xfId="1893" xr:uid="{DC353C1D-E71E-41D8-B805-0BF81BCBB641}"/>
    <cellStyle name="Vírgula 4 2 2 4 2 2" xfId="3603" xr:uid="{1D938037-9782-4A00-9D6B-AD9402CE2C92}"/>
    <cellStyle name="Vírgula 4 2 2 4 2 2 2" xfId="51950" xr:uid="{55726F95-F14B-449B-8E64-0DBCDEDECED5}"/>
    <cellStyle name="Vírgula 4 2 2 4 2 2 2 2" xfId="55588" xr:uid="{01D93755-D8D6-4F25-ABB6-CB882B7210EC}"/>
    <cellStyle name="Vírgula 4 2 2 4 2 2 3" xfId="53875" xr:uid="{E1CBF424-E011-49FB-9616-575937526F45}"/>
    <cellStyle name="Vírgula 4 2 2 4 2 3" xfId="50256" xr:uid="{3DDAE1EE-B392-4875-A17C-40A77492E781}"/>
    <cellStyle name="Vírgula 4 2 2 4 2 3 2" xfId="54729" xr:uid="{1780B3B3-81FD-42F8-A840-B5E62902C630}"/>
    <cellStyle name="Vírgula 4 2 2 4 2 4" xfId="48004" xr:uid="{0B3D2D92-D7ED-49BF-824D-7888AA957476}"/>
    <cellStyle name="Vírgula 4 2 2 4 2 5" xfId="53016" xr:uid="{CFC7689F-2B6A-48C7-92B3-09491CCB9C46}"/>
    <cellStyle name="Vírgula 4 2 2 4 3" xfId="2734" xr:uid="{03C048A2-7DBB-4253-BAC0-7A4E349FE026}"/>
    <cellStyle name="Vírgula 4 2 2 4 3 2" xfId="51083" xr:uid="{93316199-CDFE-456F-8215-0B83F50E5FB7}"/>
    <cellStyle name="Vírgula 4 2 2 4 3 2 2" xfId="55160" xr:uid="{0BC8B6DE-2AB3-4CC6-8750-EC6B144E92C3}"/>
    <cellStyle name="Vírgula 4 2 2 4 3 3" xfId="48833" xr:uid="{3D22BBAC-76F3-4CF3-91A3-490B93F148B0}"/>
    <cellStyle name="Vírgula 4 2 2 4 3 4" xfId="53447" xr:uid="{295740FD-9B42-4C0C-88FB-6117BF1338E0}"/>
    <cellStyle name="Vírgula 4 2 2 4 4" xfId="4356" xr:uid="{4FC6D569-D805-42F0-9238-3CB68A4B3CD6}"/>
    <cellStyle name="Vírgula 4 2 2 4 4 2" xfId="49450" xr:uid="{3A9310F9-7492-4047-B14C-B067BE42693E}"/>
    <cellStyle name="Vírgula 4 2 2 4 4 3" xfId="45569" xr:uid="{DB5E13AE-1875-42A3-A70F-24B7DF48F560}"/>
    <cellStyle name="Vírgula 4 2 2 4 4 4" xfId="54302" xr:uid="{99F02B7A-4E85-449F-BABF-6C26DDF0C3EA}"/>
    <cellStyle name="Vírgula 4 2 2 4 5" xfId="46008" xr:uid="{9EA140D9-CE8B-4EC5-9FD7-B229AEC1FDC4}"/>
    <cellStyle name="Vírgula 4 2 2 4 6" xfId="47135" xr:uid="{5EF20E5B-BD60-42FF-A976-CA86E4665724}"/>
    <cellStyle name="Vírgula 4 2 2 4 7" xfId="44885" xr:uid="{09C47992-A33F-4FB7-8A20-602AB5226B03}"/>
    <cellStyle name="Vírgula 4 2 2 4 8" xfId="44253" xr:uid="{1BDFE98F-1FC8-4EDF-BACE-5FFC16F85269}"/>
    <cellStyle name="Vírgula 4 2 2 4 9" xfId="1022" xr:uid="{403647C8-E748-4CD2-A3BE-34174971954F}"/>
    <cellStyle name="Vírgula 4 2 2 5" xfId="1120" xr:uid="{465CDD71-BB96-4F08-A787-8D44E60AADBB}"/>
    <cellStyle name="Vírgula 4 2 2 5 2" xfId="1991" xr:uid="{27703303-0601-4580-B470-9EC18251642A}"/>
    <cellStyle name="Vírgula 4 2 2 5 2 2" xfId="3701" xr:uid="{6D767BF3-A0EF-4FE3-91AD-D2A40B97AD37}"/>
    <cellStyle name="Vírgula 4 2 2 5 2 2 2" xfId="52048" xr:uid="{12B0BD5D-D40A-4F9A-BB9E-096E7C139638}"/>
    <cellStyle name="Vírgula 4 2 2 5 2 2 3" xfId="55374" xr:uid="{54983A2A-C1EC-4E42-9C9F-622F49633293}"/>
    <cellStyle name="Vírgula 4 2 2 5 2 3" xfId="50354" xr:uid="{ADA0D3FC-8EED-486F-A7E1-8D852C340F11}"/>
    <cellStyle name="Vírgula 4 2 2 5 2 4" xfId="48102" xr:uid="{EBD2C5BA-AED8-45E5-A996-1A344FC476FC}"/>
    <cellStyle name="Vírgula 4 2 2 5 2 5" xfId="53661" xr:uid="{5ED598A5-4BEA-4293-94B3-33B6C3CB5A55}"/>
    <cellStyle name="Vírgula 4 2 2 5 3" xfId="2832" xr:uid="{7AFB318D-8227-4DBF-BE0F-032F098DAEEB}"/>
    <cellStyle name="Vírgula 4 2 2 5 3 2" xfId="51181" xr:uid="{7C051571-F2B7-4272-B8FB-26079AA1E0B8}"/>
    <cellStyle name="Vírgula 4 2 2 5 3 3" xfId="48879" xr:uid="{CC78373D-52A0-483A-BDDE-043974B8AD47}"/>
    <cellStyle name="Vírgula 4 2 2 5 3 4" xfId="54516" xr:uid="{A6AFD90D-4FC6-4138-A59F-547B819C92A1}"/>
    <cellStyle name="Vírgula 4 2 2 5 4" xfId="49545" xr:uid="{05FF7BBF-1059-49B5-9B13-CF6B68A002EE}"/>
    <cellStyle name="Vírgula 4 2 2 5 5" xfId="47233" xr:uid="{6EE9883A-BF32-42F3-BB8C-58BB8386F6EB}"/>
    <cellStyle name="Vírgula 4 2 2 5 6" xfId="44798" xr:uid="{81C0D1F3-4F18-433D-A92E-F4C1EB4FDEB0}"/>
    <cellStyle name="Vírgula 4 2 2 5 7" xfId="52803" xr:uid="{C97C8389-96F7-43A2-8ECD-D424FD05F6BD}"/>
    <cellStyle name="Vírgula 4 2 2 6" xfId="4140" xr:uid="{15A645E0-3415-4093-8F65-5638A8B553FE}"/>
    <cellStyle name="Vírgula 4 2 2 6 2" xfId="46679" xr:uid="{C51426B8-2F0E-467F-8009-3E952C2FEE78}"/>
    <cellStyle name="Vírgula 4 2 2 6 2 2" xfId="54947" xr:uid="{E77A890E-A991-442F-8543-D8377B86C39A}"/>
    <cellStyle name="Vírgula 4 2 2 6 3" xfId="45290" xr:uid="{4A69C0B0-B63D-49DA-ABFE-D038F28DCECB}"/>
    <cellStyle name="Vírgula 4 2 2 6 4" xfId="53234" xr:uid="{62324894-11B6-4E3B-9172-A46328A9D9BC}"/>
    <cellStyle name="Vírgula 4 2 2 7" xfId="45194" xr:uid="{18883EDA-2613-4D67-AED5-EE6F2CBDD86A}"/>
    <cellStyle name="Vírgula 4 2 2 7 2" xfId="54089" xr:uid="{62F84231-C9DE-4451-8ACA-82408088D1A0}"/>
    <cellStyle name="Vírgula 4 2 2 8" xfId="45486" xr:uid="{26DC5AA2-FD14-47A7-804D-F06A1C084B84}"/>
    <cellStyle name="Vírgula 4 2 2 9" xfId="45918" xr:uid="{BCB4E615-CECA-4B39-841C-51E942136AEE}"/>
    <cellStyle name="Vírgula 4 2 3" xfId="94" xr:uid="{0E5474A5-8053-43F9-853A-F22E90A5509F}"/>
    <cellStyle name="Vírgula 4 2 3 10" xfId="44594" xr:uid="{1D943A17-3D14-40BD-9834-E55EF1F6D9E2}"/>
    <cellStyle name="Vírgula 4 2 3 11" xfId="44136" xr:uid="{6D83018C-A214-440F-ABBD-4B7E0915B535}"/>
    <cellStyle name="Vírgula 4 2 3 12" xfId="784" xr:uid="{95417EA4-D0D1-4B8C-ABA0-52C53FE758ED}"/>
    <cellStyle name="Vírgula 4 2 3 13" xfId="52383" xr:uid="{40693753-A42F-43FF-A09E-1C58E030CBF2}"/>
    <cellStyle name="Vírgula 4 2 3 2" xfId="206" xr:uid="{3B04994D-3F3A-4BF3-9C8D-9FEFB4AF297E}"/>
    <cellStyle name="Vírgula 4 2 3 2 10" xfId="52493" xr:uid="{76A25D2B-E5DF-4A86-A94F-38D12641E0D0}"/>
    <cellStyle name="Vírgula 4 2 3 2 2" xfId="420" xr:uid="{3C7A760E-E9E7-455B-A34B-D1271CE27E6B}"/>
    <cellStyle name="Vírgula 4 2 3 2 2 2" xfId="3474" xr:uid="{5C10EB8E-F495-4E35-A2F3-B3A86F9BCCE1}"/>
    <cellStyle name="Vírgula 4 2 3 2 2 2 2" xfId="51821" xr:uid="{09DE7F5E-0DD3-4E27-ABE8-7F353237F5A7}"/>
    <cellStyle name="Vírgula 4 2 3 2 2 2 2 2" xfId="55705" xr:uid="{FE644029-96FC-48F2-9BD5-F6A573445A32}"/>
    <cellStyle name="Vírgula 4 2 3 2 2 2 2 3" xfId="53992" xr:uid="{F34F7131-D9DE-4FA9-A098-F1F3040A6382}"/>
    <cellStyle name="Vírgula 4 2 3 2 2 2 3" xfId="54846" xr:uid="{9B78C3FD-7C52-4A46-9B66-D304262172D8}"/>
    <cellStyle name="Vírgula 4 2 3 2 2 2 4" xfId="53133" xr:uid="{AA513379-8C37-4582-AFFC-60340C9AD149}"/>
    <cellStyle name="Vírgula 4 2 3 2 2 3" xfId="4473" xr:uid="{D93B6520-910E-4689-BB95-D1FD6080687F}"/>
    <cellStyle name="Vírgula 4 2 3 2 2 3 2" xfId="50134" xr:uid="{C6469190-2AFF-433A-8FB0-E1AF5F548CAC}"/>
    <cellStyle name="Vírgula 4 2 3 2 2 3 2 2" xfId="55277" xr:uid="{D857C7DA-5FB0-42B5-976E-8E2BAF8ABB0B}"/>
    <cellStyle name="Vírgula 4 2 3 2 2 3 3" xfId="53564" xr:uid="{C21F0803-3B5A-46B9-A34C-CD746C0AA8BD}"/>
    <cellStyle name="Vírgula 4 2 3 2 2 4" xfId="47875" xr:uid="{1D377407-3D7F-44FB-9367-C860B35ADD9E}"/>
    <cellStyle name="Vírgula 4 2 3 2 2 4 2" xfId="54419" xr:uid="{B9B5CD63-77B9-4A54-A182-5ABB8C8CA124}"/>
    <cellStyle name="Vírgula 4 2 3 2 2 5" xfId="1764" xr:uid="{05608D68-16C8-4475-B880-D46A0FB0E152}"/>
    <cellStyle name="Vírgula 4 2 3 2 2 6" xfId="52706" xr:uid="{0C1410C6-9CD6-4016-812B-892B4FA1C586}"/>
    <cellStyle name="Vírgula 4 2 3 2 3" xfId="2605" xr:uid="{1E2148BC-B838-4558-A240-29A98C8FA32B}"/>
    <cellStyle name="Vírgula 4 2 3 2 3 2" xfId="50954" xr:uid="{50CEC0FF-AA11-41A9-8EFA-E38D0A28C27D}"/>
    <cellStyle name="Vírgula 4 2 3 2 3 2 2" xfId="55491" xr:uid="{CCC0BCBF-1A82-4ACC-9585-D9AB1D5D3520}"/>
    <cellStyle name="Vírgula 4 2 3 2 3 2 3" xfId="53778" xr:uid="{17BF04F0-457D-47F8-9776-20939D3268F4}"/>
    <cellStyle name="Vírgula 4 2 3 2 3 3" xfId="48711" xr:uid="{0E3C6C80-8700-4F9F-B861-C06594EF7E0F}"/>
    <cellStyle name="Vírgula 4 2 3 2 3 3 2" xfId="54633" xr:uid="{5C26EDD1-D74D-4F1F-AADC-CE9410ED8707}"/>
    <cellStyle name="Vírgula 4 2 3 2 3 4" xfId="52920" xr:uid="{8BCF1B81-84B7-42CC-AA63-652534765505}"/>
    <cellStyle name="Vírgula 4 2 3 2 4" xfId="4259" xr:uid="{AF1D1D59-00C8-4737-9C12-81FB11F912D5}"/>
    <cellStyle name="Vírgula 4 2 3 2 4 2" xfId="49322" xr:uid="{D5D4CAF9-AC35-4A01-A3F3-181D53265936}"/>
    <cellStyle name="Vírgula 4 2 3 2 4 2 2" xfId="55064" xr:uid="{D0E1A7B8-29DB-445C-AF36-3C4510BC6431}"/>
    <cellStyle name="Vírgula 4 2 3 2 4 3" xfId="45759" xr:uid="{283FD357-F18E-420C-8602-846AC91E59E1}"/>
    <cellStyle name="Vírgula 4 2 3 2 4 4" xfId="53351" xr:uid="{31F2680F-0CED-4FEE-A0C7-66E5B4B1CE76}"/>
    <cellStyle name="Vírgula 4 2 3 2 5" xfId="46227" xr:uid="{04332FB2-AB6A-4C10-96BF-91F4558D6C23}"/>
    <cellStyle name="Vírgula 4 2 3 2 5 2" xfId="54206" xr:uid="{3BA9AB77-956D-42CA-930B-FC514529F569}"/>
    <cellStyle name="Vírgula 4 2 3 2 6" xfId="47006" xr:uid="{B44413BD-B5FB-4D7A-B312-77CC239B2187}"/>
    <cellStyle name="Vírgula 4 2 3 2 7" xfId="45060" xr:uid="{404AA82F-AD8E-47F1-B333-3D96131804A1}"/>
    <cellStyle name="Vírgula 4 2 3 2 8" xfId="44460" xr:uid="{F54A6167-CB6D-4240-9CD2-F91BDC3DAE1F}"/>
    <cellStyle name="Vírgula 4 2 3 2 9" xfId="892" xr:uid="{AC54FAFA-F8CE-44DA-9244-8E9493825DE0}"/>
    <cellStyle name="Vírgula 4 2 3 3" xfId="310" xr:uid="{D302918B-464E-44E2-B4F0-D3924E6A7CA2}"/>
    <cellStyle name="Vírgula 4 2 3 3 2" xfId="2210" xr:uid="{A4370C5B-7059-48E1-ADCE-95FE2F5EB655}"/>
    <cellStyle name="Vírgula 4 2 3 3 2 2" xfId="3920" xr:uid="{BD205A12-4691-4A90-A7A3-84382307BD32}"/>
    <cellStyle name="Vírgula 4 2 3 3 2 2 2" xfId="52267" xr:uid="{A2462A0C-910A-46C8-A866-30724CC62D7E}"/>
    <cellStyle name="Vírgula 4 2 3 3 2 2 2 2" xfId="55595" xr:uid="{FAF512B7-2015-468D-B8AA-DA810BB5920C}"/>
    <cellStyle name="Vírgula 4 2 3 3 2 2 3" xfId="53882" xr:uid="{F59ED1B4-BC0C-41A5-B16E-663C032D6734}"/>
    <cellStyle name="Vírgula 4 2 3 3 2 3" xfId="50563" xr:uid="{B85EBFF9-69F9-4EE0-9A18-B5A992B7B610}"/>
    <cellStyle name="Vírgula 4 2 3 3 2 3 2" xfId="54736" xr:uid="{E481C6C3-68EE-4337-842F-1ED2E1BF8622}"/>
    <cellStyle name="Vírgula 4 2 3 3 2 4" xfId="48321" xr:uid="{0558106B-A1B4-45B5-90C4-7380EB883F69}"/>
    <cellStyle name="Vírgula 4 2 3 3 2 5" xfId="53023" xr:uid="{FDA5A74D-D9D3-4DC4-8C7C-57333EBE9772}"/>
    <cellStyle name="Vírgula 4 2 3 3 3" xfId="3051" xr:uid="{6D2AA94D-DD50-48BF-BB03-AB1EC864BF73}"/>
    <cellStyle name="Vírgula 4 2 3 3 3 2" xfId="51400" xr:uid="{A820A4AD-7B4F-4779-A4E6-6899DB9A6131}"/>
    <cellStyle name="Vírgula 4 2 3 3 3 2 2" xfId="55167" xr:uid="{EBCD09D6-1B39-4AF3-A829-8C85B39C2DB3}"/>
    <cellStyle name="Vírgula 4 2 3 3 3 3" xfId="48950" xr:uid="{B10F3C67-4864-47C4-BE42-02E450352EBB}"/>
    <cellStyle name="Vírgula 4 2 3 3 3 4" xfId="53454" xr:uid="{F8A713BC-9ED4-4258-BAF9-9FF19708B154}"/>
    <cellStyle name="Vírgula 4 2 3 3 4" xfId="4363" xr:uid="{D83B2F12-54DB-4DDE-B6B1-6420CF816B64}"/>
    <cellStyle name="Vírgula 4 2 3 3 4 2" xfId="49740" xr:uid="{35CE5B45-BEB7-4553-9F2A-0D68B5669DA7}"/>
    <cellStyle name="Vírgula 4 2 3 3 4 3" xfId="54309" xr:uid="{ECFB0737-DE6F-4D78-9228-7F7F1A516887}"/>
    <cellStyle name="Vírgula 4 2 3 3 5" xfId="47452" xr:uid="{AB3AA415-3EC2-4ED4-AFE9-75CB6135B09E}"/>
    <cellStyle name="Vírgula 4 2 3 3 6" xfId="44773" xr:uid="{B45E6688-D2EF-488D-A1E0-E316843C5948}"/>
    <cellStyle name="Vírgula 4 2 3 3 7" xfId="1339" xr:uid="{1C3D943C-2560-4F08-9906-A6DC347937E7}"/>
    <cellStyle name="Vírgula 4 2 3 3 8" xfId="52596" xr:uid="{0C703161-792C-4C5F-9642-957B4B698BD7}"/>
    <cellStyle name="Vírgula 4 2 3 4" xfId="1656" xr:uid="{4309342B-8945-4488-B5CF-56DFE5864FAE}"/>
    <cellStyle name="Vírgula 4 2 3 4 2" xfId="3366" xr:uid="{FFB955AA-CA58-45BC-B35F-A81BA11047F8}"/>
    <cellStyle name="Vírgula 4 2 3 4 2 2" xfId="51715" xr:uid="{523CE39F-D59D-43F9-9B28-6581A1F5A29B}"/>
    <cellStyle name="Vírgula 4 2 3 4 2 2 2" xfId="55381" xr:uid="{67B768B1-96AD-4002-A574-C50130364E58}"/>
    <cellStyle name="Vírgula 4 2 3 4 2 3" xfId="53668" xr:uid="{46D7A47C-C727-45AA-AE3A-B40D26BC5F09}"/>
    <cellStyle name="Vírgula 4 2 3 4 3" xfId="50033" xr:uid="{B3A0F56D-DC43-4911-9333-8B11D3C3951A}"/>
    <cellStyle name="Vírgula 4 2 3 4 3 2" xfId="54523" xr:uid="{19F66D08-F7E1-4CF5-B8A1-BB8766F8DD32}"/>
    <cellStyle name="Vírgula 4 2 3 4 4" xfId="47767" xr:uid="{E87F6F7A-D4DB-4E5F-830D-9972EA929BF0}"/>
    <cellStyle name="Vírgula 4 2 3 4 5" xfId="45386" xr:uid="{18BC1D37-A65D-4DC7-83B1-1759E99781D2}"/>
    <cellStyle name="Vírgula 4 2 3 4 6" xfId="52810" xr:uid="{EA75E084-AA11-4C0F-9C43-48A6C88A3A8C}"/>
    <cellStyle name="Vírgula 4 2 3 5" xfId="2497" xr:uid="{110A6A75-57A3-45CF-BE76-3F83DE5B9E68}"/>
    <cellStyle name="Vírgula 4 2 3 5 2" xfId="50848" xr:uid="{79C159A8-8639-4924-AD18-C74E903E5C73}"/>
    <cellStyle name="Vírgula 4 2 3 5 2 2" xfId="54954" xr:uid="{8E0A792D-EC16-40B5-81D1-120DD92F62F9}"/>
    <cellStyle name="Vírgula 4 2 3 5 3" xfId="48608" xr:uid="{F017D6C0-0AA5-4D64-983B-1DFD14F00C31}"/>
    <cellStyle name="Vírgula 4 2 3 5 4" xfId="53241" xr:uid="{0D773DFE-6A85-4406-BA04-13954960F3F1}"/>
    <cellStyle name="Vírgula 4 2 3 6" xfId="4147" xr:uid="{7C5886F2-8FEC-447E-A2BB-1C5D6DFAA4DA}"/>
    <cellStyle name="Vírgula 4 2 3 6 2" xfId="46898" xr:uid="{DAA4BB0E-1AE6-473F-8E93-927E5FFE8F68}"/>
    <cellStyle name="Vírgula 4 2 3 6 3" xfId="45255" xr:uid="{591C71C1-C4D8-4FC8-ACF2-5F467D0E9705}"/>
    <cellStyle name="Vírgula 4 2 3 6 4" xfId="54096" xr:uid="{91BF0046-BA25-4688-BF33-7148F2C67409}"/>
    <cellStyle name="Vírgula 4 2 3 7" xfId="45460" xr:uid="{A11D6BBB-7356-4F51-8AC0-B996039ABCA3}"/>
    <cellStyle name="Vírgula 4 2 3 7 2" xfId="49219" xr:uid="{4EAA91CD-7D9C-4753-8A6F-E0120CE93AB9}"/>
    <cellStyle name="Vírgula 4 2 3 8" xfId="45891" xr:uid="{F08C4A16-B2CA-42DA-81D6-AAAE498A3AC6}"/>
    <cellStyle name="Vírgula 4 2 3 9" xfId="46562" xr:uid="{5EE1C6CB-2A3D-4D2B-8A9D-CF26465D7E52}"/>
    <cellStyle name="Vírgula 4 2 4" xfId="135" xr:uid="{D2EE2F50-A70B-405A-961E-27D56614AD57}"/>
    <cellStyle name="Vírgula 4 2 4 10" xfId="44663" xr:uid="{3B11E5FE-67E2-4896-A808-71949E098E03}"/>
    <cellStyle name="Vírgula 4 2 4 11" xfId="44411" xr:uid="{9A6EB819-3C79-4D22-9F6C-B3309D446594}"/>
    <cellStyle name="Vírgula 4 2 4 12" xfId="729" xr:uid="{D3D46B18-E058-4A1C-B281-2A7ACCC2858C}"/>
    <cellStyle name="Vírgula 4 2 4 13" xfId="52423" xr:uid="{79E495D1-5BCF-410B-880D-13B5876539D0}"/>
    <cellStyle name="Vírgula 4 2 4 2" xfId="246" xr:uid="{6B684CAF-D73F-4944-B646-8E3D04833B80}"/>
    <cellStyle name="Vírgula 4 2 4 2 2" xfId="460" xr:uid="{76F6C379-5DCC-46C8-8D1C-EB009B2A6083}"/>
    <cellStyle name="Vírgula 4 2 4 2 2 2" xfId="3436" xr:uid="{09568710-AD8D-4A54-8D49-DD07E34656E5}"/>
    <cellStyle name="Vírgula 4 2 4 2 2 2 2" xfId="51784" xr:uid="{63DDDDC7-C68D-4812-BAC4-E1C80E3EA6AC}"/>
    <cellStyle name="Vírgula 4 2 4 2 2 2 2 2" xfId="55745" xr:uid="{D6953DB3-89E8-41A4-82F1-AC371C4236D7}"/>
    <cellStyle name="Vírgula 4 2 4 2 2 2 2 3" xfId="54032" xr:uid="{828B8521-4D20-4A56-B347-09DC48DD2781}"/>
    <cellStyle name="Vírgula 4 2 4 2 2 2 3" xfId="54886" xr:uid="{2A90E8C8-B7FD-4EDE-AF5D-CC77E182E79A}"/>
    <cellStyle name="Vírgula 4 2 4 2 2 2 4" xfId="53173" xr:uid="{461AC659-239F-4508-A368-4CB80137CFEA}"/>
    <cellStyle name="Vírgula 4 2 4 2 2 3" xfId="4513" xr:uid="{38713937-7EA2-4A40-8E8B-C1EB00946F18}"/>
    <cellStyle name="Vírgula 4 2 4 2 2 3 2" xfId="50099" xr:uid="{E3603929-8B79-4877-A75E-1C2C533E944B}"/>
    <cellStyle name="Vírgula 4 2 4 2 2 3 2 2" xfId="55317" xr:uid="{D58B6ACD-F862-4B28-9357-99A5CD5C8E1C}"/>
    <cellStyle name="Vírgula 4 2 4 2 2 3 3" xfId="53604" xr:uid="{2599E48A-F9D2-4A89-BB03-51A4123BE86C}"/>
    <cellStyle name="Vírgula 4 2 4 2 2 4" xfId="47837" xr:uid="{4A7D37C4-5504-40D2-8B36-865D9D6D9B20}"/>
    <cellStyle name="Vírgula 4 2 4 2 2 4 2" xfId="54459" xr:uid="{7F53E40D-C92C-4ADE-B34B-C645EC15BE08}"/>
    <cellStyle name="Vírgula 4 2 4 2 2 5" xfId="1726" xr:uid="{D2889DB7-C535-4BB1-B148-0C92945F1BCE}"/>
    <cellStyle name="Vírgula 4 2 4 2 2 6" xfId="52746" xr:uid="{A75FB422-486D-4ACC-A27C-FD171D3540F8}"/>
    <cellStyle name="Vírgula 4 2 4 2 3" xfId="2567" xr:uid="{19CB9FA8-6D0F-4F72-925D-D49F28A0D048}"/>
    <cellStyle name="Vírgula 4 2 4 2 3 2" xfId="50917" xr:uid="{58ED9F1E-A368-4F4B-8678-9BACA2F2B104}"/>
    <cellStyle name="Vírgula 4 2 4 2 3 2 2" xfId="55531" xr:uid="{0FA9A354-9C8A-475A-8890-576A2777F6BB}"/>
    <cellStyle name="Vírgula 4 2 4 2 3 2 3" xfId="53818" xr:uid="{6204DFDD-8858-4435-82AE-DE238F8E786A}"/>
    <cellStyle name="Vírgula 4 2 4 2 3 3" xfId="48674" xr:uid="{8F98D586-52F4-4263-A8DF-4E1357DF02CE}"/>
    <cellStyle name="Vírgula 4 2 4 2 3 3 2" xfId="54673" xr:uid="{719A5C1B-71BB-47F4-AC73-D90863D48DC2}"/>
    <cellStyle name="Vírgula 4 2 4 2 3 4" xfId="52960" xr:uid="{BCFB63ED-4150-4C19-81FD-C157AA393B0D}"/>
    <cellStyle name="Vírgula 4 2 4 2 4" xfId="4299" xr:uid="{E6F6781F-B03F-483C-98E7-600059274BBC}"/>
    <cellStyle name="Vírgula 4 2 4 2 4 2" xfId="49287" xr:uid="{D646C0DE-5021-40F1-B2B7-74BC39DFB969}"/>
    <cellStyle name="Vírgula 4 2 4 2 4 2 2" xfId="55104" xr:uid="{A057B1BA-38E7-4538-BF62-6CD7933F6DFF}"/>
    <cellStyle name="Vírgula 4 2 4 2 4 3" xfId="53391" xr:uid="{63A8C26F-596D-44D4-BAAF-8E12118A51E7}"/>
    <cellStyle name="Vírgula 4 2 4 2 5" xfId="46968" xr:uid="{468C41CE-B798-45AE-8A21-002A7699A2F1}"/>
    <cellStyle name="Vírgula 4 2 4 2 5 2" xfId="54246" xr:uid="{B5A3A170-D7B6-4632-A88A-2D6EAB6B5EEF}"/>
    <cellStyle name="Vírgula 4 2 4 2 6" xfId="854" xr:uid="{EBA72AE5-FC7D-49C9-85E6-35E6F6A580FB}"/>
    <cellStyle name="Vírgula 4 2 4 2 7" xfId="52533" xr:uid="{A41183C2-8CAE-4AF4-9551-4DF4A9C12387}"/>
    <cellStyle name="Vírgula 4 2 4 3" xfId="350" xr:uid="{80BCFEE7-E369-44EA-9034-92F408EFCC59}"/>
    <cellStyle name="Vírgula 4 2 4 3 2" xfId="2156" xr:uid="{E2C85953-BC9A-4BB8-A8B5-4C86B6C3A4F4}"/>
    <cellStyle name="Vírgula 4 2 4 3 2 2" xfId="3866" xr:uid="{858B43C7-E875-4C5C-90CE-1FA03E42CEDF}"/>
    <cellStyle name="Vírgula 4 2 4 3 2 2 2" xfId="52213" xr:uid="{B6761017-F8FF-4058-91B9-0CE25496F616}"/>
    <cellStyle name="Vírgula 4 2 4 3 2 2 2 2" xfId="55635" xr:uid="{3B50B3BC-BAE9-48F8-AED3-8CBC3EFC5EB4}"/>
    <cellStyle name="Vírgula 4 2 4 3 2 2 3" xfId="53922" xr:uid="{B61D9518-DE32-4F7F-8B01-9563C9743684}"/>
    <cellStyle name="Vírgula 4 2 4 3 2 3" xfId="50513" xr:uid="{886BC531-AC06-40C5-9AFF-215CFE9C3509}"/>
    <cellStyle name="Vírgula 4 2 4 3 2 3 2" xfId="54776" xr:uid="{0F60D983-029A-417C-8A5D-E90824028C76}"/>
    <cellStyle name="Vírgula 4 2 4 3 2 4" xfId="48267" xr:uid="{E3713009-CF8D-474A-9856-C4D7D401BF4D}"/>
    <cellStyle name="Vírgula 4 2 4 3 2 5" xfId="53063" xr:uid="{2ECC07CD-BAE7-44E7-BE32-7782D6980814}"/>
    <cellStyle name="Vírgula 4 2 4 3 3" xfId="2997" xr:uid="{58DE6ECE-D958-4E62-AF9C-02F6CBFBE8B9}"/>
    <cellStyle name="Vírgula 4 2 4 3 3 2" xfId="51346" xr:uid="{287F4529-579C-4474-BA5C-16A539F85D94}"/>
    <cellStyle name="Vírgula 4 2 4 3 3 2 2" xfId="55207" xr:uid="{90DC2317-5D67-4F41-9BD9-871862E596C6}"/>
    <cellStyle name="Vírgula 4 2 4 3 3 3" xfId="53494" xr:uid="{D7F39B14-7513-406C-9AFC-F2AEED66DB2C}"/>
    <cellStyle name="Vírgula 4 2 4 3 4" xfId="4403" xr:uid="{98B9953C-266E-4D22-B7F3-9A282B5713E6}"/>
    <cellStyle name="Vírgula 4 2 4 3 4 2" xfId="49695" xr:uid="{B66EA1A6-8E7D-434C-8AB3-985E291C7D87}"/>
    <cellStyle name="Vírgula 4 2 4 3 4 3" xfId="54349" xr:uid="{86D9142B-3486-4C01-A184-93F7FAAB800A}"/>
    <cellStyle name="Vírgula 4 2 4 3 5" xfId="47398" xr:uid="{6B31D092-D70A-4ABB-900F-4E1320D35C4A}"/>
    <cellStyle name="Vírgula 4 2 4 3 6" xfId="1285" xr:uid="{D390FC9E-8454-4B26-AD7C-C813CAF4AEA1}"/>
    <cellStyle name="Vírgula 4 2 4 3 7" xfId="52636" xr:uid="{578CD00F-358E-4245-9547-BD619AA593FF}"/>
    <cellStyle name="Vírgula 4 2 4 4" xfId="1602" xr:uid="{78DAD43E-80D0-4616-9392-D6C342F25ACC}"/>
    <cellStyle name="Vírgula 4 2 4 4 2" xfId="3312" xr:uid="{A40731D6-B89A-46B5-8F20-684FBF03F69B}"/>
    <cellStyle name="Vírgula 4 2 4 4 2 2" xfId="51661" xr:uid="{986BFE5F-D0B3-495E-B49C-A31C756ABF79}"/>
    <cellStyle name="Vírgula 4 2 4 4 2 2 2" xfId="55421" xr:uid="{2157479E-C26B-4303-A88F-15286230A0D3}"/>
    <cellStyle name="Vírgula 4 2 4 4 2 3" xfId="53708" xr:uid="{89CD3826-F3EA-4AED-8A1A-5707FFFD7B55}"/>
    <cellStyle name="Vírgula 4 2 4 4 3" xfId="49983" xr:uid="{E2DF57E3-73CA-4A85-9BEA-5F1A59CECCEA}"/>
    <cellStyle name="Vírgula 4 2 4 4 3 2" xfId="54563" xr:uid="{BEE66340-329D-4C40-8367-912A001ED36E}"/>
    <cellStyle name="Vírgula 4 2 4 4 4" xfId="47713" xr:uid="{D87ACC69-717D-4D02-8F05-82B6B3E98D3D}"/>
    <cellStyle name="Vírgula 4 2 4 4 5" xfId="52850" xr:uid="{8DB153FD-3A7D-4374-9023-15F5069D2DF9}"/>
    <cellStyle name="Vírgula 4 2 4 5" xfId="2443" xr:uid="{9F8FC6D5-BF61-4765-AA2B-7552EC62517C}"/>
    <cellStyle name="Vírgula 4 2 4 5 2" xfId="50794" xr:uid="{DD1C2200-5783-49C3-8BCF-5E94D11941C8}"/>
    <cellStyle name="Vírgula 4 2 4 5 2 2" xfId="54994" xr:uid="{9B0E9CD4-648B-4750-9E1B-24B5B95ED138}"/>
    <cellStyle name="Vírgula 4 2 4 5 3" xfId="48554" xr:uid="{D09AA57B-064F-4A81-B3BE-85E966382D0C}"/>
    <cellStyle name="Vírgula 4 2 4 5 4" xfId="53281" xr:uid="{5558B666-5E08-4180-8864-8827180C65F0}"/>
    <cellStyle name="Vírgula 4 2 4 6" xfId="4188" xr:uid="{D66FE5E8-736C-44C8-B744-06F63AFB33FF}"/>
    <cellStyle name="Vírgula 4 2 4 6 2" xfId="46844" xr:uid="{484EEB91-0D83-41D1-8675-872E6ED1274B}"/>
    <cellStyle name="Vírgula 4 2 4 6 3" xfId="45222" xr:uid="{1E819568-5E17-4E41-B5B3-1FD3C341077A}"/>
    <cellStyle name="Vírgula 4 2 4 6 4" xfId="54136" xr:uid="{3D2D1234-3B50-4017-B33F-EC4F66E5D689}"/>
    <cellStyle name="Vírgula 4 2 4 7" xfId="45717" xr:uid="{0C3C3606-D1D1-40DD-856B-432D8749BB1A}"/>
    <cellStyle name="Vírgula 4 2 4 7 2" xfId="49165" xr:uid="{9E3BF6BF-DE3C-49C9-A9E3-E033214617CB}"/>
    <cellStyle name="Vírgula 4 2 4 8" xfId="46173" xr:uid="{5338B235-3CC3-4468-A68D-742EA5687C47}"/>
    <cellStyle name="Vírgula 4 2 4 9" xfId="46508" xr:uid="{7F942049-D2DA-409C-9D76-2E05B97BACB6}"/>
    <cellStyle name="Vírgula 4 2 5" xfId="86" xr:uid="{72CBE025-411F-4B7F-888F-0EF586C5A414}"/>
    <cellStyle name="Vírgula 4 2 5 10" xfId="44316" xr:uid="{E980182A-251B-43AB-B2D9-0970082BF6A8}"/>
    <cellStyle name="Vírgula 4 2 5 11" xfId="631" xr:uid="{FDEEDB26-6F29-4DB9-936D-FD6AFD36E579}"/>
    <cellStyle name="Vírgula 4 2 5 12" xfId="52375" xr:uid="{76C78CD8-E330-4F7C-9FBD-818D29D59965}"/>
    <cellStyle name="Vírgula 4 2 5 2" xfId="198" xr:uid="{BFC94CE1-63FD-448A-8135-43B452D7C6D6}"/>
    <cellStyle name="Vírgula 4 2 5 2 2" xfId="412" xr:uid="{BD02C2DF-AB12-42E6-892A-E67C652DF764}"/>
    <cellStyle name="Vírgula 4 2 5 2 2 2" xfId="3768" xr:uid="{C1BF6EC7-C58F-47A4-A3B9-0449C55BC212}"/>
    <cellStyle name="Vírgula 4 2 5 2 2 2 2" xfId="52115" xr:uid="{100E984B-FF18-45AB-B25A-4AE170AD0BF0}"/>
    <cellStyle name="Vírgula 4 2 5 2 2 2 2 2" xfId="55697" xr:uid="{3A239ECC-3D17-4621-A7E3-BE55757F2E86}"/>
    <cellStyle name="Vírgula 4 2 5 2 2 2 2 3" xfId="53984" xr:uid="{2016B2BE-C695-4C54-8825-A75EAD9E0902}"/>
    <cellStyle name="Vírgula 4 2 5 2 2 2 3" xfId="54838" xr:uid="{A8D833CA-FFFF-4CA7-987F-B0361ACC9263}"/>
    <cellStyle name="Vírgula 4 2 5 2 2 2 4" xfId="53125" xr:uid="{FE2F0C76-131B-4C38-A876-AB61844E47EB}"/>
    <cellStyle name="Vírgula 4 2 5 2 2 3" xfId="4465" xr:uid="{5E50C441-AF2B-464D-90DB-AAF7DFDB3FDE}"/>
    <cellStyle name="Vírgula 4 2 5 2 2 3 2" xfId="50419" xr:uid="{96B58382-5541-415A-AFEC-2289F19C58E8}"/>
    <cellStyle name="Vírgula 4 2 5 2 2 3 2 2" xfId="55269" xr:uid="{FF0FF520-96C1-4801-B223-B391B0AD9903}"/>
    <cellStyle name="Vírgula 4 2 5 2 2 3 3" xfId="53556" xr:uid="{CAC61F2C-DAC2-40CC-AC13-0613E829D5B8}"/>
    <cellStyle name="Vírgula 4 2 5 2 2 4" xfId="48169" xr:uid="{BB74CB2D-4297-42A2-B1C0-24ED894DE1BA}"/>
    <cellStyle name="Vírgula 4 2 5 2 2 4 2" xfId="54411" xr:uid="{4ADFE162-B44C-4A0B-95C6-E34D537B60E7}"/>
    <cellStyle name="Vírgula 4 2 5 2 2 5" xfId="2058" xr:uid="{6C7578E6-0052-40FB-98D7-F71EEED1F661}"/>
    <cellStyle name="Vírgula 4 2 5 2 2 6" xfId="52698" xr:uid="{8ED2F531-377B-401F-8DD3-9F7F28A92C3C}"/>
    <cellStyle name="Vírgula 4 2 5 2 3" xfId="2899" xr:uid="{FD1C5339-9625-4E00-BBCF-78F95606A26D}"/>
    <cellStyle name="Vírgula 4 2 5 2 3 2" xfId="51248" xr:uid="{319601A7-54D5-47C4-B118-1CC17D57B655}"/>
    <cellStyle name="Vírgula 4 2 5 2 3 2 2" xfId="55483" xr:uid="{FD50FF61-B8C9-423E-AF55-2BE41E87E4E5}"/>
    <cellStyle name="Vírgula 4 2 5 2 3 2 3" xfId="53770" xr:uid="{FC0E22A5-B279-491A-BD67-5E81E8315068}"/>
    <cellStyle name="Vírgula 4 2 5 2 3 3" xfId="54625" xr:uid="{5C7580DA-0C76-4874-AE03-B0CAC805D6E4}"/>
    <cellStyle name="Vírgula 4 2 5 2 3 4" xfId="52912" xr:uid="{4EF6A423-84F7-401A-B09A-692843FE5C51}"/>
    <cellStyle name="Vírgula 4 2 5 2 4" xfId="4251" xr:uid="{F7452796-8AE6-48FE-B47C-4F6BBDFD08EA}"/>
    <cellStyle name="Vírgula 4 2 5 2 4 2" xfId="49606" xr:uid="{DC3E8D56-1B05-434F-98A7-BB0D97CB671E}"/>
    <cellStyle name="Vírgula 4 2 5 2 4 2 2" xfId="55056" xr:uid="{10A7FD43-71B5-46B1-A1F0-474DA4DF653D}"/>
    <cellStyle name="Vírgula 4 2 5 2 4 3" xfId="53343" xr:uid="{79C7554A-23A8-4B9D-94D6-27DB2652489C}"/>
    <cellStyle name="Vírgula 4 2 5 2 5" xfId="47300" xr:uid="{282C2A64-B19A-4490-8849-4BAA19FF9454}"/>
    <cellStyle name="Vírgula 4 2 5 2 5 2" xfId="54198" xr:uid="{9F08EF9A-EDEA-47FD-B9F2-81004A6ADA78}"/>
    <cellStyle name="Vírgula 4 2 5 2 6" xfId="1187" xr:uid="{53974E8D-9071-4B76-AA74-89DB27269D6E}"/>
    <cellStyle name="Vírgula 4 2 5 2 7" xfId="52485" xr:uid="{BD9FDB33-192F-45A7-9C41-CBE9F5F65EFB}"/>
    <cellStyle name="Vírgula 4 2 5 3" xfId="302" xr:uid="{BEC481E3-0F22-4789-8BA3-2CF402757097}"/>
    <cellStyle name="Vírgula 4 2 5 3 2" xfId="3214" xr:uid="{9EBE5BEB-1C0A-4D12-91D8-962E5EFF116A}"/>
    <cellStyle name="Vírgula 4 2 5 3 2 2" xfId="51563" xr:uid="{AFA3891E-C437-49EA-AEC4-225B1EE91246}"/>
    <cellStyle name="Vírgula 4 2 5 3 2 2 2" xfId="55587" xr:uid="{85DD40A2-310A-4A22-BA3B-600AAD93DFC6}"/>
    <cellStyle name="Vírgula 4 2 5 3 2 2 3" xfId="53874" xr:uid="{A965B790-1374-4A16-8F14-14DE76125AD7}"/>
    <cellStyle name="Vírgula 4 2 5 3 2 3" xfId="54728" xr:uid="{18CAF250-0D91-4CC2-93A6-B687FEE4234F}"/>
    <cellStyle name="Vírgula 4 2 5 3 2 4" xfId="53015" xr:uid="{65FA5DFC-F0B5-4B52-ADAD-B9F525DEEAA5}"/>
    <cellStyle name="Vírgula 4 2 5 3 3" xfId="4355" xr:uid="{FB864DD0-E0A1-4BC6-97BC-90083D3A0E28}"/>
    <cellStyle name="Vírgula 4 2 5 3 3 2" xfId="49889" xr:uid="{13F88CF9-3C6B-462B-9C45-6165D8B2C7A0}"/>
    <cellStyle name="Vírgula 4 2 5 3 3 2 2" xfId="55159" xr:uid="{91A14FA2-5A3E-414C-B67D-92811E9D096B}"/>
    <cellStyle name="Vírgula 4 2 5 3 3 3" xfId="53446" xr:uid="{0FD86BB9-9CCA-415F-A772-B43F014CC94B}"/>
    <cellStyle name="Vírgula 4 2 5 3 4" xfId="47615" xr:uid="{D52042EC-1E12-4F67-AD6B-3216ED5722B9}"/>
    <cellStyle name="Vírgula 4 2 5 3 4 2" xfId="54301" xr:uid="{FB4F181D-0FAB-4883-801C-5A06981F4566}"/>
    <cellStyle name="Vírgula 4 2 5 3 5" xfId="1504" xr:uid="{4F72D68A-99E1-439A-A42F-1F9613006F8D}"/>
    <cellStyle name="Vírgula 4 2 5 3 6" xfId="52588" xr:uid="{02F13778-6612-485E-B76D-7E70D5ACB009}"/>
    <cellStyle name="Vírgula 4 2 5 4" xfId="2345" xr:uid="{A92B1A1F-60F6-46E7-9ADB-AF3055F96F2F}"/>
    <cellStyle name="Vírgula 4 2 5 4 2" xfId="50696" xr:uid="{675B900C-6326-45D4-BAB4-28B32ED52E88}"/>
    <cellStyle name="Vírgula 4 2 5 4 2 2" xfId="55373" xr:uid="{811E5155-2CAA-4547-BE67-FC6B04CF7636}"/>
    <cellStyle name="Vírgula 4 2 5 4 2 3" xfId="53660" xr:uid="{46FA17E5-ED12-4A77-A0EF-B650A2157BA1}"/>
    <cellStyle name="Vírgula 4 2 5 4 3" xfId="48456" xr:uid="{A4670B23-D1A9-44C1-BA56-AC2AB73A3787}"/>
    <cellStyle name="Vírgula 4 2 5 4 3 2" xfId="54515" xr:uid="{DF9193B0-CBB9-4824-95E9-7F87E8C247DD}"/>
    <cellStyle name="Vírgula 4 2 5 4 4" xfId="52802" xr:uid="{04211560-86A3-4879-A303-E89FAAF543C4}"/>
    <cellStyle name="Vírgula 4 2 5 5" xfId="4139" xr:uid="{51386F8B-3DB7-4D17-A558-B96FA20B8F35}"/>
    <cellStyle name="Vírgula 4 2 5 5 2" xfId="46746" xr:uid="{D71C2D50-DD08-41C9-82D2-F5612B185D01}"/>
    <cellStyle name="Vírgula 4 2 5 5 2 2" xfId="54946" xr:uid="{D1580851-0BE7-458F-8A26-0E39EEBE4909}"/>
    <cellStyle name="Vírgula 4 2 5 5 3" xfId="45143" xr:uid="{C6ED74C0-275C-426B-B679-2547BAE4CE10}"/>
    <cellStyle name="Vírgula 4 2 5 5 4" xfId="53233" xr:uid="{35C5E4E6-C857-4791-BAB4-7E74CE286812}"/>
    <cellStyle name="Vírgula 4 2 5 6" xfId="45629" xr:uid="{494668CB-6284-4135-9874-5BF4DE380D3A}"/>
    <cellStyle name="Vírgula 4 2 5 6 2" xfId="49067" xr:uid="{2C01CDC7-9648-4B47-960E-58B1248EB909}"/>
    <cellStyle name="Vírgula 4 2 5 6 3" xfId="54088" xr:uid="{B020216E-4808-4337-9868-5A754D3493A5}"/>
    <cellStyle name="Vírgula 4 2 5 7" xfId="46075" xr:uid="{CC752702-1E49-4BB0-89DF-CD37260EA9AA}"/>
    <cellStyle name="Vírgula 4 2 5 8" xfId="46410" xr:uid="{A78A2616-B6F8-45A4-8BDB-2F5C2C22585E}"/>
    <cellStyle name="Vírgula 4 2 5 9" xfId="44946" xr:uid="{DE2A8B2A-4E71-4E23-94CC-DD9282636884}"/>
    <cellStyle name="Vírgula 4 2 6" xfId="168" xr:uid="{F99E4337-FA17-406F-AC55-00A08C8FEA15}"/>
    <cellStyle name="Vírgula 4 2 6 10" xfId="52455" xr:uid="{47865619-E8E5-458F-8A99-50A3B4374182}"/>
    <cellStyle name="Vírgula 4 2 6 2" xfId="382" xr:uid="{5FBCD2DA-2BF2-4BE5-B686-118B3F933E24}"/>
    <cellStyle name="Vírgula 4 2 6 2 2" xfId="3515" xr:uid="{64BEA0E2-67BC-4C0A-A0F9-9DD73FD3E06E}"/>
    <cellStyle name="Vírgula 4 2 6 2 2 2" xfId="51862" xr:uid="{6A80D248-1854-40A5-8901-3BF6C486A5B3}"/>
    <cellStyle name="Vírgula 4 2 6 2 2 2 2" xfId="55667" xr:uid="{DFDA6A58-8179-43A2-BAAD-561F4F11BC23}"/>
    <cellStyle name="Vírgula 4 2 6 2 2 2 3" xfId="53954" xr:uid="{FD6B199E-5BF9-46D2-AA51-79C910DA1A8E}"/>
    <cellStyle name="Vírgula 4 2 6 2 2 3" xfId="54808" xr:uid="{FAD5F74F-E4B8-4985-AB16-90933FF9060D}"/>
    <cellStyle name="Vírgula 4 2 6 2 2 4" xfId="53095" xr:uid="{30C0F1E1-6344-4236-8706-6DE7BD81F448}"/>
    <cellStyle name="Vírgula 4 2 6 2 3" xfId="4435" xr:uid="{ACDDEB3E-11CE-4F12-A395-A242A8CDD132}"/>
    <cellStyle name="Vírgula 4 2 6 2 3 2" xfId="50171" xr:uid="{D97D6675-1755-405A-9B24-E08F9A138390}"/>
    <cellStyle name="Vírgula 4 2 6 2 3 2 2" xfId="55239" xr:uid="{2E55104D-5547-4468-9B45-93A0F6723C0B}"/>
    <cellStyle name="Vírgula 4 2 6 2 3 3" xfId="53526" xr:uid="{E869D5D9-CF60-49C9-ADC4-A6E594C51460}"/>
    <cellStyle name="Vírgula 4 2 6 2 4" xfId="47916" xr:uid="{3BDAB1A7-5866-470B-89F9-5825C7BDF02E}"/>
    <cellStyle name="Vírgula 4 2 6 2 4 2" xfId="54381" xr:uid="{00C42AEF-570B-4EC3-945A-EA8BE1A0E57D}"/>
    <cellStyle name="Vírgula 4 2 6 2 5" xfId="1805" xr:uid="{3854D17A-88BA-4EB7-900B-94BF1F7B2404}"/>
    <cellStyle name="Vírgula 4 2 6 2 6" xfId="52668" xr:uid="{0F5166F6-6A3D-4A92-AB3B-E9505F799C36}"/>
    <cellStyle name="Vírgula 4 2 6 3" xfId="2646" xr:uid="{8961E6B1-2988-422D-8927-91C46505410E}"/>
    <cellStyle name="Vírgula 4 2 6 3 2" xfId="50995" xr:uid="{005115F3-FBD2-40EB-8E84-98C75F957447}"/>
    <cellStyle name="Vírgula 4 2 6 3 2 2" xfId="55453" xr:uid="{47FEDD74-BCB8-47C1-8858-6E4F807117F2}"/>
    <cellStyle name="Vírgula 4 2 6 3 2 3" xfId="53740" xr:uid="{5BE1F437-8E26-4214-912D-658315110E4C}"/>
    <cellStyle name="Vírgula 4 2 6 3 3" xfId="48752" xr:uid="{CEA08B51-359F-47F7-90C9-3F10568D45E4}"/>
    <cellStyle name="Vírgula 4 2 6 3 3 2" xfId="54595" xr:uid="{736A595C-973E-46A2-BB03-4101B431F223}"/>
    <cellStyle name="Vírgula 4 2 6 3 4" xfId="52882" xr:uid="{56F02466-B58C-4FB4-99D7-CFCAC4303E59}"/>
    <cellStyle name="Vírgula 4 2 6 4" xfId="4221" xr:uid="{D90748D5-5484-4579-8365-EE3ED2D00833}"/>
    <cellStyle name="Vírgula 4 2 6 4 2" xfId="47047" xr:uid="{D14F863D-DEE3-4E60-B141-D19DED40CA33}"/>
    <cellStyle name="Vírgula 4 2 6 4 2 2" xfId="55026" xr:uid="{F99FD6FE-0D76-4C08-852B-A31F34667812}"/>
    <cellStyle name="Vírgula 4 2 6 4 3" xfId="45528" xr:uid="{969AB444-E0D5-4A2F-9E9B-73DAD47D779C}"/>
    <cellStyle name="Vírgula 4 2 6 4 4" xfId="53313" xr:uid="{E4B1F1BE-7A1A-447C-8E14-5B285FA2FC0B}"/>
    <cellStyle name="Vírgula 4 2 6 5" xfId="45962" xr:uid="{14F08251-6461-4215-828B-E23521E038D8}"/>
    <cellStyle name="Vírgula 4 2 6 5 2" xfId="49363" xr:uid="{44EDBDA5-DB6C-4656-AE39-E617DB476CB4}"/>
    <cellStyle name="Vírgula 4 2 6 5 3" xfId="54168" xr:uid="{4FDD472E-27CE-45F2-897F-1AB004656BCB}"/>
    <cellStyle name="Vírgula 4 2 6 6" xfId="46341" xr:uid="{0ADF9FA9-86CE-486F-A224-D54F33530D73}"/>
    <cellStyle name="Vírgula 4 2 6 7" xfId="44843" xr:uid="{277279B2-A9D4-4000-94C1-73CE53EE081E}"/>
    <cellStyle name="Vírgula 4 2 6 8" xfId="44207" xr:uid="{02164F71-F424-428E-99CF-B7FA529DE2F3}"/>
    <cellStyle name="Vírgula 4 2 6 9" xfId="933" xr:uid="{3ABB2777-E7E8-44CB-B333-8128E8D6483F}"/>
    <cellStyle name="Vírgula 4 2 7" xfId="272" xr:uid="{A6CE4135-A3BF-4C55-B78F-2A2628D50D36}"/>
    <cellStyle name="Vírgula 4 2 7 2" xfId="1853" xr:uid="{FE21EFEF-0659-422E-8627-4C4E89270FC5}"/>
    <cellStyle name="Vírgula 4 2 7 2 2" xfId="3563" xr:uid="{BB7C575C-7A92-4BF0-A9CE-4987D65D093B}"/>
    <cellStyle name="Vírgula 4 2 7 2 2 2" xfId="51910" xr:uid="{4CD30AA5-A221-438C-BD11-B49EC768891B}"/>
    <cellStyle name="Vírgula 4 2 7 2 2 2 2" xfId="55557" xr:uid="{F4C9A047-A0F9-4E39-97E6-D2364D6C6A66}"/>
    <cellStyle name="Vírgula 4 2 7 2 2 3" xfId="53844" xr:uid="{D43EBD30-0E94-445D-BF24-5E76BBDD5EFF}"/>
    <cellStyle name="Vírgula 4 2 7 2 3" xfId="50218" xr:uid="{CFCC1901-9693-430A-9BA9-D7388D18908F}"/>
    <cellStyle name="Vírgula 4 2 7 2 3 2" xfId="54698" xr:uid="{1210DB67-8A09-4E61-B688-9994E8418014}"/>
    <cellStyle name="Vírgula 4 2 7 2 4" xfId="47964" xr:uid="{94933662-3155-44DE-898D-DC76C10D9D0B}"/>
    <cellStyle name="Vírgula 4 2 7 2 5" xfId="52985" xr:uid="{F4D74688-1752-49CF-B5CC-95168F5AA881}"/>
    <cellStyle name="Vírgula 4 2 7 3" xfId="2694" xr:uid="{5DA25081-84AB-4DE5-AB5C-356D45711401}"/>
    <cellStyle name="Vírgula 4 2 7 3 2" xfId="51043" xr:uid="{85E8067D-045B-4D3A-9CCF-7639F209805B}"/>
    <cellStyle name="Vírgula 4 2 7 3 2 2" xfId="55129" xr:uid="{BA49E895-A83C-4F59-AF7F-3D60A830B27E}"/>
    <cellStyle name="Vírgula 4 2 7 3 3" xfId="48799" xr:uid="{91EDD538-7922-4245-A422-339C14E06D2C}"/>
    <cellStyle name="Vírgula 4 2 7 3 4" xfId="53416" xr:uid="{D05D97D1-351C-4A4E-B3F9-DD807FF5FE5B}"/>
    <cellStyle name="Vírgula 4 2 7 4" xfId="4325" xr:uid="{DA7118BF-86C1-44E2-876E-47644632FB2F}"/>
    <cellStyle name="Vírgula 4 2 7 4 2" xfId="49410" xr:uid="{4C113CDB-0576-4E1F-B1EB-F056F7C9E14E}"/>
    <cellStyle name="Vírgula 4 2 7 4 3" xfId="54271" xr:uid="{3D848737-914E-4E73-B0DC-5EAAE1153063}"/>
    <cellStyle name="Vírgula 4 2 7 5" xfId="47095" xr:uid="{E53DA2FD-1DEA-4ECC-8D2E-FBA8EE4F17A0}"/>
    <cellStyle name="Vírgula 4 2 7 6" xfId="44724" xr:uid="{8ED92A5E-FB2D-4794-B252-365AB0B91F11}"/>
    <cellStyle name="Vírgula 4 2 7 7" xfId="982" xr:uid="{27230B6F-6C72-4D5A-B022-96CE03F76CA6}"/>
    <cellStyle name="Vírgula 4 2 7 8" xfId="52558" xr:uid="{6B262116-15BC-451D-B38E-B814CB607B0B}"/>
    <cellStyle name="Vírgula 4 2 8" xfId="41" xr:uid="{55561F99-DC8B-4FBE-9FCB-8665730C98D1}"/>
    <cellStyle name="Vírgula 4 2 8 2" xfId="1945" xr:uid="{AA1C00E0-8CF1-4E9A-A369-6718A6BBAAFD}"/>
    <cellStyle name="Vírgula 4 2 8 2 2" xfId="3655" xr:uid="{AC1E75D9-9296-4CA6-A1BA-85698981B15E}"/>
    <cellStyle name="Vírgula 4 2 8 2 2 2" xfId="52002" xr:uid="{36F2B13D-828A-4E8A-AC18-857A5731C022}"/>
    <cellStyle name="Vírgula 4 2 8 2 2 3" xfId="55343" xr:uid="{A829EC0B-33BA-4FB9-9C75-E4DD2C20997A}"/>
    <cellStyle name="Vírgula 4 2 8 2 3" xfId="50308" xr:uid="{C540433D-A251-4C10-8589-156E279263F2}"/>
    <cellStyle name="Vírgula 4 2 8 2 4" xfId="48056" xr:uid="{5FCB8DF5-BA93-4876-BE40-649AD47C73BC}"/>
    <cellStyle name="Vírgula 4 2 8 2 5" xfId="53630" xr:uid="{9D2EF0F2-3432-43F2-9465-B02FA949AC6E}"/>
    <cellStyle name="Vírgula 4 2 8 3" xfId="2786" xr:uid="{1070E646-7B1B-400A-9389-B20A3185FA02}"/>
    <cellStyle name="Vírgula 4 2 8 3 2" xfId="51135" xr:uid="{05DE0753-01EA-4C49-A929-748E0EBD1645}"/>
    <cellStyle name="Vírgula 4 2 8 3 3" xfId="54485" xr:uid="{42521A1E-0CE0-4CB8-99BB-781AC579EFD5}"/>
    <cellStyle name="Vírgula 4 2 8 4" xfId="49501" xr:uid="{8710533D-CF0A-49F3-980B-42594DB7101E}"/>
    <cellStyle name="Vírgula 4 2 8 5" xfId="47187" xr:uid="{51F1A88A-0A7E-4629-9B84-4F2D2293C044}"/>
    <cellStyle name="Vírgula 4 2 8 6" xfId="45333" xr:uid="{638A2525-22A7-44DD-A688-C4B44814339D}"/>
    <cellStyle name="Vírgula 4 2 8 7" xfId="1074" xr:uid="{FB9CC54E-DAF3-474E-9F5B-7117F7B6820A}"/>
    <cellStyle name="Vírgula 4 2 8 8" xfId="52772" xr:uid="{DAA00E8C-BB74-48EA-BA91-25912F26FDDB}"/>
    <cellStyle name="Vírgula 4 2 9" xfId="1437" xr:uid="{428E1C7F-018E-4CC1-A335-08A3FF5E7B5E}"/>
    <cellStyle name="Vírgula 4 2 9 2" xfId="3147" xr:uid="{9D93827E-B61A-407B-A93F-788D5B466749}"/>
    <cellStyle name="Vírgula 4 2 9 2 2" xfId="51496" xr:uid="{4916CF4A-9DF9-41EB-8C4D-30428A554CCB}"/>
    <cellStyle name="Vírgula 4 2 9 2 3" xfId="54916" xr:uid="{F98E136B-0EDF-4522-BAE7-06DC734D21C7}"/>
    <cellStyle name="Vírgula 4 2 9 3" xfId="49824" xr:uid="{4A197AD0-92F3-4FFF-AB6B-5F0915A1D5A3}"/>
    <cellStyle name="Vírgula 4 2 9 4" xfId="47548" xr:uid="{F7EC93FA-09BA-4DF9-A942-4CFE50294D5A}"/>
    <cellStyle name="Vírgula 4 2 9 5" xfId="53203" xr:uid="{CC33B22C-9335-4133-978F-0E91489F1B83}"/>
    <cellStyle name="Vírgula 4 20" xfId="52344" xr:uid="{6B334084-F1C5-4F15-9006-4E713072B222}"/>
    <cellStyle name="Vírgula 4 3" xfId="95" xr:uid="{C9EF4687-7C40-43F4-96DD-ED8E1F476CF2}"/>
    <cellStyle name="Vírgula 4 3 10" xfId="2292" xr:uid="{241A30BF-22B2-46CC-B527-3DE1C035667D}"/>
    <cellStyle name="Vírgula 4 3 10 2" xfId="50643" xr:uid="{1195249A-43CC-4E70-ACE3-6E26262CCBE8}"/>
    <cellStyle name="Vírgula 4 3 10 3" xfId="48403" xr:uid="{753326BD-F38C-481E-A3D5-3B1A0C126F09}"/>
    <cellStyle name="Vírgula 4 3 11" xfId="4006" xr:uid="{3D1B75AC-ED90-4E66-9E88-5E73C2D3762C}"/>
    <cellStyle name="Vírgula 4 3 11 2" xfId="49013" xr:uid="{8A5F1FF8-D744-45C8-A7E4-31CDF80E9558}"/>
    <cellStyle name="Vírgula 4 3 11 3" xfId="46647" xr:uid="{E2A6732A-5583-4CE5-BC62-3BEB776DE065}"/>
    <cellStyle name="Vírgula 4 3 12" xfId="4148" xr:uid="{CFBFAC90-2386-47D5-B5E9-6B4A103D8A08}"/>
    <cellStyle name="Vírgula 4 3 12 2" xfId="45402" xr:uid="{F65163A1-2089-4BDF-BE87-EDFBE51564E5}"/>
    <cellStyle name="Vírgula 4 3 13" xfId="45826" xr:uid="{F3123CB1-7412-4EB7-BB4A-CA24EF69BFEA}"/>
    <cellStyle name="Vírgula 4 3 14" xfId="46307" xr:uid="{531B4AE8-5F08-4263-A056-3BB502AE5000}"/>
    <cellStyle name="Vírgula 4 3 15" xfId="44528" xr:uid="{9C6E4CA3-5EBD-40AF-B57A-7D173B3592ED}"/>
    <cellStyle name="Vírgula 4 3 16" xfId="44070" xr:uid="{1245DAB3-21F9-4DCA-9BCB-66F2356A1590}"/>
    <cellStyle name="Vírgula 4 3 17" xfId="554" xr:uid="{9905AECF-E419-4441-B96B-87B552207B7C}"/>
    <cellStyle name="Vírgula 4 3 18" xfId="52384" xr:uid="{759F5B04-ED0A-461E-B3B6-544ED10FC9C5}"/>
    <cellStyle name="Vírgula 4 3 2" xfId="207" xr:uid="{3B699BC3-0687-4B88-B4E8-C476E5C5C03A}"/>
    <cellStyle name="Vírgula 4 3 2 10" xfId="46455" xr:uid="{588AEF26-7C15-420B-9B6B-04ADD50DE4E0}"/>
    <cellStyle name="Vírgula 4 3 2 11" xfId="44635" xr:uid="{07D839CD-3512-428C-A7B0-4B21563715DF}"/>
    <cellStyle name="Vírgula 4 3 2 12" xfId="44177" xr:uid="{E1593003-BEB7-49AE-80BA-3AAED78E97C1}"/>
    <cellStyle name="Vírgula 4 3 2 13" xfId="578" xr:uid="{3A51F859-2CDC-4543-B77B-DEF7AF792512}"/>
    <cellStyle name="Vírgula 4 3 2 14" xfId="52494" xr:uid="{429A3E99-9D09-4243-B10F-325C19A59CA8}"/>
    <cellStyle name="Vírgula 4 3 2 2" xfId="421" xr:uid="{8EB6ED7F-C561-42F8-BCD1-A23DF4FCF730}"/>
    <cellStyle name="Vírgula 4 3 2 2 10" xfId="44500" xr:uid="{E5065DD3-E22D-434A-AA36-8C2A1A77EB19}"/>
    <cellStyle name="Vírgula 4 3 2 2 11" xfId="825" xr:uid="{F5CB5531-6C49-487F-ACEF-32EB8F4E63FD}"/>
    <cellStyle name="Vírgula 4 3 2 2 12" xfId="52707" xr:uid="{E74BFCE0-CD2C-4A7E-B77E-F1079CEA1F55}"/>
    <cellStyle name="Vírgula 4 3 2 2 2" xfId="1380" xr:uid="{ED60EA8D-E794-4E70-A47B-06FF7EE6DF35}"/>
    <cellStyle name="Vírgula 4 3 2 2 2 2" xfId="2251" xr:uid="{ED3EF0C6-5B03-4D05-94CC-71C278B142D0}"/>
    <cellStyle name="Vírgula 4 3 2 2 2 2 2" xfId="3961" xr:uid="{A0E140CF-04D7-4D4E-9A5E-25398BC28C22}"/>
    <cellStyle name="Vírgula 4 3 2 2 2 2 2 2" xfId="52308" xr:uid="{B45944CE-496F-44C5-9651-B76E74F19D19}"/>
    <cellStyle name="Vírgula 4 3 2 2 2 2 2 3" xfId="55706" xr:uid="{FBE38DD5-2699-4BCA-88C7-8ED40104A474}"/>
    <cellStyle name="Vírgula 4 3 2 2 2 2 3" xfId="50602" xr:uid="{BB3C60DF-DBD8-4D8C-8A4D-BA811CB56C2D}"/>
    <cellStyle name="Vírgula 4 3 2 2 2 2 4" xfId="48362" xr:uid="{72B0635F-3447-4EF2-A5F5-1A22041E076D}"/>
    <cellStyle name="Vírgula 4 3 2 2 2 2 5" xfId="53993" xr:uid="{658431AA-66EF-4EC7-9A4A-72BAE5B059E9}"/>
    <cellStyle name="Vírgula 4 3 2 2 2 3" xfId="3092" xr:uid="{EAAF5956-C786-41DC-81A0-D582C7437787}"/>
    <cellStyle name="Vírgula 4 3 2 2 2 3 2" xfId="51441" xr:uid="{4C7BA865-04CB-44A3-A716-3233863D0C82}"/>
    <cellStyle name="Vírgula 4 3 2 2 2 3 3" xfId="54847" xr:uid="{C383CB18-CFA1-4CA9-BEA1-E0D8DD00E092}"/>
    <cellStyle name="Vírgula 4 3 2 2 2 4" xfId="49770" xr:uid="{A884EC1F-120B-45CC-9045-025826670E57}"/>
    <cellStyle name="Vírgula 4 3 2 2 2 5" xfId="47493" xr:uid="{11003D23-8F1D-410B-9E80-D0A1F80ADA9B}"/>
    <cellStyle name="Vírgula 4 3 2 2 2 6" xfId="53134" xr:uid="{066E28B9-DEF9-4F89-B5AB-56367C21CE5D}"/>
    <cellStyle name="Vírgula 4 3 2 2 3" xfId="1697" xr:uid="{865D0209-2CF7-4B67-B722-B1CED626380E}"/>
    <cellStyle name="Vírgula 4 3 2 2 3 2" xfId="3407" xr:uid="{EC4F476A-10EC-4CC5-B6FA-23118933B3FD}"/>
    <cellStyle name="Vírgula 4 3 2 2 3 2 2" xfId="51756" xr:uid="{C3964947-D6C3-4406-ABB1-9B53FA5F2E55}"/>
    <cellStyle name="Vírgula 4 3 2 2 3 2 3" xfId="55278" xr:uid="{391DFFDB-41E4-468E-9004-BE3D1D4CC910}"/>
    <cellStyle name="Vírgula 4 3 2 2 3 3" xfId="50072" xr:uid="{2D0E31A0-1817-4456-A35B-00E9DA22E364}"/>
    <cellStyle name="Vírgula 4 3 2 2 3 4" xfId="47808" xr:uid="{92F1E2C1-A045-466E-A6E7-B9063AF750EB}"/>
    <cellStyle name="Vírgula 4 3 2 2 3 5" xfId="53565" xr:uid="{9023F235-8965-41EA-BFC5-E98C87DF1747}"/>
    <cellStyle name="Vírgula 4 3 2 2 4" xfId="2538" xr:uid="{7503FED5-0D9A-42F9-AB4C-7D87B4FC97A9}"/>
    <cellStyle name="Vírgula 4 3 2 2 4 2" xfId="50889" xr:uid="{1F6B3016-050A-4525-BE14-3B3F0C952F61}"/>
    <cellStyle name="Vírgula 4 3 2 2 4 3" xfId="48649" xr:uid="{BDA29A3A-34BF-4463-8770-9A27F412A2DC}"/>
    <cellStyle name="Vírgula 4 3 2 2 4 4" xfId="54420" xr:uid="{A7E95AE5-9CEB-497F-930C-AC964F70854B}"/>
    <cellStyle name="Vírgula 4 3 2 2 5" xfId="4474" xr:uid="{1AE3644C-253C-4227-A6E0-FCCA5B30CDA6}"/>
    <cellStyle name="Vírgula 4 3 2 2 5 2" xfId="46939" xr:uid="{56753F86-F1B5-4B25-BB70-FEE817C34F32}"/>
    <cellStyle name="Vírgula 4 3 2 2 5 3" xfId="45278" xr:uid="{6A9446C5-A31E-4FC4-B03A-469A5DCAC47B}"/>
    <cellStyle name="Vírgula 4 3 2 2 6" xfId="45800" xr:uid="{8D5DE3AD-9032-4B94-B90F-0BB083BCABFF}"/>
    <cellStyle name="Vírgula 4 3 2 2 6 2" xfId="49260" xr:uid="{8A75EB12-C9C1-4775-A731-47A97844BEAF}"/>
    <cellStyle name="Vírgula 4 3 2 2 7" xfId="46268" xr:uid="{F875E518-DEB9-4208-A19E-B5D3153F35A8}"/>
    <cellStyle name="Vírgula 4 3 2 2 8" xfId="46603" xr:uid="{CE82BC1D-9A27-4499-92FE-BABF3987423A}"/>
    <cellStyle name="Vírgula 4 3 2 2 9" xfId="45100" xr:uid="{D52D21D5-BC11-4E83-BE7D-2AE987B88531}"/>
    <cellStyle name="Vírgula 4 3 2 3" xfId="676" xr:uid="{A80ABD61-1236-4A76-BCD6-2A04C1672AB1}"/>
    <cellStyle name="Vírgula 4 3 2 3 10" xfId="52921" xr:uid="{60FBADE8-7852-41FF-85C7-71B66257045C}"/>
    <cellStyle name="Vírgula 4 3 2 3 2" xfId="1232" xr:uid="{2DB3D5FB-A272-4018-AEEC-59C646B98F61}"/>
    <cellStyle name="Vírgula 4 3 2 3 2 2" xfId="2103" xr:uid="{45EEC059-BBCB-4682-AD64-EB87C64A56B6}"/>
    <cellStyle name="Vírgula 4 3 2 3 2 2 2" xfId="3813" xr:uid="{A2DCA676-563E-4826-B7ED-749F1C2E4471}"/>
    <cellStyle name="Vírgula 4 3 2 3 2 2 2 2" xfId="52160" xr:uid="{4A0ABFFA-DC65-410E-8BAF-D7E01FF78AC9}"/>
    <cellStyle name="Vírgula 4 3 2 3 2 2 3" xfId="50463" xr:uid="{A749A3AB-3E2F-41A3-92A5-DC4D2CE46E3C}"/>
    <cellStyle name="Vírgula 4 3 2 3 2 2 4" xfId="48214" xr:uid="{28A17686-2DE4-4091-80B2-CD7BBADFA0DA}"/>
    <cellStyle name="Vírgula 4 3 2 3 2 2 5" xfId="55492" xr:uid="{256E5B35-5482-43F9-A6BD-7B2471BFFBBA}"/>
    <cellStyle name="Vírgula 4 3 2 3 2 3" xfId="2944" xr:uid="{EDCF196B-46AF-45D9-9F67-01967D16AA2B}"/>
    <cellStyle name="Vírgula 4 3 2 3 2 3 2" xfId="51293" xr:uid="{9D36FB8C-12A6-441A-A168-4B3B2F8156E9}"/>
    <cellStyle name="Vírgula 4 3 2 3 2 4" xfId="49648" xr:uid="{B0703D08-EB62-4C37-9E0B-3D54609A9C01}"/>
    <cellStyle name="Vírgula 4 3 2 3 2 5" xfId="47345" xr:uid="{0D29D155-85B9-4B5F-AAAD-363484FEF6B8}"/>
    <cellStyle name="Vírgula 4 3 2 3 2 6" xfId="53779" xr:uid="{00735966-F34C-4662-A0EB-09C54B31AB8D}"/>
    <cellStyle name="Vírgula 4 3 2 3 3" xfId="1549" xr:uid="{34E73E03-CC04-46A2-B883-19CFC2713DB2}"/>
    <cellStyle name="Vírgula 4 3 2 3 3 2" xfId="3259" xr:uid="{EE3D7E44-19C8-4344-BCAC-137CB34D2006}"/>
    <cellStyle name="Vírgula 4 3 2 3 3 2 2" xfId="51608" xr:uid="{3C966E5A-1E40-4E92-BCAC-4429ACC4FB7E}"/>
    <cellStyle name="Vírgula 4 3 2 3 3 3" xfId="49933" xr:uid="{CC5A8B54-C9C6-46CF-9A79-716F7FCE94B9}"/>
    <cellStyle name="Vírgula 4 3 2 3 3 4" xfId="47660" xr:uid="{D198D4C9-DDC0-468F-BB48-EC5361445B57}"/>
    <cellStyle name="Vírgula 4 3 2 3 3 5" xfId="54634" xr:uid="{C166E18B-4D3B-4663-955C-04E79BFBA9EB}"/>
    <cellStyle name="Vírgula 4 3 2 3 4" xfId="2390" xr:uid="{23604544-0D8C-44B8-A69D-62A6CF866FA6}"/>
    <cellStyle name="Vírgula 4 3 2 3 4 2" xfId="50741" xr:uid="{213DDA89-7A07-4AD1-AEAA-2B1C2512940B}"/>
    <cellStyle name="Vírgula 4 3 2 3 4 3" xfId="48501" xr:uid="{DD95EB18-039E-4A8A-AA04-494C89778800}"/>
    <cellStyle name="Vírgula 4 3 2 3 5" xfId="45670" xr:uid="{983D0321-B80E-4F48-8D32-52E31D2E8FEE}"/>
    <cellStyle name="Vírgula 4 3 2 3 5 2" xfId="49112" xr:uid="{CAE2B58C-44F7-4503-A32F-329448940419}"/>
    <cellStyle name="Vírgula 4 3 2 3 6" xfId="46120" xr:uid="{5A64746E-76A8-4AA8-9BEE-1F45A03657DF}"/>
    <cellStyle name="Vírgula 4 3 2 3 7" xfId="46791" xr:uid="{4805F1D7-5617-4002-BDB1-4724C561D07A}"/>
    <cellStyle name="Vírgula 4 3 2 3 8" xfId="44991" xr:uid="{61810E7A-79C5-421D-83CA-E8147077C79F}"/>
    <cellStyle name="Vírgula 4 3 2 3 9" xfId="44359" xr:uid="{EAB4256D-83ED-4B08-B25C-A4A4A15D9919}"/>
    <cellStyle name="Vírgula 4 3 2 4" xfId="1036" xr:uid="{1D6DC64B-936F-412D-AA4F-4D536CDF06BF}"/>
    <cellStyle name="Vírgula 4 3 2 4 2" xfId="1907" xr:uid="{74D52A69-E17A-4DA1-AD39-EFE99343D225}"/>
    <cellStyle name="Vírgula 4 3 2 4 2 2" xfId="3617" xr:uid="{F40A7BDF-47AF-4BE6-B975-F5023EA8E6DA}"/>
    <cellStyle name="Vírgula 4 3 2 4 2 2 2" xfId="51964" xr:uid="{7CF6CBD6-1F2E-468C-B272-6FBF5848861E}"/>
    <cellStyle name="Vírgula 4 3 2 4 2 3" xfId="50270" xr:uid="{09896DC6-CB53-4697-9311-4EE276381B41}"/>
    <cellStyle name="Vírgula 4 3 2 4 2 4" xfId="48018" xr:uid="{B30CCB16-E76F-4839-BA99-F67EA318F1C9}"/>
    <cellStyle name="Vírgula 4 3 2 4 2 5" xfId="55065" xr:uid="{04B95118-6BF2-4BEC-B945-18ED89ADA789}"/>
    <cellStyle name="Vírgula 4 3 2 4 3" xfId="2748" xr:uid="{B44EA91C-E002-43F3-AD53-000D3301DA01}"/>
    <cellStyle name="Vírgula 4 3 2 4 3 2" xfId="51097" xr:uid="{5EA43777-7030-461C-9454-E667CE0CA316}"/>
    <cellStyle name="Vírgula 4 3 2 4 3 3" xfId="48847" xr:uid="{5CB32150-CDBC-487A-8441-DC4E8DCE4DC3}"/>
    <cellStyle name="Vírgula 4 3 2 4 4" xfId="45583" xr:uid="{C40EF376-2923-4B38-BCB6-FBF7E8DA53C6}"/>
    <cellStyle name="Vírgula 4 3 2 4 4 2" xfId="49464" xr:uid="{EC36F4BE-4671-4E3E-84D1-EDE2B578E3CD}"/>
    <cellStyle name="Vírgula 4 3 2 4 5" xfId="46022" xr:uid="{31972E0D-AC13-46B2-A057-5D5A9E15AEA7}"/>
    <cellStyle name="Vírgula 4 3 2 4 6" xfId="47149" xr:uid="{9C2055B0-A452-45F2-84CF-647C54645334}"/>
    <cellStyle name="Vírgula 4 3 2 4 7" xfId="44899" xr:uid="{9AA0EB6B-7FFF-45B9-AF13-33D2E5E47ECD}"/>
    <cellStyle name="Vírgula 4 3 2 4 8" xfId="44267" xr:uid="{CCA43429-90C7-4858-8576-00B57810B946}"/>
    <cellStyle name="Vírgula 4 3 2 4 9" xfId="53352" xr:uid="{F4CC100B-E0E3-4BBA-BFDF-A4E4B0BBDE41}"/>
    <cellStyle name="Vírgula 4 3 2 5" xfId="1134" xr:uid="{FE1EDDFE-0D95-4C78-BF2D-F61C96D3E617}"/>
    <cellStyle name="Vírgula 4 3 2 5 2" xfId="2005" xr:uid="{B8F62847-6AE5-47BA-B316-0B233A2E51BE}"/>
    <cellStyle name="Vírgula 4 3 2 5 2 2" xfId="3715" xr:uid="{A5161EA2-ACAE-4717-8485-FF57ED207301}"/>
    <cellStyle name="Vírgula 4 3 2 5 2 2 2" xfId="52062" xr:uid="{64461DDA-4832-40C9-846C-EC4C713A6358}"/>
    <cellStyle name="Vírgula 4 3 2 5 2 3" xfId="50368" xr:uid="{A15A530B-13F5-46FC-99A5-780BC086F8DA}"/>
    <cellStyle name="Vírgula 4 3 2 5 2 4" xfId="48116" xr:uid="{C69E9D89-C4AF-4963-9C1F-47256430D0A6}"/>
    <cellStyle name="Vírgula 4 3 2 5 3" xfId="2846" xr:uid="{0535DFB4-6253-41CB-9AA8-2B6B14230E4C}"/>
    <cellStyle name="Vírgula 4 3 2 5 3 2" xfId="51195" xr:uid="{3E72DC27-F455-4C04-BCD0-E17FB2398062}"/>
    <cellStyle name="Vírgula 4 3 2 5 3 3" xfId="48893" xr:uid="{269F7E25-42E4-46F9-A78E-A9421326981F}"/>
    <cellStyle name="Vírgula 4 3 2 5 4" xfId="49559" xr:uid="{77616103-BA99-430B-A77B-882D5E4720D5}"/>
    <cellStyle name="Vírgula 4 3 2 5 5" xfId="47247" xr:uid="{44A80B4E-E174-4F2B-874E-853DA68E2582}"/>
    <cellStyle name="Vírgula 4 3 2 5 6" xfId="44812" xr:uid="{502535D2-582F-42BA-8647-F515B7B6188E}"/>
    <cellStyle name="Vírgula 4 3 2 5 7" xfId="54207" xr:uid="{68A82D20-1C6E-48A2-AF0A-585A0F2D1E17}"/>
    <cellStyle name="Vírgula 4 3 2 6" xfId="4260" xr:uid="{73988A33-68B8-4955-96DC-EE4860F05256}"/>
    <cellStyle name="Vírgula 4 3 2 6 2" xfId="46693" xr:uid="{0005643E-28FF-4728-94CF-742D8496DFB3}"/>
    <cellStyle name="Vírgula 4 3 2 6 3" xfId="45297" xr:uid="{3EF90042-17B8-443B-BEB4-D8EAA22C11ED}"/>
    <cellStyle name="Vírgula 4 3 2 7" xfId="45182" xr:uid="{A742A9C4-70CE-42E5-9FCA-24F0AAE11A17}"/>
    <cellStyle name="Vírgula 4 3 2 8" xfId="45500" xr:uid="{3B4EA622-E1A1-4FBB-A8A5-ECA65746D266}"/>
    <cellStyle name="Vírgula 4 3 2 9" xfId="45932" xr:uid="{F0ABF1BA-41FF-4544-83EC-3AAD416C6198}"/>
    <cellStyle name="Vírgula 4 3 3" xfId="311" xr:uid="{BEF6FF03-6CF3-48DD-B6ED-26DE35E43A5F}"/>
    <cellStyle name="Vírgula 4 3 3 10" xfId="44581" xr:uid="{0F6D0A65-3A08-4CF9-9FCB-B8575B9E1B45}"/>
    <cellStyle name="Vírgula 4 3 3 11" xfId="44123" xr:uid="{03C0ADF0-053F-4CC1-BC4F-41F4742C2137}"/>
    <cellStyle name="Vírgula 4 3 3 12" xfId="771" xr:uid="{B57DBF81-ACB8-4EEC-B12E-A872E45BFA90}"/>
    <cellStyle name="Vírgula 4 3 3 13" xfId="52597" xr:uid="{A16B1891-D4B9-46ED-8AF6-03CB4798DD2C}"/>
    <cellStyle name="Vírgula 4 3 3 2" xfId="905" xr:uid="{9AA59914-BD23-4713-AE06-0BE47CE58408}"/>
    <cellStyle name="Vírgula 4 3 3 2 2" xfId="1777" xr:uid="{4AAFB86C-8A16-42D8-A74D-73797058A353}"/>
    <cellStyle name="Vírgula 4 3 3 2 2 2" xfId="3487" xr:uid="{BCB4A9EF-0771-4566-8240-4CC0B8733CE7}"/>
    <cellStyle name="Vírgula 4 3 3 2 2 2 2" xfId="51834" xr:uid="{59A98DE5-6754-4F7D-A85E-61AAE34CA3E6}"/>
    <cellStyle name="Vírgula 4 3 3 2 2 2 3" xfId="55596" xr:uid="{2EF07C22-C694-4683-93AB-2BBF3A34A330}"/>
    <cellStyle name="Vírgula 4 3 3 2 2 3" xfId="50144" xr:uid="{D3670AC8-F105-41E2-B1B1-B26C4E443E6D}"/>
    <cellStyle name="Vírgula 4 3 3 2 2 4" xfId="47888" xr:uid="{F6DF78B7-60EB-4521-8EFE-E5F8F7743221}"/>
    <cellStyle name="Vírgula 4 3 3 2 2 5" xfId="53883" xr:uid="{518EA113-4845-4446-AF4D-E1A01169885A}"/>
    <cellStyle name="Vírgula 4 3 3 2 3" xfId="2618" xr:uid="{330554C0-7E80-421D-B271-49A479BB2C4B}"/>
    <cellStyle name="Vírgula 4 3 3 2 3 2" xfId="50967" xr:uid="{75887D09-BA9F-4B7C-9120-F63C2BCD667C}"/>
    <cellStyle name="Vírgula 4 3 3 2 3 3" xfId="48724" xr:uid="{E82E9D67-003F-4643-8415-6171516FDC1A}"/>
    <cellStyle name="Vírgula 4 3 3 2 3 4" xfId="54737" xr:uid="{E0F3F8EA-BCEB-4D32-88A3-EF2BF50C80AC}"/>
    <cellStyle name="Vírgula 4 3 3 2 4" xfId="45751" xr:uid="{A4825CA9-498A-422D-9CEA-6CE5DF4D9C07}"/>
    <cellStyle name="Vírgula 4 3 3 2 4 2" xfId="49335" xr:uid="{2148AAE7-39BA-444D-B5C3-AEF637404F51}"/>
    <cellStyle name="Vírgula 4 3 3 2 5" xfId="46214" xr:uid="{25BC0612-55B3-4DB0-92CF-C815A034A03E}"/>
    <cellStyle name="Vírgula 4 3 3 2 6" xfId="47019" xr:uid="{18CF6178-6B2D-4A33-AF15-D6961F5B88E8}"/>
    <cellStyle name="Vírgula 4 3 3 2 7" xfId="45047" xr:uid="{94BF4872-09E7-404F-8315-51482E3A8DE0}"/>
    <cellStyle name="Vírgula 4 3 3 2 8" xfId="44447" xr:uid="{0F609F9F-CE2E-4707-872B-5F775A985236}"/>
    <cellStyle name="Vírgula 4 3 3 2 9" xfId="53024" xr:uid="{87327CE2-46BC-4024-B097-250C18FDD09A}"/>
    <cellStyle name="Vírgula 4 3 3 3" xfId="1326" xr:uid="{7CE33E95-278A-47E3-869C-5EEEA829C597}"/>
    <cellStyle name="Vírgula 4 3 3 3 2" xfId="2197" xr:uid="{0BA60574-5C8B-4865-B292-A41AC75E0837}"/>
    <cellStyle name="Vírgula 4 3 3 3 2 2" xfId="3907" xr:uid="{6393A78A-4007-445F-AD91-7DD2F868912A}"/>
    <cellStyle name="Vírgula 4 3 3 3 2 2 2" xfId="52254" xr:uid="{1EFECD16-412E-4915-B4A4-D1E6FE12871D}"/>
    <cellStyle name="Vírgula 4 3 3 3 2 3" xfId="50551" xr:uid="{3A0671C3-0E1B-40C0-9517-9FA8470EC95B}"/>
    <cellStyle name="Vírgula 4 3 3 3 2 4" xfId="48308" xr:uid="{C3C5B62D-8134-441B-A9B9-020144847F0C}"/>
    <cellStyle name="Vírgula 4 3 3 3 2 5" xfId="55168" xr:uid="{769CCB8C-104D-4E9A-BF01-A7C1B6DFE664}"/>
    <cellStyle name="Vírgula 4 3 3 3 3" xfId="3038" xr:uid="{F35188EA-0481-41E5-81C9-6C26B041BA5F}"/>
    <cellStyle name="Vírgula 4 3 3 3 3 2" xfId="51387" xr:uid="{55997F8A-443B-454D-BE04-9016377DEB71}"/>
    <cellStyle name="Vírgula 4 3 3 3 3 3" xfId="48937" xr:uid="{C2D73C2D-7C15-42A9-B37A-73A5E39A6C93}"/>
    <cellStyle name="Vírgula 4 3 3 3 4" xfId="49729" xr:uid="{AFB090DD-E633-406D-886F-74B5B068CB2E}"/>
    <cellStyle name="Vírgula 4 3 3 3 5" xfId="47439" xr:uid="{A4C393A2-F03C-4639-AF15-75F056F74BE7}"/>
    <cellStyle name="Vírgula 4 3 3 3 6" xfId="44760" xr:uid="{ECBAD86E-AE2D-42B6-8B3C-9C80C7C6EF4A}"/>
    <cellStyle name="Vírgula 4 3 3 3 7" xfId="53455" xr:uid="{950F5BCD-9044-40BE-8D7F-F6B7B8F37866}"/>
    <cellStyle name="Vírgula 4 3 3 4" xfId="1643" xr:uid="{8204D0A9-1206-410C-86B1-2C013F58AC3E}"/>
    <cellStyle name="Vírgula 4 3 3 4 2" xfId="3353" xr:uid="{857A645A-9C83-4DCE-8485-B5C42AB7E940}"/>
    <cellStyle name="Vírgula 4 3 3 4 2 2" xfId="51702" xr:uid="{77C1DB29-5E19-4FBB-9E72-8DBDF6BCFE3C}"/>
    <cellStyle name="Vírgula 4 3 3 4 3" xfId="50021" xr:uid="{F3286E02-2D3C-4979-A25F-B238731B027F}"/>
    <cellStyle name="Vírgula 4 3 3 4 4" xfId="47754" xr:uid="{9E08DBB4-4BA5-4E23-B51A-1C2F9716BD03}"/>
    <cellStyle name="Vírgula 4 3 3 4 5" xfId="45373" xr:uid="{58BA41EC-5C8F-4556-AFC2-E718F3CA52A6}"/>
    <cellStyle name="Vírgula 4 3 3 4 6" xfId="54310" xr:uid="{E5656CF9-94D8-4147-A860-423A6AB9A98F}"/>
    <cellStyle name="Vírgula 4 3 3 5" xfId="2484" xr:uid="{F39FA04D-1533-454E-B014-C68484D531BF}"/>
    <cellStyle name="Vírgula 4 3 3 5 2" xfId="50835" xr:uid="{4048FD51-216A-4C2C-AFBD-23D243277CAD}"/>
    <cellStyle name="Vírgula 4 3 3 5 3" xfId="48595" xr:uid="{50FC0E42-A597-453F-91BC-0AB8C96FBC51}"/>
    <cellStyle name="Vírgula 4 3 3 6" xfId="4364" xr:uid="{D8099455-DF94-4CFF-A819-895A169E303C}"/>
    <cellStyle name="Vírgula 4 3 3 6 2" xfId="46885" xr:uid="{5E6B3543-5751-4EE8-9C69-DE2A0E55B30E}"/>
    <cellStyle name="Vírgula 4 3 3 6 3" xfId="45249" xr:uid="{3B6DC423-F104-4E90-B5C5-F1F3DF805C41}"/>
    <cellStyle name="Vírgula 4 3 3 7" xfId="45447" xr:uid="{47ECE142-9B6A-422A-88F7-D9F7B2801A60}"/>
    <cellStyle name="Vírgula 4 3 3 7 2" xfId="49206" xr:uid="{DB6528C4-E6DE-4810-A6D9-B03E10773C80}"/>
    <cellStyle name="Vírgula 4 3 3 8" xfId="45878" xr:uid="{50BA9B85-93EA-473C-8C99-CC7D66908FE9}"/>
    <cellStyle name="Vírgula 4 3 3 9" xfId="46549" xr:uid="{70B0E731-CBB9-4639-ABAE-6C86F1BEFB31}"/>
    <cellStyle name="Vírgula 4 3 4" xfId="717" xr:uid="{03753C6C-EDA5-45F6-BA3A-7EBF95A78477}"/>
    <cellStyle name="Vírgula 4 3 4 10" xfId="44677" xr:uid="{64CAD66D-1FAF-4BD2-9ACD-37598F6862FB}"/>
    <cellStyle name="Vírgula 4 3 4 11" xfId="44399" xr:uid="{9E17B544-59CE-4035-A7D0-DD245ABE1DEA}"/>
    <cellStyle name="Vírgula 4 3 4 12" xfId="52811" xr:uid="{5290A4B9-3BED-4950-9067-F55BE6C1C664}"/>
    <cellStyle name="Vírgula 4 3 4 2" xfId="868" xr:uid="{8E70C407-DF81-4A4C-AA29-520642411EA0}"/>
    <cellStyle name="Vírgula 4 3 4 2 2" xfId="1740" xr:uid="{52C51A91-7369-45F7-AEF3-0FFEAEF134BA}"/>
    <cellStyle name="Vírgula 4 3 4 2 2 2" xfId="3450" xr:uid="{BC476DD0-D5DF-413A-8581-526BF629F751}"/>
    <cellStyle name="Vírgula 4 3 4 2 2 2 2" xfId="51798" xr:uid="{EA48C524-C66E-41DE-87B5-CC9A2D89FA4C}"/>
    <cellStyle name="Vírgula 4 3 4 2 2 3" xfId="50112" xr:uid="{0C4B2CF4-EF6F-4F89-BBF7-A5D423F6919F}"/>
    <cellStyle name="Vírgula 4 3 4 2 2 4" xfId="47851" xr:uid="{480F081E-1BCC-445B-8603-436DACFE1A1B}"/>
    <cellStyle name="Vírgula 4 3 4 2 2 5" xfId="55382" xr:uid="{FD0B0FD4-63E5-4043-908A-9BD1EF720A65}"/>
    <cellStyle name="Vírgula 4 3 4 2 3" xfId="2581" xr:uid="{B3E4DB62-5BE4-467E-8F22-283BD0BCCE47}"/>
    <cellStyle name="Vírgula 4 3 4 2 3 2" xfId="50931" xr:uid="{769F8BC4-4181-45F8-91F9-1EDDD441DC24}"/>
    <cellStyle name="Vírgula 4 3 4 2 3 3" xfId="48688" xr:uid="{D7B3C39F-C1F3-47E5-9BBD-14EEAB0FED50}"/>
    <cellStyle name="Vírgula 4 3 4 2 4" xfId="49298" xr:uid="{877F1DCC-8184-4F6A-8FDE-68DE2E1491D5}"/>
    <cellStyle name="Vírgula 4 3 4 2 5" xfId="46982" xr:uid="{163FA625-7664-4AEE-95FB-1A933360CB2A}"/>
    <cellStyle name="Vírgula 4 3 4 2 6" xfId="53669" xr:uid="{25A43EE2-0165-4E8E-8AF3-5965D2D9C854}"/>
    <cellStyle name="Vírgula 4 3 4 3" xfId="1273" xr:uid="{8109E131-BCDA-4C28-AAF0-EF50AAF6FC31}"/>
    <cellStyle name="Vírgula 4 3 4 3 2" xfId="2144" xr:uid="{72E89438-F359-485D-9616-4213551F1419}"/>
    <cellStyle name="Vírgula 4 3 4 3 2 2" xfId="3854" xr:uid="{74334DA0-A95D-4BCE-93E6-1BC9C88E26ED}"/>
    <cellStyle name="Vírgula 4 3 4 3 2 2 2" xfId="52201" xr:uid="{B1409E5C-6420-4E20-B072-11F8F04299ED}"/>
    <cellStyle name="Vírgula 4 3 4 3 2 3" xfId="50502" xr:uid="{B795AC43-2008-4B25-928F-5C38EAB5A0AA}"/>
    <cellStyle name="Vírgula 4 3 4 3 2 4" xfId="48255" xr:uid="{050F86AD-6F87-4AF5-AB7C-400BB0748EEF}"/>
    <cellStyle name="Vírgula 4 3 4 3 3" xfId="2985" xr:uid="{C84F3104-3DFF-4CA3-A655-363A6E7B7F01}"/>
    <cellStyle name="Vírgula 4 3 4 3 3 2" xfId="51334" xr:uid="{C9BB5689-8E42-446C-BA0A-941976D272AA}"/>
    <cellStyle name="Vírgula 4 3 4 3 4" xfId="49685" xr:uid="{EB75134D-925B-4CD4-B12F-3A13A24008C0}"/>
    <cellStyle name="Vírgula 4 3 4 3 5" xfId="47386" xr:uid="{630E29B0-5B91-4A8E-B9C4-D7F7149D5055}"/>
    <cellStyle name="Vírgula 4 3 4 3 6" xfId="54524" xr:uid="{C44B6E3C-23E2-42F1-93A7-FFB5B1470300}"/>
    <cellStyle name="Vírgula 4 3 4 4" xfId="1590" xr:uid="{DB46EF0C-EAA5-4685-9EFB-79718F1FDF21}"/>
    <cellStyle name="Vírgula 4 3 4 4 2" xfId="3300" xr:uid="{505F93AD-EE7D-403E-B71D-AF899B88FAC2}"/>
    <cellStyle name="Vírgula 4 3 4 4 2 2" xfId="51649" xr:uid="{5E526E6D-30B4-4379-B412-945433734E30}"/>
    <cellStyle name="Vírgula 4 3 4 4 3" xfId="49972" xr:uid="{7D0C7358-08CD-4963-8AF2-73638281604F}"/>
    <cellStyle name="Vírgula 4 3 4 4 4" xfId="47701" xr:uid="{1B6CD3D9-6896-4DD2-82E7-1E1C802E02F8}"/>
    <cellStyle name="Vírgula 4 3 4 5" xfId="2431" xr:uid="{9151ACBB-69D7-40D1-81CD-819A1DD1A11E}"/>
    <cellStyle name="Vírgula 4 3 4 5 2" xfId="50782" xr:uid="{9C6F181E-BE8B-4B9C-BA9A-385F6F0CD3BB}"/>
    <cellStyle name="Vírgula 4 3 4 5 3" xfId="48542" xr:uid="{F0551875-42AF-4F72-82F6-2017E1D1A8E5}"/>
    <cellStyle name="Vírgula 4 3 4 6" xfId="45215" xr:uid="{9DDDECCE-B660-47B0-88FC-0C571350F8EE}"/>
    <cellStyle name="Vírgula 4 3 4 6 2" xfId="46832" xr:uid="{7A438571-C011-4BB2-A0C6-43B9C61868F6}"/>
    <cellStyle name="Vírgula 4 3 4 7" xfId="45705" xr:uid="{FBBB5D0B-2B58-403A-AAB2-D1936B549C20}"/>
    <cellStyle name="Vírgula 4 3 4 7 2" xfId="49153" xr:uid="{43C3F60F-1BB0-4670-AA07-29D45C3A7936}"/>
    <cellStyle name="Vírgula 4 3 4 8" xfId="46161" xr:uid="{85EA2B3B-CB8D-438A-97CD-4756C7518578}"/>
    <cellStyle name="Vírgula 4 3 4 9" xfId="46496" xr:uid="{7AE7D8AC-976A-4A41-9D1B-F9F6E3528F1A}"/>
    <cellStyle name="Vírgula 4 3 5" xfId="648" xr:uid="{935F2C68-9B2C-446D-8AA7-120834686D6C}"/>
    <cellStyle name="Vírgula 4 3 5 10" xfId="44333" xr:uid="{D15FC640-7254-4444-A426-6380F4A19FA9}"/>
    <cellStyle name="Vírgula 4 3 5 11" xfId="53242" xr:uid="{C465BEAF-C2BB-4F6B-A789-D233A6077C4F}"/>
    <cellStyle name="Vírgula 4 3 5 2" xfId="1204" xr:uid="{7DF77616-C9F8-433C-852D-E11E38EA80CA}"/>
    <cellStyle name="Vírgula 4 3 5 2 2" xfId="2075" xr:uid="{33FDEE92-2652-4D22-B1CB-0647CECFA335}"/>
    <cellStyle name="Vírgula 4 3 5 2 2 2" xfId="3785" xr:uid="{83043555-D93E-4061-AD2E-FE4415607590}"/>
    <cellStyle name="Vírgula 4 3 5 2 2 2 2" xfId="52132" xr:uid="{0B63ECFD-B893-46BE-A064-10D0E77C74F8}"/>
    <cellStyle name="Vírgula 4 3 5 2 2 3" xfId="50436" xr:uid="{B7F306D0-16B2-4BA0-83E9-696406D1E38B}"/>
    <cellStyle name="Vírgula 4 3 5 2 2 4" xfId="48186" xr:uid="{DB90B986-A741-42D0-8BB2-C2CF84222930}"/>
    <cellStyle name="Vírgula 4 3 5 2 3" xfId="2916" xr:uid="{59AE01B5-1E11-4A96-A4EE-10AD1C69D15E}"/>
    <cellStyle name="Vírgula 4 3 5 2 3 2" xfId="51265" xr:uid="{1C159182-BEDE-4930-AE99-5FD633EB4900}"/>
    <cellStyle name="Vírgula 4 3 5 2 4" xfId="49622" xr:uid="{28ECD2B9-09C3-448D-BC42-19E68BD4E5C6}"/>
    <cellStyle name="Vírgula 4 3 5 2 5" xfId="47317" xr:uid="{12AF2FFE-AB5E-49D3-8116-913C5870C342}"/>
    <cellStyle name="Vírgula 4 3 5 2 6" xfId="54955" xr:uid="{604D9E53-7777-4215-B0F6-E402D652B5AB}"/>
    <cellStyle name="Vírgula 4 3 5 3" xfId="1521" xr:uid="{39D0DED7-7991-44B5-A7F1-6F3937E61893}"/>
    <cellStyle name="Vírgula 4 3 5 3 2" xfId="3231" xr:uid="{38027A2E-B338-42F0-9EC9-6C6E53678A07}"/>
    <cellStyle name="Vírgula 4 3 5 3 2 2" xfId="51580" xr:uid="{A07A4506-29BF-4836-8311-D87AC9E648C1}"/>
    <cellStyle name="Vírgula 4 3 5 3 3" xfId="49906" xr:uid="{85680E1B-26F9-446E-8C25-DE20CED9DDDF}"/>
    <cellStyle name="Vírgula 4 3 5 3 4" xfId="47632" xr:uid="{0913AC8A-F92C-4DC5-89BA-E7C1E0DC94A7}"/>
    <cellStyle name="Vírgula 4 3 5 4" xfId="2362" xr:uid="{8C9CD360-42D8-47BB-84A0-E3BB36CB1A7D}"/>
    <cellStyle name="Vírgula 4 3 5 4 2" xfId="50713" xr:uid="{0AED4ECC-23A5-49BA-8CB2-EA1FCA86AFEE}"/>
    <cellStyle name="Vírgula 4 3 5 4 3" xfId="48473" xr:uid="{A3FFF597-4983-4C84-86C5-30D2464F1A85}"/>
    <cellStyle name="Vírgula 4 3 5 5" xfId="45156" xr:uid="{B03DC642-30E1-44CF-A902-AF295A8FF4AD}"/>
    <cellStyle name="Vírgula 4 3 5 5 2" xfId="46763" xr:uid="{719D0598-58C4-4F5F-A482-FCAFFBB414FB}"/>
    <cellStyle name="Vírgula 4 3 5 6" xfId="45646" xr:uid="{1112B6EF-1D81-4397-A796-BA11198572B3}"/>
    <cellStyle name="Vírgula 4 3 5 6 2" xfId="49084" xr:uid="{B8A3D7B7-EA6F-45EA-9142-792B27BD715A}"/>
    <cellStyle name="Vírgula 4 3 5 7" xfId="46092" xr:uid="{32AA52EC-D47A-4E91-A514-E64F1A451D8A}"/>
    <cellStyle name="Vírgula 4 3 5 8" xfId="46427" xr:uid="{F08DAD50-B898-4AF5-86E5-834A4CB5A7E2}"/>
    <cellStyle name="Vírgula 4 3 5 9" xfId="44963" xr:uid="{DB39A454-FF0A-46E2-A358-1CF517F13591}"/>
    <cellStyle name="Vírgula 4 3 6" xfId="946" xr:uid="{AF19B16A-3D68-4367-96B7-4F5666CECC56}"/>
    <cellStyle name="Vírgula 4 3 6 2" xfId="1818" xr:uid="{64EFBD06-B2AE-4868-B224-AF9DD184EEC2}"/>
    <cellStyle name="Vírgula 4 3 6 2 2" xfId="3528" xr:uid="{8D6F3027-ED0E-4A72-9D96-E698DFB8F088}"/>
    <cellStyle name="Vírgula 4 3 6 2 2 2" xfId="51875" xr:uid="{25A671FA-72CE-4032-B03B-B32014440E8F}"/>
    <cellStyle name="Vírgula 4 3 6 2 3" xfId="50184" xr:uid="{1D16ED37-479E-4509-8732-8B9F4DCFCB68}"/>
    <cellStyle name="Vírgula 4 3 6 2 4" xfId="47929" xr:uid="{AC06590E-88DE-4C78-96FE-8A7C056CD824}"/>
    <cellStyle name="Vírgula 4 3 6 3" xfId="2659" xr:uid="{C5B87D3D-EFCD-4D67-B1D2-254C5A8DB9E2}"/>
    <cellStyle name="Vírgula 4 3 6 3 2" xfId="51008" xr:uid="{4109243B-C711-417C-B4D1-436BB95D5EB1}"/>
    <cellStyle name="Vírgula 4 3 6 3 3" xfId="48765" xr:uid="{84230F0F-C902-4B78-BD97-C6DDAEE9C698}"/>
    <cellStyle name="Vírgula 4 3 6 4" xfId="45541" xr:uid="{58E2FD77-D355-44A6-A78B-7931999EB407}"/>
    <cellStyle name="Vírgula 4 3 6 4 2" xfId="47060" xr:uid="{2D6D0079-0375-40AB-9334-6C01E465140E}"/>
    <cellStyle name="Vírgula 4 3 6 5" xfId="45976" xr:uid="{345B76EB-C2D5-441F-87A0-1FEB14DEE99D}"/>
    <cellStyle name="Vírgula 4 3 6 5 2" xfId="49376" xr:uid="{0BAF508C-6C9D-453E-B76E-CBD53EDCDA33}"/>
    <cellStyle name="Vírgula 4 3 6 6" xfId="46355" xr:uid="{30E98557-4608-46CC-A2F7-C2F36DBBB5BD}"/>
    <cellStyle name="Vírgula 4 3 6 7" xfId="44857" xr:uid="{F887F032-0F7B-436D-9249-0F00CAE1F9E1}"/>
    <cellStyle name="Vírgula 4 3 6 8" xfId="44221" xr:uid="{8FAB25CD-83E5-4533-B96F-FC66F1E44753}"/>
    <cellStyle name="Vírgula 4 3 6 9" xfId="54097" xr:uid="{44A812E1-61A6-4E66-8131-4C7912B0C224}"/>
    <cellStyle name="Vírgula 4 3 7" xfId="996" xr:uid="{239AAB03-9E37-48A7-9347-5D4ACDCEBCD9}"/>
    <cellStyle name="Vírgula 4 3 7 2" xfId="1867" xr:uid="{078E0310-E476-40B4-8D78-4FD44EF63D30}"/>
    <cellStyle name="Vírgula 4 3 7 2 2" xfId="3577" xr:uid="{DDD89088-3E61-4D69-AE45-002BD7A8E320}"/>
    <cellStyle name="Vírgula 4 3 7 2 2 2" xfId="51924" xr:uid="{CF04BAB1-9F7A-4F34-8624-96055EFAFE89}"/>
    <cellStyle name="Vírgula 4 3 7 2 3" xfId="50232" xr:uid="{F133A0DE-C1E5-4DAB-BC3D-B73C003E1D52}"/>
    <cellStyle name="Vírgula 4 3 7 2 4" xfId="47978" xr:uid="{75D7163A-06D9-4C63-B176-A07B4DA0385D}"/>
    <cellStyle name="Vírgula 4 3 7 3" xfId="2708" xr:uid="{7025FCF3-C805-4BD3-80F8-AE7180448A6C}"/>
    <cellStyle name="Vírgula 4 3 7 3 2" xfId="51057" xr:uid="{9F793B83-3222-4E9A-8740-59F3EEE39FEC}"/>
    <cellStyle name="Vírgula 4 3 7 3 3" xfId="48813" xr:uid="{EF5276E0-2EDB-49D2-8950-21718C24C5CD}"/>
    <cellStyle name="Vírgula 4 3 7 4" xfId="49424" xr:uid="{D43BE8F6-A87A-47B8-A916-280655280B10}"/>
    <cellStyle name="Vírgula 4 3 7 5" xfId="47109" xr:uid="{A813D9B9-EB33-4739-94BB-F0A6C254EBDB}"/>
    <cellStyle name="Vírgula 4 3 7 6" xfId="44712" xr:uid="{1D892D2D-235B-44C0-91E9-4B54C5637371}"/>
    <cellStyle name="Vírgula 4 3 8" xfId="1088" xr:uid="{CAF6D3C9-B2A7-44AD-B7BF-3EE6DC161916}"/>
    <cellStyle name="Vírgula 4 3 8 2" xfId="1959" xr:uid="{8EECC286-BD09-4C47-BB73-1D6F9E404DCC}"/>
    <cellStyle name="Vírgula 4 3 8 2 2" xfId="3669" xr:uid="{42D25D72-957D-40E4-8E04-836DB8DB5F1F}"/>
    <cellStyle name="Vírgula 4 3 8 2 2 2" xfId="52016" xr:uid="{38B7398A-D3DD-44B0-9EC4-D76CE4218E18}"/>
    <cellStyle name="Vírgula 4 3 8 2 3" xfId="50322" xr:uid="{53AA1DF7-B955-4FD9-AED9-279A02BA452A}"/>
    <cellStyle name="Vírgula 4 3 8 2 4" xfId="48070" xr:uid="{D124209E-1137-44AF-ABE6-E3B9C7690767}"/>
    <cellStyle name="Vírgula 4 3 8 3" xfId="2800" xr:uid="{BE9FC110-5620-4E7B-B041-9B483E18DAF5}"/>
    <cellStyle name="Vírgula 4 3 8 3 2" xfId="51149" xr:uid="{72B81A2D-FC77-418E-A535-0AF2FA09B403}"/>
    <cellStyle name="Vírgula 4 3 8 4" xfId="49515" xr:uid="{A52ACD6B-1472-4459-8107-7536D99A3556}"/>
    <cellStyle name="Vírgula 4 3 8 5" xfId="47201" xr:uid="{64E1A77C-E1F4-4444-B379-0FCE4978E721}"/>
    <cellStyle name="Vírgula 4 3 8 6" xfId="45347" xr:uid="{8EC3B6FE-677F-4129-8345-1F7378566802}"/>
    <cellStyle name="Vírgula 4 3 9" xfId="1451" xr:uid="{99843412-34DA-4F90-BC3D-BD72B4D2BC98}"/>
    <cellStyle name="Vírgula 4 3 9 2" xfId="3161" xr:uid="{F96B2384-2810-4D1B-B689-DCB865DBE6D1}"/>
    <cellStyle name="Vírgula 4 3 9 2 2" xfId="51510" xr:uid="{9FDF4199-8199-48FD-816B-B2B40F07974E}"/>
    <cellStyle name="Vírgula 4 3 9 3" xfId="49838" xr:uid="{4DB7BA4B-CC26-4704-8E7E-D3A95DBF84DC}"/>
    <cellStyle name="Vírgula 4 3 9 4" xfId="47562" xr:uid="{43D679D0-3B2F-460C-AC1C-7B967BB92006}"/>
    <cellStyle name="Vírgula 4 4" xfId="115" xr:uid="{8E9A7A0C-EEE3-4330-8AAA-599E01EB850B}"/>
    <cellStyle name="Vírgula 4 4 10" xfId="45864" xr:uid="{70ED0631-9A3A-4287-99A3-24B766C1B8A3}"/>
    <cellStyle name="Vírgula 4 4 11" xfId="46372" xr:uid="{A57579EC-E20F-482B-9C5C-EED38740BFB7}"/>
    <cellStyle name="Vírgula 4 4 12" xfId="44567" xr:uid="{D34A6C2C-46EA-42AE-B7D2-B5FE243496BE}"/>
    <cellStyle name="Vírgula 4 4 13" xfId="44109" xr:uid="{8272B842-39D0-4C94-8439-73C1C8484E6D}"/>
    <cellStyle name="Vírgula 4 4 14" xfId="527" xr:uid="{A69FFAA7-85C1-4402-B752-86F30ED15A49}"/>
    <cellStyle name="Vírgula 4 4 15" xfId="52404" xr:uid="{CC13599B-FF94-4DC6-9031-841A7B3BFB18}"/>
    <cellStyle name="Vírgula 4 4 2" xfId="227" xr:uid="{F04D1564-19A2-4D71-AD00-7BE9349AE29A}"/>
    <cellStyle name="Vírgula 4 4 2 10" xfId="44433" xr:uid="{5772D715-C9D8-448A-BD7D-816EA10C7FAD}"/>
    <cellStyle name="Vírgula 4 4 2 11" xfId="757" xr:uid="{088146CA-A2CD-4AEE-927F-B337BB458F9C}"/>
    <cellStyle name="Vírgula 4 4 2 12" xfId="52514" xr:uid="{EC351EEA-AB84-4E03-A64C-553B2F8461AF}"/>
    <cellStyle name="Vírgula 4 4 2 2" xfId="441" xr:uid="{6A54C92D-42B5-428A-BAD3-210EFC465B41}"/>
    <cellStyle name="Vírgula 4 4 2 2 2" xfId="2183" xr:uid="{0BC4F2F7-23FE-41DE-A002-42642B2BF042}"/>
    <cellStyle name="Vírgula 4 4 2 2 2 2" xfId="3893" xr:uid="{FFA5D1E3-EECF-4F1E-98A0-B61BF4F7AF40}"/>
    <cellStyle name="Vírgula 4 4 2 2 2 2 2" xfId="52240" xr:uid="{F1B99958-DD88-4A29-94C6-966C3EE0516E}"/>
    <cellStyle name="Vírgula 4 4 2 2 2 2 2 2" xfId="55726" xr:uid="{BC914C30-7D1F-441D-8664-994F220549E9}"/>
    <cellStyle name="Vírgula 4 4 2 2 2 2 3" xfId="54013" xr:uid="{492550DB-9F46-44F8-9ABC-7B4848A05383}"/>
    <cellStyle name="Vírgula 4 4 2 2 2 3" xfId="50537" xr:uid="{BBEF92EA-E2DD-4326-AE99-203A0753D9C8}"/>
    <cellStyle name="Vírgula 4 4 2 2 2 3 2" xfId="54867" xr:uid="{96AD98FA-9D31-465B-A2EE-3C967C697941}"/>
    <cellStyle name="Vírgula 4 4 2 2 2 4" xfId="48294" xr:uid="{200C3F2F-A8FB-4D3F-A008-D57F30A22B4A}"/>
    <cellStyle name="Vírgula 4 4 2 2 2 5" xfId="53154" xr:uid="{D62D69DA-A7AF-4A8E-A142-21772A7D7D32}"/>
    <cellStyle name="Vírgula 4 4 2 2 3" xfId="3024" xr:uid="{84C01A26-CAE4-42FA-A86E-7D8248C6D41D}"/>
    <cellStyle name="Vírgula 4 4 2 2 3 2" xfId="51373" xr:uid="{F719003C-CFB2-444A-9098-115DC2F63355}"/>
    <cellStyle name="Vírgula 4 4 2 2 3 2 2" xfId="55298" xr:uid="{77B9E8EA-4E50-4685-AF1A-A40DB1A3E1D4}"/>
    <cellStyle name="Vírgula 4 4 2 2 3 3" xfId="48923" xr:uid="{D45C332A-FA48-48EC-B25B-D09F78FA3F60}"/>
    <cellStyle name="Vírgula 4 4 2 2 3 4" xfId="53585" xr:uid="{C56208DE-D41F-4511-A235-E46395704010}"/>
    <cellStyle name="Vírgula 4 4 2 2 4" xfId="4494" xr:uid="{A9102AFB-CDA3-47FB-AB78-9B357ACCE253}"/>
    <cellStyle name="Vírgula 4 4 2 2 4 2" xfId="49718" xr:uid="{6E78B511-3AAE-42F2-AB30-B058714DA019}"/>
    <cellStyle name="Vírgula 4 4 2 2 4 3" xfId="54440" xr:uid="{E24E0617-5361-4972-8C15-75B621F43385}"/>
    <cellStyle name="Vírgula 4 4 2 2 5" xfId="47425" xr:uid="{2BE849F1-2288-491D-B219-6144F33B1C15}"/>
    <cellStyle name="Vírgula 4 4 2 2 6" xfId="1312" xr:uid="{C53F8C72-542D-47A7-87A5-B3252D7FC9A6}"/>
    <cellStyle name="Vírgula 4 4 2 2 7" xfId="52727" xr:uid="{9DD03C4E-D6DF-44AD-B4D4-413E43A6C2AA}"/>
    <cellStyle name="Vírgula 4 4 2 3" xfId="1629" xr:uid="{F5DBCF49-E672-483F-B8A0-346AE7DD478C}"/>
    <cellStyle name="Vírgula 4 4 2 3 2" xfId="3339" xr:uid="{11A44F65-0AA6-4209-9FC0-4726ABEBD4A8}"/>
    <cellStyle name="Vírgula 4 4 2 3 2 2" xfId="51688" xr:uid="{5271A266-842F-4791-B0E9-F6D0574CC191}"/>
    <cellStyle name="Vírgula 4 4 2 3 2 2 2" xfId="55512" xr:uid="{4F26BB51-6E76-452A-B560-A158ACEED8F5}"/>
    <cellStyle name="Vírgula 4 4 2 3 2 3" xfId="53799" xr:uid="{0C36C9D8-35AC-4C5A-8089-0111214BE30F}"/>
    <cellStyle name="Vírgula 4 4 2 3 3" xfId="50007" xr:uid="{C074D572-945C-4BF2-B6F7-FC6E7EDC270D}"/>
    <cellStyle name="Vírgula 4 4 2 3 3 2" xfId="54654" xr:uid="{A9E0CB0D-E0FD-45D5-8AF4-FBDD5AC300E0}"/>
    <cellStyle name="Vírgula 4 4 2 3 4" xfId="47740" xr:uid="{CF673D2B-AD34-4F10-B97A-B333DFBC3213}"/>
    <cellStyle name="Vírgula 4 4 2 3 5" xfId="52941" xr:uid="{0EA7C2A7-436C-4AAF-8297-E2D7D8CC570A}"/>
    <cellStyle name="Vírgula 4 4 2 4" xfId="2470" xr:uid="{5C5CB729-40EF-4200-A491-5A8263405C09}"/>
    <cellStyle name="Vírgula 4 4 2 4 2" xfId="50821" xr:uid="{E17E6C64-8D5B-461B-AA81-A3D6D5A47604}"/>
    <cellStyle name="Vírgula 4 4 2 4 2 2" xfId="55085" xr:uid="{E50A4779-F870-4D54-B136-73C81E3B6933}"/>
    <cellStyle name="Vírgula 4 4 2 4 3" xfId="48581" xr:uid="{8EDA363B-8689-4057-A0A8-303FFF50F502}"/>
    <cellStyle name="Vírgula 4 4 2 4 4" xfId="53372" xr:uid="{B853D730-2145-4336-BB7C-ED9BF5689830}"/>
    <cellStyle name="Vírgula 4 4 2 5" xfId="4280" xr:uid="{8D4FC4E9-FE7E-4838-B27C-657E8491E6B7}"/>
    <cellStyle name="Vírgula 4 4 2 5 2" xfId="46871" xr:uid="{7576493A-07C7-494F-B198-CA716F73C153}"/>
    <cellStyle name="Vírgula 4 4 2 5 3" xfId="45242" xr:uid="{16896FD1-97BA-481C-9D39-99B9DE55D93A}"/>
    <cellStyle name="Vírgula 4 4 2 5 4" xfId="54227" xr:uid="{22B057E5-A761-4FEC-8235-DD660A7110EC}"/>
    <cellStyle name="Vírgula 4 4 2 6" xfId="45741" xr:uid="{B8FC9F05-4F7B-4680-A75B-79A14A203C92}"/>
    <cellStyle name="Vírgula 4 4 2 6 2" xfId="49192" xr:uid="{BFA09C54-7C4E-42BE-8472-3FAB28E380A6}"/>
    <cellStyle name="Vírgula 4 4 2 7" xfId="46200" xr:uid="{847FE8B7-911E-4148-B0FA-2B6DE7F79C07}"/>
    <cellStyle name="Vírgula 4 4 2 8" xfId="46535" xr:uid="{38D49E49-4C2D-4AF1-99E4-B24CD5CF3CF8}"/>
    <cellStyle name="Vírgula 4 4 2 9" xfId="44650" xr:uid="{56A89782-9285-4C6B-8B10-60E3D5E74188}"/>
    <cellStyle name="Vírgula 4 4 3" xfId="331" xr:uid="{6B46D6AD-159F-4BA7-AD95-B0F320DD94AB}"/>
    <cellStyle name="Vírgula 4 4 3 10" xfId="44345" xr:uid="{60D7A05F-A33B-47E6-AEDA-39758866421A}"/>
    <cellStyle name="Vírgula 4 4 3 11" xfId="662" xr:uid="{CD0FB097-E331-4858-A527-E59E362CEDA5}"/>
    <cellStyle name="Vírgula 4 4 3 12" xfId="52617" xr:uid="{C60FA497-8AE3-47BD-ABF4-4CC3C6A33B93}"/>
    <cellStyle name="Vírgula 4 4 3 2" xfId="1218" xr:uid="{0689A7A3-25B4-48CB-A000-9FD36D1A1C31}"/>
    <cellStyle name="Vírgula 4 4 3 2 2" xfId="2089" xr:uid="{8FF850A2-077F-4ED4-BC2F-3D4592C34A0A}"/>
    <cellStyle name="Vírgula 4 4 3 2 2 2" xfId="3799" xr:uid="{92083342-71A7-4C69-8C52-EB2CC6C9DD24}"/>
    <cellStyle name="Vírgula 4 4 3 2 2 2 2" xfId="52146" xr:uid="{5EB188F1-501B-415D-9C46-FAB7B97CBB1F}"/>
    <cellStyle name="Vírgula 4 4 3 2 2 2 3" xfId="55616" xr:uid="{6C173677-4BF3-4755-A687-B2340A45B128}"/>
    <cellStyle name="Vírgula 4 4 3 2 2 3" xfId="50449" xr:uid="{339EBAA7-72BD-4595-BA11-40A74007A3F3}"/>
    <cellStyle name="Vírgula 4 4 3 2 2 4" xfId="48200" xr:uid="{EB13F011-77F7-4112-ABC0-81917EA266D3}"/>
    <cellStyle name="Vírgula 4 4 3 2 2 5" xfId="53903" xr:uid="{16B57A96-B384-4DF3-8075-8544E3196745}"/>
    <cellStyle name="Vírgula 4 4 3 2 3" xfId="2930" xr:uid="{436F9564-C0DF-48DD-BC2C-D6170911850C}"/>
    <cellStyle name="Vírgula 4 4 3 2 3 2" xfId="51279" xr:uid="{08C8C500-64BA-4495-93DD-B6CDA3E01C9B}"/>
    <cellStyle name="Vírgula 4 4 3 2 3 3" xfId="54757" xr:uid="{74825A9B-AA64-48BD-899A-D6F5513DC26C}"/>
    <cellStyle name="Vírgula 4 4 3 2 4" xfId="49634" xr:uid="{980B9CAA-CDCB-43D2-9320-D94265A69C8F}"/>
    <cellStyle name="Vírgula 4 4 3 2 5" xfId="47331" xr:uid="{E49ADCAE-DC09-4C6C-BAC1-B3F0128812CC}"/>
    <cellStyle name="Vírgula 4 4 3 2 6" xfId="53044" xr:uid="{F1AE3B21-5C0B-493F-BB22-3664403B7810}"/>
    <cellStyle name="Vírgula 4 4 3 3" xfId="1535" xr:uid="{5AC681A6-2B52-4742-BD13-122D38C3D2C2}"/>
    <cellStyle name="Vírgula 4 4 3 3 2" xfId="3245" xr:uid="{EFECDE0E-3274-4E09-B2BA-468A881B82C0}"/>
    <cellStyle name="Vírgula 4 4 3 3 2 2" xfId="51594" xr:uid="{62EFC51F-087D-44FC-94AD-91D053C8CAC8}"/>
    <cellStyle name="Vírgula 4 4 3 3 2 3" xfId="55188" xr:uid="{7CAC18CE-F854-43F1-85E1-E228907FCA18}"/>
    <cellStyle name="Vírgula 4 4 3 3 3" xfId="49919" xr:uid="{12D50217-A262-4FC1-831A-5C17E63FF4CE}"/>
    <cellStyle name="Vírgula 4 4 3 3 4" xfId="47646" xr:uid="{3F7D9DF7-0898-4E5C-9090-D770E54B12F8}"/>
    <cellStyle name="Vírgula 4 4 3 3 5" xfId="53475" xr:uid="{7E4A72B9-89A7-48E0-B3C0-6372306D92EE}"/>
    <cellStyle name="Vírgula 4 4 3 4" xfId="2376" xr:uid="{83D43126-B285-49B7-8720-EED5710931D8}"/>
    <cellStyle name="Vírgula 4 4 3 4 2" xfId="50727" xr:uid="{3D1735B6-3449-48F0-938C-9AADA12A8D31}"/>
    <cellStyle name="Vírgula 4 4 3 4 3" xfId="48487" xr:uid="{6042A50E-4BE5-4345-ACA6-B9D8F7AFF83E}"/>
    <cellStyle name="Vírgula 4 4 3 4 4" xfId="54330" xr:uid="{F30AD235-B0D7-4070-A6A5-1912259FA062}"/>
    <cellStyle name="Vírgula 4 4 3 5" xfId="4384" xr:uid="{97BC5570-AC1D-4132-B62D-9076F117916C}"/>
    <cellStyle name="Vírgula 4 4 3 5 2" xfId="46777" xr:uid="{5E74F4B6-0E00-450B-85D4-C7A4261D33D0}"/>
    <cellStyle name="Vírgula 4 4 3 5 3" xfId="45168" xr:uid="{EF3FD3B4-D1CF-4B74-A22A-56CC3DE9DBA1}"/>
    <cellStyle name="Vírgula 4 4 3 6" xfId="45659" xr:uid="{93BE0FB7-988E-4EE4-8C49-C26F93A660C2}"/>
    <cellStyle name="Vírgula 4 4 3 6 2" xfId="49098" xr:uid="{88A73372-96DC-48EC-A590-6AE9A031BFEF}"/>
    <cellStyle name="Vírgula 4 4 3 7" xfId="46106" xr:uid="{D1E00404-60B5-4448-B9B0-E56746AF38DA}"/>
    <cellStyle name="Vírgula 4 4 3 8" xfId="46441" xr:uid="{1D4DFE28-45A2-4D42-9733-92A246779AFF}"/>
    <cellStyle name="Vírgula 4 4 3 9" xfId="44977" xr:uid="{B4E5AD37-4468-42D6-AA04-45387A32521E}"/>
    <cellStyle name="Vírgula 4 4 4" xfId="969" xr:uid="{6155928B-F004-4F82-8BD1-1AB5FF83FBAA}"/>
    <cellStyle name="Vírgula 4 4 4 2" xfId="1840" xr:uid="{2E283FB7-035C-4B07-A8AA-48B30CEEC99D}"/>
    <cellStyle name="Vírgula 4 4 4 2 2" xfId="3550" xr:uid="{3D1B7AC1-2B54-4624-8229-477BF9BE6033}"/>
    <cellStyle name="Vírgula 4 4 4 2 2 2" xfId="51897" xr:uid="{290D6A48-4438-467C-AF35-1095B7F0D9E5}"/>
    <cellStyle name="Vírgula 4 4 4 2 2 3" xfId="55402" xr:uid="{7776B003-06F1-4A4D-80F3-5CC9AA53156A}"/>
    <cellStyle name="Vírgula 4 4 4 2 3" xfId="50205" xr:uid="{31223E36-D52B-48CC-A184-DC71E04F9265}"/>
    <cellStyle name="Vírgula 4 4 4 2 4" xfId="47951" xr:uid="{0F64FB5B-975C-4311-92D0-A5FF29A801A6}"/>
    <cellStyle name="Vírgula 4 4 4 2 5" xfId="53689" xr:uid="{5B01DAB7-C58E-4ED4-9432-30912A2AAB9A}"/>
    <cellStyle name="Vírgula 4 4 4 3" xfId="2681" xr:uid="{304FE5C7-902E-4DC0-9BE8-C9CD9E488587}"/>
    <cellStyle name="Vírgula 4 4 4 3 2" xfId="51030" xr:uid="{D61A48BD-3612-45F1-9B63-D5BA7AAC1435}"/>
    <cellStyle name="Vírgula 4 4 4 3 3" xfId="48786" xr:uid="{F99C54C9-CA2E-42E3-9A12-255FF1A87F2F}"/>
    <cellStyle name="Vírgula 4 4 4 3 4" xfId="54544" xr:uid="{B4595EAF-86AF-47E0-BF33-719FA3FBCD94}"/>
    <cellStyle name="Vírgula 4 4 4 4" xfId="45517" xr:uid="{1E35998C-9093-4C33-BE9C-6E25A346F8B4}"/>
    <cellStyle name="Vírgula 4 4 4 4 2" xfId="49398" xr:uid="{8DF47EA3-9861-4E66-9214-2E418CA5F6CC}"/>
    <cellStyle name="Vírgula 4 4 4 5" xfId="45949" xr:uid="{8A27AE8A-5C1E-40E0-8C47-838C00EC5D4E}"/>
    <cellStyle name="Vírgula 4 4 4 6" xfId="47082" xr:uid="{0FCC0924-1F86-492E-A863-543F0BC8C86D}"/>
    <cellStyle name="Vírgula 4 4 4 7" xfId="44830" xr:uid="{8D9B968A-2D97-498B-9C37-148930ECB72E}"/>
    <cellStyle name="Vírgula 4 4 4 8" xfId="44194" xr:uid="{B1E485BE-95CF-47AB-B26C-CB9C9B883038}"/>
    <cellStyle name="Vírgula 4 4 4 9" xfId="52831" xr:uid="{CDE6D001-5C2F-4E39-B60A-A230D86CF4D8}"/>
    <cellStyle name="Vírgula 4 4 5" xfId="1061" xr:uid="{DDB7254F-86BD-48D7-A0F7-8C30A616F9D8}"/>
    <cellStyle name="Vírgula 4 4 5 2" xfId="1932" xr:uid="{60085D5B-FAB1-42EA-96F6-9B6046D0950D}"/>
    <cellStyle name="Vírgula 4 4 5 2 2" xfId="3642" xr:uid="{7E55B04B-2B0D-42F8-843D-5C58057FBFB8}"/>
    <cellStyle name="Vírgula 4 4 5 2 2 2" xfId="51989" xr:uid="{ED69B772-38E4-42A8-BA1B-0EA094BB9DDF}"/>
    <cellStyle name="Vírgula 4 4 5 2 3" xfId="50295" xr:uid="{97EA5EC0-F33C-4E4C-8D16-904034AC48BD}"/>
    <cellStyle name="Vírgula 4 4 5 2 4" xfId="48043" xr:uid="{A86DCBB5-7399-48B3-9E7D-71C54FAED89B}"/>
    <cellStyle name="Vírgula 4 4 5 2 5" xfId="54975" xr:uid="{D9B1EBA6-2C61-4061-9C2B-27A7C072189E}"/>
    <cellStyle name="Vírgula 4 4 5 3" xfId="2773" xr:uid="{41E49AAA-C10C-4515-B726-4331E91D6A98}"/>
    <cellStyle name="Vírgula 4 4 5 3 2" xfId="51122" xr:uid="{6B832DFF-CE7E-4258-A634-C69528167A1E}"/>
    <cellStyle name="Vírgula 4 4 5 3 3" xfId="48855" xr:uid="{AFD50370-35AB-451F-9C68-54A405F26F32}"/>
    <cellStyle name="Vírgula 4 4 5 4" xfId="49488" xr:uid="{90C0670F-93AF-4C78-9F6C-FC10F9335090}"/>
    <cellStyle name="Vírgula 4 4 5 5" xfId="47174" xr:uid="{58DC3B8B-E945-4894-931A-D5D9A5607203}"/>
    <cellStyle name="Vírgula 4 4 5 6" xfId="44746" xr:uid="{4E9DE15D-194C-4BF7-A128-4C4BCED45508}"/>
    <cellStyle name="Vírgula 4 4 5 7" xfId="53262" xr:uid="{42483210-6BF2-42F7-A0C6-8511CB7B5F4F}"/>
    <cellStyle name="Vírgula 4 4 6" xfId="1424" xr:uid="{69D30CE2-884E-4E50-95C1-0541BC8A6189}"/>
    <cellStyle name="Vírgula 4 4 6 2" xfId="3134" xr:uid="{BD61C8F3-C353-4032-AECB-92F08746ED61}"/>
    <cellStyle name="Vírgula 4 4 6 2 2" xfId="51483" xr:uid="{73AEAB88-A123-4261-8C02-E6A19A319BBD}"/>
    <cellStyle name="Vírgula 4 4 6 3" xfId="49811" xr:uid="{B37ECE59-58EC-4411-BB57-13E21FD7359F}"/>
    <cellStyle name="Vírgula 4 4 6 4" xfId="47535" xr:uid="{11BAC006-85C6-4410-A826-B937E24BA542}"/>
    <cellStyle name="Vírgula 4 4 6 5" xfId="54117" xr:uid="{691E055E-8C36-4A83-BF0D-62DC37AE6B6E}"/>
    <cellStyle name="Vírgula 4 4 7" xfId="2265" xr:uid="{18448C41-A8F4-45D6-B393-EB17DCFAA8A4}"/>
    <cellStyle name="Vírgula 4 4 7 2" xfId="50616" xr:uid="{D11D3751-29A0-4077-A0E7-633413803329}"/>
    <cellStyle name="Vírgula 4 4 7 3" xfId="48376" xr:uid="{09E2A3D3-B579-4929-8DF7-5D62F3EDA96B}"/>
    <cellStyle name="Vírgula 4 4 8" xfId="4168" xr:uid="{F40F3F4C-B811-41CC-AC27-982CD30A0465}"/>
    <cellStyle name="Vírgula 4 4 8 2" xfId="46620" xr:uid="{F43F948D-8097-46FD-B83E-E74E0561D54F}"/>
    <cellStyle name="Vírgula 4 4 8 3" xfId="45113" xr:uid="{0286BF66-18AE-4B13-937B-6A97564EF906}"/>
    <cellStyle name="Vírgula 4 4 9" xfId="45433" xr:uid="{EBCF29C6-174F-435C-B986-E6E0DACEB38E}"/>
    <cellStyle name="Vírgula 4 4 9 2" xfId="48986" xr:uid="{698AFBF2-A70D-4458-BC78-806437A6E210}"/>
    <cellStyle name="Vírgula 4 5" xfId="85" xr:uid="{C1A4C648-3042-40D1-BD36-5E020C164520}"/>
    <cellStyle name="Vírgula 4 5 10" xfId="46382" xr:uid="{396E1540-3E63-4DCE-BA14-D05FA5B57C0C}"/>
    <cellStyle name="Vírgula 4 5 11" xfId="44608" xr:uid="{9DC46E54-96A0-4F53-A662-0FC779C5CBC1}"/>
    <cellStyle name="Vírgula 4 5 12" xfId="44150" xr:uid="{D7F64D74-E3E6-4208-826E-40F0691183E1}"/>
    <cellStyle name="Vírgula 4 5 13" xfId="603" xr:uid="{5E5242EF-FF2B-4CAC-A645-C67CB9914DA4}"/>
    <cellStyle name="Vírgula 4 5 14" xfId="52374" xr:uid="{CCA80FDE-108C-40ED-A32B-A929F29F7B81}"/>
    <cellStyle name="Vírgula 4 5 2" xfId="197" xr:uid="{E3BA70AC-E560-42C5-AC52-F39C56A6BAEC}"/>
    <cellStyle name="Vírgula 4 5 2 10" xfId="44473" xr:uid="{2379D4E3-9F08-4D99-879D-049D7F8911A2}"/>
    <cellStyle name="Vírgula 4 5 2 11" xfId="798" xr:uid="{F8FD4C00-4A27-411B-884C-D6DFA6E37263}"/>
    <cellStyle name="Vírgula 4 5 2 12" xfId="52484" xr:uid="{7CAA7647-75BF-43EF-B823-11782B80AD33}"/>
    <cellStyle name="Vírgula 4 5 2 2" xfId="411" xr:uid="{C951984F-54AF-4076-B3B8-AED744DEF940}"/>
    <cellStyle name="Vírgula 4 5 2 2 2" xfId="2224" xr:uid="{A3CFEC9F-A512-4F1B-AA64-8484ACBE1CAB}"/>
    <cellStyle name="Vírgula 4 5 2 2 2 2" xfId="3934" xr:uid="{E2BF86A6-FECA-44E5-B711-F2A63FD98BC4}"/>
    <cellStyle name="Vírgula 4 5 2 2 2 2 2" xfId="52281" xr:uid="{900EB862-BE45-4F67-A743-E71C36F86065}"/>
    <cellStyle name="Vírgula 4 5 2 2 2 2 2 2" xfId="55696" xr:uid="{5CD25942-95CE-4072-9AE4-6D7FA1DFFCE7}"/>
    <cellStyle name="Vírgula 4 5 2 2 2 2 3" xfId="53983" xr:uid="{1763284E-A583-4812-B357-F67A424D08A4}"/>
    <cellStyle name="Vírgula 4 5 2 2 2 3" xfId="50577" xr:uid="{2A878D89-E5EB-4EA2-A56C-733AADF57C8E}"/>
    <cellStyle name="Vírgula 4 5 2 2 2 3 2" xfId="54837" xr:uid="{7F60966E-6CD8-4428-8D5E-59F5DA95EEA1}"/>
    <cellStyle name="Vírgula 4 5 2 2 2 4" xfId="48335" xr:uid="{AE54CB93-2C2E-4E2C-9A4B-77EB57E258EE}"/>
    <cellStyle name="Vírgula 4 5 2 2 2 5" xfId="53124" xr:uid="{3D02988E-4D2F-4EA3-81C1-316B7327529E}"/>
    <cellStyle name="Vírgula 4 5 2 2 3" xfId="3065" xr:uid="{1F301657-65A1-40FB-A5E6-2F890D78907F}"/>
    <cellStyle name="Vírgula 4 5 2 2 3 2" xfId="51414" xr:uid="{BA864216-A1C8-4330-84AF-B947BB382E1C}"/>
    <cellStyle name="Vírgula 4 5 2 2 3 2 2" xfId="55268" xr:uid="{86C6EA39-B633-454D-9429-C8C0941ECC6D}"/>
    <cellStyle name="Vírgula 4 5 2 2 3 3" xfId="53555" xr:uid="{BC598005-9FF6-43CF-B703-A869D5411E2D}"/>
    <cellStyle name="Vírgula 4 5 2 2 4" xfId="4464" xr:uid="{1A4B3E8F-F2C0-4D0A-9D8B-0BCF8A3FCFE0}"/>
    <cellStyle name="Vírgula 4 5 2 2 4 2" xfId="49751" xr:uid="{E7B2C827-2147-4CA5-B58D-9EB881B28314}"/>
    <cellStyle name="Vírgula 4 5 2 2 4 3" xfId="54410" xr:uid="{D8A9C4D8-5DF5-4D66-ADA6-2926C567D855}"/>
    <cellStyle name="Vírgula 4 5 2 2 5" xfId="47466" xr:uid="{8E79C6EE-3412-4B5A-9F61-FC290D5BC21D}"/>
    <cellStyle name="Vírgula 4 5 2 2 6" xfId="1353" xr:uid="{929EB37A-D882-4EBD-81CB-D5852FFBB172}"/>
    <cellStyle name="Vírgula 4 5 2 2 7" xfId="52697" xr:uid="{C7B5CD71-0B78-4BC5-B404-B295E3782596}"/>
    <cellStyle name="Vírgula 4 5 2 3" xfId="1670" xr:uid="{D5F407C6-CFC9-46E1-97D3-7D8206A333C3}"/>
    <cellStyle name="Vírgula 4 5 2 3 2" xfId="3380" xr:uid="{D64676AF-53E2-4C75-8309-D3BF6C2F9828}"/>
    <cellStyle name="Vírgula 4 5 2 3 2 2" xfId="51729" xr:uid="{ACEA5385-CA50-4C77-A77F-D4160E7AD2FE}"/>
    <cellStyle name="Vírgula 4 5 2 3 2 2 2" xfId="55482" xr:uid="{8B36B5C6-F81F-40B1-A676-04FD48083F62}"/>
    <cellStyle name="Vírgula 4 5 2 3 2 3" xfId="53769" xr:uid="{D120DCC3-C3CA-4B47-8507-7078424876EE}"/>
    <cellStyle name="Vírgula 4 5 2 3 3" xfId="50047" xr:uid="{D5CEFC22-C85E-4FC7-A629-7E10880CD33C}"/>
    <cellStyle name="Vírgula 4 5 2 3 3 2" xfId="54624" xr:uid="{AC79DF43-4B23-4A79-8989-6DE34871CE12}"/>
    <cellStyle name="Vírgula 4 5 2 3 4" xfId="47781" xr:uid="{CEF9638F-C70A-4032-9AAA-B365632D3B2B}"/>
    <cellStyle name="Vírgula 4 5 2 3 5" xfId="52911" xr:uid="{F9E260C2-FF49-49A2-B207-FEC19E574FC2}"/>
    <cellStyle name="Vírgula 4 5 2 4" xfId="2511" xr:uid="{E61F698C-7D71-475B-8FBD-A12566AE4FA7}"/>
    <cellStyle name="Vírgula 4 5 2 4 2" xfId="50862" xr:uid="{238E99A0-F8F5-4ED9-AAB1-CDF3D10B17DA}"/>
    <cellStyle name="Vírgula 4 5 2 4 2 2" xfId="55055" xr:uid="{01737C9B-78FB-4CBC-955B-DBEFF6610AFC}"/>
    <cellStyle name="Vírgula 4 5 2 4 3" xfId="48622" xr:uid="{E1791BF9-2D5F-45F2-937C-5C940039A49F}"/>
    <cellStyle name="Vírgula 4 5 2 4 4" xfId="53342" xr:uid="{5A0BCA7C-B95B-4F60-BA5B-06603831AF01}"/>
    <cellStyle name="Vírgula 4 5 2 5" xfId="4250" xr:uid="{A6FA78B1-818C-4C82-97A6-4C4CCDDD71AA}"/>
    <cellStyle name="Vírgula 4 5 2 5 2" xfId="46912" xr:uid="{E62A86E1-53B8-47E3-B9FB-709FA1BCBF00}"/>
    <cellStyle name="Vírgula 4 5 2 5 3" xfId="45264" xr:uid="{374BBA0C-1EC8-4306-860D-C6A47BEF3736}"/>
    <cellStyle name="Vírgula 4 5 2 5 4" xfId="54197" xr:uid="{37CB2E0A-9BC5-485E-8E6C-1684825652C4}"/>
    <cellStyle name="Vírgula 4 5 2 6" xfId="45773" xr:uid="{01A2B9A0-53DC-4540-AE21-08FF8BDF38C2}"/>
    <cellStyle name="Vírgula 4 5 2 6 2" xfId="49233" xr:uid="{33690EC1-5CDA-4C95-B966-AA7F87F4EA4A}"/>
    <cellStyle name="Vírgula 4 5 2 7" xfId="46241" xr:uid="{1C9A92C2-EAB7-4488-B228-9E456FA63599}"/>
    <cellStyle name="Vírgula 4 5 2 8" xfId="46576" xr:uid="{46D617A2-0256-49DF-820C-7EE8B91FADFA}"/>
    <cellStyle name="Vírgula 4 5 2 9" xfId="45073" xr:uid="{01F11204-F772-43A5-8BDC-D8EDC817396D}"/>
    <cellStyle name="Vírgula 4 5 3" xfId="301" xr:uid="{DB0F916B-CC96-4AC1-B30E-989B7260B8C1}"/>
    <cellStyle name="Vírgula 4 5 3 10" xfId="52587" xr:uid="{823F118C-484C-436A-9ADD-76115AA155E8}"/>
    <cellStyle name="Vírgula 4 5 3 2" xfId="2030" xr:uid="{28FB8DD5-B452-40E0-9890-D106FBEF1E36}"/>
    <cellStyle name="Vírgula 4 5 3 2 2" xfId="3740" xr:uid="{CD9962F2-7680-41D6-9E01-7464E950C4EA}"/>
    <cellStyle name="Vírgula 4 5 3 2 2 2" xfId="52087" xr:uid="{BD2D8FFB-5878-4482-874F-F24C7B1E18F7}"/>
    <cellStyle name="Vírgula 4 5 3 2 2 2 2" xfId="55586" xr:uid="{40400C7B-5169-4E68-BE3A-1C87D48EE027}"/>
    <cellStyle name="Vírgula 4 5 3 2 2 3" xfId="53873" xr:uid="{B3D5D580-BBDF-4911-8BCD-4364A852BCA6}"/>
    <cellStyle name="Vírgula 4 5 3 2 3" xfId="50392" xr:uid="{CEF0ED9D-AE33-4A34-B0DA-B0D1FA57F5BC}"/>
    <cellStyle name="Vírgula 4 5 3 2 3 2" xfId="54727" xr:uid="{EFC4E745-8BF7-431C-8319-B16FB1DBD3F1}"/>
    <cellStyle name="Vírgula 4 5 3 2 4" xfId="48141" xr:uid="{824646F8-5767-49E1-8023-AE324270A19D}"/>
    <cellStyle name="Vírgula 4 5 3 2 5" xfId="53014" xr:uid="{4356F34D-1874-45D4-A2B7-736A8C30D532}"/>
    <cellStyle name="Vírgula 4 5 3 3" xfId="2871" xr:uid="{E107DDE8-1A71-4D3F-A6BD-42B6E218B355}"/>
    <cellStyle name="Vírgula 4 5 3 3 2" xfId="51220" xr:uid="{2D1F3036-42D8-4B6A-A627-C15E4C8C7AFA}"/>
    <cellStyle name="Vírgula 4 5 3 3 2 2" xfId="55158" xr:uid="{A4869FE0-D886-4DDF-9006-72E7E20E2532}"/>
    <cellStyle name="Vírgula 4 5 3 3 3" xfId="48903" xr:uid="{49BD49E9-490E-43E9-82FE-FB20E25AD097}"/>
    <cellStyle name="Vírgula 4 5 3 3 4" xfId="53445" xr:uid="{97C632A5-D695-4722-BDC0-CCC38EDD303D}"/>
    <cellStyle name="Vírgula 4 5 3 4" xfId="4354" xr:uid="{40E62D6E-4D80-4325-91A0-7AAE12406231}"/>
    <cellStyle name="Vírgula 4 5 3 4 2" xfId="49581" xr:uid="{4FDE45DC-B1C5-40F7-83E3-AB515BCF432E}"/>
    <cellStyle name="Vírgula 4 5 3 4 3" xfId="45601" xr:uid="{BDCD05FF-30DA-4ABB-8561-849744BC7455}"/>
    <cellStyle name="Vírgula 4 5 3 4 4" xfId="54300" xr:uid="{0D54BAFD-817F-4D06-B7FB-2CA98BE50EC5}"/>
    <cellStyle name="Vírgula 4 5 3 5" xfId="46047" xr:uid="{DEC21093-8A7F-4FEF-8471-8917334989DE}"/>
    <cellStyle name="Vírgula 4 5 3 6" xfId="47272" xr:uid="{CC8D497B-373C-4B95-AA4B-5523F5690FB4}"/>
    <cellStyle name="Vírgula 4 5 3 7" xfId="44918" xr:uid="{86A83D34-3795-4BA7-9474-05D8E1DE4FD5}"/>
    <cellStyle name="Vírgula 4 5 3 8" xfId="44289" xr:uid="{23ABAF72-F22E-4634-A727-C9EB4E528297}"/>
    <cellStyle name="Vírgula 4 5 3 9" xfId="1159" xr:uid="{9F712F9C-AEF3-469B-9052-E9700AC00A8D}"/>
    <cellStyle name="Vírgula 4 5 4" xfId="1397" xr:uid="{D5A67545-D1A1-41D5-B4DD-18F2323580D5}"/>
    <cellStyle name="Vírgula 4 5 4 2" xfId="3108" xr:uid="{755BD6ED-8132-41CD-8FE0-7248F7607F9A}"/>
    <cellStyle name="Vírgula 4 5 4 2 2" xfId="51457" xr:uid="{B89C05D8-384F-4951-B873-4A57239CA13B}"/>
    <cellStyle name="Vírgula 4 5 4 2 2 2" xfId="55372" xr:uid="{18CD2F7C-EEE1-4152-AC9A-C55DF9A36DFD}"/>
    <cellStyle name="Vírgula 4 5 4 2 3" xfId="48969" xr:uid="{A243B9A8-87C3-4ABE-BD6B-35839C581447}"/>
    <cellStyle name="Vírgula 4 5 4 2 4" xfId="53659" xr:uid="{5D70C0F0-6C80-4E1C-B984-554C08CBF57F}"/>
    <cellStyle name="Vírgula 4 5 4 3" xfId="49786" xr:uid="{E1B832BC-DA7B-4AF3-91C2-55C1F7FA20F0}"/>
    <cellStyle name="Vírgula 4 5 4 3 2" xfId="54514" xr:uid="{C20BE479-659F-4EC2-A657-E1BE6994832E}"/>
    <cellStyle name="Vírgula 4 5 4 4" xfId="47509" xr:uid="{5C31678E-490E-4DFE-9E8A-CF1B985B52B2}"/>
    <cellStyle name="Vírgula 4 5 4 5" xfId="44785" xr:uid="{ED34C6C8-44C9-4FF6-9331-496371AEA145}"/>
    <cellStyle name="Vírgula 4 5 4 6" xfId="52801" xr:uid="{95906FC0-C977-4B45-9AB7-3377FEE5D061}"/>
    <cellStyle name="Vírgula 4 5 5" xfId="1476" xr:uid="{38EAC547-29A9-4BB7-87F2-EC899E3F6B71}"/>
    <cellStyle name="Vírgula 4 5 5 2" xfId="3186" xr:uid="{497C287C-102D-4B6B-AAD7-1925A47860C3}"/>
    <cellStyle name="Vírgula 4 5 5 2 2" xfId="51535" xr:uid="{89F5DAA8-55D6-47A5-BE81-C1288CF0995E}"/>
    <cellStyle name="Vírgula 4 5 5 2 3" xfId="54945" xr:uid="{A28E5E84-E0FE-47D0-BD72-61A3D23C6E55}"/>
    <cellStyle name="Vírgula 4 5 5 3" xfId="49862" xr:uid="{D30AB5C8-0405-49B9-B3C5-8B7D671D9072}"/>
    <cellStyle name="Vírgula 4 5 5 4" xfId="47587" xr:uid="{2BDACF23-3FC0-499B-BD50-48B1772847F9}"/>
    <cellStyle name="Vírgula 4 5 5 5" xfId="53232" xr:uid="{CE0A4863-A8A3-41B8-BA47-53A05A2BB3C4}"/>
    <cellStyle name="Vírgula 4 5 6" xfId="2317" xr:uid="{A0323E5A-3A95-4CD7-B5EB-C6846BB2A5AE}"/>
    <cellStyle name="Vírgula 4 5 6 2" xfId="50668" xr:uid="{192E4E97-3C11-4FED-BF9D-16EFCB5BAC7E}"/>
    <cellStyle name="Vírgula 4 5 6 3" xfId="48428" xr:uid="{2916B715-8FE7-41B7-B346-F7046B41032A}"/>
    <cellStyle name="Vírgula 4 5 6 4" xfId="54087" xr:uid="{19BB4C33-D39C-4AF2-83FE-03B1E0D7E1E7}"/>
    <cellStyle name="Vírgula 4 5 7" xfId="4138" xr:uid="{203FAEFA-168C-460A-92D0-7AE7AED7C280}"/>
    <cellStyle name="Vírgula 4 5 7 2" xfId="46718" xr:uid="{0683C52C-F0A8-495E-8A95-2F99A80740EC}"/>
    <cellStyle name="Vírgula 4 5 7 3" xfId="45119" xr:uid="{D336E42E-A71E-4DA3-B9D2-1F321D2A569F}"/>
    <cellStyle name="Vírgula 4 5 8" xfId="45473" xr:uid="{1C03D42B-46EC-468B-8433-BDF9CCD8F3C1}"/>
    <cellStyle name="Vírgula 4 5 8 2" xfId="49039" xr:uid="{5D4276A3-4ADB-4045-AE2C-319F430C27B5}"/>
    <cellStyle name="Vírgula 4 5 9" xfId="45905" xr:uid="{F86C9118-628A-426F-A4D9-33B3A8D3B408}"/>
    <cellStyle name="Vírgula 4 6" xfId="167" xr:uid="{7751BE5E-2FF9-45DF-8624-516C3CAA754F}"/>
    <cellStyle name="Vírgula 4 6 10" xfId="44553" xr:uid="{4A9CE8BF-5343-4D22-9333-9F870D166C98}"/>
    <cellStyle name="Vírgula 4 6 11" xfId="44095" xr:uid="{FF2FD4A4-6B8C-46EB-B983-C3C8F5EA2430}"/>
    <cellStyle name="Vírgula 4 6 12" xfId="743" xr:uid="{8B012EBF-18D1-430C-9488-D8B4DB0B0939}"/>
    <cellStyle name="Vírgula 4 6 13" xfId="52454" xr:uid="{0C3B4BF4-A788-46CB-A0EF-5D4DE788E10A}"/>
    <cellStyle name="Vírgula 4 6 2" xfId="381" xr:uid="{6D9AE608-C90C-40E0-A708-61F86AA605AE}"/>
    <cellStyle name="Vírgula 4 6 2 10" xfId="52667" xr:uid="{D558BDE0-6605-4CC9-B424-874F2811F4B9}"/>
    <cellStyle name="Vírgula 4 6 2 2" xfId="1713" xr:uid="{83FF00AA-D127-4937-B982-F2D5BBF73D51}"/>
    <cellStyle name="Vírgula 4 6 2 2 2" xfId="3423" xr:uid="{8B0DF53C-1007-403E-917F-C8E3A99FD4CE}"/>
    <cellStyle name="Vírgula 4 6 2 2 2 2" xfId="51772" xr:uid="{7B59B232-4D2F-4E59-8F4B-CF24A6B8DDF7}"/>
    <cellStyle name="Vírgula 4 6 2 2 2 2 2" xfId="55666" xr:uid="{7A0CFBFD-B6DD-40B6-BA25-DEA235E696EE}"/>
    <cellStyle name="Vírgula 4 6 2 2 2 3" xfId="53953" xr:uid="{5646DAED-DF78-4659-911F-EAE4A048F0AE}"/>
    <cellStyle name="Vírgula 4 6 2 2 3" xfId="50088" xr:uid="{60A9199C-8351-432F-BA11-245DE6FAE178}"/>
    <cellStyle name="Vírgula 4 6 2 2 3 2" xfId="54807" xr:uid="{759EB4A2-3610-4076-AC5A-ADCE0B40F5C2}"/>
    <cellStyle name="Vírgula 4 6 2 2 4" xfId="47824" xr:uid="{59C515F7-DBAE-4E1B-A293-C53A7A3624AF}"/>
    <cellStyle name="Vírgula 4 6 2 2 5" xfId="53094" xr:uid="{4D2A4E66-866F-42C6-9626-D8693F25FA07}"/>
    <cellStyle name="Vírgula 4 6 2 3" xfId="2554" xr:uid="{6B12533D-C290-44B7-909F-177E8A0AD7A8}"/>
    <cellStyle name="Vírgula 4 6 2 3 2" xfId="50905" xr:uid="{BBABFB0B-3F7C-4E68-92F4-127605E9371B}"/>
    <cellStyle name="Vírgula 4 6 2 3 2 2" xfId="55238" xr:uid="{CA8CA0A0-51A6-4F2F-9FC3-FF82EDFED0E9}"/>
    <cellStyle name="Vírgula 4 6 2 3 3" xfId="48661" xr:uid="{7082B12D-8DAF-4865-B0C3-16A38E15B534}"/>
    <cellStyle name="Vírgula 4 6 2 3 4" xfId="53525" xr:uid="{D7D34EF1-75A7-4459-8596-8878D39FE251}"/>
    <cellStyle name="Vírgula 4 6 2 4" xfId="4434" xr:uid="{6D9A3C82-E800-47FD-9530-9D1E1C4B3C0F}"/>
    <cellStyle name="Vírgula 4 6 2 4 2" xfId="49276" xr:uid="{799018F9-27AB-4257-B65D-305B3F6E8032}"/>
    <cellStyle name="Vírgula 4 6 2 4 3" xfId="45728" xr:uid="{BCA76001-CB55-4523-889F-BACA407E2976}"/>
    <cellStyle name="Vírgula 4 6 2 4 4" xfId="54380" xr:uid="{52F3B2BB-0FCA-4311-9DEB-649FDC7E0224}"/>
    <cellStyle name="Vírgula 4 6 2 5" xfId="46186" xr:uid="{5A5E727B-044B-4F44-85D2-D6E8D190492E}"/>
    <cellStyle name="Vírgula 4 6 2 6" xfId="46955" xr:uid="{4E3D1ACE-BC52-4523-AE5A-E319BF01ADCF}"/>
    <cellStyle name="Vírgula 4 6 2 7" xfId="45021" xr:uid="{781A3C88-38AB-4458-AA30-5F94999F9F93}"/>
    <cellStyle name="Vírgula 4 6 2 8" xfId="44423" xr:uid="{D4A9EACC-BC82-4C09-9595-6CBE7424D356}"/>
    <cellStyle name="Vírgula 4 6 2 9" xfId="841" xr:uid="{EB9A3F7B-B9F7-4A30-B4FC-3C7C89CEBE28}"/>
    <cellStyle name="Vírgula 4 6 3" xfId="1298" xr:uid="{D4C950C3-FBC1-46BC-9C56-5903934DD1B1}"/>
    <cellStyle name="Vírgula 4 6 3 2" xfId="2169" xr:uid="{44089552-799B-4DD3-AF26-AC7C49FB097A}"/>
    <cellStyle name="Vírgula 4 6 3 2 2" xfId="3879" xr:uid="{B07E4472-3C09-4FFA-A2FE-8F1BD49CBA46}"/>
    <cellStyle name="Vírgula 4 6 3 2 2 2" xfId="52226" xr:uid="{152A0734-4C64-46EA-A7CD-503D0E7AD6FC}"/>
    <cellStyle name="Vírgula 4 6 3 2 2 3" xfId="55452" xr:uid="{A283F285-CB9B-4B57-A386-AF05DB05892B}"/>
    <cellStyle name="Vírgula 4 6 3 2 3" xfId="50526" xr:uid="{E851AF50-45C3-498B-982D-1A4FB41BB180}"/>
    <cellStyle name="Vírgula 4 6 3 2 4" xfId="48280" xr:uid="{A752D0E9-75D8-44AB-9F2B-4BFEB1CF1076}"/>
    <cellStyle name="Vírgula 4 6 3 2 5" xfId="53739" xr:uid="{6041C885-3AB4-4631-9714-7D7FC354112A}"/>
    <cellStyle name="Vírgula 4 6 3 3" xfId="3010" xr:uid="{20B5309D-1B33-4BB4-96BA-661A407901F8}"/>
    <cellStyle name="Vírgula 4 6 3 3 2" xfId="51359" xr:uid="{31423255-760C-4716-8EA9-040EBD45AAF1}"/>
    <cellStyle name="Vírgula 4 6 3 3 3" xfId="48921" xr:uid="{EDF581FC-947A-45C5-908D-30A947D429BB}"/>
    <cellStyle name="Vírgula 4 6 3 3 4" xfId="54594" xr:uid="{BFB53FB1-88C4-400C-B4FA-3A0AC2399893}"/>
    <cellStyle name="Vírgula 4 6 3 4" xfId="49708" xr:uid="{32366088-C754-43B0-8517-E49BCB64AD63}"/>
    <cellStyle name="Vírgula 4 6 3 5" xfId="47411" xr:uid="{73DDB9CF-CB68-4A20-A992-C9CA57A70936}"/>
    <cellStyle name="Vírgula 4 6 3 6" xfId="44737" xr:uid="{202FCEDD-F3A7-49DE-B5B7-E557F8C38A8B}"/>
    <cellStyle name="Vírgula 4 6 3 7" xfId="52881" xr:uid="{4207F36F-C437-4624-89E4-86EC30F3A2AE}"/>
    <cellStyle name="Vírgula 4 6 4" xfId="1615" xr:uid="{7B95C046-9353-4FE9-A3ED-DCA35B41DB10}"/>
    <cellStyle name="Vírgula 4 6 4 2" xfId="3325" xr:uid="{E15C2854-6550-40E3-ADB0-7DF157B20BE6}"/>
    <cellStyle name="Vírgula 4 6 4 2 2" xfId="51674" xr:uid="{D60CA81B-961C-421C-81F6-0C299EA22442}"/>
    <cellStyle name="Vírgula 4 6 4 2 3" xfId="55025" xr:uid="{0ECA7AA6-5108-4F00-8CA1-9FA4CB403AF5}"/>
    <cellStyle name="Vírgula 4 6 4 3" xfId="49996" xr:uid="{99D394F4-874C-498A-9AE3-4DAB311A3248}"/>
    <cellStyle name="Vírgula 4 6 4 4" xfId="47726" xr:uid="{11C4784E-4C39-41B9-8900-D217B7710463}"/>
    <cellStyle name="Vírgula 4 6 4 5" xfId="45359" xr:uid="{A1398625-6727-4DEB-976F-70117EE1954E}"/>
    <cellStyle name="Vírgula 4 6 4 6" xfId="53312" xr:uid="{FF2F75F0-47B3-4EA4-98CA-3B9830979B15}"/>
    <cellStyle name="Vírgula 4 6 5" xfId="2456" xr:uid="{08DA71A1-3165-408C-BDA7-C5D16F106FC0}"/>
    <cellStyle name="Vírgula 4 6 5 2" xfId="50807" xr:uid="{6A1FB95B-7A3E-41CC-8C78-9790E0ED5D8A}"/>
    <cellStyle name="Vírgula 4 6 5 3" xfId="48567" xr:uid="{25445CC8-57E1-4CED-AA66-921E02F710B6}"/>
    <cellStyle name="Vírgula 4 6 5 4" xfId="54167" xr:uid="{0BB627D5-893B-4CA2-AC2B-40D8851A7555}"/>
    <cellStyle name="Vírgula 4 6 6" xfId="4220" xr:uid="{10D26852-3814-4F14-9FA8-501C6FBE183A}"/>
    <cellStyle name="Vírgula 4 6 6 2" xfId="46857" xr:uid="{8481B05D-89CD-4AFA-ACBD-362D10260795}"/>
    <cellStyle name="Vírgula 4 6 6 3" xfId="45233" xr:uid="{40BDF482-3DCE-48F1-8F5E-D82DC16BA5EC}"/>
    <cellStyle name="Vírgula 4 6 7" xfId="45420" xr:uid="{60EE126D-4B04-4F60-A639-7BBC64F4EF80}"/>
    <cellStyle name="Vírgula 4 6 7 2" xfId="49178" xr:uid="{5A9A8450-4BBA-4996-8CD8-8F1443175AC0}"/>
    <cellStyle name="Vírgula 4 6 8" xfId="45850" xr:uid="{E78FE66F-6B86-4DFC-84FA-C77CAF5C28D6}"/>
    <cellStyle name="Vírgula 4 6 9" xfId="46521" xr:uid="{29982380-9BD9-45B1-B065-C6B0FBA6BC1C}"/>
    <cellStyle name="Vírgula 4 7" xfId="271" xr:uid="{54BB92EF-1095-41DF-9C3E-C7161C02F82E}"/>
    <cellStyle name="Vírgula 4 7 10" xfId="44384" xr:uid="{455BCC06-848F-4D5C-8E60-FEE3EBDDBFE5}"/>
    <cellStyle name="Vírgula 4 7 11" xfId="702" xr:uid="{9B864A13-F2D0-40C3-A108-7EAF0209FAE7}"/>
    <cellStyle name="Vírgula 4 7 12" xfId="52557" xr:uid="{7F08EE5F-59CE-4328-813B-6474C5F3090F}"/>
    <cellStyle name="Vírgula 4 7 2" xfId="1258" xr:uid="{7996A25E-651B-42D0-A358-A3D1FECF5C6B}"/>
    <cellStyle name="Vírgula 4 7 2 2" xfId="2129" xr:uid="{2F2F00BC-0F40-4706-92DD-3614B4A389A8}"/>
    <cellStyle name="Vírgula 4 7 2 2 2" xfId="3839" xr:uid="{039820D4-CFB1-4125-B6E4-F10E650080F6}"/>
    <cellStyle name="Vírgula 4 7 2 2 2 2" xfId="52186" xr:uid="{5B3C14CB-DF1B-426D-98CE-32E6C08AD752}"/>
    <cellStyle name="Vírgula 4 7 2 2 2 3" xfId="55556" xr:uid="{C582D567-15D9-4FA9-8E70-69C0A1AC3844}"/>
    <cellStyle name="Vírgula 4 7 2 2 3" xfId="50487" xr:uid="{C38076AA-FA0D-4FD9-A3F1-99249682AB7D}"/>
    <cellStyle name="Vírgula 4 7 2 2 4" xfId="48240" xr:uid="{6BD152B3-412B-4216-8E39-C9E8F0500F32}"/>
    <cellStyle name="Vírgula 4 7 2 2 5" xfId="53843" xr:uid="{19C607CB-CA4B-4178-9CCD-85921FADE9E9}"/>
    <cellStyle name="Vírgula 4 7 2 3" xfId="2970" xr:uid="{304EC138-10DB-4CBB-9600-88D5DF7ABD90}"/>
    <cellStyle name="Vírgula 4 7 2 3 2" xfId="51319" xr:uid="{0A803DF5-5857-4D1C-A624-23350D9607B6}"/>
    <cellStyle name="Vírgula 4 7 2 3 3" xfId="54697" xr:uid="{F15E428E-A312-4CCC-960E-6A7EE2F589A7}"/>
    <cellStyle name="Vírgula 4 7 2 4" xfId="49671" xr:uid="{18F236BB-AFDF-4646-B51D-25775557ABAD}"/>
    <cellStyle name="Vírgula 4 7 2 5" xfId="47371" xr:uid="{A09FC59A-8F93-4825-B731-A13DBF0518CD}"/>
    <cellStyle name="Vírgula 4 7 2 6" xfId="52984" xr:uid="{A5222070-1B52-476D-AFBA-F138ECCD591C}"/>
    <cellStyle name="Vírgula 4 7 3" xfId="1575" xr:uid="{20F01362-696D-4546-B18D-906DD11EA956}"/>
    <cellStyle name="Vírgula 4 7 3 2" xfId="3285" xr:uid="{3285DC8A-09EE-4E25-84BC-719A42964655}"/>
    <cellStyle name="Vírgula 4 7 3 2 2" xfId="51634" xr:uid="{3A26813C-A88F-4194-A57A-8FA6E036A525}"/>
    <cellStyle name="Vírgula 4 7 3 2 3" xfId="55128" xr:uid="{C1169033-D099-4A2D-9C5B-A0E984F211EF}"/>
    <cellStyle name="Vírgula 4 7 3 3" xfId="49957" xr:uid="{C66E8710-0B29-47E2-A320-C53C7952258F}"/>
    <cellStyle name="Vírgula 4 7 3 4" xfId="47686" xr:uid="{069F9FE7-0EED-4BC2-82BB-3D27FD7DAD2A}"/>
    <cellStyle name="Vírgula 4 7 3 5" xfId="53415" xr:uid="{6765EB36-170C-4242-ADA3-7C1F2DCD04A6}"/>
    <cellStyle name="Vírgula 4 7 4" xfId="2416" xr:uid="{5D854955-494D-46F2-B765-DE35D8E72037}"/>
    <cellStyle name="Vírgula 4 7 4 2" xfId="50767" xr:uid="{E1AE1917-2271-4AB9-BC0B-8E8F7D6B0879}"/>
    <cellStyle name="Vírgula 4 7 4 3" xfId="48527" xr:uid="{7248B9DF-59B0-42C5-B898-246E3A2204B1}"/>
    <cellStyle name="Vírgula 4 7 4 4" xfId="54270" xr:uid="{06AF58D2-F0C7-4E5B-88AF-FA1AC4B93066}"/>
    <cellStyle name="Vírgula 4 7 5" xfId="4324" xr:uid="{E61569E2-AD2C-4A17-BA45-41A75CF316C4}"/>
    <cellStyle name="Vírgula 4 7 5 2" xfId="46817" xr:uid="{726D2174-265D-4CB8-AE26-679DB3A86E84}"/>
    <cellStyle name="Vírgula 4 7 5 3" xfId="45204" xr:uid="{467FCD28-2EAE-48C7-AA6E-AA12B3FFD635}"/>
    <cellStyle name="Vírgula 4 7 6" xfId="45690" xr:uid="{B18A9B21-9FE6-45D2-A403-5C2B0520D3CF}"/>
    <cellStyle name="Vírgula 4 7 6 2" xfId="49138" xr:uid="{7649389F-DF71-4D81-A864-A6D521CFEE6A}"/>
    <cellStyle name="Vírgula 4 7 7" xfId="46146" xr:uid="{45BDC63C-6CBB-444B-A20A-98530C30F190}"/>
    <cellStyle name="Vírgula 4 7 8" xfId="46481" xr:uid="{8A32E503-EC31-4EBB-8D90-3868A665A6E8}"/>
    <cellStyle name="Vírgula 4 7 9" xfId="45008" xr:uid="{27CBD9E8-6480-4D74-9483-659C3FCAA1A1}"/>
    <cellStyle name="Vírgula 4 8" xfId="40" xr:uid="{0EC2DFAB-D81E-4F6A-BC81-B2A0FA209C37}"/>
    <cellStyle name="Vírgula 4 8 10" xfId="44303" xr:uid="{53CA2E2F-7479-4596-881E-D908753E3970}"/>
    <cellStyle name="Vírgula 4 8 11" xfId="618" xr:uid="{538AE3EB-DF9A-4B68-B54C-2DC33F3E5341}"/>
    <cellStyle name="Vírgula 4 8 12" xfId="52771" xr:uid="{355CA3CD-FF27-4C54-B5DD-F4AC5FDDF66A}"/>
    <cellStyle name="Vírgula 4 8 2" xfId="1174" xr:uid="{97F4BE2C-C5FD-4954-863D-B76530F2C519}"/>
    <cellStyle name="Vírgula 4 8 2 2" xfId="2045" xr:uid="{7425F0AE-833A-487D-9A8E-37BEF325383D}"/>
    <cellStyle name="Vírgula 4 8 2 2 2" xfId="3755" xr:uid="{954F4E09-7373-45F4-8EFB-6D8788367C79}"/>
    <cellStyle name="Vírgula 4 8 2 2 2 2" xfId="52102" xr:uid="{9A3D1F1B-BD4F-4102-BD76-FB4DCBC31FC6}"/>
    <cellStyle name="Vírgula 4 8 2 2 3" xfId="50407" xr:uid="{F4F02054-D3DA-41A1-8AB9-4BADE3A29B12}"/>
    <cellStyle name="Vírgula 4 8 2 2 4" xfId="48156" xr:uid="{AD49BBF6-A7C5-4EC0-8495-A0C744272186}"/>
    <cellStyle name="Vírgula 4 8 2 2 5" xfId="55342" xr:uid="{FA815818-CD71-4AB6-AE16-1041C11BFF00}"/>
    <cellStyle name="Vírgula 4 8 2 3" xfId="2886" xr:uid="{3AEB91C9-C47D-446E-8411-7D139FC14E25}"/>
    <cellStyle name="Vírgula 4 8 2 3 2" xfId="51235" xr:uid="{A9C6F1A9-831B-49A8-8EB2-952E79A2149D}"/>
    <cellStyle name="Vírgula 4 8 2 4" xfId="49595" xr:uid="{9F133620-E5FA-4AAF-98AF-B0841FBEF671}"/>
    <cellStyle name="Vírgula 4 8 2 5" xfId="47287" xr:uid="{4D12DAEF-28D4-40BB-9C56-CAD51BF6B922}"/>
    <cellStyle name="Vírgula 4 8 2 6" xfId="53629" xr:uid="{EE72D8D3-7CAD-4E73-BF8C-300B080CC5B5}"/>
    <cellStyle name="Vírgula 4 8 3" xfId="1491" xr:uid="{1FBF5F96-F03F-4C3C-A681-CC18A3466B06}"/>
    <cellStyle name="Vírgula 4 8 3 2" xfId="3201" xr:uid="{5A572ABC-950F-4C9B-AD6C-521653B1A6F5}"/>
    <cellStyle name="Vírgula 4 8 3 2 2" xfId="51550" xr:uid="{7AF6F7B6-0B0E-4D66-815F-D2EC590AE749}"/>
    <cellStyle name="Vírgula 4 8 3 3" xfId="49877" xr:uid="{0F129E3D-F2D0-48BD-9B73-E6D5F259F188}"/>
    <cellStyle name="Vírgula 4 8 3 4" xfId="47602" xr:uid="{2D32D84C-0AAA-4323-A87C-B5ABCFF2D831}"/>
    <cellStyle name="Vírgula 4 8 3 5" xfId="54484" xr:uid="{F1D32194-9B8F-4B32-A195-B7736EDE64B4}"/>
    <cellStyle name="Vírgula 4 8 4" xfId="2332" xr:uid="{61A84E8D-7938-4F2E-BE4E-9F7127AA915D}"/>
    <cellStyle name="Vírgula 4 8 4 2" xfId="50683" xr:uid="{23F29B06-0D0C-48BF-BF5F-ED5B3E0890FE}"/>
    <cellStyle name="Vírgula 4 8 4 3" xfId="48443" xr:uid="{4EFF63E1-00C0-4F7F-88BA-754F5DF9485E}"/>
    <cellStyle name="Vírgula 4 8 5" xfId="45132" xr:uid="{530E51B2-E64B-49B7-8A85-390CB83F1C7F}"/>
    <cellStyle name="Vírgula 4 8 5 2" xfId="46733" xr:uid="{FD25ECE7-DFCB-4E73-97A6-4EABE63A0AD1}"/>
    <cellStyle name="Vírgula 4 8 6" xfId="45616" xr:uid="{27F41E7F-363B-4E0C-A54F-0F20106D00C5}"/>
    <cellStyle name="Vírgula 4 8 6 2" xfId="49054" xr:uid="{4C2594EA-4C62-4E8C-BFFE-87B63647026A}"/>
    <cellStyle name="Vírgula 4 8 7" xfId="46062" xr:uid="{70591DC5-E362-4D28-BD0D-41C8D13705EA}"/>
    <cellStyle name="Vírgula 4 8 8" xfId="46397" xr:uid="{55494C58-624F-4B56-95A0-3CBD410361AC}"/>
    <cellStyle name="Vírgula 4 8 9" xfId="44933" xr:uid="{3109E4F0-6CD7-4F8B-BFE7-20B296D85CCB}"/>
    <cellStyle name="Vírgula 4 9" xfId="920" xr:uid="{21490FEC-A2AF-4085-AD42-3B59F3038E61}"/>
    <cellStyle name="Vírgula 4 9 2" xfId="1792" xr:uid="{4802445A-3931-4B0D-BEF0-D6063041CB4E}"/>
    <cellStyle name="Vírgula 4 9 2 2" xfId="3502" xr:uid="{A9C058F4-5EEF-4D8F-8AF3-1D6432C3DE4F}"/>
    <cellStyle name="Vírgula 4 9 2 2 2" xfId="51849" xr:uid="{4B53F132-4059-4809-81C7-CE6B5CBFE858}"/>
    <cellStyle name="Vírgula 4 9 2 3" xfId="50159" xr:uid="{5E3F8AF3-7C29-4886-9E07-893D5C959E13}"/>
    <cellStyle name="Vírgula 4 9 2 4" xfId="47903" xr:uid="{8FB6D178-4351-4778-81C7-C22931B0CD50}"/>
    <cellStyle name="Vírgula 4 9 2 5" xfId="54915" xr:uid="{3F346229-F690-476A-895F-C7285FEDEF93}"/>
    <cellStyle name="Vírgula 4 9 3" xfId="2633" xr:uid="{AEEACF97-1FCA-43F5-9475-75DC3A430ABA}"/>
    <cellStyle name="Vírgula 4 9 3 2" xfId="50982" xr:uid="{10F0AA8A-1E51-4DB9-983C-5381AF9C6B9E}"/>
    <cellStyle name="Vírgula 4 9 3 3" xfId="48739" xr:uid="{76B70280-8740-44A1-94C2-253709804E5E}"/>
    <cellStyle name="Vírgula 4 9 4" xfId="45509" xr:uid="{A84170DC-50F2-455D-8C9E-EDBE472A61AC}"/>
    <cellStyle name="Vírgula 4 9 4 2" xfId="47034" xr:uid="{C6666B8B-F83E-4620-B8DB-71DA668A2D64}"/>
    <cellStyle name="Vírgula 4 9 5" xfId="45941" xr:uid="{E89987D1-8966-4F0C-A3DA-E022F424F878}"/>
    <cellStyle name="Vírgula 4 9 5 2" xfId="49350" xr:uid="{5704AB8D-310D-4D75-867C-4C9D7AB28B28}"/>
    <cellStyle name="Vírgula 4 9 6" xfId="46328" xr:uid="{22B1B82F-B1D3-41F6-9DC4-15E38FE75261}"/>
    <cellStyle name="Vírgula 4 9 7" xfId="44822" xr:uid="{78B0258E-9E17-4400-B438-8B8D42DEC020}"/>
    <cellStyle name="Vírgula 4 9 8" xfId="44186" xr:uid="{A4557867-3356-4D42-8D57-F0663A91A6A1}"/>
    <cellStyle name="Vírgula 4 9 9" xfId="53202" xr:uid="{96BB5592-9728-4410-8DD5-9C330076F9E9}"/>
    <cellStyle name="Vírgula 5" xfId="42" xr:uid="{0D94DFAE-977D-4B67-8E5B-14DA751E2A4E}"/>
    <cellStyle name="Vírgula 5 10" xfId="966" xr:uid="{571A0116-E772-479B-95BA-58CBBCDE41D8}"/>
    <cellStyle name="Vírgula 5 10 2" xfId="1837" xr:uid="{29CFC124-BDD9-4FF8-9505-4BD5D755F239}"/>
    <cellStyle name="Vírgula 5 10 2 2" xfId="3547" xr:uid="{14AEBC2D-EA3A-4FED-AE7F-281FE16B84A5}"/>
    <cellStyle name="Vírgula 5 10 2 2 2" xfId="51894" xr:uid="{B3FC0B11-5B7B-4E2F-B41E-ED769339F6E5}"/>
    <cellStyle name="Vírgula 5 10 2 3" xfId="50202" xr:uid="{D3815DA2-861D-4971-8864-183414F6B27C}"/>
    <cellStyle name="Vírgula 5 10 2 4" xfId="47948" xr:uid="{2EB0C12D-E58F-4AF5-8B01-55BBFB063262}"/>
    <cellStyle name="Vírgula 5 10 3" xfId="2678" xr:uid="{74A6F834-4DCA-4A73-805A-C0AE8C5FAA60}"/>
    <cellStyle name="Vírgula 5 10 3 2" xfId="51027" xr:uid="{F367FE1D-8FDC-4BF6-BEBF-218E4762AD79}"/>
    <cellStyle name="Vírgula 5 10 3 3" xfId="48783" xr:uid="{0310221D-755C-455C-BBFD-7C183473FC4E}"/>
    <cellStyle name="Vírgula 5 10 4" xfId="49395" xr:uid="{260C2541-98FE-4613-A9F2-5556465505FF}"/>
    <cellStyle name="Vírgula 5 10 5" xfId="47079" xr:uid="{64C032FD-E0AD-4B78-B3CD-3B6FA1C16D58}"/>
    <cellStyle name="Vírgula 5 10 6" xfId="44692" xr:uid="{6A7A9E24-5567-4B0B-95CE-B352C4207C60}"/>
    <cellStyle name="Vírgula 5 10 7" xfId="54059" xr:uid="{A5B3FD6E-01C1-48E7-82BE-BA0D5A2D6BBA}"/>
    <cellStyle name="Vírgula 5 11" xfId="1058" xr:uid="{E13B4ECD-188A-4489-BE5A-F53158BAFFD0}"/>
    <cellStyle name="Vírgula 5 11 2" xfId="1929" xr:uid="{8982AF65-1488-4BD0-81CB-B71CD7069B44}"/>
    <cellStyle name="Vírgula 5 11 2 2" xfId="3639" xr:uid="{CA9F22A9-45E6-4BF4-B2CA-65717B37D1F9}"/>
    <cellStyle name="Vírgula 5 11 2 2 2" xfId="51986" xr:uid="{EB62F2CC-1071-4275-9756-B1125462F25E}"/>
    <cellStyle name="Vírgula 5 11 2 3" xfId="50292" xr:uid="{8A433D70-6B53-4585-B36B-D2ABFCF59065}"/>
    <cellStyle name="Vírgula 5 11 2 4" xfId="48040" xr:uid="{6D55524B-CDE0-4127-A7D2-FC2B83CEAE12}"/>
    <cellStyle name="Vírgula 5 11 3" xfId="2770" xr:uid="{D6C53897-34B4-44E8-A8D4-91D9A08BFD5C}"/>
    <cellStyle name="Vírgula 5 11 3 2" xfId="51119" xr:uid="{A234E070-DFD6-4BE5-94B5-EFF038837FAC}"/>
    <cellStyle name="Vírgula 5 11 4" xfId="49485" xr:uid="{B49F0061-4F89-41F3-91C4-32359A6549CB}"/>
    <cellStyle name="Vírgula 5 11 5" xfId="47171" xr:uid="{0B9DEE70-6333-48BC-A212-C504B6FA359E}"/>
    <cellStyle name="Vírgula 5 11 6" xfId="45319" xr:uid="{D37AD33A-39FB-48B0-BC43-E9F9F4A33CEF}"/>
    <cellStyle name="Vírgula 5 12" xfId="1421" xr:uid="{8D569577-401E-4390-A865-17512C163666}"/>
    <cellStyle name="Vírgula 5 12 2" xfId="3131" xr:uid="{95AB7D23-5CD6-4A18-B531-262690983AD9}"/>
    <cellStyle name="Vírgula 5 12 2 2" xfId="51480" xr:uid="{62B0E562-0812-4FF0-87E2-C4042EE3AB3B}"/>
    <cellStyle name="Vírgula 5 12 3" xfId="49808" xr:uid="{B4D08BEC-7139-427B-A7BE-A92B83C9B925}"/>
    <cellStyle name="Vírgula 5 12 4" xfId="47532" xr:uid="{2FDD2E91-0EC8-4BAF-A866-B00FAAE86356}"/>
    <cellStyle name="Vírgula 5 13" xfId="2262" xr:uid="{A2523FEE-C1A9-44E2-A553-C30FBB36E666}"/>
    <cellStyle name="Vírgula 5 13 2" xfId="50613" xr:uid="{C5B7D44D-C9F3-4B87-87C2-D13D340D1102}"/>
    <cellStyle name="Vírgula 5 13 3" xfId="48373" xr:uid="{094EA809-C8D6-4F4E-AC05-CCCE23AE360D}"/>
    <cellStyle name="Vírgula 5 14" xfId="3978" xr:uid="{12DA4251-CCE9-4DEC-ABDC-61F618798E0D}"/>
    <cellStyle name="Vírgula 5 14 2" xfId="48983" xr:uid="{FC0BAFB4-04FE-4F1D-B233-6EECFC737406}"/>
    <cellStyle name="Vírgula 5 14 3" xfId="46617" xr:uid="{1095550E-28CD-445B-AAF9-88A982C1C932}"/>
    <cellStyle name="Vírgula 5 15" xfId="4109" xr:uid="{9BF7F9F9-EC45-4A91-B3FF-3E984CCB9185}"/>
    <cellStyle name="Vírgula 5 16" xfId="43975" xr:uid="{793E07AF-1FF9-4532-8C07-521870AD7A73}"/>
    <cellStyle name="Vírgula 5 17" xfId="44030" xr:uid="{837F9597-7C2F-4881-A0E2-CD96CEB92586}"/>
    <cellStyle name="Vírgula 5 18" xfId="44508" xr:uid="{565FDB9E-77A9-4B3E-AEA1-28489E606C33}"/>
    <cellStyle name="Vírgula 5 19" xfId="44050" xr:uid="{96003281-4B4B-452A-8970-6A220AB2DBEB}"/>
    <cellStyle name="Vírgula 5 2" xfId="88" xr:uid="{2D7A6F20-DBF5-4AE0-AC25-A9F1E4CEE713}"/>
    <cellStyle name="Vírgula 5 2 10" xfId="2273" xr:uid="{9174ABB4-A715-4BA3-9A5F-0403601FC99A}"/>
    <cellStyle name="Vírgula 5 2 10 2" xfId="50624" xr:uid="{073A3607-7294-4237-AB7A-B48A7427AB59}"/>
    <cellStyle name="Vírgula 5 2 10 3" xfId="48384" xr:uid="{EB58B21E-225F-49D2-A41C-DDB51B668BDB}"/>
    <cellStyle name="Vírgula 5 2 11" xfId="3987" xr:uid="{EAB4A8F2-875D-4074-87A6-70EBF986C963}"/>
    <cellStyle name="Vírgula 5 2 11 2" xfId="48994" xr:uid="{F3C7B2E7-2B01-4DF6-B829-6335957AF8FD}"/>
    <cellStyle name="Vírgula 5 2 11 3" xfId="46628" xr:uid="{7FAC2D7F-804E-4346-B7F7-19D1822AD71F}"/>
    <cellStyle name="Vírgula 5 2 12" xfId="4141" xr:uid="{9C766053-BE85-41C2-9CEA-07959F85BF66}"/>
    <cellStyle name="Vírgula 5 2 13" xfId="45832" xr:uid="{A468144C-62F8-4087-8426-301E25ADCDF6}"/>
    <cellStyle name="Vírgula 5 2 14" xfId="46289" xr:uid="{B0F26667-7517-4C11-9291-E6970A71BDB4}"/>
    <cellStyle name="Vírgula 5 2 15" xfId="44535" xr:uid="{83C9D772-61BE-4313-94CB-83C87F44C752}"/>
    <cellStyle name="Vírgula 5 2 16" xfId="44077" xr:uid="{266E8C9D-59B5-4A03-9BB8-FFD21619FB79}"/>
    <cellStyle name="Vírgula 5 2 17" xfId="535" xr:uid="{0C79D59E-A3C6-4468-A043-AC83AC579143}"/>
    <cellStyle name="Vírgula 5 2 18" xfId="52377" xr:uid="{8D63767F-08AB-442F-91C3-FCBBA2E84713}"/>
    <cellStyle name="Vírgula 5 2 2" xfId="200" xr:uid="{ED8C439C-FACD-493C-9F1B-9CF04A763DF8}"/>
    <cellStyle name="Vírgula 5 2 2 10" xfId="46463" xr:uid="{17AA41B9-DE08-4A54-8307-06A2B239949E}"/>
    <cellStyle name="Vírgula 5 2 2 11" xfId="44616" xr:uid="{EB7144BD-7C19-4380-93B2-EA66000B1661}"/>
    <cellStyle name="Vírgula 5 2 2 12" xfId="44158" xr:uid="{3D28310E-53D3-4336-A938-C2BCAA36219E}"/>
    <cellStyle name="Vírgula 5 2 2 13" xfId="52487" xr:uid="{C3ADB623-F1BA-4B02-AB50-E35CE6423D99}"/>
    <cellStyle name="Vírgula 5 2 2 2" xfId="414" xr:uid="{7BE84CFF-F86E-4235-B2A4-F49B7117454E}"/>
    <cellStyle name="Vírgula 5 2 2 2 10" xfId="44481" xr:uid="{1A901121-19D5-4767-9E20-98279A126AAF}"/>
    <cellStyle name="Vírgula 5 2 2 2 11" xfId="806" xr:uid="{4FF83AC5-4C28-4390-A905-AB093BA65BF9}"/>
    <cellStyle name="Vírgula 5 2 2 2 12" xfId="52700" xr:uid="{1BC10B62-DD7A-437B-9605-1D63A4A65DAF}"/>
    <cellStyle name="Vírgula 5 2 2 2 2" xfId="1361" xr:uid="{FD39D9B3-FA30-4272-93B8-BE9B798317A3}"/>
    <cellStyle name="Vírgula 5 2 2 2 2 2" xfId="2232" xr:uid="{1A48B3FD-1434-45E9-8A18-1FD120B52246}"/>
    <cellStyle name="Vírgula 5 2 2 2 2 2 2" xfId="3942" xr:uid="{36206B75-269B-46D0-9A2E-6F49BBF5507B}"/>
    <cellStyle name="Vírgula 5 2 2 2 2 2 2 2" xfId="52289" xr:uid="{BC0ED28C-A46E-4538-9E61-4FB36066DAB3}"/>
    <cellStyle name="Vírgula 5 2 2 2 2 2 2 3" xfId="55699" xr:uid="{EBA7144E-5A91-409A-BD4B-C235F4370392}"/>
    <cellStyle name="Vírgula 5 2 2 2 2 2 3" xfId="50584" xr:uid="{502E14A9-D4F5-400F-A42C-86BDA8F93535}"/>
    <cellStyle name="Vírgula 5 2 2 2 2 2 4" xfId="48343" xr:uid="{F7A48CB6-EBE4-4B82-8697-A53BB6C7F9C7}"/>
    <cellStyle name="Vírgula 5 2 2 2 2 2 5" xfId="53986" xr:uid="{0B29106C-0C3F-4CCB-AE3B-2058EFF40560}"/>
    <cellStyle name="Vírgula 5 2 2 2 2 3" xfId="3073" xr:uid="{9964C644-FA1C-4F29-9278-220759590452}"/>
    <cellStyle name="Vírgula 5 2 2 2 2 3 2" xfId="51422" xr:uid="{7C3A40D6-E37D-4465-9E23-C8609CCBDA7F}"/>
    <cellStyle name="Vírgula 5 2 2 2 2 3 3" xfId="54840" xr:uid="{0220CD89-AB2C-4AE1-AAEC-462EEB18C192}"/>
    <cellStyle name="Vírgula 5 2 2 2 2 4" xfId="49756" xr:uid="{16845C54-192A-40E6-9051-B60B8D0A0B54}"/>
    <cellStyle name="Vírgula 5 2 2 2 2 5" xfId="47474" xr:uid="{6E9F104A-1200-43DE-9708-457467D24F66}"/>
    <cellStyle name="Vírgula 5 2 2 2 2 6" xfId="53127" xr:uid="{3A3FAAFC-6AFB-4D47-B519-8C6C9E52A6AD}"/>
    <cellStyle name="Vírgula 5 2 2 2 3" xfId="1678" xr:uid="{08DDCBCF-C743-47C4-8909-8A2144E14816}"/>
    <cellStyle name="Vírgula 5 2 2 2 3 2" xfId="3388" xr:uid="{1E277B3C-18F2-49D5-97E7-A03AE3BDEBBA}"/>
    <cellStyle name="Vírgula 5 2 2 2 3 2 2" xfId="51737" xr:uid="{37ADA6BF-7F45-4592-BD07-A2C2B295A4A5}"/>
    <cellStyle name="Vírgula 5 2 2 2 3 2 3" xfId="55271" xr:uid="{F8CA13EB-D789-4798-8765-E8845EAF8E51}"/>
    <cellStyle name="Vírgula 5 2 2 2 3 3" xfId="50054" xr:uid="{B81062BB-7DAB-4D2F-B440-685A3296EC02}"/>
    <cellStyle name="Vírgula 5 2 2 2 3 4" xfId="47789" xr:uid="{DBEA69D0-5F0C-43A8-8A2E-CE78D990A4B5}"/>
    <cellStyle name="Vírgula 5 2 2 2 3 5" xfId="53558" xr:uid="{A2F68B64-ACF8-460A-A50F-557B18C4BC18}"/>
    <cellStyle name="Vírgula 5 2 2 2 4" xfId="2519" xr:uid="{88E6A0C9-1BE8-4EFF-B24A-46DD86B8FFC9}"/>
    <cellStyle name="Vírgula 5 2 2 2 4 2" xfId="50870" xr:uid="{D0C3CE11-D397-404B-BEBD-E0ABAB63C076}"/>
    <cellStyle name="Vírgula 5 2 2 2 4 3" xfId="48630" xr:uid="{977B3723-3CA6-463F-ADDA-21FEB24F239D}"/>
    <cellStyle name="Vírgula 5 2 2 2 4 4" xfId="54413" xr:uid="{50ADC325-65C1-46DE-8540-B92D1396200E}"/>
    <cellStyle name="Vírgula 5 2 2 2 5" xfId="4467" xr:uid="{47DA0E5B-CE19-46A9-B8AE-6B3CC095F848}"/>
    <cellStyle name="Vírgula 5 2 2 2 5 2" xfId="46920" xr:uid="{5D07DB0F-1AF9-4B20-9143-4B086BEF8A58}"/>
    <cellStyle name="Vírgula 5 2 2 2 6" xfId="45781" xr:uid="{87C9DD53-0B9C-4534-BFA9-66144DA4F2B8}"/>
    <cellStyle name="Vírgula 5 2 2 2 6 2" xfId="49241" xr:uid="{A76418C4-7891-44DD-A3F4-52225701365E}"/>
    <cellStyle name="Vírgula 5 2 2 2 7" xfId="46249" xr:uid="{4D1441B7-8899-43EE-8874-9C804F6F8FD1}"/>
    <cellStyle name="Vírgula 5 2 2 2 8" xfId="46584" xr:uid="{E679541D-B119-423F-8F28-CE985484FF81}"/>
    <cellStyle name="Vírgula 5 2 2 2 9" xfId="45081" xr:uid="{BB12FB19-78C9-4F62-844D-0446F38E61C9}"/>
    <cellStyle name="Vírgula 5 2 2 3" xfId="684" xr:uid="{14B104E0-A9ED-464E-8EF1-DC0AC11177C5}"/>
    <cellStyle name="Vírgula 5 2 2 3 10" xfId="52914" xr:uid="{4BDB55DD-3A82-4966-87EC-12B8C74853F6}"/>
    <cellStyle name="Vírgula 5 2 2 3 2" xfId="1240" xr:uid="{A903692E-9535-4DE7-A625-7A52D4369799}"/>
    <cellStyle name="Vírgula 5 2 2 3 2 2" xfId="2111" xr:uid="{9192928D-26C0-4CE5-8495-EC9DAA0A8455}"/>
    <cellStyle name="Vírgula 5 2 2 3 2 2 2" xfId="3821" xr:uid="{FA62F09A-61DE-4B0B-BA69-28BC02551675}"/>
    <cellStyle name="Vírgula 5 2 2 3 2 2 2 2" xfId="52168" xr:uid="{6079A609-4CE6-441F-9CE3-BF2019C1A676}"/>
    <cellStyle name="Vírgula 5 2 2 3 2 2 3" xfId="50470" xr:uid="{25575347-3D3B-403A-8FF2-1FC1CEA70DA0}"/>
    <cellStyle name="Vírgula 5 2 2 3 2 2 4" xfId="48222" xr:uid="{860CF399-9568-4B67-9BEE-7A54BF96F3AD}"/>
    <cellStyle name="Vírgula 5 2 2 3 2 2 5" xfId="55485" xr:uid="{A605ABC9-9154-48E3-A122-E56F48214E5D}"/>
    <cellStyle name="Vírgula 5 2 2 3 2 3" xfId="2952" xr:uid="{919A47FE-181A-4C31-873A-C744F6761287}"/>
    <cellStyle name="Vírgula 5 2 2 3 2 3 2" xfId="51301" xr:uid="{8F90BAF1-0B17-4A4A-B268-F721DD1AB7B0}"/>
    <cellStyle name="Vírgula 5 2 2 3 2 4" xfId="49655" xr:uid="{F05521A6-EB21-48BC-9092-55C008A02370}"/>
    <cellStyle name="Vírgula 5 2 2 3 2 5" xfId="47353" xr:uid="{3EF5C622-9525-41B2-8340-BCDE7CE942BF}"/>
    <cellStyle name="Vírgula 5 2 2 3 2 6" xfId="53772" xr:uid="{D7DE83D8-308E-4CFF-952B-2B794145628C}"/>
    <cellStyle name="Vírgula 5 2 2 3 3" xfId="1557" xr:uid="{266EE896-9C86-431F-BDC5-C968005F1195}"/>
    <cellStyle name="Vírgula 5 2 2 3 3 2" xfId="3267" xr:uid="{46DECBE6-444E-45AD-A555-EB6671698772}"/>
    <cellStyle name="Vírgula 5 2 2 3 3 2 2" xfId="51616" xr:uid="{6EB5FF6F-D47F-4699-9B9C-6E14A5CCAEAF}"/>
    <cellStyle name="Vírgula 5 2 2 3 3 3" xfId="49940" xr:uid="{954FDF59-8069-4B08-876F-AB2CDB02329C}"/>
    <cellStyle name="Vírgula 5 2 2 3 3 4" xfId="47668" xr:uid="{C004BA0C-1064-47BF-A632-BC3A07AC2774}"/>
    <cellStyle name="Vírgula 5 2 2 3 3 5" xfId="54627" xr:uid="{6095C3ED-1553-4203-BB5D-1B6D1D849BC0}"/>
    <cellStyle name="Vírgula 5 2 2 3 4" xfId="2398" xr:uid="{7CB1E41D-8B92-4C8A-9D86-35B852A4C361}"/>
    <cellStyle name="Vírgula 5 2 2 3 4 2" xfId="50749" xr:uid="{42444205-F449-4001-94A9-EDD2F7FFDEBF}"/>
    <cellStyle name="Vírgula 5 2 2 3 4 3" xfId="48509" xr:uid="{70D72D0A-E213-4063-A8DF-D7323A3634C8}"/>
    <cellStyle name="Vírgula 5 2 2 3 5" xfId="45675" xr:uid="{9445C170-3AB2-4463-83F5-92A68D301AD9}"/>
    <cellStyle name="Vírgula 5 2 2 3 5 2" xfId="49120" xr:uid="{476C8312-0DB9-4176-886A-C493E3CFB5B1}"/>
    <cellStyle name="Vírgula 5 2 2 3 6" xfId="46128" xr:uid="{032C8EA8-0598-46EC-BA93-9131A065F65F}"/>
    <cellStyle name="Vírgula 5 2 2 3 7" xfId="46799" xr:uid="{08E35A2D-0A7F-4B80-B27A-A83D625FA5E6}"/>
    <cellStyle name="Vírgula 5 2 2 3 8" xfId="44999" xr:uid="{561B576A-E37B-4682-A7F2-12827B98127E}"/>
    <cellStyle name="Vírgula 5 2 2 3 9" xfId="44367" xr:uid="{476349F2-FBC6-491C-8C8A-4FA66E88065B}"/>
    <cellStyle name="Vírgula 5 2 2 4" xfId="1017" xr:uid="{9E41D342-1D5C-489F-AC28-6C35FEBEE92F}"/>
    <cellStyle name="Vírgula 5 2 2 4 2" xfId="1888" xr:uid="{D0C6A893-C447-4B7B-B099-74DCFB4088B2}"/>
    <cellStyle name="Vírgula 5 2 2 4 2 2" xfId="3598" xr:uid="{E909BFCD-0958-4CAE-AB68-164644E9177C}"/>
    <cellStyle name="Vírgula 5 2 2 4 2 2 2" xfId="51945" xr:uid="{D333D272-19DB-49CD-A4F9-A82AFDFE7CDC}"/>
    <cellStyle name="Vírgula 5 2 2 4 2 3" xfId="50252" xr:uid="{83CBF484-250B-48D8-8B42-75CDDAD75B92}"/>
    <cellStyle name="Vírgula 5 2 2 4 2 4" xfId="47999" xr:uid="{7A8666E7-C1EF-4FDE-9E9F-B7E19F3253C8}"/>
    <cellStyle name="Vírgula 5 2 2 4 2 5" xfId="55058" xr:uid="{12CFE529-D00E-4B06-863D-E8F4139D9369}"/>
    <cellStyle name="Vírgula 5 2 2 4 3" xfId="2729" xr:uid="{68A1B282-9FBD-4DCF-9ABF-CB6B31711892}"/>
    <cellStyle name="Vírgula 5 2 2 4 3 2" xfId="51078" xr:uid="{89147EB1-0CF7-4A24-8987-5E172F97A66E}"/>
    <cellStyle name="Vírgula 5 2 2 4 3 3" xfId="48828" xr:uid="{BBC8CC70-EAFE-4B39-945F-F28AF1B1EBF7}"/>
    <cellStyle name="Vírgula 5 2 2 4 4" xfId="45565" xr:uid="{66AFD6B6-6850-4D3B-AACF-53BCCB33BDAD}"/>
    <cellStyle name="Vírgula 5 2 2 4 4 2" xfId="49445" xr:uid="{C526712A-D2CA-41BE-87C4-99F4AA73B274}"/>
    <cellStyle name="Vírgula 5 2 2 4 5" xfId="46003" xr:uid="{71A28F0C-7E2A-4409-AA6F-448CD18F1778}"/>
    <cellStyle name="Vírgula 5 2 2 4 6" xfId="47130" xr:uid="{5D67CCE2-A6E3-4774-A8D3-704CA128C124}"/>
    <cellStyle name="Vírgula 5 2 2 4 7" xfId="44880" xr:uid="{166989D0-AD5E-45F4-8762-FA8426179D08}"/>
    <cellStyle name="Vírgula 5 2 2 4 8" xfId="44248" xr:uid="{BDBAB6E5-CA76-4150-9F62-5B4C480F849E}"/>
    <cellStyle name="Vírgula 5 2 2 4 9" xfId="53345" xr:uid="{40CDB62C-AA65-4E5F-B309-9BB8C19E7B16}"/>
    <cellStyle name="Vírgula 5 2 2 5" xfId="1115" xr:uid="{4BC4A7F7-B618-4AC0-9237-61D20A51635C}"/>
    <cellStyle name="Vírgula 5 2 2 5 2" xfId="1986" xr:uid="{BAE15B21-AE51-4241-A55C-856558FE37C1}"/>
    <cellStyle name="Vírgula 5 2 2 5 2 2" xfId="3696" xr:uid="{4A27A084-52B2-456A-BDD1-639B99D3BCC0}"/>
    <cellStyle name="Vírgula 5 2 2 5 2 2 2" xfId="52043" xr:uid="{9D24E402-D123-4BA3-B591-CA0E546FE2B3}"/>
    <cellStyle name="Vírgula 5 2 2 5 2 3" xfId="50349" xr:uid="{9BCDD86D-F60B-4A11-A1B1-079026B2B0A0}"/>
    <cellStyle name="Vírgula 5 2 2 5 2 4" xfId="48097" xr:uid="{64CBCD51-CD8F-4186-A3EF-C28B44A2233C}"/>
    <cellStyle name="Vírgula 5 2 2 5 3" xfId="2827" xr:uid="{22C10D90-CF56-4B96-9ACC-5161E1B9EC7B}"/>
    <cellStyle name="Vírgula 5 2 2 5 3 2" xfId="51176" xr:uid="{54650A6D-66F8-47BE-9FD4-C0A01173F28D}"/>
    <cellStyle name="Vírgula 5 2 2 5 3 3" xfId="48874" xr:uid="{8E46492A-CF46-4DA1-BA89-7E2F46FABCF5}"/>
    <cellStyle name="Vírgula 5 2 2 5 4" xfId="49541" xr:uid="{EF580374-CC54-4C55-842C-D1AFBFE10C5F}"/>
    <cellStyle name="Vírgula 5 2 2 5 5" xfId="47228" xr:uid="{9D23511B-BE7D-4A69-9B45-B9DBE6839C81}"/>
    <cellStyle name="Vírgula 5 2 2 5 6" xfId="44793" xr:uid="{C6A485E1-8977-4B13-BD26-F96C5A1B562D}"/>
    <cellStyle name="Vírgula 5 2 2 5 7" xfId="54200" xr:uid="{35867B90-51F6-4D53-BA6B-53C2E94BDC30}"/>
    <cellStyle name="Vírgula 5 2 2 6" xfId="4253" xr:uid="{DB50D00D-EC0A-4CBB-9F1A-5C999B011860}"/>
    <cellStyle name="Vírgula 5 2 2 6 2" xfId="46674" xr:uid="{C971D1C2-C5BC-40D6-810E-D63D10617C24}"/>
    <cellStyle name="Vírgula 5 2 2 7" xfId="45189" xr:uid="{CCB5601E-7411-4404-9B9B-8A64F0089D4E}"/>
    <cellStyle name="Vírgula 5 2 2 8" xfId="45481" xr:uid="{47C60391-AAD3-4076-BB44-05373E06A33F}"/>
    <cellStyle name="Vírgula 5 2 2 9" xfId="45913" xr:uid="{28351E10-D61D-4C59-AC6D-7374FE96F8FB}"/>
    <cellStyle name="Vírgula 5 2 3" xfId="304" xr:uid="{EC4B92F3-5B6E-43CF-A0A1-3A7EB9EF1BE0}"/>
    <cellStyle name="Vírgula 5 2 3 10" xfId="44589" xr:uid="{EDCE7345-6A86-4830-A590-94669EC05D7B}"/>
    <cellStyle name="Vírgula 5 2 3 11" xfId="44131" xr:uid="{47BF288D-1AB2-4F1E-962A-E0D0F7DFF5A7}"/>
    <cellStyle name="Vírgula 5 2 3 12" xfId="779" xr:uid="{952D001F-AC7A-41A9-BF0C-D1E64F540621}"/>
    <cellStyle name="Vírgula 5 2 3 13" xfId="52590" xr:uid="{02FDEC68-B0D6-4881-A69D-29645EA96547}"/>
    <cellStyle name="Vírgula 5 2 3 2" xfId="887" xr:uid="{601360CD-E4F0-4FE2-9C0D-1E6638C97B27}"/>
    <cellStyle name="Vírgula 5 2 3 2 2" xfId="1759" xr:uid="{F1066FDE-728D-4763-ADB9-A054093DE00D}"/>
    <cellStyle name="Vírgula 5 2 3 2 2 2" xfId="3469" xr:uid="{4711D9DE-30C1-4FD0-A020-AE37DEBD45AF}"/>
    <cellStyle name="Vírgula 5 2 3 2 2 2 2" xfId="51816" xr:uid="{FB8AAF48-2258-4837-AC00-21A2B3C18FEA}"/>
    <cellStyle name="Vírgula 5 2 3 2 2 2 3" xfId="55589" xr:uid="{582F3E42-CC72-4C69-8188-C907EBDBDB70}"/>
    <cellStyle name="Vírgula 5 2 3 2 2 3" xfId="50130" xr:uid="{393DF5B2-5F39-4807-BC3F-238728907BDA}"/>
    <cellStyle name="Vírgula 5 2 3 2 2 4" xfId="47870" xr:uid="{D26CAFE9-2ADB-4EA2-81AF-6B4FA777F9CD}"/>
    <cellStyle name="Vírgula 5 2 3 2 2 5" xfId="53876" xr:uid="{D30EC1F4-F5A8-455F-8A7B-B6E8C360E488}"/>
    <cellStyle name="Vírgula 5 2 3 2 3" xfId="2600" xr:uid="{8CD5ED65-6340-4754-A4F9-57BC7691476B}"/>
    <cellStyle name="Vírgula 5 2 3 2 3 2" xfId="50949" xr:uid="{2E7B1C39-5DEF-4B9D-9A81-0985F74C5188}"/>
    <cellStyle name="Vírgula 5 2 3 2 3 3" xfId="48706" xr:uid="{EB23C8A8-58C2-4CE0-83BD-C6BC84E6B37E}"/>
    <cellStyle name="Vírgula 5 2 3 2 3 4" xfId="54730" xr:uid="{BEC4AD9E-32AD-4EDD-9A49-3C639FA19D9C}"/>
    <cellStyle name="Vírgula 5 2 3 2 4" xfId="45756" xr:uid="{EBCD8746-2549-4B19-9881-B11B7ACBB65A}"/>
    <cellStyle name="Vírgula 5 2 3 2 4 2" xfId="49317" xr:uid="{03B69793-DA1C-4BB6-AE03-3EB7B2C0676A}"/>
    <cellStyle name="Vírgula 5 2 3 2 5" xfId="46222" xr:uid="{2E315FDD-95A7-4B7E-89E7-6F2506C5F9CA}"/>
    <cellStyle name="Vírgula 5 2 3 2 6" xfId="47001" xr:uid="{FCB9600B-5205-44C0-8CF8-2F7DF8380426}"/>
    <cellStyle name="Vírgula 5 2 3 2 7" xfId="45055" xr:uid="{EF57830A-9272-4211-9FA3-E828C0A325BC}"/>
    <cellStyle name="Vírgula 5 2 3 2 8" xfId="44455" xr:uid="{4111930D-F51F-44E7-961A-D0AE3C1C754C}"/>
    <cellStyle name="Vírgula 5 2 3 2 9" xfId="53017" xr:uid="{DBAF69F6-51CB-4949-8174-C7D5B846C94E}"/>
    <cellStyle name="Vírgula 5 2 3 3" xfId="1334" xr:uid="{0B32FB73-14CA-46F0-BAA6-ED662D1ADD72}"/>
    <cellStyle name="Vírgula 5 2 3 3 2" xfId="2205" xr:uid="{30A7B8A9-20FD-4CC5-A21A-62A696348AA9}"/>
    <cellStyle name="Vírgula 5 2 3 3 2 2" xfId="3915" xr:uid="{BE87990B-5391-472B-B166-F1D5BCED1192}"/>
    <cellStyle name="Vírgula 5 2 3 3 2 2 2" xfId="52262" xr:uid="{FE3049A3-D270-497C-BA41-BA05F7EA5654}"/>
    <cellStyle name="Vírgula 5 2 3 3 2 3" xfId="50558" xr:uid="{3BFC9169-1F55-419B-9CD6-50212EAFC688}"/>
    <cellStyle name="Vírgula 5 2 3 3 2 4" xfId="48316" xr:uid="{A7F19600-618C-4325-9F91-9DFD6BA16AAC}"/>
    <cellStyle name="Vírgula 5 2 3 3 2 5" xfId="55161" xr:uid="{FA8C2B15-0791-43AB-B0F5-E85653D0F0BC}"/>
    <cellStyle name="Vírgula 5 2 3 3 3" xfId="3046" xr:uid="{73A4A238-5907-4503-BF19-CA7D66C790CE}"/>
    <cellStyle name="Vírgula 5 2 3 3 3 2" xfId="51395" xr:uid="{0B8E1829-752B-471D-BC81-73394229379A}"/>
    <cellStyle name="Vírgula 5 2 3 3 3 3" xfId="48945" xr:uid="{CA63C3D8-1877-4A93-A13E-BA8CE5F9AE50}"/>
    <cellStyle name="Vírgula 5 2 3 3 4" xfId="49736" xr:uid="{B53D7B78-9C2A-4455-ACC8-BA96416AF940}"/>
    <cellStyle name="Vírgula 5 2 3 3 5" xfId="47447" xr:uid="{E6151FC5-DB89-4711-8801-BA390D5B3C9C}"/>
    <cellStyle name="Vírgula 5 2 3 3 6" xfId="44768" xr:uid="{AA5EAC3F-AC98-4E30-A4A9-C2F429F63119}"/>
    <cellStyle name="Vírgula 5 2 3 3 7" xfId="53448" xr:uid="{2C61EF2E-9B5A-4E69-9642-B8D7AE1EDA6B}"/>
    <cellStyle name="Vírgula 5 2 3 4" xfId="1651" xr:uid="{E558C50A-F620-41B6-82FB-56D0FC4F2425}"/>
    <cellStyle name="Vírgula 5 2 3 4 2" xfId="3361" xr:uid="{7797C045-B271-445D-BB83-1439188310D4}"/>
    <cellStyle name="Vírgula 5 2 3 4 2 2" xfId="51710" xr:uid="{130ECC37-29CB-439F-8A0E-2BFE63E8E90D}"/>
    <cellStyle name="Vírgula 5 2 3 4 3" xfId="50028" xr:uid="{D4898DEE-AC73-4602-853B-B8A950F0C66F}"/>
    <cellStyle name="Vírgula 5 2 3 4 4" xfId="47762" xr:uid="{F23461CF-E7C5-40A8-8D53-8CB3E49BCC0C}"/>
    <cellStyle name="Vírgula 5 2 3 4 5" xfId="45381" xr:uid="{3590E926-405D-47C7-BB65-5D625E0E92C7}"/>
    <cellStyle name="Vírgula 5 2 3 4 6" xfId="54303" xr:uid="{A5B89501-1EFA-4638-B7D4-04C1D934C711}"/>
    <cellStyle name="Vírgula 5 2 3 5" xfId="2492" xr:uid="{5896BEB2-1A29-4CDE-8F7D-3347AE9001A3}"/>
    <cellStyle name="Vírgula 5 2 3 5 2" xfId="50843" xr:uid="{72E086F6-4A9A-458F-B272-6F688757DAD1}"/>
    <cellStyle name="Vírgula 5 2 3 5 3" xfId="48603" xr:uid="{D061BB10-1B32-4DF0-BFC9-2EFB9F5B0851}"/>
    <cellStyle name="Vírgula 5 2 3 6" xfId="4357" xr:uid="{F2F81F10-F186-4F41-9D74-78FD89F094BF}"/>
    <cellStyle name="Vírgula 5 2 3 6 2" xfId="46893" xr:uid="{37F80B83-A7EA-430E-8861-25FD71BA832C}"/>
    <cellStyle name="Vírgula 5 2 3 7" xfId="45455" xr:uid="{A75EEC09-1DDF-470E-A8DF-427DDFECB3F2}"/>
    <cellStyle name="Vírgula 5 2 3 7 2" xfId="49214" xr:uid="{2262905D-2552-4F3D-9AB1-8E3105C62ADA}"/>
    <cellStyle name="Vírgula 5 2 3 8" xfId="45886" xr:uid="{99E581C0-7987-448F-8D14-59C7C9886673}"/>
    <cellStyle name="Vírgula 5 2 3 9" xfId="46557" xr:uid="{58DC6F56-B227-416E-B026-966E8032A69C}"/>
    <cellStyle name="Vírgula 5 2 4" xfId="724" xr:uid="{634A9088-2581-43DF-8520-0B54DEF673D8}"/>
    <cellStyle name="Vírgula 5 2 4 10" xfId="44658" xr:uid="{282DC028-5DB1-49E8-9114-B26B9AA642A5}"/>
    <cellStyle name="Vírgula 5 2 4 11" xfId="44406" xr:uid="{1664D487-7CD7-4BD0-AA67-774F551D7B4A}"/>
    <cellStyle name="Vírgula 5 2 4 12" xfId="52804" xr:uid="{B9A539B1-1C6C-4D53-9662-6CABB2C327D9}"/>
    <cellStyle name="Vírgula 5 2 4 2" xfId="849" xr:uid="{1FDC1AE1-FF1F-482A-A69F-536FFE0CF4E3}"/>
    <cellStyle name="Vírgula 5 2 4 2 2" xfId="1721" xr:uid="{0DB0F8C5-E53A-4179-9B49-6B13E75E7EC9}"/>
    <cellStyle name="Vírgula 5 2 4 2 2 2" xfId="3431" xr:uid="{E0F0D0B7-0B29-42E0-ABAE-0B53008F9C06}"/>
    <cellStyle name="Vírgula 5 2 4 2 2 2 2" xfId="51779" xr:uid="{23951895-2BDF-439E-8B13-106AC7287190}"/>
    <cellStyle name="Vírgula 5 2 4 2 2 3" xfId="50095" xr:uid="{5599BB49-C507-4D18-AD7B-C2410F76B28B}"/>
    <cellStyle name="Vírgula 5 2 4 2 2 4" xfId="47832" xr:uid="{B0D611BF-F126-46FC-844A-0DEAEDB2BB50}"/>
    <cellStyle name="Vírgula 5 2 4 2 2 5" xfId="55375" xr:uid="{346D1FD9-F8CC-43C9-8973-2980599222E2}"/>
    <cellStyle name="Vírgula 5 2 4 2 3" xfId="2562" xr:uid="{A52B412C-B89F-43E5-9E0E-0FE780D0B31A}"/>
    <cellStyle name="Vírgula 5 2 4 2 3 2" xfId="50912" xr:uid="{5A52609A-C55F-414D-B447-550B329EB9C0}"/>
    <cellStyle name="Vírgula 5 2 4 2 3 3" xfId="48669" xr:uid="{B1366840-54B0-48A9-9A50-422308B205AA}"/>
    <cellStyle name="Vírgula 5 2 4 2 4" xfId="49283" xr:uid="{17D24B39-E239-44AC-BD95-B4891F0C274C}"/>
    <cellStyle name="Vírgula 5 2 4 2 5" xfId="46963" xr:uid="{C6F627C0-C2A3-4F36-97F8-889C6B494F19}"/>
    <cellStyle name="Vírgula 5 2 4 2 6" xfId="53662" xr:uid="{8965EDC4-BC91-497D-8ED6-74E397471B03}"/>
    <cellStyle name="Vírgula 5 2 4 3" xfId="1280" xr:uid="{98FDE011-9B84-4FEC-875E-DF7218191FEA}"/>
    <cellStyle name="Vírgula 5 2 4 3 2" xfId="2151" xr:uid="{92C35FCF-0978-480D-BC61-938DE47F031C}"/>
    <cellStyle name="Vírgula 5 2 4 3 2 2" xfId="3861" xr:uid="{31A5F510-DD36-4E6F-A329-3E7593C4470E}"/>
    <cellStyle name="Vírgula 5 2 4 3 2 2 2" xfId="52208" xr:uid="{1C354234-1C0F-41CB-8708-97D3084472D1}"/>
    <cellStyle name="Vírgula 5 2 4 3 2 3" xfId="50508" xr:uid="{05BE4479-F0A9-45C5-A005-54FC8DD83D14}"/>
    <cellStyle name="Vírgula 5 2 4 3 2 4" xfId="48262" xr:uid="{2144B47E-1CD8-4F6B-BA4C-7FB36EF14E7B}"/>
    <cellStyle name="Vírgula 5 2 4 3 3" xfId="2992" xr:uid="{A36FF2CD-40F3-48C2-B764-72D7464D8CC0}"/>
    <cellStyle name="Vírgula 5 2 4 3 3 2" xfId="51341" xr:uid="{4F09721C-6C52-4B8B-97A0-AEA37006B468}"/>
    <cellStyle name="Vírgula 5 2 4 3 4" xfId="49691" xr:uid="{169D460E-0F86-44B5-8055-14887FEC0517}"/>
    <cellStyle name="Vírgula 5 2 4 3 5" xfId="47393" xr:uid="{EF91BB4E-BE9F-4670-AEF4-FF36F6D15746}"/>
    <cellStyle name="Vírgula 5 2 4 3 6" xfId="54517" xr:uid="{17C04B23-F0EA-4701-8844-DCC61064B931}"/>
    <cellStyle name="Vírgula 5 2 4 4" xfId="1597" xr:uid="{EAB274D8-5297-45D6-B344-7753DD6890EA}"/>
    <cellStyle name="Vírgula 5 2 4 4 2" xfId="3307" xr:uid="{864C7C49-4867-4C4B-A0C1-3567D1745883}"/>
    <cellStyle name="Vírgula 5 2 4 4 2 2" xfId="51656" xr:uid="{DA9A583F-BF32-4D41-B487-DCC63A83B8EB}"/>
    <cellStyle name="Vírgula 5 2 4 4 3" xfId="49978" xr:uid="{EABB5495-408A-40AC-8166-3C8A002D98AB}"/>
    <cellStyle name="Vírgula 5 2 4 4 4" xfId="47708" xr:uid="{1CADC10D-FDEE-4534-AA91-BB4AEC7EC40D}"/>
    <cellStyle name="Vírgula 5 2 4 5" xfId="2438" xr:uid="{55488CAB-B526-4232-84C7-1498D32F891E}"/>
    <cellStyle name="Vírgula 5 2 4 5 2" xfId="50789" xr:uid="{F6EFDEF9-0D32-4388-AACF-BC7DCFCDBC4D}"/>
    <cellStyle name="Vírgula 5 2 4 5 3" xfId="48549" xr:uid="{13E9F30D-7712-4350-BF03-6301C5067E6F}"/>
    <cellStyle name="Vírgula 5 2 4 6" xfId="45219" xr:uid="{2214F199-CCDB-47CA-BA9C-4D68BDCF80A0}"/>
    <cellStyle name="Vírgula 5 2 4 6 2" xfId="46839" xr:uid="{6D816E76-103A-419A-8688-920FC7473B9E}"/>
    <cellStyle name="Vírgula 5 2 4 7" xfId="45712" xr:uid="{24496FE9-B92F-48AD-9840-F103E79BA4B2}"/>
    <cellStyle name="Vírgula 5 2 4 7 2" xfId="49160" xr:uid="{7DE60C69-1865-40DB-8598-00046ADDADA9}"/>
    <cellStyle name="Vírgula 5 2 4 8" xfId="46168" xr:uid="{89EAE2AC-79E7-4CF9-B6EB-2D2BE6DD34A8}"/>
    <cellStyle name="Vírgula 5 2 4 9" xfId="46503" xr:uid="{42588902-EA37-4098-A9E0-797E84FB8014}"/>
    <cellStyle name="Vírgula 5 2 5" xfId="626" xr:uid="{C5CCC2CD-E600-4F35-BCA9-F6C341F3F7BB}"/>
    <cellStyle name="Vírgula 5 2 5 10" xfId="44311" xr:uid="{46C4173E-B9D3-4D78-BAA9-81FF6609D177}"/>
    <cellStyle name="Vírgula 5 2 5 11" xfId="53235" xr:uid="{F2EF4260-8029-427C-8FC7-CE79E7BC1628}"/>
    <cellStyle name="Vírgula 5 2 5 2" xfId="1182" xr:uid="{9AC4EC6A-56D2-44AD-8FD6-18DADEA980B1}"/>
    <cellStyle name="Vírgula 5 2 5 2 2" xfId="2053" xr:uid="{00C76471-9F3A-4515-91DF-13C41CAFC660}"/>
    <cellStyle name="Vírgula 5 2 5 2 2 2" xfId="3763" xr:uid="{8163B0CB-0AB1-4BC1-9018-57494B02D1EF}"/>
    <cellStyle name="Vírgula 5 2 5 2 2 2 2" xfId="52110" xr:uid="{05B20D9E-E5DE-4937-8B09-E574EBCF6E67}"/>
    <cellStyle name="Vírgula 5 2 5 2 2 3" xfId="50414" xr:uid="{18E90CFB-9120-4E04-AF2C-FDED14F5734C}"/>
    <cellStyle name="Vírgula 5 2 5 2 2 4" xfId="48164" xr:uid="{9EE8D34D-0986-4D6B-A698-2135A3855910}"/>
    <cellStyle name="Vírgula 5 2 5 2 3" xfId="2894" xr:uid="{A0DE833A-2C8B-4B8B-B629-74185DC99E10}"/>
    <cellStyle name="Vírgula 5 2 5 2 3 2" xfId="51243" xr:uid="{DB425357-0D33-4054-83F2-987D76C008BE}"/>
    <cellStyle name="Vírgula 5 2 5 2 4" xfId="49602" xr:uid="{4684D0E2-48E6-474A-99F6-4A4A22D25E97}"/>
    <cellStyle name="Vírgula 5 2 5 2 5" xfId="47295" xr:uid="{87CCAEE9-7B5C-44CC-A162-B01FD7BE9B02}"/>
    <cellStyle name="Vírgula 5 2 5 2 6" xfId="54948" xr:uid="{F8E6ACF5-A21C-4BAB-9CC7-F63DEB2503E4}"/>
    <cellStyle name="Vírgula 5 2 5 3" xfId="1499" xr:uid="{240E6726-7355-4E6B-966A-9F30C83F33B3}"/>
    <cellStyle name="Vírgula 5 2 5 3 2" xfId="3209" xr:uid="{C6EEE4EC-E31F-4D5F-8854-012FBD4EA88F}"/>
    <cellStyle name="Vírgula 5 2 5 3 2 2" xfId="51558" xr:uid="{6F688A1B-5D8C-4648-859C-7BE3698C4519}"/>
    <cellStyle name="Vírgula 5 2 5 3 3" xfId="49884" xr:uid="{F2A2FA60-6D3D-4D95-A23A-39621DAE15B5}"/>
    <cellStyle name="Vírgula 5 2 5 3 4" xfId="47610" xr:uid="{CE648F22-8755-442B-9761-3CB39FD05509}"/>
    <cellStyle name="Vírgula 5 2 5 4" xfId="2340" xr:uid="{20D81661-A1D5-4696-897B-4009956B3F82}"/>
    <cellStyle name="Vírgula 5 2 5 4 2" xfId="50691" xr:uid="{2D8480BC-9618-4B22-942F-E6C2F8C81F4F}"/>
    <cellStyle name="Vírgula 5 2 5 4 3" xfId="48451" xr:uid="{C6771172-1128-4B64-B5F1-81D49368A11A}"/>
    <cellStyle name="Vírgula 5 2 5 5" xfId="45139" xr:uid="{3911ECBF-C713-4EAD-BE37-3AD696DB83DB}"/>
    <cellStyle name="Vírgula 5 2 5 5 2" xfId="46741" xr:uid="{0CF1A0B0-3A18-448F-8691-B94FFE32F85F}"/>
    <cellStyle name="Vírgula 5 2 5 6" xfId="45624" xr:uid="{0CC637B1-A974-4123-BE8A-BEAFC55AD934}"/>
    <cellStyle name="Vírgula 5 2 5 6 2" xfId="49062" xr:uid="{A06A26BD-7287-490C-A453-F14A934D134C}"/>
    <cellStyle name="Vírgula 5 2 5 7" xfId="46070" xr:uid="{6FD9B4E2-08EE-4052-BBC5-EAABE9F274E6}"/>
    <cellStyle name="Vírgula 5 2 5 8" xfId="46405" xr:uid="{55A868B9-93D8-4FA2-8BF4-1C53DA39BB88}"/>
    <cellStyle name="Vírgula 5 2 5 9" xfId="44941" xr:uid="{9828AAB7-8AEB-44A3-8814-8B92F52B6E8D}"/>
    <cellStyle name="Vírgula 5 2 6" xfId="928" xr:uid="{C5005CD0-AA9B-4307-9906-DC7CA45D44DC}"/>
    <cellStyle name="Vírgula 5 2 6 2" xfId="1800" xr:uid="{FDC48C2F-5A49-42E1-9647-672902B760A5}"/>
    <cellStyle name="Vírgula 5 2 6 2 2" xfId="3510" xr:uid="{3881FDEA-CD7F-44B9-96DD-996C5C45C0FF}"/>
    <cellStyle name="Vírgula 5 2 6 2 2 2" xfId="51857" xr:uid="{ABE00B3B-4963-4FD3-8D7D-694A895B88C7}"/>
    <cellStyle name="Vírgula 5 2 6 2 3" xfId="50166" xr:uid="{A93B848E-5AC5-41E4-AF96-BEC8CC2CE244}"/>
    <cellStyle name="Vírgula 5 2 6 2 4" xfId="47911" xr:uid="{8FD9B67C-3B64-4CBD-A83E-2C6831CBC890}"/>
    <cellStyle name="Vírgula 5 2 6 3" xfId="2641" xr:uid="{E19665BF-A421-426F-8BCB-4862D2E63FDB}"/>
    <cellStyle name="Vírgula 5 2 6 3 2" xfId="50990" xr:uid="{D5478DEA-5388-45EE-8163-7627EC4C3675}"/>
    <cellStyle name="Vírgula 5 2 6 3 3" xfId="48747" xr:uid="{37F87FAD-6BDB-4910-8BD6-0F4A6E67A4BA}"/>
    <cellStyle name="Vírgula 5 2 6 4" xfId="45524" xr:uid="{5CBE39EE-F0C8-43E4-8554-1E8D0E26E0C9}"/>
    <cellStyle name="Vírgula 5 2 6 4 2" xfId="47042" xr:uid="{81D25EBB-5CB1-4ABE-8C3C-E316532A3C0F}"/>
    <cellStyle name="Vírgula 5 2 6 5" xfId="45957" xr:uid="{C587E455-B261-42D1-9AFA-BA6DD71CD599}"/>
    <cellStyle name="Vírgula 5 2 6 5 2" xfId="49358" xr:uid="{F47CA2C1-DD3D-4A2F-99D3-87B109C18ACE}"/>
    <cellStyle name="Vírgula 5 2 6 6" xfId="46336" xr:uid="{9CAE346B-EFEE-464A-B3C0-6015553CD9F1}"/>
    <cellStyle name="Vírgula 5 2 6 7" xfId="44838" xr:uid="{231945D3-9CCF-44C9-A8C0-D59F04ACA371}"/>
    <cellStyle name="Vírgula 5 2 6 8" xfId="44202" xr:uid="{CF636223-D94F-4D82-86F2-12FA85E79B67}"/>
    <cellStyle name="Vírgula 5 2 6 9" xfId="54090" xr:uid="{6FF6ED01-32D5-473C-AF65-433B7826F21F}"/>
    <cellStyle name="Vírgula 5 2 7" xfId="977" xr:uid="{6C743A4D-9CDA-43C4-9F3B-8D5872CFA707}"/>
    <cellStyle name="Vírgula 5 2 7 2" xfId="1848" xr:uid="{12E288E0-1A89-422C-A322-7BB0E8253F01}"/>
    <cellStyle name="Vírgula 5 2 7 2 2" xfId="3558" xr:uid="{2AF5E791-18C1-40E4-95BE-DA852821F2CA}"/>
    <cellStyle name="Vírgula 5 2 7 2 2 2" xfId="51905" xr:uid="{EDC15B72-ED58-4564-9A4F-6AF435F95127}"/>
    <cellStyle name="Vírgula 5 2 7 2 3" xfId="50213" xr:uid="{F2948168-C97E-49E1-A99A-EA22F50AF97F}"/>
    <cellStyle name="Vírgula 5 2 7 2 4" xfId="47959" xr:uid="{D8A294A5-3F68-4FE8-B967-073072C2A235}"/>
    <cellStyle name="Vírgula 5 2 7 3" xfId="2689" xr:uid="{2C6D4312-8FFC-418C-A872-D7EFFA8C9CED}"/>
    <cellStyle name="Vírgula 5 2 7 3 2" xfId="51038" xr:uid="{DDCFE82E-CBFE-40D7-983E-1777274E6A96}"/>
    <cellStyle name="Vírgula 5 2 7 3 3" xfId="48794" xr:uid="{8BBF12F3-6DD0-4DD2-A446-832E7543B02C}"/>
    <cellStyle name="Vírgula 5 2 7 4" xfId="49405" xr:uid="{92B56E13-CB33-4534-92E4-8400A0C1C7A9}"/>
    <cellStyle name="Vírgula 5 2 7 5" xfId="47090" xr:uid="{E0A4BBD2-7320-4AA0-986F-B475BF1B1935}"/>
    <cellStyle name="Vírgula 5 2 7 6" xfId="44719" xr:uid="{4E034117-87CE-475B-A9B2-6566AF9816BE}"/>
    <cellStyle name="Vírgula 5 2 8" xfId="1069" xr:uid="{07B499BA-CB2C-4E09-9578-62B066D4AD91}"/>
    <cellStyle name="Vírgula 5 2 8 2" xfId="1940" xr:uid="{0D402FA6-D1E8-4B43-9CCC-ADE9968AEA88}"/>
    <cellStyle name="Vírgula 5 2 8 2 2" xfId="3650" xr:uid="{61FBD4A2-C5A0-4124-9A54-37F8F0754E1D}"/>
    <cellStyle name="Vírgula 5 2 8 2 2 2" xfId="51997" xr:uid="{7C20ED5B-B420-4E83-A45E-3AF6E421D50A}"/>
    <cellStyle name="Vírgula 5 2 8 2 3" xfId="50303" xr:uid="{13E3AE94-C386-4F53-81B3-A4C89FC5B42F}"/>
    <cellStyle name="Vírgula 5 2 8 2 4" xfId="48051" xr:uid="{F59C1D2D-030D-4EEB-A385-2A6CA6A3042E}"/>
    <cellStyle name="Vírgula 5 2 8 3" xfId="2781" xr:uid="{006C1F97-262D-4E91-A7CF-2124BC223184}"/>
    <cellStyle name="Vírgula 5 2 8 3 2" xfId="51130" xr:uid="{239A6662-7E5A-4B3F-A7AC-6EEF44FB0EB0}"/>
    <cellStyle name="Vírgula 5 2 8 4" xfId="49496" xr:uid="{63141CD1-9AA8-4FE3-8730-D918C7E49AC0}"/>
    <cellStyle name="Vírgula 5 2 8 5" xfId="47182" xr:uid="{2C151B06-0FE2-4433-9FE0-844D3D47E5B9}"/>
    <cellStyle name="Vírgula 5 2 8 6" xfId="45328" xr:uid="{25FE2B75-2F17-4EA3-9B42-D7D13F3721B0}"/>
    <cellStyle name="Vírgula 5 2 9" xfId="1432" xr:uid="{CCB0E175-B616-4DC7-AF06-7AFC36CBCD68}"/>
    <cellStyle name="Vírgula 5 2 9 2" xfId="3142" xr:uid="{649A4791-5DF0-4B4E-8D08-3A14A7D1EF1E}"/>
    <cellStyle name="Vírgula 5 2 9 2 2" xfId="51491" xr:uid="{00C99FF4-4D35-4E45-A3ED-075376F44F5A}"/>
    <cellStyle name="Vírgula 5 2 9 3" xfId="49819" xr:uid="{FAEED3F6-28AF-4AEF-A74C-E3D905B758A2}"/>
    <cellStyle name="Vírgula 5 2 9 4" xfId="47543" xr:uid="{7E77EB4E-65E8-42DD-A33D-818A471B9FE3}"/>
    <cellStyle name="Vírgula 5 20" xfId="523" xr:uid="{4247B7A1-7819-4B15-A4AA-BFAD5BB0BABE}"/>
    <cellStyle name="Vírgula 5 21" xfId="52346" xr:uid="{00F04545-C949-415F-832B-A8753E043565}"/>
    <cellStyle name="Vírgula 5 3" xfId="97" xr:uid="{5B106B24-52B9-4346-8D4B-FAEC1D82F60A}"/>
    <cellStyle name="Vírgula 5 3 10" xfId="2287" xr:uid="{CBE4B285-744F-428D-81EF-1FC77C6803A0}"/>
    <cellStyle name="Vírgula 5 3 10 2" xfId="50638" xr:uid="{24949109-0EDF-4E15-BB67-7CE1F49E0C7E}"/>
    <cellStyle name="Vírgula 5 3 10 3" xfId="48398" xr:uid="{C257A48D-7161-4E01-83D2-9690583083AD}"/>
    <cellStyle name="Vírgula 5 3 11" xfId="4001" xr:uid="{4E3FB152-ABDB-4C3A-857D-EACA1F589EBC}"/>
    <cellStyle name="Vírgula 5 3 11 2" xfId="49008" xr:uid="{CFF4E836-EF9F-4014-8BD5-9D304C9F70AA}"/>
    <cellStyle name="Vírgula 5 3 11 3" xfId="46642" xr:uid="{421E6DF8-1CD8-43F6-BF16-D14C9199A251}"/>
    <cellStyle name="Vírgula 5 3 12" xfId="4150" xr:uid="{602E511A-16B9-4E2B-9F8B-E3902113F972}"/>
    <cellStyle name="Vírgula 5 3 13" xfId="45821" xr:uid="{C49F482A-FCC7-4084-AA08-06D23BAC1183}"/>
    <cellStyle name="Vírgula 5 3 14" xfId="46302" xr:uid="{0792530D-6586-4F68-BF8F-60FA3EABC8DD}"/>
    <cellStyle name="Vírgula 5 3 15" xfId="44523" xr:uid="{2B01E2A1-4E00-47B3-8EE1-1B5AC482AB06}"/>
    <cellStyle name="Vírgula 5 3 16" xfId="44065" xr:uid="{FA4A9BA3-ACD5-4149-A71B-DE63C4348A75}"/>
    <cellStyle name="Vírgula 5 3 17" xfId="549" xr:uid="{C6629B8E-31C3-403F-A043-3B4F37C8DB15}"/>
    <cellStyle name="Vírgula 5 3 18" xfId="52386" xr:uid="{D44BBF15-2889-43E5-A36A-FCA11C72B175}"/>
    <cellStyle name="Vírgula 5 3 2" xfId="209" xr:uid="{BFFEBA61-7EA1-4F91-B90E-F48537388A17}"/>
    <cellStyle name="Vírgula 5 3 2 10" xfId="46450" xr:uid="{43E69285-531E-4C4E-9B4F-3AF2AF92666D}"/>
    <cellStyle name="Vírgula 5 3 2 11" xfId="44630" xr:uid="{AEF7017E-5CA7-45C1-93E4-E3457E8E2C09}"/>
    <cellStyle name="Vírgula 5 3 2 12" xfId="44172" xr:uid="{363D6B04-A544-40F8-8E4E-F377D30C62DF}"/>
    <cellStyle name="Vírgula 5 3 2 13" xfId="52496" xr:uid="{10526499-186D-4F92-8E58-1D77C6FF78B2}"/>
    <cellStyle name="Vírgula 5 3 2 2" xfId="423" xr:uid="{795847A3-C5B2-471F-87DF-0791FBD584B1}"/>
    <cellStyle name="Vírgula 5 3 2 2 10" xfId="44495" xr:uid="{6D03090E-BA72-419A-9EB5-986D48217651}"/>
    <cellStyle name="Vírgula 5 3 2 2 11" xfId="820" xr:uid="{C2B0723E-1EB3-4F5E-873F-D0564DE36B1E}"/>
    <cellStyle name="Vírgula 5 3 2 2 12" xfId="52709" xr:uid="{19B472DD-0A34-4446-83C6-CC2A4741D993}"/>
    <cellStyle name="Vírgula 5 3 2 2 2" xfId="1375" xr:uid="{0CE34140-B142-429E-BF5B-0D1EBCBDE7A7}"/>
    <cellStyle name="Vírgula 5 3 2 2 2 2" xfId="2246" xr:uid="{A3DD0331-89D8-4ACC-8CF8-331A009E0348}"/>
    <cellStyle name="Vírgula 5 3 2 2 2 2 2" xfId="3956" xr:uid="{484652D9-8ED0-45A9-84AE-96E2D860C01B}"/>
    <cellStyle name="Vírgula 5 3 2 2 2 2 2 2" xfId="52303" xr:uid="{3CDF672C-6707-4CF6-9B75-E3F23D4A031A}"/>
    <cellStyle name="Vírgula 5 3 2 2 2 2 2 3" xfId="55708" xr:uid="{5A912104-ADB7-4D42-85CB-B04BF26FF8A4}"/>
    <cellStyle name="Vírgula 5 3 2 2 2 2 3" xfId="50597" xr:uid="{93B0AE0C-9574-47F5-BE9B-4B1231DC09DF}"/>
    <cellStyle name="Vírgula 5 3 2 2 2 2 4" xfId="48357" xr:uid="{F9C28C7B-395C-4306-BE49-3703D2D88BB6}"/>
    <cellStyle name="Vírgula 5 3 2 2 2 2 5" xfId="53995" xr:uid="{B22BEFA2-0D6B-44FF-A289-30431838604E}"/>
    <cellStyle name="Vírgula 5 3 2 2 2 3" xfId="3087" xr:uid="{BD00209E-92DA-4941-BA33-1652B168113F}"/>
    <cellStyle name="Vírgula 5 3 2 2 2 3 2" xfId="51436" xr:uid="{2E9D2F9A-CAEB-49B3-924E-91750394D9C6}"/>
    <cellStyle name="Vírgula 5 3 2 2 2 3 3" xfId="54849" xr:uid="{00507CD7-7F05-4097-96D0-81C29FCA749D}"/>
    <cellStyle name="Vírgula 5 3 2 2 2 4" xfId="49766" xr:uid="{36D7DF4E-A498-4F8B-9A67-02DD9F650D2A}"/>
    <cellStyle name="Vírgula 5 3 2 2 2 5" xfId="47488" xr:uid="{31E7899E-9CE8-4740-9127-875A2CCF5169}"/>
    <cellStyle name="Vírgula 5 3 2 2 2 6" xfId="53136" xr:uid="{5EDD803E-1C9F-4907-9AC7-5D60DF5A3C90}"/>
    <cellStyle name="Vírgula 5 3 2 2 3" xfId="1692" xr:uid="{C2CAA7F0-4A85-4B40-9861-181C78DE9369}"/>
    <cellStyle name="Vírgula 5 3 2 2 3 2" xfId="3402" xr:uid="{0485FED0-9260-4D93-A913-31E937A486C6}"/>
    <cellStyle name="Vírgula 5 3 2 2 3 2 2" xfId="51751" xr:uid="{34070405-9520-45C7-83D6-D8C872E20CFC}"/>
    <cellStyle name="Vírgula 5 3 2 2 3 2 3" xfId="55280" xr:uid="{71E9DBFA-D317-43AB-A551-A32FD313416E}"/>
    <cellStyle name="Vírgula 5 3 2 2 3 3" xfId="50067" xr:uid="{E39705F7-AB23-4F28-AD6B-2005D7D91FE3}"/>
    <cellStyle name="Vírgula 5 3 2 2 3 4" xfId="47803" xr:uid="{06D75DA6-FEAC-4DC1-8E5D-863A58771B97}"/>
    <cellStyle name="Vírgula 5 3 2 2 3 5" xfId="53567" xr:uid="{4A148195-B493-4DDA-BC2B-CC625CEC36D1}"/>
    <cellStyle name="Vírgula 5 3 2 2 4" xfId="2533" xr:uid="{C726AD72-1C4E-4694-B74C-75CAA16B70D5}"/>
    <cellStyle name="Vírgula 5 3 2 2 4 2" xfId="50884" xr:uid="{59E88063-18E9-426E-9407-A696D9972BE6}"/>
    <cellStyle name="Vírgula 5 3 2 2 4 3" xfId="48644" xr:uid="{AB3786EA-88AF-4AEF-88E3-5F8E46D334BD}"/>
    <cellStyle name="Vírgula 5 3 2 2 4 4" xfId="54422" xr:uid="{FFC610AE-3B07-4B2F-8992-82307EB59743}"/>
    <cellStyle name="Vírgula 5 3 2 2 5" xfId="4476" xr:uid="{59DC9C33-B287-4ADB-A342-F7529E268CC6}"/>
    <cellStyle name="Vírgula 5 3 2 2 5 2" xfId="46934" xr:uid="{31C8FAF4-A367-4158-8956-E0541F9B147B}"/>
    <cellStyle name="Vírgula 5 3 2 2 6" xfId="45795" xr:uid="{628C9A66-5BD6-4C8C-BBA3-F899DFF300B5}"/>
    <cellStyle name="Vírgula 5 3 2 2 6 2" xfId="49255" xr:uid="{C78A17BD-6C6A-427C-B170-8323B250AAF1}"/>
    <cellStyle name="Vírgula 5 3 2 2 7" xfId="46263" xr:uid="{FB7281DA-DB0C-403F-86E2-599A2B25C819}"/>
    <cellStyle name="Vírgula 5 3 2 2 8" xfId="46598" xr:uid="{AD99C18F-74EB-4E39-894B-DA6ADB65EEAB}"/>
    <cellStyle name="Vírgula 5 3 2 2 9" xfId="45095" xr:uid="{A590D3AA-A03C-4194-9F3C-DA03F788D456}"/>
    <cellStyle name="Vírgula 5 3 2 3" xfId="671" xr:uid="{4E9B4AD0-1A80-440F-8EDA-0250B0967D7D}"/>
    <cellStyle name="Vírgula 5 3 2 3 10" xfId="52923" xr:uid="{3CC00885-8A53-46C8-9EB3-A3669990AEAE}"/>
    <cellStyle name="Vírgula 5 3 2 3 2" xfId="1227" xr:uid="{F19CBE54-3536-4347-A096-AE3EE8E4DF23}"/>
    <cellStyle name="Vírgula 5 3 2 3 2 2" xfId="2098" xr:uid="{D0651569-2580-4349-A4AF-4D8F866E36B4}"/>
    <cellStyle name="Vírgula 5 3 2 3 2 2 2" xfId="3808" xr:uid="{7FC9317A-ADF1-4EEE-9F48-FB4F06912AAC}"/>
    <cellStyle name="Vírgula 5 3 2 3 2 2 2 2" xfId="52155" xr:uid="{4798DBD1-9558-4970-A7C0-360EC8534AF8}"/>
    <cellStyle name="Vírgula 5 3 2 3 2 2 3" xfId="50458" xr:uid="{5789DF6F-5A79-415E-9A43-EFECF5F7EA64}"/>
    <cellStyle name="Vírgula 5 3 2 3 2 2 4" xfId="48209" xr:uid="{C69969DE-4AE3-43F9-BBAA-9BF78CF6607F}"/>
    <cellStyle name="Vírgula 5 3 2 3 2 2 5" xfId="55494" xr:uid="{5091E345-4952-4660-B699-05A4D92FEFB9}"/>
    <cellStyle name="Vírgula 5 3 2 3 2 3" xfId="2939" xr:uid="{FC62699F-7475-4777-8931-D5647F5EBB4B}"/>
    <cellStyle name="Vírgula 5 3 2 3 2 3 2" xfId="51288" xr:uid="{ECCB53E7-F608-402C-B645-E38D51447A50}"/>
    <cellStyle name="Vírgula 5 3 2 3 2 4" xfId="49643" xr:uid="{78D23D18-7DF6-496E-A5FA-39997A586415}"/>
    <cellStyle name="Vírgula 5 3 2 3 2 5" xfId="47340" xr:uid="{3D90FF71-5466-4901-8E92-C1E04D74C70A}"/>
    <cellStyle name="Vírgula 5 3 2 3 2 6" xfId="53781" xr:uid="{461D890D-0EBD-487C-B435-93CEB5F70B57}"/>
    <cellStyle name="Vírgula 5 3 2 3 3" xfId="1544" xr:uid="{263844A0-CA65-4A3B-8767-421D578D24C2}"/>
    <cellStyle name="Vírgula 5 3 2 3 3 2" xfId="3254" xr:uid="{A1E9565F-46D4-4EEE-B8BD-014EE94A2AD9}"/>
    <cellStyle name="Vírgula 5 3 2 3 3 2 2" xfId="51603" xr:uid="{712A63A7-8484-4E32-BE69-D9EF4FBE8BC2}"/>
    <cellStyle name="Vírgula 5 3 2 3 3 3" xfId="49928" xr:uid="{84D6DE71-33DE-43AF-9028-AB441ECF6E30}"/>
    <cellStyle name="Vírgula 5 3 2 3 3 4" xfId="47655" xr:uid="{7085D0CE-B1DA-4205-8886-1CA8839FFEA9}"/>
    <cellStyle name="Vírgula 5 3 2 3 3 5" xfId="54636" xr:uid="{F6A39E8C-0E29-47C7-B8D1-D2ECC6188A9A}"/>
    <cellStyle name="Vírgula 5 3 2 3 4" xfId="2385" xr:uid="{A822154E-5AC8-43B5-934C-2B03F1356B39}"/>
    <cellStyle name="Vírgula 5 3 2 3 4 2" xfId="50736" xr:uid="{19170954-9D04-488C-ACC8-2A31B4404A41}"/>
    <cellStyle name="Vírgula 5 3 2 3 4 3" xfId="48496" xr:uid="{72314803-C70E-4B69-AD9B-CDEA0EA88C4E}"/>
    <cellStyle name="Vírgula 5 3 2 3 5" xfId="45666" xr:uid="{05B26617-68DB-4C65-B5E9-2665F9EC49E2}"/>
    <cellStyle name="Vírgula 5 3 2 3 5 2" xfId="49107" xr:uid="{6B76025A-62C9-4C7B-9A33-152BFB4E696C}"/>
    <cellStyle name="Vírgula 5 3 2 3 6" xfId="46115" xr:uid="{39808428-8872-4285-8C45-AA8B3F7BCC0B}"/>
    <cellStyle name="Vírgula 5 3 2 3 7" xfId="46786" xr:uid="{8ED29063-638E-494A-BFD7-5B8A6B8F2F23}"/>
    <cellStyle name="Vírgula 5 3 2 3 8" xfId="44986" xr:uid="{9C1A2E27-4DB8-4DD8-A1FC-027517251D72}"/>
    <cellStyle name="Vírgula 5 3 2 3 9" xfId="44354" xr:uid="{146AC048-45A9-4AAC-99FA-2FBE333A1EA0}"/>
    <cellStyle name="Vírgula 5 3 2 4" xfId="1031" xr:uid="{173F7B84-1E04-425C-920B-C30BCCE1164E}"/>
    <cellStyle name="Vírgula 5 3 2 4 2" xfId="1902" xr:uid="{C3929CCC-4EA3-4F62-99E3-ED280E24A828}"/>
    <cellStyle name="Vírgula 5 3 2 4 2 2" xfId="3612" xr:uid="{A9A181E5-E93C-41C7-9DA1-C553BE26788E}"/>
    <cellStyle name="Vírgula 5 3 2 4 2 2 2" xfId="51959" xr:uid="{A7E49246-6A6B-4431-8E36-16DCB0B814F7}"/>
    <cellStyle name="Vírgula 5 3 2 4 2 3" xfId="50265" xr:uid="{8B97D708-EA49-430A-8E66-A14AADFBDCA5}"/>
    <cellStyle name="Vírgula 5 3 2 4 2 4" xfId="48013" xr:uid="{472D056A-AE82-4F5B-9831-DBA04AC05511}"/>
    <cellStyle name="Vírgula 5 3 2 4 2 5" xfId="55067" xr:uid="{89284AF7-F422-4373-B695-B179CC88FFC4}"/>
    <cellStyle name="Vírgula 5 3 2 4 3" xfId="2743" xr:uid="{B2B3BA16-5074-4F04-8806-096F1F54CCF2}"/>
    <cellStyle name="Vírgula 5 3 2 4 3 2" xfId="51092" xr:uid="{05B8B8A3-C039-46F8-9326-F8B1E58FBC84}"/>
    <cellStyle name="Vírgula 5 3 2 4 3 3" xfId="48842" xr:uid="{779A1FAD-E93F-4A17-84A0-4B3086435224}"/>
    <cellStyle name="Vírgula 5 3 2 4 4" xfId="45578" xr:uid="{8291CC8C-AAC8-42D1-BC3D-D190DAF64D6A}"/>
    <cellStyle name="Vírgula 5 3 2 4 4 2" xfId="49459" xr:uid="{43936382-F75A-4FA0-A80B-D79ECAFAA66B}"/>
    <cellStyle name="Vírgula 5 3 2 4 5" xfId="46017" xr:uid="{4608F5B9-360D-4F5C-AE71-DB9EA3B3E977}"/>
    <cellStyle name="Vírgula 5 3 2 4 6" xfId="47144" xr:uid="{09496A62-269B-4343-9052-86C60FD9EE44}"/>
    <cellStyle name="Vírgula 5 3 2 4 7" xfId="44894" xr:uid="{042E42B1-A32E-41EE-B8F2-BF6F19FB9CE0}"/>
    <cellStyle name="Vírgula 5 3 2 4 8" xfId="44262" xr:uid="{1ED1797D-5724-4385-A754-BED31C3139E6}"/>
    <cellStyle name="Vírgula 5 3 2 4 9" xfId="53354" xr:uid="{E058BD6F-E602-4525-AA24-96F5D9666A71}"/>
    <cellStyle name="Vírgula 5 3 2 5" xfId="1129" xr:uid="{320E38EF-304C-4EBA-B416-51DD06770D1E}"/>
    <cellStyle name="Vírgula 5 3 2 5 2" xfId="2000" xr:uid="{EED0CCF5-26F9-4819-9F21-9BEBF4D37587}"/>
    <cellStyle name="Vírgula 5 3 2 5 2 2" xfId="3710" xr:uid="{099FAF60-9A1E-4BEC-A3A4-245EA58A9938}"/>
    <cellStyle name="Vírgula 5 3 2 5 2 2 2" xfId="52057" xr:uid="{41155F6F-E73F-4CD2-8E37-2422CBEDBE65}"/>
    <cellStyle name="Vírgula 5 3 2 5 2 3" xfId="50363" xr:uid="{39A3BAD3-1992-41FB-A0DB-BF2A7C564C1D}"/>
    <cellStyle name="Vírgula 5 3 2 5 2 4" xfId="48111" xr:uid="{B1F67AF4-7EB4-4AEB-BF5D-8342A961C7B5}"/>
    <cellStyle name="Vírgula 5 3 2 5 3" xfId="2841" xr:uid="{CA64C73B-7324-464E-BF23-B7D3ED8CAE89}"/>
    <cellStyle name="Vírgula 5 3 2 5 3 2" xfId="51190" xr:uid="{F7ADC62A-512F-4B4C-A662-BD425B76CEEE}"/>
    <cellStyle name="Vírgula 5 3 2 5 3 3" xfId="48888" xr:uid="{E3E6FA50-15D8-414E-90D1-34FDB0BA476F}"/>
    <cellStyle name="Vírgula 5 3 2 5 4" xfId="49554" xr:uid="{BFF37094-E110-46E9-8A02-7CD2DFC921CB}"/>
    <cellStyle name="Vírgula 5 3 2 5 5" xfId="47242" xr:uid="{BD88EDB8-401E-4573-B901-D68054612DE1}"/>
    <cellStyle name="Vírgula 5 3 2 5 6" xfId="44807" xr:uid="{E654BF85-0D29-42C3-AAAE-869563842AC1}"/>
    <cellStyle name="Vírgula 5 3 2 5 7" xfId="54209" xr:uid="{1C6AC075-4448-4147-9AFA-EADEADB56591}"/>
    <cellStyle name="Vírgula 5 3 2 6" xfId="4262" xr:uid="{EE812F49-CDB5-480C-883A-B39372DCF4D1}"/>
    <cellStyle name="Vírgula 5 3 2 6 2" xfId="46688" xr:uid="{372F7D9F-BD6A-4522-9951-E9CB472618E2}"/>
    <cellStyle name="Vírgula 5 3 2 7" xfId="45177" xr:uid="{7805299C-5197-468C-A852-B3A11F945974}"/>
    <cellStyle name="Vírgula 5 3 2 8" xfId="45495" xr:uid="{E2B8213D-7162-4A0D-AA86-6A2AB0C8FA28}"/>
    <cellStyle name="Vírgula 5 3 2 9" xfId="45927" xr:uid="{8340D5DA-F906-41FC-826D-B7D1562DFBA4}"/>
    <cellStyle name="Vírgula 5 3 3" xfId="313" xr:uid="{D8E59436-15F5-46CB-A995-B9E77B324270}"/>
    <cellStyle name="Vírgula 5 3 3 10" xfId="44576" xr:uid="{86095061-E7EA-4040-AA76-FE2B3EC8CABE}"/>
    <cellStyle name="Vírgula 5 3 3 11" xfId="44118" xr:uid="{C5D952E8-BA9E-4567-9F30-3FA2966E9BAB}"/>
    <cellStyle name="Vírgula 5 3 3 12" xfId="766" xr:uid="{23B354F9-7083-4741-9E23-55AA6CA7F0BA}"/>
    <cellStyle name="Vírgula 5 3 3 13" xfId="52599" xr:uid="{E546201D-E8D5-471F-8A49-38CC846C35CC}"/>
    <cellStyle name="Vírgula 5 3 3 2" xfId="900" xr:uid="{6F047BAC-38AF-47F3-A628-29AF545F1349}"/>
    <cellStyle name="Vírgula 5 3 3 2 2" xfId="1772" xr:uid="{B92D6734-2045-4DC5-B95B-1EB42AB0445E}"/>
    <cellStyle name="Vírgula 5 3 3 2 2 2" xfId="3482" xr:uid="{BAAC027A-B527-4EAA-9F04-4E70FE2319D4}"/>
    <cellStyle name="Vírgula 5 3 3 2 2 2 2" xfId="51829" xr:uid="{254480AF-1BD7-49FA-882F-CBA82DF9DA69}"/>
    <cellStyle name="Vírgula 5 3 3 2 2 2 3" xfId="55598" xr:uid="{AF65AF05-11BA-4CBA-995E-753F13A0A694}"/>
    <cellStyle name="Vírgula 5 3 3 2 2 3" xfId="50140" xr:uid="{753AA37D-8A76-4DBD-95A7-53F345AE13C5}"/>
    <cellStyle name="Vírgula 5 3 3 2 2 4" xfId="47883" xr:uid="{8E3A2727-2501-41C7-BFE8-2EFA3E97202B}"/>
    <cellStyle name="Vírgula 5 3 3 2 2 5" xfId="53885" xr:uid="{6129039F-F814-4816-BE30-DD453773F19C}"/>
    <cellStyle name="Vírgula 5 3 3 2 3" xfId="2613" xr:uid="{DAA4ECFD-BE0C-4812-B59D-B1DF2199AA22}"/>
    <cellStyle name="Vírgula 5 3 3 2 3 2" xfId="50962" xr:uid="{00414788-B334-4AE0-AAF1-391BB61A1704}"/>
    <cellStyle name="Vírgula 5 3 3 2 3 3" xfId="48719" xr:uid="{E1484957-00CB-4D34-82FF-BC7A116F38BB}"/>
    <cellStyle name="Vírgula 5 3 3 2 3 4" xfId="54739" xr:uid="{3DEC8A89-43F0-4A75-ABD0-A71C5B74C0E5}"/>
    <cellStyle name="Vírgula 5 3 3 2 4" xfId="45747" xr:uid="{D5DED5F2-BF18-4A5A-B0D9-EE915B1DF445}"/>
    <cellStyle name="Vírgula 5 3 3 2 4 2" xfId="49330" xr:uid="{ACE7B39E-3242-44B6-B6FC-7798735753DD}"/>
    <cellStyle name="Vírgula 5 3 3 2 5" xfId="46209" xr:uid="{F1B32B39-C1FA-4327-894B-3DB4130C2DD4}"/>
    <cellStyle name="Vírgula 5 3 3 2 6" xfId="47014" xr:uid="{41C5AB33-6735-46F5-BE1D-9F5AA6EEAFCD}"/>
    <cellStyle name="Vírgula 5 3 3 2 7" xfId="45042" xr:uid="{08645FC0-8B08-421C-9C7E-14842EF2E94B}"/>
    <cellStyle name="Vírgula 5 3 3 2 8" xfId="44442" xr:uid="{75919C00-4530-4338-8914-591BACD2081B}"/>
    <cellStyle name="Vírgula 5 3 3 2 9" xfId="53026" xr:uid="{B08B315E-C6DA-4B61-81F6-C793DC30F36A}"/>
    <cellStyle name="Vírgula 5 3 3 3" xfId="1321" xr:uid="{FFAF2B1F-2057-4C81-AF67-BB2D982B5D3B}"/>
    <cellStyle name="Vírgula 5 3 3 3 2" xfId="2192" xr:uid="{4E532D62-609D-4D3C-97FF-C7AA979C77F2}"/>
    <cellStyle name="Vírgula 5 3 3 3 2 2" xfId="3902" xr:uid="{DF51F802-45B1-459F-A33A-1B43980F83D2}"/>
    <cellStyle name="Vírgula 5 3 3 3 2 2 2" xfId="52249" xr:uid="{DCB84636-D2C5-429F-90A4-1CF15CBC8EC9}"/>
    <cellStyle name="Vírgula 5 3 3 3 2 3" xfId="50546" xr:uid="{5A459852-DE56-4484-8394-C7C3C425EB51}"/>
    <cellStyle name="Vírgula 5 3 3 3 2 4" xfId="48303" xr:uid="{E675CC43-3AEB-4991-877C-E763C04D0C28}"/>
    <cellStyle name="Vírgula 5 3 3 3 2 5" xfId="55170" xr:uid="{E9BDB96B-E322-466E-9847-B282E13B383D}"/>
    <cellStyle name="Vírgula 5 3 3 3 3" xfId="3033" xr:uid="{DA4356EA-53E7-4CE1-8244-7731C697C0D2}"/>
    <cellStyle name="Vírgula 5 3 3 3 3 2" xfId="51382" xr:uid="{DE9ECAB9-57CC-40CE-AEEA-401235D54532}"/>
    <cellStyle name="Vírgula 5 3 3 3 3 3" xfId="48932" xr:uid="{559880CE-5214-4A29-A288-0A7304AE3CC5}"/>
    <cellStyle name="Vírgula 5 3 3 3 4" xfId="49725" xr:uid="{08111987-5C63-416B-91EA-89FF6D72FEBE}"/>
    <cellStyle name="Vírgula 5 3 3 3 5" xfId="47434" xr:uid="{477B4087-B80D-443D-ABBD-C3A84D5D5637}"/>
    <cellStyle name="Vírgula 5 3 3 3 6" xfId="44755" xr:uid="{2F548727-9290-441A-A230-41B345717300}"/>
    <cellStyle name="Vírgula 5 3 3 3 7" xfId="53457" xr:uid="{A3AEA5DF-468F-4536-AE51-1E85FD370A2C}"/>
    <cellStyle name="Vírgula 5 3 3 4" xfId="1638" xr:uid="{E3AF1631-D2F0-42B5-A11C-2D2573B15B95}"/>
    <cellStyle name="Vírgula 5 3 3 4 2" xfId="3348" xr:uid="{CBA236C5-E566-40AC-A6CC-7CA167D69D10}"/>
    <cellStyle name="Vírgula 5 3 3 4 2 2" xfId="51697" xr:uid="{10CA2D71-22AC-44E2-B31A-009405557DB9}"/>
    <cellStyle name="Vírgula 5 3 3 4 3" xfId="50016" xr:uid="{0BA1FD60-0EC4-49C8-B3D9-371758E8FCBB}"/>
    <cellStyle name="Vírgula 5 3 3 4 4" xfId="47749" xr:uid="{112CFFBA-3D06-40CA-856B-79B625AEFCAD}"/>
    <cellStyle name="Vírgula 5 3 3 4 5" xfId="45368" xr:uid="{24BF281E-58BD-4224-BB6D-50B409494DFA}"/>
    <cellStyle name="Vírgula 5 3 3 4 6" xfId="54312" xr:uid="{AEC12A35-FC8F-4B87-B1CE-8CD705057E01}"/>
    <cellStyle name="Vírgula 5 3 3 5" xfId="2479" xr:uid="{08C37494-D2D6-459A-B9F4-AE6DC267E9AD}"/>
    <cellStyle name="Vírgula 5 3 3 5 2" xfId="50830" xr:uid="{AF38B28B-98DF-4F68-A815-5F068EF85B37}"/>
    <cellStyle name="Vírgula 5 3 3 5 3" xfId="48590" xr:uid="{13AA71A7-2D1B-418D-8C53-25C1A26AAA3E}"/>
    <cellStyle name="Vírgula 5 3 3 6" xfId="4366" xr:uid="{45CCA528-AEBD-4FEC-BB02-DCE11257124C}"/>
    <cellStyle name="Vírgula 5 3 3 6 2" xfId="46880" xr:uid="{93AC0A2A-16C6-4379-A72E-5408068D3B2A}"/>
    <cellStyle name="Vírgula 5 3 3 7" xfId="45442" xr:uid="{14A1D43D-7F3B-4D2F-BE52-59B2E2277604}"/>
    <cellStyle name="Vírgula 5 3 3 7 2" xfId="49201" xr:uid="{D0A976D5-8C57-4F99-898B-98672E87ACF6}"/>
    <cellStyle name="Vírgula 5 3 3 8" xfId="45873" xr:uid="{0A02C60C-222A-4E74-8654-7581FA645106}"/>
    <cellStyle name="Vírgula 5 3 3 9" xfId="46544" xr:uid="{5E67236F-8F9A-4524-9C15-BB4A3A182EC3}"/>
    <cellStyle name="Vírgula 5 3 4" xfId="712" xr:uid="{FEF94F4A-ABF4-4F91-BD17-B1CFCA68F1E2}"/>
    <cellStyle name="Vírgula 5 3 4 10" xfId="44672" xr:uid="{C08946FF-54B9-41AA-90CC-668BE6DAAC1F}"/>
    <cellStyle name="Vírgula 5 3 4 11" xfId="44394" xr:uid="{0CDCB3BB-A705-484F-9A11-E260092A03F7}"/>
    <cellStyle name="Vírgula 5 3 4 12" xfId="52813" xr:uid="{65E2006D-6183-41CB-A60B-00C4AEB641BD}"/>
    <cellStyle name="Vírgula 5 3 4 2" xfId="863" xr:uid="{E8253AD9-5759-421F-BF56-1AA819ADB9D5}"/>
    <cellStyle name="Vírgula 5 3 4 2 2" xfId="1735" xr:uid="{6AB63D67-C5DE-4A6D-822C-490B030269A4}"/>
    <cellStyle name="Vírgula 5 3 4 2 2 2" xfId="3445" xr:uid="{78E645E1-A743-4843-B47C-236F972BD5E0}"/>
    <cellStyle name="Vírgula 5 3 4 2 2 2 2" xfId="51793" xr:uid="{2D7F7083-2732-49C1-AA18-7AE62A444E5F}"/>
    <cellStyle name="Vírgula 5 3 4 2 2 3" xfId="50107" xr:uid="{CE633C90-C5E3-4DE0-A215-35DDFCE1BF34}"/>
    <cellStyle name="Vírgula 5 3 4 2 2 4" xfId="47846" xr:uid="{8D861DAB-108C-44A4-85B1-19A4E4BF8CDE}"/>
    <cellStyle name="Vírgula 5 3 4 2 2 5" xfId="55384" xr:uid="{43628174-CBD7-4BA3-977D-EF8E305F32D7}"/>
    <cellStyle name="Vírgula 5 3 4 2 3" xfId="2576" xr:uid="{2465975B-7BC7-4E6B-85C6-1DE8826A3F1B}"/>
    <cellStyle name="Vírgula 5 3 4 2 3 2" xfId="50926" xr:uid="{12D8E0DB-82B0-4CFA-AF96-65EF516C5EC6}"/>
    <cellStyle name="Vírgula 5 3 4 2 3 3" xfId="48683" xr:uid="{6D3B2FBC-D818-4BB9-B9DB-526E5EFF8155}"/>
    <cellStyle name="Vírgula 5 3 4 2 4" xfId="49294" xr:uid="{B943AA4B-48F5-4EC0-86A4-AECB513DD29B}"/>
    <cellStyle name="Vírgula 5 3 4 2 5" xfId="46977" xr:uid="{0EDE12E3-E59E-4CAE-A50C-C3C96543FD13}"/>
    <cellStyle name="Vírgula 5 3 4 2 6" xfId="53671" xr:uid="{8E6FA43B-46DF-45D5-A685-9C9B4321BB1F}"/>
    <cellStyle name="Vírgula 5 3 4 3" xfId="1268" xr:uid="{729ADD9A-63BF-451D-9C13-CEDCB566480B}"/>
    <cellStyle name="Vírgula 5 3 4 3 2" xfId="2139" xr:uid="{F6A38867-846A-4B49-AC7F-439F166DAAD4}"/>
    <cellStyle name="Vírgula 5 3 4 3 2 2" xfId="3849" xr:uid="{C53837F2-BCFD-47FF-AE3B-324CEC53F06F}"/>
    <cellStyle name="Vírgula 5 3 4 3 2 2 2" xfId="52196" xr:uid="{5AB62EE1-A0F9-49CD-B252-4A3BB23EE52C}"/>
    <cellStyle name="Vírgula 5 3 4 3 2 3" xfId="50497" xr:uid="{300BA662-FBAB-43ED-96DA-70DC3861414C}"/>
    <cellStyle name="Vírgula 5 3 4 3 2 4" xfId="48250" xr:uid="{693E1839-239D-4BF2-BC35-D922E41D68EF}"/>
    <cellStyle name="Vírgula 5 3 4 3 3" xfId="2980" xr:uid="{8F59AE43-5820-44C2-B6C0-1C91E7DDEC18}"/>
    <cellStyle name="Vírgula 5 3 4 3 3 2" xfId="51329" xr:uid="{0F74F9A6-372B-487C-9CE2-17065525249B}"/>
    <cellStyle name="Vírgula 5 3 4 3 4" xfId="49680" xr:uid="{0ED6F4BD-E072-4274-BE19-B7F97EB5CB46}"/>
    <cellStyle name="Vírgula 5 3 4 3 5" xfId="47381" xr:uid="{23E4B1DB-2943-46E3-903C-DA402903A7AF}"/>
    <cellStyle name="Vírgula 5 3 4 3 6" xfId="54526" xr:uid="{07C97D8C-4E7D-45C4-9907-AD28C507787F}"/>
    <cellStyle name="Vírgula 5 3 4 4" xfId="1585" xr:uid="{1CE25473-BEC5-4C17-93A5-1E4FCB06F19D}"/>
    <cellStyle name="Vírgula 5 3 4 4 2" xfId="3295" xr:uid="{517DFE28-F420-4331-B5C8-F8509C96D6A9}"/>
    <cellStyle name="Vírgula 5 3 4 4 2 2" xfId="51644" xr:uid="{8E43AA23-720F-435C-84A7-61F5409F0A10}"/>
    <cellStyle name="Vírgula 5 3 4 4 3" xfId="49967" xr:uid="{E9C5AB26-32B1-4C4B-B816-8FB7D38F9D46}"/>
    <cellStyle name="Vírgula 5 3 4 4 4" xfId="47696" xr:uid="{11384A9B-0E1E-48E8-B762-4679C10A92C3}"/>
    <cellStyle name="Vírgula 5 3 4 5" xfId="2426" xr:uid="{C680CE99-845B-4F1D-B548-FD77FC4542B4}"/>
    <cellStyle name="Vírgula 5 3 4 5 2" xfId="50777" xr:uid="{43E18378-F60F-431F-A175-E198CD3D0B29}"/>
    <cellStyle name="Vírgula 5 3 4 5 3" xfId="48537" xr:uid="{7AC69FA7-30D6-497A-BA4D-72A60B518DF3}"/>
    <cellStyle name="Vírgula 5 3 4 6" xfId="45211" xr:uid="{F037E9DE-F238-4C20-BA9E-7DAABA968469}"/>
    <cellStyle name="Vírgula 5 3 4 6 2" xfId="46827" xr:uid="{7862D8E5-39A5-499F-878F-384E70B5BD2E}"/>
    <cellStyle name="Vírgula 5 3 4 7" xfId="45700" xr:uid="{D22C86EC-962B-466B-B963-FD487DA70379}"/>
    <cellStyle name="Vírgula 5 3 4 7 2" xfId="49148" xr:uid="{1CF04A2C-F208-4B06-9245-384518E9D03E}"/>
    <cellStyle name="Vírgula 5 3 4 8" xfId="46156" xr:uid="{848D0C51-1446-44F6-83B5-C5BC23957B03}"/>
    <cellStyle name="Vírgula 5 3 4 9" xfId="46491" xr:uid="{FFCC1D0B-629F-41AA-8E32-24F51D30A9DD}"/>
    <cellStyle name="Vírgula 5 3 5" xfId="644" xr:uid="{2CCA0DE5-D395-45AA-96B3-62F273E62595}"/>
    <cellStyle name="Vírgula 5 3 5 10" xfId="44329" xr:uid="{628ADDED-7565-45C1-81D7-74059AC5935E}"/>
    <cellStyle name="Vírgula 5 3 5 11" xfId="53244" xr:uid="{197AAD37-8BDD-4483-9366-1D9CEBB47760}"/>
    <cellStyle name="Vírgula 5 3 5 2" xfId="1200" xr:uid="{A333D7C2-B564-40B7-9964-7F003F8DDDE0}"/>
    <cellStyle name="Vírgula 5 3 5 2 2" xfId="2071" xr:uid="{F4E7816F-D4AB-4DB8-B0F9-76B5D76AFF49}"/>
    <cellStyle name="Vírgula 5 3 5 2 2 2" xfId="3781" xr:uid="{DFDD287A-4D09-420C-B890-024E0D9A6428}"/>
    <cellStyle name="Vírgula 5 3 5 2 2 2 2" xfId="52128" xr:uid="{9A76A8F2-7DF6-4774-AB8E-81A2D80F2537}"/>
    <cellStyle name="Vírgula 5 3 5 2 2 3" xfId="50432" xr:uid="{52A0181D-6BEE-435E-9F50-136B7FDC2DFF}"/>
    <cellStyle name="Vírgula 5 3 5 2 2 4" xfId="48182" xr:uid="{A0968131-F7A2-4E07-9848-4C684A16D2F3}"/>
    <cellStyle name="Vírgula 5 3 5 2 3" xfId="2912" xr:uid="{22B3C025-FC24-4136-AA3F-E89DA82405DF}"/>
    <cellStyle name="Vírgula 5 3 5 2 3 2" xfId="51261" xr:uid="{73291782-9C98-4277-984D-BC5DC95B8DB1}"/>
    <cellStyle name="Vírgula 5 3 5 2 4" xfId="49618" xr:uid="{3FF264F3-E64A-4D77-824B-BA6C327522F4}"/>
    <cellStyle name="Vírgula 5 3 5 2 5" xfId="47313" xr:uid="{F2633462-5A32-45F4-A935-D012FABD219C}"/>
    <cellStyle name="Vírgula 5 3 5 2 6" xfId="54957" xr:uid="{5F5C0FBD-36DE-4FE6-AF99-609975780579}"/>
    <cellStyle name="Vírgula 5 3 5 3" xfId="1517" xr:uid="{AAF39BCF-19FA-441F-930E-4E9E472CB7E7}"/>
    <cellStyle name="Vírgula 5 3 5 3 2" xfId="3227" xr:uid="{906A76EA-6F90-48DC-B31E-32C59E017F3A}"/>
    <cellStyle name="Vírgula 5 3 5 3 2 2" xfId="51576" xr:uid="{290404CF-8D96-4053-8533-331C3E5B93C7}"/>
    <cellStyle name="Vírgula 5 3 5 3 3" xfId="49902" xr:uid="{26BB1B46-78E3-4BE9-A485-DEF8C5FD8E8E}"/>
    <cellStyle name="Vírgula 5 3 5 3 4" xfId="47628" xr:uid="{314B9D35-39E8-408C-A03C-310BEEDAF3DF}"/>
    <cellStyle name="Vírgula 5 3 5 4" xfId="2358" xr:uid="{FA19F869-2FE9-4253-94F1-B42157D13CC7}"/>
    <cellStyle name="Vírgula 5 3 5 4 2" xfId="50709" xr:uid="{E0D63CD3-1497-4774-AF7C-958895613352}"/>
    <cellStyle name="Vírgula 5 3 5 4 3" xfId="48469" xr:uid="{AC355D78-B2C3-47D2-A16A-679F3C7A5CA2}"/>
    <cellStyle name="Vírgula 5 3 5 5" xfId="45153" xr:uid="{4985F678-96C5-4602-8E81-60446B29F6D2}"/>
    <cellStyle name="Vírgula 5 3 5 5 2" xfId="46759" xr:uid="{C451D073-4047-414C-AB1A-EB991947D595}"/>
    <cellStyle name="Vírgula 5 3 5 6" xfId="45642" xr:uid="{9640DA83-8127-47B0-B979-8FECEE02BC20}"/>
    <cellStyle name="Vírgula 5 3 5 6 2" xfId="49080" xr:uid="{055BCD68-33C1-44F2-88EC-085BA05F2564}"/>
    <cellStyle name="Vírgula 5 3 5 7" xfId="46088" xr:uid="{A07CBE01-2598-4B39-849B-68658AB0A6D6}"/>
    <cellStyle name="Vírgula 5 3 5 8" xfId="46423" xr:uid="{CBCFC27F-6A82-47FD-84F0-AFE4BCC08056}"/>
    <cellStyle name="Vírgula 5 3 5 9" xfId="44959" xr:uid="{941FEF37-EE93-4D83-94E0-3BED9E365B19}"/>
    <cellStyle name="Vírgula 5 3 6" xfId="941" xr:uid="{CF83E485-124F-45BE-9448-5402B3AD69C7}"/>
    <cellStyle name="Vírgula 5 3 6 2" xfId="1813" xr:uid="{F6E837D4-EAAE-4290-AEDB-BC8CE6C114AB}"/>
    <cellStyle name="Vírgula 5 3 6 2 2" xfId="3523" xr:uid="{2CEDE117-9611-469A-A977-164D046D258C}"/>
    <cellStyle name="Vírgula 5 3 6 2 2 2" xfId="51870" xr:uid="{3506DCE9-D14D-4D24-86D2-A3EF97A65A01}"/>
    <cellStyle name="Vírgula 5 3 6 2 3" xfId="50179" xr:uid="{4301C1B5-9629-45CB-934B-BF67EE2DD4A1}"/>
    <cellStyle name="Vírgula 5 3 6 2 4" xfId="47924" xr:uid="{0438D51B-7075-4BEB-9989-4F6CA420FE81}"/>
    <cellStyle name="Vírgula 5 3 6 3" xfId="2654" xr:uid="{2F18EA7E-B25A-434C-821A-DCA249FAE733}"/>
    <cellStyle name="Vírgula 5 3 6 3 2" xfId="51003" xr:uid="{31D4A23A-C387-44DE-8E6E-43C6AF8CE2EC}"/>
    <cellStyle name="Vírgula 5 3 6 3 3" xfId="48760" xr:uid="{50E77894-994C-4AF4-9DAA-4A7E129E4C18}"/>
    <cellStyle name="Vírgula 5 3 6 4" xfId="45536" xr:uid="{5C24F275-F697-42CA-9D0C-EA2B6C442CAE}"/>
    <cellStyle name="Vírgula 5 3 6 4 2" xfId="47055" xr:uid="{82097C6C-ED2D-4375-87FA-8F7B3F749695}"/>
    <cellStyle name="Vírgula 5 3 6 5" xfId="45971" xr:uid="{7C61AEB3-494A-4DD6-AF44-36639FBFFD75}"/>
    <cellStyle name="Vírgula 5 3 6 5 2" xfId="49371" xr:uid="{C232A44C-C9B3-44ED-BEBA-39A3FC2F3E57}"/>
    <cellStyle name="Vírgula 5 3 6 6" xfId="46350" xr:uid="{9D391DB8-5861-4314-99B3-1E6551C103C3}"/>
    <cellStyle name="Vírgula 5 3 6 7" xfId="44852" xr:uid="{D92F7327-3580-41B3-B12A-E256496B6F79}"/>
    <cellStyle name="Vírgula 5 3 6 8" xfId="44216" xr:uid="{52DC5DD8-7A46-482F-96F3-732D2EDE2638}"/>
    <cellStyle name="Vírgula 5 3 6 9" xfId="54099" xr:uid="{D495F1A1-EFBB-4152-BE69-F5B348FDDCCD}"/>
    <cellStyle name="Vírgula 5 3 7" xfId="991" xr:uid="{D4820A7D-9D44-4740-BAAD-814013742D7C}"/>
    <cellStyle name="Vírgula 5 3 7 2" xfId="1862" xr:uid="{74DF4DF0-7613-48F3-9D8B-639A6CCB010A}"/>
    <cellStyle name="Vírgula 5 3 7 2 2" xfId="3572" xr:uid="{7185952F-4521-4964-9069-9F563DBAAE4E}"/>
    <cellStyle name="Vírgula 5 3 7 2 2 2" xfId="51919" xr:uid="{F33ECCE8-FC86-4CC5-A340-5B9347A30360}"/>
    <cellStyle name="Vírgula 5 3 7 2 3" xfId="50227" xr:uid="{B20E814A-B9EF-41F7-9AED-C1E032FC062D}"/>
    <cellStyle name="Vírgula 5 3 7 2 4" xfId="47973" xr:uid="{41591CFA-C3FA-4E42-89A9-B1F16A82700F}"/>
    <cellStyle name="Vírgula 5 3 7 3" xfId="2703" xr:uid="{168A09F0-0275-4929-9322-E7BF047AD182}"/>
    <cellStyle name="Vírgula 5 3 7 3 2" xfId="51052" xr:uid="{7EA016CA-66A1-47C9-8AC7-FF5A5F276C4A}"/>
    <cellStyle name="Vírgula 5 3 7 3 3" xfId="48808" xr:uid="{BB93383C-7724-4131-BA9E-3245830125B3}"/>
    <cellStyle name="Vírgula 5 3 7 4" xfId="49419" xr:uid="{6F2D6506-5B5C-4092-A00B-F735E9576FC0}"/>
    <cellStyle name="Vírgula 5 3 7 5" xfId="47104" xr:uid="{E2A6988C-D033-4065-A461-F1ED421EBDA8}"/>
    <cellStyle name="Vírgula 5 3 7 6" xfId="44707" xr:uid="{390522F4-B6B8-49EF-AB76-27409C728F74}"/>
    <cellStyle name="Vírgula 5 3 8" xfId="1083" xr:uid="{8E51BBD3-9027-49DD-8DC9-F381D3664757}"/>
    <cellStyle name="Vírgula 5 3 8 2" xfId="1954" xr:uid="{996CCBF5-062A-4F16-B35C-A2D2ABC3B3C8}"/>
    <cellStyle name="Vírgula 5 3 8 2 2" xfId="3664" xr:uid="{2DD53D9C-1975-4B33-8D86-FFC3C8EC1D8F}"/>
    <cellStyle name="Vírgula 5 3 8 2 2 2" xfId="52011" xr:uid="{A7F64BCB-82A4-417F-8240-745919137267}"/>
    <cellStyle name="Vírgula 5 3 8 2 3" xfId="50317" xr:uid="{FE91F10F-2F5D-4025-9D56-1A52640333C6}"/>
    <cellStyle name="Vírgula 5 3 8 2 4" xfId="48065" xr:uid="{721476E1-AB0C-42DB-AC46-BCE0FD412F71}"/>
    <cellStyle name="Vírgula 5 3 8 3" xfId="2795" xr:uid="{3F8E9213-6008-49CA-B8C4-37E7E7C2BDA7}"/>
    <cellStyle name="Vírgula 5 3 8 3 2" xfId="51144" xr:uid="{E68A46D7-F463-47E9-8A26-D70F7D08853E}"/>
    <cellStyle name="Vírgula 5 3 8 4" xfId="49510" xr:uid="{34DC8D31-A0D4-4A4D-A65C-8F35D54B158A}"/>
    <cellStyle name="Vírgula 5 3 8 5" xfId="47196" xr:uid="{C7DC9AE6-8CAA-4DE5-B8A1-7F087E4165BC}"/>
    <cellStyle name="Vírgula 5 3 8 6" xfId="45342" xr:uid="{B3DD5317-4A02-4CC6-B538-F2BBEE123E03}"/>
    <cellStyle name="Vírgula 5 3 9" xfId="1446" xr:uid="{EEB8C458-7FC7-407C-ADCF-EB9E2560E0B4}"/>
    <cellStyle name="Vírgula 5 3 9 2" xfId="3156" xr:uid="{DA5F19C1-2A86-46ED-92CD-CB1503EE7361}"/>
    <cellStyle name="Vírgula 5 3 9 2 2" xfId="51505" xr:uid="{741B3E8C-9B71-470B-A450-4C1EB5F395EA}"/>
    <cellStyle name="Vírgula 5 3 9 3" xfId="49833" xr:uid="{07A48E85-4388-421A-BBA5-6282B3F4A477}"/>
    <cellStyle name="Vírgula 5 3 9 4" xfId="47557" xr:uid="{30F72785-DE53-4A25-B718-511BC61BC55B}"/>
    <cellStyle name="Vírgula 5 4" xfId="111" xr:uid="{DFE52BA6-0DAC-47E3-B904-9894CB60C47C}"/>
    <cellStyle name="Vírgula 5 4 10" xfId="46436" xr:uid="{BDC98521-098F-485E-8050-52283C457AE9}"/>
    <cellStyle name="Vírgula 5 4 11" xfId="44562" xr:uid="{4A43AC4D-4ABF-4A91-A2C1-746837E639A7}"/>
    <cellStyle name="Vírgula 5 4 12" xfId="44104" xr:uid="{E907434D-EDB0-4259-B937-B61155B28710}"/>
    <cellStyle name="Vírgula 5 4 13" xfId="52400" xr:uid="{92042E62-D8B6-4E99-8B84-7FE6742F07C2}"/>
    <cellStyle name="Vírgula 5 4 2" xfId="223" xr:uid="{5B2399A4-42DA-47CB-99FB-3C3279AB88F3}"/>
    <cellStyle name="Vírgula 5 4 2 10" xfId="44429" xr:uid="{833C14F5-EC57-4556-B821-83F1E2787443}"/>
    <cellStyle name="Vírgula 5 4 2 11" xfId="752" xr:uid="{669FFE64-4544-4D1C-9729-105083056174}"/>
    <cellStyle name="Vírgula 5 4 2 12" xfId="52510" xr:uid="{45D1382E-E629-41A0-BE05-99E977284BC1}"/>
    <cellStyle name="Vírgula 5 4 2 2" xfId="437" xr:uid="{407ADC4F-2C57-480D-BEA9-D93E53A6DDF7}"/>
    <cellStyle name="Vírgula 5 4 2 2 2" xfId="2178" xr:uid="{E3AD6D80-8E6B-41EC-B275-5CFC0ABB7E48}"/>
    <cellStyle name="Vírgula 5 4 2 2 2 2" xfId="3888" xr:uid="{EC84697D-BE31-4A57-91CA-BE00B192989F}"/>
    <cellStyle name="Vírgula 5 4 2 2 2 2 2" xfId="52235" xr:uid="{1AFB9C5A-E17C-4DB2-B91D-5B6393F930C7}"/>
    <cellStyle name="Vírgula 5 4 2 2 2 2 2 2" xfId="55722" xr:uid="{57810233-D565-46A9-BFA9-B081DA1E75FD}"/>
    <cellStyle name="Vírgula 5 4 2 2 2 2 3" xfId="54009" xr:uid="{D04054B8-A62C-4953-9AB9-A89976E5079F}"/>
    <cellStyle name="Vírgula 5 4 2 2 2 3" xfId="50533" xr:uid="{1E43326C-A3D6-4E16-9DA5-17F40F60F112}"/>
    <cellStyle name="Vírgula 5 4 2 2 2 3 2" xfId="54863" xr:uid="{4575BF17-FC25-4780-93E5-903EFDA96AA9}"/>
    <cellStyle name="Vírgula 5 4 2 2 2 4" xfId="48289" xr:uid="{5D56E9F9-D9EB-4A95-B2BF-D192162E684E}"/>
    <cellStyle name="Vírgula 5 4 2 2 2 5" xfId="53150" xr:uid="{7DE49945-F301-4009-B018-AEA020D7EBC0}"/>
    <cellStyle name="Vírgula 5 4 2 2 3" xfId="3019" xr:uid="{26EADD12-56D5-49D4-A46F-3798A6568111}"/>
    <cellStyle name="Vírgula 5 4 2 2 3 2" xfId="51368" xr:uid="{6FC1E46B-D582-4832-8542-1643B94E9690}"/>
    <cellStyle name="Vírgula 5 4 2 2 3 2 2" xfId="55294" xr:uid="{05C41785-5B7F-4B68-B024-22EEB630EBFA}"/>
    <cellStyle name="Vírgula 5 4 2 2 3 3" xfId="53581" xr:uid="{1A9E5E6B-AA36-4766-B9B3-9F6B9D1A1C40}"/>
    <cellStyle name="Vírgula 5 4 2 2 4" xfId="4490" xr:uid="{42671EC6-CBA7-4A99-B838-B5E9B3845DEA}"/>
    <cellStyle name="Vírgula 5 4 2 2 4 2" xfId="54436" xr:uid="{D1FEECC1-6DD4-4CA8-89CA-0AF1DB114DA5}"/>
    <cellStyle name="Vírgula 5 4 2 2 5" xfId="47420" xr:uid="{E2FB6ED0-400C-4EDB-869E-3C9320E04606}"/>
    <cellStyle name="Vírgula 5 4 2 2 6" xfId="1307" xr:uid="{422847FD-369F-4BA3-9DE8-5217EEB3299A}"/>
    <cellStyle name="Vírgula 5 4 2 2 7" xfId="52723" xr:uid="{A952E984-A739-457F-B2B3-9BB4F5832B9A}"/>
    <cellStyle name="Vírgula 5 4 2 3" xfId="1624" xr:uid="{2702AE46-018F-498A-9A80-E00366C5D563}"/>
    <cellStyle name="Vírgula 5 4 2 3 2" xfId="3334" xr:uid="{A0AE3DB8-0427-4216-A629-365CE0C8D122}"/>
    <cellStyle name="Vírgula 5 4 2 3 2 2" xfId="51683" xr:uid="{82E930A1-C180-4989-88F3-0A90D0583F89}"/>
    <cellStyle name="Vírgula 5 4 2 3 2 2 2" xfId="55508" xr:uid="{F8D60C39-D01C-4370-BBA5-027CDFFB5B41}"/>
    <cellStyle name="Vírgula 5 4 2 3 2 3" xfId="53795" xr:uid="{15EA6F9D-32ED-442B-8F76-B9953BBBB4BB}"/>
    <cellStyle name="Vírgula 5 4 2 3 3" xfId="50003" xr:uid="{F72E63E8-374B-4C97-ABC1-9B66F52087B5}"/>
    <cellStyle name="Vírgula 5 4 2 3 3 2" xfId="54650" xr:uid="{B66B6D53-4CDE-4A5F-AF30-4771EF27BC60}"/>
    <cellStyle name="Vírgula 5 4 2 3 4" xfId="47735" xr:uid="{1691361A-1C0B-49EE-9F8F-179C519AA445}"/>
    <cellStyle name="Vírgula 5 4 2 3 5" xfId="52937" xr:uid="{26552AC0-E923-41A1-BD0E-9F6C27DC7EC6}"/>
    <cellStyle name="Vírgula 5 4 2 4" xfId="2465" xr:uid="{DAAD146D-A4EB-4C37-B0C7-7FE82F6DA836}"/>
    <cellStyle name="Vírgula 5 4 2 4 2" xfId="50816" xr:uid="{DB2FB58E-5939-48C7-8AD6-73B72E0EBD0A}"/>
    <cellStyle name="Vírgula 5 4 2 4 2 2" xfId="55081" xr:uid="{E4219CF4-A55D-4958-949E-74AA24173A75}"/>
    <cellStyle name="Vírgula 5 4 2 4 3" xfId="48576" xr:uid="{9FBB4818-5484-4E49-B4A7-DCB6640AADFB}"/>
    <cellStyle name="Vírgula 5 4 2 4 4" xfId="53368" xr:uid="{4F223EBC-10E2-4E87-B5C6-65271AC7B0FF}"/>
    <cellStyle name="Vírgula 5 4 2 5" xfId="4276" xr:uid="{5FB03778-3CE6-4C3C-B12C-B980C23FC996}"/>
    <cellStyle name="Vírgula 5 4 2 5 2" xfId="46866" xr:uid="{6EADC427-EF2E-4974-8396-CCED0FDB8CD9}"/>
    <cellStyle name="Vírgula 5 4 2 5 3" xfId="54223" xr:uid="{40520F44-29DB-4F25-952B-4048E0B584DB}"/>
    <cellStyle name="Vírgula 5 4 2 6" xfId="45736" xr:uid="{183F77FE-01F6-48F9-8323-A3972E05292C}"/>
    <cellStyle name="Vírgula 5 4 2 6 2" xfId="49187" xr:uid="{96F6F086-F6BA-4517-A3A2-B6EE672947AE}"/>
    <cellStyle name="Vírgula 5 4 2 7" xfId="46195" xr:uid="{E10C9C1E-BA8C-45A8-9EA5-14E6E18098FA}"/>
    <cellStyle name="Vírgula 5 4 2 8" xfId="46530" xr:uid="{9F2D3331-D29A-4968-B68D-78DC99AF581C}"/>
    <cellStyle name="Vírgula 5 4 2 9" xfId="45029" xr:uid="{5C050972-03E4-4ED8-8ACD-DA9A080C4669}"/>
    <cellStyle name="Vírgula 5 4 3" xfId="327" xr:uid="{3671B84F-9C1A-4E45-9360-318F94344118}"/>
    <cellStyle name="Vírgula 5 4 3 10" xfId="657" xr:uid="{12D74E0F-8C97-42BF-B99A-585BC4D9D8CC}"/>
    <cellStyle name="Vírgula 5 4 3 11" xfId="52613" xr:uid="{ABF11CDC-CAD4-4962-8F4C-2C2D0B50E7B5}"/>
    <cellStyle name="Vírgula 5 4 3 2" xfId="1213" xr:uid="{53823A16-9172-4105-BA4A-930928B8F8EE}"/>
    <cellStyle name="Vírgula 5 4 3 2 2" xfId="2084" xr:uid="{6C6FDC49-EC31-4892-911B-06A1E0FDE7A5}"/>
    <cellStyle name="Vírgula 5 4 3 2 2 2" xfId="3794" xr:uid="{2113F8A7-9E8D-40EC-8837-B5D9241023B4}"/>
    <cellStyle name="Vírgula 5 4 3 2 2 2 2" xfId="52141" xr:uid="{23C627EC-C8EB-472B-957A-D4ED4200C555}"/>
    <cellStyle name="Vírgula 5 4 3 2 2 2 3" xfId="55612" xr:uid="{DBDBA755-0740-4393-BBE7-2E5C5CF1A354}"/>
    <cellStyle name="Vírgula 5 4 3 2 2 3" xfId="50444" xr:uid="{91DF62CD-6273-43D0-B680-1B4808925EC9}"/>
    <cellStyle name="Vírgula 5 4 3 2 2 4" xfId="48195" xr:uid="{6EAF3BF0-B822-4B7D-8BF2-004B10BBD458}"/>
    <cellStyle name="Vírgula 5 4 3 2 2 5" xfId="53899" xr:uid="{23FDEA7F-3E1F-4F75-8729-7C2AA474B146}"/>
    <cellStyle name="Vírgula 5 4 3 2 3" xfId="2925" xr:uid="{F1395F6C-A128-4749-BB10-23BAC4592A18}"/>
    <cellStyle name="Vírgula 5 4 3 2 3 2" xfId="51274" xr:uid="{9EBFF8AB-6C67-4A2A-AB12-0842AA5E34F3}"/>
    <cellStyle name="Vírgula 5 4 3 2 3 3" xfId="54753" xr:uid="{BFED7198-CD8D-4513-AF9C-62EFD6787B85}"/>
    <cellStyle name="Vírgula 5 4 3 2 4" xfId="49630" xr:uid="{CD1AAA8C-CA6E-4F83-B22C-AC8BBC40E81F}"/>
    <cellStyle name="Vírgula 5 4 3 2 5" xfId="47326" xr:uid="{59601F54-D06E-4CE0-9C78-FB3001B20A9E}"/>
    <cellStyle name="Vírgula 5 4 3 2 6" xfId="53040" xr:uid="{870FA9CC-0143-42EC-9049-3EEAF5C3982F}"/>
    <cellStyle name="Vírgula 5 4 3 3" xfId="1530" xr:uid="{575C412F-A01D-446C-8E7F-739B3CB04AAD}"/>
    <cellStyle name="Vírgula 5 4 3 3 2" xfId="3240" xr:uid="{942CA4AC-C7D3-4524-BF97-4FD38D5D94FC}"/>
    <cellStyle name="Vírgula 5 4 3 3 2 2" xfId="51589" xr:uid="{9463689F-A9DC-495D-8E42-48B397296E1B}"/>
    <cellStyle name="Vírgula 5 4 3 3 2 3" xfId="55184" xr:uid="{B939F002-5A02-480A-85FB-C1800885AC6C}"/>
    <cellStyle name="Vírgula 5 4 3 3 3" xfId="49914" xr:uid="{2B7077FB-C06F-429F-81F6-A3BA9F469107}"/>
    <cellStyle name="Vírgula 5 4 3 3 4" xfId="47641" xr:uid="{BFFA7286-ACA9-49BF-B8FC-68079F62349D}"/>
    <cellStyle name="Vírgula 5 4 3 3 5" xfId="53471" xr:uid="{B7E44EE6-A909-4353-9863-1435713C36ED}"/>
    <cellStyle name="Vírgula 5 4 3 4" xfId="2371" xr:uid="{50386615-B54A-4A03-AA2D-9898517539FC}"/>
    <cellStyle name="Vírgula 5 4 3 4 2" xfId="50722" xr:uid="{67114F6E-2938-4C74-BA6A-02B5F48FA049}"/>
    <cellStyle name="Vírgula 5 4 3 4 3" xfId="48482" xr:uid="{41A9ABB4-68F3-4622-A7A9-2B1AC74B21FC}"/>
    <cellStyle name="Vírgula 5 4 3 4 4" xfId="54326" xr:uid="{605A6D9E-2293-49A0-8B2B-41CF4F7050C9}"/>
    <cellStyle name="Vírgula 5 4 3 5" xfId="4380" xr:uid="{4C344721-86E8-431D-81B4-BA10CEFF8C62}"/>
    <cellStyle name="Vírgula 5 4 3 5 2" xfId="49093" xr:uid="{BD8B2E6A-DB70-41F3-91BC-A387A17FBCCC}"/>
    <cellStyle name="Vírgula 5 4 3 6" xfId="46101" xr:uid="{99919F59-EA7A-475D-BEF7-EA7EA8B9260E}"/>
    <cellStyle name="Vírgula 5 4 3 7" xfId="46772" xr:uid="{3D691B62-307E-4C78-BB0D-1662175ED7B1}"/>
    <cellStyle name="Vírgula 5 4 3 8" xfId="44972" xr:uid="{C572D1BA-BFC0-46FE-B6C8-881BDEF0404A}"/>
    <cellStyle name="Vírgula 5 4 3 9" xfId="44341" xr:uid="{E88C0CE9-A919-4B48-8650-7008167AF0B6}"/>
    <cellStyle name="Vírgula 5 4 4" xfId="1008" xr:uid="{2494E909-770E-4A2F-B422-2F37B1B9126C}"/>
    <cellStyle name="Vírgula 5 4 4 2" xfId="1879" xr:uid="{9496DF19-488E-41A6-A75D-E68CDBA02BB1}"/>
    <cellStyle name="Vírgula 5 4 4 2 2" xfId="3589" xr:uid="{39EF2DB5-20D2-4761-A32A-5F443C4B8B94}"/>
    <cellStyle name="Vírgula 5 4 4 2 2 2" xfId="51936" xr:uid="{3D046D74-9A75-4539-A5F4-D2594C85C801}"/>
    <cellStyle name="Vírgula 5 4 4 2 2 3" xfId="55398" xr:uid="{55F4C0E8-C0F1-42CE-85A5-E6206640B21E}"/>
    <cellStyle name="Vírgula 5 4 4 2 3" xfId="50244" xr:uid="{7FFADC1D-B8C3-4C32-976F-475603DBBCDD}"/>
    <cellStyle name="Vírgula 5 4 4 2 4" xfId="47990" xr:uid="{F65ADD8F-1220-494F-9DF1-8487751A23A2}"/>
    <cellStyle name="Vírgula 5 4 4 2 5" xfId="53685" xr:uid="{CFEF0748-830A-414C-9147-2634D5566C7D}"/>
    <cellStyle name="Vírgula 5 4 4 3" xfId="2720" xr:uid="{B20A0336-16FE-4841-8250-C6E074A7993D}"/>
    <cellStyle name="Vírgula 5 4 4 3 2" xfId="51069" xr:uid="{E973BC84-2F6E-4CD8-8858-BCF3CDE7D46E}"/>
    <cellStyle name="Vírgula 5 4 4 3 3" xfId="48819" xr:uid="{875DC9B3-8D32-4702-8148-E9C86AF36877}"/>
    <cellStyle name="Vírgula 5 4 4 3 4" xfId="54540" xr:uid="{98218D9C-C6D7-42B2-B4E5-2EAF525828DF}"/>
    <cellStyle name="Vírgula 5 4 4 4" xfId="45555" xr:uid="{D4E0C71D-D68E-49E7-AC10-27B688E5E328}"/>
    <cellStyle name="Vírgula 5 4 4 4 2" xfId="49436" xr:uid="{7157B4C0-5345-4284-8FE3-E2C1452BE633}"/>
    <cellStyle name="Vírgula 5 4 4 5" xfId="45992" xr:uid="{3D4E610B-8CCD-45AE-8111-4028399778CF}"/>
    <cellStyle name="Vírgula 5 4 4 6" xfId="47121" xr:uid="{6393C3EB-0CF4-423A-9897-7C774DEA54C3}"/>
    <cellStyle name="Vírgula 5 4 4 7" xfId="44869" xr:uid="{362AE0A3-5FDE-455B-BBCD-BC600CD07973}"/>
    <cellStyle name="Vírgula 5 4 4 8" xfId="44237" xr:uid="{B259C2DD-40E3-415E-BC3F-12F6535827EE}"/>
    <cellStyle name="Vírgula 5 4 4 9" xfId="52827" xr:uid="{909F2D9B-2046-468E-A594-2AD823A71F97}"/>
    <cellStyle name="Vírgula 5 4 5" xfId="1104" xr:uid="{85A43091-8A65-4A90-B535-DE75B85F532D}"/>
    <cellStyle name="Vírgula 5 4 5 2" xfId="1975" xr:uid="{D815314A-2F8E-4348-B223-0AB99481C0B1}"/>
    <cellStyle name="Vírgula 5 4 5 2 2" xfId="3685" xr:uid="{4C4AA86A-C3DE-4A88-9E48-D8992F036FCB}"/>
    <cellStyle name="Vírgula 5 4 5 2 2 2" xfId="52032" xr:uid="{FB88B5B4-F3D4-4DC0-8B8F-0606EC2CBC71}"/>
    <cellStyle name="Vírgula 5 4 5 2 3" xfId="50338" xr:uid="{55332FE1-F358-4885-A6FE-EE1F453C86E5}"/>
    <cellStyle name="Vírgula 5 4 5 2 4" xfId="48086" xr:uid="{CA462879-EDA9-45BD-9E1E-11DD8D4D358D}"/>
    <cellStyle name="Vírgula 5 4 5 2 5" xfId="54971" xr:uid="{3D036310-C3BE-4064-B8E3-EAD771286356}"/>
    <cellStyle name="Vírgula 5 4 5 3" xfId="2816" xr:uid="{1E2769D2-C6E0-4468-BA13-3A56C7A19B1E}"/>
    <cellStyle name="Vírgula 5 4 5 3 2" xfId="51165" xr:uid="{F4879BF4-BC94-4D73-96D0-F26E48CF08E8}"/>
    <cellStyle name="Vírgula 5 4 5 3 3" xfId="48863" xr:uid="{DDD649A1-3366-4785-B227-14AD57AB6017}"/>
    <cellStyle name="Vírgula 5 4 5 4" xfId="49531" xr:uid="{547AAF96-5436-4A12-99C8-7B9F4E5C6513}"/>
    <cellStyle name="Vírgula 5 4 5 5" xfId="47217" xr:uid="{F9544316-0E70-4E3F-9A9D-948935CA9092}"/>
    <cellStyle name="Vírgula 5 4 5 6" xfId="44744" xr:uid="{0517F93D-5F75-4005-98DA-A7B9F32A7ECF}"/>
    <cellStyle name="Vírgula 5 4 5 7" xfId="53258" xr:uid="{7A88773C-445B-4556-B190-C5DD4DFF664F}"/>
    <cellStyle name="Vírgula 5 4 6" xfId="4164" xr:uid="{AB32C772-3704-4007-89EE-8EC251DEAD0D}"/>
    <cellStyle name="Vírgula 5 4 6 2" xfId="46663" xr:uid="{1DE37CAA-C0B2-4782-B61E-89EF8F8E6FD7}"/>
    <cellStyle name="Vírgula 5 4 6 3" xfId="54113" xr:uid="{B0ECFBF7-3111-4722-95CD-F71C0FB39CAE}"/>
    <cellStyle name="Vírgula 5 4 7" xfId="45164" xr:uid="{890451C0-E78F-4CA5-AEB6-92600729E303}"/>
    <cellStyle name="Vírgula 5 4 8" xfId="45428" xr:uid="{1C2E2BF1-54A1-4927-8887-13300498FF7F}"/>
    <cellStyle name="Vírgula 5 4 9" xfId="45859" xr:uid="{6B3516ED-AB4A-41CA-AFFD-EFDA2E1573B6}"/>
    <cellStyle name="Vírgula 5 5" xfId="54" xr:uid="{5CB29ED5-452E-4347-93E5-E046DA5CCB3D}"/>
    <cellStyle name="Vírgula 5 5 10" xfId="44603" xr:uid="{7BB8477C-B9B7-4665-BF2C-C9C5381877A8}"/>
    <cellStyle name="Vírgula 5 5 11" xfId="44145" xr:uid="{9826F5F1-56F3-4928-B10B-D44AEA7E00C9}"/>
    <cellStyle name="Vírgula 5 5 12" xfId="793" xr:uid="{40422103-6101-41EF-B707-D1335A540927}"/>
    <cellStyle name="Vírgula 5 5 13" xfId="52354" xr:uid="{CE847CF0-2E38-4CFB-9935-C69B14438CDB}"/>
    <cellStyle name="Vírgula 5 5 2" xfId="177" xr:uid="{E66E8BA8-D1D2-4854-856F-0B012F16A7DD}"/>
    <cellStyle name="Vírgula 5 5 2 10" xfId="52464" xr:uid="{05EC8791-1D08-4ADE-8B83-B7774E8D810D}"/>
    <cellStyle name="Vírgula 5 5 2 2" xfId="391" xr:uid="{C8F04A44-0488-4882-BF4E-F043278CEDC1}"/>
    <cellStyle name="Vírgula 5 5 2 2 2" xfId="3460" xr:uid="{4E17505B-58C3-4A85-AED3-3DC4F7011440}"/>
    <cellStyle name="Vírgula 5 5 2 2 2 2" xfId="51808" xr:uid="{DC9022C6-1EFD-4379-9CEA-2470694966BC}"/>
    <cellStyle name="Vírgula 5 5 2 2 2 2 2" xfId="55676" xr:uid="{E0EC0D89-9B83-4457-A21A-804A512E6780}"/>
    <cellStyle name="Vírgula 5 5 2 2 2 2 3" xfId="53963" xr:uid="{22B44AB9-A05E-490E-AB0C-283F8148F213}"/>
    <cellStyle name="Vírgula 5 5 2 2 2 3" xfId="54817" xr:uid="{5C374DA9-CCEC-43C4-ACB8-09CA29406924}"/>
    <cellStyle name="Vírgula 5 5 2 2 2 4" xfId="53104" xr:uid="{A5FAEAAE-A8B7-473D-8582-6C71D7AFE58D}"/>
    <cellStyle name="Vírgula 5 5 2 2 3" xfId="4444" xr:uid="{BFD33B70-B595-4A0C-B3C1-6EABBF4FFABD}"/>
    <cellStyle name="Vírgula 5 5 2 2 3 2" xfId="50122" xr:uid="{C9ECF83B-2181-41C5-ACE6-F1C7830706FD}"/>
    <cellStyle name="Vírgula 5 5 2 2 3 2 2" xfId="55248" xr:uid="{C96325D3-4305-4969-A6F7-81CE43693940}"/>
    <cellStyle name="Vírgula 5 5 2 2 3 3" xfId="53535" xr:uid="{FD6DC263-D9CA-4A18-AC81-16902314F92F}"/>
    <cellStyle name="Vírgula 5 5 2 2 4" xfId="47861" xr:uid="{4EECC3A4-398F-461A-88D6-D660806C63DB}"/>
    <cellStyle name="Vírgula 5 5 2 2 4 2" xfId="54390" xr:uid="{F955BB59-2B3A-40B0-B864-6FB0FDE0C7BC}"/>
    <cellStyle name="Vírgula 5 5 2 2 5" xfId="1750" xr:uid="{171B6A13-5446-47E6-81D3-BD6AB42B188F}"/>
    <cellStyle name="Vírgula 5 5 2 2 6" xfId="52677" xr:uid="{189BFA8D-AD6A-4364-9ABE-D97FDB38AF82}"/>
    <cellStyle name="Vírgula 5 5 2 3" xfId="2591" xr:uid="{7467C43A-595E-4442-96C7-14CCA9ACB44D}"/>
    <cellStyle name="Vírgula 5 5 2 3 2" xfId="50941" xr:uid="{15D22E59-168A-44AD-B542-BF58ECBB58FD}"/>
    <cellStyle name="Vírgula 5 5 2 3 2 2" xfId="55462" xr:uid="{DB1904FB-7809-45EF-B2F9-6B03CB99CD54}"/>
    <cellStyle name="Vírgula 5 5 2 3 2 3" xfId="53749" xr:uid="{8DEFB1C1-D426-4CBB-ADB5-4EAA51D722D2}"/>
    <cellStyle name="Vírgula 5 5 2 3 3" xfId="48697" xr:uid="{ADBF62B5-4461-4DE7-881E-76F6C0F54CEB}"/>
    <cellStyle name="Vírgula 5 5 2 3 3 2" xfId="54604" xr:uid="{4C708EBB-9C84-4889-BCCE-2C8EDE4DA4E3}"/>
    <cellStyle name="Vírgula 5 5 2 3 4" xfId="52891" xr:uid="{F1F92876-575E-4CA0-924B-032CB2846F3E}"/>
    <cellStyle name="Vírgula 5 5 2 4" xfId="4230" xr:uid="{9F315E53-40C1-4B67-AD2A-B3DB53D30BA0}"/>
    <cellStyle name="Vírgula 5 5 2 4 2" xfId="49308" xr:uid="{996AF001-64B7-4679-8FBA-79EFF86EBCA7}"/>
    <cellStyle name="Vírgula 5 5 2 4 2 2" xfId="55035" xr:uid="{F09D25B4-60B5-407C-BC46-90C5BECCDDCF}"/>
    <cellStyle name="Vírgula 5 5 2 4 3" xfId="45768" xr:uid="{03649D3F-C9DD-437E-B5FF-8D74D757FA59}"/>
    <cellStyle name="Vírgula 5 5 2 4 4" xfId="53322" xr:uid="{09D57485-2B29-4430-8CF0-D00F3D0A2F9C}"/>
    <cellStyle name="Vírgula 5 5 2 5" xfId="46236" xr:uid="{7C2B834F-C96C-4B19-9CB0-DDA7F680ECD7}"/>
    <cellStyle name="Vírgula 5 5 2 5 2" xfId="54177" xr:uid="{9DB2FA72-50F8-474D-A4A7-59E676089E7F}"/>
    <cellStyle name="Vírgula 5 5 2 6" xfId="46992" xr:uid="{58B7303C-D17C-4DA5-98C2-F634483DDEB2}"/>
    <cellStyle name="Vírgula 5 5 2 7" xfId="45069" xr:uid="{40776244-0F75-4D5D-9253-65D3F1B9D84C}"/>
    <cellStyle name="Vírgula 5 5 2 8" xfId="44468" xr:uid="{D58698E4-AEA6-404A-83AC-31C195273802}"/>
    <cellStyle name="Vírgula 5 5 2 9" xfId="878" xr:uid="{274751C9-56A1-4AD7-AC53-A7C8C02CDA40}"/>
    <cellStyle name="Vírgula 5 5 3" xfId="281" xr:uid="{1C8D3AA4-E98A-446A-A0E4-8FB94C12C859}"/>
    <cellStyle name="Vírgula 5 5 3 2" xfId="2219" xr:uid="{32A27EF5-3054-43D1-86C3-FD9FF1BA7D10}"/>
    <cellStyle name="Vírgula 5 5 3 2 2" xfId="3929" xr:uid="{90944C72-C2EF-4F14-B99F-227E19EBDEFE}"/>
    <cellStyle name="Vírgula 5 5 3 2 2 2" xfId="52276" xr:uid="{D0B4DE0F-61EC-45E6-848C-550EC420134A}"/>
    <cellStyle name="Vírgula 5 5 3 2 2 2 2" xfId="55566" xr:uid="{01100F5F-972A-4688-9579-2E2F8D22A6D3}"/>
    <cellStyle name="Vírgula 5 5 3 2 2 3" xfId="53853" xr:uid="{4DC17986-1108-4625-9C02-01D99E358FEA}"/>
    <cellStyle name="Vírgula 5 5 3 2 3" xfId="50572" xr:uid="{062D9FCE-E450-439B-B7A0-70FDCC7514E7}"/>
    <cellStyle name="Vírgula 5 5 3 2 3 2" xfId="54707" xr:uid="{362CB1CE-B420-480A-A9A5-54FFB841F0C2}"/>
    <cellStyle name="Vírgula 5 5 3 2 4" xfId="48330" xr:uid="{AC1F3974-9E26-4BC5-8AC2-8B7233C6A4D4}"/>
    <cellStyle name="Vírgula 5 5 3 2 5" xfId="52994" xr:uid="{9DC75A20-ADC8-40E2-BEF8-0CBA4BDB3B40}"/>
    <cellStyle name="Vírgula 5 5 3 3" xfId="3060" xr:uid="{C8297288-A2DF-408A-8887-C42C38553D0A}"/>
    <cellStyle name="Vírgula 5 5 3 3 2" xfId="51409" xr:uid="{0F859603-01A1-4B30-8087-EA5C546BED81}"/>
    <cellStyle name="Vírgula 5 5 3 3 2 2" xfId="55138" xr:uid="{A4E0CC3D-5C26-4FE4-8044-DD81C2BFA476}"/>
    <cellStyle name="Vírgula 5 5 3 3 3" xfId="48953" xr:uid="{DF7FD5F0-3474-4D60-984F-6F40DB9FA169}"/>
    <cellStyle name="Vírgula 5 5 3 3 4" xfId="53425" xr:uid="{8BC60D25-8EC6-4F55-AE37-8D9A688D0859}"/>
    <cellStyle name="Vírgula 5 5 3 4" xfId="4334" xr:uid="{95E699F4-21BE-4385-81D0-698C0CF1DCC2}"/>
    <cellStyle name="Vírgula 5 5 3 4 2" xfId="49747" xr:uid="{AFFBF745-D06A-4CD6-AA79-1A30B7F7D7D4}"/>
    <cellStyle name="Vírgula 5 5 3 4 3" xfId="54280" xr:uid="{97EEB66A-FE67-492B-AF69-86D8FF3F7F7C}"/>
    <cellStyle name="Vírgula 5 5 3 5" xfId="47461" xr:uid="{5369CC5F-4C2A-4B0C-B28E-7B67004398D3}"/>
    <cellStyle name="Vírgula 5 5 3 6" xfId="44780" xr:uid="{5F28E4F5-98B4-46D2-A5F2-6EF971434312}"/>
    <cellStyle name="Vírgula 5 5 3 7" xfId="1348" xr:uid="{95753C91-3FAF-4DE2-BB26-0D7FDAE40F58}"/>
    <cellStyle name="Vírgula 5 5 3 8" xfId="52567" xr:uid="{13A65102-56D6-45AC-BBB4-C8580A883C95}"/>
    <cellStyle name="Vírgula 5 5 4" xfId="1665" xr:uid="{9B694C84-B26E-4DDF-85C2-E4EAD7E50FF9}"/>
    <cellStyle name="Vírgula 5 5 4 2" xfId="3375" xr:uid="{1F297E49-E52F-46E1-90D5-40BB32DF58CD}"/>
    <cellStyle name="Vírgula 5 5 4 2 2" xfId="51724" xr:uid="{318FDA1E-AF9D-4604-B62C-E440E0381841}"/>
    <cellStyle name="Vírgula 5 5 4 2 2 2" xfId="55352" xr:uid="{5D72A2D2-2BEB-40BF-B604-53AA7BC1E654}"/>
    <cellStyle name="Vírgula 5 5 4 2 3" xfId="53639" xr:uid="{59501AC2-5481-4F3F-8DD0-936EFCB22AC2}"/>
    <cellStyle name="Vírgula 5 5 4 3" xfId="50042" xr:uid="{D504892F-9DBB-436F-A1AB-B7F374E53901}"/>
    <cellStyle name="Vírgula 5 5 4 3 2" xfId="54494" xr:uid="{CB0DD801-6427-486B-A25F-435C74326BAC}"/>
    <cellStyle name="Vírgula 5 5 4 4" xfId="47776" xr:uid="{72801C15-9ACE-4D6A-9450-E512D50D7C75}"/>
    <cellStyle name="Vírgula 5 5 4 5" xfId="45389" xr:uid="{30B70AAA-402D-4D58-BD22-7C8690AE82EE}"/>
    <cellStyle name="Vírgula 5 5 4 6" xfId="52781" xr:uid="{7149570D-747A-4668-87BF-575D0DF22990}"/>
    <cellStyle name="Vírgula 5 5 5" xfId="2506" xr:uid="{E584BB42-5DC0-47EA-8889-51C487161573}"/>
    <cellStyle name="Vírgula 5 5 5 2" xfId="50857" xr:uid="{E516E324-F8FD-465F-A751-372D29ABE82F}"/>
    <cellStyle name="Vírgula 5 5 5 2 2" xfId="54925" xr:uid="{8D3DC0B8-0DD5-4262-AF8C-4F8FAECDAB01}"/>
    <cellStyle name="Vírgula 5 5 5 3" xfId="48617" xr:uid="{34C7924A-04CB-4CA1-B899-C871C32C846B}"/>
    <cellStyle name="Vírgula 5 5 5 4" xfId="53212" xr:uid="{3DC18203-165E-456F-82A8-47482B58018A}"/>
    <cellStyle name="Vírgula 5 5 6" xfId="4118" xr:uid="{D199D769-0F1A-47FF-8081-7863C5DD4E4E}"/>
    <cellStyle name="Vírgula 5 5 6 2" xfId="46907" xr:uid="{E84A6A10-0EB5-43CC-84AD-A93032BD5879}"/>
    <cellStyle name="Vírgula 5 5 6 3" xfId="45260" xr:uid="{32BE9ED1-0089-45FA-8C6A-6CA52F3F1F05}"/>
    <cellStyle name="Vírgula 5 5 6 4" xfId="54067" xr:uid="{08EB10C2-35A4-4391-9DB4-1DBB42E07E6D}"/>
    <cellStyle name="Vírgula 5 5 7" xfId="45468" xr:uid="{BE4044B8-42EF-468B-94E8-2EDEF7A59A0C}"/>
    <cellStyle name="Vírgula 5 5 7 2" xfId="49228" xr:uid="{9CDEDE01-FE85-422B-86AE-77A0A8A19E1F}"/>
    <cellStyle name="Vírgula 5 5 8" xfId="45900" xr:uid="{C68C079E-DD7F-44B3-AC47-7B7D73557EB3}"/>
    <cellStyle name="Vírgula 5 5 9" xfId="46571" xr:uid="{F454A1F2-F6C1-4F44-B249-D6FF071DD5E4}"/>
    <cellStyle name="Vírgula 5 6" xfId="169" xr:uid="{A7D6A187-17A8-49A3-86D3-6E0941EF9BB7}"/>
    <cellStyle name="Vírgula 5 6 10" xfId="44548" xr:uid="{366AC6F1-51CE-4086-99F7-04C1740774A7}"/>
    <cellStyle name="Vírgula 5 6 11" xfId="44090" xr:uid="{AC192113-E0CC-4F0A-80EC-B6D514B7E796}"/>
    <cellStyle name="Vírgula 5 6 12" xfId="738" xr:uid="{163588F4-0C50-4FBC-A381-B765062FC8BD}"/>
    <cellStyle name="Vírgula 5 6 13" xfId="52456" xr:uid="{37B07D0B-F3F9-4EB7-9E5F-7D61EC656445}"/>
    <cellStyle name="Vírgula 5 6 2" xfId="383" xr:uid="{C53842B8-8F7E-4467-9A94-A88479E3E2F9}"/>
    <cellStyle name="Vírgula 5 6 2 10" xfId="52669" xr:uid="{AE79A8F6-2E7F-4BCD-8427-602908096FA7}"/>
    <cellStyle name="Vírgula 5 6 2 2" xfId="1708" xr:uid="{36297F1E-E65E-433E-AA2E-BE9625EAAC35}"/>
    <cellStyle name="Vírgula 5 6 2 2 2" xfId="3418" xr:uid="{6AA65419-60A0-4585-BC7F-AE93FB2BA92F}"/>
    <cellStyle name="Vírgula 5 6 2 2 2 2" xfId="51767" xr:uid="{998BAB44-4C10-4B7D-A6C3-E75FCBEBD9D3}"/>
    <cellStyle name="Vírgula 5 6 2 2 2 2 2" xfId="55668" xr:uid="{E698DE22-FE99-4827-8B53-4A09F4BC23EF}"/>
    <cellStyle name="Vírgula 5 6 2 2 2 3" xfId="53955" xr:uid="{73EFABE5-7360-4891-ACB0-CC8E7AB0FC77}"/>
    <cellStyle name="Vírgula 5 6 2 2 3" xfId="50083" xr:uid="{CC1E7298-DA1A-4224-9F0A-5CA624513445}"/>
    <cellStyle name="Vírgula 5 6 2 2 3 2" xfId="54809" xr:uid="{E6851920-3389-4C5D-94C1-A14756FF18D1}"/>
    <cellStyle name="Vírgula 5 6 2 2 4" xfId="47819" xr:uid="{863D1C29-8B4D-4BE5-A9A9-8A30B2CF7F7B}"/>
    <cellStyle name="Vírgula 5 6 2 2 5" xfId="53096" xr:uid="{BD099735-AE90-49D4-B8A0-DF0D2D5B63CB}"/>
    <cellStyle name="Vírgula 5 6 2 3" xfId="2549" xr:uid="{7D8EAE02-11F8-4B47-87D1-3E027C3D9D58}"/>
    <cellStyle name="Vírgula 5 6 2 3 2" xfId="50900" xr:uid="{3AEC82C5-B8E4-4A8B-9CAC-CDC0CBA9AB03}"/>
    <cellStyle name="Vírgula 5 6 2 3 2 2" xfId="55240" xr:uid="{DCD8833C-BD78-4ACA-896F-32832EADD3B9}"/>
    <cellStyle name="Vírgula 5 6 2 3 3" xfId="48657" xr:uid="{958A9D97-6CE2-4675-8E7B-3E043B018F9D}"/>
    <cellStyle name="Vírgula 5 6 2 3 4" xfId="53527" xr:uid="{68F456D1-25EB-46BF-997B-A044EB2892F3}"/>
    <cellStyle name="Vírgula 5 6 2 4" xfId="4436" xr:uid="{4BF4AA83-4936-4A9E-B3F5-AAE85F93E987}"/>
    <cellStyle name="Vírgula 5 6 2 4 2" xfId="49271" xr:uid="{CF519C1E-F792-494F-AA4F-FF9B1547D33E}"/>
    <cellStyle name="Vírgula 5 6 2 4 3" xfId="54382" xr:uid="{300C8F7F-BF58-482A-AFFC-76758E68BB1F}"/>
    <cellStyle name="Vírgula 5 6 2 5" xfId="46181" xr:uid="{02DBD3DC-30F5-49DD-8ADD-E6C691F233A2}"/>
    <cellStyle name="Vírgula 5 6 2 6" xfId="46950" xr:uid="{01490F2B-94F1-40AF-A1A5-7271204F2A3D}"/>
    <cellStyle name="Vírgula 5 6 2 7" xfId="45016" xr:uid="{1425666B-073F-479F-9DC6-524156A69BD8}"/>
    <cellStyle name="Vírgula 5 6 2 8" xfId="44418" xr:uid="{8752CA1C-F9FE-41E0-9CCE-6AB19D14D195}"/>
    <cellStyle name="Vírgula 5 6 2 9" xfId="836" xr:uid="{14BC485B-8289-4C24-9918-7BCFE29CA2E7}"/>
    <cellStyle name="Vírgula 5 6 3" xfId="1293" xr:uid="{CE9DAB1F-6EB8-443B-812C-1DB91DEFC262}"/>
    <cellStyle name="Vírgula 5 6 3 2" xfId="2164" xr:uid="{BE20DA5E-0293-4385-9B21-804ECE74A4B2}"/>
    <cellStyle name="Vírgula 5 6 3 2 2" xfId="3874" xr:uid="{2EDF0299-B106-43A2-888D-FE76C0681869}"/>
    <cellStyle name="Vírgula 5 6 3 2 2 2" xfId="52221" xr:uid="{27C041CC-A47B-40C5-B715-74C518AC8BCC}"/>
    <cellStyle name="Vírgula 5 6 3 2 2 3" xfId="55454" xr:uid="{58CCDE03-4417-4FD5-8DF2-090DAA7825A8}"/>
    <cellStyle name="Vírgula 5 6 3 2 3" xfId="50521" xr:uid="{5199502F-4122-4AEB-B017-2CD971EA72E9}"/>
    <cellStyle name="Vírgula 5 6 3 2 4" xfId="48275" xr:uid="{15580C19-1FB2-4E6B-B207-6E65F97E358B}"/>
    <cellStyle name="Vírgula 5 6 3 2 5" xfId="53741" xr:uid="{5A80A250-CAFF-46DE-A6D7-2D8809A929CC}"/>
    <cellStyle name="Vírgula 5 6 3 3" xfId="3005" xr:uid="{BCDC0261-3CA1-496D-8486-29EB1C2D54B6}"/>
    <cellStyle name="Vírgula 5 6 3 3 2" xfId="51354" xr:uid="{881DD34A-0D88-41F8-849A-0A56E7047AB7}"/>
    <cellStyle name="Vírgula 5 6 3 3 3" xfId="48917" xr:uid="{E571532F-BBD5-46A6-B9C7-F06D370D66B6}"/>
    <cellStyle name="Vírgula 5 6 3 3 4" xfId="54596" xr:uid="{50DA8312-4D26-4FB8-AF74-FDDF6A43D7DB}"/>
    <cellStyle name="Vírgula 5 6 3 4" xfId="49703" xr:uid="{005DCBEA-D0FB-4681-85CE-FFF818E228C9}"/>
    <cellStyle name="Vírgula 5 6 3 5" xfId="47406" xr:uid="{702B6BF0-9E8A-4C9B-87F9-B55E781D2798}"/>
    <cellStyle name="Vírgula 5 6 3 6" xfId="44732" xr:uid="{ACDBDE6E-7D83-4A78-8D89-4730CC2AAC79}"/>
    <cellStyle name="Vírgula 5 6 3 7" xfId="52883" xr:uid="{D664FE90-A0C4-4C67-A6C8-F7BE48CDE8DA}"/>
    <cellStyle name="Vírgula 5 6 4" xfId="1610" xr:uid="{D685E8B4-7448-436A-8E8A-67916762E8EA}"/>
    <cellStyle name="Vírgula 5 6 4 2" xfId="3320" xr:uid="{B029DC81-95BC-46AE-936C-48467BE07212}"/>
    <cellStyle name="Vírgula 5 6 4 2 2" xfId="51669" xr:uid="{4652B2DC-3276-4D32-AE06-537A15A3E399}"/>
    <cellStyle name="Vírgula 5 6 4 2 3" xfId="55027" xr:uid="{936D57D8-45AD-492F-B3C7-B6F0D35952B7}"/>
    <cellStyle name="Vírgula 5 6 4 3" xfId="49991" xr:uid="{0F0FB854-7A3B-4C09-800F-3690F0BAB7DF}"/>
    <cellStyle name="Vírgula 5 6 4 4" xfId="47721" xr:uid="{D6CD66A6-D1BF-4788-AE7E-CB8BDE977C73}"/>
    <cellStyle name="Vírgula 5 6 4 5" xfId="45355" xr:uid="{BB963C9F-D965-4469-BF18-0DF431585B86}"/>
    <cellStyle name="Vírgula 5 6 4 6" xfId="53314" xr:uid="{865298D8-CC54-4273-BBFC-DDCF275E7896}"/>
    <cellStyle name="Vírgula 5 6 5" xfId="2451" xr:uid="{9367D96D-7F2F-4691-B3D0-702D358256FF}"/>
    <cellStyle name="Vírgula 5 6 5 2" xfId="50802" xr:uid="{DAA89B6F-4C2D-4FCC-8889-0D96E5A0FFDC}"/>
    <cellStyle name="Vírgula 5 6 5 3" xfId="48562" xr:uid="{A7BE2B81-746F-4BF2-B844-FB4BECA63080}"/>
    <cellStyle name="Vírgula 5 6 5 4" xfId="54169" xr:uid="{DFDFA03C-F417-44DA-888D-9AF89B21FE23}"/>
    <cellStyle name="Vírgula 5 6 6" xfId="4222" xr:uid="{689AFA49-2537-49B8-93D6-EB9E0FAC0187}"/>
    <cellStyle name="Vírgula 5 6 6 2" xfId="46852" xr:uid="{DE27ED60-8E23-473E-8BA9-7AE36E395E19}"/>
    <cellStyle name="Vírgula 5 6 7" xfId="45415" xr:uid="{3D80CFC7-CF98-48D9-9AED-209A0ADE2C9A}"/>
    <cellStyle name="Vírgula 5 6 7 2" xfId="49173" xr:uid="{B8FC3713-17EE-4C75-BDA4-7F8CC1B6A68F}"/>
    <cellStyle name="Vírgula 5 6 8" xfId="45845" xr:uid="{861258F8-ECAE-4425-91ED-F2645600DBB5}"/>
    <cellStyle name="Vírgula 5 6 9" xfId="46516" xr:uid="{32130806-4339-454B-9189-75B6C508D4D7}"/>
    <cellStyle name="Vírgula 5 7" xfId="273" xr:uid="{699D081C-1978-448A-B25B-F622D260CCFC}"/>
    <cellStyle name="Vírgula 5 7 10" xfId="44379" xr:uid="{FF7A5B50-F5BD-4F7A-99E5-28AECD3D7D19}"/>
    <cellStyle name="Vírgula 5 7 11" xfId="697" xr:uid="{3898AEE2-10A2-46CC-82E5-0889A2E5B721}"/>
    <cellStyle name="Vírgula 5 7 12" xfId="52559" xr:uid="{D3249012-3D48-4D8F-A982-BB617D600370}"/>
    <cellStyle name="Vírgula 5 7 2" xfId="1253" xr:uid="{0FB54B7C-3688-4360-8C42-AE7E2A84FF9A}"/>
    <cellStyle name="Vírgula 5 7 2 2" xfId="2124" xr:uid="{89973C80-4AF9-48C7-87F4-22FE12E93338}"/>
    <cellStyle name="Vírgula 5 7 2 2 2" xfId="3834" xr:uid="{639A1E1D-3649-49AA-ADE3-213089ABAAC8}"/>
    <cellStyle name="Vírgula 5 7 2 2 2 2" xfId="52181" xr:uid="{4872EE5F-AD56-4902-87FB-CCDC78403125}"/>
    <cellStyle name="Vírgula 5 7 2 2 2 3" xfId="55558" xr:uid="{A62689FD-CA90-4D36-8BA6-6E2008669DD5}"/>
    <cellStyle name="Vírgula 5 7 2 2 3" xfId="50482" xr:uid="{49310A13-5B4D-4A93-9971-9E3ACA07A6EC}"/>
    <cellStyle name="Vírgula 5 7 2 2 4" xfId="48235" xr:uid="{DCBBC248-11B2-40CE-B260-7DEB218028C8}"/>
    <cellStyle name="Vírgula 5 7 2 2 5" xfId="53845" xr:uid="{8BB73EAD-49BB-4365-AEF9-9939F421DBE1}"/>
    <cellStyle name="Vírgula 5 7 2 3" xfId="2965" xr:uid="{32A612E1-AC12-45D2-8D3F-7ADB8C44ED99}"/>
    <cellStyle name="Vírgula 5 7 2 3 2" xfId="51314" xr:uid="{1A3F658C-1408-4457-BE92-A9D250A094CF}"/>
    <cellStyle name="Vírgula 5 7 2 3 3" xfId="48908" xr:uid="{6A86EC57-845F-45F0-B121-BB3F0911EEEE}"/>
    <cellStyle name="Vírgula 5 7 2 3 4" xfId="54699" xr:uid="{26F548BE-33F1-4CF7-B9FB-440012144D34}"/>
    <cellStyle name="Vírgula 5 7 2 4" xfId="49666" xr:uid="{6A241D49-5811-466F-BAEE-864EA9E98784}"/>
    <cellStyle name="Vírgula 5 7 2 5" xfId="47366" xr:uid="{C9CD5FFA-E0B1-49F1-B70D-63AE28D0F7F1}"/>
    <cellStyle name="Vírgula 5 7 2 6" xfId="52986" xr:uid="{27A49284-6CAA-4990-8052-9EE631F9AA52}"/>
    <cellStyle name="Vírgula 5 7 3" xfId="1570" xr:uid="{962F7F43-C700-49E9-B167-81D799E3F41B}"/>
    <cellStyle name="Vírgula 5 7 3 2" xfId="3280" xr:uid="{19CAFA39-B15A-4427-9B7C-E69441064F2D}"/>
    <cellStyle name="Vírgula 5 7 3 2 2" xfId="51629" xr:uid="{22A0CD7D-F62B-4DEF-9B0D-FD17E14ABA0F}"/>
    <cellStyle name="Vírgula 5 7 3 2 3" xfId="55130" xr:uid="{71534B22-A7DD-4DAB-94F2-C2122186788D}"/>
    <cellStyle name="Vírgula 5 7 3 3" xfId="49952" xr:uid="{C0F8A0C2-17BF-4BF0-A001-6B1420ECCACF}"/>
    <cellStyle name="Vírgula 5 7 3 4" xfId="47681" xr:uid="{61532BCD-1DCC-42C7-81BF-99C476E9F2C5}"/>
    <cellStyle name="Vírgula 5 7 3 5" xfId="53417" xr:uid="{D12D005A-65CB-438F-93A6-AEB21694672A}"/>
    <cellStyle name="Vírgula 5 7 4" xfId="2411" xr:uid="{AE7076BF-160E-420D-BB7A-F8CABF003B66}"/>
    <cellStyle name="Vírgula 5 7 4 2" xfId="50762" xr:uid="{F1A1D1CB-89C0-4A90-B91D-7A134301405C}"/>
    <cellStyle name="Vírgula 5 7 4 3" xfId="48522" xr:uid="{0B50B0DD-0F9F-476D-A32B-F42408436E6B}"/>
    <cellStyle name="Vírgula 5 7 4 4" xfId="54272" xr:uid="{C8C08B70-E42F-4BB0-BBFE-37CBC628439F}"/>
    <cellStyle name="Vírgula 5 7 5" xfId="4326" xr:uid="{6D84C6FC-F9D3-4FDF-B157-BC73713308CA}"/>
    <cellStyle name="Vírgula 5 7 5 2" xfId="46812" xr:uid="{2A1575F4-8C68-4F5B-822F-394444841431}"/>
    <cellStyle name="Vírgula 5 7 6" xfId="45685" xr:uid="{6C148A31-2534-4215-B9BF-F68D6444728A}"/>
    <cellStyle name="Vírgula 5 7 6 2" xfId="49133" xr:uid="{7C8161BE-6773-4BB0-9CF6-F7E146896B39}"/>
    <cellStyle name="Vírgula 5 7 7" xfId="46141" xr:uid="{399B2986-1A64-4AE0-848E-DCCB89BB43AD}"/>
    <cellStyle name="Vírgula 5 7 8" xfId="46476" xr:uid="{771B4D29-8B9E-4A7C-9E64-688180CC43AD}"/>
    <cellStyle name="Vírgula 5 7 9" xfId="44647" xr:uid="{57028184-C41F-433C-AC84-25EDB67A92C4}"/>
    <cellStyle name="Vírgula 5 8" xfId="615" xr:uid="{5A134D2D-E7CE-4A57-8365-2BD844B296B6}"/>
    <cellStyle name="Vírgula 5 8 10" xfId="44300" xr:uid="{34380634-7562-4ED5-8A17-71BA53F53838}"/>
    <cellStyle name="Vírgula 5 8 11" xfId="52773" xr:uid="{F3BB344B-96F8-40E2-B595-80F374721133}"/>
    <cellStyle name="Vírgula 5 8 2" xfId="1171" xr:uid="{4088D1CB-45EF-4F76-A81E-3A6A6A283811}"/>
    <cellStyle name="Vírgula 5 8 2 2" xfId="2042" xr:uid="{8002FD39-E7D0-453F-B1EA-EB7A8378E9A0}"/>
    <cellStyle name="Vírgula 5 8 2 2 2" xfId="3752" xr:uid="{A3A29F56-3608-43C5-B596-0E314B3DC5FB}"/>
    <cellStyle name="Vírgula 5 8 2 2 2 2" xfId="52099" xr:uid="{3C2D5798-1D8C-4CD1-A8FB-E246A41ADE01}"/>
    <cellStyle name="Vírgula 5 8 2 2 3" xfId="50404" xr:uid="{D9C92839-7123-417D-91D9-B1A940772D56}"/>
    <cellStyle name="Vírgula 5 8 2 2 4" xfId="48153" xr:uid="{BB163E99-F7A9-4C8A-B702-C5C8A9FB8B31}"/>
    <cellStyle name="Vírgula 5 8 2 2 5" xfId="55344" xr:uid="{F03FD499-A23E-4142-B4B2-C4A330F36056}"/>
    <cellStyle name="Vírgula 5 8 2 3" xfId="2883" xr:uid="{B07B18A2-B518-40E2-B28A-06088C941A70}"/>
    <cellStyle name="Vírgula 5 8 2 3 2" xfId="51232" xr:uid="{29F9D72E-A477-4826-AD3C-740A86CB702C}"/>
    <cellStyle name="Vírgula 5 8 2 4" xfId="49592" xr:uid="{AAD9AC50-55D5-40C3-90BA-299C040F82C9}"/>
    <cellStyle name="Vírgula 5 8 2 5" xfId="47284" xr:uid="{F2C21ABE-8B68-4749-80B3-4C0FA15B7339}"/>
    <cellStyle name="Vírgula 5 8 2 6" xfId="53631" xr:uid="{067F392D-D71B-4F10-BDEA-19D6E76CE511}"/>
    <cellStyle name="Vírgula 5 8 3" xfId="1488" xr:uid="{A45C221D-2A39-4BDD-A55A-D1EE8CAC7850}"/>
    <cellStyle name="Vírgula 5 8 3 2" xfId="3198" xr:uid="{7180B85E-E0AC-4E02-934D-521B219C8762}"/>
    <cellStyle name="Vírgula 5 8 3 2 2" xfId="51547" xr:uid="{DA25FA61-0D86-4D51-B535-F7730D20D9E3}"/>
    <cellStyle name="Vírgula 5 8 3 3" xfId="49874" xr:uid="{AF87457C-30CF-4347-A46B-F6EB893152BE}"/>
    <cellStyle name="Vírgula 5 8 3 4" xfId="47599" xr:uid="{93523401-5385-445E-B82D-F10B5024EE4E}"/>
    <cellStyle name="Vírgula 5 8 3 5" xfId="54486" xr:uid="{6AEB7947-58FD-441B-8EB1-C77289CDC495}"/>
    <cellStyle name="Vírgula 5 8 4" xfId="2329" xr:uid="{13B67441-B276-434D-9849-C278D170B9C4}"/>
    <cellStyle name="Vírgula 5 8 4 2" xfId="50680" xr:uid="{2D345AE4-36E6-4486-8434-D3FBDE57BDAA}"/>
    <cellStyle name="Vírgula 5 8 4 3" xfId="48440" xr:uid="{08821902-7A79-4C4C-812D-FF2D459FBC43}"/>
    <cellStyle name="Vírgula 5 8 5" xfId="45129" xr:uid="{CE9ECCF1-A428-45E2-9DC0-0F72D8CAE237}"/>
    <cellStyle name="Vírgula 5 8 5 2" xfId="46730" xr:uid="{0D302388-9A08-4063-B5AD-8E200BA6A647}"/>
    <cellStyle name="Vírgula 5 8 6" xfId="45613" xr:uid="{D45A59F1-E954-4D35-AF54-70D7252804DF}"/>
    <cellStyle name="Vírgula 5 8 6 2" xfId="49051" xr:uid="{45C6C6C1-D775-49BD-8D77-204DEF2F88ED}"/>
    <cellStyle name="Vírgula 5 8 7" xfId="46059" xr:uid="{80409522-C766-4DCB-942B-FDD55D9B62E0}"/>
    <cellStyle name="Vírgula 5 8 8" xfId="46394" xr:uid="{4314222A-78EC-489B-9DE5-F8B64D1A5789}"/>
    <cellStyle name="Vírgula 5 8 9" xfId="44930" xr:uid="{722EC3D1-5CDF-4AA4-9344-9BE56B8E4E93}"/>
    <cellStyle name="Vírgula 5 9" xfId="915" xr:uid="{880C73DE-4250-40B1-82F4-9B95D4214D64}"/>
    <cellStyle name="Vírgula 5 9 2" xfId="1787" xr:uid="{8A201550-192B-4779-895F-360ADF2D1EC8}"/>
    <cellStyle name="Vírgula 5 9 2 2" xfId="3497" xr:uid="{57509B8E-D0D4-400E-B5BE-F6F7504FEB36}"/>
    <cellStyle name="Vírgula 5 9 2 2 2" xfId="51844" xr:uid="{60C6C02C-11C4-4AC7-B892-C0DD0157FF63}"/>
    <cellStyle name="Vírgula 5 9 2 3" xfId="50154" xr:uid="{E0D41042-325D-4AE4-AD4A-E4D73F8A6ADE}"/>
    <cellStyle name="Vírgula 5 9 2 4" xfId="47898" xr:uid="{53D14FAF-B7EE-4F17-8F61-A303192BCF87}"/>
    <cellStyle name="Vírgula 5 9 2 5" xfId="54917" xr:uid="{9E6A274C-96D1-4A8C-A5EF-01F79740D4EA}"/>
    <cellStyle name="Vírgula 5 9 3" xfId="2628" xr:uid="{B44F3CB1-F62F-44CA-9CB8-F188B4D59B0C}"/>
    <cellStyle name="Vírgula 5 9 3 2" xfId="50977" xr:uid="{2BEA9E1F-2CFD-4ED6-A516-EDD3C5844245}"/>
    <cellStyle name="Vírgula 5 9 3 3" xfId="48734" xr:uid="{9EAFDFB9-AB3B-4DA2-8DAC-952E88687DF0}"/>
    <cellStyle name="Vírgula 5 9 4" xfId="45514" xr:uid="{78001DAA-DB1F-4993-B9B1-339CB4272495}"/>
    <cellStyle name="Vírgula 5 9 4 2" xfId="47029" xr:uid="{33CA5E62-0FBA-47FB-A7CB-8F3AA647CA51}"/>
    <cellStyle name="Vírgula 5 9 5" xfId="45946" xr:uid="{E9AD8A27-D12A-46F9-8831-798E2B60874E}"/>
    <cellStyle name="Vírgula 5 9 5 2" xfId="49345" xr:uid="{EE771D1B-8E55-4615-8D48-6E86F5A02F75}"/>
    <cellStyle name="Vírgula 5 9 6" xfId="46323" xr:uid="{35164D08-E817-4591-A34D-A021F6FAB345}"/>
    <cellStyle name="Vírgula 5 9 7" xfId="44827" xr:uid="{7D90ECDA-25A6-438B-87D1-824FE567D495}"/>
    <cellStyle name="Vírgula 5 9 8" xfId="44191" xr:uid="{B692B50D-8323-45FC-8A0A-B6BC706D1B9F}"/>
    <cellStyle name="Vírgula 5 9 9" xfId="53204" xr:uid="{725559AA-A467-4821-8BF6-F698801A67C4}"/>
    <cellStyle name="Vírgula 6" xfId="43" xr:uid="{CD8CAE10-ED3B-456C-B7CB-7B88C72FE60A}"/>
    <cellStyle name="Vírgula 6 10" xfId="2280" xr:uid="{76A4B789-5CF7-45AC-AC64-EF1FA48A2B60}"/>
    <cellStyle name="Vírgula 6 10 2" xfId="50631" xr:uid="{F0ACDA4B-82AA-408A-ACDB-B8BBFF58BA98}"/>
    <cellStyle name="Vírgula 6 10 3" xfId="48391" xr:uid="{6F10910F-879F-451D-8268-0DC22D006DB6}"/>
    <cellStyle name="Vírgula 6 11" xfId="3994" xr:uid="{DA775CF0-7625-4F24-B373-C02465A3F71C}"/>
    <cellStyle name="Vírgula 6 11 2" xfId="49001" xr:uid="{E28930A5-6DFD-4675-9523-A3E3312BEFFE}"/>
    <cellStyle name="Vírgula 6 11 3" xfId="46635" xr:uid="{2C271B36-22C5-48F3-8832-F2C984ABED20}"/>
    <cellStyle name="Vírgula 6 12" xfId="4110" xr:uid="{E58C546E-DE15-4939-AE29-B793E0056CC1}"/>
    <cellStyle name="Vírgula 6 13" xfId="43979" xr:uid="{A7ADB4D8-5078-42C8-8934-C0CB3224B3C8}"/>
    <cellStyle name="Vírgula 6 13 2" xfId="45815" xr:uid="{835EFB82-8394-4392-8DB0-A8C37AE62BFD}"/>
    <cellStyle name="Vírgula 6 14" xfId="46296" xr:uid="{D7394AF9-30BC-41DC-B889-0877EE95A97E}"/>
    <cellStyle name="Vírgula 6 15" xfId="44516" xr:uid="{FD8AC7FA-4201-42D3-A02E-29B011FA5273}"/>
    <cellStyle name="Vírgula 6 16" xfId="44058" xr:uid="{01036861-A7BA-45F8-9D3B-6DBC51708B08}"/>
    <cellStyle name="Vírgula 6 17" xfId="542" xr:uid="{46F66246-92EB-4281-BAFF-D96236F3CEEC}"/>
    <cellStyle name="Vírgula 6 18" xfId="52347" xr:uid="{FB7228EE-7212-4AB5-99B8-3F1A7FD406F2}"/>
    <cellStyle name="Vírgula 6 2" xfId="136" xr:uid="{8A6EE60E-24B3-41A0-B35C-4CE949DE0425}"/>
    <cellStyle name="Vírgula 6 2 10" xfId="46443" xr:uid="{0BCBDD6E-DB51-4820-A3ED-4BEDA2519307}"/>
    <cellStyle name="Vírgula 6 2 11" xfId="44623" xr:uid="{AEF07FEE-8C3F-4804-9B22-1C305B43D093}"/>
    <cellStyle name="Vírgula 6 2 12" xfId="44165" xr:uid="{E5B59ACD-7BA9-4248-A224-4C7A4171F596}"/>
    <cellStyle name="Vírgula 6 2 13" xfId="52424" xr:uid="{B2F6EAE6-A71A-4101-B566-ECFBD1431AF5}"/>
    <cellStyle name="Vírgula 6 2 2" xfId="247" xr:uid="{FEE6F910-E311-4A71-B371-871A758C4A0D}"/>
    <cellStyle name="Vírgula 6 2 2 10" xfId="44488" xr:uid="{E2C1A69D-62E4-4C5D-8625-3225332558CB}"/>
    <cellStyle name="Vírgula 6 2 2 11" xfId="813" xr:uid="{350A0D36-AA44-4F87-B5A1-B1F976269B5C}"/>
    <cellStyle name="Vírgula 6 2 2 12" xfId="52534" xr:uid="{A0E66FC9-FE69-439E-BD75-B9712255A530}"/>
    <cellStyle name="Vírgula 6 2 2 2" xfId="461" xr:uid="{CBE98CAF-47CB-4C16-AF4E-E9CDB35A78ED}"/>
    <cellStyle name="Vírgula 6 2 2 2 2" xfId="2239" xr:uid="{C6A29C40-AD49-4290-8480-2353D8C877F4}"/>
    <cellStyle name="Vírgula 6 2 2 2 2 2" xfId="3949" xr:uid="{B6D54D02-D8A4-4A73-A9E0-37252EB82882}"/>
    <cellStyle name="Vírgula 6 2 2 2 2 2 2" xfId="52296" xr:uid="{6497ED51-2FEE-4D06-A0DF-25FAB6C9CCE5}"/>
    <cellStyle name="Vírgula 6 2 2 2 2 2 2 2" xfId="55746" xr:uid="{7CD304F2-9293-4118-9904-AB2614824C0F}"/>
    <cellStyle name="Vírgula 6 2 2 2 2 2 3" xfId="54033" xr:uid="{DC554345-EC65-412E-81AE-27787C4C67AB}"/>
    <cellStyle name="Vírgula 6 2 2 2 2 3" xfId="50590" xr:uid="{16DE723B-017E-4755-A994-6A239E8CEB57}"/>
    <cellStyle name="Vírgula 6 2 2 2 2 3 2" xfId="54887" xr:uid="{4EDB707E-525E-4407-9288-5E991757F3A3}"/>
    <cellStyle name="Vírgula 6 2 2 2 2 4" xfId="48350" xr:uid="{0E442243-FC4B-4A16-AAFC-0C1DA0AE9731}"/>
    <cellStyle name="Vírgula 6 2 2 2 2 5" xfId="53174" xr:uid="{2664CB8C-8F6B-4A6C-B323-3060379DB9A7}"/>
    <cellStyle name="Vírgula 6 2 2 2 3" xfId="3080" xr:uid="{0809F4AA-99BF-4F7E-BC1C-F60158CD78A6}"/>
    <cellStyle name="Vírgula 6 2 2 2 3 2" xfId="51429" xr:uid="{CC60E304-CCDD-4D5E-814E-98FD3F5C5A29}"/>
    <cellStyle name="Vírgula 6 2 2 2 3 2 2" xfId="55318" xr:uid="{91BB6CEE-4E37-4DFA-99AC-1E5324D3CF0C}"/>
    <cellStyle name="Vírgula 6 2 2 2 3 3" xfId="53605" xr:uid="{769690B0-876A-4AA8-AC67-1E792B5E81A4}"/>
    <cellStyle name="Vírgula 6 2 2 2 4" xfId="4514" xr:uid="{1A9FC8CE-BF28-42D8-9ECC-2017090A0C88}"/>
    <cellStyle name="Vírgula 6 2 2 2 4 2" xfId="54460" xr:uid="{879734E8-02F3-4D4E-BFE5-060ED706E770}"/>
    <cellStyle name="Vírgula 6 2 2 2 5" xfId="47481" xr:uid="{8C6EAB8B-EF80-41D3-9630-E3699A8C4DF3}"/>
    <cellStyle name="Vírgula 6 2 2 2 6" xfId="1368" xr:uid="{BDF636C7-BD4A-4ED3-8C6D-8F6E518A6199}"/>
    <cellStyle name="Vírgula 6 2 2 2 7" xfId="52747" xr:uid="{4C265E1C-C755-4CDE-A46D-07A4565C2F18}"/>
    <cellStyle name="Vírgula 6 2 2 3" xfId="1685" xr:uid="{182917B7-EFE4-4CBB-92D4-A383E7DB24C5}"/>
    <cellStyle name="Vírgula 6 2 2 3 2" xfId="3395" xr:uid="{755B8E98-5140-46B4-90D1-939F2FA5720E}"/>
    <cellStyle name="Vírgula 6 2 2 3 2 2" xfId="51744" xr:uid="{B51391B9-0711-4C9F-9FDB-D79DB83EA1F8}"/>
    <cellStyle name="Vírgula 6 2 2 3 2 2 2" xfId="55532" xr:uid="{4BD21E84-8BE1-4703-9431-43F9683D0652}"/>
    <cellStyle name="Vírgula 6 2 2 3 2 3" xfId="53819" xr:uid="{92A2E0AF-B09F-43A5-8174-0A1499A4D47F}"/>
    <cellStyle name="Vírgula 6 2 2 3 3" xfId="50060" xr:uid="{BAABED55-8501-4415-AC8D-C09C3701E888}"/>
    <cellStyle name="Vírgula 6 2 2 3 3 2" xfId="54674" xr:uid="{2CDA6ADC-F14A-4513-B0F3-8BFE256BB895}"/>
    <cellStyle name="Vírgula 6 2 2 3 4" xfId="47796" xr:uid="{0004F85C-8E9F-4DF6-8393-09BB271470FD}"/>
    <cellStyle name="Vírgula 6 2 2 3 5" xfId="52961" xr:uid="{03CF6508-00FE-4E54-8059-E98200CB156B}"/>
    <cellStyle name="Vírgula 6 2 2 4" xfId="2526" xr:uid="{7736A7C1-DDFE-49FF-8077-E7C86127C4B8}"/>
    <cellStyle name="Vírgula 6 2 2 4 2" xfId="50877" xr:uid="{A28BFF1E-0780-41DC-8DE5-6FF0AE76FF02}"/>
    <cellStyle name="Vírgula 6 2 2 4 2 2" xfId="55105" xr:uid="{C9F0FC2E-9BD5-4DE9-AF4C-5BBC94A7E791}"/>
    <cellStyle name="Vírgula 6 2 2 4 3" xfId="48637" xr:uid="{F31342B6-E8EC-4E32-8F43-1D77A4522004}"/>
    <cellStyle name="Vírgula 6 2 2 4 4" xfId="53392" xr:uid="{0C7E03B4-65BC-45D7-94E4-B0E55CF5D193}"/>
    <cellStyle name="Vírgula 6 2 2 5" xfId="4300" xr:uid="{2A37F8DC-332F-4B8E-9A4C-A82670E9F136}"/>
    <cellStyle name="Vírgula 6 2 2 5 2" xfId="46927" xr:uid="{D7150D17-7A02-4BF1-829F-3168B2A77363}"/>
    <cellStyle name="Vírgula 6 2 2 5 3" xfId="54247" xr:uid="{A22180D5-9EC9-4003-8C26-9805A7F70A74}"/>
    <cellStyle name="Vírgula 6 2 2 6" xfId="45788" xr:uid="{0CF3E975-AD06-4AB1-BE83-C650BB0D978A}"/>
    <cellStyle name="Vírgula 6 2 2 6 2" xfId="49248" xr:uid="{78B08A23-BB5B-4BF6-8514-B1331C5A44C5}"/>
    <cellStyle name="Vírgula 6 2 2 7" xfId="46256" xr:uid="{B6067E7E-5AD0-49A5-BC20-E55E4E91CDC8}"/>
    <cellStyle name="Vírgula 6 2 2 8" xfId="46591" xr:uid="{5F08A5CB-56F5-4FC2-9B68-86FEC3695607}"/>
    <cellStyle name="Vírgula 6 2 2 9" xfId="45088" xr:uid="{BF8B4CE8-384A-4472-BB6D-2095C6E0BF17}"/>
    <cellStyle name="Vírgula 6 2 3" xfId="351" xr:uid="{84A8FD4E-75D0-4EC7-9DB3-64F3524368FB}"/>
    <cellStyle name="Vírgula 6 2 3 10" xfId="664" xr:uid="{26B39A7D-4E74-4AE4-84D8-A69A1A4297B3}"/>
    <cellStyle name="Vírgula 6 2 3 11" xfId="52637" xr:uid="{06C9C751-C242-49F8-9714-56A51D544E10}"/>
    <cellStyle name="Vírgula 6 2 3 2" xfId="1220" xr:uid="{1FC63A0F-F6BB-4EFF-9727-785FA7F10397}"/>
    <cellStyle name="Vírgula 6 2 3 2 2" xfId="2091" xr:uid="{263985B1-E332-440B-A4D3-15EAD171BCD9}"/>
    <cellStyle name="Vírgula 6 2 3 2 2 2" xfId="3801" xr:uid="{B63F8EF0-8F80-4094-89FC-3670F39CFB12}"/>
    <cellStyle name="Vírgula 6 2 3 2 2 2 2" xfId="52148" xr:uid="{5FC39405-DD2E-4036-AF00-130BD77275DB}"/>
    <cellStyle name="Vírgula 6 2 3 2 2 2 3" xfId="55636" xr:uid="{C9C7F692-CD56-4478-B298-8A1F7787637D}"/>
    <cellStyle name="Vírgula 6 2 3 2 2 3" xfId="50451" xr:uid="{3FA26B21-71DB-42F9-BD6C-01489B8CCBDA}"/>
    <cellStyle name="Vírgula 6 2 3 2 2 4" xfId="48202" xr:uid="{E7DA2A18-E274-43DD-AB6F-3C3D7976CE5C}"/>
    <cellStyle name="Vírgula 6 2 3 2 2 5" xfId="53923" xr:uid="{B8F28E62-C3E3-418B-B8BA-65129EF8FA28}"/>
    <cellStyle name="Vírgula 6 2 3 2 3" xfId="2932" xr:uid="{836F6977-9EB0-4A1F-AD6A-1A20F146DB85}"/>
    <cellStyle name="Vírgula 6 2 3 2 3 2" xfId="51281" xr:uid="{E5037E2D-80EC-4C09-AA6E-8644B81E5AB8}"/>
    <cellStyle name="Vírgula 6 2 3 2 3 3" xfId="54777" xr:uid="{1AE02CC5-7308-4CAD-B8B2-FAE4B5BFCDF8}"/>
    <cellStyle name="Vírgula 6 2 3 2 4" xfId="49636" xr:uid="{A4D87858-E0B1-4262-8479-89F6D47AFD91}"/>
    <cellStyle name="Vírgula 6 2 3 2 5" xfId="47333" xr:uid="{E74AB9EC-0303-4E3C-BDCC-C07DA573FE88}"/>
    <cellStyle name="Vírgula 6 2 3 2 6" xfId="53064" xr:uid="{76084891-C104-4524-A281-46251C4F8D86}"/>
    <cellStyle name="Vírgula 6 2 3 3" xfId="1537" xr:uid="{374DD2B2-0110-43DE-A75C-9CABFCFCB9C3}"/>
    <cellStyle name="Vírgula 6 2 3 3 2" xfId="3247" xr:uid="{B6866B97-81AB-4C98-8E11-01C4058D6C12}"/>
    <cellStyle name="Vírgula 6 2 3 3 2 2" xfId="51596" xr:uid="{B8521BC3-D796-4B56-81F9-25199D90F87D}"/>
    <cellStyle name="Vírgula 6 2 3 3 2 3" xfId="55208" xr:uid="{D6E1175D-1328-4D20-AC28-877EA4F16C2E}"/>
    <cellStyle name="Vírgula 6 2 3 3 3" xfId="49921" xr:uid="{5F1BB1D0-B437-4638-9E41-D33B1D4A9D80}"/>
    <cellStyle name="Vírgula 6 2 3 3 4" xfId="47648" xr:uid="{363D9304-EB51-4648-961D-F67E562B0B53}"/>
    <cellStyle name="Vírgula 6 2 3 3 5" xfId="53495" xr:uid="{D0D8A37B-F775-4BD6-9282-3170BF5F8900}"/>
    <cellStyle name="Vírgula 6 2 3 4" xfId="2378" xr:uid="{2E8A65D0-F6D0-47B4-8FF7-38D48DB69F54}"/>
    <cellStyle name="Vírgula 6 2 3 4 2" xfId="50729" xr:uid="{573FAA69-9CA6-48B5-A7BF-E93AE694FCB7}"/>
    <cellStyle name="Vírgula 6 2 3 4 3" xfId="48489" xr:uid="{5A4CB9B2-E03E-4621-81A2-E8B82C0A75A1}"/>
    <cellStyle name="Vírgula 6 2 3 4 4" xfId="54350" xr:uid="{ADB7958A-2087-460D-958A-185592BA22A5}"/>
    <cellStyle name="Vírgula 6 2 3 5" xfId="4404" xr:uid="{ED0B436D-0917-4450-8190-00D95DCE2AC0}"/>
    <cellStyle name="Vírgula 6 2 3 5 2" xfId="49100" xr:uid="{EA042AC0-3342-4085-9554-AEF82CEEF2BA}"/>
    <cellStyle name="Vírgula 6 2 3 6" xfId="46108" xr:uid="{335B8128-D411-464D-AC16-5729AD72684E}"/>
    <cellStyle name="Vírgula 6 2 3 7" xfId="46779" xr:uid="{FC427C95-F6C6-4B5E-B106-7E50D69551CF}"/>
    <cellStyle name="Vírgula 6 2 3 8" xfId="44979" xr:uid="{FEA0E644-0469-4BF2-B905-F9EFF31B826B}"/>
    <cellStyle name="Vírgula 6 2 3 9" xfId="44347" xr:uid="{E2E74336-5A96-4A91-A436-D5057D46E41C}"/>
    <cellStyle name="Vírgula 6 2 4" xfId="1024" xr:uid="{4778A98F-3E42-42F2-A130-DF8FEE0A085D}"/>
    <cellStyle name="Vírgula 6 2 4 2" xfId="1895" xr:uid="{DE696BA2-D0CC-4F66-8775-7EB34DFD2FC7}"/>
    <cellStyle name="Vírgula 6 2 4 2 2" xfId="3605" xr:uid="{2C8EFF82-C08C-4479-A621-895B4C2BA0DE}"/>
    <cellStyle name="Vírgula 6 2 4 2 2 2" xfId="51952" xr:uid="{32F29305-8A87-42D8-AF73-1EBF64D26B1A}"/>
    <cellStyle name="Vírgula 6 2 4 2 2 3" xfId="55422" xr:uid="{54E895ED-F90E-4B6F-86BE-C461E3F76421}"/>
    <cellStyle name="Vírgula 6 2 4 2 3" xfId="50258" xr:uid="{AA088B49-9D1E-44AC-B079-B9BE5424AED8}"/>
    <cellStyle name="Vírgula 6 2 4 2 4" xfId="48006" xr:uid="{1C74680C-B820-46E7-9A29-A28F18EDB462}"/>
    <cellStyle name="Vírgula 6 2 4 2 5" xfId="53709" xr:uid="{B06D8B55-20E2-4977-81CB-0763FCE4A0C2}"/>
    <cellStyle name="Vírgula 6 2 4 3" xfId="2736" xr:uid="{4F4890BF-D54A-4EDE-9F1B-43231D4D619E}"/>
    <cellStyle name="Vírgula 6 2 4 3 2" xfId="51085" xr:uid="{408EE22E-A25B-462D-9D64-1772743E00A3}"/>
    <cellStyle name="Vírgula 6 2 4 3 3" xfId="48835" xr:uid="{7961D97B-22D1-4147-ABDA-B68198BAD92D}"/>
    <cellStyle name="Vírgula 6 2 4 3 4" xfId="54564" xr:uid="{C5A35984-6C73-46DC-B7AC-F82D8371D766}"/>
    <cellStyle name="Vírgula 6 2 4 4" xfId="45571" xr:uid="{B9ACD261-3C7A-419B-A5AC-ACFC2B941F20}"/>
    <cellStyle name="Vírgula 6 2 4 4 2" xfId="49452" xr:uid="{6F47DC84-F356-4542-85F0-26B4855524C7}"/>
    <cellStyle name="Vírgula 6 2 4 5" xfId="46010" xr:uid="{7FC11ACF-232A-4350-A834-D61DAEEE72DD}"/>
    <cellStyle name="Vírgula 6 2 4 6" xfId="47137" xr:uid="{21BD75F3-343F-4C89-9EFD-5C08E16DBC4F}"/>
    <cellStyle name="Vírgula 6 2 4 7" xfId="44887" xr:uid="{9B29FCB9-40D5-4FAD-BDDF-0A727885DC03}"/>
    <cellStyle name="Vírgula 6 2 4 8" xfId="44255" xr:uid="{35C24E06-1192-4277-BECB-7C3DCB33FCF4}"/>
    <cellStyle name="Vírgula 6 2 4 9" xfId="52851" xr:uid="{C8D1E9D0-A826-4F0A-BB3A-56E78CBC7569}"/>
    <cellStyle name="Vírgula 6 2 5" xfId="1122" xr:uid="{DA92044B-1E98-4135-B0BC-C943192F6794}"/>
    <cellStyle name="Vírgula 6 2 5 2" xfId="1993" xr:uid="{B283EC43-B2AE-456E-AA8D-0A318A5DCF68}"/>
    <cellStyle name="Vírgula 6 2 5 2 2" xfId="3703" xr:uid="{115F7F7D-EC67-48E3-82F8-836778F4C518}"/>
    <cellStyle name="Vírgula 6 2 5 2 2 2" xfId="52050" xr:uid="{858BC091-5E27-45ED-B6E6-FDF164A3EE5B}"/>
    <cellStyle name="Vírgula 6 2 5 2 3" xfId="50356" xr:uid="{BC94E09E-3E9B-47FA-B936-6C9ADF938D9A}"/>
    <cellStyle name="Vírgula 6 2 5 2 4" xfId="48104" xr:uid="{991B5FBB-18C0-43E1-B8B3-9B9BCD2BCCBF}"/>
    <cellStyle name="Vírgula 6 2 5 2 5" xfId="54995" xr:uid="{17B2AD46-CCC8-4812-8376-4B06F0443BFB}"/>
    <cellStyle name="Vírgula 6 2 5 3" xfId="2834" xr:uid="{2B0A908A-2851-4085-8E5E-4B673D806EDD}"/>
    <cellStyle name="Vírgula 6 2 5 3 2" xfId="51183" xr:uid="{1E5B95DA-8E3F-4AA9-B67F-4BFC8BBED370}"/>
    <cellStyle name="Vírgula 6 2 5 3 3" xfId="48881" xr:uid="{78935788-54DA-47FE-893C-7C1199F1454B}"/>
    <cellStyle name="Vírgula 6 2 5 4" xfId="49547" xr:uid="{EEBF496D-4561-4A2A-80D5-1CFCCB4D110F}"/>
    <cellStyle name="Vírgula 6 2 5 5" xfId="47235" xr:uid="{B7BAC49C-A2AA-460D-A7F6-B93911F5B38C}"/>
    <cellStyle name="Vírgula 6 2 5 6" xfId="44800" xr:uid="{E97441B4-8494-4770-8E99-38AA6352CC67}"/>
    <cellStyle name="Vírgula 6 2 5 7" xfId="53282" xr:uid="{91D43D5A-845E-4E5A-BEB9-C03FDD9236C0}"/>
    <cellStyle name="Vírgula 6 2 6" xfId="4189" xr:uid="{5B27AE3A-2A6C-4A09-ADCE-045F47E12E30}"/>
    <cellStyle name="Vírgula 6 2 6 2" xfId="46681" xr:uid="{EE4E0DC7-8309-4584-A363-E6C6D73FCF12}"/>
    <cellStyle name="Vírgula 6 2 6 3" xfId="54137" xr:uid="{AF9F8F33-6423-4968-B6B4-9029C93BDDDA}"/>
    <cellStyle name="Vírgula 6 2 7" xfId="44017" xr:uid="{FA10D75A-46B7-41E9-AD00-C67642B92E15}"/>
    <cellStyle name="Vírgula 6 2 7 2" xfId="45170" xr:uid="{FA95E730-460A-406D-BF86-ADD239C14297}"/>
    <cellStyle name="Vírgula 6 2 8" xfId="45488" xr:uid="{343C7BD6-5B89-4AD9-A315-2DCE719743A9}"/>
    <cellStyle name="Vírgula 6 2 9" xfId="45920" xr:uid="{01AA42BD-9899-4C74-9993-63782B12D9BD}"/>
    <cellStyle name="Vírgula 6 3" xfId="89" xr:uid="{35DC759A-2647-4DDF-87B9-C5A445A359F2}"/>
    <cellStyle name="Vírgula 6 3 10" xfId="44569" xr:uid="{7EC0BF7B-3576-4547-A14F-82948FCD1699}"/>
    <cellStyle name="Vírgula 6 3 11" xfId="44111" xr:uid="{CC3AF0D4-CBB6-4011-9511-C232183C6F3A}"/>
    <cellStyle name="Vírgula 6 3 12" xfId="759" xr:uid="{3BDAA9D3-E367-4CDB-BF69-55B581E1BA13}"/>
    <cellStyle name="Vírgula 6 3 13" xfId="52378" xr:uid="{02777ABF-AE87-4296-A88E-36798BAE2A17}"/>
    <cellStyle name="Vírgula 6 3 2" xfId="201" xr:uid="{AC4D2811-9F5B-4C8D-A453-33EA9360C55A}"/>
    <cellStyle name="Vírgula 6 3 2 10" xfId="52488" xr:uid="{D48226AA-88BE-4C72-B2E9-8450F28397CF}"/>
    <cellStyle name="Vírgula 6 3 2 2" xfId="415" xr:uid="{0072DC8F-2D44-4F68-B159-05C173B0D2D1}"/>
    <cellStyle name="Vírgula 6 3 2 2 2" xfId="3476" xr:uid="{D9214C17-051D-41C9-A29D-0432E4587556}"/>
    <cellStyle name="Vírgula 6 3 2 2 2 2" xfId="51823" xr:uid="{D470573B-99DE-4575-9BB2-193465EE9D5F}"/>
    <cellStyle name="Vírgula 6 3 2 2 2 2 2" xfId="55700" xr:uid="{895D118F-1033-432F-ACBE-3999603A852C}"/>
    <cellStyle name="Vírgula 6 3 2 2 2 2 3" xfId="53987" xr:uid="{B8C9BA80-01FA-4E05-8491-4BCF1CC48DFA}"/>
    <cellStyle name="Vírgula 6 3 2 2 2 3" xfId="54841" xr:uid="{F8864C5B-9D91-4287-BA6B-D8BF0E5973EB}"/>
    <cellStyle name="Vírgula 6 3 2 2 2 4" xfId="53128" xr:uid="{C7FB3F76-FACB-4AC5-ABD5-B3C61C652944}"/>
    <cellStyle name="Vírgula 6 3 2 2 3" xfId="4468" xr:uid="{CA51DC20-64B1-42BF-9ED3-4FAFA19C479F}"/>
    <cellStyle name="Vírgula 6 3 2 2 3 2" xfId="55272" xr:uid="{26202F0E-1488-46DA-BDB1-0789FE56B57E}"/>
    <cellStyle name="Vírgula 6 3 2 2 3 3" xfId="53559" xr:uid="{81EFFC89-1729-45DD-BEC8-BA99760E03AF}"/>
    <cellStyle name="Vírgula 6 3 2 2 4" xfId="47877" xr:uid="{7C5093BA-84F7-4F03-BACF-A52E65C29A1C}"/>
    <cellStyle name="Vírgula 6 3 2 2 4 2" xfId="54414" xr:uid="{F92BD019-A491-494F-ACBD-C7604919A783}"/>
    <cellStyle name="Vírgula 6 3 2 2 5" xfId="1766" xr:uid="{9E30A398-885B-4F83-B26E-5E5AD3663F4E}"/>
    <cellStyle name="Vírgula 6 3 2 2 6" xfId="52701" xr:uid="{1FB4F675-56CB-44E7-98B7-0B5C4605DD3B}"/>
    <cellStyle name="Vírgula 6 3 2 3" xfId="2607" xr:uid="{A7724539-6E00-4103-A01B-39DAF5C6508F}"/>
    <cellStyle name="Vírgula 6 3 2 3 2" xfId="50956" xr:uid="{0F9EE906-A98B-4E02-A8A3-BA4DF45E57B5}"/>
    <cellStyle name="Vírgula 6 3 2 3 2 2" xfId="55486" xr:uid="{8011C4BA-B4E3-4DB4-AEA6-D34A7C89184A}"/>
    <cellStyle name="Vírgula 6 3 2 3 2 3" xfId="53773" xr:uid="{E9910DBC-4F04-465D-87EF-53871671DB24}"/>
    <cellStyle name="Vírgula 6 3 2 3 3" xfId="48713" xr:uid="{8D09C22B-07AE-4949-AE67-3F2FEBBD70F8}"/>
    <cellStyle name="Vírgula 6 3 2 3 3 2" xfId="54628" xr:uid="{4528245B-64E3-4CF2-B494-147B6695F5D5}"/>
    <cellStyle name="Vírgula 6 3 2 3 4" xfId="52915" xr:uid="{D397518E-5B85-4313-B6A0-1459DA6D84CF}"/>
    <cellStyle name="Vírgula 6 3 2 4" xfId="4254" xr:uid="{52631A60-41D5-41EA-BFF9-84D6621A58E0}"/>
    <cellStyle name="Vírgula 6 3 2 4 2" xfId="49324" xr:uid="{D3D9C630-FB4B-4417-81B4-4AFDEAA96DEB}"/>
    <cellStyle name="Vírgula 6 3 2 4 2 2" xfId="55059" xr:uid="{487B9A39-C1DB-4F78-AF7A-A03BC4C076ED}"/>
    <cellStyle name="Vírgula 6 3 2 4 3" xfId="53346" xr:uid="{683B08A9-EE69-4A76-A471-9B343326BC5D}"/>
    <cellStyle name="Vírgula 6 3 2 5" xfId="46202" xr:uid="{595681D8-D33B-4639-98E4-FB712A2C0DEB}"/>
    <cellStyle name="Vírgula 6 3 2 5 2" xfId="54201" xr:uid="{3BAC35D7-4D04-4348-9E24-4D689836A030}"/>
    <cellStyle name="Vírgula 6 3 2 6" xfId="47008" xr:uid="{4538473C-646D-4CCF-9667-82283B0CC0E6}"/>
    <cellStyle name="Vírgula 6 3 2 7" xfId="45035" xr:uid="{160D1AB0-9E7C-4F31-B333-E50D224A57DD}"/>
    <cellStyle name="Vírgula 6 3 2 8" xfId="44435" xr:uid="{428BC30B-D639-42D0-90A0-04D6CAA02983}"/>
    <cellStyle name="Vírgula 6 3 2 9" xfId="894" xr:uid="{68D64A2F-F3F7-460D-BEB0-2D90ECB8CE3E}"/>
    <cellStyle name="Vírgula 6 3 3" xfId="305" xr:uid="{8E0CA1D7-645F-401B-9BC4-65E1E6A2C647}"/>
    <cellStyle name="Vírgula 6 3 3 2" xfId="2185" xr:uid="{7FE40484-3B6D-4E57-BC32-0E7FB6406377}"/>
    <cellStyle name="Vírgula 6 3 3 2 2" xfId="3895" xr:uid="{19046A28-AC46-4BF7-B497-C7EC409608B6}"/>
    <cellStyle name="Vírgula 6 3 3 2 2 2" xfId="52242" xr:uid="{0D612F09-0B50-4771-ACFE-18FC303694EE}"/>
    <cellStyle name="Vírgula 6 3 3 2 2 2 2" xfId="55590" xr:uid="{A4926201-1E5F-4D0B-806B-01DC9D2689CB}"/>
    <cellStyle name="Vírgula 6 3 3 2 2 3" xfId="53877" xr:uid="{ED712537-5FC6-4A78-838D-048B121B4827}"/>
    <cellStyle name="Vírgula 6 3 3 2 3" xfId="50539" xr:uid="{B61C5589-0EAA-4981-B127-E1D59A6EA73A}"/>
    <cellStyle name="Vírgula 6 3 3 2 3 2" xfId="54731" xr:uid="{E77C8A5A-301C-463D-8799-2FFCFFB60E85}"/>
    <cellStyle name="Vírgula 6 3 3 2 4" xfId="48296" xr:uid="{7A7E2169-CD39-4CB3-A39A-BEE3DFAE6FF0}"/>
    <cellStyle name="Vírgula 6 3 3 2 5" xfId="53018" xr:uid="{439924DE-3F29-4B37-8204-8F1EFACC4820}"/>
    <cellStyle name="Vírgula 6 3 3 3" xfId="3026" xr:uid="{5EF30E40-7756-4F7B-A11D-A32CC2128B4C}"/>
    <cellStyle name="Vírgula 6 3 3 3 2" xfId="51375" xr:uid="{3F8109DD-11FE-44B3-88B4-AFEAF8673EDB}"/>
    <cellStyle name="Vírgula 6 3 3 3 2 2" xfId="55162" xr:uid="{EC67DE8A-B00D-4496-9EAA-3B6D1A592EB0}"/>
    <cellStyle name="Vírgula 6 3 3 3 3" xfId="48925" xr:uid="{56F4F69B-21C0-4A02-8171-0247FC8E3BEC}"/>
    <cellStyle name="Vírgula 6 3 3 3 4" xfId="53449" xr:uid="{DF132753-4B03-4B1C-9CD6-463146B053B6}"/>
    <cellStyle name="Vírgula 6 3 3 4" xfId="4358" xr:uid="{C8DC4886-DBCF-4F02-992F-D8E109980945}"/>
    <cellStyle name="Vírgula 6 3 3 4 2" xfId="54304" xr:uid="{DF808021-300E-4531-81C1-1240136C240C}"/>
    <cellStyle name="Vírgula 6 3 3 5" xfId="47427" xr:uid="{823B9190-F9C5-4E6E-9089-E15DB5D49279}"/>
    <cellStyle name="Vírgula 6 3 3 6" xfId="44748" xr:uid="{18A3590D-4450-4687-9712-B83B08A5F570}"/>
    <cellStyle name="Vírgula 6 3 3 7" xfId="1314" xr:uid="{3A54BC3B-8D92-437B-98AA-8F3B0D6831B0}"/>
    <cellStyle name="Vírgula 6 3 3 8" xfId="52591" xr:uid="{CF7AE4D3-1E09-455D-9584-BF0DE1BBCB61}"/>
    <cellStyle name="Vírgula 6 3 4" xfId="1631" xr:uid="{0E4A1E7E-A1D8-4FBD-8F96-EEF81E8A4E51}"/>
    <cellStyle name="Vírgula 6 3 4 2" xfId="3341" xr:uid="{EDF086CF-0DDE-4B1A-9370-7F993E9F338A}"/>
    <cellStyle name="Vírgula 6 3 4 2 2" xfId="51690" xr:uid="{BDE8EFC9-56D7-4E29-BF68-E5176485B3CE}"/>
    <cellStyle name="Vírgula 6 3 4 2 2 2" xfId="55376" xr:uid="{D156D96C-D3CF-4512-B635-5BC4FAB48399}"/>
    <cellStyle name="Vírgula 6 3 4 2 3" xfId="53663" xr:uid="{28DB1FE8-4DB2-41C5-87E5-CCD0D5402811}"/>
    <cellStyle name="Vírgula 6 3 4 3" xfId="50009" xr:uid="{A2E5ADC9-043B-4ABB-9C3E-6434FF1D601E}"/>
    <cellStyle name="Vírgula 6 3 4 3 2" xfId="54518" xr:uid="{576AA221-4829-4145-B3DC-F48FCC76AA74}"/>
    <cellStyle name="Vírgula 6 3 4 4" xfId="47742" xr:uid="{0E08D8D5-AAEF-4DA0-8252-69B5DD914C07}"/>
    <cellStyle name="Vírgula 6 3 4 5" xfId="45361" xr:uid="{123E8030-A7A4-4738-8939-47BD235AE467}"/>
    <cellStyle name="Vírgula 6 3 4 6" xfId="52805" xr:uid="{A2B1A0E3-1D8D-455E-89B8-79B8C3F68E25}"/>
    <cellStyle name="Vírgula 6 3 5" xfId="2472" xr:uid="{97348F89-32A3-4584-BAB4-7E88E02EA167}"/>
    <cellStyle name="Vírgula 6 3 5 2" xfId="50823" xr:uid="{DE2B19F4-5E20-4D89-9F2B-30605E7E2C42}"/>
    <cellStyle name="Vírgula 6 3 5 2 2" xfId="54949" xr:uid="{8F7AC3F4-E20B-40BE-8400-E970D4F60D15}"/>
    <cellStyle name="Vírgula 6 3 5 3" xfId="48583" xr:uid="{EB9AC0F1-52F5-4C66-A131-4DD50BA80683}"/>
    <cellStyle name="Vírgula 6 3 5 4" xfId="53236" xr:uid="{8D8ABB33-523A-41B9-AD92-65B861275061}"/>
    <cellStyle name="Vírgula 6 3 6" xfId="4142" xr:uid="{C3F88A02-6450-4716-8650-D84DEAB626B3}"/>
    <cellStyle name="Vírgula 6 3 6 2" xfId="46873" xr:uid="{08E8D6EA-A78A-4C48-97D0-628C3039F68D}"/>
    <cellStyle name="Vírgula 6 3 6 3" xfId="54091" xr:uid="{F793E1F1-FD92-452B-BEBC-2C41C48073F7}"/>
    <cellStyle name="Vírgula 6 3 7" xfId="45435" xr:uid="{7300DEF1-39C3-484B-9936-1DF58EA2836E}"/>
    <cellStyle name="Vírgula 6 3 7 2" xfId="49194" xr:uid="{00E1D7FE-CA3E-484B-B8AB-BC24DFF8F6EE}"/>
    <cellStyle name="Vírgula 6 3 8" xfId="45866" xr:uid="{4E6B1932-5BEC-4FC8-9960-68D8D6ECF507}"/>
    <cellStyle name="Vírgula 6 3 9" xfId="46537" xr:uid="{4FB89036-35BD-4CBA-B47C-6BAEA11E3550}"/>
    <cellStyle name="Vírgula 6 4" xfId="170" xr:uid="{D2B7533B-6A1F-417D-A483-6E4AFF550C3D}"/>
    <cellStyle name="Vírgula 6 4 10" xfId="44665" xr:uid="{89983DB8-1B80-4D27-AD7F-81FEC8DF9CD8}"/>
    <cellStyle name="Vírgula 6 4 11" xfId="44387" xr:uid="{5070FBBB-4DE7-423F-9696-F7CD59D6886E}"/>
    <cellStyle name="Vírgula 6 4 12" xfId="705" xr:uid="{0C5C6733-1DBF-4152-8CEB-FE0A0E5BCB71}"/>
    <cellStyle name="Vírgula 6 4 13" xfId="52457" xr:uid="{F797EF5F-D9FF-41A5-BECF-9C0ACF30A8A1}"/>
    <cellStyle name="Vírgula 6 4 2" xfId="384" xr:uid="{B9D0FBF7-411D-44EB-B8C4-9D81C4A10C63}"/>
    <cellStyle name="Vírgula 6 4 2 2" xfId="1728" xr:uid="{888A66E6-0010-4145-B75E-D90B98B40358}"/>
    <cellStyle name="Vírgula 6 4 2 2 2" xfId="3438" xr:uid="{CE4538EF-13C4-4E72-82D4-E144F5AE5702}"/>
    <cellStyle name="Vírgula 6 4 2 2 2 2" xfId="51786" xr:uid="{EDAB266D-16BC-427E-B9BD-E3BDA0FAE0A3}"/>
    <cellStyle name="Vírgula 6 4 2 2 2 2 2" xfId="55669" xr:uid="{32ABAFE9-D39A-4402-9895-C1F2B75EB819}"/>
    <cellStyle name="Vírgula 6 4 2 2 2 3" xfId="53956" xr:uid="{6634742E-B75E-4A52-9AAD-E913B1165C99}"/>
    <cellStyle name="Vírgula 6 4 2 2 3" xfId="50101" xr:uid="{79912E5F-6CDE-403F-B9E9-B1C75AE80EF1}"/>
    <cellStyle name="Vírgula 6 4 2 2 3 2" xfId="54810" xr:uid="{1A713710-58B4-4304-BCD1-4D369EBA6B08}"/>
    <cellStyle name="Vírgula 6 4 2 2 4" xfId="47839" xr:uid="{8E1F088C-10B6-4337-8B27-4E5ACE971284}"/>
    <cellStyle name="Vírgula 6 4 2 2 5" xfId="53097" xr:uid="{8CB17294-2FC2-4B39-91F6-408A34372F64}"/>
    <cellStyle name="Vírgula 6 4 2 3" xfId="2569" xr:uid="{033F997B-D26C-40AA-8CD4-7E80573B9C24}"/>
    <cellStyle name="Vírgula 6 4 2 3 2" xfId="50919" xr:uid="{A7F594F3-B568-449D-BE0B-D9C2E565CAAB}"/>
    <cellStyle name="Vírgula 6 4 2 3 2 2" xfId="55241" xr:uid="{29036317-ABAF-45C6-8B6F-7B446515C006}"/>
    <cellStyle name="Vírgula 6 4 2 3 3" xfId="48676" xr:uid="{45E03190-DED8-43C7-9BD9-7EC27077F5C5}"/>
    <cellStyle name="Vírgula 6 4 2 3 4" xfId="53528" xr:uid="{F16D3213-CA52-4516-8E35-778061009B72}"/>
    <cellStyle name="Vírgula 6 4 2 4" xfId="4437" xr:uid="{8A8949AD-7FD5-458A-A602-BBD320B5BA92}"/>
    <cellStyle name="Vírgula 6 4 2 4 2" xfId="54383" xr:uid="{5A420D53-09A8-4466-9848-E7248D024983}"/>
    <cellStyle name="Vírgula 6 4 2 5" xfId="46970" xr:uid="{8A4A52D9-B4E5-4F21-8A28-897192CB6EBE}"/>
    <cellStyle name="Vírgula 6 4 2 6" xfId="856" xr:uid="{DB34309C-72C4-431E-81CF-C3A07C21017E}"/>
    <cellStyle name="Vírgula 6 4 2 7" xfId="52670" xr:uid="{96A4BDCE-8AB2-4E50-83EB-463E51CD1CD1}"/>
    <cellStyle name="Vírgula 6 4 3" xfId="1261" xr:uid="{A4E41650-670D-4AFD-BEEE-E645BABC6151}"/>
    <cellStyle name="Vírgula 6 4 3 2" xfId="2132" xr:uid="{7EADD8C7-3149-4F4C-8689-D655AB8688B7}"/>
    <cellStyle name="Vírgula 6 4 3 2 2" xfId="3842" xr:uid="{FF089CAE-34B7-4CA2-BDF7-BC51C6B642AC}"/>
    <cellStyle name="Vírgula 6 4 3 2 2 2" xfId="52189" xr:uid="{0FE88605-833E-4476-9371-186E3D57AE1A}"/>
    <cellStyle name="Vírgula 6 4 3 2 2 3" xfId="55455" xr:uid="{2A004709-1FDE-4D5A-A434-8C8A75578F53}"/>
    <cellStyle name="Vírgula 6 4 3 2 3" xfId="50490" xr:uid="{70FA9ECC-7FB0-4764-A256-4B9772B7196C}"/>
    <cellStyle name="Vírgula 6 4 3 2 4" xfId="48243" xr:uid="{DCDA18FD-BF98-49D2-802C-CD274D13C45D}"/>
    <cellStyle name="Vírgula 6 4 3 2 5" xfId="53742" xr:uid="{8DCF9083-9077-4EFC-9A3B-E506E839B5B7}"/>
    <cellStyle name="Vírgula 6 4 3 3" xfId="2973" xr:uid="{B63BF69E-8257-493B-92BD-469E9BAD3971}"/>
    <cellStyle name="Vírgula 6 4 3 3 2" xfId="51322" xr:uid="{9C5987B6-0AF7-4928-B7FD-7A810DF2797A}"/>
    <cellStyle name="Vírgula 6 4 3 3 3" xfId="54597" xr:uid="{9705E3E9-2CE3-43E7-A912-6C45AC9E2DDD}"/>
    <cellStyle name="Vírgula 6 4 3 4" xfId="49674" xr:uid="{3EB31638-187D-4BBF-89CD-898C05415718}"/>
    <cellStyle name="Vírgula 6 4 3 5" xfId="47374" xr:uid="{63F31883-F093-4762-AD5A-4FD0DA32DD94}"/>
    <cellStyle name="Vírgula 6 4 3 6" xfId="52884" xr:uid="{AD3A4760-175A-4E1B-A384-7835AA46836B}"/>
    <cellStyle name="Vírgula 6 4 4" xfId="1578" xr:uid="{AA32231F-6712-47C1-8F3A-2265F3CA7792}"/>
    <cellStyle name="Vírgula 6 4 4 2" xfId="3288" xr:uid="{72460045-602A-4AA7-891A-75EE5B8E3A5C}"/>
    <cellStyle name="Vírgula 6 4 4 2 2" xfId="51637" xr:uid="{AA70F46D-311E-44EB-A040-890CCE2EA3CD}"/>
    <cellStyle name="Vírgula 6 4 4 2 3" xfId="55028" xr:uid="{C82CA21C-2997-47FE-875F-CE1683E63B67}"/>
    <cellStyle name="Vírgula 6 4 4 3" xfId="49960" xr:uid="{66FDD093-C69E-4110-A26D-669D9FC37C06}"/>
    <cellStyle name="Vírgula 6 4 4 4" xfId="47689" xr:uid="{06D0F11F-B553-4C26-9050-7402815AFAF6}"/>
    <cellStyle name="Vírgula 6 4 4 5" xfId="53315" xr:uid="{01F73DA7-AEAE-427A-886F-8394C4EB0DF7}"/>
    <cellStyle name="Vírgula 6 4 5" xfId="2419" xr:uid="{763085DF-664F-446B-9002-E2E16B92A116}"/>
    <cellStyle name="Vírgula 6 4 5 2" xfId="50770" xr:uid="{A102F809-CBAB-4C40-BBD5-C181807117D0}"/>
    <cellStyle name="Vírgula 6 4 5 3" xfId="48530" xr:uid="{4DBC2500-18ED-4EC8-83D6-E77E48382208}"/>
    <cellStyle name="Vírgula 6 4 5 4" xfId="54170" xr:uid="{83FDB83E-E7EC-49E2-B6B8-DD51CF067BC2}"/>
    <cellStyle name="Vírgula 6 4 6" xfId="4223" xr:uid="{8F6A9F6D-3515-4423-AC8B-6E654AC7DC2D}"/>
    <cellStyle name="Vírgula 6 4 6 2" xfId="46820" xr:uid="{A2ED9BE9-7873-4CB5-8D15-C6AED76A67B2}"/>
    <cellStyle name="Vírgula 6 4 7" xfId="45693" xr:uid="{A068A7CF-B4FE-4309-A248-D0BB537399B1}"/>
    <cellStyle name="Vírgula 6 4 7 2" xfId="49141" xr:uid="{38C514F1-A67C-4F18-B9EA-84A3DAE0169D}"/>
    <cellStyle name="Vírgula 6 4 8" xfId="46149" xr:uid="{19931599-D2E5-47F4-AED9-B96E6DE48843}"/>
    <cellStyle name="Vírgula 6 4 9" xfId="46484" xr:uid="{FD5F0E9A-0E3C-434B-A51A-480672603C2F}"/>
    <cellStyle name="Vírgula 6 5" xfId="274" xr:uid="{0A668FDC-66EE-4CC1-AB5A-5B9F5028AA3E}"/>
    <cellStyle name="Vírgula 6 5 10" xfId="44323" xr:uid="{D5E2D6DC-C42D-4FF1-A6C4-5255C5B03C1D}"/>
    <cellStyle name="Vírgula 6 5 11" xfId="638" xr:uid="{EB947126-66E5-4430-B300-FE3A77B800F3}"/>
    <cellStyle name="Vírgula 6 5 12" xfId="52560" xr:uid="{8E0944F6-8359-4497-B402-9A2324195370}"/>
    <cellStyle name="Vírgula 6 5 2" xfId="1194" xr:uid="{39D125B6-198C-49C2-8BF7-21586684CFA5}"/>
    <cellStyle name="Vírgula 6 5 2 2" xfId="2065" xr:uid="{80D0336E-8ED5-491A-9794-7A7AD3AA9EC6}"/>
    <cellStyle name="Vírgula 6 5 2 2 2" xfId="3775" xr:uid="{EAC01293-B5BF-4A3E-ACE5-91BC7E9618A7}"/>
    <cellStyle name="Vírgula 6 5 2 2 2 2" xfId="52122" xr:uid="{9F2E40C8-A394-4409-A367-391B4B9A345E}"/>
    <cellStyle name="Vírgula 6 5 2 2 2 3" xfId="55559" xr:uid="{55B1961D-4695-4632-8A1A-C01CACF44AFA}"/>
    <cellStyle name="Vírgula 6 5 2 2 3" xfId="50426" xr:uid="{57D86A66-0DE6-4EAF-A7F2-AF704A278C45}"/>
    <cellStyle name="Vírgula 6 5 2 2 4" xfId="48176" xr:uid="{67A626F9-ECE5-48CE-A791-F6E649999AAF}"/>
    <cellStyle name="Vírgula 6 5 2 2 5" xfId="53846" xr:uid="{CBE7CF73-0FB5-4F6C-90B8-C57F9DBF640A}"/>
    <cellStyle name="Vírgula 6 5 2 3" xfId="2906" xr:uid="{7935B0BD-D054-47FA-A802-59E2F0BF40DD}"/>
    <cellStyle name="Vírgula 6 5 2 3 2" xfId="51255" xr:uid="{2D233147-8149-41DE-8686-7DC8A8FBF7D8}"/>
    <cellStyle name="Vírgula 6 5 2 3 3" xfId="54700" xr:uid="{D0C92F08-F732-465D-A420-C7F5180706D6}"/>
    <cellStyle name="Vírgula 6 5 2 4" xfId="49613" xr:uid="{C4B9D15A-9D9A-48C4-8C46-809201B582D0}"/>
    <cellStyle name="Vírgula 6 5 2 5" xfId="47307" xr:uid="{B307CC61-D590-4B59-B100-945F59CA60E8}"/>
    <cellStyle name="Vírgula 6 5 2 6" xfId="52987" xr:uid="{6D7DEA19-968D-429F-8B48-AE1D90D67AC1}"/>
    <cellStyle name="Vírgula 6 5 3" xfId="1511" xr:uid="{AB0AD503-E1D1-45C2-9524-41D4A6993D33}"/>
    <cellStyle name="Vírgula 6 5 3 2" xfId="3221" xr:uid="{8AD8817F-BEFF-4888-A1AA-B399E9FA6CD7}"/>
    <cellStyle name="Vírgula 6 5 3 2 2" xfId="51570" xr:uid="{4E01F204-8560-42AE-B450-757BD348A4B3}"/>
    <cellStyle name="Vírgula 6 5 3 2 3" xfId="55131" xr:uid="{AD214597-1967-4EAB-9872-BE611DF2CB02}"/>
    <cellStyle name="Vírgula 6 5 3 3" xfId="49896" xr:uid="{B78118B8-351B-405F-826A-6A73FC467407}"/>
    <cellStyle name="Vírgula 6 5 3 4" xfId="47622" xr:uid="{E8B4C0C3-3641-4AE1-901D-732E649CE04D}"/>
    <cellStyle name="Vírgula 6 5 3 5" xfId="53418" xr:uid="{C93EA359-6D61-4B27-B019-B05D6D5B1C73}"/>
    <cellStyle name="Vírgula 6 5 4" xfId="2352" xr:uid="{5BE04A62-491F-4C8D-9005-38EBFA4AC193}"/>
    <cellStyle name="Vírgula 6 5 4 2" xfId="50703" xr:uid="{D48E9252-94FC-4D87-8250-C2A8C5F51F94}"/>
    <cellStyle name="Vírgula 6 5 4 3" xfId="48463" xr:uid="{41F3B730-D42A-4A99-B43F-F294E4A72829}"/>
    <cellStyle name="Vírgula 6 5 4 4" xfId="54273" xr:uid="{1EDA4E66-F593-46A6-9A86-5B1808D9CD64}"/>
    <cellStyle name="Vírgula 6 5 5" xfId="4327" xr:uid="{A366D0AF-8F9C-43F9-8533-56067A40C811}"/>
    <cellStyle name="Vírgula 6 5 5 2" xfId="46753" xr:uid="{84DF28AC-659D-4D04-B1FC-99339A9B9B01}"/>
    <cellStyle name="Vírgula 6 5 6" xfId="45636" xr:uid="{586E5EEA-1FB0-4239-97DE-32446D0CD739}"/>
    <cellStyle name="Vírgula 6 5 6 2" xfId="49074" xr:uid="{4A5192DA-1EFE-44F5-A4DF-33CEA03D49B0}"/>
    <cellStyle name="Vírgula 6 5 7" xfId="46082" xr:uid="{4CC0BFAD-D85A-42BB-8044-37A708EAFF65}"/>
    <cellStyle name="Vírgula 6 5 8" xfId="46417" xr:uid="{687D8DFA-DB72-4A48-A30F-8EA42F5A9238}"/>
    <cellStyle name="Vírgula 6 5 9" xfId="44953" xr:uid="{F0D4AC8E-B50E-469B-B355-EDA102048367}"/>
    <cellStyle name="Vírgula 6 6" xfId="935" xr:uid="{9B85E03F-4613-4A0E-BBC2-8137D77A2AB4}"/>
    <cellStyle name="Vírgula 6 6 2" xfId="1807" xr:uid="{D6CD23B5-7073-47CD-9DB5-EBD78E962415}"/>
    <cellStyle name="Vírgula 6 6 2 2" xfId="3517" xr:uid="{BAE7AB1A-02EC-4008-AB52-C457DAF08228}"/>
    <cellStyle name="Vírgula 6 6 2 2 2" xfId="51864" xr:uid="{8B76EA43-3511-492D-8E69-CD26CD24D2DD}"/>
    <cellStyle name="Vírgula 6 6 2 2 3" xfId="55345" xr:uid="{5077B2A1-FC66-4C9A-9CCE-9F77C033750E}"/>
    <cellStyle name="Vírgula 6 6 2 3" xfId="50173" xr:uid="{5C665EA3-9BCA-4321-B893-7FB2F562DF59}"/>
    <cellStyle name="Vírgula 6 6 2 4" xfId="47918" xr:uid="{DCF246FE-616D-4045-86FF-C033FEDA4EB2}"/>
    <cellStyle name="Vírgula 6 6 2 5" xfId="53632" xr:uid="{30FCD777-03FD-4393-912B-5A7E0E03B1E0}"/>
    <cellStyle name="Vírgula 6 6 3" xfId="2648" xr:uid="{07E9A6D9-40C8-4F5D-8D58-F129690A8CEF}"/>
    <cellStyle name="Vírgula 6 6 3 2" xfId="50997" xr:uid="{32F108A7-CA2C-439F-86F1-F50544EE0F59}"/>
    <cellStyle name="Vírgula 6 6 3 3" xfId="48754" xr:uid="{ADD54D39-AC27-481D-B0DB-2276DCB68FC1}"/>
    <cellStyle name="Vírgula 6 6 3 4" xfId="54487" xr:uid="{077CF9AE-8634-47B4-9913-6052C1383C93}"/>
    <cellStyle name="Vírgula 6 6 4" xfId="45530" xr:uid="{D27EC798-51D9-445A-A95F-F4E77BA9C1D9}"/>
    <cellStyle name="Vírgula 6 6 4 2" xfId="47049" xr:uid="{6EEBFDE6-D258-4893-B644-BA4A56B48DEB}"/>
    <cellStyle name="Vírgula 6 6 5" xfId="45964" xr:uid="{D728F48C-5DBC-4619-814A-396A438C16C7}"/>
    <cellStyle name="Vírgula 6 6 5 2" xfId="49365" xr:uid="{21B2F681-84CF-42F4-86B3-B0069387773B}"/>
    <cellStyle name="Vírgula 6 6 6" xfId="46343" xr:uid="{ACAE907B-FB7B-4D5B-B4BD-2719DAC8ED1F}"/>
    <cellStyle name="Vírgula 6 6 7" xfId="44845" xr:uid="{49576454-5085-40E2-9DEF-54116ACDE52A}"/>
    <cellStyle name="Vírgula 6 6 8" xfId="44209" xr:uid="{35EFB8A7-3F1F-4B23-982B-452513F9C892}"/>
    <cellStyle name="Vírgula 6 6 9" xfId="52774" xr:uid="{390654CD-CFD3-438E-9E8C-692CAC926D90}"/>
    <cellStyle name="Vírgula 6 7" xfId="984" xr:uid="{4223A5B2-D828-435D-B870-68C29983F5BD}"/>
    <cellStyle name="Vírgula 6 7 2" xfId="1855" xr:uid="{A712BABE-1259-4368-B975-72C3E533B4A8}"/>
    <cellStyle name="Vírgula 6 7 2 2" xfId="3565" xr:uid="{203A1EFF-8FB8-4907-8907-EB4E0757A78F}"/>
    <cellStyle name="Vírgula 6 7 2 2 2" xfId="51912" xr:uid="{1D244F9D-1AF2-4989-A7C8-D183BDACBE58}"/>
    <cellStyle name="Vírgula 6 7 2 3" xfId="50220" xr:uid="{E4CCA2F1-6E43-4659-917D-9B34C0662A37}"/>
    <cellStyle name="Vírgula 6 7 2 4" xfId="47966" xr:uid="{CBC69A68-780A-4F4C-8A07-6BAD61021C70}"/>
    <cellStyle name="Vírgula 6 7 2 5" xfId="54918" xr:uid="{B3540E92-F2C5-4A57-99AC-54A12B48E1A6}"/>
    <cellStyle name="Vírgula 6 7 3" xfId="2696" xr:uid="{17307D80-C662-409D-AEE3-4831B5FDD6D5}"/>
    <cellStyle name="Vírgula 6 7 3 2" xfId="51045" xr:uid="{48756156-82D6-42A3-A005-440D421DE7C5}"/>
    <cellStyle name="Vírgula 6 7 3 3" xfId="48801" xr:uid="{99FF1EC3-4028-43CA-8835-FDBE4A279F37}"/>
    <cellStyle name="Vírgula 6 7 4" xfId="49412" xr:uid="{460C31A0-BEE5-4F88-83F0-234A709F97F5}"/>
    <cellStyle name="Vírgula 6 7 5" xfId="47097" xr:uid="{EE11E4CB-1E71-4C99-AAEC-B8FC71CB1A76}"/>
    <cellStyle name="Vírgula 6 7 6" xfId="44700" xr:uid="{DBD4D340-F4E2-4F2B-B09F-D3B03EDF473E}"/>
    <cellStyle name="Vírgula 6 7 7" xfId="53205" xr:uid="{D1356837-6C8B-41AC-A2E0-AB792BA2F041}"/>
    <cellStyle name="Vírgula 6 8" xfId="1076" xr:uid="{E4A4C4B9-39C3-4BC1-A029-3280BF69E3E6}"/>
    <cellStyle name="Vírgula 6 8 2" xfId="1947" xr:uid="{FF3CE54B-7FE4-4C24-AD80-14D228437544}"/>
    <cellStyle name="Vírgula 6 8 2 2" xfId="3657" xr:uid="{1E4A950A-BD0B-414D-A660-74760EC02282}"/>
    <cellStyle name="Vírgula 6 8 2 2 2" xfId="52004" xr:uid="{30AB9767-269A-418D-8546-2150146BAD8D}"/>
    <cellStyle name="Vírgula 6 8 2 3" xfId="50310" xr:uid="{20ED029D-7676-4396-9C0C-8BDD71913ADB}"/>
    <cellStyle name="Vírgula 6 8 2 4" xfId="48058" xr:uid="{5076A3D9-50E8-4CF4-89B8-1825A91A517B}"/>
    <cellStyle name="Vírgula 6 8 3" xfId="2788" xr:uid="{EBA64B58-85E3-476C-A9FF-8A7C960AC29D}"/>
    <cellStyle name="Vírgula 6 8 3 2" xfId="51137" xr:uid="{ECE5D2E4-9CA0-42BA-9B65-D8852C2B283D}"/>
    <cellStyle name="Vírgula 6 8 4" xfId="49503" xr:uid="{7B5742B1-2C25-4F51-9868-6918CDA919CA}"/>
    <cellStyle name="Vírgula 6 8 5" xfId="47189" xr:uid="{A2EEA05F-D995-4795-AF10-E10675B10092}"/>
    <cellStyle name="Vírgula 6 8 6" xfId="45335" xr:uid="{6495F411-133F-453A-A587-41020FCED80C}"/>
    <cellStyle name="Vírgula 6 8 7" xfId="54060" xr:uid="{E1CE4943-E05A-4ED9-B435-411E15012DAC}"/>
    <cellStyle name="Vírgula 6 9" xfId="1439" xr:uid="{4CBF8AA5-2BE7-436C-A784-B7D14A005508}"/>
    <cellStyle name="Vírgula 6 9 2" xfId="3149" xr:uid="{C77C5287-2AE7-4D19-AB90-E4D97FC27661}"/>
    <cellStyle name="Vírgula 6 9 2 2" xfId="51498" xr:uid="{A47BD867-D661-4AE9-9A78-E822A4A897B2}"/>
    <cellStyle name="Vírgula 6 9 3" xfId="49826" xr:uid="{014C4225-ACFE-41C8-B25A-F0A19F1CD7E7}"/>
    <cellStyle name="Vírgula 6 9 4" xfId="47550" xr:uid="{4373DD83-5DA7-4587-8A2D-DBC141AB2062}"/>
    <cellStyle name="Vírgula 7" xfId="44" xr:uid="{80040FDF-143C-4AC9-9AB9-E1D61EAFE4DC}"/>
    <cellStyle name="Vírgula 7 10" xfId="45852" xr:uid="{03FDBDF5-C81B-4931-915E-FD924831CB39}"/>
    <cellStyle name="Vírgula 7 11" xfId="46316" xr:uid="{0D55AEC8-43D5-45D3-BE3B-BF417DF1FF13}"/>
    <cellStyle name="Vírgula 7 12" xfId="44555" xr:uid="{BF401886-0DAB-44AE-A79D-2FD9BF650965}"/>
    <cellStyle name="Vírgula 7 13" xfId="44097" xr:uid="{D53023E7-70A0-47AA-B2FD-4C3237FFFABD}"/>
    <cellStyle name="Vírgula 7 14" xfId="52348" xr:uid="{9A6C98A9-768A-45DC-9317-CF6F69C20A30}"/>
    <cellStyle name="Vírgula 7 2" xfId="137" xr:uid="{A80CA46B-11B2-4111-87F1-3D46D124F061}"/>
    <cellStyle name="Vírgula 7 2 10" xfId="44424" xr:uid="{FDC04FFD-6D67-49AD-80B6-73DDB867CF77}"/>
    <cellStyle name="Vírgula 7 2 11" xfId="745" xr:uid="{72D87605-BE17-46DF-A7BD-4C72B71A69E0}"/>
    <cellStyle name="Vírgula 7 2 12" xfId="52425" xr:uid="{B8E1B179-C114-47C8-89CE-FAF23DDEBEFA}"/>
    <cellStyle name="Vírgula 7 2 2" xfId="248" xr:uid="{39B919D1-1990-4CEC-BC10-2321D04266FC}"/>
    <cellStyle name="Vírgula 7 2 2 2" xfId="462" xr:uid="{86924BF6-1475-4439-AD21-5A5C5B492181}"/>
    <cellStyle name="Vírgula 7 2 2 2 2" xfId="3881" xr:uid="{22DFEEF6-8049-4A8D-9753-CF94D2E8529C}"/>
    <cellStyle name="Vírgula 7 2 2 2 2 2" xfId="52228" xr:uid="{39297F25-14EA-4340-B236-7D6A814E6DBF}"/>
    <cellStyle name="Vírgula 7 2 2 2 2 2 2" xfId="55747" xr:uid="{20636D5E-C710-4380-BB4C-B6D23777AF64}"/>
    <cellStyle name="Vírgula 7 2 2 2 2 2 3" xfId="54034" xr:uid="{C01F0A36-5236-49EF-ACF8-91E23C9A2717}"/>
    <cellStyle name="Vírgula 7 2 2 2 2 3" xfId="54888" xr:uid="{DFF4AC7B-ED8B-4781-AB95-2A3AA79F5053}"/>
    <cellStyle name="Vírgula 7 2 2 2 2 4" xfId="53175" xr:uid="{28B399CC-1BC3-4788-BBFA-85B9FEDC06FB}"/>
    <cellStyle name="Vírgula 7 2 2 2 3" xfId="4515" xr:uid="{856ADDF6-E61A-456E-8DEF-54377E9E9DAF}"/>
    <cellStyle name="Vírgula 7 2 2 2 3 2" xfId="55319" xr:uid="{2732065C-1A56-4D3C-8ED4-4B079FB976E4}"/>
    <cellStyle name="Vírgula 7 2 2 2 3 3" xfId="53606" xr:uid="{5CF5B796-DDB1-4CA0-87EA-95BBE556E0AE}"/>
    <cellStyle name="Vírgula 7 2 2 2 4" xfId="48282" xr:uid="{72AA2157-4E24-40BB-A4B9-35D371204310}"/>
    <cellStyle name="Vírgula 7 2 2 2 4 2" xfId="54461" xr:uid="{72217F62-E60B-49EB-BD5A-6132969EF567}"/>
    <cellStyle name="Vírgula 7 2 2 2 5" xfId="2171" xr:uid="{1059F44F-3981-4423-B54D-C1FC0E5672E7}"/>
    <cellStyle name="Vírgula 7 2 2 2 6" xfId="52748" xr:uid="{6FFFD4FD-ABE0-43F8-9022-98C45E65A174}"/>
    <cellStyle name="Vírgula 7 2 2 3" xfId="3012" xr:uid="{E67D7EFE-E9CA-498F-8727-926451DF44E2}"/>
    <cellStyle name="Vírgula 7 2 2 3 2" xfId="51361" xr:uid="{EB5C64F7-8E35-41C0-9DF2-744EA703CA13}"/>
    <cellStyle name="Vírgula 7 2 2 3 2 2" xfId="55533" xr:uid="{CDE6D7B6-F184-4A2E-8945-95A6AB8B62F2}"/>
    <cellStyle name="Vírgula 7 2 2 3 2 3" xfId="53820" xr:uid="{03FF1604-3D61-4D6A-BD75-E9436E768ECB}"/>
    <cellStyle name="Vírgula 7 2 2 3 3" xfId="54675" xr:uid="{E073C043-5DF7-4B5A-A973-643E53E33DCB}"/>
    <cellStyle name="Vírgula 7 2 2 3 4" xfId="52962" xr:uid="{524E2F77-1A9E-4421-A542-97F41435DB60}"/>
    <cellStyle name="Vírgula 7 2 2 4" xfId="4301" xr:uid="{EC8D293D-9566-437D-8EE9-189D4D488DC3}"/>
    <cellStyle name="Vírgula 7 2 2 4 2" xfId="55106" xr:uid="{21458B34-0650-458F-949C-8493FE0B7D4E}"/>
    <cellStyle name="Vírgula 7 2 2 4 3" xfId="53393" xr:uid="{E0306598-5135-4C5B-9BF9-63EC4283589C}"/>
    <cellStyle name="Vírgula 7 2 2 5" xfId="47413" xr:uid="{D44AEEF3-2154-4C4F-9366-0C7D74221FB4}"/>
    <cellStyle name="Vírgula 7 2 2 5 2" xfId="54248" xr:uid="{24FA0459-3130-417F-893A-1AB63E7385D4}"/>
    <cellStyle name="Vírgula 7 2 2 6" xfId="1300" xr:uid="{0CAA0C91-E913-4DE7-9407-D9CF9F13946B}"/>
    <cellStyle name="Vírgula 7 2 2 7" xfId="52535" xr:uid="{68F36E80-825E-4849-8285-16D4D33C4FBB}"/>
    <cellStyle name="Vírgula 7 2 3" xfId="352" xr:uid="{95D1C015-3D30-4126-9C44-011EF3F4D5A6}"/>
    <cellStyle name="Vírgula 7 2 3 2" xfId="3327" xr:uid="{1C873ED9-7F4D-4C29-9F01-F0D568DB53B8}"/>
    <cellStyle name="Vírgula 7 2 3 2 2" xfId="51676" xr:uid="{6FEDF311-9628-4263-97A3-9B51C4DBBD87}"/>
    <cellStyle name="Vírgula 7 2 3 2 2 2" xfId="55637" xr:uid="{69018DF3-0D35-4C00-A62A-5E1C4C6160CE}"/>
    <cellStyle name="Vírgula 7 2 3 2 2 3" xfId="53924" xr:uid="{9C6518FB-C15F-44EF-B3D5-93C95AB70E7F}"/>
    <cellStyle name="Vírgula 7 2 3 2 3" xfId="54778" xr:uid="{AA3F1A99-885B-41BD-A7C8-5C0A96DC4D5B}"/>
    <cellStyle name="Vírgula 7 2 3 2 4" xfId="53065" xr:uid="{5F9F8D48-2FC7-4C43-8AF8-021FBFD0F427}"/>
    <cellStyle name="Vírgula 7 2 3 3" xfId="4405" xr:uid="{E36BA78E-18F7-4484-9D2F-C0899B99B7D6}"/>
    <cellStyle name="Vírgula 7 2 3 3 2" xfId="55209" xr:uid="{A0AFA7AE-5320-4A5A-8CC6-73D07AA80585}"/>
    <cellStyle name="Vírgula 7 2 3 3 3" xfId="53496" xr:uid="{FBD97AEC-67A9-4BDE-953E-078BA754F1E4}"/>
    <cellStyle name="Vírgula 7 2 3 4" xfId="47728" xr:uid="{439EDE41-C4C5-40B3-94D9-A2731E7B52AC}"/>
    <cellStyle name="Vírgula 7 2 3 4 2" xfId="54351" xr:uid="{CD463D8A-ED60-40A8-9661-E08ACE189B28}"/>
    <cellStyle name="Vírgula 7 2 3 5" xfId="1617" xr:uid="{946B232C-A41E-4E5D-A0B2-7F647E5E1BC6}"/>
    <cellStyle name="Vírgula 7 2 3 6" xfId="52638" xr:uid="{EF48D25F-BBDF-4624-B61E-CA0A5749EF89}"/>
    <cellStyle name="Vírgula 7 2 4" xfId="2458" xr:uid="{4C01DBDB-4A0D-4B9C-A08A-3A0EBE18EEAF}"/>
    <cellStyle name="Vírgula 7 2 4 2" xfId="50809" xr:uid="{31C7EAF2-BDC2-420A-A45B-C01625BE5CFD}"/>
    <cellStyle name="Vírgula 7 2 4 2 2" xfId="55423" xr:uid="{132F73B4-728C-4CCF-B4DB-85FB92B683A8}"/>
    <cellStyle name="Vírgula 7 2 4 2 3" xfId="53710" xr:uid="{B3A3992B-E1CD-4AD7-B2A8-D5A6F74600DA}"/>
    <cellStyle name="Vírgula 7 2 4 3" xfId="48569" xr:uid="{285E2484-30E9-4CEE-A337-F968A18808BE}"/>
    <cellStyle name="Vírgula 7 2 4 3 2" xfId="54565" xr:uid="{584C3E12-A94E-4361-B905-DAF53A60F8B6}"/>
    <cellStyle name="Vírgula 7 2 4 4" xfId="52852" xr:uid="{C3F30CC7-34DD-482C-AAF4-5D6ECA775507}"/>
    <cellStyle name="Vírgula 7 2 5" xfId="4190" xr:uid="{34481166-3534-4DCE-8267-ABC33589C46E}"/>
    <cellStyle name="Vírgula 7 2 5 2" xfId="46859" xr:uid="{6D93CF40-FAED-40C5-B566-A4B02E051B76}"/>
    <cellStyle name="Vírgula 7 2 5 2 2" xfId="54996" xr:uid="{B37D013F-BE2C-4CD0-9018-5768A6EB711C}"/>
    <cellStyle name="Vírgula 7 2 5 3" xfId="53283" xr:uid="{082B4872-910B-4D49-BDC5-5C2CF17DD618}"/>
    <cellStyle name="Vírgula 7 2 6" xfId="45730" xr:uid="{55708DD2-8C02-4641-AEE1-FBF8B48AB58B}"/>
    <cellStyle name="Vírgula 7 2 6 2" xfId="49180" xr:uid="{9D629457-8372-444C-8CBD-9A9E12B8B06B}"/>
    <cellStyle name="Vírgula 7 2 6 3" xfId="54138" xr:uid="{F2DF4EEE-E00C-4A58-9454-3DFE534E8BAD}"/>
    <cellStyle name="Vírgula 7 2 7" xfId="46188" xr:uid="{67144C41-CC6E-4D6B-965F-BAF5A8CCD5C2}"/>
    <cellStyle name="Vírgula 7 2 8" xfId="46523" xr:uid="{6729834D-18EE-4B07-860C-3CF2F9BDDE0B}"/>
    <cellStyle name="Vírgula 7 2 9" xfId="45023" xr:uid="{93EF7DFC-04DC-44C4-965C-3A26693B9A8A}"/>
    <cellStyle name="Vírgula 7 3" xfId="90" xr:uid="{F921851E-E94E-4FCB-9812-827CD034EA1B}"/>
    <cellStyle name="Vírgula 7 3 10" xfId="44334" xr:uid="{F1A61420-A6BD-4B1E-BC74-7CC30B364376}"/>
    <cellStyle name="Vírgula 7 3 11" xfId="650" xr:uid="{9B6C6327-0BAB-43CA-B243-384C62B726DC}"/>
    <cellStyle name="Vírgula 7 3 12" xfId="52379" xr:uid="{BAD5162D-00CF-4B80-80C2-3276513B9ABC}"/>
    <cellStyle name="Vírgula 7 3 2" xfId="202" xr:uid="{1309A52A-12C3-4290-A284-2CB3AF855C69}"/>
    <cellStyle name="Vírgula 7 3 2 2" xfId="416" xr:uid="{0DB18A0A-D42B-4475-8D3A-51067C93D5B1}"/>
    <cellStyle name="Vírgula 7 3 2 2 2" xfId="3787" xr:uid="{C818DCDA-0D00-4A1C-9078-FD1DDAE5DBA6}"/>
    <cellStyle name="Vírgula 7 3 2 2 2 2" xfId="52134" xr:uid="{E15491C7-AE0F-4A99-AFA6-851692F8DE56}"/>
    <cellStyle name="Vírgula 7 3 2 2 2 2 2" xfId="55701" xr:uid="{0D899E21-E5ED-4983-BBCF-53AF3AE5E536}"/>
    <cellStyle name="Vírgula 7 3 2 2 2 2 3" xfId="53988" xr:uid="{79C66A3B-8FA3-4715-A936-D50787233DFF}"/>
    <cellStyle name="Vírgula 7 3 2 2 2 3" xfId="54842" xr:uid="{9F819286-A2ED-4A66-8671-A433D4008909}"/>
    <cellStyle name="Vírgula 7 3 2 2 2 4" xfId="53129" xr:uid="{F6D463D9-015D-4380-B30B-E1EA8F77BA74}"/>
    <cellStyle name="Vírgula 7 3 2 2 3" xfId="4469" xr:uid="{605E607C-01C4-44D6-82EE-A1A1AFB166B2}"/>
    <cellStyle name="Vírgula 7 3 2 2 3 2" xfId="55273" xr:uid="{DEDB148E-3954-49C4-ADBF-CE7F87B4FC1E}"/>
    <cellStyle name="Vírgula 7 3 2 2 3 3" xfId="53560" xr:uid="{2D542FCC-C767-4453-8C94-34D3D42F2328}"/>
    <cellStyle name="Vírgula 7 3 2 2 4" xfId="48188" xr:uid="{1F26AB98-DE7D-42C5-B87E-EAD57A27A90C}"/>
    <cellStyle name="Vírgula 7 3 2 2 4 2" xfId="54415" xr:uid="{0A7385FE-18B1-4A71-9479-809D1F9C6405}"/>
    <cellStyle name="Vírgula 7 3 2 2 5" xfId="2077" xr:uid="{C81903F8-225B-4BAF-8626-560B0D249C21}"/>
    <cellStyle name="Vírgula 7 3 2 2 6" xfId="52702" xr:uid="{34BA50E4-3DFB-4F85-833B-B9F32E2F4E81}"/>
    <cellStyle name="Vírgula 7 3 2 3" xfId="2918" xr:uid="{48D6B1D5-026A-423D-9511-F1A296F9963B}"/>
    <cellStyle name="Vírgula 7 3 2 3 2" xfId="51267" xr:uid="{5F40AD4E-4B6F-42D5-ADC4-A1A28D06712D}"/>
    <cellStyle name="Vírgula 7 3 2 3 2 2" xfId="55487" xr:uid="{81C55F18-81CB-433A-BEC5-41BE490777A0}"/>
    <cellStyle name="Vírgula 7 3 2 3 2 3" xfId="53774" xr:uid="{67ED504C-A325-48D8-84DE-C9471E9DB8A1}"/>
    <cellStyle name="Vírgula 7 3 2 3 3" xfId="54629" xr:uid="{62505107-B16E-45DA-88E7-BCD1D6D3E4F2}"/>
    <cellStyle name="Vírgula 7 3 2 3 4" xfId="52916" xr:uid="{3D6DC328-A6A7-4B9D-B59B-A02955043585}"/>
    <cellStyle name="Vírgula 7 3 2 4" xfId="4255" xr:uid="{C7C46797-BFAC-486D-ACB2-82F18A6E591E}"/>
    <cellStyle name="Vírgula 7 3 2 4 2" xfId="55060" xr:uid="{6647F95E-257B-4F62-AF58-C5A651B7BEC5}"/>
    <cellStyle name="Vírgula 7 3 2 4 3" xfId="53347" xr:uid="{54F80EA4-1919-4072-8A0A-328FB301ACE3}"/>
    <cellStyle name="Vírgula 7 3 2 5" xfId="47319" xr:uid="{C4B963CE-856C-463D-B5B1-7D0561364CFE}"/>
    <cellStyle name="Vírgula 7 3 2 5 2" xfId="54202" xr:uid="{1609A4D6-594B-4618-B446-447BD604FD58}"/>
    <cellStyle name="Vírgula 7 3 2 6" xfId="1206" xr:uid="{8F80EBC1-C195-449F-8A46-6CE9B6101E03}"/>
    <cellStyle name="Vírgula 7 3 2 7" xfId="52489" xr:uid="{0C84A1D7-5D54-4123-A1E1-FD44D303CC86}"/>
    <cellStyle name="Vírgula 7 3 3" xfId="306" xr:uid="{8051ED00-F6D9-4778-B8A3-F1828BFF6405}"/>
    <cellStyle name="Vírgula 7 3 3 2" xfId="3233" xr:uid="{788E74D6-0974-4A79-8328-4A46FF02E9D4}"/>
    <cellStyle name="Vírgula 7 3 3 2 2" xfId="51582" xr:uid="{2E84E572-82D0-4DC1-8525-843F4678ABC3}"/>
    <cellStyle name="Vírgula 7 3 3 2 2 2" xfId="55591" xr:uid="{056AABDE-F6F1-4921-AF19-0FAB40B6F2C8}"/>
    <cellStyle name="Vírgula 7 3 3 2 2 3" xfId="53878" xr:uid="{3F7C8C60-45C9-4BD4-8430-90A138AACBD2}"/>
    <cellStyle name="Vírgula 7 3 3 2 3" xfId="54732" xr:uid="{69F50076-D641-4220-9917-B6E6F145DF5C}"/>
    <cellStyle name="Vírgula 7 3 3 2 4" xfId="53019" xr:uid="{F6A540C2-0CB5-44F7-B3B0-5AE7FC996B76}"/>
    <cellStyle name="Vírgula 7 3 3 3" xfId="4359" xr:uid="{3C94EDF6-C44D-4277-92BC-21D010228EE1}"/>
    <cellStyle name="Vírgula 7 3 3 3 2" xfId="55163" xr:uid="{2FBB166E-B4BE-4A1B-A1C3-BB0C03FCC363}"/>
    <cellStyle name="Vírgula 7 3 3 3 3" xfId="53450" xr:uid="{20942DB1-CC1E-4388-8581-5F92632C4858}"/>
    <cellStyle name="Vírgula 7 3 3 4" xfId="47634" xr:uid="{E7F514EE-EB8D-4891-A9A7-ECAA05ECFB0C}"/>
    <cellStyle name="Vírgula 7 3 3 4 2" xfId="54305" xr:uid="{8EBFCF4A-3E4C-4BB5-B246-D2E88ED667DE}"/>
    <cellStyle name="Vírgula 7 3 3 5" xfId="1523" xr:uid="{CEE952C5-6001-4CBF-A50E-E20C77F7D60F}"/>
    <cellStyle name="Vírgula 7 3 3 6" xfId="52592" xr:uid="{DFF1AF6E-736B-4172-8F94-D89C876B8DBC}"/>
    <cellStyle name="Vírgula 7 3 4" xfId="2364" xr:uid="{DF70D2AC-3093-4232-A913-D639062CE667}"/>
    <cellStyle name="Vírgula 7 3 4 2" xfId="50715" xr:uid="{AEF2674F-BEB7-4AFD-ADCC-5080978D6031}"/>
    <cellStyle name="Vírgula 7 3 4 2 2" xfId="55377" xr:uid="{7A3AE800-CC37-4585-BE92-29C1ECF762A7}"/>
    <cellStyle name="Vírgula 7 3 4 2 3" xfId="53664" xr:uid="{CFD1C4D6-AD3E-40A1-92B1-84FDC5AAAF33}"/>
    <cellStyle name="Vírgula 7 3 4 3" xfId="48475" xr:uid="{043F3AD7-FF75-416E-A197-54AFFCA04C3D}"/>
    <cellStyle name="Vírgula 7 3 4 3 2" xfId="54519" xr:uid="{647686B2-1B7C-415A-87B9-989CA829DC7F}"/>
    <cellStyle name="Vírgula 7 3 4 4" xfId="52806" xr:uid="{92C4DF93-A705-4FEC-8503-6CC4057E3315}"/>
    <cellStyle name="Vírgula 7 3 5" xfId="4143" xr:uid="{93E8836D-F173-42E7-9FD5-08219B84742A}"/>
    <cellStyle name="Vírgula 7 3 5 2" xfId="46765" xr:uid="{A9490ECF-4020-43D8-BD27-F120C36E7C8B}"/>
    <cellStyle name="Vírgula 7 3 5 2 2" xfId="54950" xr:uid="{EEB6D92E-34E5-4620-BBD2-14029DB17F60}"/>
    <cellStyle name="Vírgula 7 3 5 3" xfId="53237" xr:uid="{CEFBE1B9-77DD-4616-AA70-D2F68532461D}"/>
    <cellStyle name="Vírgula 7 3 6" xfId="45648" xr:uid="{C97546CF-7496-4029-87F1-EDBBCA0E051B}"/>
    <cellStyle name="Vírgula 7 3 6 2" xfId="49086" xr:uid="{F074E0D1-3B59-4BE2-80C2-561D9AC30672}"/>
    <cellStyle name="Vírgula 7 3 6 3" xfId="54092" xr:uid="{874BDF16-675A-44AC-82E0-79D7C826DC06}"/>
    <cellStyle name="Vírgula 7 3 7" xfId="46094" xr:uid="{B4BDF342-0216-47E7-BB2A-EA622020C191}"/>
    <cellStyle name="Vírgula 7 3 8" xfId="46429" xr:uid="{F3BFEA75-7721-4D2B-923A-40456A207D46}"/>
    <cellStyle name="Vírgula 7 3 9" xfId="44965" xr:uid="{2D1B7A35-C518-4290-854D-EB9AD1EFC3B9}"/>
    <cellStyle name="Vírgula 7 4" xfId="171" xr:uid="{093B86D1-18B1-4DB1-BFBC-9A0FA43E9705}"/>
    <cellStyle name="Vírgula 7 4 10" xfId="586" xr:uid="{DDF22A06-291A-4444-8DEE-401A52F840AB}"/>
    <cellStyle name="Vírgula 7 4 11" xfId="52458" xr:uid="{A273E706-CA54-4C58-9C1E-C6ACE5E8D85C}"/>
    <cellStyle name="Vírgula 7 4 2" xfId="385" xr:uid="{854DC8CA-1F85-48AB-9851-50A24890CF9E}"/>
    <cellStyle name="Vírgula 7 4 2 2" xfId="2014" xr:uid="{3756D110-81F2-4AC2-A480-C4E502AD6A4A}"/>
    <cellStyle name="Vírgula 7 4 2 2 2" xfId="3724" xr:uid="{36BF656C-A9D4-4D4B-AB8D-F69DA6ADAB0A}"/>
    <cellStyle name="Vírgula 7 4 2 2 2 2" xfId="52071" xr:uid="{0B5252CA-FB9A-4C35-A35D-E972DF4BD47E}"/>
    <cellStyle name="Vírgula 7 4 2 2 2 2 2" xfId="55670" xr:uid="{5C9AD8FC-5EA8-4B3D-83FE-98BBB89C1F33}"/>
    <cellStyle name="Vírgula 7 4 2 2 2 3" xfId="53957" xr:uid="{93C91F2B-108A-4BED-8E96-CD0CD04A96A3}"/>
    <cellStyle name="Vírgula 7 4 2 2 3" xfId="50377" xr:uid="{07EE4AD4-8E34-4CB0-8329-826433FFE79A}"/>
    <cellStyle name="Vírgula 7 4 2 2 3 2" xfId="54811" xr:uid="{08AAE4C0-5C31-4FCF-8F32-EE4126AEE60F}"/>
    <cellStyle name="Vírgula 7 4 2 2 4" xfId="48125" xr:uid="{1B152E00-6F8D-4528-8ADD-78125AC59AF4}"/>
    <cellStyle name="Vírgula 7 4 2 2 5" xfId="53098" xr:uid="{F6BA8954-05A2-4309-8A85-11488DBA313B}"/>
    <cellStyle name="Vírgula 7 4 2 3" xfId="2855" xr:uid="{8304A165-66D3-4416-8617-7442FF0194AD}"/>
    <cellStyle name="Vírgula 7 4 2 3 2" xfId="51204" xr:uid="{7D97D625-FE8F-4DBA-91D1-9C9338E424BE}"/>
    <cellStyle name="Vírgula 7 4 2 3 2 2" xfId="55242" xr:uid="{EA504975-B1B7-4E28-B6B4-1611DF9DF66C}"/>
    <cellStyle name="Vírgula 7 4 2 3 3" xfId="53529" xr:uid="{AF3BC3C6-9089-402F-BC51-E1E983B5BFC3}"/>
    <cellStyle name="Vírgula 7 4 2 4" xfId="4438" xr:uid="{B3CA1639-35EF-4902-A030-3D9008E896C7}"/>
    <cellStyle name="Vírgula 7 4 2 4 2" xfId="54384" xr:uid="{0236045A-B52A-42EC-B3FF-55FDAECA392F}"/>
    <cellStyle name="Vírgula 7 4 2 5" xfId="47256" xr:uid="{367E5185-A08C-4203-B000-15F20C893B99}"/>
    <cellStyle name="Vírgula 7 4 2 6" xfId="1143" xr:uid="{3B727F1D-B456-4F32-9401-DA637675269F}"/>
    <cellStyle name="Vírgula 7 4 2 7" xfId="52671" xr:uid="{DA925691-2A12-414C-AAD1-6F01516B089C}"/>
    <cellStyle name="Vírgula 7 4 3" xfId="1460" xr:uid="{40695143-73BC-4D70-80A9-D8D4D886E88E}"/>
    <cellStyle name="Vírgula 7 4 3 2" xfId="3170" xr:uid="{0ECA432B-3B69-4C41-AF5E-370FEAF71FF6}"/>
    <cellStyle name="Vírgula 7 4 3 2 2" xfId="51519" xr:uid="{A28FD73C-9695-486F-95E0-D8B53AC6161F}"/>
    <cellStyle name="Vírgula 7 4 3 2 2 2" xfId="55456" xr:uid="{48B54CB7-5B84-494E-A020-AF0C38F1F351}"/>
    <cellStyle name="Vírgula 7 4 3 2 3" xfId="53743" xr:uid="{6E23A11A-4170-44EE-9C6D-428E28DFC4F3}"/>
    <cellStyle name="Vírgula 7 4 3 3" xfId="49847" xr:uid="{14496781-C70F-4C03-9CD2-A2820E709671}"/>
    <cellStyle name="Vírgula 7 4 3 3 2" xfId="54598" xr:uid="{CC29073A-1732-4E11-B892-AC19D48CCD91}"/>
    <cellStyle name="Vírgula 7 4 3 4" xfId="47571" xr:uid="{B771BD70-DE83-4267-A073-0814B72DB0B4}"/>
    <cellStyle name="Vírgula 7 4 3 5" xfId="52885" xr:uid="{43A33A69-9456-49F0-931F-55B9A3BBB288}"/>
    <cellStyle name="Vírgula 7 4 4" xfId="2301" xr:uid="{389B91F9-00E2-4467-894B-F6C2EC02696C}"/>
    <cellStyle name="Vírgula 7 4 4 2" xfId="50652" xr:uid="{7F441EC2-7FFD-4EE8-A4EA-8ED92A284572}"/>
    <cellStyle name="Vírgula 7 4 4 2 2" xfId="55029" xr:uid="{CE11E231-5422-4A2E-971D-7CDC72151444}"/>
    <cellStyle name="Vírgula 7 4 4 3" xfId="48412" xr:uid="{1FACB4AC-58FA-47E0-9761-D2FD806E0C76}"/>
    <cellStyle name="Vírgula 7 4 4 4" xfId="53316" xr:uid="{5DAC2C21-61FE-4BDF-BF3B-57A3E8F0ABCD}"/>
    <cellStyle name="Vírgula 7 4 5" xfId="4224" xr:uid="{42BEC9F7-1240-4280-858E-648257FDBB24}"/>
    <cellStyle name="Vírgula 7 4 5 2" xfId="49023" xr:uid="{0A046D4E-99ED-47D6-938E-AC2633B710F6}"/>
    <cellStyle name="Vírgula 7 4 5 3" xfId="54171" xr:uid="{D2A884BC-5131-4AD0-9B4D-6094C88B2A2B}"/>
    <cellStyle name="Vírgula 7 4 6" xfId="46031" xr:uid="{1E4FF3B8-0881-4F59-9390-580BD732956E}"/>
    <cellStyle name="Vírgula 7 4 7" xfId="46702" xr:uid="{D736CCBB-647E-4B98-90D0-8C191F856204}"/>
    <cellStyle name="Vírgula 7 4 8" xfId="44903" xr:uid="{A9B52848-563E-4CAE-8CB8-764EF4BD9F09}"/>
    <cellStyle name="Vírgula 7 4 9" xfId="44273" xr:uid="{B044B1E0-7F6B-485F-8292-1B474464E895}"/>
    <cellStyle name="Vírgula 7 5" xfId="275" xr:uid="{657F4E66-43E3-4B36-9CF3-46D0FE1044A0}"/>
    <cellStyle name="Vírgula 7 5 10" xfId="52561" xr:uid="{00AC36A2-19DC-4D41-AEC9-FF64EEC601F9}"/>
    <cellStyle name="Vírgula 7 5 2" xfId="1967" xr:uid="{47E78FA6-6434-4B90-9601-681CBD486E6C}"/>
    <cellStyle name="Vírgula 7 5 2 2" xfId="3677" xr:uid="{06B30375-3496-4353-9D20-4F3BE28FA284}"/>
    <cellStyle name="Vírgula 7 5 2 2 2" xfId="52024" xr:uid="{E480CB90-EC23-4F65-AC4E-23F55E8409C8}"/>
    <cellStyle name="Vírgula 7 5 2 2 2 2" xfId="55560" xr:uid="{6B577052-FFA7-4BC7-A350-56FCCF6C1FC2}"/>
    <cellStyle name="Vírgula 7 5 2 2 3" xfId="53847" xr:uid="{8A0C88FE-6668-4C46-9739-92213D12B85F}"/>
    <cellStyle name="Vírgula 7 5 2 3" xfId="50330" xr:uid="{6BF524DB-C6CB-4B13-94A7-BC21D79248F3}"/>
    <cellStyle name="Vírgula 7 5 2 3 2" xfId="54701" xr:uid="{CBA9BB99-86A1-4459-843D-112394D219C5}"/>
    <cellStyle name="Vírgula 7 5 2 4" xfId="48078" xr:uid="{A07E5448-773D-4599-88C7-0BACCC1A40C7}"/>
    <cellStyle name="Vírgula 7 5 2 5" xfId="52988" xr:uid="{1C7C7A34-94E7-4F8E-8DD1-C3B661253996}"/>
    <cellStyle name="Vírgula 7 5 3" xfId="2808" xr:uid="{6BA8E2DE-3432-4E99-80F4-4BB67CD4B7CF}"/>
    <cellStyle name="Vírgula 7 5 3 2" xfId="51157" xr:uid="{D8C06D17-977B-41B5-A87C-86B7DA9BC1C9}"/>
    <cellStyle name="Vírgula 7 5 3 2 2" xfId="55132" xr:uid="{675D2E20-DA83-4BF6-B97F-99E229090787}"/>
    <cellStyle name="Vírgula 7 5 3 3" xfId="48856" xr:uid="{D0B3E94C-A82D-4486-8C3A-DBD9F7A453A9}"/>
    <cellStyle name="Vírgula 7 5 3 4" xfId="53419" xr:uid="{3C987B02-CB1C-4EE6-9E3B-0D716C10C994}"/>
    <cellStyle name="Vírgula 7 5 4" xfId="4328" xr:uid="{620200D0-3210-45BF-B8B0-E5327FE2E4FA}"/>
    <cellStyle name="Vírgula 7 5 4 2" xfId="49523" xr:uid="{BD3DE169-84D3-4887-8F19-DC4FBF216904}"/>
    <cellStyle name="Vírgula 7 5 4 3" xfId="54274" xr:uid="{52F21F6C-AE39-4126-9A86-EEBA492F0A78}"/>
    <cellStyle name="Vírgula 7 5 5" xfId="45984" xr:uid="{16A23963-C0F4-4A5E-BEF0-5ECC2657FDFC}"/>
    <cellStyle name="Vírgula 7 5 6" xfId="47209" xr:uid="{B8FBC7D8-B711-44B6-A838-A6A942D1ABFE}"/>
    <cellStyle name="Vírgula 7 5 7" xfId="44863" xr:uid="{7FBBD17C-122F-4CDD-A842-DC04D3DBFFD8}"/>
    <cellStyle name="Vírgula 7 5 8" xfId="44229" xr:uid="{DBF8D7D2-85FB-4BFC-A022-69BD564AA4EF}"/>
    <cellStyle name="Vírgula 7 5 9" xfId="1096" xr:uid="{AEFA3AA8-E30D-42EB-ADE7-19F63630A737}"/>
    <cellStyle name="Vírgula 7 6" xfId="1385" xr:uid="{C8C93536-EF82-417F-8EFD-2A30331C3B5B}"/>
    <cellStyle name="Vírgula 7 6 2" xfId="3096" xr:uid="{CC32BA3C-FCC4-41BA-8BED-B0DF5677A2DA}"/>
    <cellStyle name="Vírgula 7 6 2 2" xfId="51445" xr:uid="{0871AF7E-428C-4A66-A477-5CF8C29E889E}"/>
    <cellStyle name="Vírgula 7 6 2 2 2" xfId="55346" xr:uid="{D08DA063-A19D-409C-93CD-B7F096F5CEB7}"/>
    <cellStyle name="Vírgula 7 6 2 3" xfId="48958" xr:uid="{0D647169-6BB2-42F1-AC4E-2842D1213566}"/>
    <cellStyle name="Vírgula 7 6 2 4" xfId="53633" xr:uid="{100E0098-7562-410A-B586-5A356115455A}"/>
    <cellStyle name="Vírgula 7 6 3" xfId="49774" xr:uid="{9D16F684-F2EE-428B-A0BC-0AC6D3166739}"/>
    <cellStyle name="Vírgula 7 6 3 2" xfId="54488" xr:uid="{4FE36C1B-DBB9-4790-BE0D-7CC3820A5231}"/>
    <cellStyle name="Vírgula 7 6 4" xfId="47497" xr:uid="{E2B146B7-4666-476F-857C-6C32568726F6}"/>
    <cellStyle name="Vírgula 7 6 5" xfId="52775" xr:uid="{5CF0A396-5B19-4641-8E6B-792EC515E59B}"/>
    <cellStyle name="Vírgula 7 7" xfId="4111" xr:uid="{6B411F58-9C06-4E26-A93C-A071EAC450C6}"/>
    <cellStyle name="Vírgula 7 7 2" xfId="46655" xr:uid="{BD052C8F-7AC3-4491-9091-442AC54621BE}"/>
    <cellStyle name="Vírgula 7 7 2 2" xfId="54919" xr:uid="{3B202B9D-FA1B-4CC9-A210-B729660DEC66}"/>
    <cellStyle name="Vírgula 7 7 3" xfId="53206" xr:uid="{A7124E0C-99EE-4F10-A418-55BD302B4FC1}"/>
    <cellStyle name="Vírgula 7 8" xfId="43980" xr:uid="{2DFBEE58-4564-4D0E-8383-FC59E6146B98}"/>
    <cellStyle name="Vírgula 7 8 2" xfId="54061" xr:uid="{52D5F8CE-CECE-4C75-BC2D-BB4895246AED}"/>
    <cellStyle name="Vírgula 7 9" xfId="45422" xr:uid="{1283878B-7E6A-4426-861C-8716B1EE3D84}"/>
    <cellStyle name="Vírgula 73" xfId="53" xr:uid="{B223E72A-7187-4D9D-9C15-30A68E92D449}"/>
    <cellStyle name="Vírgula 73 2" xfId="176" xr:uid="{896C8995-1A7B-451B-BCD8-E2E9B33C1876}"/>
    <cellStyle name="Vírgula 73 2 2" xfId="390" xr:uid="{8AA8C87D-D42A-4952-AC86-B82DAFFED6B0}"/>
    <cellStyle name="Vírgula 73 2 2 2" xfId="4443" xr:uid="{8151C20A-C132-4064-87F6-6EDD4E894973}"/>
    <cellStyle name="Vírgula 73 2 2 2 2" xfId="53962" xr:uid="{2D3D7E68-CC13-4CE8-A7D0-D4C741FFC479}"/>
    <cellStyle name="Vírgula 73 2 2 2 2 2" xfId="55675" xr:uid="{7E26F6BD-C823-41F1-B54F-C3B802A65700}"/>
    <cellStyle name="Vírgula 73 2 2 2 3" xfId="54816" xr:uid="{328BA3A4-8C74-4136-A18F-C66A267F78D1}"/>
    <cellStyle name="Vírgula 73 2 2 2 4" xfId="53103" xr:uid="{5EFBF0B0-3082-4136-82B3-D28D95684F0E}"/>
    <cellStyle name="Vírgula 73 2 2 3" xfId="53534" xr:uid="{F9ADFD25-09EB-4922-9217-4C859F3CC572}"/>
    <cellStyle name="Vírgula 73 2 2 3 2" xfId="55247" xr:uid="{EC7D905D-C8DD-4FB5-984E-FD4792E61F87}"/>
    <cellStyle name="Vírgula 73 2 2 4" xfId="54389" xr:uid="{6B923EC7-D9B7-4038-B242-668D68CCC196}"/>
    <cellStyle name="Vírgula 73 2 2 5" xfId="52676" xr:uid="{5E65E3E3-542A-4FCF-95EC-982ABF64D406}"/>
    <cellStyle name="Vírgula 73 2 3" xfId="4229" xr:uid="{B6E3F3FA-8891-49E5-BD82-0FBB4D25247C}"/>
    <cellStyle name="Vírgula 73 2 3 2" xfId="53748" xr:uid="{9FFC164A-98D3-49D8-9773-2CDF2D7EF9E2}"/>
    <cellStyle name="Vírgula 73 2 3 2 2" xfId="55461" xr:uid="{98C3073B-5681-45CA-9FAA-E963572DFE46}"/>
    <cellStyle name="Vírgula 73 2 3 3" xfId="54603" xr:uid="{964EB533-F1B4-4377-B736-1E0DB26C1DFE}"/>
    <cellStyle name="Vírgula 73 2 3 4" xfId="52890" xr:uid="{E2CA724F-AE0F-4960-A528-DB05D3031FAE}"/>
    <cellStyle name="Vírgula 73 2 4" xfId="53321" xr:uid="{5FD151F0-B575-4389-9FC2-92E4318E18B4}"/>
    <cellStyle name="Vírgula 73 2 4 2" xfId="55034" xr:uid="{861B7E03-847C-4E76-8B9A-7BA33A30484D}"/>
    <cellStyle name="Vírgula 73 2 5" xfId="54176" xr:uid="{4B44AFEF-2CF1-487E-98E3-4A09E7D33E40}"/>
    <cellStyle name="Vírgula 73 2 6" xfId="52463" xr:uid="{F2D003B1-41E1-4E1E-A62A-9A0F9F9DEC96}"/>
    <cellStyle name="Vírgula 73 3" xfId="280" xr:uid="{63F2276B-4426-462F-855E-A4243FBA251E}"/>
    <cellStyle name="Vírgula 73 3 2" xfId="4333" xr:uid="{D95143D4-7B7F-4A7E-B7AF-044CF783192C}"/>
    <cellStyle name="Vírgula 73 3 2 2" xfId="53852" xr:uid="{3EE0C712-4FAF-47D9-9A46-61182953CE1D}"/>
    <cellStyle name="Vírgula 73 3 2 2 2" xfId="55565" xr:uid="{2CB0A1F5-1249-4252-9659-E6F35BFE0835}"/>
    <cellStyle name="Vírgula 73 3 2 3" xfId="54706" xr:uid="{4A97AEB1-EB2B-4A52-BD4B-BB3B098ACCAC}"/>
    <cellStyle name="Vírgula 73 3 2 4" xfId="52993" xr:uid="{8549710C-B352-4D64-8C86-F05F4ACE46AF}"/>
    <cellStyle name="Vírgula 73 3 3" xfId="53424" xr:uid="{378E675C-DB0B-4230-8B68-2DF5E992B8D2}"/>
    <cellStyle name="Vírgula 73 3 3 2" xfId="55137" xr:uid="{64C85550-69A4-4567-8BB9-BCD78A14BB98}"/>
    <cellStyle name="Vírgula 73 3 4" xfId="54279" xr:uid="{9AC26010-97EE-4ED5-A56B-2C3FE4DCA133}"/>
    <cellStyle name="Vírgula 73 3 5" xfId="52566" xr:uid="{71C7DA27-7731-4FFD-8E28-635607594F39}"/>
    <cellStyle name="Vírgula 73 4" xfId="4117" xr:uid="{5FAF5085-D709-458B-AD47-E80C170DD877}"/>
    <cellStyle name="Vírgula 73 4 2" xfId="53638" xr:uid="{192F1E50-5C2B-4F75-8F7A-00B6B67B070E}"/>
    <cellStyle name="Vírgula 73 4 2 2" xfId="55351" xr:uid="{A606779B-9C82-4E36-9C1D-07CB79C7181E}"/>
    <cellStyle name="Vírgula 73 4 3" xfId="54493" xr:uid="{60E2B841-625F-402E-A2D0-4FA6E5E5A464}"/>
    <cellStyle name="Vírgula 73 4 4" xfId="52780" xr:uid="{A31F8D6D-64C7-4FC2-B137-939838E3A8C0}"/>
    <cellStyle name="Vírgula 73 5" xfId="53211" xr:uid="{06B36EF0-8C32-4493-BCF0-F94CC8D0250E}"/>
    <cellStyle name="Vírgula 73 5 2" xfId="54924" xr:uid="{2355A102-0CE9-4DF3-AA53-DCE6A4B20D68}"/>
    <cellStyle name="Vírgula 73 6" xfId="54066" xr:uid="{A23DC98B-8A74-431B-A4CD-0F231E33EB4D}"/>
    <cellStyle name="Vírgula 73 7" xfId="52353" xr:uid="{3A086487-6B43-4BBB-A3EC-4E8B63F09D47}"/>
    <cellStyle name="Vírgula 75" xfId="56" xr:uid="{CB27E865-E1B0-484E-95D6-7A5A99FF868C}"/>
    <cellStyle name="Vírgula 75 2" xfId="178" xr:uid="{C455D3FD-D8A2-45D5-8D78-33F2F34F2DBF}"/>
    <cellStyle name="Vírgula 75 2 2" xfId="392" xr:uid="{98FE2B3B-21EC-40EE-B264-99C2482D6669}"/>
    <cellStyle name="Vírgula 75 2 2 2" xfId="4445" xr:uid="{3A0CF76F-4B54-4945-93F5-E7ED8E197020}"/>
    <cellStyle name="Vírgula 75 2 2 2 2" xfId="53964" xr:uid="{D4175C9A-3FA3-4655-85DC-2D3985FB5004}"/>
    <cellStyle name="Vírgula 75 2 2 2 2 2" xfId="55677" xr:uid="{BE5F0AC9-78D8-480B-B0F3-3BB5035D7935}"/>
    <cellStyle name="Vírgula 75 2 2 2 3" xfId="54818" xr:uid="{80849E4D-E032-4B1B-A4F6-A9FA1BDD5D50}"/>
    <cellStyle name="Vírgula 75 2 2 2 4" xfId="53105" xr:uid="{8B9A7048-84F9-4438-917C-ECB5E7307A15}"/>
    <cellStyle name="Vírgula 75 2 2 3" xfId="53536" xr:uid="{89487F50-8449-4FFC-9CBC-18D113F679B2}"/>
    <cellStyle name="Vírgula 75 2 2 3 2" xfId="55249" xr:uid="{CDB580AC-B634-4236-817A-7DB69B6BBE35}"/>
    <cellStyle name="Vírgula 75 2 2 4" xfId="54391" xr:uid="{3CB8FC0A-0064-4E2F-AF7A-1A98100C3A24}"/>
    <cellStyle name="Vírgula 75 2 2 5" xfId="52678" xr:uid="{81DCCE49-41A0-4283-8615-CD7CE2AEF53E}"/>
    <cellStyle name="Vírgula 75 2 3" xfId="4231" xr:uid="{3457A0E4-D65D-4572-A580-41399C71A0B1}"/>
    <cellStyle name="Vírgula 75 2 3 2" xfId="53750" xr:uid="{59AE0C10-DD3F-45E0-B1EE-C564D3422C10}"/>
    <cellStyle name="Vírgula 75 2 3 2 2" xfId="55463" xr:uid="{F0CEEDCA-DF85-4025-A430-07CD2F8668A4}"/>
    <cellStyle name="Vírgula 75 2 3 3" xfId="54605" xr:uid="{6DC40E35-0F13-4B26-A65D-C3EF7B542705}"/>
    <cellStyle name="Vírgula 75 2 3 4" xfId="52892" xr:uid="{BC4B767D-7C89-4CF6-9F4D-7D50B3FF53A3}"/>
    <cellStyle name="Vírgula 75 2 4" xfId="53323" xr:uid="{1B048F02-6A95-4037-80CD-4EB7086896A3}"/>
    <cellStyle name="Vírgula 75 2 4 2" xfId="55036" xr:uid="{026C1074-549F-4117-A21A-14B918909272}"/>
    <cellStyle name="Vírgula 75 2 5" xfId="54178" xr:uid="{86FEC8A2-5246-481F-9E04-DC9C8790245F}"/>
    <cellStyle name="Vírgula 75 2 6" xfId="52465" xr:uid="{8C71CF7F-B6DC-47C2-8944-4A4F81C0C2E1}"/>
    <cellStyle name="Vírgula 75 3" xfId="282" xr:uid="{690E60BB-7F69-4623-B181-36BC408E81BD}"/>
    <cellStyle name="Vírgula 75 3 2" xfId="4335" xr:uid="{A7A0BA46-ABAA-4A69-8405-23EDD38CC196}"/>
    <cellStyle name="Vírgula 75 3 2 2" xfId="53854" xr:uid="{8F11D6EA-FFA8-4641-9AB9-1E55F90A3F85}"/>
    <cellStyle name="Vírgula 75 3 2 2 2" xfId="55567" xr:uid="{91E064FD-F70A-423C-B253-F01944E48B00}"/>
    <cellStyle name="Vírgula 75 3 2 3" xfId="54708" xr:uid="{AF066B56-6B6D-4BD9-9298-83DB0709A7C4}"/>
    <cellStyle name="Vírgula 75 3 2 4" xfId="52995" xr:uid="{52DD651C-4B7B-4EBD-8218-C2A0FB17B4BD}"/>
    <cellStyle name="Vírgula 75 3 3" xfId="53426" xr:uid="{6097DD21-C17F-494E-BC97-1299E72469F9}"/>
    <cellStyle name="Vírgula 75 3 3 2" xfId="55139" xr:uid="{5786D865-CAF0-4779-AFB2-CF5DFAD7E61F}"/>
    <cellStyle name="Vírgula 75 3 4" xfId="54281" xr:uid="{080B45A4-3926-4DE8-8669-8D8D086A25CD}"/>
    <cellStyle name="Vírgula 75 3 5" xfId="52568" xr:uid="{2279488C-FE68-4128-B6D5-53535769E8E9}"/>
    <cellStyle name="Vírgula 75 4" xfId="4119" xr:uid="{E6D90C1C-B12E-400E-8162-4FD19619952C}"/>
    <cellStyle name="Vírgula 75 4 2" xfId="53640" xr:uid="{767D239A-53E3-49D9-B4A3-179267A277D9}"/>
    <cellStyle name="Vírgula 75 4 2 2" xfId="55353" xr:uid="{000FA897-AB15-4DAD-B5B8-0D6FD530ABD9}"/>
    <cellStyle name="Vírgula 75 4 3" xfId="54495" xr:uid="{9422F550-D2DA-4429-AECC-D9FC620F6CCE}"/>
    <cellStyle name="Vírgula 75 4 4" xfId="52782" xr:uid="{E6DFAC55-B7C9-4818-ADC8-0531D240B37C}"/>
    <cellStyle name="Vírgula 75 5" xfId="53213" xr:uid="{CE2631EF-9935-4E09-BB88-BDDA23E5F099}"/>
    <cellStyle name="Vírgula 75 5 2" xfId="54926" xr:uid="{6DE78120-86E8-4993-B00F-61D3D95F16FF}"/>
    <cellStyle name="Vírgula 75 6" xfId="54068" xr:uid="{01E4365F-0BC1-42DB-9CD5-C6E4CA1E2DFD}"/>
    <cellStyle name="Vírgula 75 7" xfId="52355" xr:uid="{00CE0F90-2FE5-4A3D-B10E-5A56B1AA7FBE}"/>
    <cellStyle name="Vírgula 76" xfId="57" xr:uid="{14FFE719-090D-45BC-AF9D-DC574B9BFF6D}"/>
    <cellStyle name="Vírgula 76 2" xfId="179" xr:uid="{2E6AD8FA-F347-499B-BAA8-BB29CE5CA381}"/>
    <cellStyle name="Vírgula 76 2 2" xfId="393" xr:uid="{DBE2A5CE-9C57-477D-84B3-29B90D5C1B3B}"/>
    <cellStyle name="Vírgula 76 2 2 2" xfId="4446" xr:uid="{557EEACA-7449-4C64-AC7C-55B7E7939B31}"/>
    <cellStyle name="Vírgula 76 2 2 2 2" xfId="53965" xr:uid="{A42A493A-253B-46FF-8ECA-DA3FB6536B08}"/>
    <cellStyle name="Vírgula 76 2 2 2 2 2" xfId="55678" xr:uid="{157FC2FD-B95E-4331-AB86-FA1E57E91532}"/>
    <cellStyle name="Vírgula 76 2 2 2 3" xfId="54819" xr:uid="{A1940162-3996-4B03-8263-0D9D465183A6}"/>
    <cellStyle name="Vírgula 76 2 2 2 4" xfId="53106" xr:uid="{4367B467-F022-46A5-9546-A212AC59FFF0}"/>
    <cellStyle name="Vírgula 76 2 2 3" xfId="53537" xr:uid="{9CA970E9-6DA9-459B-9D51-24BCD9EF113E}"/>
    <cellStyle name="Vírgula 76 2 2 3 2" xfId="55250" xr:uid="{78BA5ED4-3056-445A-AF54-790E644AD317}"/>
    <cellStyle name="Vírgula 76 2 2 4" xfId="54392" xr:uid="{3B29465A-53C9-4CA7-83EA-04B137BE4A82}"/>
    <cellStyle name="Vírgula 76 2 2 5" xfId="52679" xr:uid="{67C856CB-AA1D-4878-8186-387A2B4A7408}"/>
    <cellStyle name="Vírgula 76 2 3" xfId="4232" xr:uid="{C51939F4-4A9D-4AC5-9056-7E52C710D893}"/>
    <cellStyle name="Vírgula 76 2 3 2" xfId="53751" xr:uid="{56512DF2-3946-49E0-BCBD-9E3F51BD672C}"/>
    <cellStyle name="Vírgula 76 2 3 2 2" xfId="55464" xr:uid="{FD6B905A-4126-4819-8BA6-A943E99C6AC3}"/>
    <cellStyle name="Vírgula 76 2 3 3" xfId="54606" xr:uid="{381D966F-1512-4A84-BBE8-8243457BA360}"/>
    <cellStyle name="Vírgula 76 2 3 4" xfId="52893" xr:uid="{ABFBF1C7-D797-41F1-8E39-C769FBC9E60B}"/>
    <cellStyle name="Vírgula 76 2 4" xfId="53324" xr:uid="{70FB2B1A-C17A-4788-911E-E5F594AFC7D6}"/>
    <cellStyle name="Vírgula 76 2 4 2" xfId="55037" xr:uid="{AE844E27-AAFA-40BA-8929-2FAD2ECE735D}"/>
    <cellStyle name="Vírgula 76 2 5" xfId="54179" xr:uid="{4700930E-AFD0-491C-8618-AB043BDA30B9}"/>
    <cellStyle name="Vírgula 76 2 6" xfId="52466" xr:uid="{D3026AC1-5189-4261-8F69-5AF85EFDFC1C}"/>
    <cellStyle name="Vírgula 76 3" xfId="283" xr:uid="{7CAFEA8F-2569-4CA1-B178-30E4B682F27C}"/>
    <cellStyle name="Vírgula 76 3 2" xfId="4336" xr:uid="{2B1DCDAB-2A1F-4017-B3BE-05C087A0E9B3}"/>
    <cellStyle name="Vírgula 76 3 2 2" xfId="53855" xr:uid="{8C3A9DEB-0694-4D88-BEA8-39612227A236}"/>
    <cellStyle name="Vírgula 76 3 2 2 2" xfId="55568" xr:uid="{B15E1034-96AB-480D-840E-CAA32901C617}"/>
    <cellStyle name="Vírgula 76 3 2 3" xfId="54709" xr:uid="{DCC879D9-D241-4635-98EB-9AC91232A2BF}"/>
    <cellStyle name="Vírgula 76 3 2 4" xfId="52996" xr:uid="{7A2EC53F-0010-49B3-9A0A-2A42D53EEF8F}"/>
    <cellStyle name="Vírgula 76 3 3" xfId="53427" xr:uid="{344527BF-3251-4A54-A77C-D1FBED56E269}"/>
    <cellStyle name="Vírgula 76 3 3 2" xfId="55140" xr:uid="{8AB95E65-5E1A-4D1F-938C-18ADFDD2BA51}"/>
    <cellStyle name="Vírgula 76 3 4" xfId="54282" xr:uid="{CA159BEA-975F-4F0C-B1CA-9EBEEFBA7AC3}"/>
    <cellStyle name="Vírgula 76 3 5" xfId="52569" xr:uid="{BE91FF1A-DE10-42E7-998E-CD0FBACD9825}"/>
    <cellStyle name="Vírgula 76 4" xfId="4120" xr:uid="{DC3A2286-BF3B-42EF-BEC7-95BAB2E52E90}"/>
    <cellStyle name="Vírgula 76 4 2" xfId="53641" xr:uid="{86BFCF11-FD2B-41D6-926B-92D667B9A6DF}"/>
    <cellStyle name="Vírgula 76 4 2 2" xfId="55354" xr:uid="{7F940774-392A-4646-B574-A6AA6E5E25B0}"/>
    <cellStyle name="Vírgula 76 4 3" xfId="54496" xr:uid="{BC67AFA3-AC85-4097-876A-2D286452F629}"/>
    <cellStyle name="Vírgula 76 4 4" xfId="52783" xr:uid="{434D928D-B153-4C4E-A265-1959686C3BBA}"/>
    <cellStyle name="Vírgula 76 5" xfId="53214" xr:uid="{ACF7E25C-84AF-4351-BF15-0EB56C9981BF}"/>
    <cellStyle name="Vírgula 76 5 2" xfId="54927" xr:uid="{10AC4B57-527B-42A5-BE1A-8609793C48C0}"/>
    <cellStyle name="Vírgula 76 6" xfId="54069" xr:uid="{61A30379-BB38-4A0C-92B5-13C7462BEC06}"/>
    <cellStyle name="Vírgula 76 7" xfId="52356" xr:uid="{B6D3A217-B956-4B85-8623-E4EB9086DD76}"/>
    <cellStyle name="Vírgula 8" xfId="46" xr:uid="{E583F27B-669B-4CAA-8EAD-FD38BC3D48C5}"/>
    <cellStyle name="Vírgula 8 10" xfId="46367" xr:uid="{D73001D3-6962-4324-A088-0986AD235BC5}"/>
    <cellStyle name="Vírgula 8 11" xfId="44596" xr:uid="{4B23AF62-DBDF-4AF6-B205-C2A4E7E37392}"/>
    <cellStyle name="Vírgula 8 12" xfId="44138" xr:uid="{89DDF919-70A8-4833-9DFC-11C2B9A212AF}"/>
    <cellStyle name="Vírgula 8 13" xfId="590" xr:uid="{6EE945FB-E66B-4904-8AC3-A08B9BF01939}"/>
    <cellStyle name="Vírgula 8 14" xfId="52350" xr:uid="{A8B4E582-173C-41A2-B916-A10AA11D461A}"/>
    <cellStyle name="Vírgula 8 2" xfId="173" xr:uid="{B46B1297-5457-43D0-9986-2B6B70619C7E}"/>
    <cellStyle name="Vírgula 8 2 10" xfId="44461" xr:uid="{F5FF6B95-3511-4249-8C0C-CA4793B907D7}"/>
    <cellStyle name="Vírgula 8 2 11" xfId="786" xr:uid="{9FCEF898-2F01-4156-B603-3CC1FE473445}"/>
    <cellStyle name="Vírgula 8 2 12" xfId="52460" xr:uid="{0D975268-A58A-4598-AAF8-C00DC15C1F33}"/>
    <cellStyle name="Vírgula 8 2 2" xfId="387" xr:uid="{29312636-584F-4FB2-B00D-466D7A9FEB2A}"/>
    <cellStyle name="Vírgula 8 2 2 2" xfId="2212" xr:uid="{E5658245-066C-426C-B94C-7B5545388C7D}"/>
    <cellStyle name="Vírgula 8 2 2 2 2" xfId="3922" xr:uid="{BDF84068-0AC1-484C-8462-8430B9D90555}"/>
    <cellStyle name="Vírgula 8 2 2 2 2 2" xfId="52269" xr:uid="{F1D74D27-ABFC-4E5B-B5F8-AF1784B4CB3D}"/>
    <cellStyle name="Vírgula 8 2 2 2 2 2 2" xfId="55672" xr:uid="{8182D850-4DB3-4778-8301-016D99D4C12E}"/>
    <cellStyle name="Vírgula 8 2 2 2 2 3" xfId="53959" xr:uid="{823682F5-F2CE-4A9C-B095-54A3AF3E255F}"/>
    <cellStyle name="Vírgula 8 2 2 2 3" xfId="50565" xr:uid="{A6D6FA79-7F87-44A6-BFE1-7ADF791D51FC}"/>
    <cellStyle name="Vírgula 8 2 2 2 3 2" xfId="54813" xr:uid="{0F00330E-395B-4EA2-A130-DC83DA9B1DD4}"/>
    <cellStyle name="Vírgula 8 2 2 2 4" xfId="48323" xr:uid="{DB6AB73A-C67A-43D1-B9FA-37B95873E69D}"/>
    <cellStyle name="Vírgula 8 2 2 2 5" xfId="53100" xr:uid="{59B16141-2D2A-4BF3-9A40-F6238AF50A7B}"/>
    <cellStyle name="Vírgula 8 2 2 3" xfId="3053" xr:uid="{F524377B-A33E-4139-88DB-E691B2CB1A6F}"/>
    <cellStyle name="Vírgula 8 2 2 3 2" xfId="51402" xr:uid="{8DE2B59A-D432-4E6A-BE3E-4A92269ACE7B}"/>
    <cellStyle name="Vírgula 8 2 2 3 2 2" xfId="55244" xr:uid="{2E65C1BB-33A5-4FD7-89B8-114F7F744479}"/>
    <cellStyle name="Vírgula 8 2 2 3 3" xfId="53531" xr:uid="{0641BD82-867E-479B-B758-D67E6329C21C}"/>
    <cellStyle name="Vírgula 8 2 2 4" xfId="4440" xr:uid="{DAD23994-659D-4F02-BE83-5098D1E22497}"/>
    <cellStyle name="Vírgula 8 2 2 4 2" xfId="54386" xr:uid="{C066384C-FB44-4706-8618-EE850115529E}"/>
    <cellStyle name="Vírgula 8 2 2 5" xfId="47454" xr:uid="{6387DEED-9BD3-416C-B659-66C5F2423362}"/>
    <cellStyle name="Vírgula 8 2 2 6" xfId="1341" xr:uid="{5AFFC4F7-6260-48CD-9E3B-DBB95EDB7795}"/>
    <cellStyle name="Vírgula 8 2 2 7" xfId="52673" xr:uid="{79C61C6F-8ECB-4D39-9B7A-CAD5536C47AD}"/>
    <cellStyle name="Vírgula 8 2 3" xfId="1658" xr:uid="{CC7DCE53-B7B6-4891-81B0-4E69DB8928EE}"/>
    <cellStyle name="Vírgula 8 2 3 2" xfId="3368" xr:uid="{BD581F43-A1AE-4273-B837-7866FF534169}"/>
    <cellStyle name="Vírgula 8 2 3 2 2" xfId="51717" xr:uid="{70880FE5-5FA6-4D7B-AFA9-3295B3537D9C}"/>
    <cellStyle name="Vírgula 8 2 3 2 2 2" xfId="55458" xr:uid="{C01C042B-5382-4908-A0C8-18E7D11A1F1B}"/>
    <cellStyle name="Vírgula 8 2 3 2 3" xfId="53745" xr:uid="{1EE9D6B4-E736-4F43-8443-DEC82D981BE4}"/>
    <cellStyle name="Vírgula 8 2 3 3" xfId="50035" xr:uid="{6A8D4EEA-C62B-48A9-BE0D-F5F211016D6A}"/>
    <cellStyle name="Vírgula 8 2 3 3 2" xfId="54600" xr:uid="{8656AA8A-43A2-497A-BA4C-6CE31AE84DBB}"/>
    <cellStyle name="Vírgula 8 2 3 4" xfId="47769" xr:uid="{95674FC1-C1E8-4ECC-B83A-13F9EFC5E1EA}"/>
    <cellStyle name="Vírgula 8 2 3 5" xfId="52887" xr:uid="{82EDF0EB-926F-4A09-B118-5D68828378F9}"/>
    <cellStyle name="Vírgula 8 2 4" xfId="2499" xr:uid="{94746A20-E36A-42E4-B4D6-12B39A1D39C2}"/>
    <cellStyle name="Vírgula 8 2 4 2" xfId="50850" xr:uid="{22D1075A-C9FF-49FC-83E5-16E9CBF759A5}"/>
    <cellStyle name="Vírgula 8 2 4 2 2" xfId="55031" xr:uid="{BF465CC1-EE19-4229-A134-96566C71E6EB}"/>
    <cellStyle name="Vírgula 8 2 4 3" xfId="48610" xr:uid="{AB7A0093-D15C-4541-98CD-47AA3D780E7C}"/>
    <cellStyle name="Vírgula 8 2 4 4" xfId="53318" xr:uid="{B9D0C861-8EEA-44BF-908E-751841FCA190}"/>
    <cellStyle name="Vírgula 8 2 5" xfId="4226" xr:uid="{F8217C17-8D22-4296-AA36-E935E35916A4}"/>
    <cellStyle name="Vírgula 8 2 5 2" xfId="46900" xr:uid="{0BB8BB48-83FF-4646-9493-BB8D9C2CB57F}"/>
    <cellStyle name="Vírgula 8 2 5 3" xfId="54173" xr:uid="{A370631C-754F-4AF4-ACEA-38532D17BCD7}"/>
    <cellStyle name="Vírgula 8 2 6" xfId="45761" xr:uid="{C545CEE6-36A9-43C7-93AF-A32A91320641}"/>
    <cellStyle name="Vírgula 8 2 6 2" xfId="49221" xr:uid="{FBAFA91A-B03F-43A3-A2A1-E938EAA663AB}"/>
    <cellStyle name="Vírgula 8 2 7" xfId="46229" xr:uid="{66D695B0-2F4D-4C0C-9FF3-BC1ABEA1238D}"/>
    <cellStyle name="Vírgula 8 2 8" xfId="46564" xr:uid="{838F8B33-343A-47FC-9D3C-5EBBCD4648E7}"/>
    <cellStyle name="Vírgula 8 2 9" xfId="45062" xr:uid="{76D94219-2F89-489B-968F-014BDE3EF79E}"/>
    <cellStyle name="Vírgula 8 3" xfId="277" xr:uid="{8DB2B023-DBBF-4C73-8CB5-6E559808A667}"/>
    <cellStyle name="Vírgula 8 3 10" xfId="52563" xr:uid="{4E02F613-D1F0-4C70-87A6-3565329EB01C}"/>
    <cellStyle name="Vírgula 8 3 2" xfId="2018" xr:uid="{4FF91255-463C-449F-A27C-19FCA31D29AC}"/>
    <cellStyle name="Vírgula 8 3 2 2" xfId="3728" xr:uid="{E4F6B267-1AC1-4B78-990B-B1FBA1778737}"/>
    <cellStyle name="Vírgula 8 3 2 2 2" xfId="52075" xr:uid="{B1B3861E-6379-453F-A48A-DBC214F25B62}"/>
    <cellStyle name="Vírgula 8 3 2 2 2 2" xfId="55562" xr:uid="{0B5871AF-D3B2-4877-BD8D-B2F1BFD134CD}"/>
    <cellStyle name="Vírgula 8 3 2 2 3" xfId="53849" xr:uid="{A163025C-E7AC-42C2-89EB-89A99EE74603}"/>
    <cellStyle name="Vírgula 8 3 2 3" xfId="50381" xr:uid="{FB8953B5-FDDA-443C-B782-981E390B5D13}"/>
    <cellStyle name="Vírgula 8 3 2 3 2" xfId="54703" xr:uid="{668DD68F-D7F6-4B4D-81B7-408F8CEF412F}"/>
    <cellStyle name="Vírgula 8 3 2 4" xfId="48129" xr:uid="{B8B9E856-3E10-4236-84BD-B9497CFFC75E}"/>
    <cellStyle name="Vírgula 8 3 2 5" xfId="52990" xr:uid="{85599B80-7F47-4BD3-9067-D1E0C9784CC1}"/>
    <cellStyle name="Vírgula 8 3 3" xfId="2859" xr:uid="{97234AB7-5F24-4CF6-BA4D-CCD4AEEE6A2A}"/>
    <cellStyle name="Vírgula 8 3 3 2" xfId="51208" xr:uid="{B047E6FB-E398-43E7-96AA-6A11FE0C7056}"/>
    <cellStyle name="Vírgula 8 3 3 2 2" xfId="55134" xr:uid="{2526CBD1-6FF0-40D5-8A04-0FFB032B87C7}"/>
    <cellStyle name="Vírgula 8 3 3 3" xfId="48895" xr:uid="{756A7048-256E-44F9-81BA-C61A5C4E77ED}"/>
    <cellStyle name="Vírgula 8 3 3 4" xfId="53421" xr:uid="{ACAED5EA-1BDF-48AA-81C3-492E9CFB0DC1}"/>
    <cellStyle name="Vírgula 8 3 4" xfId="4330" xr:uid="{6698EE7A-F36E-4425-A70A-3024A56FCFBC}"/>
    <cellStyle name="Vírgula 8 3 4 2" xfId="49570" xr:uid="{72BA1A61-F720-4808-89E6-F89CEC84B24C}"/>
    <cellStyle name="Vírgula 8 3 4 3" xfId="54276" xr:uid="{983DC1E6-43F1-441F-85E1-A55AF4172937}"/>
    <cellStyle name="Vírgula 8 3 5" xfId="46035" xr:uid="{4CAB65B8-FC29-4E67-A48E-562DE359A594}"/>
    <cellStyle name="Vírgula 8 3 6" xfId="47260" xr:uid="{99AEF714-6FA4-4EC2-9DE7-CADA8A1929E2}"/>
    <cellStyle name="Vírgula 8 3 7" xfId="44907" xr:uid="{F7F5A8DA-B4B5-48D6-A9BD-68316FC93F5C}"/>
    <cellStyle name="Vírgula 8 3 8" xfId="44277" xr:uid="{23445DCC-BD69-4C28-A262-A07C957850CA}"/>
    <cellStyle name="Vírgula 8 3 9" xfId="1147" xr:uid="{FFCA3E3D-0840-4C3B-B1AA-62B96749A3D8}"/>
    <cellStyle name="Vírgula 8 4" xfId="1390" xr:uid="{25F242A5-1A2B-4B1C-9B19-2C30598753BB}"/>
    <cellStyle name="Vírgula 8 4 2" xfId="3101" xr:uid="{6A49FC1D-F8E1-4634-96E9-11C0480AAD8D}"/>
    <cellStyle name="Vírgula 8 4 2 2" xfId="51450" xr:uid="{97F308B3-C736-4BE8-A2D5-375CFB6C1B8E}"/>
    <cellStyle name="Vírgula 8 4 2 2 2" xfId="55348" xr:uid="{331B470B-E424-46A9-8E1D-CE538528F41C}"/>
    <cellStyle name="Vírgula 8 4 2 3" xfId="48962" xr:uid="{225E7CC1-FB14-4C86-9AA8-0BE0AEC8F9BE}"/>
    <cellStyle name="Vírgula 8 4 2 4" xfId="53635" xr:uid="{A782D470-AF4D-4BF7-AB47-E396D6B8A26F}"/>
    <cellStyle name="Vírgula 8 4 3" xfId="49779" xr:uid="{C4C70965-99D9-4284-9190-C75094BA8236}"/>
    <cellStyle name="Vírgula 8 4 3 2" xfId="54490" xr:uid="{F9112633-00C4-4F47-BFCB-661DE0A6ACB9}"/>
    <cellStyle name="Vírgula 8 4 4" xfId="47502" xr:uid="{6E431B36-60DF-4AD1-9317-338C12086B0A}"/>
    <cellStyle name="Vírgula 8 4 5" xfId="44775" xr:uid="{860D3AA5-CD12-4735-AC00-65E5F530B89F}"/>
    <cellStyle name="Vírgula 8 4 6" xfId="52777" xr:uid="{86A033BB-3198-476C-B029-47F0C224BEAA}"/>
    <cellStyle name="Vírgula 8 5" xfId="1464" xr:uid="{2AF3B75E-F47E-4E17-A6BF-BDD7AA19532C}"/>
    <cellStyle name="Vírgula 8 5 2" xfId="3174" xr:uid="{B9633937-50FD-4B54-ACC5-A552F36B9AA2}"/>
    <cellStyle name="Vírgula 8 5 2 2" xfId="51523" xr:uid="{0B219751-6AA0-43BA-9AED-0419FF79F860}"/>
    <cellStyle name="Vírgula 8 5 2 3" xfId="54921" xr:uid="{63DC8140-1C1E-43A5-BA23-B5F39EF14323}"/>
    <cellStyle name="Vírgula 8 5 3" xfId="49851" xr:uid="{E9C565F0-646A-4E5C-B1BD-61BDEA9D3486}"/>
    <cellStyle name="Vírgula 8 5 4" xfId="47575" xr:uid="{F0F754A3-A0BD-400C-97FF-F5BA571B87E0}"/>
    <cellStyle name="Vírgula 8 5 5" xfId="53208" xr:uid="{90DF2281-ABB8-4E89-951E-24A53FC7C589}"/>
    <cellStyle name="Vírgula 8 6" xfId="2305" xr:uid="{A210C612-2D91-4B19-B22E-372875D8E2B6}"/>
    <cellStyle name="Vírgula 8 6 2" xfId="50656" xr:uid="{FED1B6C9-2172-492A-882C-97BCD1AEED2A}"/>
    <cellStyle name="Vírgula 8 6 3" xfId="48416" xr:uid="{13145DE9-BBF4-49CA-B687-5367D7789B2A}"/>
    <cellStyle name="Vírgula 8 6 4" xfId="54063" xr:uid="{678F1B3E-7012-4E48-80E3-704BADEDEFC1}"/>
    <cellStyle name="Vírgula 8 7" xfId="4113" xr:uid="{74010150-36C6-4CB7-AC63-EA2D2FE04067}"/>
    <cellStyle name="Vírgula 8 7 2" xfId="46706" xr:uid="{AE3736A6-9323-4B80-B678-E6A4D9846409}"/>
    <cellStyle name="Vírgula 8 8" xfId="43983" xr:uid="{C39DDBAC-DC7D-46FB-8E62-1C84AC75C69C}"/>
    <cellStyle name="Vírgula 8 8 2" xfId="49027" xr:uid="{C99FAC66-9A5F-4373-A08A-95DD04F53587}"/>
    <cellStyle name="Vírgula 8 9" xfId="45893" xr:uid="{344CDC06-6D2F-4592-A0D8-34B66DB87AF0}"/>
    <cellStyle name="Vírgula 81" xfId="62" xr:uid="{893CC3F4-1735-4CF0-A910-9C35444877C6}"/>
    <cellStyle name="Vírgula 81 2" xfId="180" xr:uid="{1B0361B3-DDE1-4B37-B7DB-9302DB7F35B0}"/>
    <cellStyle name="Vírgula 81 2 2" xfId="394" xr:uid="{44C39EA3-879F-4D62-8B09-B670B822E6C4}"/>
    <cellStyle name="Vírgula 81 2 2 2" xfId="4447" xr:uid="{8ED1050E-11DC-4072-942E-CED2C8994D75}"/>
    <cellStyle name="Vírgula 81 2 2 2 2" xfId="53966" xr:uid="{ADCE3C03-9AC8-49E8-B397-A755EF207869}"/>
    <cellStyle name="Vírgula 81 2 2 2 2 2" xfId="55679" xr:uid="{4C605374-93BC-4621-9474-658F0FC25B07}"/>
    <cellStyle name="Vírgula 81 2 2 2 3" xfId="54820" xr:uid="{7ADE377A-47D0-4D5E-AC01-0FE608C9EBA3}"/>
    <cellStyle name="Vírgula 81 2 2 2 4" xfId="53107" xr:uid="{8D4AEF7C-D9ED-4E0C-B145-081A00E0FAAE}"/>
    <cellStyle name="Vírgula 81 2 2 3" xfId="53538" xr:uid="{CBFA5CAA-1D3E-47EA-9671-95E51513BA65}"/>
    <cellStyle name="Vírgula 81 2 2 3 2" xfId="55251" xr:uid="{0CF45179-3219-48CA-99CB-026C7D39ECDC}"/>
    <cellStyle name="Vírgula 81 2 2 4" xfId="54393" xr:uid="{B5FCC1F9-342B-4F03-B2EC-107BB703F963}"/>
    <cellStyle name="Vírgula 81 2 2 5" xfId="52680" xr:uid="{EDA867D3-8B94-485A-B928-9F596B03A182}"/>
    <cellStyle name="Vírgula 81 2 3" xfId="4233" xr:uid="{AF2E6050-A129-4A34-841E-3B5F725DFD67}"/>
    <cellStyle name="Vírgula 81 2 3 2" xfId="53752" xr:uid="{57AA0693-1919-40D7-BA31-43B0B1EB5A9E}"/>
    <cellStyle name="Vírgula 81 2 3 2 2" xfId="55465" xr:uid="{F8BADCEF-EA3E-4EE0-900C-28C9F9C1FC85}"/>
    <cellStyle name="Vírgula 81 2 3 3" xfId="54607" xr:uid="{6EF5C68E-D713-4413-8A2B-DE331387E5B3}"/>
    <cellStyle name="Vírgula 81 2 3 4" xfId="52894" xr:uid="{1FC55AFE-6214-404F-8F9A-58354B23D095}"/>
    <cellStyle name="Vírgula 81 2 4" xfId="53325" xr:uid="{6088F775-3D74-40AF-8AF6-145AD24537D4}"/>
    <cellStyle name="Vírgula 81 2 4 2" xfId="55038" xr:uid="{1CD2D656-07F7-4EF7-A036-E98CFBA9C606}"/>
    <cellStyle name="Vírgula 81 2 5" xfId="54180" xr:uid="{FCDB1633-D6DF-48FC-B7F5-26A1DFC4EB23}"/>
    <cellStyle name="Vírgula 81 2 6" xfId="52467" xr:uid="{39202035-7BC0-4A33-B169-A5859DB291EF}"/>
    <cellStyle name="Vírgula 81 3" xfId="284" xr:uid="{B95A085D-693D-4DCB-8A1F-975A12B8AAD7}"/>
    <cellStyle name="Vírgula 81 3 2" xfId="4337" xr:uid="{BD9D87B2-9A3B-4AF3-A5B8-F41E9D035EC2}"/>
    <cellStyle name="Vírgula 81 3 2 2" xfId="53856" xr:uid="{59A1E28D-8C88-4FFA-8188-E2F5FE9ADC49}"/>
    <cellStyle name="Vírgula 81 3 2 2 2" xfId="55569" xr:uid="{39F3B802-8D85-4949-AE73-2DF004767D03}"/>
    <cellStyle name="Vírgula 81 3 2 3" xfId="54710" xr:uid="{06EB3F7D-DCDD-4736-90E0-5A291FEDB38F}"/>
    <cellStyle name="Vírgula 81 3 2 4" xfId="52997" xr:uid="{BD0790F0-64DE-4519-9692-945B2B021052}"/>
    <cellStyle name="Vírgula 81 3 3" xfId="53428" xr:uid="{E66E8165-7932-4041-9529-D103821D08E9}"/>
    <cellStyle name="Vírgula 81 3 3 2" xfId="55141" xr:uid="{F63E9950-9A10-47CE-BB5E-7AEF63F8465F}"/>
    <cellStyle name="Vírgula 81 3 4" xfId="54283" xr:uid="{4B1BD49B-1997-4F46-BE20-64AF288F97D4}"/>
    <cellStyle name="Vírgula 81 3 5" xfId="52570" xr:uid="{8F812AEC-644A-483C-9666-D0BADC15363D}"/>
    <cellStyle name="Vírgula 81 4" xfId="4121" xr:uid="{2DCA631E-E24A-4435-96A4-15D38A3CD174}"/>
    <cellStyle name="Vírgula 81 4 2" xfId="53642" xr:uid="{9B934020-3E69-4F36-ACE2-844B4D1A6173}"/>
    <cellStyle name="Vírgula 81 4 2 2" xfId="55355" xr:uid="{06CE2663-E344-4B48-98E2-00E46B46138B}"/>
    <cellStyle name="Vírgula 81 4 3" xfId="54497" xr:uid="{EB6BE7F5-7A5C-4750-8AA9-368FFB27D957}"/>
    <cellStyle name="Vírgula 81 4 4" xfId="52784" xr:uid="{45C2E7C8-4D53-40FF-8D27-6676A950F5D0}"/>
    <cellStyle name="Vírgula 81 5" xfId="53215" xr:uid="{88A61778-A00F-43B4-AACA-CFE4A9E9B572}"/>
    <cellStyle name="Vírgula 81 5 2" xfId="54928" xr:uid="{EBB306FB-E826-4236-B656-842922A0B9F8}"/>
    <cellStyle name="Vírgula 81 6" xfId="54070" xr:uid="{29AB670F-4D4C-459F-92C9-AA4DCB1FB91E}"/>
    <cellStyle name="Vírgula 81 7" xfId="52357" xr:uid="{CB5E562D-FD0F-495D-B7C3-7C7D46C20FAD}"/>
    <cellStyle name="Vírgula 82" xfId="64" xr:uid="{4EBCF362-A4CD-44E6-974F-E613625AA675}"/>
    <cellStyle name="Vírgula 82 2" xfId="181" xr:uid="{A7F09896-F88A-40CF-B0FD-8E21A54743A4}"/>
    <cellStyle name="Vírgula 82 2 2" xfId="395" xr:uid="{5DB94FC9-B69C-48E4-BBE9-1B6D6F59C1E4}"/>
    <cellStyle name="Vírgula 82 2 2 2" xfId="4448" xr:uid="{C90CB28C-4E5F-4256-A811-FABEDA8C852B}"/>
    <cellStyle name="Vírgula 82 2 2 2 2" xfId="53967" xr:uid="{C33A0E84-62BA-4B15-844B-B233C346AED6}"/>
    <cellStyle name="Vírgula 82 2 2 2 2 2" xfId="55680" xr:uid="{8FF65B5D-85FD-421E-9AD3-47344B7EDDEB}"/>
    <cellStyle name="Vírgula 82 2 2 2 3" xfId="54821" xr:uid="{8C025E36-214F-49AA-85F8-A932EB7E2F97}"/>
    <cellStyle name="Vírgula 82 2 2 2 4" xfId="53108" xr:uid="{7E3BE719-BA5C-46F1-9D79-5DAF21803B91}"/>
    <cellStyle name="Vírgula 82 2 2 3" xfId="53539" xr:uid="{AE7DE6E2-BF50-4361-9284-8F89AE91B968}"/>
    <cellStyle name="Vírgula 82 2 2 3 2" xfId="55252" xr:uid="{C6649F55-41DF-4B88-837E-D19CBF053409}"/>
    <cellStyle name="Vírgula 82 2 2 4" xfId="54394" xr:uid="{39E0E017-B1D9-4404-B277-2153EB474327}"/>
    <cellStyle name="Vírgula 82 2 2 5" xfId="52681" xr:uid="{7E997116-9345-470A-84B8-3012CC5C00DD}"/>
    <cellStyle name="Vírgula 82 2 3" xfId="4234" xr:uid="{898F65DB-7946-4C1A-B64E-9D63F30DA30B}"/>
    <cellStyle name="Vírgula 82 2 3 2" xfId="53753" xr:uid="{F224A6FD-04CE-4434-AC6E-47FA8C382758}"/>
    <cellStyle name="Vírgula 82 2 3 2 2" xfId="55466" xr:uid="{BBC696AF-D284-492D-A4E6-EB25BE0659A3}"/>
    <cellStyle name="Vírgula 82 2 3 3" xfId="54608" xr:uid="{520D4ED8-AAF5-4DE5-AA01-C786E3CB7A31}"/>
    <cellStyle name="Vírgula 82 2 3 4" xfId="52895" xr:uid="{583C7722-B021-4D29-92DD-5D43431FFC48}"/>
    <cellStyle name="Vírgula 82 2 4" xfId="53326" xr:uid="{D947CF91-16B9-4384-9923-51CAABFA0249}"/>
    <cellStyle name="Vírgula 82 2 4 2" xfId="55039" xr:uid="{349F61DF-B3C6-429A-A871-F75BC16B593E}"/>
    <cellStyle name="Vírgula 82 2 5" xfId="54181" xr:uid="{5590494A-74BF-4C8C-9A20-10E96C1EFAF3}"/>
    <cellStyle name="Vírgula 82 2 6" xfId="52468" xr:uid="{38AF84E8-C7D3-45CB-A86C-879E13B1A356}"/>
    <cellStyle name="Vírgula 82 3" xfId="285" xr:uid="{02B3316A-6E1F-4071-BC94-C1F9DD8E92A8}"/>
    <cellStyle name="Vírgula 82 3 2" xfId="4338" xr:uid="{0758F8FB-476C-43D4-8E92-B47F4EC50BCB}"/>
    <cellStyle name="Vírgula 82 3 2 2" xfId="53857" xr:uid="{D4C9A766-4AA2-468E-BE6F-BA065C8D7267}"/>
    <cellStyle name="Vírgula 82 3 2 2 2" xfId="55570" xr:uid="{26BD453A-D9B6-4E91-BD1F-8B2DF0CF5F04}"/>
    <cellStyle name="Vírgula 82 3 2 3" xfId="54711" xr:uid="{814AF2F9-3552-45B8-8A7C-20DFCF281078}"/>
    <cellStyle name="Vírgula 82 3 2 4" xfId="52998" xr:uid="{DA17FE7B-C2C1-4BD2-A836-857741F22492}"/>
    <cellStyle name="Vírgula 82 3 3" xfId="53429" xr:uid="{95F1A82D-9220-4482-B3C6-8F4A772D1B3E}"/>
    <cellStyle name="Vírgula 82 3 3 2" xfId="55142" xr:uid="{C3795D1C-5030-457A-A2BF-FBFD2466F22B}"/>
    <cellStyle name="Vírgula 82 3 4" xfId="54284" xr:uid="{020E3BB0-45E0-4F52-80A6-7014FB7FDDCA}"/>
    <cellStyle name="Vírgula 82 3 5" xfId="52571" xr:uid="{ADB4ED1B-07C1-4068-8809-FCB313B7DF09}"/>
    <cellStyle name="Vírgula 82 4" xfId="4122" xr:uid="{BA26051A-3E37-49FA-95F1-AD11AFA3EDA5}"/>
    <cellStyle name="Vírgula 82 4 2" xfId="53643" xr:uid="{084137FD-7CFD-4E18-8E65-FA1A24D0129E}"/>
    <cellStyle name="Vírgula 82 4 2 2" xfId="55356" xr:uid="{585039C9-1931-463B-80E7-DDE664536030}"/>
    <cellStyle name="Vírgula 82 4 3" xfId="54498" xr:uid="{14264FFC-7E71-44BF-A772-B098E7D7363C}"/>
    <cellStyle name="Vírgula 82 4 4" xfId="52785" xr:uid="{F9E064B3-9C49-4B06-A6C6-421C16ACF695}"/>
    <cellStyle name="Vírgula 82 5" xfId="53216" xr:uid="{0527CD65-304C-40A9-A1AB-706873AE22B6}"/>
    <cellStyle name="Vírgula 82 5 2" xfId="54929" xr:uid="{140ED349-45F5-457A-838B-53A2192B9BB3}"/>
    <cellStyle name="Vírgula 82 6" xfId="54071" xr:uid="{C7EB247A-99BE-443F-A4DC-B655329DA3C7}"/>
    <cellStyle name="Vírgula 82 7" xfId="52358" xr:uid="{D4B51BE3-3CB5-4CD6-8D82-A51577DA99EC}"/>
    <cellStyle name="Vírgula 85" xfId="67" xr:uid="{5D27847A-3B30-471A-830E-FE06A77E2BB9}"/>
    <cellStyle name="Vírgula 85 2" xfId="182" xr:uid="{B0121F17-7769-44E3-A216-881E7EFB2CB1}"/>
    <cellStyle name="Vírgula 85 2 2" xfId="396" xr:uid="{8B02CD2B-A40B-4FB5-95D9-FEEE72B382A4}"/>
    <cellStyle name="Vírgula 85 2 2 2" xfId="4449" xr:uid="{1FED2D90-50C8-4FD3-8D11-BE882AC463F8}"/>
    <cellStyle name="Vírgula 85 2 2 2 2" xfId="53968" xr:uid="{67F16AA2-DD23-4F06-A123-9C7EEC6E0BD5}"/>
    <cellStyle name="Vírgula 85 2 2 2 2 2" xfId="55681" xr:uid="{1AE65959-D07F-4F61-BF41-B826958760D5}"/>
    <cellStyle name="Vírgula 85 2 2 2 3" xfId="54822" xr:uid="{59C2D542-8CF8-41E6-BD1C-881B197C3723}"/>
    <cellStyle name="Vírgula 85 2 2 2 4" xfId="53109" xr:uid="{D24D6CB4-CDC2-4ECF-AFF8-0ABF39DCC814}"/>
    <cellStyle name="Vírgula 85 2 2 3" xfId="53540" xr:uid="{6860C1BB-7723-4E56-BD2C-0DFC52495891}"/>
    <cellStyle name="Vírgula 85 2 2 3 2" xfId="55253" xr:uid="{EACE0FAF-A9DE-4EDC-8B7E-3B0764F113A6}"/>
    <cellStyle name="Vírgula 85 2 2 4" xfId="54395" xr:uid="{23D337C3-CA85-4961-898C-7AB55230B0F6}"/>
    <cellStyle name="Vírgula 85 2 2 5" xfId="52682" xr:uid="{C869D11A-EFC0-4F64-84C0-7DAFF423740F}"/>
    <cellStyle name="Vírgula 85 2 3" xfId="4235" xr:uid="{852B339D-0A55-4174-BD3B-B1535373D4DD}"/>
    <cellStyle name="Vírgula 85 2 3 2" xfId="53754" xr:uid="{4D85F227-DE23-42D7-8F66-49B07F30A9DD}"/>
    <cellStyle name="Vírgula 85 2 3 2 2" xfId="55467" xr:uid="{4F063EC5-599A-461F-9B8E-0BAC6F263690}"/>
    <cellStyle name="Vírgula 85 2 3 3" xfId="54609" xr:uid="{DEB86484-6833-4616-A5E9-694EE9B8D426}"/>
    <cellStyle name="Vírgula 85 2 3 4" xfId="52896" xr:uid="{CC16E30D-5C07-4173-82E9-4B8A3922D3C4}"/>
    <cellStyle name="Vírgula 85 2 4" xfId="53327" xr:uid="{F493A14A-8B99-43F9-9D2C-1FC25F696ACA}"/>
    <cellStyle name="Vírgula 85 2 4 2" xfId="55040" xr:uid="{BE1F3409-9D8C-40A6-B434-D683BDE24C1B}"/>
    <cellStyle name="Vírgula 85 2 5" xfId="54182" xr:uid="{1B3A5879-1A59-4697-A4F1-A329689A544C}"/>
    <cellStyle name="Vírgula 85 2 6" xfId="52469" xr:uid="{BE75F172-7EBB-4DDE-B1F8-A59A9B43D322}"/>
    <cellStyle name="Vírgula 85 3" xfId="286" xr:uid="{70128597-1145-4CAD-910C-4CE2EA0C4C64}"/>
    <cellStyle name="Vírgula 85 3 2" xfId="4339" xr:uid="{6659F95A-1691-4A5C-8836-01AF9CBC037E}"/>
    <cellStyle name="Vírgula 85 3 2 2" xfId="53858" xr:uid="{55FAA505-AF3A-4A06-92C1-17E782BAAF2D}"/>
    <cellStyle name="Vírgula 85 3 2 2 2" xfId="55571" xr:uid="{8E832D87-7E58-444A-BBFE-F84B488B4261}"/>
    <cellStyle name="Vírgula 85 3 2 3" xfId="54712" xr:uid="{ED8F64BB-0419-4011-B052-250D7A9BB891}"/>
    <cellStyle name="Vírgula 85 3 2 4" xfId="52999" xr:uid="{03B07401-2B9F-449C-8481-B7969BA68CBD}"/>
    <cellStyle name="Vírgula 85 3 3" xfId="53430" xr:uid="{2DEF0D16-43C7-4E5C-AF8B-9764D44941B8}"/>
    <cellStyle name="Vírgula 85 3 3 2" xfId="55143" xr:uid="{2989A5DE-30DC-4B41-99E7-BED632563897}"/>
    <cellStyle name="Vírgula 85 3 4" xfId="54285" xr:uid="{22AFE0C5-545C-4A2B-BE67-1E9BD8583D5A}"/>
    <cellStyle name="Vírgula 85 3 5" xfId="52572" xr:uid="{10B918C8-E926-4002-95BC-4B68B13244EC}"/>
    <cellStyle name="Vírgula 85 4" xfId="4123" xr:uid="{7442619C-0822-409F-8B5A-8E031F6B2A8A}"/>
    <cellStyle name="Vírgula 85 4 2" xfId="53644" xr:uid="{9C923C41-8445-4132-8630-B85A30CD99A3}"/>
    <cellStyle name="Vírgula 85 4 2 2" xfId="55357" xr:uid="{42FE1F1E-292A-48EB-A050-A77A9C931795}"/>
    <cellStyle name="Vírgula 85 4 3" xfId="54499" xr:uid="{D138C472-61C8-4F52-8B8C-6FA9015F1D06}"/>
    <cellStyle name="Vírgula 85 4 4" xfId="52786" xr:uid="{4800EABC-9746-4767-B338-4BD8EB46BE9A}"/>
    <cellStyle name="Vírgula 85 5" xfId="53217" xr:uid="{843F02E8-BBF8-450B-90F2-C93F71A6AD3D}"/>
    <cellStyle name="Vírgula 85 5 2" xfId="54930" xr:uid="{82785CBD-9B8C-4D7B-8B48-364AF0E762D6}"/>
    <cellStyle name="Vírgula 85 6" xfId="54072" xr:uid="{25687E07-2E2B-40A7-89D3-9A7A5E048A0A}"/>
    <cellStyle name="Vírgula 85 7" xfId="52359" xr:uid="{79608057-1B3A-4467-92E0-B20388C02EF9}"/>
    <cellStyle name="Vírgula 86" xfId="69" xr:uid="{9293054D-F9DA-4120-B89E-225BF83B15CE}"/>
    <cellStyle name="Vírgula 86 2" xfId="183" xr:uid="{77011AF7-A08A-41EE-B13F-3F576B1567AD}"/>
    <cellStyle name="Vírgula 86 2 2" xfId="397" xr:uid="{69732751-FA37-4A65-BF3D-2D88C3B8BEED}"/>
    <cellStyle name="Vírgula 86 2 2 2" xfId="4450" xr:uid="{2AF5E45C-8BB9-49F0-B126-FAD984615BF4}"/>
    <cellStyle name="Vírgula 86 2 2 2 2" xfId="53969" xr:uid="{DC587BA8-ECA7-4A97-93F6-93C6A8E2D6D6}"/>
    <cellStyle name="Vírgula 86 2 2 2 2 2" xfId="55682" xr:uid="{72EBB626-687D-4B48-8126-67C0846F4D8C}"/>
    <cellStyle name="Vírgula 86 2 2 2 3" xfId="54823" xr:uid="{BDF13F93-980B-4EEF-8D81-851B2BDBBE7E}"/>
    <cellStyle name="Vírgula 86 2 2 2 4" xfId="53110" xr:uid="{163BDA44-C2C1-4903-AD30-39595CD957FD}"/>
    <cellStyle name="Vírgula 86 2 2 3" xfId="53541" xr:uid="{586AEC1C-8764-4CB7-8627-E76870945BFB}"/>
    <cellStyle name="Vírgula 86 2 2 3 2" xfId="55254" xr:uid="{29FA015F-1E9B-45FE-AE61-CEB80241E485}"/>
    <cellStyle name="Vírgula 86 2 2 4" xfId="54396" xr:uid="{E2C6A97F-FFAD-4CC0-8832-1F103B14862B}"/>
    <cellStyle name="Vírgula 86 2 2 5" xfId="52683" xr:uid="{59EDBA17-012D-4F92-A659-D18986975B62}"/>
    <cellStyle name="Vírgula 86 2 3" xfId="4236" xr:uid="{EC8B68E1-D89F-4924-9DEA-AAD4014051A0}"/>
    <cellStyle name="Vírgula 86 2 3 2" xfId="53755" xr:uid="{CC3F4C29-B343-44BF-BD85-4D6E0E689E93}"/>
    <cellStyle name="Vírgula 86 2 3 2 2" xfId="55468" xr:uid="{CE765213-55E9-4A7B-8782-2E0F8D3F7B2C}"/>
    <cellStyle name="Vírgula 86 2 3 3" xfId="54610" xr:uid="{7F8335A7-1522-4C59-A9E1-99ED1A6E6F14}"/>
    <cellStyle name="Vírgula 86 2 3 4" xfId="52897" xr:uid="{00C6B805-97F7-4338-A039-1EDE45009CAD}"/>
    <cellStyle name="Vírgula 86 2 4" xfId="53328" xr:uid="{9AC3CD37-B231-432C-AB64-F939B7B1857B}"/>
    <cellStyle name="Vírgula 86 2 4 2" xfId="55041" xr:uid="{96F3064E-1206-44BE-881D-79BCFEBA457E}"/>
    <cellStyle name="Vírgula 86 2 5" xfId="54183" xr:uid="{9C317A27-B6F9-46E3-B47A-16E6D53B83D4}"/>
    <cellStyle name="Vírgula 86 2 6" xfId="52470" xr:uid="{8D19C786-4635-46EF-A8C7-40D9E4566061}"/>
    <cellStyle name="Vírgula 86 3" xfId="287" xr:uid="{21EF6214-576E-4B40-9AD2-A6D8705FA88E}"/>
    <cellStyle name="Vírgula 86 3 2" xfId="4340" xr:uid="{0A92909B-109E-4371-B685-36208BD86D32}"/>
    <cellStyle name="Vírgula 86 3 2 2" xfId="53859" xr:uid="{A82EBA3A-3072-4CC3-B42D-714329396B4B}"/>
    <cellStyle name="Vírgula 86 3 2 2 2" xfId="55572" xr:uid="{DE0B31A8-F55D-4932-AD17-EB096CEB75AE}"/>
    <cellStyle name="Vírgula 86 3 2 3" xfId="54713" xr:uid="{CC18C12B-A44D-4D00-BF8F-9BA7AA58D54B}"/>
    <cellStyle name="Vírgula 86 3 2 4" xfId="53000" xr:uid="{716380D0-0A9F-492A-BF8C-51B304E5D06A}"/>
    <cellStyle name="Vírgula 86 3 3" xfId="53431" xr:uid="{329535C5-8F43-4150-8C75-8DE2F0AFD9F7}"/>
    <cellStyle name="Vírgula 86 3 3 2" xfId="55144" xr:uid="{D1B0A7ED-D775-453C-B958-2552D9A7FBDB}"/>
    <cellStyle name="Vírgula 86 3 4" xfId="54286" xr:uid="{014F90FD-A2AE-499D-83A9-FADCCB2F4C4E}"/>
    <cellStyle name="Vírgula 86 3 5" xfId="52573" xr:uid="{D03DB160-7727-45CC-94A3-1A7B2E379F5F}"/>
    <cellStyle name="Vírgula 86 4" xfId="4124" xr:uid="{3B81984D-84DA-4B54-8B9E-FFD48E785247}"/>
    <cellStyle name="Vírgula 86 4 2" xfId="53645" xr:uid="{A0716D74-CA56-433F-8067-13C9309E4AED}"/>
    <cellStyle name="Vírgula 86 4 2 2" xfId="55358" xr:uid="{CF15F6F2-1DFF-49F5-B96F-E542C96EAA91}"/>
    <cellStyle name="Vírgula 86 4 3" xfId="54500" xr:uid="{943BC6BF-D9F5-4703-9622-FEE2614C259D}"/>
    <cellStyle name="Vírgula 86 4 4" xfId="52787" xr:uid="{488573AF-C3D2-4AEF-8C66-D3469B09B203}"/>
    <cellStyle name="Vírgula 86 5" xfId="53218" xr:uid="{F517AC00-19DB-4642-B69A-1D436F636F67}"/>
    <cellStyle name="Vírgula 86 5 2" xfId="54931" xr:uid="{E489A574-2BB6-40B6-A6BE-CEEB1A349DBF}"/>
    <cellStyle name="Vírgula 86 6" xfId="54073" xr:uid="{63D8F624-066D-44F1-BEA2-9023EB597EFF}"/>
    <cellStyle name="Vírgula 86 7" xfId="52360" xr:uid="{C5DB1776-B118-4596-9582-562F5488F03B}"/>
    <cellStyle name="Vírgula 87" xfId="71" xr:uid="{348E4375-74DE-4461-BE06-E6FFEE43B37D}"/>
    <cellStyle name="Vírgula 87 2" xfId="184" xr:uid="{742D7C96-2D5C-4DF2-B34E-2C8EF0C44E07}"/>
    <cellStyle name="Vírgula 87 2 2" xfId="398" xr:uid="{CA129A99-1C59-4453-9866-91095A706589}"/>
    <cellStyle name="Vírgula 87 2 2 2" xfId="4451" xr:uid="{32F34E9D-CF89-4856-B9FA-F3074F442C3E}"/>
    <cellStyle name="Vírgula 87 2 2 2 2" xfId="53970" xr:uid="{37C18265-EE90-407D-BB84-6BF2C168A0B8}"/>
    <cellStyle name="Vírgula 87 2 2 2 2 2" xfId="55683" xr:uid="{00B70DE0-4CC3-4B3B-8207-EB0793195AF3}"/>
    <cellStyle name="Vírgula 87 2 2 2 3" xfId="54824" xr:uid="{A0C6C515-EB6E-4CD4-9BA2-B700B0DD9090}"/>
    <cellStyle name="Vírgula 87 2 2 2 4" xfId="53111" xr:uid="{751DB52B-76A3-4DCD-AC8C-711B0D9BAAFE}"/>
    <cellStyle name="Vírgula 87 2 2 3" xfId="53542" xr:uid="{C912964D-1006-4CEB-B632-AAE36D6D4C28}"/>
    <cellStyle name="Vírgula 87 2 2 3 2" xfId="55255" xr:uid="{BABE85C4-01F7-46EC-8199-DEB0BA2BAE95}"/>
    <cellStyle name="Vírgula 87 2 2 4" xfId="54397" xr:uid="{40F29B37-B9D4-4A6E-A6E3-79DC0083537D}"/>
    <cellStyle name="Vírgula 87 2 2 5" xfId="52684" xr:uid="{9AD41AFD-DD5A-4D42-BE74-B2648236ECF6}"/>
    <cellStyle name="Vírgula 87 2 3" xfId="4237" xr:uid="{6B6B08DA-F6A1-434B-AD2B-43EFAF5FBC9D}"/>
    <cellStyle name="Vírgula 87 2 3 2" xfId="53756" xr:uid="{53EA0D3E-D771-4B03-971A-092CDE8C8158}"/>
    <cellStyle name="Vírgula 87 2 3 2 2" xfId="55469" xr:uid="{64D1DFEE-5900-4927-9FA7-F8AAE614496A}"/>
    <cellStyle name="Vírgula 87 2 3 3" xfId="54611" xr:uid="{F71C2C3B-AD9E-4F78-865C-90EFDC02F2CE}"/>
    <cellStyle name="Vírgula 87 2 3 4" xfId="52898" xr:uid="{CE407441-6287-4186-BFD8-7B72B4CBB862}"/>
    <cellStyle name="Vírgula 87 2 4" xfId="53329" xr:uid="{1E55557B-680C-40D6-AD84-9D458CC32A03}"/>
    <cellStyle name="Vírgula 87 2 4 2" xfId="55042" xr:uid="{6A09F17A-FF1B-4CD7-A47C-FA11129A1405}"/>
    <cellStyle name="Vírgula 87 2 5" xfId="54184" xr:uid="{7E7D3AF4-2D07-4C47-AFB7-475F7E48CB37}"/>
    <cellStyle name="Vírgula 87 2 6" xfId="52471" xr:uid="{B681F0D0-C0EE-4D5F-AE00-F25E5679A751}"/>
    <cellStyle name="Vírgula 87 3" xfId="288" xr:uid="{CE8131D5-9CB7-49CF-B73D-92CCD7155878}"/>
    <cellStyle name="Vírgula 87 3 2" xfId="4341" xr:uid="{E960367A-89E2-47A9-B581-29FEB957781F}"/>
    <cellStyle name="Vírgula 87 3 2 2" xfId="53860" xr:uid="{71DA54B5-3053-4011-86C0-D9C8F076EEBD}"/>
    <cellStyle name="Vírgula 87 3 2 2 2" xfId="55573" xr:uid="{9C8603DE-C1D3-47C0-A3BD-FA4516A40267}"/>
    <cellStyle name="Vírgula 87 3 2 3" xfId="54714" xr:uid="{64776F8A-ADF6-4988-8ECA-BAD00D10E0E8}"/>
    <cellStyle name="Vírgula 87 3 2 4" xfId="53001" xr:uid="{0C762FB1-0E89-4741-9B7E-99A76F736EF1}"/>
    <cellStyle name="Vírgula 87 3 3" xfId="53432" xr:uid="{F09B3679-1201-4AB5-BC78-19202DD527FF}"/>
    <cellStyle name="Vírgula 87 3 3 2" xfId="55145" xr:uid="{130451AE-ADE4-4A5E-A442-DBC3BB6B095D}"/>
    <cellStyle name="Vírgula 87 3 4" xfId="54287" xr:uid="{C99B3A58-9325-41A2-8CE7-596FB95BE7E2}"/>
    <cellStyle name="Vírgula 87 3 5" xfId="52574" xr:uid="{BFF81B92-A0DF-4FFD-AAFE-744F52F5A2FC}"/>
    <cellStyle name="Vírgula 87 4" xfId="4125" xr:uid="{AA301159-2973-401C-A5A3-E027C1573CE4}"/>
    <cellStyle name="Vírgula 87 4 2" xfId="53646" xr:uid="{87143961-F20F-445C-A101-950969D60B8A}"/>
    <cellStyle name="Vírgula 87 4 2 2" xfId="55359" xr:uid="{487CBA5F-311A-430A-8B9F-DE672A52CD7C}"/>
    <cellStyle name="Vírgula 87 4 3" xfId="54501" xr:uid="{62A1757B-79B4-49CE-9AA1-56B6A035A57E}"/>
    <cellStyle name="Vírgula 87 4 4" xfId="52788" xr:uid="{21921DDA-F81B-4D47-97FE-3E09B644372F}"/>
    <cellStyle name="Vírgula 87 5" xfId="53219" xr:uid="{5C04EF25-B3F6-4123-8628-DF7248BDC6DC}"/>
    <cellStyle name="Vírgula 87 5 2" xfId="54932" xr:uid="{A96C4C29-BAE5-4354-9772-8635ACBE5CEC}"/>
    <cellStyle name="Vírgula 87 6" xfId="54074" xr:uid="{EDB6332D-EC7E-45F4-9EBF-7E1BE50D4A9A}"/>
    <cellStyle name="Vírgula 87 7" xfId="52361" xr:uid="{C6FBBCE0-A300-4041-A971-5228126ABA08}"/>
    <cellStyle name="Vírgula 9" xfId="107" xr:uid="{1A0D0318-B7B2-4097-B88F-B0710FDDD48B}"/>
    <cellStyle name="Vírgula 9 10" xfId="44284" xr:uid="{EE477F7E-A579-410E-B459-D3A21230EA23}"/>
    <cellStyle name="Vírgula 9 11" xfId="598" xr:uid="{B22C2B9E-ECC6-41CE-847C-406F1DAED61B}"/>
    <cellStyle name="Vírgula 9 12" xfId="52396" xr:uid="{47E1DDDF-A2D0-4564-8F1F-6B05343B8089}"/>
    <cellStyle name="Vírgula 9 2" xfId="219" xr:uid="{30F3EDC9-1F80-4A33-9003-3C9E355D391E}"/>
    <cellStyle name="Vírgula 9 2 2" xfId="433" xr:uid="{E23C9D5F-96D3-4C80-A9BD-8524976C4CC1}"/>
    <cellStyle name="Vírgula 9 2 2 2" xfId="3735" xr:uid="{30F5B241-60C5-4742-8153-8265D9A1056A}"/>
    <cellStyle name="Vírgula 9 2 2 2 2" xfId="52082" xr:uid="{A94D2321-3031-4359-8C5E-E12898774A39}"/>
    <cellStyle name="Vírgula 9 2 2 2 2 2" xfId="55718" xr:uid="{060F970A-57CE-424D-8EB3-8A49E0B9111F}"/>
    <cellStyle name="Vírgula 9 2 2 2 2 3" xfId="54005" xr:uid="{5156EB71-6C59-41C4-A097-3AF3461A78A1}"/>
    <cellStyle name="Vírgula 9 2 2 2 3" xfId="54859" xr:uid="{119FCCAD-8ACD-4812-BF33-5AAECAD714BC}"/>
    <cellStyle name="Vírgula 9 2 2 2 4" xfId="53146" xr:uid="{EA1AA387-BE4C-4AD9-861E-A7B1D0D55742}"/>
    <cellStyle name="Vírgula 9 2 2 3" xfId="4486" xr:uid="{E08029FC-1771-4FAF-9023-83385195F4CF}"/>
    <cellStyle name="Vírgula 9 2 2 3 2" xfId="55290" xr:uid="{A95B5010-344E-400B-BA22-5CA072163D69}"/>
    <cellStyle name="Vírgula 9 2 2 3 3" xfId="53577" xr:uid="{473E1889-8D24-425F-A06B-C2D28ACA5220}"/>
    <cellStyle name="Vírgula 9 2 2 4" xfId="48136" xr:uid="{333952F9-2045-44C5-895A-F7ABF745C845}"/>
    <cellStyle name="Vírgula 9 2 2 4 2" xfId="54432" xr:uid="{A2CDD5DE-E797-4AC3-A742-CC6B33D8CF28}"/>
    <cellStyle name="Vírgula 9 2 2 5" xfId="2025" xr:uid="{7F859662-1526-46EC-8898-EBD4F7459DD6}"/>
    <cellStyle name="Vírgula 9 2 2 6" xfId="52719" xr:uid="{7D7422B3-2BDC-44B8-9649-7E4C1E8BC06B}"/>
    <cellStyle name="Vírgula 9 2 3" xfId="2866" xr:uid="{D83D6B7C-7FF4-43D9-B7F0-5FDA56F8A9C0}"/>
    <cellStyle name="Vírgula 9 2 3 2" xfId="51215" xr:uid="{2B90C8F3-A6F5-4712-AEC0-95584E0F94BF}"/>
    <cellStyle name="Vírgula 9 2 3 2 2" xfId="55504" xr:uid="{3F4533AD-55E3-42D3-B62D-32B41EB87D4C}"/>
    <cellStyle name="Vírgula 9 2 3 2 3" xfId="53791" xr:uid="{AA90148D-E6C2-4C6F-B7D9-EA829021F779}"/>
    <cellStyle name="Vírgula 9 2 3 3" xfId="48899" xr:uid="{B5A157A4-2848-4503-A96D-402FCDA022C1}"/>
    <cellStyle name="Vírgula 9 2 3 3 2" xfId="54646" xr:uid="{085765CA-0146-439D-8556-68B2266D1A3D}"/>
    <cellStyle name="Vírgula 9 2 3 4" xfId="52933" xr:uid="{635F5625-BF6A-4AA2-B338-E5DA6569C42F}"/>
    <cellStyle name="Vírgula 9 2 4" xfId="4272" xr:uid="{F3D21F85-063D-4867-BD17-27B5C8BEB9A0}"/>
    <cellStyle name="Vírgula 9 2 4 2" xfId="55077" xr:uid="{7D62A391-E5C1-4D0C-A055-6E0D077956E5}"/>
    <cellStyle name="Vírgula 9 2 4 3" xfId="53364" xr:uid="{4BE58E12-B9E1-471E-9145-B8A5F447F396}"/>
    <cellStyle name="Vírgula 9 2 5" xfId="47267" xr:uid="{8745D0CD-65F0-4908-91C4-AD33D021EC37}"/>
    <cellStyle name="Vírgula 9 2 5 2" xfId="54219" xr:uid="{9390F497-DA87-4BB2-9838-F4292F93F6E5}"/>
    <cellStyle name="Vírgula 9 2 6" xfId="1154" xr:uid="{1DD58063-FB89-40EF-A760-1F5907F87CAF}"/>
    <cellStyle name="Vírgula 9 2 7" xfId="52506" xr:uid="{B1054DBC-9F8C-4E99-AFB2-FF81FC8D55EC}"/>
    <cellStyle name="Vírgula 9 3" xfId="323" xr:uid="{B22FCBEA-2713-43F5-B931-38786F708FFF}"/>
    <cellStyle name="Vírgula 9 3 2" xfId="3181" xr:uid="{8DB82915-C299-4CA1-A6AD-348F30ECEEE6}"/>
    <cellStyle name="Vírgula 9 3 2 2" xfId="51530" xr:uid="{55686F2E-D0C8-4F7D-961A-DEE2404C6F52}"/>
    <cellStyle name="Vírgula 9 3 2 2 2" xfId="55608" xr:uid="{E33B751A-BDDE-40D8-8F58-881D2BACE11C}"/>
    <cellStyle name="Vírgula 9 3 2 2 3" xfId="53895" xr:uid="{E6D50777-6964-412D-8D35-302F2F92821D}"/>
    <cellStyle name="Vírgula 9 3 2 3" xfId="54749" xr:uid="{5F63BAAD-977B-4B5A-9F26-7360EEAA4774}"/>
    <cellStyle name="Vírgula 9 3 2 4" xfId="53036" xr:uid="{FF3C330C-7698-4BDD-BBEB-49662B4517C8}"/>
    <cellStyle name="Vírgula 9 3 3" xfId="4376" xr:uid="{3FED5DDC-6787-4919-9169-105932686CC9}"/>
    <cellStyle name="Vírgula 9 3 3 2" xfId="55180" xr:uid="{ED32A032-4510-458D-95F2-0A2281BCD7BF}"/>
    <cellStyle name="Vírgula 9 3 3 3" xfId="53467" xr:uid="{61F7AF01-1A62-4171-BA73-3FA7FC6C78F9}"/>
    <cellStyle name="Vírgula 9 3 4" xfId="47582" xr:uid="{97FBA86B-70F3-47B1-8B45-A69F0713F06B}"/>
    <cellStyle name="Vírgula 9 3 4 2" xfId="54322" xr:uid="{2FC51267-D0A3-47B4-A9A3-3F5052F2AEBA}"/>
    <cellStyle name="Vírgula 9 3 5" xfId="1471" xr:uid="{E9EC5456-174E-47D5-AEFF-E5FA08F21FCB}"/>
    <cellStyle name="Vírgula 9 3 6" xfId="52609" xr:uid="{E689DBFE-05E7-4864-A587-03D6A85AB8FA}"/>
    <cellStyle name="Vírgula 9 4" xfId="2312" xr:uid="{88062D28-159A-40C4-A3F1-402AE272E3E7}"/>
    <cellStyle name="Vírgula 9 4 2" xfId="50663" xr:uid="{9FB70440-301A-42F3-BB79-7F483BB6D468}"/>
    <cellStyle name="Vírgula 9 4 2 2" xfId="55394" xr:uid="{9204E9BE-1C58-402D-BEBE-73366C3B1D61}"/>
    <cellStyle name="Vírgula 9 4 2 3" xfId="53681" xr:uid="{922270B0-4B2D-4F86-A0A9-B31E65B7E269}"/>
    <cellStyle name="Vírgula 9 4 3" xfId="48423" xr:uid="{0F2BFBCB-344C-4C4C-AE2C-601C328F2C93}"/>
    <cellStyle name="Vírgula 9 4 3 2" xfId="54536" xr:uid="{34ADF9A5-6736-4E07-97A5-359E4FE39763}"/>
    <cellStyle name="Vírgula 9 4 4" xfId="52823" xr:uid="{C6EC89B0-78B8-4A2B-84C3-0899F7BAAA78}"/>
    <cellStyle name="Vírgula 9 5" xfId="4160" xr:uid="{446F8112-5B88-4198-BC7F-B23A16EEB682}"/>
    <cellStyle name="Vírgula 9 5 2" xfId="46713" xr:uid="{8F50ED0B-6C99-443D-A0B0-707EAA43050C}"/>
    <cellStyle name="Vírgula 9 5 2 2" xfId="54967" xr:uid="{355F9F88-283A-469C-91C6-E8A35491A55F}"/>
    <cellStyle name="Vírgula 9 5 3" xfId="53254" xr:uid="{9DD58278-258D-47E5-9759-41BA3B66D094}"/>
    <cellStyle name="Vírgula 9 6" xfId="43984" xr:uid="{0B20432B-A6C8-414B-8AD4-990FEFF0E50D}"/>
    <cellStyle name="Vírgula 9 6 2" xfId="49034" xr:uid="{92E97CEB-341E-42BB-B911-121EB83DB1C2}"/>
    <cellStyle name="Vírgula 9 6 3" xfId="54109" xr:uid="{4E0B996D-74DD-4DB7-8C88-1B9DB7667186}"/>
    <cellStyle name="Vírgula 9 7" xfId="46042" xr:uid="{A7791D67-2F86-4F41-9CC5-76F7205C6D79}"/>
    <cellStyle name="Vírgula 9 8" xfId="46377" xr:uid="{42044095-18DF-4920-B324-457C1692FEF3}"/>
    <cellStyle name="Vírgula 9 9" xfId="44639" xr:uid="{50C7201E-E7A5-4008-956C-8AB2CBE75AB7}"/>
    <cellStyle name="Vírgula0" xfId="14879" xr:uid="{3D4035D6-4A9B-4D8C-89C2-A8CA12475BD2}"/>
    <cellStyle name="Währung [0]_35ERI8T2gbIEMixb4v26icuOo" xfId="14880" xr:uid="{A3453786-C1BB-46D0-92B5-B4054F60C7E0}"/>
    <cellStyle name="Währung_35ERI8T2gbIEMixb4v26icuOo" xfId="14881" xr:uid="{9B050881-94A2-4718-8CBB-6A470D879CCA}"/>
    <cellStyle name="Walutowy [0]_laroux" xfId="8249" xr:uid="{626BE2CA-E5B3-4A2C-AA8F-C21159078789}"/>
    <cellStyle name="Walutowy_laroux" xfId="8250" xr:uid="{FC662305-D4EB-4B5B-9139-A34FED797A02}"/>
    <cellStyle name="Warning Text 10" xfId="8251" xr:uid="{E9181BC4-0675-4407-A4C5-835D047C563A}"/>
    <cellStyle name="Warning Text 11" xfId="8252" xr:uid="{8218BF0E-656B-4ED4-BAC2-BA6252159F09}"/>
    <cellStyle name="Warning Text 12" xfId="8253" xr:uid="{B0A40813-48FD-4634-AFFB-B797AD1369B9}"/>
    <cellStyle name="Warning Text 2" xfId="4060" xr:uid="{AD2689BB-2835-44AB-8FBB-3A2B5F20D9A6}"/>
    <cellStyle name="Warning Text 2 10" xfId="8254" xr:uid="{845A8953-2E1D-40B6-9576-3B1283B881D5}"/>
    <cellStyle name="Warning Text 2 2" xfId="8255" xr:uid="{B8676A2F-E997-4E3E-8675-0CF5D3ED35D7}"/>
    <cellStyle name="Warning Text 2 3" xfId="8256" xr:uid="{E8D98249-6AEE-4C6A-B030-5D7319F5015E}"/>
    <cellStyle name="Warning Text 2 4" xfId="8257" xr:uid="{02A12203-09F4-4EBE-9379-449F4ADB00DE}"/>
    <cellStyle name="Warning Text 2 5" xfId="8258" xr:uid="{4D4FFB05-6CC7-42A4-8E0A-C2EA1A86AECA}"/>
    <cellStyle name="Warning Text 2 6" xfId="8259" xr:uid="{002B7FD4-9EF1-4CCA-B549-8CE52BBE8423}"/>
    <cellStyle name="Warning Text 2 7" xfId="8260" xr:uid="{627F1788-4A9C-4BD3-B96A-457332B0AD2B}"/>
    <cellStyle name="Warning Text 2 8" xfId="8261" xr:uid="{2E37C24E-BCD4-4B42-A699-EC3E1D098231}"/>
    <cellStyle name="Warning Text 2 9" xfId="8262" xr:uid="{C290E79E-A794-492B-8175-49EEB344324A}"/>
    <cellStyle name="Warning Text 3" xfId="8263" xr:uid="{C7A7A842-B916-4618-8972-30DCD32B0B0B}"/>
    <cellStyle name="Warning Text 3 2" xfId="8264" xr:uid="{6E649163-242E-475F-B5AB-906AEDF8F7FA}"/>
    <cellStyle name="Warning Text 3 3" xfId="8265" xr:uid="{70E63F7E-D9D1-48C8-B7EC-851D121E9DA3}"/>
    <cellStyle name="Warning Text 3 4" xfId="8266" xr:uid="{B3D241A9-78C0-4A0B-AA9F-A1624CC16F6F}"/>
    <cellStyle name="Warning Text 3 5" xfId="8267" xr:uid="{73C13C50-2C8D-4992-8C0A-78FBB44D5574}"/>
    <cellStyle name="Warning Text 3 6" xfId="8268" xr:uid="{94B86493-7665-4790-B6F5-0AE85FB429DB}"/>
    <cellStyle name="Warning Text 3 7" xfId="8269" xr:uid="{8D0AAFF5-C940-4DAD-A066-5986BBAE3F5E}"/>
    <cellStyle name="Warning Text 3 8" xfId="8270" xr:uid="{C78724F6-E65A-4779-9EFE-D7C2279ACCEA}"/>
    <cellStyle name="Warning Text 3 9" xfId="8271" xr:uid="{91B0492F-77DC-4259-80E1-E930AC7932F6}"/>
    <cellStyle name="Warning Text 4" xfId="8272" xr:uid="{F7FF01D1-96DA-4FA0-ACC3-57C4F02135F2}"/>
    <cellStyle name="Warning Text 4 2" xfId="8273" xr:uid="{8FBCEDFF-F3BE-4F5D-85C8-E24DD45531F3}"/>
    <cellStyle name="Warning Text 4 3" xfId="8274" xr:uid="{3B8444E3-8247-4345-998A-350445043F76}"/>
    <cellStyle name="Warning Text 4 4" xfId="8275" xr:uid="{BA9792C0-E6A6-4998-AD73-36599194F953}"/>
    <cellStyle name="Warning Text 4 5" xfId="8276" xr:uid="{D5ED6FC1-93D8-4DAB-9896-95911946FC50}"/>
    <cellStyle name="Warning Text 4 6" xfId="8277" xr:uid="{40057EAF-4245-494B-8915-2F9C99DC742A}"/>
    <cellStyle name="Warning Text 4 7" xfId="8278" xr:uid="{3C7701CA-692B-4FCE-9A1A-F37188650FE5}"/>
    <cellStyle name="Warning Text 4 8" xfId="8279" xr:uid="{4EF412CA-CF09-45BD-BBC6-9F01BCD8B92B}"/>
    <cellStyle name="Warning Text 4 9" xfId="8280" xr:uid="{9667ADB5-B77E-4741-A423-2BEBFA74D101}"/>
    <cellStyle name="Warning Text 5" xfId="8281" xr:uid="{55C37AE9-9621-4EDA-BEC9-603A895C6457}"/>
    <cellStyle name="Warning Text 6" xfId="8282" xr:uid="{64DA8C2A-DBC2-4AEF-A38E-921B0ABACE36}"/>
    <cellStyle name="Warning Text 7" xfId="8283" xr:uid="{F85976E5-2E9C-4EC5-90B6-367B3DE75E56}"/>
    <cellStyle name="Warning Text 8" xfId="8284" xr:uid="{64ADB0AF-148D-4384-88F8-DA8A87C96407}"/>
    <cellStyle name="Warning Text 9" xfId="8285" xr:uid="{D1DEEBE2-92CA-476C-B3DF-FC0E00BAD580}"/>
    <cellStyle name="XComma" xfId="43830" xr:uid="{968DDF13-9A83-47F3-B0AB-4561D5EEAC16}"/>
    <cellStyle name="XComma 0.0" xfId="43831" xr:uid="{7E34D4AD-C208-4C9A-9E68-CEB54004124C}"/>
    <cellStyle name="XComma 0.00" xfId="43832" xr:uid="{26F6DFC3-C1F9-4B1C-B7DD-391063D51CB1}"/>
    <cellStyle name="XComma 0.000" xfId="43833" xr:uid="{7578312D-BF7A-43FB-9062-7C71F707E916}"/>
    <cellStyle name="XCurrency" xfId="43834" xr:uid="{CB14E916-CA61-42F5-8D29-999A28EE732F}"/>
    <cellStyle name="XCurrency 0.0" xfId="43835" xr:uid="{C76A66E4-4DA6-4B6A-807B-C492237CDD96}"/>
    <cellStyle name="XCurrency 0.00" xfId="43836" xr:uid="{067DBEFB-3FF6-4A05-B135-FDC2CA885FE4}"/>
    <cellStyle name="XCurrency 0.000" xfId="43837" xr:uid="{EBA0E8E7-BD5C-4200-BA34-488C70BD7D23}"/>
    <cellStyle name="yards" xfId="14882" xr:uid="{1EF46505-F20A-455C-B6C0-7D9AE902ED36}"/>
    <cellStyle name="year" xfId="14883" xr:uid="{0B831BF7-588C-416B-98F1-349AF4EDA5C9}"/>
    <cellStyle name="year[3]" xfId="14884" xr:uid="{96391471-4C5A-4142-9245-5F51231A2792}"/>
    <cellStyle name="year_1031458_26Jul99_OPCM_ABSE_Teito" xfId="14885" xr:uid="{D3D8231B-F7ED-4022-9091-8300B01B842F}"/>
    <cellStyle name="Yfirskrift" xfId="8286" xr:uid="{D824028B-4F7B-404F-974E-7810B18561E4}"/>
    <cellStyle name="Yfirskrift - millistærð" xfId="8287" xr:uid="{12C95DDE-2D95-4C5E-B8D8-21C8201729D6}"/>
    <cellStyle name="Yfirskrift 10" xfId="8288" xr:uid="{F9B69F46-16C6-4F9D-8912-FA7FF67E0CF7}"/>
    <cellStyle name="Yfirskrift 11" xfId="8289" xr:uid="{6FF35C40-6B1F-414B-8C25-DEAE54E4F5F2}"/>
    <cellStyle name="Yfirskrift 12" xfId="8290" xr:uid="{15F771FF-51CE-41E6-81D8-DBAAB54C8426}"/>
    <cellStyle name="Yfirskrift 13" xfId="8291" xr:uid="{E25A68FC-537A-4077-B3D5-4F97C32F6E94}"/>
    <cellStyle name="Yfirskrift 14" xfId="8292" xr:uid="{DF30746E-AD11-4915-814B-9B37174EC436}"/>
    <cellStyle name="Yfirskrift 15" xfId="8293" xr:uid="{7090E572-681E-4D73-99CC-1A3188C68536}"/>
    <cellStyle name="Yfirskrift 16" xfId="8294" xr:uid="{C9F9DB39-5415-431E-B4FE-30577B9954F1}"/>
    <cellStyle name="Yfirskrift 17" xfId="8295" xr:uid="{1032C48D-4CFE-4A9B-B022-8DAB5E73B535}"/>
    <cellStyle name="Yfirskrift 2" xfId="8296" xr:uid="{18FF9B36-D874-45AC-8C93-F012D60F5E1E}"/>
    <cellStyle name="Yfirskrift 3" xfId="8297" xr:uid="{DB1C51DA-102E-4B95-896D-B115E82255B4}"/>
    <cellStyle name="Yfirskrift 4" xfId="8298" xr:uid="{5267729F-02C8-43BB-8AFE-540A4D5EF1C9}"/>
    <cellStyle name="Yfirskrift 5" xfId="8299" xr:uid="{F5F5A054-69D2-45A0-8849-7AE36632E9BC}"/>
    <cellStyle name="Yfirskrift 6" xfId="8300" xr:uid="{CA3C9F61-2BFE-4C4A-BB10-029145CE06A1}"/>
    <cellStyle name="Yfirskrift 7" xfId="8301" xr:uid="{C792B4EE-DEFB-43C6-B2ED-172366B215FC}"/>
    <cellStyle name="Yfirskrift 8" xfId="8302" xr:uid="{BDD85F8C-1994-4F62-92F3-1C7828061A86}"/>
    <cellStyle name="Yfirskrift 9" xfId="8303" xr:uid="{67E3D1F1-CE37-4997-8FAD-17A1584D719F}"/>
    <cellStyle name="Yfirskrift_Askar Grunnur dótturfélög mars 30. apríl" xfId="8304" xr:uid="{77B9CF71-C5AE-40E2-9118-88AF8E1279BC}"/>
    <cellStyle name="パーセント()" xfId="8305" xr:uid="{8B90B9EC-04DD-4FBD-B668-B056DAA63139}"/>
    <cellStyle name="パーセント(0.00)" xfId="8306" xr:uid="{19475B11-FC80-48E5-A27C-BE7D46121C93}"/>
    <cellStyle name="パーセント[0.00]" xfId="8307" xr:uid="{1DDD32C0-6D96-4766-9FE4-9EECBAF65C3A}"/>
    <cellStyle name="折り返し" xfId="8308" xr:uid="{875F870B-D2A0-47F9-B846-03B0DAAEC465}"/>
    <cellStyle name="標準_SHEET" xfId="8309" xr:uid="{59F9F59C-72F0-4A0D-AD07-24F1C7E5493B}"/>
    <cellStyle name="見出し１" xfId="8310" xr:uid="{A2439B60-CE1B-4401-B877-56D0B1EEB567}"/>
  </cellStyles>
  <dxfs count="0"/>
  <tableStyles count="0" defaultTableStyle="TableStyleMedium2" defaultPivotStyle="PivotStyleLight16"/>
  <colors>
    <mruColors>
      <color rgb="FFD3FC00"/>
      <color rgb="FF343434"/>
      <color rgb="FFD3FBB7"/>
      <color rgb="FFFFFF75"/>
      <color rgb="FF1A0572"/>
      <color rgb="FF4CC084"/>
      <color rgb="FFA1D64A"/>
      <color rgb="FFFF6600"/>
      <color rgb="FFDBD3FD"/>
      <color rgb="FF74F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'6.3 Amortization'!$C$9</c:f>
              <c:strCache>
                <c:ptCount val="1"/>
                <c:pt idx="0">
                  <c:v>Instrumentos em reais</c:v>
                </c:pt>
              </c:strCache>
            </c:strRef>
          </c:tx>
          <c:spPr>
            <a:solidFill>
              <a:srgbClr val="34343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FEB0-4BF1-A52C-A6C1EAEDA128}"/>
                </c:ext>
              </c:extLst>
            </c:dLbl>
            <c:dLbl>
              <c:idx val="6"/>
              <c:delete val="1"/>
              <c:extLst>
                <c:ext xmlns:c15="http://schemas.microsoft.com/office/drawing/2012/chart" uri="{CE6537A1-D6FC-4f65-9D91-7224C49458BB}"/>
                <c:ext xmlns:c16="http://schemas.microsoft.com/office/drawing/2014/chart" uri="{C3380CC4-5D6E-409C-BE32-E72D297353CC}">
                  <c16:uniqueId val="{00000000-2E15-40F7-9FB4-F6448AFEE352}"/>
                </c:ext>
              </c:extLst>
            </c:dLbl>
            <c:dLbl>
              <c:idx val="7"/>
              <c:delete val="1"/>
              <c:extLst>
                <c:ext xmlns:c15="http://schemas.microsoft.com/office/drawing/2012/chart" uri="{CE6537A1-D6FC-4f65-9D91-7224C49458BB}"/>
                <c:ext xmlns:c16="http://schemas.microsoft.com/office/drawing/2014/chart" uri="{C3380CC4-5D6E-409C-BE32-E72D297353CC}">
                  <c16:uniqueId val="{00000001-2E15-40F7-9FB4-F6448AFEE352}"/>
                </c:ext>
              </c:extLst>
            </c:dLbl>
            <c:dLbl>
              <c:idx val="8"/>
              <c:delete val="1"/>
              <c:extLst>
                <c:ext xmlns:c15="http://schemas.microsoft.com/office/drawing/2012/chart" uri="{CE6537A1-D6FC-4f65-9D91-7224C49458BB}"/>
                <c:ext xmlns:c16="http://schemas.microsoft.com/office/drawing/2014/chart" uri="{C3380CC4-5D6E-409C-BE32-E72D297353CC}">
                  <c16:uniqueId val="{00000002-2E15-40F7-9FB4-F6448AFEE352}"/>
                </c:ext>
              </c:extLst>
            </c:dLbl>
            <c:numFmt formatCode="#,##0" sourceLinked="0"/>
            <c:spPr>
              <a:solidFill>
                <a:srgbClr val="343434"/>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Eina03-Regular" panose="02000000000000000000" pitchFamily="2"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 Amortization'!$B$10:$B$18</c:f>
              <c:numCache>
                <c:formatCode>General</c:formatCode>
                <c:ptCount val="9"/>
                <c:pt idx="0">
                  <c:v>2026</c:v>
                </c:pt>
                <c:pt idx="1">
                  <c:v>2027</c:v>
                </c:pt>
                <c:pt idx="2">
                  <c:v>2028</c:v>
                </c:pt>
                <c:pt idx="3">
                  <c:v>2029</c:v>
                </c:pt>
                <c:pt idx="4">
                  <c:v>2030</c:v>
                </c:pt>
                <c:pt idx="5">
                  <c:v>2031</c:v>
                </c:pt>
                <c:pt idx="6">
                  <c:v>2032</c:v>
                </c:pt>
                <c:pt idx="7">
                  <c:v>2033</c:v>
                </c:pt>
                <c:pt idx="8">
                  <c:v>2034</c:v>
                </c:pt>
              </c:numCache>
            </c:numRef>
          </c:cat>
          <c:val>
            <c:numRef>
              <c:f>'6.3 Amortization'!$C$10:$C$18</c:f>
              <c:numCache>
                <c:formatCode>#,##0</c:formatCode>
                <c:ptCount val="9"/>
                <c:pt idx="0">
                  <c:v>247.20382680615819</c:v>
                </c:pt>
                <c:pt idx="1">
                  <c:v>385.16208123684117</c:v>
                </c:pt>
                <c:pt idx="2">
                  <c:v>384.90968639510066</c:v>
                </c:pt>
                <c:pt idx="3">
                  <c:v>359.62380340608763</c:v>
                </c:pt>
                <c:pt idx="4">
                  <c:v>4.3393381293364142</c:v>
                </c:pt>
                <c:pt idx="5">
                  <c:v>0</c:v>
                </c:pt>
                <c:pt idx="6">
                  <c:v>0</c:v>
                </c:pt>
                <c:pt idx="7">
                  <c:v>0</c:v>
                </c:pt>
                <c:pt idx="8">
                  <c:v>0</c:v>
                </c:pt>
              </c:numCache>
            </c:numRef>
          </c:val>
          <c:extLst>
            <c:ext xmlns:c16="http://schemas.microsoft.com/office/drawing/2014/chart" uri="{C3380CC4-5D6E-409C-BE32-E72D297353CC}">
              <c16:uniqueId val="{00000004-2E15-40F7-9FB4-F6448AFEE352}"/>
            </c:ext>
          </c:extLst>
        </c:ser>
        <c:ser>
          <c:idx val="1"/>
          <c:order val="1"/>
          <c:tx>
            <c:strRef>
              <c:f>'6.3 Amortization'!$D$9</c:f>
              <c:strCache>
                <c:ptCount val="1"/>
                <c:pt idx="0">
                  <c:v>Instrumentos dolarizados</c:v>
                </c:pt>
              </c:strCache>
            </c:strRef>
          </c:tx>
          <c:spPr>
            <a:solidFill>
              <a:schemeClr val="accent3">
                <a:lumMod val="75000"/>
              </a:schemeClr>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FEB0-4BF1-A52C-A6C1EAEDA128}"/>
                </c:ext>
              </c:extLst>
            </c:dLbl>
            <c:dLbl>
              <c:idx val="6"/>
              <c:delete val="1"/>
              <c:extLst>
                <c:ext xmlns:c15="http://schemas.microsoft.com/office/drawing/2012/chart" uri="{CE6537A1-D6FC-4f65-9D91-7224C49458BB}"/>
                <c:ext xmlns:c16="http://schemas.microsoft.com/office/drawing/2014/chart" uri="{C3380CC4-5D6E-409C-BE32-E72D297353CC}">
                  <c16:uniqueId val="{00000005-2E15-40F7-9FB4-F6448AFEE352}"/>
                </c:ext>
              </c:extLst>
            </c:dLbl>
            <c:dLbl>
              <c:idx val="7"/>
              <c:delete val="1"/>
              <c:extLst>
                <c:ext xmlns:c15="http://schemas.microsoft.com/office/drawing/2012/chart" uri="{CE6537A1-D6FC-4f65-9D91-7224C49458BB}"/>
                <c:ext xmlns:c16="http://schemas.microsoft.com/office/drawing/2014/chart" uri="{C3380CC4-5D6E-409C-BE32-E72D297353CC}">
                  <c16:uniqueId val="{00000006-2E15-40F7-9FB4-F6448AFEE352}"/>
                </c:ext>
              </c:extLst>
            </c:dLbl>
            <c:dLbl>
              <c:idx val="8"/>
              <c:delete val="1"/>
              <c:extLst>
                <c:ext xmlns:c15="http://schemas.microsoft.com/office/drawing/2012/chart" uri="{CE6537A1-D6FC-4f65-9D91-7224C49458BB}"/>
                <c:ext xmlns:c16="http://schemas.microsoft.com/office/drawing/2014/chart" uri="{C3380CC4-5D6E-409C-BE32-E72D297353CC}">
                  <c16:uniqueId val="{00000007-2E15-40F7-9FB4-F6448AFEE352}"/>
                </c:ext>
              </c:extLst>
            </c:dLbl>
            <c:numFmt formatCode="#,##0" sourceLinked="0"/>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Eina03-Regular" panose="02000000000000000000" pitchFamily="2"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 Amortization'!$B$10:$B$18</c:f>
              <c:numCache>
                <c:formatCode>General</c:formatCode>
                <c:ptCount val="9"/>
                <c:pt idx="0">
                  <c:v>2026</c:v>
                </c:pt>
                <c:pt idx="1">
                  <c:v>2027</c:v>
                </c:pt>
                <c:pt idx="2">
                  <c:v>2028</c:v>
                </c:pt>
                <c:pt idx="3">
                  <c:v>2029</c:v>
                </c:pt>
                <c:pt idx="4">
                  <c:v>2030</c:v>
                </c:pt>
                <c:pt idx="5">
                  <c:v>2031</c:v>
                </c:pt>
                <c:pt idx="6">
                  <c:v>2032</c:v>
                </c:pt>
                <c:pt idx="7">
                  <c:v>2033</c:v>
                </c:pt>
                <c:pt idx="8">
                  <c:v>2034</c:v>
                </c:pt>
              </c:numCache>
            </c:numRef>
          </c:cat>
          <c:val>
            <c:numRef>
              <c:f>'6.3 Amortization'!$D$10:$D$18</c:f>
              <c:numCache>
                <c:formatCode>#,##0</c:formatCode>
                <c:ptCount val="9"/>
                <c:pt idx="0">
                  <c:v>304.26656137965517</c:v>
                </c:pt>
                <c:pt idx="1">
                  <c:v>412.91021002977033</c:v>
                </c:pt>
                <c:pt idx="2">
                  <c:v>1348.2059629362</c:v>
                </c:pt>
                <c:pt idx="3">
                  <c:v>2344.7099629361992</c:v>
                </c:pt>
                <c:pt idx="4">
                  <c:v>3009.1193049461185</c:v>
                </c:pt>
                <c:pt idx="5">
                  <c:v>2934.7706782429127</c:v>
                </c:pt>
                <c:pt idx="6">
                  <c:v>492.93683315199775</c:v>
                </c:pt>
                <c:pt idx="7">
                  <c:v>492.93683315199775</c:v>
                </c:pt>
                <c:pt idx="8">
                  <c:v>309.36615490908514</c:v>
                </c:pt>
              </c:numCache>
            </c:numRef>
          </c:val>
          <c:extLst>
            <c:ext xmlns:c16="http://schemas.microsoft.com/office/drawing/2014/chart" uri="{C3380CC4-5D6E-409C-BE32-E72D297353CC}">
              <c16:uniqueId val="{00000009-2E15-40F7-9FB4-F6448AFEE352}"/>
            </c:ext>
          </c:extLst>
        </c:ser>
        <c:ser>
          <c:idx val="2"/>
          <c:order val="2"/>
          <c:tx>
            <c:strRef>
              <c:f>'6.3 Amortization'!$E$9</c:f>
              <c:strCache>
                <c:ptCount val="1"/>
                <c:pt idx="0">
                  <c:v>Obrigações do portfólio</c:v>
                </c:pt>
              </c:strCache>
            </c:strRef>
          </c:tx>
          <c:spPr>
            <a:solidFill>
              <a:srgbClr val="D3FBB7"/>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FEB0-4BF1-A52C-A6C1EAEDA128}"/>
                </c:ext>
              </c:extLst>
            </c:dLbl>
            <c:dLbl>
              <c:idx val="5"/>
              <c:delete val="1"/>
              <c:extLst>
                <c:ext xmlns:c15="http://schemas.microsoft.com/office/drawing/2012/chart" uri="{CE6537A1-D6FC-4f65-9D91-7224C49458BB}"/>
                <c:ext xmlns:c16="http://schemas.microsoft.com/office/drawing/2014/chart" uri="{C3380CC4-5D6E-409C-BE32-E72D297353CC}">
                  <c16:uniqueId val="{0000000A-2E15-40F7-9FB4-F6448AFEE352}"/>
                </c:ext>
              </c:extLst>
            </c:dLbl>
            <c:dLbl>
              <c:idx val="6"/>
              <c:delete val="1"/>
              <c:extLst>
                <c:ext xmlns:c15="http://schemas.microsoft.com/office/drawing/2012/chart" uri="{CE6537A1-D6FC-4f65-9D91-7224C49458BB}"/>
                <c:ext xmlns:c16="http://schemas.microsoft.com/office/drawing/2014/chart" uri="{C3380CC4-5D6E-409C-BE32-E72D297353CC}">
                  <c16:uniqueId val="{0000000B-2E15-40F7-9FB4-F6448AFEE352}"/>
                </c:ext>
              </c:extLst>
            </c:dLbl>
            <c:dLbl>
              <c:idx val="7"/>
              <c:delete val="1"/>
              <c:extLst>
                <c:ext xmlns:c15="http://schemas.microsoft.com/office/drawing/2012/chart" uri="{CE6537A1-D6FC-4f65-9D91-7224C49458BB}"/>
                <c:ext xmlns:c16="http://schemas.microsoft.com/office/drawing/2014/chart" uri="{C3380CC4-5D6E-409C-BE32-E72D297353CC}">
                  <c16:uniqueId val="{0000000C-2E15-40F7-9FB4-F6448AFEE352}"/>
                </c:ext>
              </c:extLst>
            </c:dLbl>
            <c:dLbl>
              <c:idx val="8"/>
              <c:delete val="1"/>
              <c:extLst>
                <c:ext xmlns:c15="http://schemas.microsoft.com/office/drawing/2012/chart" uri="{CE6537A1-D6FC-4f65-9D91-7224C49458BB}"/>
                <c:ext xmlns:c16="http://schemas.microsoft.com/office/drawing/2014/chart" uri="{C3380CC4-5D6E-409C-BE32-E72D297353CC}">
                  <c16:uniqueId val="{0000000D-2E15-40F7-9FB4-F6448AFEE352}"/>
                </c:ext>
              </c:extLst>
            </c:dLbl>
            <c:numFmt formatCode="#,##0" sourceLinked="0"/>
            <c:spPr>
              <a:solidFill>
                <a:srgbClr val="D3FBB7"/>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Eina01-Regular" panose="02000000000000000000" pitchFamily="2"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 Amortization'!$B$10:$B$18</c:f>
              <c:numCache>
                <c:formatCode>General</c:formatCode>
                <c:ptCount val="9"/>
                <c:pt idx="0">
                  <c:v>2026</c:v>
                </c:pt>
                <c:pt idx="1">
                  <c:v>2027</c:v>
                </c:pt>
                <c:pt idx="2">
                  <c:v>2028</c:v>
                </c:pt>
                <c:pt idx="3">
                  <c:v>2029</c:v>
                </c:pt>
                <c:pt idx="4">
                  <c:v>2030</c:v>
                </c:pt>
                <c:pt idx="5">
                  <c:v>2031</c:v>
                </c:pt>
                <c:pt idx="6">
                  <c:v>2032</c:v>
                </c:pt>
                <c:pt idx="7">
                  <c:v>2033</c:v>
                </c:pt>
                <c:pt idx="8">
                  <c:v>2034</c:v>
                </c:pt>
              </c:numCache>
            </c:numRef>
          </c:cat>
          <c:val>
            <c:numRef>
              <c:f>'6.3 Amortization'!$E$10:$E$18</c:f>
              <c:numCache>
                <c:formatCode>#,##0</c:formatCode>
                <c:ptCount val="9"/>
                <c:pt idx="0">
                  <c:v>727.27602647195829</c:v>
                </c:pt>
                <c:pt idx="1">
                  <c:v>455.53448033909069</c:v>
                </c:pt>
                <c:pt idx="2">
                  <c:v>155.6443150460787</c:v>
                </c:pt>
                <c:pt idx="3">
                  <c:v>135.46109044188924</c:v>
                </c:pt>
                <c:pt idx="4">
                  <c:v>71.25974045274711</c:v>
                </c:pt>
                <c:pt idx="5">
                  <c:v>0</c:v>
                </c:pt>
                <c:pt idx="6">
                  <c:v>0</c:v>
                </c:pt>
                <c:pt idx="7">
                  <c:v>0</c:v>
                </c:pt>
                <c:pt idx="8">
                  <c:v>0</c:v>
                </c:pt>
              </c:numCache>
            </c:numRef>
          </c:val>
          <c:extLst>
            <c:ext xmlns:c16="http://schemas.microsoft.com/office/drawing/2014/chart" uri="{C3380CC4-5D6E-409C-BE32-E72D297353CC}">
              <c16:uniqueId val="{0000000F-2E15-40F7-9FB4-F6448AFEE352}"/>
            </c:ext>
          </c:extLst>
        </c:ser>
        <c:dLbls>
          <c:showLegendKey val="0"/>
          <c:showVal val="1"/>
          <c:showCatName val="0"/>
          <c:showSerName val="0"/>
          <c:showPercent val="0"/>
          <c:showBubbleSize val="0"/>
        </c:dLbls>
        <c:gapWidth val="69"/>
        <c:overlap val="100"/>
        <c:axId val="1398724207"/>
        <c:axId val="1398722767"/>
      </c:barChart>
      <c:lineChart>
        <c:grouping val="standard"/>
        <c:varyColors val="0"/>
        <c:ser>
          <c:idx val="3"/>
          <c:order val="3"/>
          <c:tx>
            <c:strRef>
              <c:f>'6.3 Amortization'!$F$9</c:f>
              <c:strCache>
                <c:ptCount val="1"/>
                <c:pt idx="0">
                  <c:v>Total</c:v>
                </c:pt>
              </c:strCache>
            </c:strRef>
          </c:tx>
          <c:spPr>
            <a:ln w="25400"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Eina01-Regular" panose="02000000000000000000" pitchFamily="2" charset="0"/>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 Amortization'!$B$10:$B$18</c:f>
              <c:numCache>
                <c:formatCode>General</c:formatCode>
                <c:ptCount val="9"/>
                <c:pt idx="0">
                  <c:v>2026</c:v>
                </c:pt>
                <c:pt idx="1">
                  <c:v>2027</c:v>
                </c:pt>
                <c:pt idx="2">
                  <c:v>2028</c:v>
                </c:pt>
                <c:pt idx="3">
                  <c:v>2029</c:v>
                </c:pt>
                <c:pt idx="4">
                  <c:v>2030</c:v>
                </c:pt>
                <c:pt idx="5">
                  <c:v>2031</c:v>
                </c:pt>
                <c:pt idx="6">
                  <c:v>2032</c:v>
                </c:pt>
                <c:pt idx="7">
                  <c:v>2033</c:v>
                </c:pt>
                <c:pt idx="8">
                  <c:v>2034</c:v>
                </c:pt>
              </c:numCache>
            </c:numRef>
          </c:cat>
          <c:val>
            <c:numRef>
              <c:f>'6.3 Amortization'!$F$10:$F$18</c:f>
              <c:numCache>
                <c:formatCode>#,##0</c:formatCode>
                <c:ptCount val="9"/>
                <c:pt idx="0">
                  <c:v>1278.7464146577718</c:v>
                </c:pt>
                <c:pt idx="1">
                  <c:v>1253.6067716057023</c:v>
                </c:pt>
                <c:pt idx="2">
                  <c:v>1888.7599643773792</c:v>
                </c:pt>
                <c:pt idx="3">
                  <c:v>2839.7948567841759</c:v>
                </c:pt>
                <c:pt idx="4">
                  <c:v>3084.7183835282021</c:v>
                </c:pt>
                <c:pt idx="5">
                  <c:v>2934.7706782429127</c:v>
                </c:pt>
                <c:pt idx="6">
                  <c:v>492.93683315199775</c:v>
                </c:pt>
                <c:pt idx="7">
                  <c:v>492.93683315199775</c:v>
                </c:pt>
                <c:pt idx="8">
                  <c:v>309.36615490908514</c:v>
                </c:pt>
              </c:numCache>
            </c:numRef>
          </c:val>
          <c:smooth val="0"/>
          <c:extLst>
            <c:ext xmlns:c16="http://schemas.microsoft.com/office/drawing/2014/chart" uri="{C3380CC4-5D6E-409C-BE32-E72D297353CC}">
              <c16:uniqueId val="{00000010-2E15-40F7-9FB4-F6448AFEE352}"/>
            </c:ext>
          </c:extLst>
        </c:ser>
        <c:dLbls>
          <c:showLegendKey val="0"/>
          <c:showVal val="1"/>
          <c:showCatName val="0"/>
          <c:showSerName val="0"/>
          <c:showPercent val="0"/>
          <c:showBubbleSize val="0"/>
        </c:dLbls>
        <c:marker val="1"/>
        <c:smooth val="0"/>
        <c:axId val="479048431"/>
        <c:axId val="479042671"/>
      </c:lineChart>
      <c:catAx>
        <c:axId val="1398724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Eina03-Regular" panose="02000000000000000000" pitchFamily="2" charset="0"/>
                <a:ea typeface="+mn-ea"/>
                <a:cs typeface="+mn-cs"/>
              </a:defRPr>
            </a:pPr>
            <a:endParaRPr lang="pt-BR"/>
          </a:p>
        </c:txPr>
        <c:crossAx val="1398722767"/>
        <c:crosses val="autoZero"/>
        <c:auto val="1"/>
        <c:lblAlgn val="ctr"/>
        <c:lblOffset val="100"/>
        <c:noMultiLvlLbl val="0"/>
      </c:catAx>
      <c:valAx>
        <c:axId val="1398722767"/>
        <c:scaling>
          <c:orientation val="minMax"/>
        </c:scaling>
        <c:delete val="1"/>
        <c:axPos val="l"/>
        <c:numFmt formatCode="#,##0" sourceLinked="1"/>
        <c:majorTickMark val="none"/>
        <c:minorTickMark val="none"/>
        <c:tickLblPos val="nextTo"/>
        <c:crossAx val="1398724207"/>
        <c:crosses val="autoZero"/>
        <c:crossBetween val="between"/>
      </c:valAx>
      <c:valAx>
        <c:axId val="479042671"/>
        <c:scaling>
          <c:orientation val="minMax"/>
        </c:scaling>
        <c:delete val="1"/>
        <c:axPos val="r"/>
        <c:numFmt formatCode="#,##0" sourceLinked="1"/>
        <c:majorTickMark val="out"/>
        <c:minorTickMark val="none"/>
        <c:tickLblPos val="nextTo"/>
        <c:crossAx val="479048431"/>
        <c:crosses val="max"/>
        <c:crossBetween val="between"/>
      </c:valAx>
      <c:catAx>
        <c:axId val="479048431"/>
        <c:scaling>
          <c:orientation val="minMax"/>
        </c:scaling>
        <c:delete val="1"/>
        <c:axPos val="b"/>
        <c:numFmt formatCode="General" sourceLinked="1"/>
        <c:majorTickMark val="out"/>
        <c:minorTickMark val="none"/>
        <c:tickLblPos val="nextTo"/>
        <c:crossAx val="479042671"/>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mn-lt"/>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734615354207241E-2"/>
          <c:y val="5.6977500616882386E-2"/>
          <c:w val="0.95909316246749343"/>
          <c:h val="0.70452781476806237"/>
        </c:manualLayout>
      </c:layout>
      <c:barChart>
        <c:barDir val="col"/>
        <c:grouping val="stacked"/>
        <c:varyColors val="0"/>
        <c:ser>
          <c:idx val="0"/>
          <c:order val="0"/>
          <c:tx>
            <c:strRef>
              <c:f>'6.3 Amortization'!$C$24</c:f>
              <c:strCache>
                <c:ptCount val="1"/>
                <c:pt idx="0">
                  <c:v>Instrumentos em reais</c:v>
                </c:pt>
              </c:strCache>
            </c:strRef>
          </c:tx>
          <c:spPr>
            <a:solidFill>
              <a:srgbClr val="34343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6227-4CAB-B082-B5BFE1317FB4}"/>
                </c:ext>
              </c:extLst>
            </c:dLbl>
            <c:dLbl>
              <c:idx val="6"/>
              <c:delete val="1"/>
              <c:extLst>
                <c:ext xmlns:c15="http://schemas.microsoft.com/office/drawing/2012/chart" uri="{CE6537A1-D6FC-4f65-9D91-7224C49458BB}"/>
                <c:ext xmlns:c16="http://schemas.microsoft.com/office/drawing/2014/chart" uri="{C3380CC4-5D6E-409C-BE32-E72D297353CC}">
                  <c16:uniqueId val="{00000000-05CA-4DB7-83A8-FE394B0F7E04}"/>
                </c:ext>
              </c:extLst>
            </c:dLbl>
            <c:dLbl>
              <c:idx val="7"/>
              <c:delete val="1"/>
              <c:extLst>
                <c:ext xmlns:c15="http://schemas.microsoft.com/office/drawing/2012/chart" uri="{CE6537A1-D6FC-4f65-9D91-7224C49458BB}"/>
                <c:ext xmlns:c16="http://schemas.microsoft.com/office/drawing/2014/chart" uri="{C3380CC4-5D6E-409C-BE32-E72D297353CC}">
                  <c16:uniqueId val="{00000001-05CA-4DB7-83A8-FE394B0F7E04}"/>
                </c:ext>
              </c:extLst>
            </c:dLbl>
            <c:dLbl>
              <c:idx val="8"/>
              <c:delete val="1"/>
              <c:extLst>
                <c:ext xmlns:c15="http://schemas.microsoft.com/office/drawing/2012/chart" uri="{CE6537A1-D6FC-4f65-9D91-7224C49458BB}"/>
                <c:ext xmlns:c16="http://schemas.microsoft.com/office/drawing/2014/chart" uri="{C3380CC4-5D6E-409C-BE32-E72D297353CC}">
                  <c16:uniqueId val="{00000002-05CA-4DB7-83A8-FE394B0F7E04}"/>
                </c:ext>
              </c:extLst>
            </c:dLbl>
            <c:numFmt formatCode="#,##0" sourceLinked="0"/>
            <c:spPr>
              <a:solidFill>
                <a:srgbClr val="343434"/>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Eina03-Regular" panose="02000000000000000000" pitchFamily="2"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 Amortization'!$B$25:$B$33</c:f>
              <c:numCache>
                <c:formatCode>General</c:formatCode>
                <c:ptCount val="9"/>
                <c:pt idx="0">
                  <c:v>2026</c:v>
                </c:pt>
                <c:pt idx="1">
                  <c:v>2027</c:v>
                </c:pt>
                <c:pt idx="2">
                  <c:v>2028</c:v>
                </c:pt>
                <c:pt idx="3">
                  <c:v>2029</c:v>
                </c:pt>
                <c:pt idx="4">
                  <c:v>2030</c:v>
                </c:pt>
                <c:pt idx="5">
                  <c:v>2031</c:v>
                </c:pt>
                <c:pt idx="6">
                  <c:v>2032</c:v>
                </c:pt>
                <c:pt idx="7">
                  <c:v>2033</c:v>
                </c:pt>
                <c:pt idx="8">
                  <c:v>2034</c:v>
                </c:pt>
              </c:numCache>
            </c:numRef>
          </c:cat>
          <c:val>
            <c:numRef>
              <c:f>'6.3 Amortization'!$C$25:$C$33</c:f>
              <c:numCache>
                <c:formatCode>#,##0</c:formatCode>
                <c:ptCount val="9"/>
                <c:pt idx="0">
                  <c:v>44.926546017402984</c:v>
                </c:pt>
                <c:pt idx="1">
                  <c:v>69.998924330626849</c:v>
                </c:pt>
                <c:pt idx="2">
                  <c:v>69.953054375381782</c:v>
                </c:pt>
                <c:pt idx="3">
                  <c:v>65.357626382321826</c:v>
                </c:pt>
                <c:pt idx="4">
                  <c:v>0.78862644106870006</c:v>
                </c:pt>
                <c:pt idx="5">
                  <c:v>0</c:v>
                </c:pt>
                <c:pt idx="6">
                  <c:v>0</c:v>
                </c:pt>
                <c:pt idx="7">
                  <c:v>0</c:v>
                </c:pt>
                <c:pt idx="8">
                  <c:v>0</c:v>
                </c:pt>
              </c:numCache>
            </c:numRef>
          </c:val>
          <c:extLst>
            <c:ext xmlns:c16="http://schemas.microsoft.com/office/drawing/2014/chart" uri="{C3380CC4-5D6E-409C-BE32-E72D297353CC}">
              <c16:uniqueId val="{00000004-05CA-4DB7-83A8-FE394B0F7E04}"/>
            </c:ext>
          </c:extLst>
        </c:ser>
        <c:ser>
          <c:idx val="1"/>
          <c:order val="1"/>
          <c:tx>
            <c:strRef>
              <c:f>'6.3 Amortization'!$D$24</c:f>
              <c:strCache>
                <c:ptCount val="1"/>
                <c:pt idx="0">
                  <c:v>Instrumentos dolarizados</c:v>
                </c:pt>
              </c:strCache>
            </c:strRef>
          </c:tx>
          <c:spPr>
            <a:solidFill>
              <a:schemeClr val="accent3">
                <a:lumMod val="75000"/>
              </a:schemeClr>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227-4CAB-B082-B5BFE1317FB4}"/>
                </c:ext>
              </c:extLst>
            </c:dLbl>
            <c:dLbl>
              <c:idx val="6"/>
              <c:delete val="1"/>
              <c:extLst>
                <c:ext xmlns:c15="http://schemas.microsoft.com/office/drawing/2012/chart" uri="{CE6537A1-D6FC-4f65-9D91-7224C49458BB}"/>
                <c:ext xmlns:c16="http://schemas.microsoft.com/office/drawing/2014/chart" uri="{C3380CC4-5D6E-409C-BE32-E72D297353CC}">
                  <c16:uniqueId val="{00000005-05CA-4DB7-83A8-FE394B0F7E04}"/>
                </c:ext>
              </c:extLst>
            </c:dLbl>
            <c:dLbl>
              <c:idx val="7"/>
              <c:delete val="1"/>
              <c:extLst>
                <c:ext xmlns:c15="http://schemas.microsoft.com/office/drawing/2012/chart" uri="{CE6537A1-D6FC-4f65-9D91-7224C49458BB}"/>
                <c:ext xmlns:c16="http://schemas.microsoft.com/office/drawing/2014/chart" uri="{C3380CC4-5D6E-409C-BE32-E72D297353CC}">
                  <c16:uniqueId val="{00000006-05CA-4DB7-83A8-FE394B0F7E04}"/>
                </c:ext>
              </c:extLst>
            </c:dLbl>
            <c:dLbl>
              <c:idx val="8"/>
              <c:delete val="1"/>
              <c:extLst>
                <c:ext xmlns:c15="http://schemas.microsoft.com/office/drawing/2012/chart" uri="{CE6537A1-D6FC-4f65-9D91-7224C49458BB}"/>
                <c:ext xmlns:c16="http://schemas.microsoft.com/office/drawing/2014/chart" uri="{C3380CC4-5D6E-409C-BE32-E72D297353CC}">
                  <c16:uniqueId val="{00000007-05CA-4DB7-83A8-FE394B0F7E04}"/>
                </c:ext>
              </c:extLst>
            </c:dLbl>
            <c:numFmt formatCode="#,##0" sourceLinked="0"/>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Eina03-Regular" panose="02000000000000000000" pitchFamily="2"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 Amortization'!$B$25:$B$33</c:f>
              <c:numCache>
                <c:formatCode>General</c:formatCode>
                <c:ptCount val="9"/>
                <c:pt idx="0">
                  <c:v>2026</c:v>
                </c:pt>
                <c:pt idx="1">
                  <c:v>2027</c:v>
                </c:pt>
                <c:pt idx="2">
                  <c:v>2028</c:v>
                </c:pt>
                <c:pt idx="3">
                  <c:v>2029</c:v>
                </c:pt>
                <c:pt idx="4">
                  <c:v>2030</c:v>
                </c:pt>
                <c:pt idx="5">
                  <c:v>2031</c:v>
                </c:pt>
                <c:pt idx="6">
                  <c:v>2032</c:v>
                </c:pt>
                <c:pt idx="7">
                  <c:v>2033</c:v>
                </c:pt>
                <c:pt idx="8">
                  <c:v>2034</c:v>
                </c:pt>
              </c:numCache>
            </c:numRef>
          </c:cat>
          <c:val>
            <c:numRef>
              <c:f>'6.3 Amortization'!$D$25:$D$33</c:f>
              <c:numCache>
                <c:formatCode>#,##0</c:formatCode>
                <c:ptCount val="9"/>
                <c:pt idx="0">
                  <c:v>55.297063350475277</c:v>
                </c:pt>
                <c:pt idx="1">
                  <c:v>75.041838112418276</c:v>
                </c:pt>
                <c:pt idx="2">
                  <c:v>245.02143845162109</c:v>
                </c:pt>
                <c:pt idx="3">
                  <c:v>426.12495691629096</c:v>
                </c:pt>
                <c:pt idx="4">
                  <c:v>546.87396498729981</c:v>
                </c:pt>
                <c:pt idx="5">
                  <c:v>533.36192902059327</c:v>
                </c:pt>
                <c:pt idx="6">
                  <c:v>89.58578677522496</c:v>
                </c:pt>
                <c:pt idx="7">
                  <c:v>89.58578677522496</c:v>
                </c:pt>
                <c:pt idx="8">
                  <c:v>56.223857754631638</c:v>
                </c:pt>
              </c:numCache>
            </c:numRef>
          </c:val>
          <c:extLst>
            <c:ext xmlns:c16="http://schemas.microsoft.com/office/drawing/2014/chart" uri="{C3380CC4-5D6E-409C-BE32-E72D297353CC}">
              <c16:uniqueId val="{00000009-05CA-4DB7-83A8-FE394B0F7E04}"/>
            </c:ext>
          </c:extLst>
        </c:ser>
        <c:ser>
          <c:idx val="2"/>
          <c:order val="2"/>
          <c:tx>
            <c:strRef>
              <c:f>'6.3 Amortization'!$E$24</c:f>
              <c:strCache>
                <c:ptCount val="1"/>
                <c:pt idx="0">
                  <c:v>Obrigações do portfólio</c:v>
                </c:pt>
              </c:strCache>
            </c:strRef>
          </c:tx>
          <c:spPr>
            <a:solidFill>
              <a:srgbClr val="D3FBB7"/>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6227-4CAB-B082-B5BFE1317FB4}"/>
                </c:ext>
              </c:extLst>
            </c:dLbl>
            <c:dLbl>
              <c:idx val="5"/>
              <c:delete val="1"/>
              <c:extLst>
                <c:ext xmlns:c15="http://schemas.microsoft.com/office/drawing/2012/chart" uri="{CE6537A1-D6FC-4f65-9D91-7224C49458BB}"/>
                <c:ext xmlns:c16="http://schemas.microsoft.com/office/drawing/2014/chart" uri="{C3380CC4-5D6E-409C-BE32-E72D297353CC}">
                  <c16:uniqueId val="{0000000A-05CA-4DB7-83A8-FE394B0F7E04}"/>
                </c:ext>
              </c:extLst>
            </c:dLbl>
            <c:dLbl>
              <c:idx val="6"/>
              <c:delete val="1"/>
              <c:extLst>
                <c:ext xmlns:c15="http://schemas.microsoft.com/office/drawing/2012/chart" uri="{CE6537A1-D6FC-4f65-9D91-7224C49458BB}"/>
                <c:ext xmlns:c16="http://schemas.microsoft.com/office/drawing/2014/chart" uri="{C3380CC4-5D6E-409C-BE32-E72D297353CC}">
                  <c16:uniqueId val="{0000000B-05CA-4DB7-83A8-FE394B0F7E04}"/>
                </c:ext>
              </c:extLst>
            </c:dLbl>
            <c:dLbl>
              <c:idx val="7"/>
              <c:delete val="1"/>
              <c:extLst>
                <c:ext xmlns:c15="http://schemas.microsoft.com/office/drawing/2012/chart" uri="{CE6537A1-D6FC-4f65-9D91-7224C49458BB}"/>
                <c:ext xmlns:c16="http://schemas.microsoft.com/office/drawing/2014/chart" uri="{C3380CC4-5D6E-409C-BE32-E72D297353CC}">
                  <c16:uniqueId val="{0000000C-05CA-4DB7-83A8-FE394B0F7E04}"/>
                </c:ext>
              </c:extLst>
            </c:dLbl>
            <c:dLbl>
              <c:idx val="8"/>
              <c:delete val="1"/>
              <c:extLst>
                <c:ext xmlns:c15="http://schemas.microsoft.com/office/drawing/2012/chart" uri="{CE6537A1-D6FC-4f65-9D91-7224C49458BB}"/>
                <c:ext xmlns:c16="http://schemas.microsoft.com/office/drawing/2014/chart" uri="{C3380CC4-5D6E-409C-BE32-E72D297353CC}">
                  <c16:uniqueId val="{0000000D-05CA-4DB7-83A8-FE394B0F7E04}"/>
                </c:ext>
              </c:extLst>
            </c:dLbl>
            <c:numFmt formatCode="#,##0" sourceLinked="0"/>
            <c:spPr>
              <a:solidFill>
                <a:srgbClr val="D3FBB7"/>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Eina01-Regular" panose="02000000000000000000" pitchFamily="2"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 Amortization'!$B$25:$B$33</c:f>
              <c:numCache>
                <c:formatCode>General</c:formatCode>
                <c:ptCount val="9"/>
                <c:pt idx="0">
                  <c:v>2026</c:v>
                </c:pt>
                <c:pt idx="1">
                  <c:v>2027</c:v>
                </c:pt>
                <c:pt idx="2">
                  <c:v>2028</c:v>
                </c:pt>
                <c:pt idx="3">
                  <c:v>2029</c:v>
                </c:pt>
                <c:pt idx="4">
                  <c:v>2030</c:v>
                </c:pt>
                <c:pt idx="5">
                  <c:v>2031</c:v>
                </c:pt>
                <c:pt idx="6">
                  <c:v>2032</c:v>
                </c:pt>
                <c:pt idx="7">
                  <c:v>2033</c:v>
                </c:pt>
                <c:pt idx="8">
                  <c:v>2034</c:v>
                </c:pt>
              </c:numCache>
            </c:numRef>
          </c:cat>
          <c:val>
            <c:numRef>
              <c:f>'6.3 Amortization'!$E$25:$E$33</c:f>
              <c:numCache>
                <c:formatCode>#,##0</c:formatCode>
                <c:ptCount val="9"/>
                <c:pt idx="0">
                  <c:v>132.17432874235939</c:v>
                </c:pt>
                <c:pt idx="1">
                  <c:v>82.788325156130185</c:v>
                </c:pt>
                <c:pt idx="2">
                  <c:v>28.286623118289967</c:v>
                </c:pt>
                <c:pt idx="3">
                  <c:v>24.618546532765563</c:v>
                </c:pt>
                <c:pt idx="4">
                  <c:v>12.950665246573697</c:v>
                </c:pt>
                <c:pt idx="5">
                  <c:v>0</c:v>
                </c:pt>
                <c:pt idx="6">
                  <c:v>0</c:v>
                </c:pt>
                <c:pt idx="7">
                  <c:v>0</c:v>
                </c:pt>
                <c:pt idx="8">
                  <c:v>0</c:v>
                </c:pt>
              </c:numCache>
            </c:numRef>
          </c:val>
          <c:extLst>
            <c:ext xmlns:c16="http://schemas.microsoft.com/office/drawing/2014/chart" uri="{C3380CC4-5D6E-409C-BE32-E72D297353CC}">
              <c16:uniqueId val="{0000000F-05CA-4DB7-83A8-FE394B0F7E04}"/>
            </c:ext>
          </c:extLst>
        </c:ser>
        <c:dLbls>
          <c:showLegendKey val="0"/>
          <c:showVal val="1"/>
          <c:showCatName val="0"/>
          <c:showSerName val="0"/>
          <c:showPercent val="0"/>
          <c:showBubbleSize val="0"/>
        </c:dLbls>
        <c:gapWidth val="69"/>
        <c:overlap val="100"/>
        <c:axId val="1398724207"/>
        <c:axId val="1398722767"/>
      </c:barChart>
      <c:lineChart>
        <c:grouping val="standard"/>
        <c:varyColors val="0"/>
        <c:ser>
          <c:idx val="3"/>
          <c:order val="3"/>
          <c:tx>
            <c:strRef>
              <c:f>'6.3 Amortization'!$F$9</c:f>
              <c:strCache>
                <c:ptCount val="1"/>
                <c:pt idx="0">
                  <c:v>Total</c:v>
                </c:pt>
              </c:strCache>
            </c:strRef>
          </c:tx>
          <c:spPr>
            <a:ln w="25400"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Eina01-Regular" panose="02000000000000000000" pitchFamily="2" charset="0"/>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 Amortization'!$B$25:$B$33</c:f>
              <c:numCache>
                <c:formatCode>General</c:formatCode>
                <c:ptCount val="9"/>
                <c:pt idx="0">
                  <c:v>2026</c:v>
                </c:pt>
                <c:pt idx="1">
                  <c:v>2027</c:v>
                </c:pt>
                <c:pt idx="2">
                  <c:v>2028</c:v>
                </c:pt>
                <c:pt idx="3">
                  <c:v>2029</c:v>
                </c:pt>
                <c:pt idx="4">
                  <c:v>2030</c:v>
                </c:pt>
                <c:pt idx="5">
                  <c:v>2031</c:v>
                </c:pt>
                <c:pt idx="6">
                  <c:v>2032</c:v>
                </c:pt>
                <c:pt idx="7">
                  <c:v>2033</c:v>
                </c:pt>
                <c:pt idx="8">
                  <c:v>2034</c:v>
                </c:pt>
              </c:numCache>
            </c:numRef>
          </c:cat>
          <c:val>
            <c:numRef>
              <c:f>'6.3 Amortization'!$F$25:$F$33</c:f>
              <c:numCache>
                <c:formatCode>#,##0</c:formatCode>
                <c:ptCount val="9"/>
                <c:pt idx="0">
                  <c:v>232.39793811023765</c:v>
                </c:pt>
                <c:pt idx="1">
                  <c:v>227.82908759917532</c:v>
                </c:pt>
                <c:pt idx="2">
                  <c:v>343.26111594529289</c:v>
                </c:pt>
                <c:pt idx="3">
                  <c:v>516.10112983137833</c:v>
                </c:pt>
                <c:pt idx="4">
                  <c:v>560.61325667494225</c:v>
                </c:pt>
                <c:pt idx="5">
                  <c:v>533.36192902059327</c:v>
                </c:pt>
                <c:pt idx="6">
                  <c:v>89.58578677522496</c:v>
                </c:pt>
                <c:pt idx="7">
                  <c:v>89.58578677522496</c:v>
                </c:pt>
                <c:pt idx="8">
                  <c:v>56.223857754631638</c:v>
                </c:pt>
              </c:numCache>
            </c:numRef>
          </c:val>
          <c:smooth val="0"/>
          <c:extLst>
            <c:ext xmlns:c16="http://schemas.microsoft.com/office/drawing/2014/chart" uri="{C3380CC4-5D6E-409C-BE32-E72D297353CC}">
              <c16:uniqueId val="{00000010-05CA-4DB7-83A8-FE394B0F7E04}"/>
            </c:ext>
          </c:extLst>
        </c:ser>
        <c:dLbls>
          <c:showLegendKey val="0"/>
          <c:showVal val="1"/>
          <c:showCatName val="0"/>
          <c:showSerName val="0"/>
          <c:showPercent val="0"/>
          <c:showBubbleSize val="0"/>
        </c:dLbls>
        <c:marker val="1"/>
        <c:smooth val="0"/>
        <c:axId val="479048431"/>
        <c:axId val="479042671"/>
      </c:lineChart>
      <c:catAx>
        <c:axId val="1398724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Eina03-Regular" panose="02000000000000000000" pitchFamily="2" charset="0"/>
                <a:ea typeface="+mn-ea"/>
                <a:cs typeface="+mn-cs"/>
              </a:defRPr>
            </a:pPr>
            <a:endParaRPr lang="pt-BR"/>
          </a:p>
        </c:txPr>
        <c:crossAx val="1398722767"/>
        <c:crosses val="autoZero"/>
        <c:auto val="1"/>
        <c:lblAlgn val="ctr"/>
        <c:lblOffset val="100"/>
        <c:noMultiLvlLbl val="0"/>
      </c:catAx>
      <c:valAx>
        <c:axId val="1398722767"/>
        <c:scaling>
          <c:orientation val="minMax"/>
        </c:scaling>
        <c:delete val="1"/>
        <c:axPos val="l"/>
        <c:numFmt formatCode="#,##0" sourceLinked="1"/>
        <c:majorTickMark val="none"/>
        <c:minorTickMark val="none"/>
        <c:tickLblPos val="nextTo"/>
        <c:crossAx val="1398724207"/>
        <c:crosses val="autoZero"/>
        <c:crossBetween val="between"/>
      </c:valAx>
      <c:valAx>
        <c:axId val="479042671"/>
        <c:scaling>
          <c:orientation val="minMax"/>
        </c:scaling>
        <c:delete val="1"/>
        <c:axPos val="r"/>
        <c:numFmt formatCode="#,##0" sourceLinked="1"/>
        <c:majorTickMark val="out"/>
        <c:minorTickMark val="none"/>
        <c:tickLblPos val="nextTo"/>
        <c:crossAx val="479048431"/>
        <c:crosses val="max"/>
        <c:crossBetween val="between"/>
      </c:valAx>
      <c:catAx>
        <c:axId val="479048431"/>
        <c:scaling>
          <c:orientation val="minMax"/>
        </c:scaling>
        <c:delete val="1"/>
        <c:axPos val="b"/>
        <c:numFmt formatCode="General" sourceLinked="1"/>
        <c:majorTickMark val="out"/>
        <c:minorTickMark val="none"/>
        <c:tickLblPos val="nextTo"/>
        <c:crossAx val="479042671"/>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mn-lt"/>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A$1" lockText="1" noThreeD="1"/>
</file>

<file path=xl/ctrlProps/ctrlProp10.xml><?xml version="1.0" encoding="utf-8"?>
<formControlPr xmlns="http://schemas.microsoft.com/office/spreadsheetml/2009/9/main" objectType="CheckBox" fmlaLink="Sumário!$A$1" lockText="1" noThreeD="1"/>
</file>

<file path=xl/ctrlProps/ctrlProp11.xml><?xml version="1.0" encoding="utf-8"?>
<formControlPr xmlns="http://schemas.microsoft.com/office/spreadsheetml/2009/9/main" objectType="CheckBox" fmlaLink="Sumário!$A$1" lockText="1" noThreeD="1"/>
</file>

<file path=xl/ctrlProps/ctrlProp12.xml><?xml version="1.0" encoding="utf-8"?>
<formControlPr xmlns="http://schemas.microsoft.com/office/spreadsheetml/2009/9/main" objectType="CheckBox" fmlaLink="Sumário!$A$1" lockText="1" noThreeD="1"/>
</file>

<file path=xl/ctrlProps/ctrlProp13.xml><?xml version="1.0" encoding="utf-8"?>
<formControlPr xmlns="http://schemas.microsoft.com/office/spreadsheetml/2009/9/main" objectType="CheckBox" fmlaLink="Sumário!$A$1" lockText="1" noThreeD="1"/>
</file>

<file path=xl/ctrlProps/ctrlProp2.xml><?xml version="1.0" encoding="utf-8"?>
<formControlPr xmlns="http://schemas.microsoft.com/office/spreadsheetml/2009/9/main" objectType="CheckBox" fmlaLink="Sumário!$A$1" lockText="1" noThreeD="1"/>
</file>

<file path=xl/ctrlProps/ctrlProp3.xml><?xml version="1.0" encoding="utf-8"?>
<formControlPr xmlns="http://schemas.microsoft.com/office/spreadsheetml/2009/9/main" objectType="CheckBox" fmlaLink="Sumário!$A$1" lockText="1" noThreeD="1"/>
</file>

<file path=xl/ctrlProps/ctrlProp4.xml><?xml version="1.0" encoding="utf-8"?>
<formControlPr xmlns="http://schemas.microsoft.com/office/spreadsheetml/2009/9/main" objectType="CheckBox" fmlaLink="Sumário!$A$1" lockText="1" noThreeD="1"/>
</file>

<file path=xl/ctrlProps/ctrlProp5.xml><?xml version="1.0" encoding="utf-8"?>
<formControlPr xmlns="http://schemas.microsoft.com/office/spreadsheetml/2009/9/main" objectType="CheckBox" fmlaLink="Sumário!$A$1" lockText="1" noThreeD="1"/>
</file>

<file path=xl/ctrlProps/ctrlProp6.xml><?xml version="1.0" encoding="utf-8"?>
<formControlPr xmlns="http://schemas.microsoft.com/office/spreadsheetml/2009/9/main" objectType="CheckBox" fmlaLink="Sumário!$A$1" lockText="1" noThreeD="1"/>
</file>

<file path=xl/ctrlProps/ctrlProp7.xml><?xml version="1.0" encoding="utf-8"?>
<formControlPr xmlns="http://schemas.microsoft.com/office/spreadsheetml/2009/9/main" objectType="CheckBox" fmlaLink="Sumário!$A$1" lockText="1" noThreeD="1"/>
</file>

<file path=xl/ctrlProps/ctrlProp8.xml><?xml version="1.0" encoding="utf-8"?>
<formControlPr xmlns="http://schemas.microsoft.com/office/spreadsheetml/2009/9/main" objectType="CheckBox" fmlaLink="Sumário!$A$1" lockText="1" noThreeD="1"/>
</file>

<file path=xl/ctrlProps/ctrlProp9.xml><?xml version="1.0" encoding="utf-8"?>
<formControlPr xmlns="http://schemas.microsoft.com/office/spreadsheetml/2009/9/main" objectType="CheckBox" fmlaLink="Sumário!$A$1" lockText="1" noThreeD="1"/>
</file>

<file path=xl/drawings/_rels/drawing1.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6.sv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png"/><Relationship Id="rId5" Type="http://schemas.openxmlformats.org/officeDocument/2006/relationships/image" Target="../media/image4.sv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Sum&#225;r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Sum&#225;rio!A1"/><Relationship Id="rId1" Type="http://schemas.openxmlformats.org/officeDocument/2006/relationships/chart" Target="../charts/chart1.xml"/><Relationship Id="rId4" Type="http://schemas.openxmlformats.org/officeDocument/2006/relationships/chart" Target="../charts/chart2.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Sum&#225;r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52.jpeg"/><Relationship Id="rId1" Type="http://schemas.openxmlformats.org/officeDocument/2006/relationships/hyperlink" Target="#Sum&#225;rio!A1"/></Relationships>
</file>

<file path=xl/drawings/_rels/drawing2.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3" Type="http://schemas.openxmlformats.org/officeDocument/2006/relationships/image" Target="../media/image7.jpeg"/><Relationship Id="rId21" Type="http://schemas.openxmlformats.org/officeDocument/2006/relationships/image" Target="../media/image25.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 Type="http://schemas.openxmlformats.org/officeDocument/2006/relationships/image" Target="../media/image1.jpeg"/><Relationship Id="rId16" Type="http://schemas.openxmlformats.org/officeDocument/2006/relationships/image" Target="../media/image20.jpeg"/><Relationship Id="rId20" Type="http://schemas.openxmlformats.org/officeDocument/2006/relationships/image" Target="../media/image24.jpeg"/><Relationship Id="rId1" Type="http://schemas.openxmlformats.org/officeDocument/2006/relationships/hyperlink" Target="#Sum&#225;rio!A1"/><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5" Type="http://schemas.openxmlformats.org/officeDocument/2006/relationships/image" Target="../media/image19.jpeg"/><Relationship Id="rId10" Type="http://schemas.openxmlformats.org/officeDocument/2006/relationships/image" Target="../media/image14.jpeg"/><Relationship Id="rId19" Type="http://schemas.openxmlformats.org/officeDocument/2006/relationships/image" Target="../media/image23.pn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jpeg"/><Relationship Id="rId13" Type="http://schemas.openxmlformats.org/officeDocument/2006/relationships/image" Target="../media/image17.jpeg"/><Relationship Id="rId18" Type="http://schemas.microsoft.com/office/2007/relationships/hdphoto" Target="../media/hdphoto2.wdp"/><Relationship Id="rId26" Type="http://schemas.openxmlformats.org/officeDocument/2006/relationships/image" Target="../media/image39.jpeg"/><Relationship Id="rId3" Type="http://schemas.openxmlformats.org/officeDocument/2006/relationships/image" Target="../media/image7.jpeg"/><Relationship Id="rId21" Type="http://schemas.openxmlformats.org/officeDocument/2006/relationships/image" Target="../media/image35.png"/><Relationship Id="rId7" Type="http://schemas.openxmlformats.org/officeDocument/2006/relationships/image" Target="../media/image29.jpeg"/><Relationship Id="rId12" Type="http://schemas.openxmlformats.org/officeDocument/2006/relationships/image" Target="../media/image16.jpeg"/><Relationship Id="rId17" Type="http://schemas.openxmlformats.org/officeDocument/2006/relationships/image" Target="../media/image33.png"/><Relationship Id="rId25" Type="http://schemas.openxmlformats.org/officeDocument/2006/relationships/image" Target="../media/image38.jpeg"/><Relationship Id="rId2" Type="http://schemas.openxmlformats.org/officeDocument/2006/relationships/image" Target="../media/image1.jpeg"/><Relationship Id="rId16" Type="http://schemas.openxmlformats.org/officeDocument/2006/relationships/image" Target="../media/image20.jpeg"/><Relationship Id="rId20" Type="http://schemas.openxmlformats.org/officeDocument/2006/relationships/image" Target="../media/image23.png"/><Relationship Id="rId1" Type="http://schemas.openxmlformats.org/officeDocument/2006/relationships/hyperlink" Target="#Sum&#225;rio!A1"/><Relationship Id="rId6" Type="http://schemas.openxmlformats.org/officeDocument/2006/relationships/image" Target="../media/image28.jpeg"/><Relationship Id="rId11" Type="http://schemas.openxmlformats.org/officeDocument/2006/relationships/image" Target="../media/image32.jpeg"/><Relationship Id="rId24" Type="http://schemas.openxmlformats.org/officeDocument/2006/relationships/image" Target="../media/image37.pn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36.jpeg"/><Relationship Id="rId10" Type="http://schemas.openxmlformats.org/officeDocument/2006/relationships/image" Target="../media/image14.jpeg"/><Relationship Id="rId19" Type="http://schemas.openxmlformats.org/officeDocument/2006/relationships/image" Target="../media/image34.jpeg"/><Relationship Id="rId4" Type="http://schemas.openxmlformats.org/officeDocument/2006/relationships/image" Target="../media/image27.jpeg"/><Relationship Id="rId9" Type="http://schemas.openxmlformats.org/officeDocument/2006/relationships/image" Target="../media/image31.jpeg"/><Relationship Id="rId14" Type="http://schemas.openxmlformats.org/officeDocument/2006/relationships/image" Target="../media/image18.jpeg"/><Relationship Id="rId22" Type="http://schemas.microsoft.com/office/2007/relationships/hdphoto" Target="../media/hdphoto3.wdp"/><Relationship Id="rId27" Type="http://schemas.openxmlformats.org/officeDocument/2006/relationships/image" Target="../media/image4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1.jpeg"/><Relationship Id="rId1" Type="http://schemas.openxmlformats.org/officeDocument/2006/relationships/hyperlink" Target="#Sum&#225;rio!A1"/><Relationship Id="rId5" Type="http://schemas.openxmlformats.org/officeDocument/2006/relationships/image" Target="../media/image42.pn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51.jpeg"/><Relationship Id="rId3" Type="http://schemas.openxmlformats.org/officeDocument/2006/relationships/image" Target="../media/image43.jpeg"/><Relationship Id="rId7" Type="http://schemas.openxmlformats.org/officeDocument/2006/relationships/image" Target="../media/image18.jpeg"/><Relationship Id="rId12"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hyperlink" Target="#Sum&#225;rio!A1"/><Relationship Id="rId6" Type="http://schemas.openxmlformats.org/officeDocument/2006/relationships/image" Target="../media/image46.jpeg"/><Relationship Id="rId11" Type="http://schemas.openxmlformats.org/officeDocument/2006/relationships/image" Target="../media/image49.jpeg"/><Relationship Id="rId5" Type="http://schemas.openxmlformats.org/officeDocument/2006/relationships/image" Target="../media/image45.jpeg"/><Relationship Id="rId10" Type="http://schemas.openxmlformats.org/officeDocument/2006/relationships/image" Target="../media/image48.jpeg"/><Relationship Id="rId4" Type="http://schemas.openxmlformats.org/officeDocument/2006/relationships/image" Target="../media/image44.jpeg"/><Relationship Id="rId9" Type="http://schemas.openxmlformats.org/officeDocument/2006/relationships/image" Target="../media/image47.jpeg"/><Relationship Id="rId1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Sum&#225;rio!A1"/></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Sum&#225;rio!A1"/></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Sum&#225;rio!A1"/></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Sum&#225;rio!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488950</xdr:colOff>
          <xdr:row>1</xdr:row>
          <xdr:rowOff>260350</xdr:rowOff>
        </xdr:from>
        <xdr:to>
          <xdr:col>13</xdr:col>
          <xdr:colOff>0</xdr:colOff>
          <xdr:row>2</xdr:row>
          <xdr:rowOff>69850</xdr:rowOff>
        </xdr:to>
        <xdr:sp macro="" textlink="">
          <xdr:nvSpPr>
            <xdr:cNvPr id="86017" name="Check Box 1" descr="English" hidden="1">
              <a:extLst>
                <a:ext uri="{63B3BB69-23CF-44E3-9099-C40C66FF867C}">
                  <a14:compatExt spid="_x0000_s86017"/>
                </a:ext>
                <a:ext uri="{FF2B5EF4-FFF2-40B4-BE49-F238E27FC236}">
                  <a16:creationId xmlns:a16="http://schemas.microsoft.com/office/drawing/2014/main" id="{00000000-0008-0000-00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xdr:from>
      <xdr:col>10</xdr:col>
      <xdr:colOff>478367</xdr:colOff>
      <xdr:row>1</xdr:row>
      <xdr:rowOff>126439</xdr:rowOff>
    </xdr:from>
    <xdr:to>
      <xdr:col>13</xdr:col>
      <xdr:colOff>0</xdr:colOff>
      <xdr:row>1</xdr:row>
      <xdr:rowOff>366328</xdr:rowOff>
    </xdr:to>
    <xdr:sp macro="" textlink="">
      <xdr:nvSpPr>
        <xdr:cNvPr id="2" name="CaixaDeTexto 1">
          <a:extLst>
            <a:ext uri="{FF2B5EF4-FFF2-40B4-BE49-F238E27FC236}">
              <a16:creationId xmlns:a16="http://schemas.microsoft.com/office/drawing/2014/main" id="{C7647633-58DF-4B27-8FDD-F04B81F54568}"/>
            </a:ext>
          </a:extLst>
        </xdr:cNvPr>
        <xdr:cNvSpPr txBox="1"/>
      </xdr:nvSpPr>
      <xdr:spPr>
        <a:xfrm>
          <a:off x="6475307" y="492199"/>
          <a:ext cx="1811443" cy="232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1" i="1">
              <a:solidFill>
                <a:schemeClr val="tx1">
                  <a:lumMod val="75000"/>
                  <a:lumOff val="25000"/>
                </a:schemeClr>
              </a:solidFill>
              <a:latin typeface="+mn-lt"/>
            </a:rPr>
            <a:t>switch languages</a:t>
          </a:r>
        </a:p>
      </xdr:txBody>
    </xdr:sp>
    <xdr:clientData/>
  </xdr:twoCellAnchor>
  <xdr:twoCellAnchor editAs="oneCell">
    <xdr:from>
      <xdr:col>11</xdr:col>
      <xdr:colOff>198773</xdr:colOff>
      <xdr:row>1</xdr:row>
      <xdr:rowOff>382133</xdr:rowOff>
    </xdr:from>
    <xdr:to>
      <xdr:col>11</xdr:col>
      <xdr:colOff>474981</xdr:colOff>
      <xdr:row>2</xdr:row>
      <xdr:rowOff>16290</xdr:rowOff>
    </xdr:to>
    <xdr:pic>
      <xdr:nvPicPr>
        <xdr:cNvPr id="3" name="Imagem 2">
          <a:extLst>
            <a:ext uri="{FF2B5EF4-FFF2-40B4-BE49-F238E27FC236}">
              <a16:creationId xmlns:a16="http://schemas.microsoft.com/office/drawing/2014/main" id="{DD27ACE4-060E-4DD8-98F1-D23EAADE07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903" y="744083"/>
          <a:ext cx="274303" cy="205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154885</xdr:colOff>
      <xdr:row>0</xdr:row>
      <xdr:rowOff>175591</xdr:rowOff>
    </xdr:from>
    <xdr:to>
      <xdr:col>2</xdr:col>
      <xdr:colOff>576525</xdr:colOff>
      <xdr:row>2</xdr:row>
      <xdr:rowOff>87588</xdr:rowOff>
    </xdr:to>
    <xdr:pic>
      <xdr:nvPicPr>
        <xdr:cNvPr id="4" name="Imagem 3">
          <a:extLst>
            <a:ext uri="{FF2B5EF4-FFF2-40B4-BE49-F238E27FC236}">
              <a16:creationId xmlns:a16="http://schemas.microsoft.com/office/drawing/2014/main" id="{A7415D7C-895B-467D-974D-50197B5B09D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40000" contrast="40000"/>
                  </a14:imgEffect>
                </a14:imgLayer>
              </a14:imgProps>
            </a:ext>
            <a:ext uri="{28A0092B-C50C-407E-A947-70E740481C1C}">
              <a14:useLocalDpi xmlns:a14="http://schemas.microsoft.com/office/drawing/2010/main" val="0"/>
            </a:ext>
          </a:extLst>
        </a:blip>
        <a:srcRect l="13637" t="1108" r="14772"/>
        <a:stretch/>
      </xdr:blipFill>
      <xdr:spPr>
        <a:xfrm>
          <a:off x="154885" y="175591"/>
          <a:ext cx="1423836" cy="665714"/>
        </a:xfrm>
        <a:prstGeom prst="rect">
          <a:avLst/>
        </a:prstGeom>
      </xdr:spPr>
    </xdr:pic>
    <xdr:clientData/>
  </xdr:twoCellAnchor>
  <xdr:twoCellAnchor>
    <xdr:from>
      <xdr:col>2</xdr:col>
      <xdr:colOff>632460</xdr:colOff>
      <xdr:row>1</xdr:row>
      <xdr:rowOff>9940</xdr:rowOff>
    </xdr:from>
    <xdr:to>
      <xdr:col>2</xdr:col>
      <xdr:colOff>632460</xdr:colOff>
      <xdr:row>2</xdr:row>
      <xdr:rowOff>14440</xdr:rowOff>
    </xdr:to>
    <xdr:cxnSp macro="">
      <xdr:nvCxnSpPr>
        <xdr:cNvPr id="5" name="Conector reto 4">
          <a:extLst>
            <a:ext uri="{FF2B5EF4-FFF2-40B4-BE49-F238E27FC236}">
              <a16:creationId xmlns:a16="http://schemas.microsoft.com/office/drawing/2014/main" id="{F00A4717-C101-46C6-AAF7-6959C0339EC0}"/>
            </a:ext>
          </a:extLst>
        </xdr:cNvPr>
        <xdr:cNvCxnSpPr/>
      </xdr:nvCxnSpPr>
      <xdr:spPr>
        <a:xfrm>
          <a:off x="1632999" y="195470"/>
          <a:ext cx="0" cy="57434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41909</xdr:colOff>
      <xdr:row>25</xdr:row>
      <xdr:rowOff>47625</xdr:rowOff>
    </xdr:from>
    <xdr:to>
      <xdr:col>1</xdr:col>
      <xdr:colOff>325788</xdr:colOff>
      <xdr:row>26</xdr:row>
      <xdr:rowOff>171450</xdr:rowOff>
    </xdr:to>
    <xdr:pic>
      <xdr:nvPicPr>
        <xdr:cNvPr id="13" name="Gráfico 12" descr="Envelope aberto estrutura de tópicos">
          <a:extLst>
            <a:ext uri="{FF2B5EF4-FFF2-40B4-BE49-F238E27FC236}">
              <a16:creationId xmlns:a16="http://schemas.microsoft.com/office/drawing/2014/main" id="{6037BFE5-BF59-7EAC-61EA-5A93663998E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213359" y="6219825"/>
          <a:ext cx="280069" cy="295275"/>
        </a:xfrm>
        <a:prstGeom prst="rect">
          <a:avLst/>
        </a:prstGeom>
      </xdr:spPr>
    </xdr:pic>
    <xdr:clientData/>
  </xdr:twoCellAnchor>
  <xdr:twoCellAnchor editAs="oneCell">
    <xdr:from>
      <xdr:col>0</xdr:col>
      <xdr:colOff>160021</xdr:colOff>
      <xdr:row>27</xdr:row>
      <xdr:rowOff>171450</xdr:rowOff>
    </xdr:from>
    <xdr:to>
      <xdr:col>1</xdr:col>
      <xdr:colOff>399133</xdr:colOff>
      <xdr:row>33</xdr:row>
      <xdr:rowOff>34290</xdr:rowOff>
    </xdr:to>
    <xdr:pic>
      <xdr:nvPicPr>
        <xdr:cNvPr id="19" name="Gráfico 18" descr="Internet estrutura de tópicos">
          <a:extLst>
            <a:ext uri="{FF2B5EF4-FFF2-40B4-BE49-F238E27FC236}">
              <a16:creationId xmlns:a16="http://schemas.microsoft.com/office/drawing/2014/main" id="{2C80A293-7B07-EDDE-3BE8-72068EF57D5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60021" y="6705600"/>
          <a:ext cx="414372" cy="4057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76200</xdr:rowOff>
    </xdr:from>
    <xdr:to>
      <xdr:col>1</xdr:col>
      <xdr:colOff>735937</xdr:colOff>
      <xdr:row>2</xdr:row>
      <xdr:rowOff>322505</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F9C0FFC8-72D6-4954-AE6A-9877306B78DD}"/>
            </a:ext>
          </a:extLst>
        </xdr:cNvPr>
        <xdr:cNvSpPr/>
      </xdr:nvSpPr>
      <xdr:spPr>
        <a:xfrm>
          <a:off x="266700" y="485775"/>
          <a:ext cx="735937" cy="24630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rPr>
            <a:t>Home</a:t>
          </a:r>
        </a:p>
      </xdr:txBody>
    </xdr:sp>
    <xdr:clientData/>
  </xdr:twoCellAnchor>
  <mc:AlternateContent xmlns:mc="http://schemas.openxmlformats.org/markup-compatibility/2006">
    <mc:Choice xmlns:a14="http://schemas.microsoft.com/office/drawing/2010/main" Requires="a14">
      <xdr:twoCellAnchor editAs="oneCell">
        <xdr:from>
          <xdr:col>1</xdr:col>
          <xdr:colOff>1250950</xdr:colOff>
          <xdr:row>2</xdr:row>
          <xdr:rowOff>0</xdr:rowOff>
        </xdr:from>
        <xdr:to>
          <xdr:col>1</xdr:col>
          <xdr:colOff>2203450</xdr:colOff>
          <xdr:row>3</xdr:row>
          <xdr:rowOff>63500</xdr:rowOff>
        </xdr:to>
        <xdr:sp macro="" textlink="">
          <xdr:nvSpPr>
            <xdr:cNvPr id="82946" name="Check Box 2" descr="English" hidden="1">
              <a:extLst>
                <a:ext uri="{63B3BB69-23CF-44E3-9099-C40C66FF867C}">
                  <a14:compatExt spid="_x0000_s82946"/>
                </a:ext>
                <a:ext uri="{FF2B5EF4-FFF2-40B4-BE49-F238E27FC236}">
                  <a16:creationId xmlns:a16="http://schemas.microsoft.com/office/drawing/2014/main" id="{00000000-0008-0000-0A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1</xdr:col>
      <xdr:colOff>838200</xdr:colOff>
      <xdr:row>2</xdr:row>
      <xdr:rowOff>96943</xdr:rowOff>
    </xdr:from>
    <xdr:to>
      <xdr:col>1</xdr:col>
      <xdr:colOff>1122028</xdr:colOff>
      <xdr:row>2</xdr:row>
      <xdr:rowOff>283550</xdr:rowOff>
    </xdr:to>
    <xdr:pic>
      <xdr:nvPicPr>
        <xdr:cNvPr id="5" name="Imagem 4">
          <a:extLst>
            <a:ext uri="{FF2B5EF4-FFF2-40B4-BE49-F238E27FC236}">
              <a16:creationId xmlns:a16="http://schemas.microsoft.com/office/drawing/2014/main" id="{F472F9D8-A691-4071-8BBC-B6D73B136A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 y="506518"/>
          <a:ext cx="287638" cy="194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361407</xdr:colOff>
      <xdr:row>8</xdr:row>
      <xdr:rowOff>0</xdr:rowOff>
    </xdr:from>
    <xdr:to>
      <xdr:col>17</xdr:col>
      <xdr:colOff>552450</xdr:colOff>
      <xdr:row>21</xdr:row>
      <xdr:rowOff>116165</xdr:rowOff>
    </xdr:to>
    <xdr:graphicFrame macro="">
      <xdr:nvGraphicFramePr>
        <xdr:cNvPr id="2" name="Gráfico 1">
          <a:extLst>
            <a:ext uri="{FF2B5EF4-FFF2-40B4-BE49-F238E27FC236}">
              <a16:creationId xmlns:a16="http://schemas.microsoft.com/office/drawing/2014/main" id="{1DBEE5A9-FF09-4F8A-BD2E-AEBC5496D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76200</xdr:rowOff>
    </xdr:from>
    <xdr:to>
      <xdr:col>1</xdr:col>
      <xdr:colOff>600075</xdr:colOff>
      <xdr:row>3</xdr:row>
      <xdr:rowOff>85725</xdr:rowOff>
    </xdr:to>
    <xdr:sp macro="" textlink="">
      <xdr:nvSpPr>
        <xdr:cNvPr id="6" name="Retângulo: Cantos Arredondados 5">
          <a:hlinkClick xmlns:r="http://schemas.openxmlformats.org/officeDocument/2006/relationships" r:id="rId2"/>
          <a:extLst>
            <a:ext uri="{FF2B5EF4-FFF2-40B4-BE49-F238E27FC236}">
              <a16:creationId xmlns:a16="http://schemas.microsoft.com/office/drawing/2014/main" id="{8AF5EB91-77F3-41FB-AB1F-9C846D8E5B6D}"/>
            </a:ext>
          </a:extLst>
        </xdr:cNvPr>
        <xdr:cNvSpPr/>
      </xdr:nvSpPr>
      <xdr:spPr>
        <a:xfrm>
          <a:off x="609600" y="523875"/>
          <a:ext cx="600075" cy="238125"/>
        </a:xfrm>
        <a:prstGeom prst="roundRect">
          <a:avLst/>
        </a:prstGeom>
        <a:solidFill>
          <a:schemeClr val="accent1"/>
        </a:solidFill>
        <a:ln>
          <a:solidFill>
            <a:srgbClr val="D3FC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00" b="1">
              <a:solidFill>
                <a:schemeClr val="tx1">
                  <a:lumMod val="75000"/>
                  <a:lumOff val="25000"/>
                </a:schemeClr>
              </a:solidFill>
            </a:rPr>
            <a:t>Home</a:t>
          </a:r>
        </a:p>
      </xdr:txBody>
    </xdr:sp>
    <xdr:clientData/>
  </xdr:twoCellAnchor>
  <mc:AlternateContent xmlns:mc="http://schemas.openxmlformats.org/markup-compatibility/2006">
    <mc:Choice xmlns:a14="http://schemas.microsoft.com/office/drawing/2010/main" Requires="a14">
      <xdr:twoCellAnchor editAs="oneCell">
        <xdr:from>
          <xdr:col>1</xdr:col>
          <xdr:colOff>1257300</xdr:colOff>
          <xdr:row>1</xdr:row>
          <xdr:rowOff>222250</xdr:rowOff>
        </xdr:from>
        <xdr:to>
          <xdr:col>2</xdr:col>
          <xdr:colOff>946150</xdr:colOff>
          <xdr:row>4</xdr:row>
          <xdr:rowOff>12700</xdr:rowOff>
        </xdr:to>
        <xdr:sp macro="" textlink="">
          <xdr:nvSpPr>
            <xdr:cNvPr id="83970" name="Check Box 2" descr="English" hidden="1">
              <a:extLst>
                <a:ext uri="{63B3BB69-23CF-44E3-9099-C40C66FF867C}">
                  <a14:compatExt spid="_x0000_s83970"/>
                </a:ext>
                <a:ext uri="{FF2B5EF4-FFF2-40B4-BE49-F238E27FC236}">
                  <a16:creationId xmlns:a16="http://schemas.microsoft.com/office/drawing/2014/main" id="{00000000-0008-0000-0B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1</xdr:col>
      <xdr:colOff>838200</xdr:colOff>
      <xdr:row>2</xdr:row>
      <xdr:rowOff>96943</xdr:rowOff>
    </xdr:from>
    <xdr:to>
      <xdr:col>1</xdr:col>
      <xdr:colOff>1125838</xdr:colOff>
      <xdr:row>3</xdr:row>
      <xdr:rowOff>97495</xdr:rowOff>
    </xdr:to>
    <xdr:pic>
      <xdr:nvPicPr>
        <xdr:cNvPr id="7" name="Imagem 6">
          <a:extLst>
            <a:ext uri="{FF2B5EF4-FFF2-40B4-BE49-F238E27FC236}">
              <a16:creationId xmlns:a16="http://schemas.microsoft.com/office/drawing/2014/main" id="{5B352DA1-026C-4E6F-B35E-47291B1B93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0" y="464608"/>
          <a:ext cx="287638" cy="194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438150</xdr:colOff>
      <xdr:row>23</xdr:row>
      <xdr:rowOff>9525</xdr:rowOff>
    </xdr:from>
    <xdr:to>
      <xdr:col>18</xdr:col>
      <xdr:colOff>10068</xdr:colOff>
      <xdr:row>36</xdr:row>
      <xdr:rowOff>116165</xdr:rowOff>
    </xdr:to>
    <xdr:graphicFrame macro="">
      <xdr:nvGraphicFramePr>
        <xdr:cNvPr id="3" name="Gráfico 7">
          <a:extLst>
            <a:ext uri="{FF2B5EF4-FFF2-40B4-BE49-F238E27FC236}">
              <a16:creationId xmlns:a16="http://schemas.microsoft.com/office/drawing/2014/main" id="{61AEE3A6-8D35-476F-9F5A-6D36CA37F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24657</xdr:colOff>
      <xdr:row>2</xdr:row>
      <xdr:rowOff>85985</xdr:rowOff>
    </xdr:from>
    <xdr:to>
      <xdr:col>1</xdr:col>
      <xdr:colOff>738518</xdr:colOff>
      <xdr:row>3</xdr:row>
      <xdr:rowOff>95027</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A3B358D-AFA6-4C1A-B1E1-67644F136B05}"/>
            </a:ext>
          </a:extLst>
        </xdr:cNvPr>
        <xdr:cNvSpPr/>
      </xdr:nvSpPr>
      <xdr:spPr>
        <a:xfrm>
          <a:off x="268497" y="535565"/>
          <a:ext cx="721481" cy="210972"/>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mn-lt"/>
            </a:rPr>
            <a:t>Home</a:t>
          </a:r>
        </a:p>
      </xdr:txBody>
    </xdr:sp>
    <xdr:clientData/>
  </xdr:twoCellAnchor>
  <xdr:twoCellAnchor>
    <xdr:from>
      <xdr:col>1</xdr:col>
      <xdr:colOff>0</xdr:colOff>
      <xdr:row>2</xdr:row>
      <xdr:rowOff>76200</xdr:rowOff>
    </xdr:from>
    <xdr:to>
      <xdr:col>1</xdr:col>
      <xdr:colOff>743557</xdr:colOff>
      <xdr:row>3</xdr:row>
      <xdr:rowOff>124385</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D94AA7CF-62C9-4D0B-9441-8721676A103C}"/>
            </a:ext>
          </a:extLst>
        </xdr:cNvPr>
        <xdr:cNvSpPr/>
      </xdr:nvSpPr>
      <xdr:spPr>
        <a:xfrm>
          <a:off x="247650" y="523875"/>
          <a:ext cx="743557" cy="248210"/>
        </a:xfrm>
        <a:prstGeom prst="roundRect">
          <a:avLst/>
        </a:prstGeom>
        <a:solidFill>
          <a:srgbClr val="D3FC00"/>
        </a:solidFill>
        <a:ln>
          <a:solidFill>
            <a:srgbClr val="D3F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rPr>
            <a:t>Home</a:t>
          </a:r>
        </a:p>
      </xdr:txBody>
    </xdr:sp>
    <xdr:clientData/>
  </xdr:twoCellAnchor>
  <mc:AlternateContent xmlns:mc="http://schemas.openxmlformats.org/markup-compatibility/2006">
    <mc:Choice xmlns:a14="http://schemas.microsoft.com/office/drawing/2010/main" Requires="a14">
      <xdr:twoCellAnchor editAs="oneCell">
        <xdr:from>
          <xdr:col>1</xdr:col>
          <xdr:colOff>1244600</xdr:colOff>
          <xdr:row>2</xdr:row>
          <xdr:rowOff>0</xdr:rowOff>
        </xdr:from>
        <xdr:to>
          <xdr:col>1</xdr:col>
          <xdr:colOff>2203450</xdr:colOff>
          <xdr:row>3</xdr:row>
          <xdr:rowOff>196850</xdr:rowOff>
        </xdr:to>
        <xdr:sp macro="" textlink="">
          <xdr:nvSpPr>
            <xdr:cNvPr id="74753" name="Check Box 1" descr="English"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1</xdr:col>
      <xdr:colOff>838200</xdr:colOff>
      <xdr:row>2</xdr:row>
      <xdr:rowOff>96943</xdr:rowOff>
    </xdr:from>
    <xdr:to>
      <xdr:col>1</xdr:col>
      <xdr:colOff>1127743</xdr:colOff>
      <xdr:row>3</xdr:row>
      <xdr:rowOff>96860</xdr:rowOff>
    </xdr:to>
    <xdr:pic>
      <xdr:nvPicPr>
        <xdr:cNvPr id="4" name="Imagem 3">
          <a:extLst>
            <a:ext uri="{FF2B5EF4-FFF2-40B4-BE49-F238E27FC236}">
              <a16:creationId xmlns:a16="http://schemas.microsoft.com/office/drawing/2014/main" id="{1A94DB56-03CF-49F3-9C65-CDD3454C37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5850" y="544618"/>
          <a:ext cx="289543" cy="18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52916</xdr:colOff>
      <xdr:row>2</xdr:row>
      <xdr:rowOff>76200</xdr:rowOff>
    </xdr:from>
    <xdr:to>
      <xdr:col>1</xdr:col>
      <xdr:colOff>792663</xdr:colOff>
      <xdr:row>3</xdr:row>
      <xdr:rowOff>142588</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12A455F-D7A8-4D0D-89B2-41BD44EABA15}"/>
            </a:ext>
          </a:extLst>
        </xdr:cNvPr>
        <xdr:cNvSpPr/>
      </xdr:nvSpPr>
      <xdr:spPr>
        <a:xfrm>
          <a:off x="296333" y="552450"/>
          <a:ext cx="739747" cy="278055"/>
        </a:xfrm>
        <a:prstGeom prst="roundRect">
          <a:avLst/>
        </a:prstGeom>
        <a:solidFill>
          <a:srgbClr val="D3FC00"/>
        </a:solidFill>
        <a:ln>
          <a:solidFill>
            <a:srgbClr val="D3F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rPr>
            <a:t>Home</a:t>
          </a:r>
        </a:p>
      </xdr:txBody>
    </xdr:sp>
    <xdr:clientData/>
  </xdr:twoCellAnchor>
  <mc:AlternateContent xmlns:mc="http://schemas.openxmlformats.org/markup-compatibility/2006">
    <mc:Choice xmlns:a14="http://schemas.microsoft.com/office/drawing/2010/main" Requires="a14">
      <xdr:twoCellAnchor editAs="oneCell">
        <xdr:from>
          <xdr:col>1</xdr:col>
          <xdr:colOff>1289050</xdr:colOff>
          <xdr:row>2</xdr:row>
          <xdr:rowOff>0</xdr:rowOff>
        </xdr:from>
        <xdr:to>
          <xdr:col>2</xdr:col>
          <xdr:colOff>139700</xdr:colOff>
          <xdr:row>3</xdr:row>
          <xdr:rowOff>190500</xdr:rowOff>
        </xdr:to>
        <xdr:sp macro="" textlink="">
          <xdr:nvSpPr>
            <xdr:cNvPr id="8195" name="Check Box 3" descr="English" hidden="1">
              <a:extLst>
                <a:ext uri="{63B3BB69-23CF-44E3-9099-C40C66FF867C}">
                  <a14:compatExt spid="_x0000_s8195"/>
                </a:ext>
                <a:ext uri="{FF2B5EF4-FFF2-40B4-BE49-F238E27FC236}">
                  <a16:creationId xmlns:a16="http://schemas.microsoft.com/office/drawing/2014/main" id="{00000000-0008-0000-0D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1</xdr:col>
      <xdr:colOff>891116</xdr:colOff>
      <xdr:row>2</xdr:row>
      <xdr:rowOff>93133</xdr:rowOff>
    </xdr:from>
    <xdr:to>
      <xdr:col>1</xdr:col>
      <xdr:colOff>1161609</xdr:colOff>
      <xdr:row>3</xdr:row>
      <xdr:rowOff>60453</xdr:rowOff>
    </xdr:to>
    <xdr:pic>
      <xdr:nvPicPr>
        <xdr:cNvPr id="3" name="Imagem 2">
          <a:extLst>
            <a:ext uri="{FF2B5EF4-FFF2-40B4-BE49-F238E27FC236}">
              <a16:creationId xmlns:a16="http://schemas.microsoft.com/office/drawing/2014/main" id="{0A104A13-0D61-4E95-9F5C-C5C2BAA409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4533" y="569383"/>
          <a:ext cx="285733" cy="17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16585</xdr:colOff>
      <xdr:row>2</xdr:row>
      <xdr:rowOff>28575</xdr:rowOff>
    </xdr:from>
    <xdr:to>
      <xdr:col>1</xdr:col>
      <xdr:colOff>825903</xdr:colOff>
      <xdr:row>3</xdr:row>
      <xdr:rowOff>152959</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130885" y="571500"/>
          <a:ext cx="809318" cy="305359"/>
        </a:xfrm>
        <a:prstGeom prst="roundRect">
          <a:avLst/>
        </a:prstGeom>
        <a:solidFill>
          <a:srgbClr val="D3FC00"/>
        </a:solidFill>
        <a:ln>
          <a:solidFill>
            <a:srgbClr val="D3F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rgbClr val="343434"/>
              </a:solidFill>
            </a:rPr>
            <a:t>Home</a:t>
          </a:r>
        </a:p>
      </xdr:txBody>
    </xdr:sp>
    <xdr:clientData/>
  </xdr:twoCellAnchor>
  <mc:AlternateContent xmlns:mc="http://schemas.openxmlformats.org/markup-compatibility/2006">
    <mc:Choice xmlns:a14="http://schemas.microsoft.com/office/drawing/2010/main" Requires="a14">
      <xdr:twoCellAnchor editAs="oneCell">
        <xdr:from>
          <xdr:col>1</xdr:col>
          <xdr:colOff>1333500</xdr:colOff>
          <xdr:row>1</xdr:row>
          <xdr:rowOff>349250</xdr:rowOff>
        </xdr:from>
        <xdr:to>
          <xdr:col>1</xdr:col>
          <xdr:colOff>2292350</xdr:colOff>
          <xdr:row>3</xdr:row>
          <xdr:rowOff>190500</xdr:rowOff>
        </xdr:to>
        <xdr:sp macro="" textlink="">
          <xdr:nvSpPr>
            <xdr:cNvPr id="3073" name="Check Box 1" descr="English"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1</xdr:col>
      <xdr:colOff>1028700</xdr:colOff>
      <xdr:row>2</xdr:row>
      <xdr:rowOff>85725</xdr:rowOff>
    </xdr:from>
    <xdr:to>
      <xdr:col>1</xdr:col>
      <xdr:colOff>1316338</xdr:colOff>
      <xdr:row>3</xdr:row>
      <xdr:rowOff>98342</xdr:rowOff>
    </xdr:to>
    <xdr:pic>
      <xdr:nvPicPr>
        <xdr:cNvPr id="2" name="Imagem 1">
          <a:extLst>
            <a:ext uri="{FF2B5EF4-FFF2-40B4-BE49-F238E27FC236}">
              <a16:creationId xmlns:a16="http://schemas.microsoft.com/office/drawing/2014/main" id="{A094A3C7-3FC4-469E-A276-31C0D08B1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0" y="628650"/>
          <a:ext cx="276208" cy="201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219347</xdr:colOff>
      <xdr:row>3</xdr:row>
      <xdr:rowOff>59180</xdr:rowOff>
    </xdr:from>
    <xdr:to>
      <xdr:col>3</xdr:col>
      <xdr:colOff>592727</xdr:colOff>
      <xdr:row>3</xdr:row>
      <xdr:rowOff>285205</xdr:rowOff>
    </xdr:to>
    <xdr:pic>
      <xdr:nvPicPr>
        <xdr:cNvPr id="6" name="Imagem 5" descr="3R Petroleum: exemplo de como a Petrobrás subvaloriza a venda de seus  ativos -">
          <a:extLst>
            <a:ext uri="{FF2B5EF4-FFF2-40B4-BE49-F238E27FC236}">
              <a16:creationId xmlns:a16="http://schemas.microsoft.com/office/drawing/2014/main" id="{56127C02-8850-3C0B-4D58-FDE65621F4FE}"/>
            </a:ext>
          </a:extLst>
        </xdr:cNvPr>
        <xdr:cNvPicPr>
          <a:picLocks noChangeAspect="1" noChangeArrowheads="1"/>
        </xdr:cNvPicPr>
      </xdr:nvPicPr>
      <xdr:blipFill rotWithShape="1">
        <a:blip xmlns:r="http://schemas.openxmlformats.org/officeDocument/2006/relationships" r:embed="rId3" cstate="print">
          <a:grayscl/>
          <a:extLst>
            <a:ext uri="{28A0092B-C50C-407E-A947-70E740481C1C}">
              <a14:useLocalDpi xmlns:a14="http://schemas.microsoft.com/office/drawing/2010/main" val="0"/>
            </a:ext>
          </a:extLst>
        </a:blip>
        <a:srcRect l="6518" t="28753" r="10044" b="20835"/>
        <a:stretch>
          <a:fillRect/>
        </a:stretch>
      </xdr:blipFill>
      <xdr:spPr bwMode="auto">
        <a:xfrm>
          <a:off x="5259433" y="783080"/>
          <a:ext cx="384810" cy="23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223157</xdr:colOff>
      <xdr:row>3</xdr:row>
      <xdr:rowOff>54429</xdr:rowOff>
    </xdr:from>
    <xdr:to>
      <xdr:col>4</xdr:col>
      <xdr:colOff>609872</xdr:colOff>
      <xdr:row>3</xdr:row>
      <xdr:rowOff>284264</xdr:rowOff>
    </xdr:to>
    <xdr:pic>
      <xdr:nvPicPr>
        <xdr:cNvPr id="7" name="Imagem 6" descr="3R Petroleum: exemplo de como a Petrobrás subvaloriza a venda de seus  ativos -">
          <a:extLst>
            <a:ext uri="{FF2B5EF4-FFF2-40B4-BE49-F238E27FC236}">
              <a16:creationId xmlns:a16="http://schemas.microsoft.com/office/drawing/2014/main" id="{51F46D2B-D2FC-4C45-BB28-1B5B18522E47}"/>
            </a:ext>
          </a:extLst>
        </xdr:cNvPr>
        <xdr:cNvPicPr>
          <a:picLocks noChangeAspect="1" noChangeArrowheads="1"/>
        </xdr:cNvPicPr>
      </xdr:nvPicPr>
      <xdr:blipFill rotWithShape="1">
        <a:blip xmlns:r="http://schemas.openxmlformats.org/officeDocument/2006/relationships" r:embed="rId4" cstate="print">
          <a:grayscl/>
          <a:extLst>
            <a:ext uri="{28A0092B-C50C-407E-A947-70E740481C1C}">
              <a14:useLocalDpi xmlns:a14="http://schemas.microsoft.com/office/drawing/2010/main" val="0"/>
            </a:ext>
          </a:extLst>
        </a:blip>
        <a:srcRect l="6518" t="28753" r="10044" b="20835"/>
        <a:stretch>
          <a:fillRect/>
        </a:stretch>
      </xdr:blipFill>
      <xdr:spPr bwMode="auto">
        <a:xfrm>
          <a:off x="6123214" y="778329"/>
          <a:ext cx="386715" cy="239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203563</xdr:colOff>
      <xdr:row>3</xdr:row>
      <xdr:rowOff>94162</xdr:rowOff>
    </xdr:from>
    <xdr:to>
      <xdr:col>5</xdr:col>
      <xdr:colOff>597898</xdr:colOff>
      <xdr:row>3</xdr:row>
      <xdr:rowOff>322092</xdr:rowOff>
    </xdr:to>
    <xdr:pic>
      <xdr:nvPicPr>
        <xdr:cNvPr id="8" name="Imagem 7" descr="3R Petroleum: exemplo de como a Petrobrás subvaloriza a venda de seus  ativos -">
          <a:extLst>
            <a:ext uri="{FF2B5EF4-FFF2-40B4-BE49-F238E27FC236}">
              <a16:creationId xmlns:a16="http://schemas.microsoft.com/office/drawing/2014/main" id="{19936CCB-FCA2-4D1C-9D98-80CAF440C818}"/>
            </a:ext>
          </a:extLst>
        </xdr:cNvPr>
        <xdr:cNvPicPr>
          <a:picLocks noChangeAspect="1" noChangeArrowheads="1"/>
        </xdr:cNvPicPr>
      </xdr:nvPicPr>
      <xdr:blipFill rotWithShape="1">
        <a:blip xmlns:r="http://schemas.openxmlformats.org/officeDocument/2006/relationships" r:embed="rId5" cstate="print">
          <a:grayscl/>
          <a:extLst>
            <a:ext uri="{28A0092B-C50C-407E-A947-70E740481C1C}">
              <a14:useLocalDpi xmlns:a14="http://schemas.microsoft.com/office/drawing/2010/main" val="0"/>
            </a:ext>
          </a:extLst>
        </a:blip>
        <a:srcRect l="6518" t="28753" r="10044" b="20835"/>
        <a:stretch>
          <a:fillRect/>
        </a:stretch>
      </xdr:blipFill>
      <xdr:spPr bwMode="auto">
        <a:xfrm>
          <a:off x="6956788" y="818062"/>
          <a:ext cx="394335"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226151</xdr:colOff>
      <xdr:row>3</xdr:row>
      <xdr:rowOff>113484</xdr:rowOff>
    </xdr:from>
    <xdr:to>
      <xdr:col>6</xdr:col>
      <xdr:colOff>603341</xdr:colOff>
      <xdr:row>3</xdr:row>
      <xdr:rowOff>322364</xdr:rowOff>
    </xdr:to>
    <xdr:pic>
      <xdr:nvPicPr>
        <xdr:cNvPr id="9" name="Imagem 8" descr="3R Petroleum: exemplo de como a Petrobrás subvaloriza a venda de seus  ativos -">
          <a:extLst>
            <a:ext uri="{FF2B5EF4-FFF2-40B4-BE49-F238E27FC236}">
              <a16:creationId xmlns:a16="http://schemas.microsoft.com/office/drawing/2014/main" id="{B4202A90-FB32-4B1A-ABB4-13FE807E285E}"/>
            </a:ext>
          </a:extLst>
        </xdr:cNvPr>
        <xdr:cNvPicPr>
          <a:picLocks noChangeAspect="1" noChangeArrowheads="1"/>
        </xdr:cNvPicPr>
      </xdr:nvPicPr>
      <xdr:blipFill rotWithShape="1">
        <a:blip xmlns:r="http://schemas.openxmlformats.org/officeDocument/2006/relationships" r:embed="rId6" cstate="print">
          <a:grayscl/>
          <a:extLst>
            <a:ext uri="{28A0092B-C50C-407E-A947-70E740481C1C}">
              <a14:useLocalDpi xmlns:a14="http://schemas.microsoft.com/office/drawing/2010/main" val="0"/>
            </a:ext>
          </a:extLst>
        </a:blip>
        <a:srcRect l="6518" t="28753" r="10044" b="20835"/>
        <a:stretch>
          <a:fillRect/>
        </a:stretch>
      </xdr:blipFill>
      <xdr:spPr bwMode="auto">
        <a:xfrm>
          <a:off x="7836626" y="837384"/>
          <a:ext cx="377190" cy="208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216355</xdr:colOff>
      <xdr:row>3</xdr:row>
      <xdr:rowOff>97699</xdr:rowOff>
    </xdr:from>
    <xdr:to>
      <xdr:col>7</xdr:col>
      <xdr:colOff>601708</xdr:colOff>
      <xdr:row>3</xdr:row>
      <xdr:rowOff>323724</xdr:rowOff>
    </xdr:to>
    <xdr:pic>
      <xdr:nvPicPr>
        <xdr:cNvPr id="10" name="Imagem 9" descr="3R Petroleum: exemplo de como a Petrobrás subvaloriza a venda de seus  ativos -">
          <a:extLst>
            <a:ext uri="{FF2B5EF4-FFF2-40B4-BE49-F238E27FC236}">
              <a16:creationId xmlns:a16="http://schemas.microsoft.com/office/drawing/2014/main" id="{92888867-4E90-4718-9848-121C8E11C2E6}"/>
            </a:ext>
          </a:extLst>
        </xdr:cNvPr>
        <xdr:cNvPicPr>
          <a:picLocks noChangeAspect="1" noChangeArrowheads="1"/>
        </xdr:cNvPicPr>
      </xdr:nvPicPr>
      <xdr:blipFill rotWithShape="1">
        <a:blip xmlns:r="http://schemas.openxmlformats.org/officeDocument/2006/relationships" r:embed="rId7" cstate="print">
          <a:grayscl/>
          <a:extLst>
            <a:ext uri="{28A0092B-C50C-407E-A947-70E740481C1C}">
              <a14:useLocalDpi xmlns:a14="http://schemas.microsoft.com/office/drawing/2010/main" val="0"/>
            </a:ext>
          </a:extLst>
        </a:blip>
        <a:srcRect l="6518" t="28753" r="10044" b="20835"/>
        <a:stretch>
          <a:fillRect/>
        </a:stretch>
      </xdr:blipFill>
      <xdr:spPr bwMode="auto">
        <a:xfrm>
          <a:off x="8684080" y="821599"/>
          <a:ext cx="385353" cy="22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222070</xdr:colOff>
      <xdr:row>3</xdr:row>
      <xdr:rowOff>94433</xdr:rowOff>
    </xdr:from>
    <xdr:to>
      <xdr:col>8</xdr:col>
      <xdr:colOff>603613</xdr:colOff>
      <xdr:row>3</xdr:row>
      <xdr:rowOff>322363</xdr:rowOff>
    </xdr:to>
    <xdr:pic>
      <xdr:nvPicPr>
        <xdr:cNvPr id="11" name="Imagem 10" descr="3R Petroleum: exemplo de como a Petrobrás subvaloriza a venda de seus  ativos -">
          <a:extLst>
            <a:ext uri="{FF2B5EF4-FFF2-40B4-BE49-F238E27FC236}">
              <a16:creationId xmlns:a16="http://schemas.microsoft.com/office/drawing/2014/main" id="{26F1285B-6CD3-4444-B2E2-F75C94481AEA}"/>
            </a:ext>
          </a:extLst>
        </xdr:cNvPr>
        <xdr:cNvPicPr>
          <a:picLocks noChangeAspect="1" noChangeArrowheads="1"/>
        </xdr:cNvPicPr>
      </xdr:nvPicPr>
      <xdr:blipFill rotWithShape="1">
        <a:blip xmlns:r="http://schemas.openxmlformats.org/officeDocument/2006/relationships" r:embed="rId8" cstate="print">
          <a:grayscl/>
          <a:extLst>
            <a:ext uri="{28A0092B-C50C-407E-A947-70E740481C1C}">
              <a14:useLocalDpi xmlns:a14="http://schemas.microsoft.com/office/drawing/2010/main" val="0"/>
            </a:ext>
          </a:extLst>
        </a:blip>
        <a:srcRect l="6518" t="28753" r="10044" b="20835"/>
        <a:stretch>
          <a:fillRect/>
        </a:stretch>
      </xdr:blipFill>
      <xdr:spPr bwMode="auto">
        <a:xfrm>
          <a:off x="9547045" y="818333"/>
          <a:ext cx="381543"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236765</xdr:colOff>
      <xdr:row>3</xdr:row>
      <xdr:rowOff>112123</xdr:rowOff>
    </xdr:from>
    <xdr:to>
      <xdr:col>9</xdr:col>
      <xdr:colOff>582386</xdr:colOff>
      <xdr:row>3</xdr:row>
      <xdr:rowOff>322908</xdr:rowOff>
    </xdr:to>
    <xdr:pic>
      <xdr:nvPicPr>
        <xdr:cNvPr id="12" name="Imagem 11" descr="3R Petroleum: exemplo de como a Petrobrás subvaloriza a venda de seus  ativos -">
          <a:extLst>
            <a:ext uri="{FF2B5EF4-FFF2-40B4-BE49-F238E27FC236}">
              <a16:creationId xmlns:a16="http://schemas.microsoft.com/office/drawing/2014/main" id="{F824EC40-362E-486F-927C-2EC7802EED17}"/>
            </a:ext>
          </a:extLst>
        </xdr:cNvPr>
        <xdr:cNvPicPr>
          <a:picLocks noChangeAspect="1" noChangeArrowheads="1"/>
        </xdr:cNvPicPr>
      </xdr:nvPicPr>
      <xdr:blipFill rotWithShape="1">
        <a:blip xmlns:r="http://schemas.openxmlformats.org/officeDocument/2006/relationships" r:embed="rId9" cstate="print">
          <a:grayscl/>
          <a:extLst>
            <a:ext uri="{28A0092B-C50C-407E-A947-70E740481C1C}">
              <a14:useLocalDpi xmlns:a14="http://schemas.microsoft.com/office/drawing/2010/main" val="0"/>
            </a:ext>
          </a:extLst>
        </a:blip>
        <a:srcRect l="6518" t="28753" r="10044" b="20835"/>
        <a:stretch>
          <a:fillRect/>
        </a:stretch>
      </xdr:blipFill>
      <xdr:spPr bwMode="auto">
        <a:xfrm>
          <a:off x="10418990" y="836023"/>
          <a:ext cx="345621" cy="210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247922</xdr:colOff>
      <xdr:row>3</xdr:row>
      <xdr:rowOff>115661</xdr:rowOff>
    </xdr:from>
    <xdr:to>
      <xdr:col>10</xdr:col>
      <xdr:colOff>574493</xdr:colOff>
      <xdr:row>3</xdr:row>
      <xdr:rowOff>335971</xdr:rowOff>
    </xdr:to>
    <xdr:pic>
      <xdr:nvPicPr>
        <xdr:cNvPr id="13" name="Imagem 12" descr="3R Petroleum: exemplo de como a Petrobrás subvaloriza a venda de seus  ativos -">
          <a:extLst>
            <a:ext uri="{FF2B5EF4-FFF2-40B4-BE49-F238E27FC236}">
              <a16:creationId xmlns:a16="http://schemas.microsoft.com/office/drawing/2014/main" id="{D23B0F00-0CBD-4B5B-8418-C157D5FFC8CD}"/>
            </a:ext>
          </a:extLst>
        </xdr:cNvPr>
        <xdr:cNvPicPr>
          <a:picLocks noChangeAspect="1" noChangeArrowheads="1"/>
        </xdr:cNvPicPr>
      </xdr:nvPicPr>
      <xdr:blipFill rotWithShape="1">
        <a:blip xmlns:r="http://schemas.openxmlformats.org/officeDocument/2006/relationships" r:embed="rId10" cstate="print">
          <a:grayscl/>
          <a:extLst>
            <a:ext uri="{28A0092B-C50C-407E-A947-70E740481C1C}">
              <a14:useLocalDpi xmlns:a14="http://schemas.microsoft.com/office/drawing/2010/main" val="0"/>
            </a:ext>
          </a:extLst>
        </a:blip>
        <a:srcRect l="6518" t="28753" r="10044" b="20835"/>
        <a:stretch>
          <a:fillRect/>
        </a:stretch>
      </xdr:blipFill>
      <xdr:spPr bwMode="auto">
        <a:xfrm>
          <a:off x="11287397" y="839561"/>
          <a:ext cx="326571" cy="220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231866</xdr:colOff>
      <xdr:row>3</xdr:row>
      <xdr:rowOff>98516</xdr:rowOff>
    </xdr:from>
    <xdr:to>
      <xdr:col>11</xdr:col>
      <xdr:colOff>569867</xdr:colOff>
      <xdr:row>3</xdr:row>
      <xdr:rowOff>330256</xdr:rowOff>
    </xdr:to>
    <xdr:pic>
      <xdr:nvPicPr>
        <xdr:cNvPr id="14" name="Imagem 13" descr="3R Petroleum: exemplo de como a Petrobrás subvaloriza a venda de seus  ativos -">
          <a:extLst>
            <a:ext uri="{FF2B5EF4-FFF2-40B4-BE49-F238E27FC236}">
              <a16:creationId xmlns:a16="http://schemas.microsoft.com/office/drawing/2014/main" id="{3694E562-1D60-473B-9F16-0B1C5F755D75}"/>
            </a:ext>
          </a:extLst>
        </xdr:cNvPr>
        <xdr:cNvPicPr>
          <a:picLocks noChangeAspect="1" noChangeArrowheads="1"/>
        </xdr:cNvPicPr>
      </xdr:nvPicPr>
      <xdr:blipFill rotWithShape="1">
        <a:blip xmlns:r="http://schemas.openxmlformats.org/officeDocument/2006/relationships" r:embed="rId11" cstate="print">
          <a:grayscl/>
          <a:extLst>
            <a:ext uri="{28A0092B-C50C-407E-A947-70E740481C1C}">
              <a14:useLocalDpi xmlns:a14="http://schemas.microsoft.com/office/drawing/2010/main" val="0"/>
            </a:ext>
          </a:extLst>
        </a:blip>
        <a:srcRect l="6518" t="28753" r="10044" b="20835"/>
        <a:stretch>
          <a:fillRect/>
        </a:stretch>
      </xdr:blipFill>
      <xdr:spPr bwMode="auto">
        <a:xfrm>
          <a:off x="12128591" y="822416"/>
          <a:ext cx="338001" cy="23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245473</xdr:colOff>
      <xdr:row>3</xdr:row>
      <xdr:rowOff>102326</xdr:rowOff>
    </xdr:from>
    <xdr:to>
      <xdr:col>12</xdr:col>
      <xdr:colOff>591094</xdr:colOff>
      <xdr:row>3</xdr:row>
      <xdr:rowOff>330256</xdr:rowOff>
    </xdr:to>
    <xdr:pic>
      <xdr:nvPicPr>
        <xdr:cNvPr id="15" name="Imagem 14" descr="3R Petroleum: exemplo de como a Petrobrás subvaloriza a venda de seus  ativos -">
          <a:extLst>
            <a:ext uri="{FF2B5EF4-FFF2-40B4-BE49-F238E27FC236}">
              <a16:creationId xmlns:a16="http://schemas.microsoft.com/office/drawing/2014/main" id="{FBAED59C-ED30-45AA-B8A6-9D5AC8458CFC}"/>
            </a:ext>
          </a:extLst>
        </xdr:cNvPr>
        <xdr:cNvPicPr>
          <a:picLocks noChangeAspect="1" noChangeArrowheads="1"/>
        </xdr:cNvPicPr>
      </xdr:nvPicPr>
      <xdr:blipFill rotWithShape="1">
        <a:blip xmlns:r="http://schemas.openxmlformats.org/officeDocument/2006/relationships" r:embed="rId12" cstate="print">
          <a:grayscl/>
          <a:extLst>
            <a:ext uri="{28A0092B-C50C-407E-A947-70E740481C1C}">
              <a14:useLocalDpi xmlns:a14="http://schemas.microsoft.com/office/drawing/2010/main" val="0"/>
            </a:ext>
          </a:extLst>
        </a:blip>
        <a:srcRect l="6518" t="28753" r="10044" b="20835"/>
        <a:stretch>
          <a:fillRect/>
        </a:stretch>
      </xdr:blipFill>
      <xdr:spPr bwMode="auto">
        <a:xfrm>
          <a:off x="12999448" y="826226"/>
          <a:ext cx="345621"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226423</xdr:colOff>
      <xdr:row>3</xdr:row>
      <xdr:rowOff>108041</xdr:rowOff>
    </xdr:from>
    <xdr:to>
      <xdr:col>13</xdr:col>
      <xdr:colOff>572044</xdr:colOff>
      <xdr:row>3</xdr:row>
      <xdr:rowOff>332161</xdr:rowOff>
    </xdr:to>
    <xdr:pic>
      <xdr:nvPicPr>
        <xdr:cNvPr id="16" name="Imagem 15" descr="3R Petroleum: exemplo de como a Petrobrás subvaloriza a venda de seus  ativos -">
          <a:extLst>
            <a:ext uri="{FF2B5EF4-FFF2-40B4-BE49-F238E27FC236}">
              <a16:creationId xmlns:a16="http://schemas.microsoft.com/office/drawing/2014/main" id="{4A0C6202-BE9D-4C6A-BC3F-4F69886FB9D2}"/>
            </a:ext>
          </a:extLst>
        </xdr:cNvPr>
        <xdr:cNvPicPr>
          <a:picLocks noChangeAspect="1" noChangeArrowheads="1"/>
        </xdr:cNvPicPr>
      </xdr:nvPicPr>
      <xdr:blipFill rotWithShape="1">
        <a:blip xmlns:r="http://schemas.openxmlformats.org/officeDocument/2006/relationships" r:embed="rId13" cstate="print">
          <a:grayscl/>
          <a:extLst>
            <a:ext uri="{28A0092B-C50C-407E-A947-70E740481C1C}">
              <a14:useLocalDpi xmlns:a14="http://schemas.microsoft.com/office/drawing/2010/main" val="0"/>
            </a:ext>
          </a:extLst>
        </a:blip>
        <a:srcRect l="6518" t="28753" r="10044" b="20835"/>
        <a:stretch>
          <a:fillRect/>
        </a:stretch>
      </xdr:blipFill>
      <xdr:spPr bwMode="auto">
        <a:xfrm>
          <a:off x="13837648" y="831941"/>
          <a:ext cx="345621" cy="22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235948</xdr:colOff>
      <xdr:row>3</xdr:row>
      <xdr:rowOff>94706</xdr:rowOff>
    </xdr:from>
    <xdr:to>
      <xdr:col>14</xdr:col>
      <xdr:colOff>572044</xdr:colOff>
      <xdr:row>3</xdr:row>
      <xdr:rowOff>322636</xdr:rowOff>
    </xdr:to>
    <xdr:pic>
      <xdr:nvPicPr>
        <xdr:cNvPr id="17" name="Imagem 16" descr="3R Petroleum: exemplo de como a Petrobrás subvaloriza a venda de seus  ativos -">
          <a:extLst>
            <a:ext uri="{FF2B5EF4-FFF2-40B4-BE49-F238E27FC236}">
              <a16:creationId xmlns:a16="http://schemas.microsoft.com/office/drawing/2014/main" id="{B5DF8B67-E172-4200-ADCF-F6DC041D2862}"/>
            </a:ext>
          </a:extLst>
        </xdr:cNvPr>
        <xdr:cNvPicPr>
          <a:picLocks noChangeAspect="1" noChangeArrowheads="1"/>
        </xdr:cNvPicPr>
      </xdr:nvPicPr>
      <xdr:blipFill rotWithShape="1">
        <a:blip xmlns:r="http://schemas.openxmlformats.org/officeDocument/2006/relationships" r:embed="rId14" cstate="print">
          <a:grayscl/>
          <a:extLst>
            <a:ext uri="{28A0092B-C50C-407E-A947-70E740481C1C}">
              <a14:useLocalDpi xmlns:a14="http://schemas.microsoft.com/office/drawing/2010/main" val="0"/>
            </a:ext>
          </a:extLst>
        </a:blip>
        <a:srcRect l="6518" t="28753" r="10044" b="20835"/>
        <a:stretch>
          <a:fillRect/>
        </a:stretch>
      </xdr:blipFill>
      <xdr:spPr bwMode="auto">
        <a:xfrm>
          <a:off x="14704423" y="818606"/>
          <a:ext cx="33609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245473</xdr:colOff>
      <xdr:row>3</xdr:row>
      <xdr:rowOff>102326</xdr:rowOff>
    </xdr:from>
    <xdr:to>
      <xdr:col>15</xdr:col>
      <xdr:colOff>587284</xdr:colOff>
      <xdr:row>3</xdr:row>
      <xdr:rowOff>326446</xdr:rowOff>
    </xdr:to>
    <xdr:pic>
      <xdr:nvPicPr>
        <xdr:cNvPr id="18" name="Imagem 17" descr="3R Petroleum: exemplo de como a Petrobrás subvaloriza a venda de seus  ativos -">
          <a:extLst>
            <a:ext uri="{FF2B5EF4-FFF2-40B4-BE49-F238E27FC236}">
              <a16:creationId xmlns:a16="http://schemas.microsoft.com/office/drawing/2014/main" id="{9FCC7523-C8BD-4AC6-833B-8F53124DCAF4}"/>
            </a:ext>
          </a:extLst>
        </xdr:cNvPr>
        <xdr:cNvPicPr>
          <a:picLocks noChangeAspect="1" noChangeArrowheads="1"/>
        </xdr:cNvPicPr>
      </xdr:nvPicPr>
      <xdr:blipFill rotWithShape="1">
        <a:blip xmlns:r="http://schemas.openxmlformats.org/officeDocument/2006/relationships" r:embed="rId15" cstate="print">
          <a:grayscl/>
          <a:extLst>
            <a:ext uri="{28A0092B-C50C-407E-A947-70E740481C1C}">
              <a14:useLocalDpi xmlns:a14="http://schemas.microsoft.com/office/drawing/2010/main" val="0"/>
            </a:ext>
          </a:extLst>
        </a:blip>
        <a:srcRect l="6518" t="28753" r="10044" b="20835"/>
        <a:stretch>
          <a:fillRect/>
        </a:stretch>
      </xdr:blipFill>
      <xdr:spPr bwMode="auto">
        <a:xfrm>
          <a:off x="15571198" y="826226"/>
          <a:ext cx="341811" cy="22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245473</xdr:colOff>
      <xdr:row>3</xdr:row>
      <xdr:rowOff>108041</xdr:rowOff>
    </xdr:from>
    <xdr:to>
      <xdr:col>16</xdr:col>
      <xdr:colOff>587284</xdr:colOff>
      <xdr:row>3</xdr:row>
      <xdr:rowOff>324541</xdr:rowOff>
    </xdr:to>
    <xdr:pic>
      <xdr:nvPicPr>
        <xdr:cNvPr id="19" name="Imagem 18" descr="3R Petroleum: exemplo de como a Petrobrás subvaloriza a venda de seus  ativos -">
          <a:extLst>
            <a:ext uri="{FF2B5EF4-FFF2-40B4-BE49-F238E27FC236}">
              <a16:creationId xmlns:a16="http://schemas.microsoft.com/office/drawing/2014/main" id="{8C86A221-1A55-4B02-AB4D-94CE09B338A4}"/>
            </a:ext>
          </a:extLst>
        </xdr:cNvPr>
        <xdr:cNvPicPr>
          <a:picLocks noChangeAspect="1" noChangeArrowheads="1"/>
        </xdr:cNvPicPr>
      </xdr:nvPicPr>
      <xdr:blipFill rotWithShape="1">
        <a:blip xmlns:r="http://schemas.openxmlformats.org/officeDocument/2006/relationships" r:embed="rId16" cstate="print">
          <a:grayscl/>
          <a:extLst>
            <a:ext uri="{28A0092B-C50C-407E-A947-70E740481C1C}">
              <a14:useLocalDpi xmlns:a14="http://schemas.microsoft.com/office/drawing/2010/main" val="0"/>
            </a:ext>
          </a:extLst>
        </a:blip>
        <a:srcRect l="6518" t="28753" r="10044" b="20835"/>
        <a:stretch>
          <a:fillRect/>
        </a:stretch>
      </xdr:blipFill>
      <xdr:spPr bwMode="auto">
        <a:xfrm>
          <a:off x="16428448" y="831941"/>
          <a:ext cx="341811" cy="21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249283</xdr:colOff>
      <xdr:row>3</xdr:row>
      <xdr:rowOff>104231</xdr:rowOff>
    </xdr:from>
    <xdr:to>
      <xdr:col>17</xdr:col>
      <xdr:colOff>591094</xdr:colOff>
      <xdr:row>3</xdr:row>
      <xdr:rowOff>339781</xdr:rowOff>
    </xdr:to>
    <xdr:pic>
      <xdr:nvPicPr>
        <xdr:cNvPr id="20" name="Imagem 19" descr="3R Petroleum: exemplo de como a Petrobrás subvaloriza a venda de seus  ativos -">
          <a:extLst>
            <a:ext uri="{FF2B5EF4-FFF2-40B4-BE49-F238E27FC236}">
              <a16:creationId xmlns:a16="http://schemas.microsoft.com/office/drawing/2014/main" id="{5B5DC22F-6564-4540-82EE-6545FED2FC38}"/>
            </a:ext>
          </a:extLst>
        </xdr:cNvPr>
        <xdr:cNvPicPr>
          <a:picLocks noChangeAspect="1" noChangeArrowheads="1"/>
        </xdr:cNvPicPr>
      </xdr:nvPicPr>
      <xdr:blipFill rotWithShape="1">
        <a:blip xmlns:r="http://schemas.openxmlformats.org/officeDocument/2006/relationships" r:embed="rId17" cstate="print">
          <a:grayscl/>
          <a:extLst>
            <a:ext uri="{28A0092B-C50C-407E-A947-70E740481C1C}">
              <a14:useLocalDpi xmlns:a14="http://schemas.microsoft.com/office/drawing/2010/main" val="0"/>
            </a:ext>
          </a:extLst>
        </a:blip>
        <a:srcRect l="6518" t="28753" r="10044" b="20835"/>
        <a:stretch>
          <a:fillRect/>
        </a:stretch>
      </xdr:blipFill>
      <xdr:spPr bwMode="auto">
        <a:xfrm>
          <a:off x="17289508" y="828131"/>
          <a:ext cx="341811" cy="23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277858</xdr:colOff>
      <xdr:row>2</xdr:row>
      <xdr:rowOff>56606</xdr:rowOff>
    </xdr:from>
    <xdr:to>
      <xdr:col>18</xdr:col>
      <xdr:colOff>631099</xdr:colOff>
      <xdr:row>3</xdr:row>
      <xdr:rowOff>94036</xdr:rowOff>
    </xdr:to>
    <xdr:pic>
      <xdr:nvPicPr>
        <xdr:cNvPr id="21" name="Imagem 20" descr="3R Petroleum: exemplo de como a Petrobrás subvaloriza a venda de seus  ativos -">
          <a:extLst>
            <a:ext uri="{FF2B5EF4-FFF2-40B4-BE49-F238E27FC236}">
              <a16:creationId xmlns:a16="http://schemas.microsoft.com/office/drawing/2014/main" id="{51F88E99-E92F-40E4-8104-648FA91997DA}"/>
            </a:ext>
          </a:extLst>
        </xdr:cNvPr>
        <xdr:cNvPicPr>
          <a:picLocks noChangeAspect="1" noChangeArrowheads="1"/>
        </xdr:cNvPicPr>
      </xdr:nvPicPr>
      <xdr:blipFill rotWithShape="1">
        <a:blip xmlns:r="http://schemas.openxmlformats.org/officeDocument/2006/relationships" r:embed="rId18" cstate="print">
          <a:grayscl/>
          <a:extLst>
            <a:ext uri="{28A0092B-C50C-407E-A947-70E740481C1C}">
              <a14:useLocalDpi xmlns:a14="http://schemas.microsoft.com/office/drawing/2010/main" val="0"/>
            </a:ext>
          </a:extLst>
        </a:blip>
        <a:srcRect l="6518" t="28753" r="10044" b="20835"/>
        <a:stretch>
          <a:fillRect/>
        </a:stretch>
      </xdr:blipFill>
      <xdr:spPr bwMode="auto">
        <a:xfrm>
          <a:off x="18175333" y="599531"/>
          <a:ext cx="353241" cy="218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114300</xdr:colOff>
      <xdr:row>3</xdr:row>
      <xdr:rowOff>182881</xdr:rowOff>
    </xdr:from>
    <xdr:to>
      <xdr:col>18</xdr:col>
      <xdr:colOff>739140</xdr:colOff>
      <xdr:row>3</xdr:row>
      <xdr:rowOff>294778</xdr:rowOff>
    </xdr:to>
    <xdr:pic>
      <xdr:nvPicPr>
        <xdr:cNvPr id="22" name="Imagem 21" descr="Análise da Empresa ENAUTA ON (ENAT3) - Ações Bovespa | ADVFN Brasil">
          <a:extLst>
            <a:ext uri="{FF2B5EF4-FFF2-40B4-BE49-F238E27FC236}">
              <a16:creationId xmlns:a16="http://schemas.microsoft.com/office/drawing/2014/main" id="{0ADD5B36-FEA3-CB0B-0F71-4A55596F24F8}"/>
            </a:ext>
          </a:extLst>
        </xdr:cNvPr>
        <xdr:cNvPicPr>
          <a:picLocks noChangeAspect="1" noChangeArrowheads="1"/>
        </xdr:cNvPicPr>
      </xdr:nvPicPr>
      <xdr:blipFill>
        <a:blip xmlns:r="http://schemas.openxmlformats.org/officeDocument/2006/relationships" r:embed="rId19" cstate="print">
          <a:grayscl/>
          <a:extLst>
            <a:ext uri="{28A0092B-C50C-407E-A947-70E740481C1C}">
              <a14:useLocalDpi xmlns:a14="http://schemas.microsoft.com/office/drawing/2010/main" val="0"/>
            </a:ext>
          </a:extLst>
        </a:blip>
        <a:srcRect/>
        <a:stretch>
          <a:fillRect/>
        </a:stretch>
      </xdr:blipFill>
      <xdr:spPr bwMode="auto">
        <a:xfrm>
          <a:off x="18011775" y="906781"/>
          <a:ext cx="624840" cy="111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245473</xdr:colOff>
      <xdr:row>3</xdr:row>
      <xdr:rowOff>121376</xdr:rowOff>
    </xdr:from>
    <xdr:to>
      <xdr:col>19</xdr:col>
      <xdr:colOff>589189</xdr:colOff>
      <xdr:row>3</xdr:row>
      <xdr:rowOff>326446</xdr:rowOff>
    </xdr:to>
    <xdr:pic>
      <xdr:nvPicPr>
        <xdr:cNvPr id="23" name="Imagem 22" descr="3R Petroleum: exemplo de como a Petrobrás subvaloriza a venda de seus  ativos -">
          <a:extLst>
            <a:ext uri="{FF2B5EF4-FFF2-40B4-BE49-F238E27FC236}">
              <a16:creationId xmlns:a16="http://schemas.microsoft.com/office/drawing/2014/main" id="{00CE0C73-7309-401D-9391-3A4B4ACFAA74}"/>
            </a:ext>
          </a:extLst>
        </xdr:cNvPr>
        <xdr:cNvPicPr>
          <a:picLocks noChangeAspect="1" noChangeArrowheads="1"/>
        </xdr:cNvPicPr>
      </xdr:nvPicPr>
      <xdr:blipFill rotWithShape="1">
        <a:blip xmlns:r="http://schemas.openxmlformats.org/officeDocument/2006/relationships" r:embed="rId20" cstate="print">
          <a:grayscl/>
          <a:extLst>
            <a:ext uri="{28A0092B-C50C-407E-A947-70E740481C1C}">
              <a14:useLocalDpi xmlns:a14="http://schemas.microsoft.com/office/drawing/2010/main" val="0"/>
            </a:ext>
          </a:extLst>
        </a:blip>
        <a:srcRect l="6518" t="28753" r="10044" b="20835"/>
        <a:stretch>
          <a:fillRect/>
        </a:stretch>
      </xdr:blipFill>
      <xdr:spPr bwMode="auto">
        <a:xfrm>
          <a:off x="19000198" y="845276"/>
          <a:ext cx="343716" cy="20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298813</xdr:colOff>
      <xdr:row>2</xdr:row>
      <xdr:rowOff>96611</xdr:rowOff>
    </xdr:from>
    <xdr:to>
      <xdr:col>20</xdr:col>
      <xdr:colOff>631099</xdr:colOff>
      <xdr:row>3</xdr:row>
      <xdr:rowOff>132136</xdr:rowOff>
    </xdr:to>
    <xdr:pic>
      <xdr:nvPicPr>
        <xdr:cNvPr id="24" name="Imagem 23" descr="3R Petroleum: exemplo de como a Petrobrás subvaloriza a venda de seus  ativos -">
          <a:extLst>
            <a:ext uri="{FF2B5EF4-FFF2-40B4-BE49-F238E27FC236}">
              <a16:creationId xmlns:a16="http://schemas.microsoft.com/office/drawing/2014/main" id="{4B376489-2B4F-492A-8074-1A99A6895C16}"/>
            </a:ext>
          </a:extLst>
        </xdr:cNvPr>
        <xdr:cNvPicPr>
          <a:picLocks noChangeAspect="1" noChangeArrowheads="1"/>
        </xdr:cNvPicPr>
      </xdr:nvPicPr>
      <xdr:blipFill rotWithShape="1">
        <a:blip xmlns:r="http://schemas.openxmlformats.org/officeDocument/2006/relationships" r:embed="rId21" cstate="print">
          <a:grayscl/>
          <a:extLst>
            <a:ext uri="{28A0092B-C50C-407E-A947-70E740481C1C}">
              <a14:useLocalDpi xmlns:a14="http://schemas.microsoft.com/office/drawing/2010/main" val="0"/>
            </a:ext>
          </a:extLst>
        </a:blip>
        <a:srcRect l="6518" t="28753" r="10044" b="20835"/>
        <a:stretch>
          <a:fillRect/>
        </a:stretch>
      </xdr:blipFill>
      <xdr:spPr bwMode="auto">
        <a:xfrm>
          <a:off x="19910788" y="639536"/>
          <a:ext cx="332286" cy="21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129540</xdr:colOff>
      <xdr:row>3</xdr:row>
      <xdr:rowOff>182881</xdr:rowOff>
    </xdr:from>
    <xdr:to>
      <xdr:col>20</xdr:col>
      <xdr:colOff>758190</xdr:colOff>
      <xdr:row>3</xdr:row>
      <xdr:rowOff>298588</xdr:rowOff>
    </xdr:to>
    <xdr:pic>
      <xdr:nvPicPr>
        <xdr:cNvPr id="25" name="Imagem 24" descr="Análise da Empresa ENAUTA ON (ENAT3) - Ações Bovespa | ADVFN Brasil">
          <a:extLst>
            <a:ext uri="{FF2B5EF4-FFF2-40B4-BE49-F238E27FC236}">
              <a16:creationId xmlns:a16="http://schemas.microsoft.com/office/drawing/2014/main" id="{9932256C-C975-4D8E-99DD-9AD338045CE0}"/>
            </a:ext>
          </a:extLst>
        </xdr:cNvPr>
        <xdr:cNvPicPr>
          <a:picLocks noChangeAspect="1" noChangeArrowheads="1"/>
        </xdr:cNvPicPr>
      </xdr:nvPicPr>
      <xdr:blipFill>
        <a:blip xmlns:r="http://schemas.openxmlformats.org/officeDocument/2006/relationships" r:embed="rId19" cstate="print">
          <a:grayscl/>
          <a:extLst>
            <a:ext uri="{28A0092B-C50C-407E-A947-70E740481C1C}">
              <a14:useLocalDpi xmlns:a14="http://schemas.microsoft.com/office/drawing/2010/main" val="0"/>
            </a:ext>
          </a:extLst>
        </a:blip>
        <a:srcRect/>
        <a:stretch>
          <a:fillRect/>
        </a:stretch>
      </xdr:blipFill>
      <xdr:spPr bwMode="auto">
        <a:xfrm>
          <a:off x="19741515" y="906781"/>
          <a:ext cx="628650" cy="115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114300</xdr:colOff>
      <xdr:row>3</xdr:row>
      <xdr:rowOff>47625</xdr:rowOff>
    </xdr:from>
    <xdr:to>
      <xdr:col>21</xdr:col>
      <xdr:colOff>827320</xdr:colOff>
      <xdr:row>3</xdr:row>
      <xdr:rowOff>295879</xdr:rowOff>
    </xdr:to>
    <xdr:pic>
      <xdr:nvPicPr>
        <xdr:cNvPr id="32" name="Imagem 31">
          <a:extLst>
            <a:ext uri="{FF2B5EF4-FFF2-40B4-BE49-F238E27FC236}">
              <a16:creationId xmlns:a16="http://schemas.microsoft.com/office/drawing/2014/main" id="{EFC64256-27ED-4BCC-91C7-32A44EB9C64A}"/>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8078" t="14716" r="18121" b="15366"/>
        <a:stretch>
          <a:fillRect/>
        </a:stretch>
      </xdr:blipFill>
      <xdr:spPr>
        <a:xfrm>
          <a:off x="20583525" y="771525"/>
          <a:ext cx="713020" cy="248254"/>
        </a:xfrm>
        <a:prstGeom prst="rect">
          <a:avLst/>
        </a:prstGeom>
      </xdr:spPr>
    </xdr:pic>
    <xdr:clientData/>
  </xdr:twoCellAnchor>
  <xdr:twoCellAnchor>
    <xdr:from>
      <xdr:col>21</xdr:col>
      <xdr:colOff>171450</xdr:colOff>
      <xdr:row>1</xdr:row>
      <xdr:rowOff>219075</xdr:rowOff>
    </xdr:from>
    <xdr:to>
      <xdr:col>21</xdr:col>
      <xdr:colOff>726690</xdr:colOff>
      <xdr:row>2</xdr:row>
      <xdr:rowOff>50460</xdr:rowOff>
    </xdr:to>
    <xdr:sp macro="" textlink="">
      <xdr:nvSpPr>
        <xdr:cNvPr id="33" name="Seta: para a Direita Listrada 32">
          <a:extLst>
            <a:ext uri="{FF2B5EF4-FFF2-40B4-BE49-F238E27FC236}">
              <a16:creationId xmlns:a16="http://schemas.microsoft.com/office/drawing/2014/main" id="{7AC879A2-12ED-4158-A1F3-03D7F939ED96}"/>
            </a:ext>
          </a:extLst>
        </xdr:cNvPr>
        <xdr:cNvSpPr/>
      </xdr:nvSpPr>
      <xdr:spPr>
        <a:xfrm>
          <a:off x="20640675" y="400050"/>
          <a:ext cx="555240" cy="193335"/>
        </a:xfrm>
        <a:prstGeom prst="stripedRightArrow">
          <a:avLst/>
        </a:prstGeom>
        <a:solidFill>
          <a:schemeClr val="bg1">
            <a:lumMod val="75000"/>
          </a:schemeClr>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xdr:colOff>
      <xdr:row>2</xdr:row>
      <xdr:rowOff>68580</xdr:rowOff>
    </xdr:from>
    <xdr:to>
      <xdr:col>1</xdr:col>
      <xdr:colOff>799793</xdr:colOff>
      <xdr:row>3</xdr:row>
      <xdr:rowOff>187249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1324DFB-68FB-4828-A18D-8C7833D23FD5}"/>
            </a:ext>
          </a:extLst>
        </xdr:cNvPr>
        <xdr:cNvSpPr/>
      </xdr:nvSpPr>
      <xdr:spPr>
        <a:xfrm>
          <a:off x="249555" y="516255"/>
          <a:ext cx="797888" cy="299644"/>
        </a:xfrm>
        <a:prstGeom prst="roundRect">
          <a:avLst/>
        </a:prstGeom>
        <a:solidFill>
          <a:srgbClr val="D3FC00"/>
        </a:solidFill>
        <a:ln>
          <a:solidFill>
            <a:srgbClr val="D3F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tx1">
                  <a:lumMod val="75000"/>
                  <a:lumOff val="25000"/>
                </a:schemeClr>
              </a:solidFill>
            </a:rPr>
            <a:t>Home</a:t>
          </a:r>
        </a:p>
      </xdr:txBody>
    </xdr:sp>
    <xdr:clientData/>
  </xdr:twoCellAnchor>
  <xdr:twoCellAnchor editAs="oneCell">
    <xdr:from>
      <xdr:col>1</xdr:col>
      <xdr:colOff>1028700</xdr:colOff>
      <xdr:row>2</xdr:row>
      <xdr:rowOff>85725</xdr:rowOff>
    </xdr:from>
    <xdr:to>
      <xdr:col>1</xdr:col>
      <xdr:colOff>1316338</xdr:colOff>
      <xdr:row>3</xdr:row>
      <xdr:rowOff>95167</xdr:rowOff>
    </xdr:to>
    <xdr:pic>
      <xdr:nvPicPr>
        <xdr:cNvPr id="4" name="Imagem 3">
          <a:extLst>
            <a:ext uri="{FF2B5EF4-FFF2-40B4-BE49-F238E27FC236}">
              <a16:creationId xmlns:a16="http://schemas.microsoft.com/office/drawing/2014/main" id="{D9EC0E3C-4ADB-4A6D-B6CC-CEFCC445A9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0" y="630555"/>
          <a:ext cx="283828" cy="192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219347</xdr:colOff>
      <xdr:row>3</xdr:row>
      <xdr:rowOff>59180</xdr:rowOff>
    </xdr:from>
    <xdr:to>
      <xdr:col>2</xdr:col>
      <xdr:colOff>592727</xdr:colOff>
      <xdr:row>3</xdr:row>
      <xdr:rowOff>285205</xdr:rowOff>
    </xdr:to>
    <xdr:pic>
      <xdr:nvPicPr>
        <xdr:cNvPr id="5" name="Imagem 4" descr="3R Petroleum: exemplo de como a Petrobrás subvaloriza a venda de seus  ativos -">
          <a:extLst>
            <a:ext uri="{FF2B5EF4-FFF2-40B4-BE49-F238E27FC236}">
              <a16:creationId xmlns:a16="http://schemas.microsoft.com/office/drawing/2014/main" id="{BCC57371-ED2B-4B67-9D2D-9B9E84B3C44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518" t="28753" r="10044" b="20835"/>
        <a:stretch>
          <a:fillRect/>
        </a:stretch>
      </xdr:blipFill>
      <xdr:spPr bwMode="auto">
        <a:xfrm>
          <a:off x="5256167" y="779270"/>
          <a:ext cx="371475" cy="233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211727</xdr:colOff>
      <xdr:row>3</xdr:row>
      <xdr:rowOff>86814</xdr:rowOff>
    </xdr:from>
    <xdr:to>
      <xdr:col>3</xdr:col>
      <xdr:colOff>588917</xdr:colOff>
      <xdr:row>3</xdr:row>
      <xdr:rowOff>322364</xdr:rowOff>
    </xdr:to>
    <xdr:pic>
      <xdr:nvPicPr>
        <xdr:cNvPr id="6" name="Imagem 5" descr="3R Petroleum: exemplo de como a Petrobrás subvaloriza a venda de seus  ativos -">
          <a:extLst>
            <a:ext uri="{FF2B5EF4-FFF2-40B4-BE49-F238E27FC236}">
              <a16:creationId xmlns:a16="http://schemas.microsoft.com/office/drawing/2014/main" id="{E47EEFE3-5260-40D3-96FA-81624F0270A7}"/>
            </a:ext>
          </a:extLst>
        </xdr:cNvPr>
        <xdr:cNvPicPr>
          <a:picLocks noChangeAspect="1" noChangeArrowheads="1"/>
        </xdr:cNvPicPr>
      </xdr:nvPicPr>
      <xdr:blipFill rotWithShape="1">
        <a:blip xmlns:r="http://schemas.openxmlformats.org/officeDocument/2006/relationships" r:embed="rId4" cstate="print">
          <a:grayscl/>
          <a:extLst>
            <a:ext uri="{28A0092B-C50C-407E-A947-70E740481C1C}">
              <a14:useLocalDpi xmlns:a14="http://schemas.microsoft.com/office/drawing/2010/main" val="0"/>
            </a:ext>
          </a:extLst>
        </a:blip>
        <a:srcRect l="6518" t="28753" r="10044" b="20835"/>
        <a:stretch>
          <a:fillRect/>
        </a:stretch>
      </xdr:blipFill>
      <xdr:spPr bwMode="auto">
        <a:xfrm>
          <a:off x="9793877" y="715464"/>
          <a:ext cx="377190" cy="23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203563</xdr:colOff>
      <xdr:row>3</xdr:row>
      <xdr:rowOff>94162</xdr:rowOff>
    </xdr:from>
    <xdr:to>
      <xdr:col>4</xdr:col>
      <xdr:colOff>597898</xdr:colOff>
      <xdr:row>3</xdr:row>
      <xdr:rowOff>322092</xdr:rowOff>
    </xdr:to>
    <xdr:pic>
      <xdr:nvPicPr>
        <xdr:cNvPr id="7" name="Imagem 6" descr="3R Petroleum: exemplo de como a Petrobrás subvaloriza a venda de seus  ativos -">
          <a:extLst>
            <a:ext uri="{FF2B5EF4-FFF2-40B4-BE49-F238E27FC236}">
              <a16:creationId xmlns:a16="http://schemas.microsoft.com/office/drawing/2014/main" id="{216EBD68-56CB-40CA-98AA-09DF10718452}"/>
            </a:ext>
          </a:extLst>
        </xdr:cNvPr>
        <xdr:cNvPicPr>
          <a:picLocks noChangeAspect="1" noChangeArrowheads="1"/>
        </xdr:cNvPicPr>
      </xdr:nvPicPr>
      <xdr:blipFill rotWithShape="1">
        <a:blip xmlns:r="http://schemas.openxmlformats.org/officeDocument/2006/relationships" r:embed="rId5" cstate="print">
          <a:grayscl/>
          <a:extLst>
            <a:ext uri="{28A0092B-C50C-407E-A947-70E740481C1C}">
              <a14:useLocalDpi xmlns:a14="http://schemas.microsoft.com/office/drawing/2010/main" val="0"/>
            </a:ext>
          </a:extLst>
        </a:blip>
        <a:srcRect l="6518" t="28753" r="10044" b="20835"/>
        <a:stretch>
          <a:fillRect/>
        </a:stretch>
      </xdr:blipFill>
      <xdr:spPr bwMode="auto">
        <a:xfrm>
          <a:off x="6960598" y="821872"/>
          <a:ext cx="386715"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226151</xdr:colOff>
      <xdr:row>3</xdr:row>
      <xdr:rowOff>113484</xdr:rowOff>
    </xdr:from>
    <xdr:to>
      <xdr:col>5</xdr:col>
      <xdr:colOff>603341</xdr:colOff>
      <xdr:row>3</xdr:row>
      <xdr:rowOff>322364</xdr:rowOff>
    </xdr:to>
    <xdr:pic>
      <xdr:nvPicPr>
        <xdr:cNvPr id="8" name="Imagem 7" descr="3R Petroleum: exemplo de como a Petrobrás subvaloriza a venda de seus  ativos -">
          <a:extLst>
            <a:ext uri="{FF2B5EF4-FFF2-40B4-BE49-F238E27FC236}">
              <a16:creationId xmlns:a16="http://schemas.microsoft.com/office/drawing/2014/main" id="{12EC65DB-CCF7-4269-AE8B-66E933503C5D}"/>
            </a:ext>
          </a:extLst>
        </xdr:cNvPr>
        <xdr:cNvPicPr>
          <a:picLocks noChangeAspect="1" noChangeArrowheads="1"/>
        </xdr:cNvPicPr>
      </xdr:nvPicPr>
      <xdr:blipFill rotWithShape="1">
        <a:blip xmlns:r="http://schemas.openxmlformats.org/officeDocument/2006/relationships" r:embed="rId6" cstate="print">
          <a:grayscl/>
          <a:extLst>
            <a:ext uri="{28A0092B-C50C-407E-A947-70E740481C1C}">
              <a14:useLocalDpi xmlns:a14="http://schemas.microsoft.com/office/drawing/2010/main" val="0"/>
            </a:ext>
          </a:extLst>
        </a:blip>
        <a:srcRect l="6518" t="28753" r="10044" b="20835"/>
        <a:stretch>
          <a:fillRect/>
        </a:stretch>
      </xdr:blipFill>
      <xdr:spPr bwMode="auto">
        <a:xfrm>
          <a:off x="7836626" y="837384"/>
          <a:ext cx="375285" cy="212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216355</xdr:colOff>
      <xdr:row>3</xdr:row>
      <xdr:rowOff>97699</xdr:rowOff>
    </xdr:from>
    <xdr:to>
      <xdr:col>6</xdr:col>
      <xdr:colOff>601708</xdr:colOff>
      <xdr:row>3</xdr:row>
      <xdr:rowOff>323724</xdr:rowOff>
    </xdr:to>
    <xdr:pic>
      <xdr:nvPicPr>
        <xdr:cNvPr id="9" name="Imagem 8" descr="3R Petroleum: exemplo de como a Petrobrás subvaloriza a venda de seus  ativos -">
          <a:extLst>
            <a:ext uri="{FF2B5EF4-FFF2-40B4-BE49-F238E27FC236}">
              <a16:creationId xmlns:a16="http://schemas.microsoft.com/office/drawing/2014/main" id="{6D4D0F4C-14B5-41B5-AD8C-E5BA76F004EE}"/>
            </a:ext>
          </a:extLst>
        </xdr:cNvPr>
        <xdr:cNvPicPr>
          <a:picLocks noChangeAspect="1" noChangeArrowheads="1"/>
        </xdr:cNvPicPr>
      </xdr:nvPicPr>
      <xdr:blipFill rotWithShape="1">
        <a:blip xmlns:r="http://schemas.openxmlformats.org/officeDocument/2006/relationships" r:embed="rId7" cstate="print">
          <a:grayscl/>
          <a:extLst>
            <a:ext uri="{28A0092B-C50C-407E-A947-70E740481C1C}">
              <a14:useLocalDpi xmlns:a14="http://schemas.microsoft.com/office/drawing/2010/main" val="0"/>
            </a:ext>
          </a:extLst>
        </a:blip>
        <a:srcRect l="6518" t="28753" r="10044" b="20835"/>
        <a:stretch>
          <a:fillRect/>
        </a:stretch>
      </xdr:blipFill>
      <xdr:spPr bwMode="auto">
        <a:xfrm>
          <a:off x="8680270" y="817789"/>
          <a:ext cx="387258" cy="233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229690</xdr:colOff>
      <xdr:row>3</xdr:row>
      <xdr:rowOff>98243</xdr:rowOff>
    </xdr:from>
    <xdr:to>
      <xdr:col>7</xdr:col>
      <xdr:colOff>611233</xdr:colOff>
      <xdr:row>3</xdr:row>
      <xdr:rowOff>326173</xdr:rowOff>
    </xdr:to>
    <xdr:pic>
      <xdr:nvPicPr>
        <xdr:cNvPr id="10" name="Imagem 9" descr="3R Petroleum: exemplo de como a Petrobrás subvaloriza a venda de seus  ativos -">
          <a:extLst>
            <a:ext uri="{FF2B5EF4-FFF2-40B4-BE49-F238E27FC236}">
              <a16:creationId xmlns:a16="http://schemas.microsoft.com/office/drawing/2014/main" id="{6A904506-AAE1-4406-81BB-41A9B84EDEB8}"/>
            </a:ext>
          </a:extLst>
        </xdr:cNvPr>
        <xdr:cNvPicPr>
          <a:picLocks noChangeAspect="1" noChangeArrowheads="1"/>
        </xdr:cNvPicPr>
      </xdr:nvPicPr>
      <xdr:blipFill rotWithShape="1">
        <a:blip xmlns:r="http://schemas.openxmlformats.org/officeDocument/2006/relationships" r:embed="rId8" cstate="print">
          <a:grayscl/>
          <a:extLst>
            <a:ext uri="{28A0092B-C50C-407E-A947-70E740481C1C}">
              <a14:useLocalDpi xmlns:a14="http://schemas.microsoft.com/office/drawing/2010/main" val="0"/>
            </a:ext>
          </a:extLst>
        </a:blip>
        <a:srcRect l="6518" t="28753" r="10044" b="20835"/>
        <a:stretch>
          <a:fillRect/>
        </a:stretch>
      </xdr:blipFill>
      <xdr:spPr bwMode="auto">
        <a:xfrm>
          <a:off x="8668840" y="726893"/>
          <a:ext cx="381543"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236765</xdr:colOff>
      <xdr:row>3</xdr:row>
      <xdr:rowOff>112123</xdr:rowOff>
    </xdr:from>
    <xdr:to>
      <xdr:col>8</xdr:col>
      <xdr:colOff>582386</xdr:colOff>
      <xdr:row>3</xdr:row>
      <xdr:rowOff>322908</xdr:rowOff>
    </xdr:to>
    <xdr:pic>
      <xdr:nvPicPr>
        <xdr:cNvPr id="11" name="Imagem 10" descr="3R Petroleum: exemplo de como a Petrobrás subvaloriza a venda de seus  ativos -">
          <a:extLst>
            <a:ext uri="{FF2B5EF4-FFF2-40B4-BE49-F238E27FC236}">
              <a16:creationId xmlns:a16="http://schemas.microsoft.com/office/drawing/2014/main" id="{C4D48825-41B4-49B5-B140-BA2D15741805}"/>
            </a:ext>
          </a:extLst>
        </xdr:cNvPr>
        <xdr:cNvPicPr>
          <a:picLocks noChangeAspect="1" noChangeArrowheads="1"/>
        </xdr:cNvPicPr>
      </xdr:nvPicPr>
      <xdr:blipFill rotWithShape="1">
        <a:blip xmlns:r="http://schemas.openxmlformats.org/officeDocument/2006/relationships" r:embed="rId9" cstate="print">
          <a:grayscl/>
          <a:extLst>
            <a:ext uri="{28A0092B-C50C-407E-A947-70E740481C1C}">
              <a14:useLocalDpi xmlns:a14="http://schemas.microsoft.com/office/drawing/2010/main" val="0"/>
            </a:ext>
          </a:extLst>
        </a:blip>
        <a:srcRect l="6518" t="28753" r="10044" b="20835"/>
        <a:stretch>
          <a:fillRect/>
        </a:stretch>
      </xdr:blipFill>
      <xdr:spPr bwMode="auto">
        <a:xfrm>
          <a:off x="10420895" y="836023"/>
          <a:ext cx="345621" cy="214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247922</xdr:colOff>
      <xdr:row>3</xdr:row>
      <xdr:rowOff>115661</xdr:rowOff>
    </xdr:from>
    <xdr:to>
      <xdr:col>9</xdr:col>
      <xdr:colOff>574493</xdr:colOff>
      <xdr:row>3</xdr:row>
      <xdr:rowOff>335971</xdr:rowOff>
    </xdr:to>
    <xdr:pic>
      <xdr:nvPicPr>
        <xdr:cNvPr id="12" name="Imagem 11" descr="3R Petroleum: exemplo de como a Petrobrás subvaloriza a venda de seus  ativos -">
          <a:extLst>
            <a:ext uri="{FF2B5EF4-FFF2-40B4-BE49-F238E27FC236}">
              <a16:creationId xmlns:a16="http://schemas.microsoft.com/office/drawing/2014/main" id="{3A8AD95F-3736-48AD-8DF2-29D41E7E7F3B}"/>
            </a:ext>
          </a:extLst>
        </xdr:cNvPr>
        <xdr:cNvPicPr>
          <a:picLocks noChangeAspect="1" noChangeArrowheads="1"/>
        </xdr:cNvPicPr>
      </xdr:nvPicPr>
      <xdr:blipFill rotWithShape="1">
        <a:blip xmlns:r="http://schemas.openxmlformats.org/officeDocument/2006/relationships" r:embed="rId10" cstate="print">
          <a:grayscl/>
          <a:extLst>
            <a:ext uri="{28A0092B-C50C-407E-A947-70E740481C1C}">
              <a14:useLocalDpi xmlns:a14="http://schemas.microsoft.com/office/drawing/2010/main" val="0"/>
            </a:ext>
          </a:extLst>
        </a:blip>
        <a:srcRect l="6518" t="28753" r="10044" b="20835"/>
        <a:stretch>
          <a:fillRect/>
        </a:stretch>
      </xdr:blipFill>
      <xdr:spPr bwMode="auto">
        <a:xfrm>
          <a:off x="11283587" y="839561"/>
          <a:ext cx="330381" cy="218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231866</xdr:colOff>
      <xdr:row>3</xdr:row>
      <xdr:rowOff>98516</xdr:rowOff>
    </xdr:from>
    <xdr:to>
      <xdr:col>10</xdr:col>
      <xdr:colOff>569867</xdr:colOff>
      <xdr:row>3</xdr:row>
      <xdr:rowOff>330256</xdr:rowOff>
    </xdr:to>
    <xdr:pic>
      <xdr:nvPicPr>
        <xdr:cNvPr id="13" name="Imagem 12" descr="3R Petroleum: exemplo de como a Petrobrás subvaloriza a venda de seus  ativos -">
          <a:extLst>
            <a:ext uri="{FF2B5EF4-FFF2-40B4-BE49-F238E27FC236}">
              <a16:creationId xmlns:a16="http://schemas.microsoft.com/office/drawing/2014/main" id="{9A2F9BBD-B0F0-4AE8-8A2D-E21E99CE829D}"/>
            </a:ext>
          </a:extLst>
        </xdr:cNvPr>
        <xdr:cNvPicPr>
          <a:picLocks noChangeAspect="1" noChangeArrowheads="1"/>
        </xdr:cNvPicPr>
      </xdr:nvPicPr>
      <xdr:blipFill rotWithShape="1">
        <a:blip xmlns:r="http://schemas.openxmlformats.org/officeDocument/2006/relationships" r:embed="rId11" cstate="print">
          <a:grayscl/>
          <a:extLst>
            <a:ext uri="{28A0092B-C50C-407E-A947-70E740481C1C}">
              <a14:useLocalDpi xmlns:a14="http://schemas.microsoft.com/office/drawing/2010/main" val="0"/>
            </a:ext>
          </a:extLst>
        </a:blip>
        <a:srcRect l="6518" t="28753" r="10044" b="20835"/>
        <a:stretch>
          <a:fillRect/>
        </a:stretch>
      </xdr:blipFill>
      <xdr:spPr bwMode="auto">
        <a:xfrm>
          <a:off x="12128591" y="818606"/>
          <a:ext cx="338001" cy="23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245473</xdr:colOff>
      <xdr:row>3</xdr:row>
      <xdr:rowOff>102326</xdr:rowOff>
    </xdr:from>
    <xdr:to>
      <xdr:col>11</xdr:col>
      <xdr:colOff>591094</xdr:colOff>
      <xdr:row>3</xdr:row>
      <xdr:rowOff>330256</xdr:rowOff>
    </xdr:to>
    <xdr:pic>
      <xdr:nvPicPr>
        <xdr:cNvPr id="14" name="Imagem 13" descr="3R Petroleum: exemplo de como a Petrobrás subvaloriza a venda de seus  ativos -">
          <a:extLst>
            <a:ext uri="{FF2B5EF4-FFF2-40B4-BE49-F238E27FC236}">
              <a16:creationId xmlns:a16="http://schemas.microsoft.com/office/drawing/2014/main" id="{1349A872-D7FD-4F2F-A7A6-E3BF7FAD7435}"/>
            </a:ext>
          </a:extLst>
        </xdr:cNvPr>
        <xdr:cNvPicPr>
          <a:picLocks noChangeAspect="1" noChangeArrowheads="1"/>
        </xdr:cNvPicPr>
      </xdr:nvPicPr>
      <xdr:blipFill rotWithShape="1">
        <a:blip xmlns:r="http://schemas.openxmlformats.org/officeDocument/2006/relationships" r:embed="rId12" cstate="print">
          <a:grayscl/>
          <a:extLst>
            <a:ext uri="{28A0092B-C50C-407E-A947-70E740481C1C}">
              <a14:useLocalDpi xmlns:a14="http://schemas.microsoft.com/office/drawing/2010/main" val="0"/>
            </a:ext>
          </a:extLst>
        </a:blip>
        <a:srcRect l="6518" t="28753" r="10044" b="20835"/>
        <a:stretch>
          <a:fillRect/>
        </a:stretch>
      </xdr:blipFill>
      <xdr:spPr bwMode="auto">
        <a:xfrm>
          <a:off x="13003258" y="822416"/>
          <a:ext cx="338001"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226423</xdr:colOff>
      <xdr:row>3</xdr:row>
      <xdr:rowOff>108041</xdr:rowOff>
    </xdr:from>
    <xdr:to>
      <xdr:col>12</xdr:col>
      <xdr:colOff>572044</xdr:colOff>
      <xdr:row>3</xdr:row>
      <xdr:rowOff>332161</xdr:rowOff>
    </xdr:to>
    <xdr:pic>
      <xdr:nvPicPr>
        <xdr:cNvPr id="15" name="Imagem 14" descr="3R Petroleum: exemplo de como a Petrobrás subvaloriza a venda de seus  ativos -">
          <a:extLst>
            <a:ext uri="{FF2B5EF4-FFF2-40B4-BE49-F238E27FC236}">
              <a16:creationId xmlns:a16="http://schemas.microsoft.com/office/drawing/2014/main" id="{F5758B87-99C6-4903-AA4C-23997180F167}"/>
            </a:ext>
          </a:extLst>
        </xdr:cNvPr>
        <xdr:cNvPicPr>
          <a:picLocks noChangeAspect="1" noChangeArrowheads="1"/>
        </xdr:cNvPicPr>
      </xdr:nvPicPr>
      <xdr:blipFill rotWithShape="1">
        <a:blip xmlns:r="http://schemas.openxmlformats.org/officeDocument/2006/relationships" r:embed="rId13" cstate="print">
          <a:grayscl/>
          <a:extLst>
            <a:ext uri="{28A0092B-C50C-407E-A947-70E740481C1C}">
              <a14:useLocalDpi xmlns:a14="http://schemas.microsoft.com/office/drawing/2010/main" val="0"/>
            </a:ext>
          </a:extLst>
        </a:blip>
        <a:srcRect l="6518" t="28753" r="10044" b="20835"/>
        <a:stretch>
          <a:fillRect/>
        </a:stretch>
      </xdr:blipFill>
      <xdr:spPr bwMode="auto">
        <a:xfrm>
          <a:off x="13837648" y="830036"/>
          <a:ext cx="345621" cy="22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235948</xdr:colOff>
      <xdr:row>3</xdr:row>
      <xdr:rowOff>94706</xdr:rowOff>
    </xdr:from>
    <xdr:to>
      <xdr:col>13</xdr:col>
      <xdr:colOff>572044</xdr:colOff>
      <xdr:row>3</xdr:row>
      <xdr:rowOff>322636</xdr:rowOff>
    </xdr:to>
    <xdr:pic>
      <xdr:nvPicPr>
        <xdr:cNvPr id="16" name="Imagem 15" descr="3R Petroleum: exemplo de como a Petrobrás subvaloriza a venda de seus  ativos -">
          <a:extLst>
            <a:ext uri="{FF2B5EF4-FFF2-40B4-BE49-F238E27FC236}">
              <a16:creationId xmlns:a16="http://schemas.microsoft.com/office/drawing/2014/main" id="{B7623065-12D5-4E48-93A8-85D5B2D8AD67}"/>
            </a:ext>
          </a:extLst>
        </xdr:cNvPr>
        <xdr:cNvPicPr>
          <a:picLocks noChangeAspect="1" noChangeArrowheads="1"/>
        </xdr:cNvPicPr>
      </xdr:nvPicPr>
      <xdr:blipFill rotWithShape="1">
        <a:blip xmlns:r="http://schemas.openxmlformats.org/officeDocument/2006/relationships" r:embed="rId14" cstate="print">
          <a:grayscl/>
          <a:extLst>
            <a:ext uri="{28A0092B-C50C-407E-A947-70E740481C1C}">
              <a14:useLocalDpi xmlns:a14="http://schemas.microsoft.com/office/drawing/2010/main" val="0"/>
            </a:ext>
          </a:extLst>
        </a:blip>
        <a:srcRect l="6518" t="28753" r="10044" b="20835"/>
        <a:stretch>
          <a:fillRect/>
        </a:stretch>
      </xdr:blipFill>
      <xdr:spPr bwMode="auto">
        <a:xfrm>
          <a:off x="14706328" y="822416"/>
          <a:ext cx="334191"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245473</xdr:colOff>
      <xdr:row>3</xdr:row>
      <xdr:rowOff>102326</xdr:rowOff>
    </xdr:from>
    <xdr:to>
      <xdr:col>14</xdr:col>
      <xdr:colOff>587284</xdr:colOff>
      <xdr:row>3</xdr:row>
      <xdr:rowOff>326446</xdr:rowOff>
    </xdr:to>
    <xdr:pic>
      <xdr:nvPicPr>
        <xdr:cNvPr id="17" name="Imagem 16" descr="3R Petroleum: exemplo de como a Petrobrás subvaloriza a venda de seus  ativos -">
          <a:extLst>
            <a:ext uri="{FF2B5EF4-FFF2-40B4-BE49-F238E27FC236}">
              <a16:creationId xmlns:a16="http://schemas.microsoft.com/office/drawing/2014/main" id="{A89A1E3F-6978-4953-84DE-C944DCA80ED4}"/>
            </a:ext>
          </a:extLst>
        </xdr:cNvPr>
        <xdr:cNvPicPr>
          <a:picLocks noChangeAspect="1" noChangeArrowheads="1"/>
        </xdr:cNvPicPr>
      </xdr:nvPicPr>
      <xdr:blipFill rotWithShape="1">
        <a:blip xmlns:r="http://schemas.openxmlformats.org/officeDocument/2006/relationships" r:embed="rId15" cstate="print">
          <a:grayscl/>
          <a:extLst>
            <a:ext uri="{28A0092B-C50C-407E-A947-70E740481C1C}">
              <a14:useLocalDpi xmlns:a14="http://schemas.microsoft.com/office/drawing/2010/main" val="0"/>
            </a:ext>
          </a:extLst>
        </a:blip>
        <a:srcRect l="6518" t="28753" r="10044" b="20835"/>
        <a:stretch>
          <a:fillRect/>
        </a:stretch>
      </xdr:blipFill>
      <xdr:spPr bwMode="auto">
        <a:xfrm>
          <a:off x="15575008" y="822416"/>
          <a:ext cx="341811" cy="22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245473</xdr:colOff>
      <xdr:row>3</xdr:row>
      <xdr:rowOff>108041</xdr:rowOff>
    </xdr:from>
    <xdr:to>
      <xdr:col>15</xdr:col>
      <xdr:colOff>587284</xdr:colOff>
      <xdr:row>3</xdr:row>
      <xdr:rowOff>324541</xdr:rowOff>
    </xdr:to>
    <xdr:pic>
      <xdr:nvPicPr>
        <xdr:cNvPr id="18" name="Imagem 17" descr="3R Petroleum: exemplo de como a Petrobrás subvaloriza a venda de seus  ativos -">
          <a:extLst>
            <a:ext uri="{FF2B5EF4-FFF2-40B4-BE49-F238E27FC236}">
              <a16:creationId xmlns:a16="http://schemas.microsoft.com/office/drawing/2014/main" id="{1DABEDDA-DE73-406F-9DA1-FE2707749D3E}"/>
            </a:ext>
          </a:extLst>
        </xdr:cNvPr>
        <xdr:cNvPicPr>
          <a:picLocks noChangeAspect="1" noChangeArrowheads="1"/>
        </xdr:cNvPicPr>
      </xdr:nvPicPr>
      <xdr:blipFill rotWithShape="1">
        <a:blip xmlns:r="http://schemas.openxmlformats.org/officeDocument/2006/relationships" r:embed="rId16" cstate="print">
          <a:grayscl/>
          <a:extLst>
            <a:ext uri="{28A0092B-C50C-407E-A947-70E740481C1C}">
              <a14:useLocalDpi xmlns:a14="http://schemas.microsoft.com/office/drawing/2010/main" val="0"/>
            </a:ext>
          </a:extLst>
        </a:blip>
        <a:srcRect l="6518" t="28753" r="10044" b="20835"/>
        <a:stretch>
          <a:fillRect/>
        </a:stretch>
      </xdr:blipFill>
      <xdr:spPr bwMode="auto">
        <a:xfrm>
          <a:off x="16432258" y="830036"/>
          <a:ext cx="341811" cy="214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249283</xdr:colOff>
      <xdr:row>3</xdr:row>
      <xdr:rowOff>104231</xdr:rowOff>
    </xdr:from>
    <xdr:to>
      <xdr:col>16</xdr:col>
      <xdr:colOff>591094</xdr:colOff>
      <xdr:row>3</xdr:row>
      <xdr:rowOff>339781</xdr:rowOff>
    </xdr:to>
    <xdr:pic>
      <xdr:nvPicPr>
        <xdr:cNvPr id="19" name="Imagem 18" descr="3R Petroleum: exemplo de como a Petrobrás subvaloriza a venda de seus  ativos -">
          <a:extLst>
            <a:ext uri="{FF2B5EF4-FFF2-40B4-BE49-F238E27FC236}">
              <a16:creationId xmlns:a16="http://schemas.microsoft.com/office/drawing/2014/main" id="{A5AAA1C9-5858-4F18-AE0F-89138D90F981}"/>
            </a:ext>
          </a:extLst>
        </xdr:cNvPr>
        <xdr:cNvPicPr>
          <a:picLocks noChangeAspect="1" noChangeArrowheads="1"/>
        </xdr:cNvPicPr>
      </xdr:nvPicPr>
      <xdr:blipFill rotWithShape="1">
        <a:blip xmlns:r="http://schemas.openxmlformats.org/officeDocument/2006/relationships" r:embed="rId17" cstate="print">
          <a:extLst>
            <a:ext uri="{BEBA8EAE-BF5A-486C-A8C5-ECC9F3942E4B}">
              <a14:imgProps xmlns:a14="http://schemas.microsoft.com/office/drawing/2010/main">
                <a14:imgLayer r:embed="rId18">
                  <a14:imgEffect>
                    <a14:saturation sat="0"/>
                  </a14:imgEffect>
                </a14:imgLayer>
              </a14:imgProps>
            </a:ext>
            <a:ext uri="{28A0092B-C50C-407E-A947-70E740481C1C}">
              <a14:useLocalDpi xmlns:a14="http://schemas.microsoft.com/office/drawing/2010/main" val="0"/>
            </a:ext>
          </a:extLst>
        </a:blip>
        <a:srcRect l="6518" t="28753" r="10044" b="20835"/>
        <a:stretch>
          <a:fillRect/>
        </a:stretch>
      </xdr:blipFill>
      <xdr:spPr bwMode="auto">
        <a:xfrm>
          <a:off x="17285698" y="826226"/>
          <a:ext cx="341811" cy="237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256903</xdr:colOff>
      <xdr:row>2</xdr:row>
      <xdr:rowOff>45176</xdr:rowOff>
    </xdr:from>
    <xdr:to>
      <xdr:col>18</xdr:col>
      <xdr:colOff>610144</xdr:colOff>
      <xdr:row>3</xdr:row>
      <xdr:rowOff>82606</xdr:rowOff>
    </xdr:to>
    <xdr:pic>
      <xdr:nvPicPr>
        <xdr:cNvPr id="20" name="Imagem 19" descr="3R Petroleum: exemplo de como a Petrobrás subvaloriza a venda de seus  ativos -">
          <a:extLst>
            <a:ext uri="{FF2B5EF4-FFF2-40B4-BE49-F238E27FC236}">
              <a16:creationId xmlns:a16="http://schemas.microsoft.com/office/drawing/2014/main" id="{28B3C725-1814-4E01-B5AC-BACDA473CF91}"/>
            </a:ext>
          </a:extLst>
        </xdr:cNvPr>
        <xdr:cNvPicPr>
          <a:picLocks noChangeAspect="1" noChangeArrowheads="1"/>
        </xdr:cNvPicPr>
      </xdr:nvPicPr>
      <xdr:blipFill rotWithShape="1">
        <a:blip xmlns:r="http://schemas.openxmlformats.org/officeDocument/2006/relationships" r:embed="rId19" cstate="print">
          <a:grayscl/>
          <a:extLst>
            <a:ext uri="{28A0092B-C50C-407E-A947-70E740481C1C}">
              <a14:useLocalDpi xmlns:a14="http://schemas.microsoft.com/office/drawing/2010/main" val="0"/>
            </a:ext>
          </a:extLst>
        </a:blip>
        <a:srcRect l="6518" t="28753" r="10044" b="20835"/>
        <a:stretch>
          <a:fillRect/>
        </a:stretch>
      </xdr:blipFill>
      <xdr:spPr bwMode="auto">
        <a:xfrm>
          <a:off x="18163903" y="492851"/>
          <a:ext cx="353241" cy="218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97155</xdr:colOff>
      <xdr:row>3</xdr:row>
      <xdr:rowOff>163831</xdr:rowOff>
    </xdr:from>
    <xdr:to>
      <xdr:col>18</xdr:col>
      <xdr:colOff>721995</xdr:colOff>
      <xdr:row>3</xdr:row>
      <xdr:rowOff>273823</xdr:rowOff>
    </xdr:to>
    <xdr:pic>
      <xdr:nvPicPr>
        <xdr:cNvPr id="21" name="Imagem 20" descr="Análise da Empresa ENAUTA ON (ENAT3) - Ações Bovespa | ADVFN Brasil">
          <a:extLst>
            <a:ext uri="{FF2B5EF4-FFF2-40B4-BE49-F238E27FC236}">
              <a16:creationId xmlns:a16="http://schemas.microsoft.com/office/drawing/2014/main" id="{71429E8E-13A4-48FD-8952-6950F377B424}"/>
            </a:ext>
          </a:extLst>
        </xdr:cNvPr>
        <xdr:cNvPicPr>
          <a:picLocks noChangeAspect="1" noChangeArrowheads="1"/>
        </xdr:cNvPicPr>
      </xdr:nvPicPr>
      <xdr:blipFill>
        <a:blip xmlns:r="http://schemas.openxmlformats.org/officeDocument/2006/relationships" r:embed="rId20" cstate="print">
          <a:grayscl/>
          <a:extLst>
            <a:ext uri="{28A0092B-C50C-407E-A947-70E740481C1C}">
              <a14:useLocalDpi xmlns:a14="http://schemas.microsoft.com/office/drawing/2010/main" val="0"/>
            </a:ext>
          </a:extLst>
        </a:blip>
        <a:srcRect/>
        <a:stretch>
          <a:fillRect/>
        </a:stretch>
      </xdr:blipFill>
      <xdr:spPr bwMode="auto">
        <a:xfrm>
          <a:off x="18004155" y="792481"/>
          <a:ext cx="624840" cy="109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277858</xdr:colOff>
      <xdr:row>3</xdr:row>
      <xdr:rowOff>104231</xdr:rowOff>
    </xdr:from>
    <xdr:to>
      <xdr:col>17</xdr:col>
      <xdr:colOff>621574</xdr:colOff>
      <xdr:row>3</xdr:row>
      <xdr:rowOff>303586</xdr:rowOff>
    </xdr:to>
    <xdr:pic>
      <xdr:nvPicPr>
        <xdr:cNvPr id="22" name="Imagem 21" descr="3R Petroleum: exemplo de como a Petrobrás subvaloriza a venda de seus  ativos -">
          <a:extLst>
            <a:ext uri="{FF2B5EF4-FFF2-40B4-BE49-F238E27FC236}">
              <a16:creationId xmlns:a16="http://schemas.microsoft.com/office/drawing/2014/main" id="{065D5609-2B27-4F11-812F-59F50734AD96}"/>
            </a:ext>
          </a:extLst>
        </xdr:cNvPr>
        <xdr:cNvPicPr>
          <a:picLocks noChangeAspect="1" noChangeArrowheads="1"/>
        </xdr:cNvPicPr>
      </xdr:nvPicPr>
      <xdr:blipFill rotWithShape="1">
        <a:blip xmlns:r="http://schemas.openxmlformats.org/officeDocument/2006/relationships" r:embed="rId21" cstate="print">
          <a:extLst>
            <a:ext uri="{BEBA8EAE-BF5A-486C-A8C5-ECC9F3942E4B}">
              <a14:imgProps xmlns:a14="http://schemas.microsoft.com/office/drawing/2010/main">
                <a14:imgLayer r:embed="rId22">
                  <a14:imgEffect>
                    <a14:saturation sat="0"/>
                  </a14:imgEffect>
                </a14:imgLayer>
              </a14:imgProps>
            </a:ext>
            <a:ext uri="{28A0092B-C50C-407E-A947-70E740481C1C}">
              <a14:useLocalDpi xmlns:a14="http://schemas.microsoft.com/office/drawing/2010/main" val="0"/>
            </a:ext>
          </a:extLst>
        </a:blip>
        <a:srcRect l="6518" t="28753" r="10044" b="20835"/>
        <a:stretch>
          <a:fillRect/>
        </a:stretch>
      </xdr:blipFill>
      <xdr:spPr bwMode="auto">
        <a:xfrm>
          <a:off x="17289508" y="732881"/>
          <a:ext cx="343716" cy="199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258808</xdr:colOff>
      <xdr:row>2</xdr:row>
      <xdr:rowOff>92801</xdr:rowOff>
    </xdr:from>
    <xdr:to>
      <xdr:col>20</xdr:col>
      <xdr:colOff>589189</xdr:colOff>
      <xdr:row>3</xdr:row>
      <xdr:rowOff>135946</xdr:rowOff>
    </xdr:to>
    <xdr:pic>
      <xdr:nvPicPr>
        <xdr:cNvPr id="23" name="Imagem 22" descr="3R Petroleum: exemplo de como a Petrobrás subvaloriza a venda de seus  ativos -">
          <a:extLst>
            <a:ext uri="{FF2B5EF4-FFF2-40B4-BE49-F238E27FC236}">
              <a16:creationId xmlns:a16="http://schemas.microsoft.com/office/drawing/2014/main" id="{0E944D43-1327-49B4-9B9E-5B0D74469BB5}"/>
            </a:ext>
          </a:extLst>
        </xdr:cNvPr>
        <xdr:cNvPicPr>
          <a:picLocks noChangeAspect="1" noChangeArrowheads="1"/>
        </xdr:cNvPicPr>
      </xdr:nvPicPr>
      <xdr:blipFill rotWithShape="1">
        <a:blip xmlns:r="http://schemas.openxmlformats.org/officeDocument/2006/relationships" r:embed="rId23" cstate="print">
          <a:grayscl/>
          <a:extLst>
            <a:ext uri="{28A0092B-C50C-407E-A947-70E740481C1C}">
              <a14:useLocalDpi xmlns:a14="http://schemas.microsoft.com/office/drawing/2010/main" val="0"/>
            </a:ext>
          </a:extLst>
        </a:blip>
        <a:srcRect l="6518" t="28753" r="10044" b="20835"/>
        <a:stretch>
          <a:fillRect/>
        </a:stretch>
      </xdr:blipFill>
      <xdr:spPr bwMode="auto">
        <a:xfrm>
          <a:off x="19880308" y="540476"/>
          <a:ext cx="330381" cy="22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3</xdr:row>
      <xdr:rowOff>180976</xdr:rowOff>
    </xdr:from>
    <xdr:to>
      <xdr:col>20</xdr:col>
      <xdr:colOff>720090</xdr:colOff>
      <xdr:row>3</xdr:row>
      <xdr:rowOff>296683</xdr:rowOff>
    </xdr:to>
    <xdr:pic>
      <xdr:nvPicPr>
        <xdr:cNvPr id="24" name="Imagem 23" descr="Análise da Empresa ENAUTA ON (ENAT3) - Ações Bovespa | ADVFN Brasil">
          <a:extLst>
            <a:ext uri="{FF2B5EF4-FFF2-40B4-BE49-F238E27FC236}">
              <a16:creationId xmlns:a16="http://schemas.microsoft.com/office/drawing/2014/main" id="{22369C42-D141-4153-9889-87F478EFCA51}"/>
            </a:ext>
          </a:extLst>
        </xdr:cNvPr>
        <xdr:cNvPicPr>
          <a:picLocks noChangeAspect="1" noChangeArrowheads="1"/>
        </xdr:cNvPicPr>
      </xdr:nvPicPr>
      <xdr:blipFill>
        <a:blip xmlns:r="http://schemas.openxmlformats.org/officeDocument/2006/relationships" r:embed="rId20" cstate="print">
          <a:grayscl/>
          <a:extLst>
            <a:ext uri="{28A0092B-C50C-407E-A947-70E740481C1C}">
              <a14:useLocalDpi xmlns:a14="http://schemas.microsoft.com/office/drawing/2010/main" val="0"/>
            </a:ext>
          </a:extLst>
        </a:blip>
        <a:srcRect/>
        <a:stretch>
          <a:fillRect/>
        </a:stretch>
      </xdr:blipFill>
      <xdr:spPr bwMode="auto">
        <a:xfrm>
          <a:off x="19716750" y="809626"/>
          <a:ext cx="624840" cy="115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150495</xdr:colOff>
      <xdr:row>3</xdr:row>
      <xdr:rowOff>19050</xdr:rowOff>
    </xdr:from>
    <xdr:to>
      <xdr:col>24</xdr:col>
      <xdr:colOff>6265</xdr:colOff>
      <xdr:row>3</xdr:row>
      <xdr:rowOff>265399</xdr:rowOff>
    </xdr:to>
    <xdr:pic>
      <xdr:nvPicPr>
        <xdr:cNvPr id="26" name="Imagem 25">
          <a:extLst>
            <a:ext uri="{FF2B5EF4-FFF2-40B4-BE49-F238E27FC236}">
              <a16:creationId xmlns:a16="http://schemas.microsoft.com/office/drawing/2014/main" id="{1BBFFE60-8CA6-4D89-AB81-E4E3B7EBF5B5}"/>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8078" t="14716" r="18121" b="15366"/>
        <a:stretch>
          <a:fillRect/>
        </a:stretch>
      </xdr:blipFill>
      <xdr:spPr>
        <a:xfrm>
          <a:off x="22343745" y="647700"/>
          <a:ext cx="713020" cy="246349"/>
        </a:xfrm>
        <a:prstGeom prst="rect">
          <a:avLst/>
        </a:prstGeom>
      </xdr:spPr>
    </xdr:pic>
    <xdr:clientData/>
  </xdr:twoCellAnchor>
  <xdr:twoCellAnchor>
    <xdr:from>
      <xdr:col>19</xdr:col>
      <xdr:colOff>230233</xdr:colOff>
      <xdr:row>3</xdr:row>
      <xdr:rowOff>94706</xdr:rowOff>
    </xdr:from>
    <xdr:to>
      <xdr:col>19</xdr:col>
      <xdr:colOff>581569</xdr:colOff>
      <xdr:row>3</xdr:row>
      <xdr:rowOff>284536</xdr:rowOff>
    </xdr:to>
    <xdr:pic>
      <xdr:nvPicPr>
        <xdr:cNvPr id="30" name="Imagem 29" descr="3R Petroleum: exemplo de como a Petrobrás subvaloriza a venda de seus  ativos -">
          <a:extLst>
            <a:ext uri="{FF2B5EF4-FFF2-40B4-BE49-F238E27FC236}">
              <a16:creationId xmlns:a16="http://schemas.microsoft.com/office/drawing/2014/main" id="{CA1AFB57-8380-466F-945F-4635CFDEDDAD}"/>
            </a:ext>
          </a:extLst>
        </xdr:cNvPr>
        <xdr:cNvPicPr>
          <a:picLocks noChangeAspect="1" noChangeArrowheads="1"/>
        </xdr:cNvPicPr>
      </xdr:nvPicPr>
      <xdr:blipFill rotWithShape="1">
        <a:blip xmlns:r="http://schemas.openxmlformats.org/officeDocument/2006/relationships" r:embed="rId25" cstate="print">
          <a:grayscl/>
          <a:extLst>
            <a:ext uri="{28A0092B-C50C-407E-A947-70E740481C1C}">
              <a14:useLocalDpi xmlns:a14="http://schemas.microsoft.com/office/drawing/2010/main" val="0"/>
            </a:ext>
          </a:extLst>
        </a:blip>
        <a:srcRect l="6518" t="28753" r="10044" b="20835"/>
        <a:stretch>
          <a:fillRect/>
        </a:stretch>
      </xdr:blipFill>
      <xdr:spPr bwMode="auto">
        <a:xfrm>
          <a:off x="18994483" y="723356"/>
          <a:ext cx="351336" cy="189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230233</xdr:colOff>
      <xdr:row>3</xdr:row>
      <xdr:rowOff>108041</xdr:rowOff>
    </xdr:from>
    <xdr:to>
      <xdr:col>21</xdr:col>
      <xdr:colOff>587284</xdr:colOff>
      <xdr:row>3</xdr:row>
      <xdr:rowOff>297871</xdr:rowOff>
    </xdr:to>
    <xdr:pic>
      <xdr:nvPicPr>
        <xdr:cNvPr id="31" name="Imagem 30" descr="3R Petroleum: exemplo de como a Petrobrás subvaloriza a venda de seus  ativos -">
          <a:extLst>
            <a:ext uri="{FF2B5EF4-FFF2-40B4-BE49-F238E27FC236}">
              <a16:creationId xmlns:a16="http://schemas.microsoft.com/office/drawing/2014/main" id="{D878BABD-F2DC-45A5-8BB3-7CFE891D737A}"/>
            </a:ext>
          </a:extLst>
        </xdr:cNvPr>
        <xdr:cNvPicPr>
          <a:picLocks noChangeAspect="1" noChangeArrowheads="1"/>
        </xdr:cNvPicPr>
      </xdr:nvPicPr>
      <xdr:blipFill rotWithShape="1">
        <a:blip xmlns:r="http://schemas.openxmlformats.org/officeDocument/2006/relationships" r:embed="rId26" cstate="print">
          <a:grayscl/>
          <a:extLst>
            <a:ext uri="{28A0092B-C50C-407E-A947-70E740481C1C}">
              <a14:useLocalDpi xmlns:a14="http://schemas.microsoft.com/office/drawing/2010/main" val="0"/>
            </a:ext>
          </a:extLst>
        </a:blip>
        <a:srcRect l="6518" t="28753" r="10044" b="20835"/>
        <a:stretch>
          <a:fillRect/>
        </a:stretch>
      </xdr:blipFill>
      <xdr:spPr bwMode="auto">
        <a:xfrm>
          <a:off x="20708983" y="736691"/>
          <a:ext cx="357051" cy="189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283573</xdr:colOff>
      <xdr:row>2</xdr:row>
      <xdr:rowOff>104775</xdr:rowOff>
    </xdr:from>
    <xdr:to>
      <xdr:col>22</xdr:col>
      <xdr:colOff>617764</xdr:colOff>
      <xdr:row>3</xdr:row>
      <xdr:rowOff>140300</xdr:rowOff>
    </xdr:to>
    <xdr:pic>
      <xdr:nvPicPr>
        <xdr:cNvPr id="32" name="Imagem 31" descr="3R Petroleum: exemplo de como a Petrobrás subvaloriza a venda de seus  ativos -">
          <a:extLst>
            <a:ext uri="{FF2B5EF4-FFF2-40B4-BE49-F238E27FC236}">
              <a16:creationId xmlns:a16="http://schemas.microsoft.com/office/drawing/2014/main" id="{D4002968-8EBF-47D4-BCBE-9F149627013B}"/>
            </a:ext>
          </a:extLst>
        </xdr:cNvPr>
        <xdr:cNvPicPr>
          <a:picLocks noChangeAspect="1" noChangeArrowheads="1"/>
        </xdr:cNvPicPr>
      </xdr:nvPicPr>
      <xdr:blipFill rotWithShape="1">
        <a:blip xmlns:r="http://schemas.openxmlformats.org/officeDocument/2006/relationships" r:embed="rId27" cstate="print">
          <a:grayscl/>
          <a:extLst>
            <a:ext uri="{28A0092B-C50C-407E-A947-70E740481C1C}">
              <a14:useLocalDpi xmlns:a14="http://schemas.microsoft.com/office/drawing/2010/main" val="0"/>
            </a:ext>
          </a:extLst>
        </a:blip>
        <a:srcRect l="6518" t="28753" r="10044" b="20835"/>
        <a:stretch>
          <a:fillRect/>
        </a:stretch>
      </xdr:blipFill>
      <xdr:spPr bwMode="auto">
        <a:xfrm>
          <a:off x="21619573" y="552450"/>
          <a:ext cx="334191" cy="21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114300</xdr:colOff>
      <xdr:row>3</xdr:row>
      <xdr:rowOff>189140</xdr:rowOff>
    </xdr:from>
    <xdr:to>
      <xdr:col>22</xdr:col>
      <xdr:colOff>739140</xdr:colOff>
      <xdr:row>3</xdr:row>
      <xdr:rowOff>304847</xdr:rowOff>
    </xdr:to>
    <xdr:pic>
      <xdr:nvPicPr>
        <xdr:cNvPr id="33" name="Imagem 32" descr="Análise da Empresa ENAUTA ON (ENAT3) - Ações Bovespa | ADVFN Brasil">
          <a:extLst>
            <a:ext uri="{FF2B5EF4-FFF2-40B4-BE49-F238E27FC236}">
              <a16:creationId xmlns:a16="http://schemas.microsoft.com/office/drawing/2014/main" id="{9D36DA84-E2E4-40A6-99D0-EAACF2B50D4D}"/>
            </a:ext>
          </a:extLst>
        </xdr:cNvPr>
        <xdr:cNvPicPr>
          <a:picLocks noChangeAspect="1" noChangeArrowheads="1"/>
        </xdr:cNvPicPr>
      </xdr:nvPicPr>
      <xdr:blipFill>
        <a:blip xmlns:r="http://schemas.openxmlformats.org/officeDocument/2006/relationships" r:embed="rId20" cstate="print">
          <a:grayscl/>
          <a:extLst>
            <a:ext uri="{28A0092B-C50C-407E-A947-70E740481C1C}">
              <a14:useLocalDpi xmlns:a14="http://schemas.microsoft.com/office/drawing/2010/main" val="0"/>
            </a:ext>
          </a:extLst>
        </a:blip>
        <a:srcRect/>
        <a:stretch>
          <a:fillRect/>
        </a:stretch>
      </xdr:blipFill>
      <xdr:spPr bwMode="auto">
        <a:xfrm>
          <a:off x="21450300" y="817790"/>
          <a:ext cx="624840" cy="115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207645</xdr:colOff>
      <xdr:row>1</xdr:row>
      <xdr:rowOff>97155</xdr:rowOff>
    </xdr:from>
    <xdr:to>
      <xdr:col>23</xdr:col>
      <xdr:colOff>762885</xdr:colOff>
      <xdr:row>2</xdr:row>
      <xdr:rowOff>16170</xdr:rowOff>
    </xdr:to>
    <xdr:sp macro="" textlink="">
      <xdr:nvSpPr>
        <xdr:cNvPr id="39" name="Seta: para a Direita Listrada 38">
          <a:extLst>
            <a:ext uri="{FF2B5EF4-FFF2-40B4-BE49-F238E27FC236}">
              <a16:creationId xmlns:a16="http://schemas.microsoft.com/office/drawing/2014/main" id="{D7A168E4-7AAA-DB63-ACCD-3F43C236E7E4}"/>
            </a:ext>
          </a:extLst>
        </xdr:cNvPr>
        <xdr:cNvSpPr/>
      </xdr:nvSpPr>
      <xdr:spPr>
        <a:xfrm>
          <a:off x="22400895" y="278130"/>
          <a:ext cx="555240" cy="185715"/>
        </a:xfrm>
        <a:prstGeom prst="stripedRightArrow">
          <a:avLst/>
        </a:prstGeom>
        <a:solidFill>
          <a:schemeClr val="bg1">
            <a:lumMod val="75000"/>
          </a:schemeClr>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1</xdr:col>
          <xdr:colOff>1403350</xdr:colOff>
          <xdr:row>1</xdr:row>
          <xdr:rowOff>254000</xdr:rowOff>
        </xdr:from>
        <xdr:to>
          <xdr:col>1</xdr:col>
          <xdr:colOff>2355850</xdr:colOff>
          <xdr:row>3</xdr:row>
          <xdr:rowOff>184150</xdr:rowOff>
        </xdr:to>
        <xdr:sp macro="" textlink="">
          <xdr:nvSpPr>
            <xdr:cNvPr id="4098" name="Check Box 2" descr="English"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220306</xdr:colOff>
      <xdr:row>4</xdr:row>
      <xdr:rowOff>13110</xdr:rowOff>
    </xdr:from>
    <xdr:to>
      <xdr:col>1</xdr:col>
      <xdr:colOff>699068</xdr:colOff>
      <xdr:row>4</xdr:row>
      <xdr:rowOff>267035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2B34EEB6-BD53-4CE0-86C7-6574AD1919B1}"/>
            </a:ext>
          </a:extLst>
        </xdr:cNvPr>
        <xdr:cNvSpPr/>
      </xdr:nvSpPr>
      <xdr:spPr>
        <a:xfrm>
          <a:off x="218401" y="1226595"/>
          <a:ext cx="732127" cy="250115"/>
        </a:xfrm>
        <a:prstGeom prst="roundRect">
          <a:avLst/>
        </a:prstGeom>
        <a:solidFill>
          <a:srgbClr val="34343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t>Home</a:t>
          </a:r>
        </a:p>
      </xdr:txBody>
    </xdr:sp>
    <xdr:clientData/>
  </xdr:twoCellAnchor>
  <xdr:twoCellAnchor editAs="oneCell">
    <xdr:from>
      <xdr:col>1</xdr:col>
      <xdr:colOff>819150</xdr:colOff>
      <xdr:row>4</xdr:row>
      <xdr:rowOff>57150</xdr:rowOff>
    </xdr:from>
    <xdr:to>
      <xdr:col>1</xdr:col>
      <xdr:colOff>1106788</xdr:colOff>
      <xdr:row>4</xdr:row>
      <xdr:rowOff>249472</xdr:rowOff>
    </xdr:to>
    <xdr:pic>
      <xdr:nvPicPr>
        <xdr:cNvPr id="3" name="Imagem 2">
          <a:extLst>
            <a:ext uri="{FF2B5EF4-FFF2-40B4-BE49-F238E27FC236}">
              <a16:creationId xmlns:a16="http://schemas.microsoft.com/office/drawing/2014/main" id="{E3828454-7438-45B3-B769-17BA5D8279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 y="685800"/>
          <a:ext cx="287638" cy="192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1212850</xdr:colOff>
          <xdr:row>2</xdr:row>
          <xdr:rowOff>139700</xdr:rowOff>
        </xdr:from>
        <xdr:to>
          <xdr:col>1</xdr:col>
          <xdr:colOff>2171700</xdr:colOff>
          <xdr:row>5</xdr:row>
          <xdr:rowOff>6350</xdr:rowOff>
        </xdr:to>
        <xdr:sp macro="" textlink="">
          <xdr:nvSpPr>
            <xdr:cNvPr id="68611" name="Check Box 3" descr="English" hidden="1">
              <a:extLst>
                <a:ext uri="{63B3BB69-23CF-44E3-9099-C40C66FF867C}">
                  <a14:compatExt spid="_x0000_s68611"/>
                </a:ext>
                <a:ext uri="{FF2B5EF4-FFF2-40B4-BE49-F238E27FC236}">
                  <a16:creationId xmlns:a16="http://schemas.microsoft.com/office/drawing/2014/main" id="{00000000-0008-0000-04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xdr:from>
      <xdr:col>4</xdr:col>
      <xdr:colOff>268333</xdr:colOff>
      <xdr:row>1</xdr:row>
      <xdr:rowOff>114300</xdr:rowOff>
    </xdr:from>
    <xdr:to>
      <xdr:col>4</xdr:col>
      <xdr:colOff>617764</xdr:colOff>
      <xdr:row>2</xdr:row>
      <xdr:rowOff>66005</xdr:rowOff>
    </xdr:to>
    <xdr:pic>
      <xdr:nvPicPr>
        <xdr:cNvPr id="4" name="Imagem 3" descr="3R Petroleum: exemplo de como a Petrobrás subvaloriza a venda de seus  ativos -">
          <a:extLst>
            <a:ext uri="{FF2B5EF4-FFF2-40B4-BE49-F238E27FC236}">
              <a16:creationId xmlns:a16="http://schemas.microsoft.com/office/drawing/2014/main" id="{07AEABBE-2FD2-4E57-9F33-1D9BBAE11587}"/>
            </a:ext>
          </a:extLst>
        </xdr:cNvPr>
        <xdr:cNvPicPr>
          <a:picLocks noChangeAspect="1" noChangeArrowheads="1"/>
        </xdr:cNvPicPr>
      </xdr:nvPicPr>
      <xdr:blipFill rotWithShape="1">
        <a:blip xmlns:r="http://schemas.openxmlformats.org/officeDocument/2006/relationships" r:embed="rId3" cstate="print">
          <a:grayscl/>
          <a:extLst>
            <a:ext uri="{28A0092B-C50C-407E-A947-70E740481C1C}">
              <a14:useLocalDpi xmlns:a14="http://schemas.microsoft.com/office/drawing/2010/main" val="0"/>
            </a:ext>
          </a:extLst>
        </a:blip>
        <a:srcRect l="6518" t="28753" r="10044" b="20835"/>
        <a:stretch>
          <a:fillRect/>
        </a:stretch>
      </xdr:blipFill>
      <xdr:spPr bwMode="auto">
        <a:xfrm>
          <a:off x="6173833" y="295275"/>
          <a:ext cx="349431" cy="218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104775</xdr:colOff>
      <xdr:row>2</xdr:row>
      <xdr:rowOff>151040</xdr:rowOff>
    </xdr:from>
    <xdr:to>
      <xdr:col>4</xdr:col>
      <xdr:colOff>729615</xdr:colOff>
      <xdr:row>4</xdr:row>
      <xdr:rowOff>76247</xdr:rowOff>
    </xdr:to>
    <xdr:pic>
      <xdr:nvPicPr>
        <xdr:cNvPr id="5" name="Imagem 4" descr="Análise da Empresa ENAUTA ON (ENAT3) - Ações Bovespa | ADVFN Brasil">
          <a:extLst>
            <a:ext uri="{FF2B5EF4-FFF2-40B4-BE49-F238E27FC236}">
              <a16:creationId xmlns:a16="http://schemas.microsoft.com/office/drawing/2014/main" id="{1B60BD9E-3609-4340-8AFC-7B1EEFC84F56}"/>
            </a:ext>
          </a:extLst>
        </xdr:cNvPr>
        <xdr:cNvPicPr>
          <a:picLocks noChangeAspect="1" noChangeArrowheads="1"/>
        </xdr:cNvPicPr>
      </xdr:nvPicPr>
      <xdr:blipFill>
        <a:blip xmlns:r="http://schemas.openxmlformats.org/officeDocument/2006/relationships" r:embed="rId4" cstate="print">
          <a:grayscl/>
          <a:extLst>
            <a:ext uri="{28A0092B-C50C-407E-A947-70E740481C1C}">
              <a14:useLocalDpi xmlns:a14="http://schemas.microsoft.com/office/drawing/2010/main" val="0"/>
            </a:ext>
          </a:extLst>
        </a:blip>
        <a:srcRect/>
        <a:stretch>
          <a:fillRect/>
        </a:stretch>
      </xdr:blipFill>
      <xdr:spPr bwMode="auto">
        <a:xfrm>
          <a:off x="6010275" y="598715"/>
          <a:ext cx="624840" cy="106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4</xdr:row>
      <xdr:rowOff>53340</xdr:rowOff>
    </xdr:from>
    <xdr:to>
      <xdr:col>6</xdr:col>
      <xdr:colOff>821605</xdr:colOff>
      <xdr:row>4</xdr:row>
      <xdr:rowOff>295879</xdr:rowOff>
    </xdr:to>
    <xdr:pic>
      <xdr:nvPicPr>
        <xdr:cNvPr id="6" name="Imagem 5">
          <a:extLst>
            <a:ext uri="{FF2B5EF4-FFF2-40B4-BE49-F238E27FC236}">
              <a16:creationId xmlns:a16="http://schemas.microsoft.com/office/drawing/2014/main" id="{480A5391-F222-49B7-B370-6903D7D87AA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8078" t="14716" r="18121" b="15366"/>
        <a:stretch>
          <a:fillRect/>
        </a:stretch>
      </xdr:blipFill>
      <xdr:spPr>
        <a:xfrm>
          <a:off x="7810500" y="681990"/>
          <a:ext cx="707305" cy="242539"/>
        </a:xfrm>
        <a:prstGeom prst="rect">
          <a:avLst/>
        </a:prstGeom>
      </xdr:spPr>
    </xdr:pic>
    <xdr:clientData/>
  </xdr:twoCellAnchor>
  <xdr:twoCellAnchor>
    <xdr:from>
      <xdr:col>6</xdr:col>
      <xdr:colOff>171450</xdr:colOff>
      <xdr:row>1</xdr:row>
      <xdr:rowOff>123825</xdr:rowOff>
    </xdr:from>
    <xdr:to>
      <xdr:col>6</xdr:col>
      <xdr:colOff>726690</xdr:colOff>
      <xdr:row>2</xdr:row>
      <xdr:rowOff>59985</xdr:rowOff>
    </xdr:to>
    <xdr:sp macro="" textlink="">
      <xdr:nvSpPr>
        <xdr:cNvPr id="7" name="Seta: para a Direita Listrada 6">
          <a:extLst>
            <a:ext uri="{FF2B5EF4-FFF2-40B4-BE49-F238E27FC236}">
              <a16:creationId xmlns:a16="http://schemas.microsoft.com/office/drawing/2014/main" id="{AFEAC79C-16B7-4B5D-AFB9-9C4E7B2E39E1}"/>
            </a:ext>
          </a:extLst>
        </xdr:cNvPr>
        <xdr:cNvSpPr/>
      </xdr:nvSpPr>
      <xdr:spPr>
        <a:xfrm>
          <a:off x="7867650" y="304800"/>
          <a:ext cx="555240" cy="202860"/>
        </a:xfrm>
        <a:prstGeom prst="stripedRightArrow">
          <a:avLst/>
        </a:prstGeom>
        <a:solidFill>
          <a:schemeClr val="bg1">
            <a:lumMod val="75000"/>
          </a:schemeClr>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27941</xdr:colOff>
      <xdr:row>3</xdr:row>
      <xdr:rowOff>17356</xdr:rowOff>
    </xdr:from>
    <xdr:to>
      <xdr:col>1</xdr:col>
      <xdr:colOff>751327</xdr:colOff>
      <xdr:row>3</xdr:row>
      <xdr:rowOff>261983</xdr:rowOff>
    </xdr:to>
    <xdr:sp macro="" textlink="">
      <xdr:nvSpPr>
        <xdr:cNvPr id="2" name="Retângulo: Cantos Arredondados 2">
          <a:hlinkClick xmlns:r="http://schemas.openxmlformats.org/officeDocument/2006/relationships" r:id="rId1"/>
          <a:extLst>
            <a:ext uri="{FF2B5EF4-FFF2-40B4-BE49-F238E27FC236}">
              <a16:creationId xmlns:a16="http://schemas.microsoft.com/office/drawing/2014/main" id="{F9DE723A-5324-484B-ACC6-D022C6CCFD02}"/>
            </a:ext>
          </a:extLst>
        </xdr:cNvPr>
        <xdr:cNvSpPr/>
      </xdr:nvSpPr>
      <xdr:spPr>
        <a:xfrm>
          <a:off x="292524" y="927523"/>
          <a:ext cx="723386" cy="244627"/>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tx1"/>
              </a:solidFill>
            </a:rPr>
            <a:t>Home</a:t>
          </a:r>
        </a:p>
      </xdr:txBody>
    </xdr:sp>
    <xdr:clientData/>
  </xdr:twoCellAnchor>
  <mc:AlternateContent xmlns:mc="http://schemas.openxmlformats.org/markup-compatibility/2006">
    <mc:Choice xmlns:a14="http://schemas.microsoft.com/office/drawing/2010/main" Requires="a14">
      <xdr:twoCellAnchor editAs="oneCell">
        <xdr:from>
          <xdr:col>1</xdr:col>
          <xdr:colOff>1270000</xdr:colOff>
          <xdr:row>2</xdr:row>
          <xdr:rowOff>107950</xdr:rowOff>
        </xdr:from>
        <xdr:to>
          <xdr:col>1</xdr:col>
          <xdr:colOff>2235200</xdr:colOff>
          <xdr:row>3</xdr:row>
          <xdr:rowOff>330200</xdr:rowOff>
        </xdr:to>
        <xdr:sp macro="" textlink="">
          <xdr:nvSpPr>
            <xdr:cNvPr id="69633" name="Check Box 1" descr="English" hidden="1">
              <a:extLst>
                <a:ext uri="{63B3BB69-23CF-44E3-9099-C40C66FF867C}">
                  <a14:compatExt spid="_x0000_s69633"/>
                </a:ext>
                <a:ext uri="{FF2B5EF4-FFF2-40B4-BE49-F238E27FC236}">
                  <a16:creationId xmlns:a16="http://schemas.microsoft.com/office/drawing/2014/main" id="{00000000-0008-0000-05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1</xdr:col>
      <xdr:colOff>876300</xdr:colOff>
      <xdr:row>3</xdr:row>
      <xdr:rowOff>24765</xdr:rowOff>
    </xdr:from>
    <xdr:to>
      <xdr:col>1</xdr:col>
      <xdr:colOff>1163938</xdr:colOff>
      <xdr:row>3</xdr:row>
      <xdr:rowOff>226612</xdr:rowOff>
    </xdr:to>
    <xdr:pic>
      <xdr:nvPicPr>
        <xdr:cNvPr id="3" name="Imagem 2">
          <a:extLst>
            <a:ext uri="{FF2B5EF4-FFF2-40B4-BE49-F238E27FC236}">
              <a16:creationId xmlns:a16="http://schemas.microsoft.com/office/drawing/2014/main" id="{77A15D26-CE25-4D33-A3AF-6782CA8602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0" y="681990"/>
          <a:ext cx="283828" cy="201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3</xdr:row>
      <xdr:rowOff>133350</xdr:rowOff>
    </xdr:from>
    <xdr:to>
      <xdr:col>2</xdr:col>
      <xdr:colOff>589461</xdr:colOff>
      <xdr:row>3</xdr:row>
      <xdr:rowOff>361280</xdr:rowOff>
    </xdr:to>
    <xdr:pic>
      <xdr:nvPicPr>
        <xdr:cNvPr id="4" name="Imagem 3" descr="3R Petroleum: exemplo de como a Petrobrás subvaloriza a venda de seus  ativos -">
          <a:extLst>
            <a:ext uri="{FF2B5EF4-FFF2-40B4-BE49-F238E27FC236}">
              <a16:creationId xmlns:a16="http://schemas.microsoft.com/office/drawing/2014/main" id="{30D49040-AD06-4C4F-88E1-8B7ED8D498DC}"/>
            </a:ext>
          </a:extLst>
        </xdr:cNvPr>
        <xdr:cNvPicPr>
          <a:picLocks noChangeAspect="1" noChangeArrowheads="1"/>
        </xdr:cNvPicPr>
      </xdr:nvPicPr>
      <xdr:blipFill rotWithShape="1">
        <a:blip xmlns:r="http://schemas.openxmlformats.org/officeDocument/2006/relationships" r:embed="rId3" cstate="print">
          <a:grayscl/>
          <a:extLst>
            <a:ext uri="{28A0092B-C50C-407E-A947-70E740481C1C}">
              <a14:useLocalDpi xmlns:a14="http://schemas.microsoft.com/office/drawing/2010/main" val="0"/>
            </a:ext>
          </a:extLst>
        </a:blip>
        <a:srcRect l="6518" t="28753" r="10044" b="20835"/>
        <a:stretch>
          <a:fillRect/>
        </a:stretch>
      </xdr:blipFill>
      <xdr:spPr bwMode="auto">
        <a:xfrm>
          <a:off x="4943475" y="790575"/>
          <a:ext cx="33228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226695</xdr:colOff>
      <xdr:row>3</xdr:row>
      <xdr:rowOff>120015</xdr:rowOff>
    </xdr:from>
    <xdr:to>
      <xdr:col>3</xdr:col>
      <xdr:colOff>558981</xdr:colOff>
      <xdr:row>3</xdr:row>
      <xdr:rowOff>355565</xdr:rowOff>
    </xdr:to>
    <xdr:pic>
      <xdr:nvPicPr>
        <xdr:cNvPr id="5" name="Imagem 4" descr="3R Petroleum: exemplo de como a Petrobrás subvaloriza a venda de seus  ativos -">
          <a:extLst>
            <a:ext uri="{FF2B5EF4-FFF2-40B4-BE49-F238E27FC236}">
              <a16:creationId xmlns:a16="http://schemas.microsoft.com/office/drawing/2014/main" id="{6B5483DA-B926-4EA6-B00C-FCC0C94E0DA5}"/>
            </a:ext>
          </a:extLst>
        </xdr:cNvPr>
        <xdr:cNvPicPr>
          <a:picLocks noChangeAspect="1" noChangeArrowheads="1"/>
        </xdr:cNvPicPr>
      </xdr:nvPicPr>
      <xdr:blipFill rotWithShape="1">
        <a:blip xmlns:r="http://schemas.openxmlformats.org/officeDocument/2006/relationships" r:embed="rId4" cstate="print">
          <a:grayscl/>
          <a:extLst>
            <a:ext uri="{28A0092B-C50C-407E-A947-70E740481C1C}">
              <a14:useLocalDpi xmlns:a14="http://schemas.microsoft.com/office/drawing/2010/main" val="0"/>
            </a:ext>
          </a:extLst>
        </a:blip>
        <a:srcRect l="6518" t="28753" r="10044" b="20835"/>
        <a:stretch>
          <a:fillRect/>
        </a:stretch>
      </xdr:blipFill>
      <xdr:spPr bwMode="auto">
        <a:xfrm>
          <a:off x="5770245" y="777240"/>
          <a:ext cx="332286" cy="23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217170</xdr:colOff>
      <xdr:row>3</xdr:row>
      <xdr:rowOff>102870</xdr:rowOff>
    </xdr:from>
    <xdr:to>
      <xdr:col>4</xdr:col>
      <xdr:colOff>549456</xdr:colOff>
      <xdr:row>3</xdr:row>
      <xdr:rowOff>330800</xdr:rowOff>
    </xdr:to>
    <xdr:pic>
      <xdr:nvPicPr>
        <xdr:cNvPr id="6" name="Imagem 5" descr="3R Petroleum: exemplo de como a Petrobrás subvaloriza a venda de seus  ativos -">
          <a:extLst>
            <a:ext uri="{FF2B5EF4-FFF2-40B4-BE49-F238E27FC236}">
              <a16:creationId xmlns:a16="http://schemas.microsoft.com/office/drawing/2014/main" id="{A3715647-6602-40C2-978A-BCA5D15A3B9E}"/>
            </a:ext>
          </a:extLst>
        </xdr:cNvPr>
        <xdr:cNvPicPr>
          <a:picLocks noChangeAspect="1" noChangeArrowheads="1"/>
        </xdr:cNvPicPr>
      </xdr:nvPicPr>
      <xdr:blipFill rotWithShape="1">
        <a:blip xmlns:r="http://schemas.openxmlformats.org/officeDocument/2006/relationships" r:embed="rId5" cstate="print">
          <a:grayscl/>
          <a:extLst>
            <a:ext uri="{28A0092B-C50C-407E-A947-70E740481C1C}">
              <a14:useLocalDpi xmlns:a14="http://schemas.microsoft.com/office/drawing/2010/main" val="0"/>
            </a:ext>
          </a:extLst>
        </a:blip>
        <a:srcRect l="6518" t="28753" r="10044" b="20835"/>
        <a:stretch>
          <a:fillRect/>
        </a:stretch>
      </xdr:blipFill>
      <xdr:spPr bwMode="auto">
        <a:xfrm>
          <a:off x="6617970" y="760095"/>
          <a:ext cx="33228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224790</xdr:colOff>
      <xdr:row>3</xdr:row>
      <xdr:rowOff>129540</xdr:rowOff>
    </xdr:from>
    <xdr:to>
      <xdr:col>5</xdr:col>
      <xdr:colOff>564696</xdr:colOff>
      <xdr:row>3</xdr:row>
      <xdr:rowOff>355565</xdr:rowOff>
    </xdr:to>
    <xdr:pic>
      <xdr:nvPicPr>
        <xdr:cNvPr id="7" name="Imagem 6" descr="3R Petroleum: exemplo de como a Petrobrás subvaloriza a venda de seus  ativos -">
          <a:extLst>
            <a:ext uri="{FF2B5EF4-FFF2-40B4-BE49-F238E27FC236}">
              <a16:creationId xmlns:a16="http://schemas.microsoft.com/office/drawing/2014/main" id="{A522EF70-7057-4ADB-B629-F093241FF5C2}"/>
            </a:ext>
          </a:extLst>
        </xdr:cNvPr>
        <xdr:cNvPicPr>
          <a:picLocks noChangeAspect="1" noChangeArrowheads="1"/>
        </xdr:cNvPicPr>
      </xdr:nvPicPr>
      <xdr:blipFill rotWithShape="1">
        <a:blip xmlns:r="http://schemas.openxmlformats.org/officeDocument/2006/relationships" r:embed="rId5" cstate="print">
          <a:grayscl/>
          <a:extLst>
            <a:ext uri="{28A0092B-C50C-407E-A947-70E740481C1C}">
              <a14:useLocalDpi xmlns:a14="http://schemas.microsoft.com/office/drawing/2010/main" val="0"/>
            </a:ext>
          </a:extLst>
        </a:blip>
        <a:srcRect l="6518" t="28753" r="10044" b="20835"/>
        <a:stretch>
          <a:fillRect/>
        </a:stretch>
      </xdr:blipFill>
      <xdr:spPr bwMode="auto">
        <a:xfrm>
          <a:off x="7482840" y="786765"/>
          <a:ext cx="339906" cy="22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224790</xdr:colOff>
      <xdr:row>3</xdr:row>
      <xdr:rowOff>114300</xdr:rowOff>
    </xdr:from>
    <xdr:to>
      <xdr:col>6</xdr:col>
      <xdr:colOff>555171</xdr:colOff>
      <xdr:row>3</xdr:row>
      <xdr:rowOff>342230</xdr:rowOff>
    </xdr:to>
    <xdr:pic>
      <xdr:nvPicPr>
        <xdr:cNvPr id="8" name="Imagem 7" descr="3R Petroleum: exemplo de como a Petrobrás subvaloriza a venda de seus  ativos -">
          <a:extLst>
            <a:ext uri="{FF2B5EF4-FFF2-40B4-BE49-F238E27FC236}">
              <a16:creationId xmlns:a16="http://schemas.microsoft.com/office/drawing/2014/main" id="{156DE99F-7A89-4718-A284-59889EB84E29}"/>
            </a:ext>
          </a:extLst>
        </xdr:cNvPr>
        <xdr:cNvPicPr>
          <a:picLocks noChangeAspect="1" noChangeArrowheads="1"/>
        </xdr:cNvPicPr>
      </xdr:nvPicPr>
      <xdr:blipFill rotWithShape="1">
        <a:blip xmlns:r="http://schemas.openxmlformats.org/officeDocument/2006/relationships" r:embed="rId6" cstate="print">
          <a:grayscl/>
          <a:extLst>
            <a:ext uri="{28A0092B-C50C-407E-A947-70E740481C1C}">
              <a14:useLocalDpi xmlns:a14="http://schemas.microsoft.com/office/drawing/2010/main" val="0"/>
            </a:ext>
          </a:extLst>
        </a:blip>
        <a:srcRect l="6518" t="28753" r="10044" b="20835"/>
        <a:stretch>
          <a:fillRect/>
        </a:stretch>
      </xdr:blipFill>
      <xdr:spPr bwMode="auto">
        <a:xfrm>
          <a:off x="8340090" y="771525"/>
          <a:ext cx="330381"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205740</xdr:colOff>
      <xdr:row>3</xdr:row>
      <xdr:rowOff>123825</xdr:rowOff>
    </xdr:from>
    <xdr:to>
      <xdr:col>7</xdr:col>
      <xdr:colOff>536121</xdr:colOff>
      <xdr:row>3</xdr:row>
      <xdr:rowOff>351755</xdr:rowOff>
    </xdr:to>
    <xdr:pic>
      <xdr:nvPicPr>
        <xdr:cNvPr id="9" name="Imagem 8" descr="3R Petroleum: exemplo de como a Petrobrás subvaloriza a venda de seus  ativos -">
          <a:extLst>
            <a:ext uri="{FF2B5EF4-FFF2-40B4-BE49-F238E27FC236}">
              <a16:creationId xmlns:a16="http://schemas.microsoft.com/office/drawing/2014/main" id="{2834B6F9-8015-4B31-8FCD-FA25364E69CE}"/>
            </a:ext>
          </a:extLst>
        </xdr:cNvPr>
        <xdr:cNvPicPr>
          <a:picLocks noChangeAspect="1" noChangeArrowheads="1"/>
        </xdr:cNvPicPr>
      </xdr:nvPicPr>
      <xdr:blipFill rotWithShape="1">
        <a:blip xmlns:r="http://schemas.openxmlformats.org/officeDocument/2006/relationships" r:embed="rId6" cstate="print">
          <a:grayscl/>
          <a:extLst>
            <a:ext uri="{28A0092B-C50C-407E-A947-70E740481C1C}">
              <a14:useLocalDpi xmlns:a14="http://schemas.microsoft.com/office/drawing/2010/main" val="0"/>
            </a:ext>
          </a:extLst>
        </a:blip>
        <a:srcRect l="6518" t="28753" r="10044" b="20835"/>
        <a:stretch>
          <a:fillRect/>
        </a:stretch>
      </xdr:blipFill>
      <xdr:spPr bwMode="auto">
        <a:xfrm>
          <a:off x="9178290" y="781050"/>
          <a:ext cx="330381"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219075</xdr:colOff>
      <xdr:row>3</xdr:row>
      <xdr:rowOff>114300</xdr:rowOff>
    </xdr:from>
    <xdr:to>
      <xdr:col>8</xdr:col>
      <xdr:colOff>555171</xdr:colOff>
      <xdr:row>3</xdr:row>
      <xdr:rowOff>342230</xdr:rowOff>
    </xdr:to>
    <xdr:pic>
      <xdr:nvPicPr>
        <xdr:cNvPr id="10" name="Imagem 9" descr="3R Petroleum: exemplo de como a Petrobrás subvaloriza a venda de seus  ativos -">
          <a:extLst>
            <a:ext uri="{FF2B5EF4-FFF2-40B4-BE49-F238E27FC236}">
              <a16:creationId xmlns:a16="http://schemas.microsoft.com/office/drawing/2014/main" id="{8FD8DC44-6A1E-42C5-9B15-F8546C3D1ED2}"/>
            </a:ext>
          </a:extLst>
        </xdr:cNvPr>
        <xdr:cNvPicPr>
          <a:picLocks noChangeAspect="1" noChangeArrowheads="1"/>
        </xdr:cNvPicPr>
      </xdr:nvPicPr>
      <xdr:blipFill rotWithShape="1">
        <a:blip xmlns:r="http://schemas.openxmlformats.org/officeDocument/2006/relationships" r:embed="rId7" cstate="print">
          <a:grayscl/>
          <a:extLst>
            <a:ext uri="{28A0092B-C50C-407E-A947-70E740481C1C}">
              <a14:useLocalDpi xmlns:a14="http://schemas.microsoft.com/office/drawing/2010/main" val="0"/>
            </a:ext>
          </a:extLst>
        </a:blip>
        <a:srcRect l="6518" t="28753" r="10044" b="20835"/>
        <a:stretch>
          <a:fillRect/>
        </a:stretch>
      </xdr:blipFill>
      <xdr:spPr bwMode="auto">
        <a:xfrm>
          <a:off x="10048875" y="771525"/>
          <a:ext cx="33609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217170</xdr:colOff>
      <xdr:row>3</xdr:row>
      <xdr:rowOff>123825</xdr:rowOff>
    </xdr:from>
    <xdr:to>
      <xdr:col>9</xdr:col>
      <xdr:colOff>549456</xdr:colOff>
      <xdr:row>3</xdr:row>
      <xdr:rowOff>351755</xdr:rowOff>
    </xdr:to>
    <xdr:pic>
      <xdr:nvPicPr>
        <xdr:cNvPr id="11" name="Imagem 10" descr="3R Petroleum: exemplo de como a Petrobrás subvaloriza a venda de seus  ativos -">
          <a:extLst>
            <a:ext uri="{FF2B5EF4-FFF2-40B4-BE49-F238E27FC236}">
              <a16:creationId xmlns:a16="http://schemas.microsoft.com/office/drawing/2014/main" id="{B59ABEB3-BA7A-4687-8A71-08FED3FFF682}"/>
            </a:ext>
          </a:extLst>
        </xdr:cNvPr>
        <xdr:cNvPicPr>
          <a:picLocks noChangeAspect="1" noChangeArrowheads="1"/>
        </xdr:cNvPicPr>
      </xdr:nvPicPr>
      <xdr:blipFill rotWithShape="1">
        <a:blip xmlns:r="http://schemas.openxmlformats.org/officeDocument/2006/relationships" r:embed="rId8" cstate="print">
          <a:grayscl/>
          <a:extLst>
            <a:ext uri="{28A0092B-C50C-407E-A947-70E740481C1C}">
              <a14:useLocalDpi xmlns:a14="http://schemas.microsoft.com/office/drawing/2010/main" val="0"/>
            </a:ext>
          </a:extLst>
        </a:blip>
        <a:srcRect l="6518" t="28753" r="10044" b="20835"/>
        <a:stretch>
          <a:fillRect/>
        </a:stretch>
      </xdr:blipFill>
      <xdr:spPr bwMode="auto">
        <a:xfrm>
          <a:off x="10904220" y="781050"/>
          <a:ext cx="33228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234315</xdr:colOff>
      <xdr:row>3</xdr:row>
      <xdr:rowOff>125730</xdr:rowOff>
    </xdr:from>
    <xdr:to>
      <xdr:col>10</xdr:col>
      <xdr:colOff>574221</xdr:colOff>
      <xdr:row>3</xdr:row>
      <xdr:rowOff>353660</xdr:rowOff>
    </xdr:to>
    <xdr:pic>
      <xdr:nvPicPr>
        <xdr:cNvPr id="12" name="Imagem 11" descr="3R Petroleum: exemplo de como a Petrobrás subvaloriza a venda de seus  ativos -">
          <a:extLst>
            <a:ext uri="{FF2B5EF4-FFF2-40B4-BE49-F238E27FC236}">
              <a16:creationId xmlns:a16="http://schemas.microsoft.com/office/drawing/2014/main" id="{B368A90E-8A1E-43D5-8986-F2F71127E92A}"/>
            </a:ext>
          </a:extLst>
        </xdr:cNvPr>
        <xdr:cNvPicPr>
          <a:picLocks noChangeAspect="1" noChangeArrowheads="1"/>
        </xdr:cNvPicPr>
      </xdr:nvPicPr>
      <xdr:blipFill rotWithShape="1">
        <a:blip xmlns:r="http://schemas.openxmlformats.org/officeDocument/2006/relationships" r:embed="rId5" cstate="print">
          <a:grayscl/>
          <a:extLst>
            <a:ext uri="{28A0092B-C50C-407E-A947-70E740481C1C}">
              <a14:useLocalDpi xmlns:a14="http://schemas.microsoft.com/office/drawing/2010/main" val="0"/>
            </a:ext>
          </a:extLst>
        </a:blip>
        <a:srcRect l="6518" t="28753" r="10044" b="20835"/>
        <a:stretch>
          <a:fillRect/>
        </a:stretch>
      </xdr:blipFill>
      <xdr:spPr bwMode="auto">
        <a:xfrm>
          <a:off x="11778615" y="782955"/>
          <a:ext cx="33990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207645</xdr:colOff>
      <xdr:row>3</xdr:row>
      <xdr:rowOff>120015</xdr:rowOff>
    </xdr:from>
    <xdr:to>
      <xdr:col>11</xdr:col>
      <xdr:colOff>539931</xdr:colOff>
      <xdr:row>3</xdr:row>
      <xdr:rowOff>346040</xdr:rowOff>
    </xdr:to>
    <xdr:pic>
      <xdr:nvPicPr>
        <xdr:cNvPr id="13" name="Imagem 12" descr="3R Petroleum: exemplo de como a Petrobrás subvaloriza a venda de seus  ativos -">
          <a:extLst>
            <a:ext uri="{FF2B5EF4-FFF2-40B4-BE49-F238E27FC236}">
              <a16:creationId xmlns:a16="http://schemas.microsoft.com/office/drawing/2014/main" id="{25B6DC06-8562-4211-A90D-73B45703F180}"/>
            </a:ext>
          </a:extLst>
        </xdr:cNvPr>
        <xdr:cNvPicPr>
          <a:picLocks noChangeAspect="1" noChangeArrowheads="1"/>
        </xdr:cNvPicPr>
      </xdr:nvPicPr>
      <xdr:blipFill rotWithShape="1">
        <a:blip xmlns:r="http://schemas.openxmlformats.org/officeDocument/2006/relationships" r:embed="rId9" cstate="print">
          <a:grayscl/>
          <a:extLst>
            <a:ext uri="{28A0092B-C50C-407E-A947-70E740481C1C}">
              <a14:useLocalDpi xmlns:a14="http://schemas.microsoft.com/office/drawing/2010/main" val="0"/>
            </a:ext>
          </a:extLst>
        </a:blip>
        <a:srcRect l="6518" t="28753" r="10044" b="20835"/>
        <a:stretch>
          <a:fillRect/>
        </a:stretch>
      </xdr:blipFill>
      <xdr:spPr bwMode="auto">
        <a:xfrm>
          <a:off x="12609195" y="777240"/>
          <a:ext cx="332286" cy="22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230505</xdr:colOff>
      <xdr:row>3</xdr:row>
      <xdr:rowOff>112395</xdr:rowOff>
    </xdr:from>
    <xdr:to>
      <xdr:col>12</xdr:col>
      <xdr:colOff>562791</xdr:colOff>
      <xdr:row>3</xdr:row>
      <xdr:rowOff>340325</xdr:rowOff>
    </xdr:to>
    <xdr:pic>
      <xdr:nvPicPr>
        <xdr:cNvPr id="14" name="Imagem 13" descr="3R Petroleum: exemplo de como a Petrobrás subvaloriza a venda de seus  ativos -">
          <a:extLst>
            <a:ext uri="{FF2B5EF4-FFF2-40B4-BE49-F238E27FC236}">
              <a16:creationId xmlns:a16="http://schemas.microsoft.com/office/drawing/2014/main" id="{A297EAB6-E73A-45E7-82C1-5FE567C462D3}"/>
            </a:ext>
          </a:extLst>
        </xdr:cNvPr>
        <xdr:cNvPicPr>
          <a:picLocks noChangeAspect="1" noChangeArrowheads="1"/>
        </xdr:cNvPicPr>
      </xdr:nvPicPr>
      <xdr:blipFill rotWithShape="1">
        <a:blip xmlns:r="http://schemas.openxmlformats.org/officeDocument/2006/relationships" r:embed="rId10" cstate="print">
          <a:grayscl/>
          <a:extLst>
            <a:ext uri="{28A0092B-C50C-407E-A947-70E740481C1C}">
              <a14:useLocalDpi xmlns:a14="http://schemas.microsoft.com/office/drawing/2010/main" val="0"/>
            </a:ext>
          </a:extLst>
        </a:blip>
        <a:srcRect l="6518" t="28753" r="10044" b="20835"/>
        <a:stretch>
          <a:fillRect/>
        </a:stretch>
      </xdr:blipFill>
      <xdr:spPr bwMode="auto">
        <a:xfrm>
          <a:off x="13489305" y="769620"/>
          <a:ext cx="33228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230505</xdr:colOff>
      <xdr:row>3</xdr:row>
      <xdr:rowOff>112395</xdr:rowOff>
    </xdr:from>
    <xdr:to>
      <xdr:col>13</xdr:col>
      <xdr:colOff>562791</xdr:colOff>
      <xdr:row>3</xdr:row>
      <xdr:rowOff>340325</xdr:rowOff>
    </xdr:to>
    <xdr:pic>
      <xdr:nvPicPr>
        <xdr:cNvPr id="15" name="Imagem 14" descr="3R Petroleum: exemplo de como a Petrobrás subvaloriza a venda de seus  ativos -">
          <a:extLst>
            <a:ext uri="{FF2B5EF4-FFF2-40B4-BE49-F238E27FC236}">
              <a16:creationId xmlns:a16="http://schemas.microsoft.com/office/drawing/2014/main" id="{10FCD388-3C2E-4B6B-BE2F-8D7AC59AA8C2}"/>
            </a:ext>
          </a:extLst>
        </xdr:cNvPr>
        <xdr:cNvPicPr>
          <a:picLocks noChangeAspect="1" noChangeArrowheads="1"/>
        </xdr:cNvPicPr>
      </xdr:nvPicPr>
      <xdr:blipFill rotWithShape="1">
        <a:blip xmlns:r="http://schemas.openxmlformats.org/officeDocument/2006/relationships" r:embed="rId10" cstate="print">
          <a:grayscl/>
          <a:extLst>
            <a:ext uri="{28A0092B-C50C-407E-A947-70E740481C1C}">
              <a14:useLocalDpi xmlns:a14="http://schemas.microsoft.com/office/drawing/2010/main" val="0"/>
            </a:ext>
          </a:extLst>
        </a:blip>
        <a:srcRect l="6518" t="28753" r="10044" b="20835"/>
        <a:stretch>
          <a:fillRect/>
        </a:stretch>
      </xdr:blipFill>
      <xdr:spPr bwMode="auto">
        <a:xfrm>
          <a:off x="14346555" y="769620"/>
          <a:ext cx="33228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230505</xdr:colOff>
      <xdr:row>3</xdr:row>
      <xdr:rowOff>112395</xdr:rowOff>
    </xdr:from>
    <xdr:to>
      <xdr:col>13</xdr:col>
      <xdr:colOff>564696</xdr:colOff>
      <xdr:row>3</xdr:row>
      <xdr:rowOff>340325</xdr:rowOff>
    </xdr:to>
    <xdr:pic>
      <xdr:nvPicPr>
        <xdr:cNvPr id="16" name="Imagem 15" descr="3R Petroleum: exemplo de como a Petrobrás subvaloriza a venda de seus  ativos -">
          <a:extLst>
            <a:ext uri="{FF2B5EF4-FFF2-40B4-BE49-F238E27FC236}">
              <a16:creationId xmlns:a16="http://schemas.microsoft.com/office/drawing/2014/main" id="{4AEFA7E6-916D-483D-9E54-D7875CB1B62B}"/>
            </a:ext>
          </a:extLst>
        </xdr:cNvPr>
        <xdr:cNvPicPr>
          <a:picLocks noChangeAspect="1" noChangeArrowheads="1"/>
        </xdr:cNvPicPr>
      </xdr:nvPicPr>
      <xdr:blipFill rotWithShape="1">
        <a:blip xmlns:r="http://schemas.openxmlformats.org/officeDocument/2006/relationships" r:embed="rId7" cstate="print">
          <a:grayscl/>
          <a:extLst>
            <a:ext uri="{28A0092B-C50C-407E-A947-70E740481C1C}">
              <a14:useLocalDpi xmlns:a14="http://schemas.microsoft.com/office/drawing/2010/main" val="0"/>
            </a:ext>
          </a:extLst>
        </a:blip>
        <a:srcRect l="6518" t="28753" r="10044" b="20835"/>
        <a:stretch>
          <a:fillRect/>
        </a:stretch>
      </xdr:blipFill>
      <xdr:spPr bwMode="auto">
        <a:xfrm>
          <a:off x="14346555" y="769620"/>
          <a:ext cx="334191"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228600</xdr:colOff>
      <xdr:row>3</xdr:row>
      <xdr:rowOff>114300</xdr:rowOff>
    </xdr:from>
    <xdr:to>
      <xdr:col>14</xdr:col>
      <xdr:colOff>560886</xdr:colOff>
      <xdr:row>3</xdr:row>
      <xdr:rowOff>342230</xdr:rowOff>
    </xdr:to>
    <xdr:pic>
      <xdr:nvPicPr>
        <xdr:cNvPr id="17" name="Imagem 16" descr="3R Petroleum: exemplo de como a Petrobrás subvaloriza a venda de seus  ativos -">
          <a:extLst>
            <a:ext uri="{FF2B5EF4-FFF2-40B4-BE49-F238E27FC236}">
              <a16:creationId xmlns:a16="http://schemas.microsoft.com/office/drawing/2014/main" id="{DFA2AF6A-424E-4314-8F76-467E5F7AC0AA}"/>
            </a:ext>
          </a:extLst>
        </xdr:cNvPr>
        <xdr:cNvPicPr>
          <a:picLocks noChangeAspect="1" noChangeArrowheads="1"/>
        </xdr:cNvPicPr>
      </xdr:nvPicPr>
      <xdr:blipFill rotWithShape="1">
        <a:blip xmlns:r="http://schemas.openxmlformats.org/officeDocument/2006/relationships" r:embed="rId10" cstate="print">
          <a:grayscl/>
          <a:extLst>
            <a:ext uri="{28A0092B-C50C-407E-A947-70E740481C1C}">
              <a14:useLocalDpi xmlns:a14="http://schemas.microsoft.com/office/drawing/2010/main" val="0"/>
            </a:ext>
          </a:extLst>
        </a:blip>
        <a:srcRect l="6518" t="28753" r="10044" b="20835"/>
        <a:stretch>
          <a:fillRect/>
        </a:stretch>
      </xdr:blipFill>
      <xdr:spPr bwMode="auto">
        <a:xfrm>
          <a:off x="15201900" y="771525"/>
          <a:ext cx="33228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257175</xdr:colOff>
      <xdr:row>3</xdr:row>
      <xdr:rowOff>114300</xdr:rowOff>
    </xdr:from>
    <xdr:to>
      <xdr:col>15</xdr:col>
      <xdr:colOff>589461</xdr:colOff>
      <xdr:row>3</xdr:row>
      <xdr:rowOff>342230</xdr:rowOff>
    </xdr:to>
    <xdr:pic>
      <xdr:nvPicPr>
        <xdr:cNvPr id="18" name="Imagem 17" descr="3R Petroleum: exemplo de como a Petrobrás subvaloriza a venda de seus  ativos -">
          <a:extLst>
            <a:ext uri="{FF2B5EF4-FFF2-40B4-BE49-F238E27FC236}">
              <a16:creationId xmlns:a16="http://schemas.microsoft.com/office/drawing/2014/main" id="{DBA16DB5-A323-4879-A975-DA9DC9F4B1A3}"/>
            </a:ext>
          </a:extLst>
        </xdr:cNvPr>
        <xdr:cNvPicPr>
          <a:picLocks noChangeAspect="1" noChangeArrowheads="1"/>
        </xdr:cNvPicPr>
      </xdr:nvPicPr>
      <xdr:blipFill rotWithShape="1">
        <a:blip xmlns:r="http://schemas.openxmlformats.org/officeDocument/2006/relationships" r:embed="rId11" cstate="print">
          <a:grayscl/>
          <a:extLst>
            <a:ext uri="{28A0092B-C50C-407E-A947-70E740481C1C}">
              <a14:useLocalDpi xmlns:a14="http://schemas.microsoft.com/office/drawing/2010/main" val="0"/>
            </a:ext>
          </a:extLst>
        </a:blip>
        <a:srcRect l="6518" t="28753" r="10044" b="20835"/>
        <a:stretch>
          <a:fillRect/>
        </a:stretch>
      </xdr:blipFill>
      <xdr:spPr bwMode="auto">
        <a:xfrm>
          <a:off x="16087725" y="771525"/>
          <a:ext cx="33228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236220</xdr:colOff>
      <xdr:row>3</xdr:row>
      <xdr:rowOff>104775</xdr:rowOff>
    </xdr:from>
    <xdr:to>
      <xdr:col>16</xdr:col>
      <xdr:colOff>568506</xdr:colOff>
      <xdr:row>3</xdr:row>
      <xdr:rowOff>332705</xdr:rowOff>
    </xdr:to>
    <xdr:pic>
      <xdr:nvPicPr>
        <xdr:cNvPr id="19" name="Imagem 18" descr="3R Petroleum: exemplo de como a Petrobrás subvaloriza a venda de seus  ativos -">
          <a:extLst>
            <a:ext uri="{FF2B5EF4-FFF2-40B4-BE49-F238E27FC236}">
              <a16:creationId xmlns:a16="http://schemas.microsoft.com/office/drawing/2014/main" id="{30A142F7-3C8C-4D29-8B4E-765225319595}"/>
            </a:ext>
          </a:extLst>
        </xdr:cNvPr>
        <xdr:cNvPicPr>
          <a:picLocks noChangeAspect="1" noChangeArrowheads="1"/>
        </xdr:cNvPicPr>
      </xdr:nvPicPr>
      <xdr:blipFill rotWithShape="1">
        <a:blip xmlns:r="http://schemas.openxmlformats.org/officeDocument/2006/relationships" r:embed="rId10" cstate="print">
          <a:grayscl/>
          <a:extLst>
            <a:ext uri="{28A0092B-C50C-407E-A947-70E740481C1C}">
              <a14:useLocalDpi xmlns:a14="http://schemas.microsoft.com/office/drawing/2010/main" val="0"/>
            </a:ext>
          </a:extLst>
        </a:blip>
        <a:srcRect l="6518" t="28753" r="10044" b="20835"/>
        <a:stretch>
          <a:fillRect/>
        </a:stretch>
      </xdr:blipFill>
      <xdr:spPr bwMode="auto">
        <a:xfrm>
          <a:off x="16962120" y="762000"/>
          <a:ext cx="33228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238125</xdr:colOff>
      <xdr:row>3</xdr:row>
      <xdr:rowOff>83820</xdr:rowOff>
    </xdr:from>
    <xdr:to>
      <xdr:col>17</xdr:col>
      <xdr:colOff>570411</xdr:colOff>
      <xdr:row>3</xdr:row>
      <xdr:rowOff>311750</xdr:rowOff>
    </xdr:to>
    <xdr:pic>
      <xdr:nvPicPr>
        <xdr:cNvPr id="20" name="Imagem 19" descr="3R Petroleum: exemplo de como a Petrobrás subvaloriza a venda de seus  ativos -">
          <a:extLst>
            <a:ext uri="{FF2B5EF4-FFF2-40B4-BE49-F238E27FC236}">
              <a16:creationId xmlns:a16="http://schemas.microsoft.com/office/drawing/2014/main" id="{C0E5E690-90D8-4F80-B5F8-70E537536452}"/>
            </a:ext>
          </a:extLst>
        </xdr:cNvPr>
        <xdr:cNvPicPr>
          <a:picLocks noChangeAspect="1" noChangeArrowheads="1"/>
        </xdr:cNvPicPr>
      </xdr:nvPicPr>
      <xdr:blipFill rotWithShape="1">
        <a:blip xmlns:r="http://schemas.openxmlformats.org/officeDocument/2006/relationships" r:embed="rId10" cstate="print">
          <a:grayscl/>
          <a:extLst>
            <a:ext uri="{28A0092B-C50C-407E-A947-70E740481C1C}">
              <a14:useLocalDpi xmlns:a14="http://schemas.microsoft.com/office/drawing/2010/main" val="0"/>
            </a:ext>
          </a:extLst>
        </a:blip>
        <a:srcRect l="6518" t="28753" r="10044" b="20835"/>
        <a:stretch>
          <a:fillRect/>
        </a:stretch>
      </xdr:blipFill>
      <xdr:spPr bwMode="auto">
        <a:xfrm>
          <a:off x="17859375" y="741045"/>
          <a:ext cx="332286"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238125</xdr:colOff>
      <xdr:row>3</xdr:row>
      <xdr:rowOff>83820</xdr:rowOff>
    </xdr:from>
    <xdr:to>
      <xdr:col>17</xdr:col>
      <xdr:colOff>572316</xdr:colOff>
      <xdr:row>3</xdr:row>
      <xdr:rowOff>311750</xdr:rowOff>
    </xdr:to>
    <xdr:pic>
      <xdr:nvPicPr>
        <xdr:cNvPr id="21" name="Imagem 20" descr="3R Petroleum: exemplo de como a Petrobrás subvaloriza a venda de seus  ativos -">
          <a:extLst>
            <a:ext uri="{FF2B5EF4-FFF2-40B4-BE49-F238E27FC236}">
              <a16:creationId xmlns:a16="http://schemas.microsoft.com/office/drawing/2014/main" id="{87AB77FD-A983-4185-BB5D-C7D33317B6CE}"/>
            </a:ext>
          </a:extLst>
        </xdr:cNvPr>
        <xdr:cNvPicPr>
          <a:picLocks noChangeAspect="1" noChangeArrowheads="1"/>
        </xdr:cNvPicPr>
      </xdr:nvPicPr>
      <xdr:blipFill rotWithShape="1">
        <a:blip xmlns:r="http://schemas.openxmlformats.org/officeDocument/2006/relationships" r:embed="rId7" cstate="print">
          <a:grayscl/>
          <a:extLst>
            <a:ext uri="{28A0092B-C50C-407E-A947-70E740481C1C}">
              <a14:useLocalDpi xmlns:a14="http://schemas.microsoft.com/office/drawing/2010/main" val="0"/>
            </a:ext>
          </a:extLst>
        </a:blip>
        <a:srcRect l="6518" t="28753" r="10044" b="20835"/>
        <a:stretch>
          <a:fillRect/>
        </a:stretch>
      </xdr:blipFill>
      <xdr:spPr bwMode="auto">
        <a:xfrm>
          <a:off x="17859375" y="741045"/>
          <a:ext cx="334191" cy="22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106680</xdr:colOff>
      <xdr:row>3</xdr:row>
      <xdr:rowOff>26670</xdr:rowOff>
    </xdr:from>
    <xdr:to>
      <xdr:col>19</xdr:col>
      <xdr:colOff>819700</xdr:colOff>
      <xdr:row>3</xdr:row>
      <xdr:rowOff>276829</xdr:rowOff>
    </xdr:to>
    <xdr:pic>
      <xdr:nvPicPr>
        <xdr:cNvPr id="22" name="Imagem 21">
          <a:extLst>
            <a:ext uri="{FF2B5EF4-FFF2-40B4-BE49-F238E27FC236}">
              <a16:creationId xmlns:a16="http://schemas.microsoft.com/office/drawing/2014/main" id="{1C23F26E-004B-46FB-A6D6-81FBCAE5440D}"/>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078" t="14716" r="18121" b="15366"/>
        <a:stretch>
          <a:fillRect/>
        </a:stretch>
      </xdr:blipFill>
      <xdr:spPr>
        <a:xfrm>
          <a:off x="19537680" y="683895"/>
          <a:ext cx="713020" cy="250159"/>
        </a:xfrm>
        <a:prstGeom prst="rect">
          <a:avLst/>
        </a:prstGeom>
      </xdr:spPr>
    </xdr:pic>
    <xdr:clientData/>
  </xdr:twoCellAnchor>
  <xdr:twoCellAnchor>
    <xdr:from>
      <xdr:col>18</xdr:col>
      <xdr:colOff>293098</xdr:colOff>
      <xdr:row>2</xdr:row>
      <xdr:rowOff>110490</xdr:rowOff>
    </xdr:from>
    <xdr:to>
      <xdr:col>18</xdr:col>
      <xdr:colOff>631099</xdr:colOff>
      <xdr:row>3</xdr:row>
      <xdr:rowOff>149825</xdr:rowOff>
    </xdr:to>
    <xdr:pic>
      <xdr:nvPicPr>
        <xdr:cNvPr id="23" name="Imagem 22" descr="3R Petroleum: exemplo de como a Petrobrás subvaloriza a venda de seus  ativos -">
          <a:extLst>
            <a:ext uri="{FF2B5EF4-FFF2-40B4-BE49-F238E27FC236}">
              <a16:creationId xmlns:a16="http://schemas.microsoft.com/office/drawing/2014/main" id="{5771D953-110D-4834-B6A7-26698FD84E5A}"/>
            </a:ext>
          </a:extLst>
        </xdr:cNvPr>
        <xdr:cNvPicPr>
          <a:picLocks noChangeAspect="1" noChangeArrowheads="1"/>
        </xdr:cNvPicPr>
      </xdr:nvPicPr>
      <xdr:blipFill rotWithShape="1">
        <a:blip xmlns:r="http://schemas.openxmlformats.org/officeDocument/2006/relationships" r:embed="rId13" cstate="print">
          <a:grayscl/>
          <a:extLst>
            <a:ext uri="{28A0092B-C50C-407E-A947-70E740481C1C}">
              <a14:useLocalDpi xmlns:a14="http://schemas.microsoft.com/office/drawing/2010/main" val="0"/>
            </a:ext>
          </a:extLst>
        </a:blip>
        <a:srcRect l="6518" t="28753" r="10044" b="20835"/>
        <a:stretch>
          <a:fillRect/>
        </a:stretch>
      </xdr:blipFill>
      <xdr:spPr bwMode="auto">
        <a:xfrm>
          <a:off x="18809698" y="586740"/>
          <a:ext cx="338001" cy="220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123825</xdr:colOff>
      <xdr:row>3</xdr:row>
      <xdr:rowOff>196760</xdr:rowOff>
    </xdr:from>
    <xdr:to>
      <xdr:col>18</xdr:col>
      <xdr:colOff>748665</xdr:colOff>
      <xdr:row>3</xdr:row>
      <xdr:rowOff>316277</xdr:rowOff>
    </xdr:to>
    <xdr:pic>
      <xdr:nvPicPr>
        <xdr:cNvPr id="24" name="Imagem 23" descr="Análise da Empresa ENAUTA ON (ENAT3) - Ações Bovespa | ADVFN Brasil">
          <a:extLst>
            <a:ext uri="{FF2B5EF4-FFF2-40B4-BE49-F238E27FC236}">
              <a16:creationId xmlns:a16="http://schemas.microsoft.com/office/drawing/2014/main" id="{91A2E2B8-EF06-44BA-B943-F82ADB9FAF12}"/>
            </a:ext>
          </a:extLst>
        </xdr:cNvPr>
        <xdr:cNvPicPr>
          <a:picLocks noChangeAspect="1" noChangeArrowheads="1"/>
        </xdr:cNvPicPr>
      </xdr:nvPicPr>
      <xdr:blipFill>
        <a:blip xmlns:r="http://schemas.openxmlformats.org/officeDocument/2006/relationships" r:embed="rId14" cstate="print">
          <a:grayscl/>
          <a:extLst>
            <a:ext uri="{28A0092B-C50C-407E-A947-70E740481C1C}">
              <a14:useLocalDpi xmlns:a14="http://schemas.microsoft.com/office/drawing/2010/main" val="0"/>
            </a:ext>
          </a:extLst>
        </a:blip>
        <a:srcRect/>
        <a:stretch>
          <a:fillRect/>
        </a:stretch>
      </xdr:blipFill>
      <xdr:spPr bwMode="auto">
        <a:xfrm>
          <a:off x="18640425" y="853985"/>
          <a:ext cx="624840" cy="119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163830</xdr:colOff>
      <xdr:row>1</xdr:row>
      <xdr:rowOff>133350</xdr:rowOff>
    </xdr:from>
    <xdr:to>
      <xdr:col>19</xdr:col>
      <xdr:colOff>711450</xdr:colOff>
      <xdr:row>2</xdr:row>
      <xdr:rowOff>35220</xdr:rowOff>
    </xdr:to>
    <xdr:sp macro="" textlink="">
      <xdr:nvSpPr>
        <xdr:cNvPr id="25" name="Seta: para a Direita Listrada 24">
          <a:extLst>
            <a:ext uri="{FF2B5EF4-FFF2-40B4-BE49-F238E27FC236}">
              <a16:creationId xmlns:a16="http://schemas.microsoft.com/office/drawing/2014/main" id="{80C383FE-96DD-4AB0-A831-E47CF76F32C6}"/>
            </a:ext>
          </a:extLst>
        </xdr:cNvPr>
        <xdr:cNvSpPr/>
      </xdr:nvSpPr>
      <xdr:spPr>
        <a:xfrm>
          <a:off x="19594830" y="314325"/>
          <a:ext cx="547620" cy="197145"/>
        </a:xfrm>
        <a:prstGeom prst="stripedRightArrow">
          <a:avLst/>
        </a:prstGeom>
        <a:solidFill>
          <a:schemeClr val="bg1">
            <a:lumMod val="75000"/>
          </a:schemeClr>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2216615</xdr:colOff>
      <xdr:row>2</xdr:row>
      <xdr:rowOff>6017</xdr:rowOff>
    </xdr:from>
    <xdr:to>
      <xdr:col>2</xdr:col>
      <xdr:colOff>2938096</xdr:colOff>
      <xdr:row>3</xdr:row>
      <xdr:rowOff>10583</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EEA7C8B-12B8-4D3D-9F40-7ED2E99B7C81}"/>
            </a:ext>
          </a:extLst>
        </xdr:cNvPr>
        <xdr:cNvSpPr/>
      </xdr:nvSpPr>
      <xdr:spPr>
        <a:xfrm>
          <a:off x="2565865" y="482267"/>
          <a:ext cx="721481" cy="205649"/>
        </a:xfrm>
        <a:prstGeom prst="roundRect">
          <a:avLst/>
        </a:prstGeom>
        <a:solidFill>
          <a:srgbClr val="D3F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rPr>
            <a:t>Home</a:t>
          </a:r>
        </a:p>
      </xdr:txBody>
    </xdr:sp>
    <xdr:clientData/>
  </xdr:twoCellAnchor>
  <mc:AlternateContent xmlns:mc="http://schemas.openxmlformats.org/markup-compatibility/2006">
    <mc:Choice xmlns:a14="http://schemas.microsoft.com/office/drawing/2010/main" Requires="a14">
      <xdr:twoCellAnchor editAs="oneCell">
        <xdr:from>
          <xdr:col>2</xdr:col>
          <xdr:colOff>2463800</xdr:colOff>
          <xdr:row>3</xdr:row>
          <xdr:rowOff>0</xdr:rowOff>
        </xdr:from>
        <xdr:to>
          <xdr:col>51</xdr:col>
          <xdr:colOff>330200</xdr:colOff>
          <xdr:row>4</xdr:row>
          <xdr:rowOff>196850</xdr:rowOff>
        </xdr:to>
        <xdr:sp macro="" textlink="">
          <xdr:nvSpPr>
            <xdr:cNvPr id="70657" name="Check Box 1" descr="English" hidden="1">
              <a:extLst>
                <a:ext uri="{63B3BB69-23CF-44E3-9099-C40C66FF867C}">
                  <a14:compatExt spid="_x0000_s70657"/>
                </a:ext>
                <a:ext uri="{FF2B5EF4-FFF2-40B4-BE49-F238E27FC236}">
                  <a16:creationId xmlns:a16="http://schemas.microsoft.com/office/drawing/2014/main" id="{00000000-0008-0000-06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2</xdr:col>
      <xdr:colOff>2111587</xdr:colOff>
      <xdr:row>3</xdr:row>
      <xdr:rowOff>83185</xdr:rowOff>
    </xdr:from>
    <xdr:to>
      <xdr:col>2</xdr:col>
      <xdr:colOff>2416370</xdr:colOff>
      <xdr:row>4</xdr:row>
      <xdr:rowOff>92839</xdr:rowOff>
    </xdr:to>
    <xdr:pic>
      <xdr:nvPicPr>
        <xdr:cNvPr id="3" name="Imagem 2">
          <a:extLst>
            <a:ext uri="{FF2B5EF4-FFF2-40B4-BE49-F238E27FC236}">
              <a16:creationId xmlns:a16="http://schemas.microsoft.com/office/drawing/2014/main" id="{140F2F18-EE3D-476E-84CD-1E37860EE9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4012" y="759460"/>
          <a:ext cx="299068" cy="204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24657</xdr:colOff>
      <xdr:row>2</xdr:row>
      <xdr:rowOff>85985</xdr:rowOff>
    </xdr:from>
    <xdr:to>
      <xdr:col>1</xdr:col>
      <xdr:colOff>738518</xdr:colOff>
      <xdr:row>3</xdr:row>
      <xdr:rowOff>95027</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4AE5274-95F9-4DBD-84FA-628948EAD2E8}"/>
            </a:ext>
          </a:extLst>
        </xdr:cNvPr>
        <xdr:cNvSpPr/>
      </xdr:nvSpPr>
      <xdr:spPr>
        <a:xfrm>
          <a:off x="271186" y="534220"/>
          <a:ext cx="713861" cy="210748"/>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mn-lt"/>
            </a:rPr>
            <a:t>Home</a:t>
          </a:r>
        </a:p>
      </xdr:txBody>
    </xdr:sp>
    <xdr:clientData/>
  </xdr:twoCellAnchor>
  <mc:AlternateContent xmlns:mc="http://schemas.openxmlformats.org/markup-compatibility/2006">
    <mc:Choice xmlns:a14="http://schemas.microsoft.com/office/drawing/2010/main" Requires="a14">
      <xdr:twoCellAnchor editAs="oneCell">
        <xdr:from>
          <xdr:col>1</xdr:col>
          <xdr:colOff>1257300</xdr:colOff>
          <xdr:row>1</xdr:row>
          <xdr:rowOff>241300</xdr:rowOff>
        </xdr:from>
        <xdr:to>
          <xdr:col>1</xdr:col>
          <xdr:colOff>2209800</xdr:colOff>
          <xdr:row>3</xdr:row>
          <xdr:rowOff>177800</xdr:rowOff>
        </xdr:to>
        <xdr:sp macro="" textlink="">
          <xdr:nvSpPr>
            <xdr:cNvPr id="71681" name="Check Box 1" descr="English" hidden="1">
              <a:extLst>
                <a:ext uri="{63B3BB69-23CF-44E3-9099-C40C66FF867C}">
                  <a14:compatExt spid="_x0000_s71681"/>
                </a:ext>
                <a:ext uri="{FF2B5EF4-FFF2-40B4-BE49-F238E27FC236}">
                  <a16:creationId xmlns:a16="http://schemas.microsoft.com/office/drawing/2014/main" id="{00000000-0008-0000-07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1</xdr:col>
      <xdr:colOff>857250</xdr:colOff>
      <xdr:row>2</xdr:row>
      <xdr:rowOff>71966</xdr:rowOff>
    </xdr:from>
    <xdr:to>
      <xdr:col>1</xdr:col>
      <xdr:colOff>1141078</xdr:colOff>
      <xdr:row>3</xdr:row>
      <xdr:rowOff>74635</xdr:rowOff>
    </xdr:to>
    <xdr:pic>
      <xdr:nvPicPr>
        <xdr:cNvPr id="3" name="Imagem 2">
          <a:extLst>
            <a:ext uri="{FF2B5EF4-FFF2-40B4-BE49-F238E27FC236}">
              <a16:creationId xmlns:a16="http://schemas.microsoft.com/office/drawing/2014/main" id="{CA2AAECE-9C14-4CA0-B84C-85FCE603E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0667" y="516466"/>
          <a:ext cx="283828" cy="203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2</xdr:row>
      <xdr:rowOff>28575</xdr:rowOff>
    </xdr:from>
    <xdr:to>
      <xdr:col>1</xdr:col>
      <xdr:colOff>753082</xdr:colOff>
      <xdr:row>3</xdr:row>
      <xdr:rowOff>95810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65441CB-F9CF-40C6-8542-F18D527B0B29}"/>
            </a:ext>
          </a:extLst>
        </xdr:cNvPr>
        <xdr:cNvSpPr/>
      </xdr:nvSpPr>
      <xdr:spPr>
        <a:xfrm>
          <a:off x="276225" y="476250"/>
          <a:ext cx="734032" cy="248210"/>
        </a:xfrm>
        <a:prstGeom prst="roundRect">
          <a:avLst/>
        </a:prstGeom>
        <a:solidFill>
          <a:schemeClr val="accent1"/>
        </a:solidFill>
        <a:ln>
          <a:solidFill>
            <a:srgbClr val="D3F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rPr>
            <a:t>Home</a:t>
          </a:r>
        </a:p>
      </xdr:txBody>
    </xdr:sp>
    <xdr:clientData/>
  </xdr:twoCellAnchor>
  <mc:AlternateContent xmlns:mc="http://schemas.openxmlformats.org/markup-compatibility/2006">
    <mc:Choice xmlns:a14="http://schemas.microsoft.com/office/drawing/2010/main" Requires="a14">
      <xdr:twoCellAnchor editAs="oneCell">
        <xdr:from>
          <xdr:col>1</xdr:col>
          <xdr:colOff>1257300</xdr:colOff>
          <xdr:row>1</xdr:row>
          <xdr:rowOff>222250</xdr:rowOff>
        </xdr:from>
        <xdr:to>
          <xdr:col>1</xdr:col>
          <xdr:colOff>2209800</xdr:colOff>
          <xdr:row>3</xdr:row>
          <xdr:rowOff>165100</xdr:rowOff>
        </xdr:to>
        <xdr:sp macro="" textlink="">
          <xdr:nvSpPr>
            <xdr:cNvPr id="73729" name="Check Box 1" descr="English" hidden="1">
              <a:extLst>
                <a:ext uri="{63B3BB69-23CF-44E3-9099-C40C66FF867C}">
                  <a14:compatExt spid="_x0000_s73729"/>
                </a:ext>
                <a:ext uri="{FF2B5EF4-FFF2-40B4-BE49-F238E27FC236}">
                  <a16:creationId xmlns:a16="http://schemas.microsoft.com/office/drawing/2014/main" id="{00000000-0008-0000-08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1</xdr:col>
      <xdr:colOff>857250</xdr:colOff>
      <xdr:row>2</xdr:row>
      <xdr:rowOff>45508</xdr:rowOff>
    </xdr:from>
    <xdr:to>
      <xdr:col>1</xdr:col>
      <xdr:colOff>1141078</xdr:colOff>
      <xdr:row>3</xdr:row>
      <xdr:rowOff>60665</xdr:rowOff>
    </xdr:to>
    <xdr:pic>
      <xdr:nvPicPr>
        <xdr:cNvPr id="3" name="Imagem 2">
          <a:extLst>
            <a:ext uri="{FF2B5EF4-FFF2-40B4-BE49-F238E27FC236}">
              <a16:creationId xmlns:a16="http://schemas.microsoft.com/office/drawing/2014/main" id="{FCDAB871-2FA6-4E38-9FA3-3695157B71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 y="493183"/>
          <a:ext cx="283828" cy="201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66675</xdr:colOff>
      <xdr:row>2</xdr:row>
      <xdr:rowOff>76200</xdr:rowOff>
    </xdr:from>
    <xdr:to>
      <xdr:col>1</xdr:col>
      <xdr:colOff>806422</xdr:colOff>
      <xdr:row>3</xdr:row>
      <xdr:rowOff>25325</xdr:rowOff>
    </xdr:to>
    <xdr:sp macro="" textlink="">
      <xdr:nvSpPr>
        <xdr:cNvPr id="9" name="Retângulo: Cantos Arredondados 8">
          <a:hlinkClick xmlns:r="http://schemas.openxmlformats.org/officeDocument/2006/relationships" r:id="rId1"/>
          <a:extLst>
            <a:ext uri="{FF2B5EF4-FFF2-40B4-BE49-F238E27FC236}">
              <a16:creationId xmlns:a16="http://schemas.microsoft.com/office/drawing/2014/main" id="{F716AEED-06F5-4A31-8E4A-BE7930784020}"/>
            </a:ext>
          </a:extLst>
        </xdr:cNvPr>
        <xdr:cNvSpPr/>
      </xdr:nvSpPr>
      <xdr:spPr>
        <a:xfrm>
          <a:off x="228600" y="704850"/>
          <a:ext cx="739747" cy="244400"/>
        </a:xfrm>
        <a:prstGeom prst="roundRect">
          <a:avLst/>
        </a:prstGeom>
        <a:solidFill>
          <a:schemeClr val="accent1"/>
        </a:solidFill>
        <a:ln>
          <a:solidFill>
            <a:srgbClr val="D3F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rPr>
            <a:t>Home</a:t>
          </a:r>
        </a:p>
      </xdr:txBody>
    </xdr:sp>
    <xdr:clientData/>
  </xdr:twoCellAnchor>
  <mc:AlternateContent xmlns:mc="http://schemas.openxmlformats.org/markup-compatibility/2006">
    <mc:Choice xmlns:a14="http://schemas.microsoft.com/office/drawing/2010/main" Requires="a14">
      <xdr:twoCellAnchor editAs="oneCell">
        <xdr:from>
          <xdr:col>2</xdr:col>
          <xdr:colOff>165100</xdr:colOff>
          <xdr:row>1</xdr:row>
          <xdr:rowOff>425450</xdr:rowOff>
        </xdr:from>
        <xdr:to>
          <xdr:col>2</xdr:col>
          <xdr:colOff>1092200</xdr:colOff>
          <xdr:row>3</xdr:row>
          <xdr:rowOff>76200</xdr:rowOff>
        </xdr:to>
        <xdr:sp macro="" textlink="">
          <xdr:nvSpPr>
            <xdr:cNvPr id="62467" name="Check Box 3" descr="English" hidden="1">
              <a:extLst>
                <a:ext uri="{63B3BB69-23CF-44E3-9099-C40C66FF867C}">
                  <a14:compatExt spid="_x0000_s62467"/>
                </a:ext>
                <a:ext uri="{FF2B5EF4-FFF2-40B4-BE49-F238E27FC236}">
                  <a16:creationId xmlns:a16="http://schemas.microsoft.com/office/drawing/2014/main" id="{00000000-0008-0000-09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1587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twoCellAnchor editAs="oneCell">
    <xdr:from>
      <xdr:col>1</xdr:col>
      <xdr:colOff>904875</xdr:colOff>
      <xdr:row>2</xdr:row>
      <xdr:rowOff>93133</xdr:rowOff>
    </xdr:from>
    <xdr:to>
      <xdr:col>2</xdr:col>
      <xdr:colOff>21610</xdr:colOff>
      <xdr:row>2</xdr:row>
      <xdr:rowOff>283550</xdr:rowOff>
    </xdr:to>
    <xdr:pic>
      <xdr:nvPicPr>
        <xdr:cNvPr id="10" name="Imagem 9">
          <a:extLst>
            <a:ext uri="{FF2B5EF4-FFF2-40B4-BE49-F238E27FC236}">
              <a16:creationId xmlns:a16="http://schemas.microsoft.com/office/drawing/2014/main" id="{EFCBE541-B163-49D6-9240-67FADE5655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 y="721783"/>
          <a:ext cx="283828" cy="19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2013 - 2022">
  <a:themeElements>
    <a:clrScheme name="Brava Energia">
      <a:dk1>
        <a:sysClr val="windowText" lastClr="000000"/>
      </a:dk1>
      <a:lt1>
        <a:sysClr val="window" lastClr="FFFFFF"/>
      </a:lt1>
      <a:dk2>
        <a:srgbClr val="0E2841"/>
      </a:dk2>
      <a:lt2>
        <a:srgbClr val="E8E8E8"/>
      </a:lt2>
      <a:accent1>
        <a:srgbClr val="D4FC00"/>
      </a:accent1>
      <a:accent2>
        <a:srgbClr val="1A0572"/>
      </a:accent2>
      <a:accent3>
        <a:srgbClr val="F2F2F2"/>
      </a:accent3>
      <a:accent4>
        <a:srgbClr val="0F9ED5"/>
      </a:accent4>
      <a:accent5>
        <a:srgbClr val="A02B93"/>
      </a:accent5>
      <a:accent6>
        <a:srgbClr val="4EA72E"/>
      </a:accent6>
      <a:hlink>
        <a:srgbClr val="467886"/>
      </a:hlink>
      <a:folHlink>
        <a:srgbClr val="96607D"/>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ri.bravaenergia.com/" TargetMode="External"/><Relationship Id="rId1" Type="http://schemas.openxmlformats.org/officeDocument/2006/relationships/hyperlink" Target="mailto:ri@3rpetroleum.com.br"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1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2C56B-B528-4633-AB6D-FDCDA8D85D78}">
  <sheetPr>
    <tabColor theme="1"/>
  </sheetPr>
  <dimension ref="A1:N35"/>
  <sheetViews>
    <sheetView showGridLines="0" tabSelected="1" topLeftCell="A3" zoomScale="115" zoomScaleNormal="115" workbookViewId="0"/>
  </sheetViews>
  <sheetFormatPr defaultColWidth="0" defaultRowHeight="0" customHeight="1" zeroHeight="1"/>
  <cols>
    <col min="1" max="1" width="2.54296875" style="66" customWidth="1"/>
    <col min="2" max="2" width="12.08984375" style="66" customWidth="1"/>
    <col min="3" max="3" width="9.54296875" style="66" customWidth="1"/>
    <col min="4" max="4" width="7.36328125" style="388" customWidth="1"/>
    <col min="5" max="6" width="9.81640625" style="66" customWidth="1"/>
    <col min="7" max="7" width="7.453125" style="66" customWidth="1"/>
    <col min="8" max="8" width="8.54296875" style="66" customWidth="1"/>
    <col min="9" max="9" width="9.90625" style="66" customWidth="1"/>
    <col min="10" max="10" width="7.08984375" style="66" customWidth="1"/>
    <col min="11" max="11" width="9.1796875" style="66" customWidth="1"/>
    <col min="12" max="12" width="11.54296875" style="66" customWidth="1"/>
    <col min="13" max="13" width="8.54296875" style="66" customWidth="1"/>
    <col min="14" max="14" width="0" style="66" hidden="1" customWidth="1"/>
    <col min="15" max="16384" width="8.54296875" style="66" hidden="1"/>
  </cols>
  <sheetData>
    <row r="1" spans="1:13" customFormat="1" ht="14.5">
      <c r="A1" s="64" t="b">
        <v>0</v>
      </c>
    </row>
    <row r="2" spans="1:13" customFormat="1" ht="45" customHeight="1">
      <c r="B2" s="49"/>
      <c r="C2" s="65"/>
      <c r="D2" s="428" t="str">
        <f>IF(A1=FALSE,'PT-ENG'!C30,'PT-ENG'!D30)</f>
        <v>Guia de Valuation</v>
      </c>
      <c r="E2" s="65"/>
      <c r="F2" s="65"/>
      <c r="G2" s="49"/>
      <c r="H2" s="49"/>
      <c r="I2" s="49"/>
    </row>
    <row r="3" spans="1:13" customFormat="1" ht="130.75" customHeight="1">
      <c r="B3" s="611" t="str">
        <f>IF(A1=FALSE,'PT-ENG'!C35,'PT-ENG'!D35)</f>
        <v>Nota: para efeitos comparativos, demonstramos resultados proforma trimestrais, somando os resultados das duas companhias, 3R e Enauta até 31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assim como os dados quantitativos operacionais não fizeram parte do escopo de revisão dos auditores.</v>
      </c>
      <c r="C3" s="611"/>
      <c r="D3" s="611"/>
      <c r="E3" s="611"/>
      <c r="F3" s="611"/>
      <c r="G3" s="611"/>
      <c r="H3" s="611"/>
      <c r="I3" s="611"/>
      <c r="J3" s="611"/>
      <c r="K3" s="611"/>
      <c r="L3" s="611"/>
      <c r="M3" s="611"/>
    </row>
    <row r="4" spans="1:13" customFormat="1" ht="14.5">
      <c r="A4" s="387"/>
      <c r="B4" s="387"/>
      <c r="C4" s="387"/>
      <c r="D4" s="387"/>
      <c r="E4" s="387"/>
      <c r="F4" s="387"/>
      <c r="G4" s="387"/>
      <c r="H4" s="387"/>
      <c r="I4" s="387"/>
      <c r="J4" s="387"/>
      <c r="K4" s="387"/>
      <c r="L4" s="387"/>
      <c r="M4" s="387"/>
    </row>
    <row r="5" spans="1:13" customFormat="1" ht="18" customHeight="1">
      <c r="A5" s="387"/>
      <c r="B5" s="612" t="str">
        <f>IF(A1=FALSE,'PT-ENG'!F17,'PT-ENG'!G17)</f>
        <v>Balanço Patrimonial</v>
      </c>
      <c r="C5" s="612"/>
      <c r="D5" s="387"/>
      <c r="E5" s="610" t="str">
        <f>IF($A$1=FALSE,'PT-ENG'!F18,'PT-ENG'!G18)</f>
        <v>Demonstração de Resultados</v>
      </c>
      <c r="F5" s="610"/>
      <c r="G5" s="387"/>
      <c r="H5" s="610" t="str">
        <f>IF($A$1=FALSE,'PT-ENG'!F20,'PT-ENG'!G20)</f>
        <v>Demonstração de Fluxo de Caixa</v>
      </c>
      <c r="I5" s="610"/>
      <c r="J5" s="387"/>
      <c r="K5" s="610" t="str">
        <f>IF($A$1=FALSE,'PT-ENG'!F21,'PT-ENG'!G21)</f>
        <v>Produção de Hidrocarbonetos</v>
      </c>
      <c r="L5" s="610"/>
      <c r="M5" s="387"/>
    </row>
    <row r="6" spans="1:13" customFormat="1" ht="15.65" customHeight="1">
      <c r="A6" s="387"/>
      <c r="B6" s="612"/>
      <c r="C6" s="612"/>
      <c r="D6" s="387"/>
      <c r="E6" s="610"/>
      <c r="F6" s="610"/>
      <c r="G6" s="387"/>
      <c r="H6" s="610"/>
      <c r="I6" s="610"/>
      <c r="J6" s="387"/>
      <c r="K6" s="610"/>
      <c r="L6" s="610"/>
      <c r="M6" s="387"/>
    </row>
    <row r="7" spans="1:13" customFormat="1" ht="15.65" customHeight="1">
      <c r="A7" s="387"/>
      <c r="B7" s="612"/>
      <c r="C7" s="612"/>
      <c r="D7" s="387"/>
      <c r="E7" s="610"/>
      <c r="F7" s="610"/>
      <c r="G7" s="387"/>
      <c r="H7" s="610"/>
      <c r="I7" s="610"/>
      <c r="J7" s="387"/>
      <c r="K7" s="610"/>
      <c r="L7" s="610"/>
      <c r="M7" s="387"/>
    </row>
    <row r="8" spans="1:13" s="388" customFormat="1" ht="15" thickBot="1">
      <c r="A8" s="387"/>
      <c r="B8" s="387"/>
      <c r="C8" s="387"/>
      <c r="D8" s="387"/>
      <c r="E8" s="391"/>
      <c r="F8" s="387"/>
      <c r="G8" s="387"/>
      <c r="H8" s="387"/>
      <c r="I8" s="387"/>
      <c r="J8" s="387"/>
      <c r="K8" s="387"/>
      <c r="L8" s="387"/>
      <c r="M8" s="387"/>
    </row>
    <row r="9" spans="1:13" customFormat="1" ht="15.65" customHeight="1">
      <c r="A9" s="387"/>
      <c r="B9" s="389"/>
      <c r="C9" s="389"/>
      <c r="D9" s="387"/>
      <c r="E9" s="604" t="str">
        <f>IF($A$1=FALSE,'PT-ENG'!F19,'PT-ENG'!G19)</f>
        <v>Demonstração de Resultados por segmento</v>
      </c>
      <c r="F9" s="605"/>
      <c r="G9" s="387"/>
      <c r="H9" s="389"/>
      <c r="I9" s="389"/>
      <c r="J9" s="387"/>
      <c r="K9" s="389"/>
      <c r="L9" s="389"/>
      <c r="M9" s="395"/>
    </row>
    <row r="10" spans="1:13" customFormat="1" ht="14.5">
      <c r="A10" s="387"/>
      <c r="B10" s="387"/>
      <c r="C10" s="387"/>
      <c r="D10" s="387"/>
      <c r="E10" s="606"/>
      <c r="F10" s="607"/>
      <c r="G10" s="387"/>
      <c r="H10" s="387"/>
      <c r="I10" s="387"/>
      <c r="J10" s="387"/>
      <c r="K10" s="387"/>
      <c r="L10" s="387"/>
      <c r="M10" s="387"/>
    </row>
    <row r="11" spans="1:13" customFormat="1" ht="14.4" customHeight="1" thickBot="1">
      <c r="A11" s="387"/>
      <c r="B11" s="388"/>
      <c r="C11" s="388"/>
      <c r="D11" s="387"/>
      <c r="E11" s="608"/>
      <c r="F11" s="609"/>
      <c r="G11" s="387"/>
      <c r="H11" s="388"/>
      <c r="I11" s="388"/>
      <c r="J11" s="387"/>
      <c r="K11" s="388"/>
      <c r="L11" s="388"/>
      <c r="M11" s="387"/>
    </row>
    <row r="12" spans="1:13" ht="21.65" customHeight="1">
      <c r="A12" s="388"/>
      <c r="B12" s="388"/>
      <c r="C12" s="388"/>
      <c r="E12" s="388"/>
      <c r="F12" s="388"/>
      <c r="G12" s="388"/>
      <c r="H12" s="388"/>
      <c r="I12" s="388"/>
      <c r="J12" s="388"/>
      <c r="K12" s="388"/>
      <c r="L12" s="388"/>
      <c r="M12" s="388"/>
    </row>
    <row r="13" spans="1:13" ht="14.5">
      <c r="A13" s="388"/>
      <c r="B13" s="388"/>
      <c r="C13" s="388"/>
      <c r="E13" s="388"/>
      <c r="F13" s="388"/>
      <c r="G13" s="388"/>
      <c r="H13" s="388"/>
      <c r="I13" s="388"/>
      <c r="J13" s="388"/>
      <c r="K13" s="388"/>
      <c r="L13" s="388"/>
      <c r="M13" s="388"/>
    </row>
    <row r="14" spans="1:13" ht="14.5">
      <c r="A14" s="388"/>
      <c r="B14" s="610" t="str">
        <f>IF(A1=FALSE,'PT-ENG'!F22,'PT-ENG'!G22)</f>
        <v>Comercialização</v>
      </c>
      <c r="C14" s="610"/>
      <c r="E14" s="610" t="str">
        <f>IF($A$1=FALSE,'PT-ENG'!F23,'PT-ENG'!G23)</f>
        <v>Reconciliação Dívida Líquida Ajustada</v>
      </c>
      <c r="F14" s="610"/>
      <c r="G14" s="388"/>
      <c r="H14" s="610" t="str">
        <f>IF($A$1=FALSE,'PT-ENG'!F27,'PT-ENG'!G27)</f>
        <v>CAPEX</v>
      </c>
      <c r="I14" s="610"/>
      <c r="J14" s="388"/>
      <c r="K14" s="610" t="str">
        <f>IF($A$1=FALSE,'PT-ENG'!F28,'PT-ENG'!G28)</f>
        <v>Reservas Certificadas</v>
      </c>
      <c r="L14" s="610"/>
      <c r="M14" s="388"/>
    </row>
    <row r="15" spans="1:13" ht="14.5">
      <c r="A15" s="388"/>
      <c r="B15" s="610"/>
      <c r="C15" s="610"/>
      <c r="E15" s="610"/>
      <c r="F15" s="610"/>
      <c r="G15" s="388"/>
      <c r="H15" s="610"/>
      <c r="I15" s="610"/>
      <c r="J15" s="388"/>
      <c r="K15" s="610"/>
      <c r="L15" s="610"/>
      <c r="M15" s="388"/>
    </row>
    <row r="16" spans="1:13" ht="14.5">
      <c r="A16" s="388"/>
      <c r="B16" s="610"/>
      <c r="C16" s="610"/>
      <c r="E16" s="610"/>
      <c r="F16" s="610"/>
      <c r="G16" s="388"/>
      <c r="H16" s="610"/>
      <c r="I16" s="610"/>
      <c r="J16" s="388"/>
      <c r="K16" s="610"/>
      <c r="L16" s="610"/>
      <c r="M16" s="388"/>
    </row>
    <row r="17" spans="1:13" ht="15" thickBot="1">
      <c r="A17" s="388"/>
      <c r="B17" s="388"/>
      <c r="C17" s="388"/>
      <c r="E17" s="392"/>
      <c r="F17" s="388"/>
      <c r="G17" s="388"/>
      <c r="H17" s="388"/>
      <c r="I17" s="388"/>
      <c r="J17" s="388"/>
      <c r="K17" s="388"/>
      <c r="L17" s="388"/>
      <c r="M17" s="388"/>
    </row>
    <row r="18" spans="1:13" ht="14.5">
      <c r="A18" s="388"/>
      <c r="B18" s="388"/>
      <c r="C18" s="388"/>
      <c r="E18" s="604" t="str">
        <f>IF($A$1=FALSE,'PT-ENG'!F24,'PT-ENG'!G24)</f>
        <v>Portfólio das dívidas</v>
      </c>
      <c r="F18" s="605"/>
      <c r="G18" s="388"/>
      <c r="H18" s="388"/>
      <c r="I18" s="388"/>
      <c r="J18" s="388"/>
      <c r="K18" s="388"/>
      <c r="L18" s="388"/>
      <c r="M18" s="388"/>
    </row>
    <row r="19" spans="1:13" ht="14.5">
      <c r="A19" s="388"/>
      <c r="B19" s="388"/>
      <c r="C19" s="388"/>
      <c r="E19" s="606"/>
      <c r="F19" s="607"/>
      <c r="G19" s="388"/>
      <c r="H19" s="388"/>
      <c r="I19" s="388"/>
      <c r="J19" s="388"/>
      <c r="K19" s="388"/>
      <c r="L19" s="388"/>
      <c r="M19" s="388"/>
    </row>
    <row r="20" spans="1:13" ht="15" thickBot="1">
      <c r="A20" s="388"/>
      <c r="B20" s="388"/>
      <c r="C20" s="388"/>
      <c r="E20" s="608"/>
      <c r="F20" s="609"/>
      <c r="G20" s="388"/>
      <c r="H20" s="388"/>
      <c r="I20" s="388"/>
      <c r="J20" s="388"/>
      <c r="K20" s="388"/>
      <c r="L20" s="388"/>
      <c r="M20" s="388"/>
    </row>
    <row r="21" spans="1:13" ht="15" thickBot="1">
      <c r="A21" s="388"/>
      <c r="B21" s="388"/>
      <c r="C21" s="388"/>
      <c r="E21" s="393"/>
      <c r="F21" s="388"/>
      <c r="G21" s="388"/>
      <c r="H21" s="388"/>
      <c r="I21" s="388"/>
      <c r="J21" s="388"/>
      <c r="K21" s="388"/>
      <c r="L21" s="388"/>
      <c r="M21" s="388"/>
    </row>
    <row r="22" spans="1:13" ht="14.5">
      <c r="A22" s="388"/>
      <c r="B22" s="388"/>
      <c r="C22" s="388"/>
      <c r="E22" s="604" t="str">
        <f>IF($A$1=FALSE,'PT-ENG'!F25,'PT-ENG'!G25)</f>
        <v>Obrigações do Portfólio (earn-out)</v>
      </c>
      <c r="F22" s="605"/>
      <c r="G22" s="388"/>
      <c r="H22" s="388"/>
      <c r="I22" s="388"/>
      <c r="J22" s="388"/>
      <c r="K22" s="388"/>
      <c r="L22" s="388"/>
      <c r="M22" s="388"/>
    </row>
    <row r="23" spans="1:13" ht="14.5">
      <c r="A23" s="388"/>
      <c r="B23" s="388"/>
      <c r="C23" s="388"/>
      <c r="E23" s="606"/>
      <c r="F23" s="607"/>
      <c r="G23" s="388"/>
      <c r="H23" s="388"/>
      <c r="I23" s="388"/>
      <c r="J23" s="388"/>
      <c r="K23" s="388"/>
      <c r="L23" s="388"/>
      <c r="M23" s="388"/>
    </row>
    <row r="24" spans="1:13" ht="15" thickBot="1">
      <c r="A24" s="388"/>
      <c r="B24" s="388"/>
      <c r="C24" s="388"/>
      <c r="E24" s="608"/>
      <c r="F24" s="609"/>
      <c r="G24" s="388"/>
      <c r="H24" s="388"/>
      <c r="I24" s="388"/>
      <c r="J24" s="388"/>
      <c r="K24" s="388"/>
      <c r="L24" s="388"/>
      <c r="M24" s="388"/>
    </row>
    <row r="25" spans="1:13" ht="14.4" customHeight="1" thickBot="1">
      <c r="A25" s="388"/>
      <c r="B25" s="388"/>
      <c r="C25" s="388"/>
      <c r="E25" s="393"/>
      <c r="F25" s="388"/>
      <c r="G25" s="388"/>
      <c r="H25" s="388"/>
      <c r="I25" s="388"/>
      <c r="J25" s="388"/>
      <c r="K25" s="388"/>
      <c r="L25" s="388"/>
      <c r="M25" s="388"/>
    </row>
    <row r="26" spans="1:13" ht="14.4" customHeight="1">
      <c r="A26" s="388"/>
      <c r="B26" s="388"/>
      <c r="C26" s="388"/>
      <c r="E26" s="604" t="str">
        <f>IF($A$1=FALSE,'PT-ENG'!F26,'PT-ENG'!G26)</f>
        <v>Amortização</v>
      </c>
      <c r="F26" s="605"/>
      <c r="G26" s="388"/>
      <c r="H26" s="388"/>
      <c r="I26" s="388"/>
      <c r="J26" s="388"/>
      <c r="K26" s="388"/>
      <c r="L26" s="388"/>
      <c r="M26" s="388"/>
    </row>
    <row r="27" spans="1:13" ht="14.4" customHeight="1">
      <c r="A27" s="388"/>
      <c r="B27" s="388"/>
      <c r="C27" s="388"/>
      <c r="E27" s="606"/>
      <c r="F27" s="607"/>
      <c r="G27" s="388"/>
      <c r="H27" s="388"/>
      <c r="I27" s="388"/>
      <c r="J27" s="394"/>
      <c r="K27" s="388"/>
      <c r="L27" s="394"/>
      <c r="M27" s="388"/>
    </row>
    <row r="28" spans="1:13" ht="14.4" customHeight="1" thickBot="1">
      <c r="A28" s="388"/>
      <c r="B28" s="390" t="s">
        <v>352</v>
      </c>
      <c r="C28" s="388"/>
      <c r="E28" s="608"/>
      <c r="F28" s="609"/>
      <c r="G28" s="388"/>
      <c r="H28" s="388"/>
      <c r="I28" s="388"/>
      <c r="J28" s="394"/>
      <c r="K28" s="388"/>
      <c r="L28" s="394"/>
      <c r="M28" s="388"/>
    </row>
    <row r="29" spans="1:13" ht="14.4" customHeight="1">
      <c r="A29" s="388"/>
      <c r="B29" s="388"/>
      <c r="C29" s="388"/>
      <c r="E29" s="388"/>
      <c r="F29" s="388"/>
      <c r="G29" s="388"/>
      <c r="H29" s="388"/>
      <c r="I29" s="388"/>
      <c r="J29" s="388"/>
      <c r="K29" s="388"/>
      <c r="L29" s="388"/>
      <c r="M29" s="388"/>
    </row>
    <row r="30" spans="1:13" ht="0" hidden="1" customHeight="1">
      <c r="A30" s="388"/>
      <c r="B30" s="388"/>
      <c r="C30" s="388"/>
      <c r="E30" s="388"/>
      <c r="F30" s="388"/>
      <c r="G30" s="388"/>
      <c r="H30" s="388"/>
      <c r="I30" s="388"/>
      <c r="J30" s="388"/>
      <c r="K30" s="388"/>
      <c r="L30" s="388"/>
      <c r="M30" s="388"/>
    </row>
    <row r="31" spans="1:13" ht="14.4" customHeight="1">
      <c r="A31" s="388"/>
      <c r="B31" s="388"/>
      <c r="C31" s="388"/>
      <c r="E31" s="388"/>
      <c r="F31" s="388"/>
      <c r="G31" s="388"/>
      <c r="H31" s="388"/>
      <c r="I31" s="388"/>
      <c r="J31" s="388"/>
      <c r="K31" s="388"/>
      <c r="L31" s="388"/>
      <c r="M31" s="388"/>
    </row>
    <row r="32" spans="1:13" ht="0" hidden="1" customHeight="1">
      <c r="A32" s="388"/>
      <c r="B32" s="388"/>
      <c r="C32" s="388"/>
      <c r="E32" s="388"/>
      <c r="F32" s="388"/>
      <c r="G32" s="388"/>
      <c r="H32" s="388"/>
      <c r="I32" s="388"/>
      <c r="J32" s="388"/>
      <c r="K32" s="388"/>
      <c r="L32" s="388"/>
      <c r="M32" s="388"/>
    </row>
    <row r="33" spans="1:13" ht="0" hidden="1" customHeight="1">
      <c r="A33" s="388"/>
      <c r="B33" s="388"/>
      <c r="C33" s="388"/>
      <c r="E33" s="388"/>
      <c r="F33" s="388"/>
      <c r="G33" s="388"/>
      <c r="H33" s="388"/>
      <c r="I33" s="388"/>
      <c r="J33" s="388"/>
      <c r="K33" s="388"/>
      <c r="L33" s="388"/>
      <c r="M33" s="388"/>
    </row>
    <row r="34" spans="1:13" ht="14.4" customHeight="1">
      <c r="A34" s="388"/>
      <c r="B34" s="390" t="s">
        <v>351</v>
      </c>
      <c r="C34" s="388"/>
      <c r="E34" s="388"/>
      <c r="F34" s="388"/>
      <c r="G34" s="388"/>
      <c r="H34" s="388"/>
      <c r="I34" s="388"/>
      <c r="J34" s="388"/>
      <c r="K34" s="388"/>
      <c r="L34" s="388"/>
      <c r="M34" s="388"/>
    </row>
    <row r="35" spans="1:13" ht="14.4" customHeight="1">
      <c r="A35" s="388"/>
      <c r="B35" s="388"/>
      <c r="C35" s="388"/>
      <c r="E35" s="388"/>
      <c r="F35" s="388"/>
      <c r="G35" s="388"/>
      <c r="H35" s="388"/>
      <c r="I35" s="388"/>
      <c r="J35" s="388"/>
      <c r="K35" s="388"/>
      <c r="L35" s="388"/>
      <c r="M35" s="388"/>
    </row>
  </sheetData>
  <mergeCells count="13">
    <mergeCell ref="B14:C16"/>
    <mergeCell ref="E9:F11"/>
    <mergeCell ref="E18:F20"/>
    <mergeCell ref="B3:M3"/>
    <mergeCell ref="B5:C7"/>
    <mergeCell ref="E5:F7"/>
    <mergeCell ref="H5:I7"/>
    <mergeCell ref="K5:L7"/>
    <mergeCell ref="E22:F24"/>
    <mergeCell ref="E26:F28"/>
    <mergeCell ref="K14:L16"/>
    <mergeCell ref="E14:F16"/>
    <mergeCell ref="H14:I16"/>
  </mergeCells>
  <hyperlinks>
    <hyperlink ref="E5:F7" location="'2.Profit and loss'!A1" display="'2.Profit and loss'!A1" xr:uid="{49E56C66-16A8-43A9-8159-800C324AF11D}"/>
    <hyperlink ref="E14:F16" location="'6.Net Debt'!A1" display="'6.Net Debt'!A1" xr:uid="{CB3D015A-64ED-42D7-8D5A-A5AD102DB0FA}"/>
    <hyperlink ref="K14:L16" location="'8.Reservas'!A1" display="'8.Reservas'!A1" xr:uid="{11E00635-0EFE-4486-A2EB-9BF126498BD3}"/>
    <hyperlink ref="H5:I7" location="'3.Cash Flow'!A1" display="'3.Cash Flow'!A1" xr:uid="{14B01EB9-2C27-4038-B93A-35B9048C06E0}"/>
    <hyperlink ref="K5:L7" location="'4.Production'!A1" display="'4.Production'!A1" xr:uid="{D391833D-75C1-4853-97A7-2570D6B8160F}"/>
    <hyperlink ref="H14:I16" location="'7.CAPEX'!A1" display="'7.CAPEX'!A1" xr:uid="{B8D5E30E-C395-4199-BC9D-3FEB38729250}"/>
    <hyperlink ref="B28" r:id="rId1" display="ri@3rpetroleum.com.br" xr:uid="{A89AE7DC-BCAA-48B3-A7DA-5B8B36AB5D6F}"/>
    <hyperlink ref="B34" r:id="rId2" xr:uid="{9C053C80-3E96-40D3-A02F-4106C601AB39}"/>
    <hyperlink ref="B14:C16" location="'5.Commercialization'!A1" display="'5.Commercialization'!A1" xr:uid="{2EC383A5-9957-4864-8FF8-120AEB46996C}"/>
    <hyperlink ref="E9:F11" location="'2.2Profit and losses by segment'!A1" display="'2.2Profit and losses by segment'!A1" xr:uid="{1A15ADBE-4E45-46F4-B373-9AF21291CE7C}"/>
    <hyperlink ref="B5:C7" location="'1.Balance Sheet'!A1" display="'1.Balance Sheet'!A1" xr:uid="{A6294943-B1CF-4171-9ED9-FA41ABBD76BE}"/>
    <hyperlink ref="E18:F20" location="'6.1.Debt Portfolio'!A1" display="'6.1.Debt Portfolio'!A1" xr:uid="{7823F549-5101-4EC7-969F-37D2008A489B}"/>
    <hyperlink ref="E22:F24" location="'6.2.Earn-out'!A1" display="'6.2.Earn-out'!A1" xr:uid="{77F4E92D-CE4B-4370-BBC9-F90D24AB192D}"/>
    <hyperlink ref="E26:F28" location="'6.3 Amortization'!A1" display="'6.3 Amortization'!A1" xr:uid="{A41C597C-F2A3-497A-9F42-C3E532D5E17F}"/>
  </hyperlinks>
  <pageMargins left="0.511811024" right="0.511811024" top="0.78740157499999996" bottom="0.78740157499999996" header="0.31496062000000002" footer="0.31496062000000002"/>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86017" r:id="rId6" name="Check Box 1">
              <controlPr defaultSize="0" autoFill="0" autoLine="0" autoPict="0" altText="English">
                <anchor moveWithCells="1">
                  <from>
                    <xdr:col>11</xdr:col>
                    <xdr:colOff>488950</xdr:colOff>
                    <xdr:row>1</xdr:row>
                    <xdr:rowOff>260350</xdr:rowOff>
                  </from>
                  <to>
                    <xdr:col>13</xdr:col>
                    <xdr:colOff>0</xdr:colOff>
                    <xdr:row>2</xdr:row>
                    <xdr:rowOff>69850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E2D7A-4819-4A26-BAC5-B102829008EF}">
  <sheetPr>
    <tabColor theme="1"/>
  </sheetPr>
  <dimension ref="A1:S44"/>
  <sheetViews>
    <sheetView showGridLines="0" zoomScale="80" zoomScaleNormal="80" workbookViewId="0"/>
  </sheetViews>
  <sheetFormatPr defaultRowHeight="14.5"/>
  <cols>
    <col min="1" max="1" width="2.36328125" customWidth="1"/>
    <col min="2" max="3" width="17.1796875" customWidth="1"/>
    <col min="4" max="4" width="10.08984375" style="78" customWidth="1"/>
    <col min="5" max="5" width="9.6328125" style="78" bestFit="1" customWidth="1"/>
    <col min="6" max="6" width="9.6328125" style="78" customWidth="1"/>
    <col min="7" max="7" width="9.1796875" style="78" customWidth="1"/>
    <col min="8" max="8" width="17.453125" style="78" bestFit="1" customWidth="1"/>
    <col min="9" max="9" width="31.81640625" style="78" customWidth="1"/>
    <col min="10" max="10" width="14.08984375" customWidth="1"/>
    <col min="11" max="12" width="14.6328125" customWidth="1"/>
    <col min="13" max="13" width="31.54296875" style="78" bestFit="1" customWidth="1"/>
    <col min="14" max="14" width="36.90625" style="78" bestFit="1" customWidth="1"/>
    <col min="15" max="15" width="28" style="78" bestFit="1" customWidth="1"/>
    <col min="16" max="16" width="88.1796875" style="78" customWidth="1"/>
    <col min="17" max="17" width="27.6328125" customWidth="1"/>
    <col min="18" max="18" width="31" style="78" customWidth="1"/>
    <col min="19" max="20" width="17.6328125" bestFit="1" customWidth="1"/>
  </cols>
  <sheetData>
    <row r="1" spans="1:18" ht="9.65" customHeight="1">
      <c r="A1" s="64" t="b">
        <v>0</v>
      </c>
      <c r="G1"/>
    </row>
    <row r="2" spans="1:18" ht="35.4" customHeight="1">
      <c r="B2" s="569" t="str">
        <f>IF(Sumário!$A$1=FALSE,'PT-ENG'!C24,'PT-ENG'!D24)</f>
        <v>Portfólio das dívidas</v>
      </c>
      <c r="C2" s="50"/>
      <c r="E2" s="290"/>
      <c r="F2" s="290"/>
      <c r="H2" s="110"/>
    </row>
    <row r="3" spans="1:18" ht="23.5">
      <c r="B3" s="50"/>
      <c r="C3" s="50"/>
      <c r="E3" s="290"/>
      <c r="F3" s="290"/>
      <c r="H3" s="110"/>
    </row>
    <row r="4" spans="1:18" ht="18.5">
      <c r="D4" s="106"/>
      <c r="E4" s="106"/>
      <c r="F4" s="106"/>
      <c r="G4" s="106"/>
      <c r="H4" s="106"/>
      <c r="I4" s="106"/>
      <c r="J4" s="91"/>
      <c r="K4" s="91"/>
      <c r="L4" s="91"/>
      <c r="M4" s="106"/>
      <c r="N4" s="106"/>
      <c r="O4" s="106"/>
      <c r="P4" s="91"/>
      <c r="Q4" s="106"/>
      <c r="R4"/>
    </row>
    <row r="5" spans="1:18" ht="19" thickBot="1">
      <c r="B5" s="570" t="str">
        <f>IF(Sumário!$A$1=FALSE,"Dívidas Atuais","Current Debt Portfolio")</f>
        <v>Dívidas Atuais</v>
      </c>
      <c r="C5" s="570"/>
      <c r="D5" s="571"/>
      <c r="E5" s="571"/>
      <c r="F5" s="571"/>
      <c r="G5" s="571"/>
      <c r="H5" s="571"/>
      <c r="I5" s="106"/>
      <c r="J5" s="91"/>
      <c r="K5" s="91"/>
      <c r="L5" s="296"/>
      <c r="M5" s="106"/>
      <c r="N5" s="106"/>
      <c r="O5" s="106"/>
      <c r="P5" s="91"/>
      <c r="Q5" s="106"/>
      <c r="R5"/>
    </row>
    <row r="6" spans="1:18" ht="9.65" customHeight="1" thickTop="1">
      <c r="D6" s="106"/>
      <c r="E6" s="106"/>
      <c r="F6" s="106"/>
      <c r="G6" s="106"/>
      <c r="H6" s="106"/>
      <c r="I6" s="106"/>
      <c r="J6" s="91"/>
      <c r="K6" s="91"/>
      <c r="L6" s="91"/>
      <c r="M6" s="106"/>
      <c r="N6" s="106"/>
      <c r="O6" s="106"/>
      <c r="P6" s="91"/>
      <c r="Q6" s="106"/>
      <c r="R6"/>
    </row>
    <row r="7" spans="1:18" ht="9.65" customHeight="1" thickBot="1">
      <c r="D7" s="106"/>
      <c r="E7" s="106"/>
      <c r="F7" s="106"/>
      <c r="G7" s="106"/>
      <c r="H7" s="106"/>
      <c r="I7" s="106"/>
      <c r="J7" s="91"/>
      <c r="K7" s="91"/>
      <c r="L7" s="91"/>
      <c r="M7" s="106"/>
      <c r="N7" s="106"/>
      <c r="O7" s="106"/>
      <c r="P7" s="91"/>
      <c r="Q7" s="106"/>
      <c r="R7"/>
    </row>
    <row r="8" spans="1:18" s="292" customFormat="1" ht="37.25" customHeight="1" thickBot="1">
      <c r="B8" s="572" t="str">
        <f>IF(Sumário!$A$1=FALSE,'PT-ENG'!AI27,'PT-ENG'!AJ27)</f>
        <v>Valor Mobiliário</v>
      </c>
      <c r="C8" s="573" t="str">
        <f>IF(Sumário!$A$1=FALSE,'PT-ENG'!AI28,'PT-ENG'!AJ28)</f>
        <v>Credor</v>
      </c>
      <c r="D8" s="573" t="str">
        <f>IF(Sumário!$A$1=FALSE,'PT-ENG'!AI29,'PT-ENG'!AJ29)</f>
        <v>Ticker</v>
      </c>
      <c r="E8" s="573" t="str">
        <f>IF(Sumário!$A$1=FALSE,'PT-ENG'!AI30,'PT-ENG'!AJ30)</f>
        <v xml:space="preserve">Emissão </v>
      </c>
      <c r="F8" s="573" t="str">
        <f>IF(Sumário!$A$1=FALSE,'PT-ENG'!AI31,'PT-ENG'!AJ31)</f>
        <v>Série</v>
      </c>
      <c r="G8" s="573" t="str">
        <f>IF(Sumário!$A$1=FALSE,'PT-ENG'!AI32,'PT-ENG'!AJ32)</f>
        <v>Índice</v>
      </c>
      <c r="H8" s="573" t="str">
        <f>IF(Sumário!$A$1=FALSE,'PT-ENG'!AI33,'PT-ENG'!AJ33)</f>
        <v>spread (a.a)</v>
      </c>
      <c r="I8" s="573" t="s">
        <v>443</v>
      </c>
      <c r="J8" s="573" t="str">
        <f>IF(Sumário!$A$1=FALSE,'PT-ENG'!AI35,'PT-ENG'!AJ35)</f>
        <v xml:space="preserve">Data de Emissão </v>
      </c>
      <c r="K8" s="573" t="str">
        <f>IF(Sumário!$A$1=FALSE,'PT-ENG'!AI36,'PT-ENG'!AJ36)</f>
        <v>Data de Vencimento</v>
      </c>
      <c r="L8" s="573" t="str">
        <f>IF(Sumário!$A$1=FALSE,'PT-ENG'!AI37,'PT-ENG'!AJ37)</f>
        <v>Valor da Emissão (MM)</v>
      </c>
      <c r="M8" s="573" t="str">
        <f>IF(Sumário!$A$1=FALSE,'PT-ENG'!AI38,'PT-ENG'!AJ38)</f>
        <v>Amortização</v>
      </c>
      <c r="N8" s="573" t="str">
        <f>IF(Sumário!$A$1=FALSE,'PT-ENG'!AI39,'PT-ENG'!AJ39)</f>
        <v>Pagamento de Juros</v>
      </c>
      <c r="O8" s="573" t="str">
        <f>IF(Sumário!$A$1=FALSE,'PT-ENG'!AI40,'PT-ENG'!AJ40)</f>
        <v>Meses de Pagamento de Juros</v>
      </c>
      <c r="P8" s="573" t="str">
        <f>IF(Sumário!$A$1=FALSE,'PT-ENG'!AI41,'PT-ENG'!AJ41)</f>
        <v>Liquidação Antecipada</v>
      </c>
      <c r="Q8" s="573" t="s">
        <v>446</v>
      </c>
    </row>
    <row r="9" spans="1:18" ht="26" customHeight="1">
      <c r="B9" s="338" t="s">
        <v>470</v>
      </c>
      <c r="C9" s="338" t="s">
        <v>0</v>
      </c>
      <c r="D9" s="339" t="s">
        <v>0</v>
      </c>
      <c r="E9" s="339" t="s">
        <v>0</v>
      </c>
      <c r="F9" s="339" t="s">
        <v>0</v>
      </c>
      <c r="G9" s="340" t="s">
        <v>488</v>
      </c>
      <c r="H9" s="341">
        <v>9.7500000000000003E-2</v>
      </c>
      <c r="I9" s="342" t="s">
        <v>0</v>
      </c>
      <c r="J9" s="343">
        <v>45327</v>
      </c>
      <c r="K9" s="343">
        <v>47884</v>
      </c>
      <c r="L9" s="344">
        <v>500</v>
      </c>
      <c r="M9" s="345" t="s">
        <v>456</v>
      </c>
      <c r="N9" s="342" t="s">
        <v>529</v>
      </c>
      <c r="O9" s="342" t="s">
        <v>757</v>
      </c>
      <c r="P9" s="346" t="s">
        <v>743</v>
      </c>
      <c r="Q9" s="339" t="s">
        <v>471</v>
      </c>
      <c r="R9"/>
    </row>
    <row r="10" spans="1:18" ht="26" customHeight="1">
      <c r="B10" s="287" t="str">
        <f>IF(Sumário!$A$1=FALSE,'PT-ENG'!$AI$44,'PT-ENG'!$AJ$44)</f>
        <v>Debêntures</v>
      </c>
      <c r="C10" s="287" t="s">
        <v>0</v>
      </c>
      <c r="D10" s="278" t="s">
        <v>448</v>
      </c>
      <c r="E10" s="278" t="s">
        <v>447</v>
      </c>
      <c r="F10" s="278" t="s">
        <v>447</v>
      </c>
      <c r="G10" s="336" t="s">
        <v>486</v>
      </c>
      <c r="H10" s="289">
        <v>9.8296999999999995E-2</v>
      </c>
      <c r="I10" s="289" t="s">
        <v>817</v>
      </c>
      <c r="J10" s="328">
        <v>44910</v>
      </c>
      <c r="K10" s="328">
        <v>47467</v>
      </c>
      <c r="L10" s="337">
        <v>736.67499999999995</v>
      </c>
      <c r="M10" s="288" t="s">
        <v>748</v>
      </c>
      <c r="N10" s="288" t="s">
        <v>529</v>
      </c>
      <c r="O10" s="288" t="s">
        <v>749</v>
      </c>
      <c r="P10" s="111" t="s">
        <v>780</v>
      </c>
      <c r="Q10" s="278" t="s">
        <v>449</v>
      </c>
      <c r="R10"/>
    </row>
    <row r="11" spans="1:18" ht="26" customHeight="1">
      <c r="B11" s="298" t="str">
        <f>IF(Sumário!$A$1=FALSE,'PT-ENG'!$AI$44,'PT-ENG'!$AJ$44)</f>
        <v>Debêntures</v>
      </c>
      <c r="C11" s="298" t="s">
        <v>755</v>
      </c>
      <c r="D11" s="299" t="s">
        <v>467</v>
      </c>
      <c r="E11" s="299" t="s">
        <v>466</v>
      </c>
      <c r="F11" s="299" t="s">
        <v>0</v>
      </c>
      <c r="G11" s="300" t="s">
        <v>0</v>
      </c>
      <c r="H11" s="301" t="s">
        <v>782</v>
      </c>
      <c r="I11" s="299" t="s">
        <v>0</v>
      </c>
      <c r="J11" s="321">
        <v>45072</v>
      </c>
      <c r="K11" s="321">
        <v>46899</v>
      </c>
      <c r="L11" s="317">
        <v>2461.8000000000002</v>
      </c>
      <c r="M11" s="297" t="s">
        <v>456</v>
      </c>
      <c r="N11" s="302" t="s">
        <v>756</v>
      </c>
      <c r="O11" s="302" t="s">
        <v>0</v>
      </c>
      <c r="P11" s="320" t="s">
        <v>475</v>
      </c>
      <c r="Q11" s="299" t="s">
        <v>0</v>
      </c>
      <c r="R11"/>
    </row>
    <row r="12" spans="1:18" ht="26" customHeight="1">
      <c r="B12" s="621" t="str">
        <f>IF(Sumário!$A$1=FALSE,'PT-ENG'!$AI$44,'PT-ENG'!$AJ$44)</f>
        <v>Debêntures</v>
      </c>
      <c r="C12" s="96" t="s">
        <v>0</v>
      </c>
      <c r="D12" s="97" t="s">
        <v>452</v>
      </c>
      <c r="E12" s="626" t="s">
        <v>451</v>
      </c>
      <c r="F12" s="97" t="s">
        <v>451</v>
      </c>
      <c r="G12" s="116" t="s">
        <v>486</v>
      </c>
      <c r="H12" s="118">
        <v>7.1149000000000004E-2</v>
      </c>
      <c r="I12" s="289">
        <v>7.7499999999999999E-2</v>
      </c>
      <c r="J12" s="322">
        <v>45184</v>
      </c>
      <c r="K12" s="322">
        <v>47378</v>
      </c>
      <c r="L12" s="331">
        <v>103.496</v>
      </c>
      <c r="M12" s="108" t="s">
        <v>750</v>
      </c>
      <c r="N12" s="108" t="s">
        <v>529</v>
      </c>
      <c r="O12" s="108" t="s">
        <v>751</v>
      </c>
      <c r="P12" s="631" t="s">
        <v>530</v>
      </c>
      <c r="Q12" s="626" t="s">
        <v>449</v>
      </c>
      <c r="R12"/>
    </row>
    <row r="13" spans="1:18" ht="26" customHeight="1">
      <c r="B13" s="622"/>
      <c r="C13" s="98" t="s">
        <v>0</v>
      </c>
      <c r="D13" s="99" t="s">
        <v>453</v>
      </c>
      <c r="E13" s="627"/>
      <c r="F13" s="99" t="s">
        <v>454</v>
      </c>
      <c r="G13" s="117" t="s">
        <v>488</v>
      </c>
      <c r="H13" s="289">
        <v>0.13966200000000001</v>
      </c>
      <c r="I13" s="289">
        <v>8.0500000000000002E-2</v>
      </c>
      <c r="J13" s="323">
        <v>45184</v>
      </c>
      <c r="K13" s="323">
        <v>47378</v>
      </c>
      <c r="L13" s="332">
        <v>996.50400000000002</v>
      </c>
      <c r="M13" s="373" t="s">
        <v>456</v>
      </c>
      <c r="N13" s="109" t="s">
        <v>529</v>
      </c>
      <c r="O13" s="109" t="s">
        <v>751</v>
      </c>
      <c r="P13" s="632"/>
      <c r="Q13" s="627"/>
      <c r="R13"/>
    </row>
    <row r="14" spans="1:18" ht="26" customHeight="1">
      <c r="B14" s="298" t="str">
        <f>IF(Sumário!$A$1=FALSE,'PT-ENG'!$AI$44,'PT-ENG'!$AJ$44)</f>
        <v>Debêntures</v>
      </c>
      <c r="C14" s="298" t="s">
        <v>0</v>
      </c>
      <c r="D14" s="299" t="s">
        <v>463</v>
      </c>
      <c r="E14" s="299" t="s">
        <v>454</v>
      </c>
      <c r="F14" s="299" t="s">
        <v>0</v>
      </c>
      <c r="G14" s="300" t="s">
        <v>486</v>
      </c>
      <c r="H14" s="301">
        <v>8.4166000000000005E-2</v>
      </c>
      <c r="I14" s="301">
        <v>7.9500000000000001E-2</v>
      </c>
      <c r="J14" s="321">
        <v>45214</v>
      </c>
      <c r="K14" s="321">
        <v>48867</v>
      </c>
      <c r="L14" s="317">
        <v>1000</v>
      </c>
      <c r="M14" s="302" t="s">
        <v>779</v>
      </c>
      <c r="N14" s="302" t="s">
        <v>529</v>
      </c>
      <c r="O14" s="302" t="s">
        <v>745</v>
      </c>
      <c r="P14" s="320" t="s">
        <v>780</v>
      </c>
      <c r="Q14" s="299" t="s">
        <v>464</v>
      </c>
      <c r="R14"/>
    </row>
    <row r="15" spans="1:18" ht="26" customHeight="1">
      <c r="B15" s="102" t="str">
        <f>IF(Sumário!$A$1=FALSE,'PT-ENG'!$AI$44,'PT-ENG'!$AJ$44)</f>
        <v>Debêntures</v>
      </c>
      <c r="C15" s="102" t="s">
        <v>0</v>
      </c>
      <c r="D15" s="103" t="s">
        <v>465</v>
      </c>
      <c r="E15" s="103" t="s">
        <v>459</v>
      </c>
      <c r="F15" s="103" t="s">
        <v>0</v>
      </c>
      <c r="G15" s="105" t="s">
        <v>487</v>
      </c>
      <c r="H15" s="289">
        <v>0.03</v>
      </c>
      <c r="I15" s="103" t="s">
        <v>0</v>
      </c>
      <c r="J15" s="324">
        <v>45330</v>
      </c>
      <c r="K15" s="324">
        <v>47157</v>
      </c>
      <c r="L15" s="295">
        <v>900</v>
      </c>
      <c r="M15" s="104" t="s">
        <v>740</v>
      </c>
      <c r="N15" s="104" t="s">
        <v>529</v>
      </c>
      <c r="O15" s="104" t="s">
        <v>757</v>
      </c>
      <c r="P15" s="111" t="s">
        <v>746</v>
      </c>
      <c r="Q15" s="103" t="s">
        <v>464</v>
      </c>
      <c r="R15"/>
    </row>
    <row r="16" spans="1:18" ht="26" customHeight="1">
      <c r="B16" s="633" t="str">
        <f>IF(Sumário!$A$1=FALSE,'PT-ENG'!$AI$44,'PT-ENG'!$AJ$44)</f>
        <v>Debêntures</v>
      </c>
      <c r="C16" s="303" t="s">
        <v>0</v>
      </c>
      <c r="D16" s="304" t="s">
        <v>455</v>
      </c>
      <c r="E16" s="623" t="s">
        <v>454</v>
      </c>
      <c r="F16" s="304" t="s">
        <v>447</v>
      </c>
      <c r="G16" s="305" t="s">
        <v>486</v>
      </c>
      <c r="H16" s="132">
        <v>8.0617999999999995E-2</v>
      </c>
      <c r="I16" s="306">
        <v>7.51E-2</v>
      </c>
      <c r="J16" s="325">
        <v>45458</v>
      </c>
      <c r="K16" s="325">
        <v>47649</v>
      </c>
      <c r="L16" s="333">
        <v>777.97799999999995</v>
      </c>
      <c r="M16" s="308" t="s">
        <v>456</v>
      </c>
      <c r="N16" s="307" t="s">
        <v>529</v>
      </c>
      <c r="O16" s="307" t="s">
        <v>749</v>
      </c>
      <c r="P16" s="628" t="s">
        <v>530</v>
      </c>
      <c r="Q16" s="623" t="s">
        <v>464</v>
      </c>
      <c r="R16"/>
    </row>
    <row r="17" spans="2:19" ht="26" customHeight="1">
      <c r="B17" s="634"/>
      <c r="C17" s="51" t="s">
        <v>0</v>
      </c>
      <c r="D17" s="78" t="s">
        <v>457</v>
      </c>
      <c r="E17" s="624"/>
      <c r="F17" s="78" t="s">
        <v>451</v>
      </c>
      <c r="G17" s="309" t="s">
        <v>488</v>
      </c>
      <c r="H17" s="81">
        <v>0.13573299999999999</v>
      </c>
      <c r="I17" s="81">
        <v>7.2300000000000003E-2</v>
      </c>
      <c r="J17" s="326">
        <v>45458</v>
      </c>
      <c r="K17" s="326">
        <v>47649</v>
      </c>
      <c r="L17" s="334">
        <v>656.07299999999998</v>
      </c>
      <c r="M17" s="310" t="s">
        <v>456</v>
      </c>
      <c r="N17" s="82" t="s">
        <v>529</v>
      </c>
      <c r="O17" s="82" t="s">
        <v>749</v>
      </c>
      <c r="P17" s="629"/>
      <c r="Q17" s="624"/>
      <c r="R17"/>
    </row>
    <row r="18" spans="2:19" ht="26" customHeight="1">
      <c r="B18" s="635"/>
      <c r="C18" s="311" t="s">
        <v>0</v>
      </c>
      <c r="D18" s="312" t="s">
        <v>458</v>
      </c>
      <c r="E18" s="625"/>
      <c r="F18" s="312" t="s">
        <v>454</v>
      </c>
      <c r="G18" s="313" t="s">
        <v>486</v>
      </c>
      <c r="H18" s="314">
        <v>8.2619999999999999E-2</v>
      </c>
      <c r="I18" s="314">
        <v>7.6999999999999999E-2</v>
      </c>
      <c r="J18" s="327">
        <v>45458</v>
      </c>
      <c r="K18" s="327">
        <v>49110</v>
      </c>
      <c r="L18" s="335">
        <v>665.94899999999996</v>
      </c>
      <c r="M18" s="315" t="s">
        <v>744</v>
      </c>
      <c r="N18" s="315" t="s">
        <v>529</v>
      </c>
      <c r="O18" s="315" t="s">
        <v>749</v>
      </c>
      <c r="P18" s="630"/>
      <c r="Q18" s="625"/>
      <c r="R18"/>
    </row>
    <row r="19" spans="2:19" ht="26" customHeight="1">
      <c r="B19" s="621" t="str">
        <f>IF(Sumário!$A$1=FALSE,'PT-ENG'!$AI$44,'PT-ENG'!$AJ$44)</f>
        <v>Debêntures</v>
      </c>
      <c r="C19" s="96" t="s">
        <v>0</v>
      </c>
      <c r="D19" s="97" t="s">
        <v>460</v>
      </c>
      <c r="E19" s="626" t="s">
        <v>459</v>
      </c>
      <c r="F19" s="97" t="s">
        <v>447</v>
      </c>
      <c r="G19" s="116" t="s">
        <v>486</v>
      </c>
      <c r="H19" s="118">
        <v>8.0560000000000007E-2</v>
      </c>
      <c r="I19" s="100">
        <v>7.4499999999999997E-2</v>
      </c>
      <c r="J19" s="322">
        <v>45458</v>
      </c>
      <c r="K19" s="322">
        <v>47649</v>
      </c>
      <c r="L19" s="331">
        <v>396</v>
      </c>
      <c r="M19" s="144" t="s">
        <v>456</v>
      </c>
      <c r="N19" s="108" t="s">
        <v>529</v>
      </c>
      <c r="O19" s="108" t="s">
        <v>749</v>
      </c>
      <c r="P19" s="631" t="s">
        <v>530</v>
      </c>
      <c r="Q19" s="626" t="s">
        <v>464</v>
      </c>
      <c r="R19"/>
    </row>
    <row r="20" spans="2:19" ht="26" customHeight="1">
      <c r="B20" s="622"/>
      <c r="C20" s="98" t="s">
        <v>0</v>
      </c>
      <c r="D20" s="99" t="s">
        <v>461</v>
      </c>
      <c r="E20" s="627"/>
      <c r="F20" s="99" t="s">
        <v>451</v>
      </c>
      <c r="G20" s="117" t="s">
        <v>486</v>
      </c>
      <c r="H20" s="119">
        <v>8.2673999999999997E-2</v>
      </c>
      <c r="I20" s="101">
        <v>7.6799999999999993E-2</v>
      </c>
      <c r="J20" s="323">
        <v>45458</v>
      </c>
      <c r="K20" s="323">
        <v>49110</v>
      </c>
      <c r="L20" s="332">
        <v>204</v>
      </c>
      <c r="M20" s="109" t="s">
        <v>744</v>
      </c>
      <c r="N20" s="109" t="s">
        <v>529</v>
      </c>
      <c r="O20" s="109" t="s">
        <v>749</v>
      </c>
      <c r="P20" s="632"/>
      <c r="Q20" s="627"/>
      <c r="R20"/>
    </row>
    <row r="21" spans="2:19" ht="47.4" customHeight="1">
      <c r="B21" s="298" t="str">
        <f>IF(Sumário!$A$1=FALSE,'PT-ENG'!$AI$44,'PT-ENG'!$AJ$44)</f>
        <v>Debêntures</v>
      </c>
      <c r="C21" s="298" t="s">
        <v>754</v>
      </c>
      <c r="D21" s="299" t="s">
        <v>473</v>
      </c>
      <c r="E21" s="299" t="s">
        <v>472</v>
      </c>
      <c r="F21" s="299" t="s">
        <v>0</v>
      </c>
      <c r="G21" s="300" t="s">
        <v>487</v>
      </c>
      <c r="H21" s="316">
        <v>2.75E-2</v>
      </c>
      <c r="I21" s="301">
        <v>8.6999999999999994E-2</v>
      </c>
      <c r="J21" s="321">
        <v>45853</v>
      </c>
      <c r="K21" s="321">
        <v>47679</v>
      </c>
      <c r="L21" s="317">
        <v>2786.85</v>
      </c>
      <c r="M21" s="302" t="s">
        <v>740</v>
      </c>
      <c r="N21" s="302" t="s">
        <v>528</v>
      </c>
      <c r="O21" s="302" t="s">
        <v>753</v>
      </c>
      <c r="P21" s="318" t="s">
        <v>533</v>
      </c>
      <c r="Q21" s="319" t="s">
        <v>0</v>
      </c>
    </row>
    <row r="22" spans="2:19" ht="7.25" customHeight="1">
      <c r="B22" s="51"/>
      <c r="C22" s="51"/>
      <c r="G22" s="83"/>
      <c r="H22" s="293"/>
      <c r="I22" s="81"/>
      <c r="J22" s="82"/>
      <c r="K22" s="82"/>
      <c r="L22" s="120"/>
      <c r="M22" s="82"/>
      <c r="N22" s="82"/>
      <c r="O22" s="82"/>
      <c r="P22" s="294"/>
      <c r="Q22" s="84"/>
    </row>
    <row r="23" spans="2:19" ht="39" customHeight="1">
      <c r="B23" s="620" t="s">
        <v>781</v>
      </c>
      <c r="C23" s="620"/>
      <c r="D23" s="620"/>
      <c r="E23" s="620"/>
      <c r="F23" s="620"/>
      <c r="G23" s="620"/>
      <c r="H23" s="620"/>
      <c r="I23" s="620"/>
      <c r="J23" s="620"/>
      <c r="K23" s="620"/>
      <c r="L23" s="620"/>
      <c r="M23" s="620"/>
      <c r="N23" s="620"/>
      <c r="O23" s="620"/>
      <c r="P23" s="620"/>
      <c r="Q23" s="620"/>
    </row>
    <row r="24" spans="2:19" ht="7.25" customHeight="1">
      <c r="B24" s="23"/>
      <c r="G24" s="120"/>
    </row>
    <row r="25" spans="2:19" ht="19" thickBot="1">
      <c r="B25" s="352" t="s">
        <v>737</v>
      </c>
      <c r="C25" s="352"/>
      <c r="D25" s="353"/>
      <c r="E25" s="353"/>
      <c r="F25" s="353"/>
      <c r="G25" s="353"/>
      <c r="H25" s="353"/>
      <c r="I25" s="106"/>
      <c r="J25" s="91"/>
      <c r="K25" s="91"/>
      <c r="L25" s="296"/>
      <c r="M25" s="106"/>
      <c r="N25" s="106"/>
      <c r="O25" s="106"/>
      <c r="P25" s="91"/>
      <c r="Q25" s="106"/>
      <c r="R25"/>
    </row>
    <row r="26" spans="2:19" ht="15" customHeight="1" thickTop="1" thickBot="1">
      <c r="B26" s="291"/>
      <c r="C26" s="291"/>
      <c r="G26" s="83"/>
      <c r="H26" s="107"/>
      <c r="I26" s="90"/>
      <c r="J26" s="82"/>
      <c r="K26" s="82"/>
      <c r="L26" s="83"/>
      <c r="M26" s="81"/>
      <c r="N26" s="82"/>
      <c r="O26" s="82"/>
      <c r="P26" s="82"/>
      <c r="Q26" s="84"/>
      <c r="R26" s="84"/>
      <c r="S26" s="78"/>
    </row>
    <row r="27" spans="2:19" ht="39.65" customHeight="1" thickBot="1">
      <c r="B27" s="354" t="str">
        <f>B8</f>
        <v>Valor Mobiliário</v>
      </c>
      <c r="C27" s="354" t="str">
        <f t="shared" ref="C27:Q27" si="0">C8</f>
        <v>Credor</v>
      </c>
      <c r="D27" s="354" t="str">
        <f t="shared" si="0"/>
        <v>Ticker</v>
      </c>
      <c r="E27" s="354" t="str">
        <f t="shared" si="0"/>
        <v xml:space="preserve">Emissão </v>
      </c>
      <c r="F27" s="354" t="str">
        <f t="shared" si="0"/>
        <v>Série</v>
      </c>
      <c r="G27" s="354" t="str">
        <f t="shared" si="0"/>
        <v>Índice</v>
      </c>
      <c r="H27" s="354" t="str">
        <f t="shared" si="0"/>
        <v>spread (a.a)</v>
      </c>
      <c r="I27" s="354" t="str">
        <f t="shared" si="0"/>
        <v>Swap (USD)</v>
      </c>
      <c r="J27" s="354" t="str">
        <f t="shared" si="0"/>
        <v xml:space="preserve">Data de Emissão </v>
      </c>
      <c r="K27" s="354" t="str">
        <f t="shared" si="0"/>
        <v>Data de Vencimento</v>
      </c>
      <c r="L27" s="354" t="str">
        <f t="shared" si="0"/>
        <v>Valor da Emissão (MM)</v>
      </c>
      <c r="M27" s="354" t="str">
        <f t="shared" si="0"/>
        <v>Amortização</v>
      </c>
      <c r="N27" s="354" t="str">
        <f t="shared" si="0"/>
        <v>Pagamento de Juros</v>
      </c>
      <c r="O27" s="354" t="str">
        <f t="shared" si="0"/>
        <v>Meses de Pagamento de Juros</v>
      </c>
      <c r="P27" s="354" t="str">
        <f t="shared" si="0"/>
        <v>Liquidação Antecipada</v>
      </c>
      <c r="Q27" s="354" t="str">
        <f t="shared" si="0"/>
        <v>Rating</v>
      </c>
      <c r="R27" s="84"/>
      <c r="S27" s="78"/>
    </row>
    <row r="28" spans="2:19" s="121" customFormat="1" ht="20" customHeight="1">
      <c r="B28" s="122" t="s">
        <v>250</v>
      </c>
      <c r="C28" s="122"/>
      <c r="D28" s="123" t="s">
        <v>462</v>
      </c>
      <c r="E28" s="123" t="s">
        <v>451</v>
      </c>
      <c r="F28" s="123"/>
      <c r="G28" s="126" t="s">
        <v>487</v>
      </c>
      <c r="H28" s="127">
        <v>0.03</v>
      </c>
      <c r="I28" s="123" t="s">
        <v>0</v>
      </c>
      <c r="J28" s="330">
        <v>44788</v>
      </c>
      <c r="K28" s="330">
        <v>45884</v>
      </c>
      <c r="L28" s="125">
        <v>900</v>
      </c>
      <c r="M28" s="124" t="s">
        <v>528</v>
      </c>
      <c r="N28" s="128" t="s">
        <v>528</v>
      </c>
      <c r="O28" s="128" t="s">
        <v>0</v>
      </c>
      <c r="P28" s="129" t="s">
        <v>531</v>
      </c>
      <c r="Q28" s="130" t="s">
        <v>464</v>
      </c>
    </row>
    <row r="29" spans="2:19" s="121" customFormat="1" ht="20" customHeight="1">
      <c r="B29" s="122" t="s">
        <v>250</v>
      </c>
      <c r="C29" s="122" t="s">
        <v>0</v>
      </c>
      <c r="D29" s="123" t="s">
        <v>450</v>
      </c>
      <c r="E29" s="123" t="s">
        <v>447</v>
      </c>
      <c r="F29" s="123"/>
      <c r="G29" s="126" t="s">
        <v>487</v>
      </c>
      <c r="H29" s="127">
        <v>4.2500000000000003E-2</v>
      </c>
      <c r="I29" s="127">
        <v>8.8900000000000007E-2</v>
      </c>
      <c r="J29" s="330">
        <v>44910</v>
      </c>
      <c r="K29" s="330">
        <v>46736</v>
      </c>
      <c r="L29" s="125">
        <v>663.32500000000005</v>
      </c>
      <c r="M29" s="124" t="s">
        <v>529</v>
      </c>
      <c r="N29" s="128" t="s">
        <v>529</v>
      </c>
      <c r="O29" s="128" t="s">
        <v>0</v>
      </c>
      <c r="P29" s="129" t="s">
        <v>532</v>
      </c>
      <c r="Q29" s="130" t="s">
        <v>449</v>
      </c>
    </row>
    <row r="30" spans="2:19" s="121" customFormat="1" ht="20" customHeight="1">
      <c r="B30" s="122" t="s">
        <v>250</v>
      </c>
      <c r="C30" s="122" t="s">
        <v>742</v>
      </c>
      <c r="D30" s="123" t="s">
        <v>468</v>
      </c>
      <c r="E30" s="123" t="s">
        <v>459</v>
      </c>
      <c r="F30" s="123"/>
      <c r="G30" s="126" t="s">
        <v>488</v>
      </c>
      <c r="H30" s="131">
        <v>0.11107499999999999</v>
      </c>
      <c r="I30" s="123" t="s">
        <v>0</v>
      </c>
      <c r="J30" s="330">
        <v>45009</v>
      </c>
      <c r="K30" s="330">
        <v>46680</v>
      </c>
      <c r="L30" s="329">
        <v>2646.05</v>
      </c>
      <c r="M30" s="143" t="s">
        <v>469</v>
      </c>
      <c r="N30" s="128" t="s">
        <v>528</v>
      </c>
      <c r="O30" s="128" t="s">
        <v>0</v>
      </c>
      <c r="P30" s="129" t="s">
        <v>532</v>
      </c>
      <c r="Q30" s="130" t="s">
        <v>0</v>
      </c>
    </row>
    <row r="31" spans="2:19">
      <c r="I31" s="82"/>
      <c r="M31" s="82"/>
      <c r="N31" s="84"/>
      <c r="O31" s="84"/>
      <c r="P31" s="84"/>
      <c r="Q31" s="78"/>
      <c r="R31"/>
    </row>
    <row r="32" spans="2:19" ht="15.65" customHeight="1">
      <c r="I32" s="82"/>
      <c r="M32" s="82"/>
      <c r="N32" s="84"/>
      <c r="O32" s="84"/>
      <c r="P32" s="84"/>
      <c r="Q32" s="78"/>
      <c r="R32"/>
    </row>
    <row r="33" spans="1:18">
      <c r="I33" s="82"/>
      <c r="M33" s="82"/>
      <c r="N33" s="84"/>
      <c r="O33" s="84"/>
      <c r="P33" s="84"/>
      <c r="Q33" s="78"/>
      <c r="R33"/>
    </row>
    <row r="34" spans="1:18">
      <c r="I34" s="82"/>
      <c r="M34" s="82"/>
      <c r="N34" s="84"/>
      <c r="O34" s="84"/>
      <c r="P34" s="84"/>
      <c r="Q34" s="78"/>
      <c r="R34"/>
    </row>
    <row r="35" spans="1:18">
      <c r="I35" s="82"/>
      <c r="M35" s="82"/>
      <c r="N35" s="84"/>
      <c r="O35" s="84"/>
      <c r="P35" s="84"/>
      <c r="Q35" s="78"/>
      <c r="R35"/>
    </row>
    <row r="36" spans="1:18">
      <c r="I36" s="82"/>
      <c r="M36" s="82"/>
      <c r="N36" s="84"/>
      <c r="O36" s="84"/>
      <c r="P36" s="84"/>
      <c r="Q36" s="78"/>
      <c r="R36"/>
    </row>
    <row r="37" spans="1:18">
      <c r="I37" s="82"/>
      <c r="M37" s="82"/>
      <c r="N37" s="84"/>
      <c r="O37" s="84"/>
      <c r="P37" s="84"/>
      <c r="Q37" s="78"/>
      <c r="R37"/>
    </row>
    <row r="38" spans="1:18">
      <c r="N38" s="84"/>
      <c r="O38" s="84"/>
      <c r="P38" s="84"/>
      <c r="Q38" s="78"/>
      <c r="R38"/>
    </row>
    <row r="39" spans="1:18">
      <c r="N39" s="84"/>
      <c r="O39" s="84"/>
      <c r="P39" s="84"/>
      <c r="Q39" s="78"/>
      <c r="R39"/>
    </row>
    <row r="40" spans="1:18">
      <c r="N40" s="82"/>
      <c r="O40" s="82"/>
      <c r="P40" s="84"/>
      <c r="Q40" s="84"/>
    </row>
    <row r="41" spans="1:18" ht="18.5">
      <c r="N41" s="106"/>
      <c r="O41" s="106"/>
    </row>
    <row r="44" spans="1:18" ht="30.65" customHeight="1">
      <c r="A44" s="78"/>
    </row>
  </sheetData>
  <mergeCells count="13">
    <mergeCell ref="E12:E13"/>
    <mergeCell ref="P12:P13"/>
    <mergeCell ref="Q12:Q13"/>
    <mergeCell ref="B12:B13"/>
    <mergeCell ref="B16:B18"/>
    <mergeCell ref="B23:Q23"/>
    <mergeCell ref="B19:B20"/>
    <mergeCell ref="Q16:Q18"/>
    <mergeCell ref="E19:E20"/>
    <mergeCell ref="Q19:Q20"/>
    <mergeCell ref="P16:P18"/>
    <mergeCell ref="P19:P20"/>
    <mergeCell ref="E16:E18"/>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62467" r:id="rId3" name="Check Box 3">
              <controlPr defaultSize="0" autoFill="0" autoLine="0" autoPict="0" altText="English">
                <anchor moveWithCells="1">
                  <from>
                    <xdr:col>2</xdr:col>
                    <xdr:colOff>165100</xdr:colOff>
                    <xdr:row>1</xdr:row>
                    <xdr:rowOff>425450</xdr:rowOff>
                  </from>
                  <to>
                    <xdr:col>2</xdr:col>
                    <xdr:colOff>1092200</xdr:colOff>
                    <xdr:row>3</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78D2-CFCC-40E4-8672-EAC035B1C188}">
  <sheetPr>
    <tabColor theme="1"/>
  </sheetPr>
  <dimension ref="A1:M30"/>
  <sheetViews>
    <sheetView showGridLines="0" workbookViewId="0">
      <selection activeCell="G4" sqref="G4"/>
    </sheetView>
  </sheetViews>
  <sheetFormatPr defaultRowHeight="14.5"/>
  <cols>
    <col min="1" max="1" width="2.1796875" customWidth="1"/>
    <col min="2" max="2" width="37.90625" customWidth="1"/>
    <col min="3" max="13" width="10.81640625" customWidth="1"/>
  </cols>
  <sheetData>
    <row r="1" spans="1:13" ht="8.4" customHeight="1">
      <c r="A1" s="64"/>
    </row>
    <row r="2" spans="1:13" ht="21">
      <c r="B2" s="511" t="str">
        <f>IF(Sumário!$A$1=FALSE,'PT-ENG'!C25,'PT-ENG'!D25)</f>
        <v>Obrigações do Portfólio (earn-out)</v>
      </c>
    </row>
    <row r="3" spans="1:13" ht="27.65" customHeight="1">
      <c r="C3" s="89"/>
      <c r="D3" s="89"/>
      <c r="E3" s="89"/>
      <c r="F3" s="89"/>
      <c r="G3" s="89"/>
      <c r="H3" s="89"/>
      <c r="I3" s="89"/>
      <c r="J3" s="89"/>
      <c r="K3" s="89"/>
      <c r="L3" s="89"/>
      <c r="M3" s="106"/>
    </row>
    <row r="4" spans="1:13" ht="11.4" customHeight="1">
      <c r="H4" s="89"/>
      <c r="I4" s="89"/>
      <c r="J4" s="89"/>
      <c r="K4" s="89"/>
      <c r="L4" s="89"/>
      <c r="M4" s="106"/>
    </row>
    <row r="5" spans="1:13" ht="18.5">
      <c r="B5" s="574" t="str">
        <f>IF(Sumário!$A$1=FALSE,'PT-ENG'!AI25,'PT-ENG'!AJ25)</f>
        <v>Data-base:</v>
      </c>
      <c r="C5" s="575">
        <v>46022</v>
      </c>
      <c r="D5" s="351"/>
      <c r="E5" s="351"/>
      <c r="F5" s="351"/>
      <c r="G5" s="351"/>
      <c r="H5" s="89"/>
      <c r="I5" s="89"/>
      <c r="J5" s="89"/>
      <c r="K5" s="89"/>
      <c r="L5" s="89"/>
      <c r="M5" s="106"/>
    </row>
    <row r="6" spans="1:13" ht="18.5">
      <c r="B6" s="584" t="s">
        <v>739</v>
      </c>
      <c r="C6" s="585"/>
      <c r="D6" s="585"/>
      <c r="E6" s="585"/>
      <c r="F6" s="585"/>
      <c r="G6" s="585"/>
      <c r="H6" s="586"/>
      <c r="I6" s="586"/>
      <c r="J6" s="586"/>
      <c r="K6" s="586"/>
      <c r="L6" s="586"/>
      <c r="M6" s="587"/>
    </row>
    <row r="7" spans="1:13" ht="6.65" customHeight="1" thickBot="1">
      <c r="B7" s="286"/>
      <c r="C7" s="285"/>
      <c r="D7" s="285"/>
      <c r="E7" s="285"/>
      <c r="F7" s="285"/>
      <c r="G7" s="285"/>
      <c r="H7" s="89"/>
      <c r="I7" s="89"/>
      <c r="J7" s="89"/>
      <c r="K7" s="89"/>
      <c r="L7" s="89"/>
      <c r="M7" s="106"/>
    </row>
    <row r="8" spans="1:13" s="35" customFormat="1" ht="16" thickBot="1">
      <c r="B8" s="576" t="str">
        <f>IF(Sumário!$A$1=FALSE,'PT-ENG'!AI15,'PT-ENG'!AJ15)</f>
        <v>Ativos</v>
      </c>
      <c r="C8" s="577">
        <v>2025</v>
      </c>
      <c r="D8" s="577" t="str">
        <f>IF(Sumário!$A$1=FALSE,"1T26","1Q26")</f>
        <v>1T26</v>
      </c>
      <c r="E8" s="577" t="str">
        <f>IF(Sumário!$A$1=FALSE,"2T26","2Q26")</f>
        <v>2T26</v>
      </c>
      <c r="F8" s="577" t="str">
        <f>IF(Sumário!$A$1=FALSE,"3T26","3Q26")</f>
        <v>3T26</v>
      </c>
      <c r="G8" s="577" t="str">
        <f>IF(Sumário!$A$1=FALSE,"4T26","4Q26")</f>
        <v>4T26</v>
      </c>
      <c r="H8" s="577">
        <v>2026</v>
      </c>
      <c r="I8" s="577">
        <v>2027</v>
      </c>
      <c r="J8" s="577">
        <v>2028</v>
      </c>
      <c r="K8" s="577">
        <v>2029</v>
      </c>
      <c r="L8" s="577">
        <v>2030</v>
      </c>
      <c r="M8" s="578" t="s">
        <v>198</v>
      </c>
    </row>
    <row r="9" spans="1:13" ht="15" thickBot="1">
      <c r="B9" s="92" t="str">
        <f>IF(Sumário!$A$1=FALSE,'PT-ENG'!AI16,'PT-ENG'!AJ16)</f>
        <v>R$</v>
      </c>
      <c r="C9" s="85"/>
      <c r="D9" s="85"/>
      <c r="E9" s="85"/>
      <c r="F9" s="85"/>
      <c r="G9" s="85"/>
      <c r="H9" s="85"/>
      <c r="I9" s="85"/>
      <c r="J9" s="85"/>
      <c r="K9" s="85"/>
      <c r="L9" s="85"/>
      <c r="M9" s="85"/>
    </row>
    <row r="10" spans="1:13" ht="15" thickBot="1">
      <c r="B10" s="95" t="str">
        <f>IF(Sumário!$A$1=FALSE,'PT-ENG'!AI17,'PT-ENG'!AJ17)</f>
        <v>Peroá (WI 100%)</v>
      </c>
      <c r="C10" s="93">
        <v>91.372786550000001</v>
      </c>
      <c r="D10" s="93">
        <v>0</v>
      </c>
      <c r="E10" s="93">
        <v>0</v>
      </c>
      <c r="F10" s="93">
        <v>0</v>
      </c>
      <c r="G10" s="93">
        <v>0</v>
      </c>
      <c r="H10" s="93">
        <v>0</v>
      </c>
      <c r="I10" s="93">
        <v>0</v>
      </c>
      <c r="J10" s="93">
        <v>135.15799999999999</v>
      </c>
      <c r="K10" s="93">
        <v>0</v>
      </c>
      <c r="L10" s="93">
        <v>0</v>
      </c>
      <c r="M10" s="94">
        <f>SUM(H10:L10)</f>
        <v>135.15799999999999</v>
      </c>
    </row>
    <row r="11" spans="1:13" ht="15" thickBot="1">
      <c r="B11" s="347" t="str">
        <f>IF(Sumário!$A$1=FALSE,'PT-ENG'!AI18,'PT-ENG'!AJ18)</f>
        <v>Papa-Terra (WI 62,5%)</v>
      </c>
      <c r="C11" s="87">
        <v>96.318125809999998</v>
      </c>
      <c r="D11" s="87">
        <v>101.42982191253184</v>
      </c>
      <c r="E11" s="87">
        <v>0</v>
      </c>
      <c r="F11" s="87">
        <v>0</v>
      </c>
      <c r="G11" s="87">
        <v>22.81348103327575</v>
      </c>
      <c r="H11" s="87">
        <v>124.24330294580759</v>
      </c>
      <c r="I11" s="87">
        <v>46.941514321852154</v>
      </c>
      <c r="J11" s="87">
        <v>20.486315046078708</v>
      </c>
      <c r="K11" s="87">
        <v>135.46109044188921</v>
      </c>
      <c r="L11" s="87">
        <v>71.25974045274711</v>
      </c>
      <c r="M11" s="86">
        <f>SUM(H11:L11)</f>
        <v>398.39196320837482</v>
      </c>
    </row>
    <row r="12" spans="1:13" ht="15" thickBot="1">
      <c r="B12" s="95" t="str">
        <f>IF(Sumário!$A$1=FALSE,'PT-ENG'!AI19,'PT-ENG'!AJ19)</f>
        <v>Potiguar</v>
      </c>
      <c r="C12" s="93">
        <v>424.28122460999998</v>
      </c>
      <c r="D12" s="93">
        <v>430.81926122169881</v>
      </c>
      <c r="E12" s="93">
        <v>0</v>
      </c>
      <c r="F12" s="93">
        <v>0</v>
      </c>
      <c r="G12" s="93">
        <v>0</v>
      </c>
      <c r="H12" s="93">
        <v>430.81926122169881</v>
      </c>
      <c r="I12" s="93">
        <v>408.59296601723861</v>
      </c>
      <c r="J12" s="93">
        <v>0</v>
      </c>
      <c r="K12" s="93">
        <v>0</v>
      </c>
      <c r="L12" s="93">
        <v>0</v>
      </c>
      <c r="M12" s="94">
        <f>SUM(H12:L12)</f>
        <v>839.41222723893748</v>
      </c>
    </row>
    <row r="13" spans="1:13" ht="15" thickBot="1">
      <c r="B13" s="88" t="str">
        <f>IF(Sumário!$A$1=FALSE,'PT-ENG'!AI20,'PT-ENG'!AJ20)</f>
        <v>Parque das Conchas (WI 23%)</v>
      </c>
      <c r="C13" s="87">
        <v>176.65486236999999</v>
      </c>
      <c r="D13" s="87">
        <v>0</v>
      </c>
      <c r="E13" s="87">
        <v>0</v>
      </c>
      <c r="F13" s="87">
        <v>0</v>
      </c>
      <c r="G13" s="87">
        <v>172.21346230445187</v>
      </c>
      <c r="H13" s="87">
        <v>172.21346230445187</v>
      </c>
      <c r="I13" s="87">
        <v>0</v>
      </c>
      <c r="J13" s="87">
        <v>0</v>
      </c>
      <c r="K13" s="87">
        <v>0</v>
      </c>
      <c r="L13" s="87">
        <v>0</v>
      </c>
      <c r="M13" s="86">
        <f>SUM(H13:L13)</f>
        <v>172.21346230445187</v>
      </c>
    </row>
    <row r="14" spans="1:13" s="35" customFormat="1" ht="15.5">
      <c r="B14" s="579" t="str">
        <f>IF(Sumário!$A$1=FALSE,'PT-ENG'!AI21,'PT-ENG'!AJ21)</f>
        <v>Total</v>
      </c>
      <c r="C14" s="580">
        <f t="shared" ref="C14:M14" si="0">SUM(C10:C13)</f>
        <v>788.62699933999988</v>
      </c>
      <c r="D14" s="580">
        <f t="shared" si="0"/>
        <v>532.24908313423066</v>
      </c>
      <c r="E14" s="580">
        <f t="shared" si="0"/>
        <v>0</v>
      </c>
      <c r="F14" s="580">
        <f t="shared" si="0"/>
        <v>0</v>
      </c>
      <c r="G14" s="580">
        <f t="shared" si="0"/>
        <v>195.02694333772763</v>
      </c>
      <c r="H14" s="580">
        <f t="shared" si="0"/>
        <v>727.27602647195818</v>
      </c>
      <c r="I14" s="580">
        <f t="shared" si="0"/>
        <v>455.53448033909075</v>
      </c>
      <c r="J14" s="580">
        <f t="shared" si="0"/>
        <v>155.6443150460787</v>
      </c>
      <c r="K14" s="580">
        <f t="shared" si="0"/>
        <v>135.46109044188921</v>
      </c>
      <c r="L14" s="580">
        <f t="shared" si="0"/>
        <v>71.25974045274711</v>
      </c>
      <c r="M14" s="580">
        <f t="shared" si="0"/>
        <v>1545.1756527517643</v>
      </c>
    </row>
    <row r="15" spans="1:13">
      <c r="B15" s="581" t="str">
        <f>IF(Sumário!$A$1=FALSE,'PT-ENG'!AI22,'PT-ENG'!AJ22)</f>
        <v>Contigente</v>
      </c>
      <c r="C15" s="582">
        <f t="shared" ref="C15:M15" si="1">C11+C10</f>
        <v>187.69091236</v>
      </c>
      <c r="D15" s="582">
        <f t="shared" si="1"/>
        <v>101.42982191253184</v>
      </c>
      <c r="E15" s="582">
        <f t="shared" si="1"/>
        <v>0</v>
      </c>
      <c r="F15" s="582">
        <f t="shared" si="1"/>
        <v>0</v>
      </c>
      <c r="G15" s="582">
        <f t="shared" si="1"/>
        <v>22.81348103327575</v>
      </c>
      <c r="H15" s="582">
        <f t="shared" si="1"/>
        <v>124.24330294580759</v>
      </c>
      <c r="I15" s="582">
        <f t="shared" si="1"/>
        <v>46.941514321852154</v>
      </c>
      <c r="J15" s="582">
        <f t="shared" si="1"/>
        <v>155.6443150460787</v>
      </c>
      <c r="K15" s="582">
        <f t="shared" si="1"/>
        <v>135.46109044188921</v>
      </c>
      <c r="L15" s="582">
        <f t="shared" si="1"/>
        <v>71.25974045274711</v>
      </c>
      <c r="M15" s="583">
        <f t="shared" si="1"/>
        <v>533.54996320837483</v>
      </c>
    </row>
    <row r="16" spans="1:13">
      <c r="B16" s="581" t="str">
        <f>IF(Sumário!$A$1=FALSE,'PT-ENG'!AI23,'PT-ENG'!AJ23)</f>
        <v>Diferido</v>
      </c>
      <c r="C16" s="582">
        <f t="shared" ref="C16:M16" si="2">C12+C13</f>
        <v>600.93608698000003</v>
      </c>
      <c r="D16" s="582">
        <f t="shared" si="2"/>
        <v>430.81926122169881</v>
      </c>
      <c r="E16" s="582">
        <f t="shared" si="2"/>
        <v>0</v>
      </c>
      <c r="F16" s="582">
        <f t="shared" si="2"/>
        <v>0</v>
      </c>
      <c r="G16" s="582">
        <f t="shared" si="2"/>
        <v>172.21346230445187</v>
      </c>
      <c r="H16" s="582">
        <f t="shared" si="2"/>
        <v>603.03272352615068</v>
      </c>
      <c r="I16" s="582">
        <f t="shared" si="2"/>
        <v>408.59296601723861</v>
      </c>
      <c r="J16" s="582">
        <f t="shared" si="2"/>
        <v>0</v>
      </c>
      <c r="K16" s="582">
        <f t="shared" si="2"/>
        <v>0</v>
      </c>
      <c r="L16" s="582">
        <f t="shared" si="2"/>
        <v>0</v>
      </c>
      <c r="M16" s="583">
        <f t="shared" si="2"/>
        <v>1011.6256895433894</v>
      </c>
    </row>
    <row r="17" spans="2:13">
      <c r="C17" s="348"/>
      <c r="D17" s="348"/>
      <c r="E17" s="348"/>
      <c r="F17" s="348"/>
      <c r="G17" s="348"/>
    </row>
    <row r="18" spans="2:13">
      <c r="B18" s="349" t="s">
        <v>758</v>
      </c>
      <c r="C18" s="350">
        <v>5.5023999999999997</v>
      </c>
      <c r="D18" s="427"/>
      <c r="E18" s="427"/>
      <c r="F18" s="427"/>
      <c r="G18" s="427"/>
    </row>
    <row r="20" spans="2:13">
      <c r="B20" s="551" t="s">
        <v>738</v>
      </c>
      <c r="C20" s="588"/>
      <c r="D20" s="588"/>
      <c r="E20" s="588"/>
      <c r="F20" s="588"/>
      <c r="G20" s="588"/>
      <c r="H20" s="588"/>
      <c r="I20" s="588"/>
      <c r="J20" s="588"/>
      <c r="K20" s="588"/>
      <c r="L20" s="588"/>
      <c r="M20" s="588"/>
    </row>
    <row r="21" spans="2:13" ht="7.25" customHeight="1" thickBot="1"/>
    <row r="22" spans="2:13" ht="16" thickBot="1">
      <c r="B22" s="576" t="str">
        <f>B8</f>
        <v>Ativos</v>
      </c>
      <c r="C22" s="577">
        <f>C8</f>
        <v>2025</v>
      </c>
      <c r="D22" s="577" t="str">
        <f t="shared" ref="D22:G22" si="3">D8</f>
        <v>1T26</v>
      </c>
      <c r="E22" s="577" t="str">
        <f t="shared" si="3"/>
        <v>2T26</v>
      </c>
      <c r="F22" s="577" t="str">
        <f t="shared" si="3"/>
        <v>3T26</v>
      </c>
      <c r="G22" s="577" t="str">
        <f t="shared" si="3"/>
        <v>4T26</v>
      </c>
      <c r="H22" s="577">
        <f t="shared" ref="H22:M22" si="4">H8</f>
        <v>2026</v>
      </c>
      <c r="I22" s="577">
        <f t="shared" si="4"/>
        <v>2027</v>
      </c>
      <c r="J22" s="577">
        <f t="shared" si="4"/>
        <v>2028</v>
      </c>
      <c r="K22" s="577">
        <f t="shared" si="4"/>
        <v>2029</v>
      </c>
      <c r="L22" s="577">
        <f t="shared" si="4"/>
        <v>2030</v>
      </c>
      <c r="M22" s="578" t="str">
        <f t="shared" si="4"/>
        <v>Total</v>
      </c>
    </row>
    <row r="23" spans="2:13" ht="15" thickBot="1">
      <c r="B23" s="92" t="s">
        <v>759</v>
      </c>
      <c r="C23" s="85"/>
      <c r="D23" s="85"/>
      <c r="E23" s="85"/>
      <c r="F23" s="85"/>
      <c r="G23" s="85"/>
      <c r="H23" s="85"/>
      <c r="I23" s="85"/>
      <c r="J23" s="85"/>
      <c r="K23" s="85"/>
      <c r="L23" s="85"/>
      <c r="M23" s="85"/>
    </row>
    <row r="24" spans="2:13" ht="15" thickBot="1">
      <c r="B24" s="95" t="str">
        <f t="shared" ref="B24:B30" si="5">B10</f>
        <v>Peroá (WI 100%)</v>
      </c>
      <c r="C24" s="93">
        <f>C10/$C$18</f>
        <v>16.605987669017157</v>
      </c>
      <c r="D24" s="93">
        <f t="shared" ref="D24:G24" si="6">D10/$C$18</f>
        <v>0</v>
      </c>
      <c r="E24" s="93">
        <f t="shared" si="6"/>
        <v>0</v>
      </c>
      <c r="F24" s="93">
        <f t="shared" si="6"/>
        <v>0</v>
      </c>
      <c r="G24" s="93">
        <f t="shared" si="6"/>
        <v>0</v>
      </c>
      <c r="H24" s="93">
        <f t="shared" ref="H24:L27" si="7">H10/$C$18</f>
        <v>0</v>
      </c>
      <c r="I24" s="93">
        <f t="shared" si="7"/>
        <v>0</v>
      </c>
      <c r="J24" s="93">
        <f t="shared" si="7"/>
        <v>24.563463216051176</v>
      </c>
      <c r="K24" s="93">
        <f t="shared" si="7"/>
        <v>0</v>
      </c>
      <c r="L24" s="93">
        <f t="shared" si="7"/>
        <v>0</v>
      </c>
      <c r="M24" s="94">
        <f>SUM(H24:L24)</f>
        <v>24.563463216051176</v>
      </c>
    </row>
    <row r="25" spans="2:13" ht="15" thickBot="1">
      <c r="B25" s="347" t="str">
        <f t="shared" si="5"/>
        <v>Papa-Terra (WI 62,5%)</v>
      </c>
      <c r="C25" s="87">
        <f>C11/$C$18</f>
        <v>17.504748075385287</v>
      </c>
      <c r="D25" s="87">
        <f t="shared" ref="D25:G25" si="8">D11/$C$18</f>
        <v>18.43374198759302</v>
      </c>
      <c r="E25" s="87">
        <f t="shared" si="8"/>
        <v>0</v>
      </c>
      <c r="F25" s="87">
        <f t="shared" si="8"/>
        <v>0</v>
      </c>
      <c r="G25" s="87">
        <f t="shared" si="8"/>
        <v>4.1460964366959416</v>
      </c>
      <c r="H25" s="87">
        <f t="shared" si="7"/>
        <v>22.579838424288962</v>
      </c>
      <c r="I25" s="87">
        <f t="shared" si="7"/>
        <v>8.5310981247913915</v>
      </c>
      <c r="J25" s="87">
        <f t="shared" si="7"/>
        <v>3.7231599022387885</v>
      </c>
      <c r="K25" s="87">
        <f t="shared" si="7"/>
        <v>24.61854653276556</v>
      </c>
      <c r="L25" s="87">
        <f t="shared" si="7"/>
        <v>12.950665246573697</v>
      </c>
      <c r="M25" s="86">
        <f>SUM(H25:L25)</f>
        <v>72.403308230658396</v>
      </c>
    </row>
    <row r="26" spans="2:13" ht="15" thickBot="1">
      <c r="B26" s="95" t="str">
        <f t="shared" si="5"/>
        <v>Potiguar</v>
      </c>
      <c r="C26" s="93">
        <f>C12/$C$18</f>
        <v>77.108393539182899</v>
      </c>
      <c r="D26" s="93">
        <f t="shared" ref="D26:G26" si="9">D12/$C$18</f>
        <v>78.296608974574525</v>
      </c>
      <c r="E26" s="93">
        <f t="shared" si="9"/>
        <v>0</v>
      </c>
      <c r="F26" s="93">
        <f t="shared" si="9"/>
        <v>0</v>
      </c>
      <c r="G26" s="93">
        <f t="shared" si="9"/>
        <v>0</v>
      </c>
      <c r="H26" s="93">
        <f t="shared" si="7"/>
        <v>78.296608974574525</v>
      </c>
      <c r="I26" s="93">
        <f t="shared" si="7"/>
        <v>74.2572270313388</v>
      </c>
      <c r="J26" s="93">
        <f t="shared" si="7"/>
        <v>0</v>
      </c>
      <c r="K26" s="93">
        <f t="shared" si="7"/>
        <v>0</v>
      </c>
      <c r="L26" s="93">
        <f t="shared" si="7"/>
        <v>0</v>
      </c>
      <c r="M26" s="94">
        <f>SUM(H26:L26)</f>
        <v>152.55383600591333</v>
      </c>
    </row>
    <row r="27" spans="2:13" ht="15" thickBot="1">
      <c r="B27" s="88" t="str">
        <f t="shared" si="5"/>
        <v>Parque das Conchas (WI 23%)</v>
      </c>
      <c r="C27" s="87">
        <f>C13/$C$18</f>
        <v>32.105056406295432</v>
      </c>
      <c r="D27" s="87">
        <f t="shared" ref="D27:G27" si="10">D13/$C$18</f>
        <v>0</v>
      </c>
      <c r="E27" s="87">
        <f t="shared" si="10"/>
        <v>0</v>
      </c>
      <c r="F27" s="87">
        <f t="shared" si="10"/>
        <v>0</v>
      </c>
      <c r="G27" s="87">
        <f t="shared" si="10"/>
        <v>31.297881343495906</v>
      </c>
      <c r="H27" s="87">
        <f t="shared" si="7"/>
        <v>31.297881343495906</v>
      </c>
      <c r="I27" s="87">
        <f t="shared" si="7"/>
        <v>0</v>
      </c>
      <c r="J27" s="87">
        <f t="shared" si="7"/>
        <v>0</v>
      </c>
      <c r="K27" s="87">
        <f t="shared" si="7"/>
        <v>0</v>
      </c>
      <c r="L27" s="87">
        <f t="shared" si="7"/>
        <v>0</v>
      </c>
      <c r="M27" s="86">
        <f>SUM(H27:L27)</f>
        <v>31.297881343495906</v>
      </c>
    </row>
    <row r="28" spans="2:13" ht="15.5">
      <c r="B28" s="579" t="str">
        <f t="shared" si="5"/>
        <v>Total</v>
      </c>
      <c r="C28" s="580">
        <f t="shared" ref="C28:M28" si="11">SUM(C24:C27)</f>
        <v>143.32418568988078</v>
      </c>
      <c r="D28" s="580">
        <f t="shared" si="11"/>
        <v>96.730350962167549</v>
      </c>
      <c r="E28" s="580">
        <f t="shared" si="11"/>
        <v>0</v>
      </c>
      <c r="F28" s="580">
        <f t="shared" si="11"/>
        <v>0</v>
      </c>
      <c r="G28" s="580">
        <f t="shared" si="11"/>
        <v>35.443977780191844</v>
      </c>
      <c r="H28" s="580">
        <f t="shared" si="11"/>
        <v>132.17432874235939</v>
      </c>
      <c r="I28" s="580">
        <f t="shared" si="11"/>
        <v>82.788325156130185</v>
      </c>
      <c r="J28" s="580">
        <f t="shared" si="11"/>
        <v>28.286623118289963</v>
      </c>
      <c r="K28" s="580">
        <f t="shared" si="11"/>
        <v>24.61854653276556</v>
      </c>
      <c r="L28" s="580">
        <f t="shared" ref="L28" si="12">SUM(L24:L27)</f>
        <v>12.950665246573697</v>
      </c>
      <c r="M28" s="580">
        <f t="shared" si="11"/>
        <v>280.8184887961188</v>
      </c>
    </row>
    <row r="29" spans="2:13">
      <c r="B29" s="581" t="str">
        <f t="shared" si="5"/>
        <v>Contigente</v>
      </c>
      <c r="C29" s="582">
        <f t="shared" ref="C29:M29" si="13">C25+C24</f>
        <v>34.110735744402447</v>
      </c>
      <c r="D29" s="582">
        <f t="shared" si="13"/>
        <v>18.43374198759302</v>
      </c>
      <c r="E29" s="582">
        <f t="shared" si="13"/>
        <v>0</v>
      </c>
      <c r="F29" s="582">
        <f t="shared" si="13"/>
        <v>0</v>
      </c>
      <c r="G29" s="582">
        <f t="shared" si="13"/>
        <v>4.1460964366959416</v>
      </c>
      <c r="H29" s="582">
        <f t="shared" si="13"/>
        <v>22.579838424288962</v>
      </c>
      <c r="I29" s="582">
        <f t="shared" si="13"/>
        <v>8.5310981247913915</v>
      </c>
      <c r="J29" s="582">
        <f t="shared" si="13"/>
        <v>28.286623118289963</v>
      </c>
      <c r="K29" s="582">
        <f t="shared" si="13"/>
        <v>24.61854653276556</v>
      </c>
      <c r="L29" s="582">
        <f t="shared" ref="L29" si="14">L25+L24</f>
        <v>12.950665246573697</v>
      </c>
      <c r="M29" s="583">
        <f t="shared" si="13"/>
        <v>96.966771446709572</v>
      </c>
    </row>
    <row r="30" spans="2:13">
      <c r="B30" s="581" t="str">
        <f t="shared" si="5"/>
        <v>Diferido</v>
      </c>
      <c r="C30" s="582">
        <f t="shared" ref="C30:M30" si="15">C26+C27</f>
        <v>109.21344994547833</v>
      </c>
      <c r="D30" s="582">
        <f t="shared" si="15"/>
        <v>78.296608974574525</v>
      </c>
      <c r="E30" s="582">
        <f t="shared" si="15"/>
        <v>0</v>
      </c>
      <c r="F30" s="582">
        <f t="shared" si="15"/>
        <v>0</v>
      </c>
      <c r="G30" s="582">
        <f t="shared" si="15"/>
        <v>31.297881343495906</v>
      </c>
      <c r="H30" s="582">
        <f t="shared" si="15"/>
        <v>109.59449031807043</v>
      </c>
      <c r="I30" s="582">
        <f t="shared" si="15"/>
        <v>74.2572270313388</v>
      </c>
      <c r="J30" s="582">
        <f t="shared" si="15"/>
        <v>0</v>
      </c>
      <c r="K30" s="582">
        <f t="shared" si="15"/>
        <v>0</v>
      </c>
      <c r="L30" s="582">
        <f t="shared" ref="L30" si="16">L26+L27</f>
        <v>0</v>
      </c>
      <c r="M30" s="583">
        <f t="shared" si="15"/>
        <v>183.85171734940923</v>
      </c>
    </row>
  </sheetData>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82946" r:id="rId3" name="Check Box 2">
              <controlPr defaultSize="0" autoFill="0" autoLine="0" autoPict="0" altText="English">
                <anchor moveWithCells="1">
                  <from>
                    <xdr:col>1</xdr:col>
                    <xdr:colOff>1250950</xdr:colOff>
                    <xdr:row>2</xdr:row>
                    <xdr:rowOff>0</xdr:rowOff>
                  </from>
                  <to>
                    <xdr:col>1</xdr:col>
                    <xdr:colOff>2203450</xdr:colOff>
                    <xdr:row>3</xdr:row>
                    <xdr:rowOff>63500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FA051-F660-403C-BA36-CDB7532F20C5}">
  <sheetPr>
    <tabColor theme="1"/>
  </sheetPr>
  <dimension ref="B2:L33"/>
  <sheetViews>
    <sheetView showGridLines="0" zoomScale="85" zoomScaleNormal="85" workbookViewId="0">
      <selection activeCell="G4" sqref="G4"/>
    </sheetView>
  </sheetViews>
  <sheetFormatPr defaultRowHeight="14.5"/>
  <cols>
    <col min="1" max="1" width="4.08984375" customWidth="1"/>
    <col min="2" max="2" width="17.08984375" bestFit="1" customWidth="1"/>
    <col min="3" max="3" width="20.54296875" bestFit="1" customWidth="1"/>
    <col min="4" max="4" width="23.1796875" bestFit="1" customWidth="1"/>
    <col min="5" max="5" width="21.6328125" bestFit="1" customWidth="1"/>
    <col min="6" max="6" width="24.36328125" customWidth="1"/>
  </cols>
  <sheetData>
    <row r="2" spans="2:12" ht="21">
      <c r="B2" s="511" t="str">
        <f>IF(Sumário!$A$1=FALSE,'PT-ENG'!F26,'PT-ENG'!G26)</f>
        <v>Amortização</v>
      </c>
    </row>
    <row r="3" spans="2:12" ht="18.5">
      <c r="C3" s="89"/>
      <c r="D3" s="89"/>
    </row>
    <row r="4" spans="2:12" ht="18.5">
      <c r="D4" s="89"/>
    </row>
    <row r="5" spans="2:12">
      <c r="B5" s="574" t="str">
        <f>IF(Sumário!$A$1=FALSE,'PT-ENG'!AI25,'PT-ENG'!AJ25)</f>
        <v>Data-base:</v>
      </c>
      <c r="C5" s="575">
        <v>46022</v>
      </c>
    </row>
    <row r="7" spans="2:12">
      <c r="B7" s="551" t="str">
        <f>IF(Sumário!$A$1=FALSE,'PT-ENG'!AL18,'PT-ENG'!AL19)</f>
        <v>R$ milhões</v>
      </c>
      <c r="C7" s="588"/>
      <c r="D7" s="588"/>
      <c r="E7" s="588"/>
      <c r="F7" s="588"/>
    </row>
    <row r="9" spans="2:12">
      <c r="B9" s="589" t="str">
        <f>IF(Sumário!$A$1=FALSE,'PT-ENG'!AL15,'PT-ENG'!AL16)</f>
        <v>Ano</v>
      </c>
      <c r="C9" s="590" t="str">
        <f>IF(Sumário!$A$1=FALSE,'PT-ENG'!AM15,'PT-ENG'!AM16)</f>
        <v>Instrumentos em reais</v>
      </c>
      <c r="D9" s="590" t="str">
        <f>IF(Sumário!$A$1=FALSE,'PT-ENG'!AN15,'PT-ENG'!AN16)</f>
        <v>Instrumentos dolarizados</v>
      </c>
      <c r="E9" s="590" t="str">
        <f>IF(Sumário!$A$1=FALSE,'PT-ENG'!AO15,'PT-ENG'!AO16)</f>
        <v>Obrigações do portfólio</v>
      </c>
      <c r="F9" s="591" t="str">
        <f>IF(Sumário!$A$1=FALSE,'PT-ENG'!AP15,'PT-ENG'!AP16)</f>
        <v>Total</v>
      </c>
      <c r="I9" s="78"/>
      <c r="J9" s="78"/>
      <c r="K9" s="78"/>
      <c r="L9" s="78"/>
    </row>
    <row r="10" spans="2:12">
      <c r="B10" s="360">
        <v>2026</v>
      </c>
      <c r="C10" s="356">
        <v>247.20382680615819</v>
      </c>
      <c r="D10" s="358">
        <v>304.26656137965517</v>
      </c>
      <c r="E10" s="358">
        <v>727.27602647195829</v>
      </c>
      <c r="F10" s="137">
        <f t="shared" ref="F10:F18" si="0">SUM(C10:E10)</f>
        <v>1278.7464146577718</v>
      </c>
      <c r="I10" s="78"/>
      <c r="J10" s="78"/>
      <c r="K10" s="78"/>
      <c r="L10" s="78"/>
    </row>
    <row r="11" spans="2:12">
      <c r="B11" s="360">
        <v>2027</v>
      </c>
      <c r="C11" s="356">
        <v>385.16208123684117</v>
      </c>
      <c r="D11" s="358">
        <v>412.91021002977033</v>
      </c>
      <c r="E11" s="358">
        <v>455.53448033909069</v>
      </c>
      <c r="F11" s="137">
        <f t="shared" si="0"/>
        <v>1253.6067716057023</v>
      </c>
      <c r="I11" s="78"/>
      <c r="J11" s="78"/>
      <c r="K11" s="78"/>
      <c r="L11" s="78"/>
    </row>
    <row r="12" spans="2:12">
      <c r="B12" s="360">
        <v>2028</v>
      </c>
      <c r="C12" s="356">
        <v>384.90968639510066</v>
      </c>
      <c r="D12" s="358">
        <v>1348.2059629362</v>
      </c>
      <c r="E12" s="358">
        <v>155.6443150460787</v>
      </c>
      <c r="F12" s="137">
        <f t="shared" si="0"/>
        <v>1888.7599643773792</v>
      </c>
      <c r="I12" s="78"/>
      <c r="J12" s="78"/>
      <c r="K12" s="78"/>
      <c r="L12" s="78"/>
    </row>
    <row r="13" spans="2:12">
      <c r="B13" s="360">
        <v>2029</v>
      </c>
      <c r="C13" s="356">
        <v>359.62380340608763</v>
      </c>
      <c r="D13" s="358">
        <v>2344.7099629361992</v>
      </c>
      <c r="E13" s="358">
        <v>135.46109044188924</v>
      </c>
      <c r="F13" s="137">
        <f t="shared" si="0"/>
        <v>2839.7948567841759</v>
      </c>
      <c r="I13" s="78"/>
      <c r="J13" s="78"/>
      <c r="K13" s="78"/>
      <c r="L13" s="78"/>
    </row>
    <row r="14" spans="2:12">
      <c r="B14" s="360">
        <v>2030</v>
      </c>
      <c r="C14" s="356">
        <v>4.3393381293364142</v>
      </c>
      <c r="D14" s="358">
        <v>3009.1193049461185</v>
      </c>
      <c r="E14" s="358">
        <v>71.25974045274711</v>
      </c>
      <c r="F14" s="137">
        <f t="shared" si="0"/>
        <v>3084.7183835282021</v>
      </c>
      <c r="I14" s="78"/>
      <c r="J14" s="78"/>
      <c r="K14" s="78"/>
      <c r="L14" s="78"/>
    </row>
    <row r="15" spans="2:12">
      <c r="B15" s="360">
        <v>2031</v>
      </c>
      <c r="C15" s="356">
        <v>0</v>
      </c>
      <c r="D15" s="358">
        <v>2934.7706782429127</v>
      </c>
      <c r="E15" s="358">
        <v>0</v>
      </c>
      <c r="F15" s="137">
        <f t="shared" si="0"/>
        <v>2934.7706782429127</v>
      </c>
      <c r="I15" s="78"/>
      <c r="J15" s="78"/>
      <c r="K15" s="78"/>
      <c r="L15" s="78"/>
    </row>
    <row r="16" spans="2:12">
      <c r="B16" s="360">
        <v>2032</v>
      </c>
      <c r="C16" s="356">
        <v>0</v>
      </c>
      <c r="D16" s="358">
        <v>492.93683315199775</v>
      </c>
      <c r="E16" s="358">
        <v>0</v>
      </c>
      <c r="F16" s="137">
        <f t="shared" si="0"/>
        <v>492.93683315199775</v>
      </c>
      <c r="I16" s="78"/>
      <c r="J16" s="78"/>
      <c r="K16" s="78"/>
      <c r="L16" s="78"/>
    </row>
    <row r="17" spans="2:12">
      <c r="B17" s="360">
        <v>2033</v>
      </c>
      <c r="C17" s="356">
        <v>0</v>
      </c>
      <c r="D17" s="358">
        <v>492.93683315199775</v>
      </c>
      <c r="E17" s="358">
        <v>0</v>
      </c>
      <c r="F17" s="137">
        <f t="shared" si="0"/>
        <v>492.93683315199775</v>
      </c>
      <c r="I17" s="78"/>
      <c r="J17" s="78"/>
      <c r="K17" s="78"/>
      <c r="L17" s="78"/>
    </row>
    <row r="18" spans="2:12">
      <c r="B18" s="361">
        <v>2034</v>
      </c>
      <c r="C18" s="357">
        <v>0</v>
      </c>
      <c r="D18" s="359">
        <v>309.36615490908514</v>
      </c>
      <c r="E18" s="359">
        <v>0</v>
      </c>
      <c r="F18" s="138">
        <f t="shared" si="0"/>
        <v>309.36615490908514</v>
      </c>
      <c r="I18" s="78"/>
      <c r="J18" s="78"/>
      <c r="K18" s="78"/>
      <c r="L18" s="78"/>
    </row>
    <row r="19" spans="2:12">
      <c r="I19" s="78"/>
      <c r="J19" s="78"/>
      <c r="K19" s="78"/>
      <c r="L19" s="78"/>
    </row>
    <row r="20" spans="2:12">
      <c r="B20" s="349" t="s">
        <v>758</v>
      </c>
      <c r="C20" s="350">
        <v>5.5023999999999997</v>
      </c>
      <c r="I20" s="78"/>
      <c r="J20" s="78"/>
      <c r="K20" s="78"/>
      <c r="L20" s="78"/>
    </row>
    <row r="21" spans="2:12">
      <c r="I21" s="78"/>
      <c r="J21" s="78"/>
      <c r="K21" s="78"/>
      <c r="L21" s="78"/>
    </row>
    <row r="22" spans="2:12">
      <c r="B22" s="551" t="str">
        <f>IF(Sumário!$A$1=FALSE,'PT-ENG'!AL21,'PT-ENG'!AL22)</f>
        <v>US$ milhões</v>
      </c>
      <c r="C22" s="588"/>
      <c r="D22" s="588"/>
      <c r="E22" s="588"/>
      <c r="F22" s="588"/>
      <c r="I22" s="78"/>
      <c r="J22" s="78"/>
      <c r="K22" s="78"/>
      <c r="L22" s="78"/>
    </row>
    <row r="23" spans="2:12">
      <c r="I23" s="78"/>
      <c r="J23" s="78"/>
      <c r="K23" s="78"/>
      <c r="L23" s="78"/>
    </row>
    <row r="24" spans="2:12">
      <c r="B24" s="589" t="str">
        <f>B9</f>
        <v>Ano</v>
      </c>
      <c r="C24" s="590" t="str">
        <f>C9</f>
        <v>Instrumentos em reais</v>
      </c>
      <c r="D24" s="590" t="str">
        <f>D9</f>
        <v>Instrumentos dolarizados</v>
      </c>
      <c r="E24" s="590" t="str">
        <f>E9</f>
        <v>Obrigações do portfólio</v>
      </c>
      <c r="F24" s="591" t="str">
        <f>F9</f>
        <v>Total</v>
      </c>
      <c r="I24" s="78"/>
      <c r="J24" s="78"/>
      <c r="K24" s="78"/>
      <c r="L24" s="78"/>
    </row>
    <row r="25" spans="2:12">
      <c r="B25" s="360">
        <v>2026</v>
      </c>
      <c r="C25" s="356">
        <v>44.926546017402984</v>
      </c>
      <c r="D25" s="358">
        <v>55.297063350475277</v>
      </c>
      <c r="E25" s="358">
        <v>132.17432874235939</v>
      </c>
      <c r="F25" s="137">
        <f t="shared" ref="F25:F33" si="1">SUM(C25:E25)</f>
        <v>232.39793811023765</v>
      </c>
    </row>
    <row r="26" spans="2:12">
      <c r="B26" s="360">
        <v>2027</v>
      </c>
      <c r="C26" s="356">
        <v>69.998924330626849</v>
      </c>
      <c r="D26" s="358">
        <v>75.041838112418276</v>
      </c>
      <c r="E26" s="358">
        <v>82.788325156130185</v>
      </c>
      <c r="F26" s="137">
        <f t="shared" si="1"/>
        <v>227.82908759917532</v>
      </c>
    </row>
    <row r="27" spans="2:12">
      <c r="B27" s="360">
        <v>2028</v>
      </c>
      <c r="C27" s="356">
        <v>69.953054375381782</v>
      </c>
      <c r="D27" s="358">
        <v>245.02143845162109</v>
      </c>
      <c r="E27" s="358">
        <v>28.286623118289967</v>
      </c>
      <c r="F27" s="137">
        <f t="shared" si="1"/>
        <v>343.26111594529289</v>
      </c>
    </row>
    <row r="28" spans="2:12">
      <c r="B28" s="360">
        <v>2029</v>
      </c>
      <c r="C28" s="356">
        <v>65.357626382321826</v>
      </c>
      <c r="D28" s="358">
        <v>426.12495691629096</v>
      </c>
      <c r="E28" s="358">
        <v>24.618546532765563</v>
      </c>
      <c r="F28" s="137">
        <f t="shared" si="1"/>
        <v>516.10112983137833</v>
      </c>
    </row>
    <row r="29" spans="2:12">
      <c r="B29" s="360">
        <v>2030</v>
      </c>
      <c r="C29" s="356">
        <v>0.78862644106870006</v>
      </c>
      <c r="D29" s="358">
        <v>546.87396498729981</v>
      </c>
      <c r="E29" s="358">
        <v>12.950665246573697</v>
      </c>
      <c r="F29" s="137">
        <f t="shared" si="1"/>
        <v>560.61325667494225</v>
      </c>
    </row>
    <row r="30" spans="2:12">
      <c r="B30" s="360">
        <v>2031</v>
      </c>
      <c r="C30" s="356">
        <v>0</v>
      </c>
      <c r="D30" s="358">
        <v>533.36192902059327</v>
      </c>
      <c r="E30" s="358">
        <v>0</v>
      </c>
      <c r="F30" s="137">
        <f t="shared" si="1"/>
        <v>533.36192902059327</v>
      </c>
    </row>
    <row r="31" spans="2:12">
      <c r="B31" s="360">
        <v>2032</v>
      </c>
      <c r="C31" s="356">
        <v>0</v>
      </c>
      <c r="D31" s="358">
        <v>89.58578677522496</v>
      </c>
      <c r="E31" s="358">
        <v>0</v>
      </c>
      <c r="F31" s="137">
        <f t="shared" si="1"/>
        <v>89.58578677522496</v>
      </c>
    </row>
    <row r="32" spans="2:12">
      <c r="B32" s="360">
        <v>2033</v>
      </c>
      <c r="C32" s="356">
        <v>0</v>
      </c>
      <c r="D32" s="358">
        <v>89.58578677522496</v>
      </c>
      <c r="E32" s="358">
        <v>0</v>
      </c>
      <c r="F32" s="137">
        <f t="shared" si="1"/>
        <v>89.58578677522496</v>
      </c>
    </row>
    <row r="33" spans="2:6">
      <c r="B33" s="361">
        <v>2034</v>
      </c>
      <c r="C33" s="357">
        <v>0</v>
      </c>
      <c r="D33" s="359">
        <v>56.223857754631638</v>
      </c>
      <c r="E33" s="359">
        <v>0</v>
      </c>
      <c r="F33" s="138">
        <f t="shared" si="1"/>
        <v>56.223857754631638</v>
      </c>
    </row>
  </sheetData>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83970" r:id="rId3" name="Check Box 2">
              <controlPr defaultSize="0" autoFill="0" autoLine="0" autoPict="0" altText="English">
                <anchor moveWithCells="1">
                  <from>
                    <xdr:col>1</xdr:col>
                    <xdr:colOff>1257300</xdr:colOff>
                    <xdr:row>1</xdr:row>
                    <xdr:rowOff>222250</xdr:rowOff>
                  </from>
                  <to>
                    <xdr:col>2</xdr:col>
                    <xdr:colOff>946150</xdr:colOff>
                    <xdr:row>4</xdr:row>
                    <xdr:rowOff>12700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D362F-619A-4FC4-BF8B-56EBFC443767}">
  <sheetPr>
    <tabColor theme="1"/>
  </sheetPr>
  <dimension ref="A1:S24"/>
  <sheetViews>
    <sheetView showGridLines="0" zoomScaleNormal="100" workbookViewId="0">
      <pane xSplit="2" ySplit="5" topLeftCell="C6" activePane="bottomRight" state="frozen"/>
      <selection activeCell="G4" sqref="G4"/>
      <selection pane="topRight" activeCell="G4" sqref="G4"/>
      <selection pane="bottomLeft" activeCell="G4" sqref="G4"/>
      <selection pane="bottomRight" activeCell="G4" sqref="G4"/>
    </sheetView>
  </sheetViews>
  <sheetFormatPr defaultRowHeight="14.5"/>
  <cols>
    <col min="1" max="1" width="3.54296875" customWidth="1"/>
    <col min="2" max="2" width="34.81640625" customWidth="1"/>
    <col min="3" max="3" width="1.54296875" customWidth="1"/>
    <col min="4" max="5" width="10.453125" customWidth="1"/>
    <col min="6" max="7" width="10.54296875" customWidth="1"/>
    <col min="8" max="9" width="13.36328125" bestFit="1" customWidth="1"/>
    <col min="10" max="10" width="13.6328125" bestFit="1" customWidth="1"/>
    <col min="11" max="13" width="13.36328125" bestFit="1" customWidth="1"/>
    <col min="14" max="15" width="13.36328125" style="78" bestFit="1" customWidth="1"/>
    <col min="16" max="16" width="5.90625" style="37" customWidth="1"/>
    <col min="17" max="19" width="13.36328125" style="78" bestFit="1" customWidth="1"/>
  </cols>
  <sheetData>
    <row r="1" spans="1:19">
      <c r="A1" s="64" t="b">
        <v>0</v>
      </c>
      <c r="P1"/>
    </row>
    <row r="2" spans="1:19" ht="21">
      <c r="B2" s="511" t="s">
        <v>585</v>
      </c>
      <c r="P2"/>
    </row>
    <row r="3" spans="1:19" ht="15.5">
      <c r="B3" s="4"/>
      <c r="D3" s="7"/>
      <c r="E3" s="27"/>
      <c r="F3" s="27"/>
      <c r="P3"/>
    </row>
    <row r="4" spans="1:19" s="78" customFormat="1" ht="21">
      <c r="B4" s="217"/>
      <c r="D4" s="364"/>
      <c r="E4" s="364"/>
      <c r="F4" s="364"/>
      <c r="G4" s="364"/>
      <c r="H4" s="364"/>
      <c r="I4" s="364"/>
      <c r="J4" s="364"/>
      <c r="K4" s="364"/>
      <c r="L4" s="364"/>
      <c r="M4" s="364"/>
      <c r="N4" s="136"/>
      <c r="O4" s="136"/>
      <c r="P4" s="139"/>
      <c r="Q4" s="139"/>
      <c r="R4" s="139"/>
      <c r="S4" s="139"/>
    </row>
    <row r="5" spans="1:19" ht="14.9" customHeight="1">
      <c r="B5" s="512"/>
      <c r="C5" s="486"/>
      <c r="D5" s="513" t="str">
        <f>IF(Sumário!$A$1=FALSE,'PT-ENG'!N8,'PT-ENG'!N9)</f>
        <v>1T23</v>
      </c>
      <c r="E5" s="513" t="str">
        <f>IF(Sumário!$A$1=FALSE,'PT-ENG'!O8,'PT-ENG'!O9)</f>
        <v>2T23</v>
      </c>
      <c r="F5" s="513" t="str">
        <f>IF(Sumário!$A$1=FALSE,'PT-ENG'!P8,'PT-ENG'!P9)</f>
        <v>3T23</v>
      </c>
      <c r="G5" s="513" t="str">
        <f>IF(Sumário!$A$1=FALSE,'PT-ENG'!Q8,'PT-ENG'!Q9)</f>
        <v>4T23</v>
      </c>
      <c r="H5" s="513" t="str">
        <f>IF(Sumário!$A$1=FALSE,'PT-ENG'!R8,'PT-ENG'!R9)</f>
        <v>1T24</v>
      </c>
      <c r="I5" s="513" t="str">
        <f>IF(Sumário!$A$1=FALSE,'PT-ENG'!S8,'PT-ENG'!S9)</f>
        <v>2T24</v>
      </c>
      <c r="J5" s="513" t="str">
        <f>IF(Sumário!$A$1=FALSE,'PT-ENG'!T8,'PT-ENG'!T9)</f>
        <v>3T24</v>
      </c>
      <c r="K5" s="513" t="str">
        <f>IF(Sumário!$A$1=FALSE,'PT-ENG'!U8,'PT-ENG'!U9)</f>
        <v>4T24</v>
      </c>
      <c r="L5" s="513" t="str">
        <f>IF(Sumário!$A$1=FALSE,'PT-ENG'!V8,'PT-ENG'!V9)</f>
        <v>1T25</v>
      </c>
      <c r="M5" s="513" t="str">
        <f>IF(Sumário!$A$1=FALSE,'PT-ENG'!W8,'PT-ENG'!W9)</f>
        <v>2T25</v>
      </c>
      <c r="N5" s="486" t="str">
        <f>IF(Sumário!$A$1=FALSE,'PT-ENG'!X8,'PT-ENG'!X9)</f>
        <v>3T25</v>
      </c>
      <c r="O5" s="486" t="str">
        <f>IF(Sumário!$A$1=FALSE,'PT-ENG'!Y8,'PT-ENG'!Y9)</f>
        <v>4T25</v>
      </c>
      <c r="Q5" s="486">
        <v>2023</v>
      </c>
      <c r="R5" s="486">
        <v>2024</v>
      </c>
      <c r="S5" s="486">
        <v>2025</v>
      </c>
    </row>
    <row r="6" spans="1:19" ht="21" customHeight="1">
      <c r="B6" s="592" t="s">
        <v>768</v>
      </c>
      <c r="C6" s="593"/>
      <c r="D6" s="594">
        <v>527.05226531000005</v>
      </c>
      <c r="E6" s="594">
        <v>922.08176382999943</v>
      </c>
      <c r="F6" s="594">
        <v>913.01692881000019</v>
      </c>
      <c r="G6" s="594">
        <v>1013.03470524</v>
      </c>
      <c r="H6" s="594">
        <v>770.78020163886345</v>
      </c>
      <c r="I6" s="594">
        <v>1519.53803619</v>
      </c>
      <c r="J6" s="594">
        <v>1566.1855195600001</v>
      </c>
      <c r="K6" s="594">
        <v>1298.35904295</v>
      </c>
      <c r="L6" s="594">
        <v>886.40841106999903</v>
      </c>
      <c r="M6" s="594">
        <v>757.75771715999997</v>
      </c>
      <c r="N6" s="594">
        <v>616.24068320003357</v>
      </c>
      <c r="O6" s="594">
        <v>568.95850757000028</v>
      </c>
      <c r="Q6" s="594">
        <f>SUM(D6:G6)</f>
        <v>3375.18566319</v>
      </c>
      <c r="R6" s="594">
        <f>SUM(H6:K6)</f>
        <v>5154.862800338864</v>
      </c>
      <c r="S6" s="594">
        <f>SUM(L6:O6)</f>
        <v>2829.3653190000327</v>
      </c>
    </row>
    <row r="7" spans="1:19">
      <c r="B7" s="13"/>
      <c r="C7" s="16"/>
      <c r="D7" s="142"/>
      <c r="E7" s="142"/>
      <c r="F7" s="142"/>
      <c r="G7" s="142"/>
      <c r="H7" s="142"/>
      <c r="I7" s="142"/>
      <c r="J7" s="142"/>
      <c r="K7" s="142"/>
      <c r="L7" s="142"/>
      <c r="M7" s="142"/>
      <c r="N7" s="142"/>
      <c r="O7" s="142"/>
      <c r="P7" s="16"/>
      <c r="Q7" s="141"/>
      <c r="R7" s="141"/>
      <c r="S7" s="141"/>
    </row>
    <row r="8" spans="1:19">
      <c r="B8" s="134" t="s">
        <v>588</v>
      </c>
      <c r="C8" s="135"/>
      <c r="D8" s="363">
        <v>5.1963333333333317</v>
      </c>
      <c r="E8" s="363">
        <v>4.9485327868852451</v>
      </c>
      <c r="F8" s="363">
        <v>4.8802937499999999</v>
      </c>
      <c r="G8" s="363">
        <v>4.9553016393442615</v>
      </c>
      <c r="H8" s="363">
        <v>4.9515213114754095</v>
      </c>
      <c r="I8" s="363">
        <v>5.2129142857142865</v>
      </c>
      <c r="J8" s="363">
        <v>5.5428203125</v>
      </c>
      <c r="K8" s="363">
        <v>5.83692381</v>
      </c>
      <c r="L8" s="363">
        <v>5.852152459016394</v>
      </c>
      <c r="M8" s="363">
        <v>5.6660606557377058</v>
      </c>
      <c r="N8" s="363">
        <v>5.4488439393939396</v>
      </c>
      <c r="O8" s="363">
        <v>5.3954890624999985</v>
      </c>
      <c r="P8" s="16"/>
      <c r="Q8" s="362" t="s">
        <v>0</v>
      </c>
      <c r="R8" s="362" t="s">
        <v>0</v>
      </c>
      <c r="S8" s="362" t="s">
        <v>0</v>
      </c>
    </row>
    <row r="9" spans="1:19">
      <c r="B9" s="13"/>
      <c r="C9" s="16"/>
      <c r="D9" s="142"/>
      <c r="E9" s="142"/>
      <c r="F9" s="142"/>
      <c r="G9" s="142"/>
      <c r="H9" s="142"/>
      <c r="I9" s="142"/>
      <c r="J9" s="142"/>
      <c r="K9" s="142"/>
      <c r="L9" s="142"/>
      <c r="M9" s="142"/>
      <c r="N9" s="142"/>
      <c r="O9" s="142"/>
      <c r="P9" s="16"/>
      <c r="Q9" s="141"/>
      <c r="R9" s="141"/>
      <c r="S9" s="141"/>
    </row>
    <row r="10" spans="1:19" ht="21" customHeight="1">
      <c r="B10" s="592" t="s">
        <v>769</v>
      </c>
      <c r="C10" s="593"/>
      <c r="D10" s="594">
        <v>101.42772441657583</v>
      </c>
      <c r="E10" s="594">
        <v>186.33437496336876</v>
      </c>
      <c r="F10" s="594">
        <v>187.08237159084948</v>
      </c>
      <c r="G10" s="594">
        <v>204.4345186167225</v>
      </c>
      <c r="H10" s="594">
        <v>155.66533054246176</v>
      </c>
      <c r="I10" s="594">
        <v>291.49492067310848</v>
      </c>
      <c r="J10" s="594">
        <v>282.42882612848501</v>
      </c>
      <c r="K10" s="594">
        <v>222.43892250769736</v>
      </c>
      <c r="L10" s="594">
        <v>151.46707425646647</v>
      </c>
      <c r="M10" s="594">
        <v>133.73625225714108</v>
      </c>
      <c r="N10" s="594">
        <v>113.0956749824948</v>
      </c>
      <c r="O10" s="594">
        <v>105.45077582019479</v>
      </c>
      <c r="Q10" s="594">
        <f>SUM(D10:G10)</f>
        <v>679.27898958751655</v>
      </c>
      <c r="R10" s="594">
        <f>SUM(H10:K10)</f>
        <v>952.02799985175272</v>
      </c>
      <c r="S10" s="594">
        <f>SUM(L10:O10)</f>
        <v>503.74977731629713</v>
      </c>
    </row>
    <row r="11" spans="1:19">
      <c r="B11" s="13"/>
      <c r="C11" s="16"/>
      <c r="D11" s="16"/>
      <c r="E11" s="16"/>
      <c r="F11" s="16"/>
      <c r="G11" s="16"/>
      <c r="H11" s="16"/>
      <c r="I11" s="16"/>
      <c r="J11" s="16"/>
      <c r="K11" s="18"/>
      <c r="L11" s="18"/>
      <c r="M11" s="18"/>
      <c r="N11" s="140"/>
      <c r="O11" s="140"/>
      <c r="P11" s="76"/>
      <c r="Q11" s="140"/>
      <c r="R11" s="140"/>
      <c r="S11" s="140"/>
    </row>
    <row r="12" spans="1:19" ht="58.75" customHeight="1">
      <c r="B12" s="617" t="str">
        <f>IF(Sumário!$A$1=FALSE,'PT-ENG'!C37,'PT-ENG'!D37)</f>
        <v>(1) para efeitos comparativos, demonstramos resultados proforma trimestrais, somando os resultados das duas companhias, 3R e Enauta, entre o 1T23 e o 3T24, e incluindo, portanto, o resultado apurado pela Enauta no mês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caso fosse concluída em 1º de janeiro de 2023, assim como os dados quantitativos operacionais não fizeram parte do escopo de revisão dos auditores.</v>
      </c>
      <c r="C12" s="617"/>
      <c r="D12" s="617"/>
      <c r="E12" s="617"/>
      <c r="F12" s="617"/>
      <c r="G12" s="617"/>
      <c r="H12" s="617"/>
      <c r="I12" s="617"/>
      <c r="J12" s="617"/>
      <c r="K12" s="617"/>
      <c r="L12" s="617"/>
      <c r="M12" s="617"/>
      <c r="N12" s="617"/>
      <c r="O12" s="3"/>
      <c r="P12" s="76"/>
      <c r="Q12" s="140"/>
      <c r="R12" s="140"/>
      <c r="S12" s="140"/>
    </row>
    <row r="13" spans="1:19" ht="14.4" customHeight="1">
      <c r="B13" s="616" t="str">
        <f>IF(Sumário!$A$1=FALSE,'PT-ENG'!AF42,'PT-ENG'!AG42)</f>
        <v>(2) Fonte: banco central do brasil: https://www.bcb.gov.br/estabilidadefinanceira/historicocotacoes</v>
      </c>
      <c r="C13" s="616"/>
      <c r="D13" s="616"/>
      <c r="E13" s="616"/>
      <c r="F13" s="616"/>
      <c r="G13" s="616"/>
      <c r="H13" s="616"/>
      <c r="I13" s="616"/>
      <c r="J13" s="616"/>
      <c r="K13" s="616"/>
      <c r="L13" s="616"/>
      <c r="M13" s="616"/>
      <c r="N13" s="616"/>
      <c r="O13" s="386"/>
      <c r="P13" s="76"/>
      <c r="Q13" s="140"/>
      <c r="R13" s="140"/>
      <c r="S13" s="140"/>
    </row>
    <row r="14" spans="1:19">
      <c r="B14" s="616"/>
      <c r="C14" s="616"/>
      <c r="D14" s="616"/>
      <c r="E14" s="616"/>
      <c r="F14" s="616"/>
      <c r="G14" s="616"/>
      <c r="H14" s="616"/>
      <c r="I14" s="616"/>
      <c r="J14" s="616"/>
      <c r="K14" s="616"/>
      <c r="L14" s="616"/>
      <c r="M14" s="616"/>
      <c r="N14" s="616"/>
      <c r="O14" s="386"/>
      <c r="P14" s="76"/>
      <c r="Q14" s="140"/>
      <c r="R14" s="140"/>
      <c r="S14" s="140"/>
    </row>
    <row r="15" spans="1:19">
      <c r="B15" s="616"/>
      <c r="C15" s="616"/>
      <c r="D15" s="616"/>
      <c r="E15" s="616"/>
      <c r="F15" s="616"/>
      <c r="G15" s="616"/>
      <c r="H15" s="616"/>
      <c r="I15" s="616"/>
      <c r="J15" s="616"/>
      <c r="K15" s="616"/>
      <c r="L15" s="616"/>
      <c r="M15" s="616"/>
      <c r="N15" s="616"/>
      <c r="O15" s="386"/>
      <c r="P15" s="76"/>
      <c r="Q15" s="140"/>
      <c r="R15" s="140"/>
      <c r="S15" s="140"/>
    </row>
    <row r="16" spans="1:19">
      <c r="B16" s="616"/>
      <c r="C16" s="616"/>
      <c r="D16" s="616"/>
      <c r="E16" s="616"/>
      <c r="F16" s="616"/>
      <c r="G16" s="616"/>
      <c r="H16" s="616"/>
      <c r="I16" s="616"/>
      <c r="J16" s="616"/>
      <c r="K16" s="616"/>
      <c r="L16" s="616"/>
      <c r="M16" s="616"/>
      <c r="N16" s="616"/>
      <c r="O16" s="386"/>
      <c r="P16" s="76"/>
      <c r="Q16" s="140"/>
      <c r="R16" s="140"/>
      <c r="S16" s="140"/>
    </row>
    <row r="17" spans="2:19">
      <c r="B17" s="616"/>
      <c r="C17" s="616"/>
      <c r="D17" s="616"/>
      <c r="E17" s="616"/>
      <c r="F17" s="616"/>
      <c r="G17" s="616"/>
      <c r="H17" s="616"/>
      <c r="I17" s="616"/>
      <c r="J17" s="616"/>
      <c r="K17" s="616"/>
      <c r="L17" s="616"/>
      <c r="M17" s="616"/>
      <c r="N17" s="616"/>
      <c r="O17" s="386"/>
      <c r="P17" s="76"/>
      <c r="Q17" s="140"/>
      <c r="R17" s="140"/>
      <c r="S17" s="140"/>
    </row>
    <row r="18" spans="2:19">
      <c r="B18" s="13"/>
      <c r="C18" s="16"/>
      <c r="D18" s="16"/>
      <c r="E18" s="16"/>
      <c r="F18" s="16"/>
      <c r="G18" s="16"/>
      <c r="H18" s="16"/>
      <c r="I18" s="16"/>
      <c r="J18" s="16"/>
      <c r="K18" s="18"/>
      <c r="L18" s="18"/>
      <c r="M18" s="18"/>
      <c r="N18" s="140"/>
      <c r="O18" s="140"/>
      <c r="P18" s="76"/>
      <c r="Q18" s="140"/>
      <c r="R18" s="140"/>
      <c r="S18" s="140"/>
    </row>
    <row r="19" spans="2:19">
      <c r="B19" s="13"/>
      <c r="C19" s="16"/>
      <c r="D19" s="16"/>
      <c r="E19" s="16"/>
      <c r="F19" s="16"/>
      <c r="G19" s="16"/>
      <c r="H19" s="16"/>
      <c r="I19" s="16"/>
      <c r="J19" s="16"/>
      <c r="K19" s="18"/>
      <c r="L19" s="18"/>
      <c r="M19" s="18"/>
      <c r="N19" s="140"/>
      <c r="O19" s="140"/>
      <c r="P19" s="76"/>
      <c r="Q19" s="140"/>
      <c r="R19" s="140"/>
      <c r="S19" s="140"/>
    </row>
    <row r="20" spans="2:19">
      <c r="B20" s="8"/>
      <c r="C20" s="16"/>
      <c r="D20" s="16"/>
      <c r="E20" s="16"/>
      <c r="F20" s="16"/>
      <c r="G20" s="16"/>
      <c r="H20" s="16"/>
      <c r="I20" s="16"/>
      <c r="J20" s="16"/>
      <c r="K20" s="18"/>
      <c r="L20" s="18"/>
      <c r="M20" s="18"/>
      <c r="N20" s="140"/>
      <c r="O20" s="140"/>
      <c r="P20" s="76"/>
      <c r="Q20" s="140"/>
      <c r="R20" s="140"/>
      <c r="S20" s="140"/>
    </row>
    <row r="21" spans="2:19">
      <c r="B21" s="13"/>
      <c r="C21" s="16"/>
      <c r="D21" s="16"/>
      <c r="E21" s="16"/>
      <c r="F21" s="16"/>
      <c r="G21" s="16"/>
      <c r="H21" s="16"/>
      <c r="I21" s="16"/>
      <c r="J21" s="16"/>
      <c r="K21" s="18"/>
      <c r="L21" s="18"/>
      <c r="M21" s="18"/>
      <c r="N21" s="140"/>
      <c r="O21" s="140"/>
      <c r="P21" s="76"/>
      <c r="Q21" s="140"/>
      <c r="R21" s="140"/>
      <c r="S21" s="140"/>
    </row>
    <row r="23" spans="2:19" ht="72" customHeight="1"/>
    <row r="24" spans="2:19" ht="14.4" customHeight="1"/>
  </sheetData>
  <mergeCells count="2">
    <mergeCell ref="B12:N12"/>
    <mergeCell ref="B13:N17"/>
  </mergeCells>
  <pageMargins left="0.511811024" right="0.511811024" top="0.78740157499999996" bottom="0.78740157499999996" header="0.31496062000000002" footer="0.31496062000000002"/>
  <pageSetup paperSize="9" orientation="portrait" r:id="rId1"/>
  <ignoredErrors>
    <ignoredError sqref="R6 R10"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ltText="English">
                <anchor moveWithCells="1">
                  <from>
                    <xdr:col>1</xdr:col>
                    <xdr:colOff>1244600</xdr:colOff>
                    <xdr:row>2</xdr:row>
                    <xdr:rowOff>0</xdr:rowOff>
                  </from>
                  <to>
                    <xdr:col>1</xdr:col>
                    <xdr:colOff>2203450</xdr:colOff>
                    <xdr:row>3</xdr:row>
                    <xdr:rowOff>196850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F627F-39F9-482E-AF00-57F534802BB4}">
  <sheetPr codeName="Planilha9">
    <tabColor theme="1"/>
  </sheetPr>
  <dimension ref="A1:P26"/>
  <sheetViews>
    <sheetView showGridLines="0" zoomScaleNormal="100" workbookViewId="0">
      <pane ySplit="5" topLeftCell="A6" activePane="bottomLeft" state="frozen"/>
      <selection activeCell="G4" sqref="G4"/>
      <selection pane="bottomLeft" activeCell="G4" sqref="G4"/>
    </sheetView>
  </sheetViews>
  <sheetFormatPr defaultColWidth="0" defaultRowHeight="14.9" customHeight="1" zeroHeight="1"/>
  <cols>
    <col min="1" max="1" width="3.54296875" customWidth="1"/>
    <col min="2" max="2" width="30.81640625" customWidth="1"/>
    <col min="3" max="5" width="10.81640625" customWidth="1"/>
    <col min="6" max="6" width="2.453125" customWidth="1"/>
    <col min="7" max="7" width="30.81640625" customWidth="1"/>
    <col min="8" max="10" width="10.81640625" customWidth="1"/>
    <col min="11" max="11" width="3.1796875" customWidth="1"/>
    <col min="12" max="12" width="30.81640625" customWidth="1"/>
    <col min="13" max="15" width="10.81640625" customWidth="1"/>
    <col min="16" max="16" width="3" customWidth="1"/>
    <col min="17" max="16384" width="8.54296875" hidden="1"/>
  </cols>
  <sheetData>
    <row r="1" spans="1:15" ht="14.5">
      <c r="A1" s="64" t="b">
        <v>0</v>
      </c>
    </row>
    <row r="2" spans="1:15" ht="23.5">
      <c r="B2" s="569" t="str">
        <f>IF(Sumário!$A$1=FALSE,'PT-ENG'!AR15,'PT-ENG'!AS15)</f>
        <v>Reservas Certificadas</v>
      </c>
    </row>
    <row r="3" spans="1:15" ht="16.25" customHeight="1">
      <c r="B3" s="368"/>
      <c r="C3" s="367"/>
    </row>
    <row r="4" spans="1:15" ht="22.75" customHeight="1">
      <c r="B4" s="366"/>
    </row>
    <row r="5" spans="1:15" ht="14.5">
      <c r="B5" s="14" t="str">
        <f>IF(Sumário!$A$1=FALSE,'PT-ENG'!AR17,'PT-ENG'!AS17)</f>
        <v>Em milhões de boe</v>
      </c>
      <c r="C5" s="371" t="s">
        <v>772</v>
      </c>
      <c r="D5" s="369">
        <v>45627</v>
      </c>
    </row>
    <row r="6" spans="1:15" ht="14.5">
      <c r="C6" s="2"/>
      <c r="D6" s="2"/>
    </row>
    <row r="7" spans="1:15" s="53" customFormat="1" ht="14.5">
      <c r="B7" s="636" t="s">
        <v>776</v>
      </c>
      <c r="C7" s="636"/>
      <c r="D7" s="636"/>
      <c r="E7" s="636"/>
      <c r="G7" s="636" t="s">
        <v>777</v>
      </c>
      <c r="H7" s="636"/>
      <c r="I7" s="636"/>
      <c r="J7" s="636"/>
      <c r="L7" s="636" t="s">
        <v>778</v>
      </c>
      <c r="M7" s="636"/>
      <c r="N7" s="636"/>
      <c r="O7" s="636"/>
    </row>
    <row r="8" spans="1:15" ht="14.5"/>
    <row r="9" spans="1:15" ht="14.5">
      <c r="B9" s="595" t="str">
        <f>IF(Sumário!$A$1=FALSE,'PT-ENG'!AR19,'PT-ENG'!AS19)</f>
        <v>Provada (1P)</v>
      </c>
      <c r="C9" s="559" t="str">
        <f>IF(Sumário!$A$1=FALSE,'PT-ENG'!AR23,'PT-ENG'!AR24)</f>
        <v>Óleo</v>
      </c>
      <c r="D9" s="559" t="str">
        <f>IF(Sumário!$A$1=FALSE,'PT-ENG'!AS23,'PT-ENG'!AS24)</f>
        <v>Gás</v>
      </c>
      <c r="E9" s="559" t="s">
        <v>198</v>
      </c>
      <c r="G9" s="595" t="str">
        <f>IF(Sumário!$A$1=FALSE,'PT-ENG'!AR20,'PT-ENG'!AS20)</f>
        <v>Provada + Provável (2P)</v>
      </c>
      <c r="H9" s="559" t="str">
        <f>IF(Sumário!$A$1=FALSE,'PT-ENG'!AR23,'PT-ENG'!AR24)</f>
        <v>Óleo</v>
      </c>
      <c r="I9" s="559" t="str">
        <f>IF(Sumário!$A$1=FALSE,'PT-ENG'!AS23,'PT-ENG'!AS24)</f>
        <v>Gás</v>
      </c>
      <c r="J9" s="559" t="s">
        <v>198</v>
      </c>
      <c r="L9" s="595" t="str">
        <f>IF(Sumário!$A$1=FALSE,'PT-ENG'!AR21,'PT-ENG'!AS21)</f>
        <v>Provada + Provável + Possível (3P)</v>
      </c>
      <c r="M9" s="559" t="str">
        <f>IF(Sumário!$A$1=FALSE,'PT-ENG'!AR23,'PT-ENG'!AR24)</f>
        <v>Óleo</v>
      </c>
      <c r="N9" s="559" t="str">
        <f>IF(Sumário!$A$1=FALSE,'PT-ENG'!AS23,'PT-ENG'!AS24)</f>
        <v>Gás</v>
      </c>
      <c r="O9" s="559" t="s">
        <v>198</v>
      </c>
    </row>
    <row r="10" spans="1:15" ht="6" customHeight="1">
      <c r="C10" s="2"/>
      <c r="D10" s="2"/>
      <c r="H10" s="2"/>
      <c r="I10" s="2"/>
      <c r="M10" s="2"/>
      <c r="N10" s="2"/>
    </row>
    <row r="11" spans="1:15" s="70" customFormat="1" ht="14.5">
      <c r="B11" s="598" t="s">
        <v>545</v>
      </c>
      <c r="C11" s="599">
        <f>SUM(C12:C13)</f>
        <v>245.39988000000002</v>
      </c>
      <c r="D11" s="599">
        <f t="shared" ref="D11:E11" si="0">SUM(D12:D13)</f>
        <v>29.611053317238806</v>
      </c>
      <c r="E11" s="599">
        <f t="shared" si="0"/>
        <v>275.01093331723882</v>
      </c>
      <c r="G11" s="598" t="s">
        <v>545</v>
      </c>
      <c r="H11" s="599">
        <f>SUM(H12:H13)</f>
        <v>282.73266999999998</v>
      </c>
      <c r="I11" s="599">
        <f t="shared" ref="I11" si="1">SUM(I12:I13)</f>
        <v>33.223603959229706</v>
      </c>
      <c r="J11" s="599">
        <f t="shared" ref="J11" si="2">SUM(J12:J13)</f>
        <v>315.95627395922969</v>
      </c>
      <c r="L11" s="598" t="s">
        <v>545</v>
      </c>
      <c r="M11" s="599">
        <f>SUM(M12:M13)</f>
        <v>299.84091000000001</v>
      </c>
      <c r="N11" s="599">
        <f t="shared" ref="N11" si="3">SUM(N12:N13)</f>
        <v>34.109509737135475</v>
      </c>
      <c r="O11" s="599">
        <f t="shared" ref="O11" si="4">SUM(O12:O13)</f>
        <v>333.95041973713552</v>
      </c>
    </row>
    <row r="12" spans="1:15" s="70" customFormat="1" ht="14.5">
      <c r="B12" s="600" t="s">
        <v>51</v>
      </c>
      <c r="C12" s="601">
        <v>217.72099000000003</v>
      </c>
      <c r="D12" s="602">
        <v>0</v>
      </c>
      <c r="E12" s="603">
        <v>217.72099000000003</v>
      </c>
      <c r="G12" s="600" t="s">
        <v>51</v>
      </c>
      <c r="H12" s="601">
        <v>242.30995999999999</v>
      </c>
      <c r="I12" s="602">
        <v>0</v>
      </c>
      <c r="J12" s="603">
        <v>242.30995999999999</v>
      </c>
      <c r="L12" s="600" t="s">
        <v>51</v>
      </c>
      <c r="M12" s="601">
        <v>258.48450000000003</v>
      </c>
      <c r="N12" s="602">
        <v>0</v>
      </c>
      <c r="O12" s="603">
        <v>258.48450000000003</v>
      </c>
    </row>
    <row r="13" spans="1:15" s="70" customFormat="1" ht="14.5">
      <c r="B13" s="600" t="s">
        <v>100</v>
      </c>
      <c r="C13" s="601">
        <v>27.678889999999999</v>
      </c>
      <c r="D13" s="601">
        <v>29.611053317238806</v>
      </c>
      <c r="E13" s="603">
        <v>57.289943317238809</v>
      </c>
      <c r="G13" s="600" t="s">
        <v>100</v>
      </c>
      <c r="H13" s="601">
        <v>40.422710000000002</v>
      </c>
      <c r="I13" s="601">
        <v>33.223603959229706</v>
      </c>
      <c r="J13" s="603">
        <v>73.646313959229701</v>
      </c>
      <c r="L13" s="600" t="s">
        <v>100</v>
      </c>
      <c r="M13" s="601">
        <v>41.356410000000004</v>
      </c>
      <c r="N13" s="601">
        <v>34.109509737135475</v>
      </c>
      <c r="O13" s="603">
        <v>75.465919737135479</v>
      </c>
    </row>
    <row r="14" spans="1:15" s="70" customFormat="1" ht="5.4" customHeight="1">
      <c r="B14" s="57"/>
      <c r="C14" s="601"/>
      <c r="D14" s="601"/>
      <c r="E14" s="603"/>
      <c r="G14" s="57"/>
      <c r="H14" s="601"/>
      <c r="I14" s="601"/>
      <c r="J14" s="603"/>
      <c r="L14" s="57"/>
      <c r="M14" s="601"/>
      <c r="N14" s="601"/>
      <c r="O14" s="603"/>
    </row>
    <row r="15" spans="1:15" s="70" customFormat="1" ht="14.5">
      <c r="B15" s="598" t="s">
        <v>546</v>
      </c>
      <c r="C15" s="599">
        <f>SUM(C16:C21)</f>
        <v>194.41482999999999</v>
      </c>
      <c r="D15" s="599">
        <f t="shared" ref="D15:E15" si="5">SUM(D16:D21)</f>
        <v>10.009951131072359</v>
      </c>
      <c r="E15" s="599">
        <f t="shared" si="5"/>
        <v>204.42478113107236</v>
      </c>
      <c r="G15" s="598" t="s">
        <v>546</v>
      </c>
      <c r="H15" s="599">
        <f>SUM(H16:H21)</f>
        <v>272.23087000000004</v>
      </c>
      <c r="I15" s="599">
        <f t="shared" ref="I15" si="6">SUM(I16:I21)</f>
        <v>16.509751329553584</v>
      </c>
      <c r="J15" s="599">
        <f t="shared" ref="J15" si="7">SUM(J16:J21)</f>
        <v>288.74062132955362</v>
      </c>
      <c r="L15" s="598" t="s">
        <v>546</v>
      </c>
      <c r="M15" s="599">
        <f>SUM(M16:M21)</f>
        <v>335.69725000000005</v>
      </c>
      <c r="N15" s="599">
        <f t="shared" ref="N15" si="8">SUM(N16:N21)</f>
        <v>20.851445899960488</v>
      </c>
      <c r="O15" s="599">
        <f t="shared" ref="O15" si="9">SUM(O16:O21)</f>
        <v>355.47462013599551</v>
      </c>
    </row>
    <row r="16" spans="1:15" s="70" customFormat="1" ht="14.5">
      <c r="B16" s="600" t="s">
        <v>649</v>
      </c>
      <c r="C16" s="601">
        <v>101.4</v>
      </c>
      <c r="D16" s="602">
        <v>0</v>
      </c>
      <c r="E16" s="603">
        <v>101.4</v>
      </c>
      <c r="G16" s="600" t="s">
        <v>649</v>
      </c>
      <c r="H16" s="601">
        <v>136.5</v>
      </c>
      <c r="I16" s="602">
        <v>0</v>
      </c>
      <c r="J16" s="603">
        <v>136.5</v>
      </c>
      <c r="L16" s="600" t="s">
        <v>649</v>
      </c>
      <c r="M16" s="601">
        <v>150.5</v>
      </c>
      <c r="N16" s="602">
        <v>0</v>
      </c>
      <c r="O16" s="603">
        <v>150.5</v>
      </c>
    </row>
    <row r="17" spans="2:15" s="70" customFormat="1" ht="14.5">
      <c r="B17" s="600" t="s">
        <v>773</v>
      </c>
      <c r="C17" s="601">
        <v>92.722239999999999</v>
      </c>
      <c r="D17" s="602">
        <v>0</v>
      </c>
      <c r="E17" s="603">
        <v>92.722239999999999</v>
      </c>
      <c r="G17" s="600" t="s">
        <v>773</v>
      </c>
      <c r="H17" s="601">
        <v>135.07316</v>
      </c>
      <c r="I17" s="602">
        <v>0</v>
      </c>
      <c r="J17" s="603">
        <v>135.07316</v>
      </c>
      <c r="L17" s="600" t="s">
        <v>773</v>
      </c>
      <c r="M17" s="601">
        <v>184.41502</v>
      </c>
      <c r="N17" s="602">
        <v>0</v>
      </c>
      <c r="O17" s="603">
        <v>184.41502</v>
      </c>
    </row>
    <row r="18" spans="2:15" s="70" customFormat="1" ht="14.5">
      <c r="B18" s="600" t="s">
        <v>774</v>
      </c>
      <c r="C18" s="603" t="s">
        <v>775</v>
      </c>
      <c r="D18" s="603" t="s">
        <v>775</v>
      </c>
      <c r="E18" s="603" t="s">
        <v>775</v>
      </c>
      <c r="G18" s="600" t="s">
        <v>774</v>
      </c>
      <c r="H18" s="603" t="s">
        <v>775</v>
      </c>
      <c r="I18" s="603" t="s">
        <v>775</v>
      </c>
      <c r="J18" s="603" t="s">
        <v>775</v>
      </c>
      <c r="L18" s="600" t="s">
        <v>774</v>
      </c>
      <c r="M18" s="603" t="s">
        <v>775</v>
      </c>
      <c r="N18" s="603" t="s">
        <v>775</v>
      </c>
      <c r="O18" s="603" t="s">
        <v>775</v>
      </c>
    </row>
    <row r="19" spans="2:15" s="70" customFormat="1" ht="14.5">
      <c r="B19" s="600" t="s">
        <v>91</v>
      </c>
      <c r="C19" s="601">
        <v>0.22958999999999999</v>
      </c>
      <c r="D19" s="601">
        <v>5.5473303897573585</v>
      </c>
      <c r="E19" s="603">
        <v>5.7769203897573584</v>
      </c>
      <c r="G19" s="600" t="s">
        <v>91</v>
      </c>
      <c r="H19" s="601">
        <v>0.57301000000000002</v>
      </c>
      <c r="I19" s="601">
        <v>10.513674722512583</v>
      </c>
      <c r="J19" s="603">
        <v>11.086684722512583</v>
      </c>
      <c r="L19" s="600" t="s">
        <v>91</v>
      </c>
      <c r="M19" s="601">
        <v>0.67993000000000003</v>
      </c>
      <c r="N19" s="601">
        <v>12.640097939725486</v>
      </c>
      <c r="O19" s="603">
        <v>13.320027939725486</v>
      </c>
    </row>
    <row r="20" spans="2:15" s="70" customFormat="1" ht="14.5">
      <c r="B20" s="600" t="s">
        <v>238</v>
      </c>
      <c r="C20" s="601">
        <v>6.3E-2</v>
      </c>
      <c r="D20" s="601">
        <v>4.4626207413149999</v>
      </c>
      <c r="E20" s="603">
        <v>4.5256207413149996</v>
      </c>
      <c r="G20" s="600" t="s">
        <v>238</v>
      </c>
      <c r="H20" s="601">
        <v>8.4699999999999998E-2</v>
      </c>
      <c r="I20" s="601">
        <v>5.9960766070410001</v>
      </c>
      <c r="J20" s="603">
        <v>6.0807766070409999</v>
      </c>
      <c r="L20" s="600" t="s">
        <v>238</v>
      </c>
      <c r="M20" s="601">
        <v>0.1023</v>
      </c>
      <c r="N20" s="601">
        <v>8.2113479602350008</v>
      </c>
      <c r="O20" s="603">
        <v>7.2395721962700001</v>
      </c>
    </row>
    <row r="21" spans="2:15" s="70" customFormat="1" ht="14.5">
      <c r="B21" s="600" t="s">
        <v>138</v>
      </c>
      <c r="C21" s="603" t="s">
        <v>775</v>
      </c>
      <c r="D21" s="603" t="s">
        <v>775</v>
      </c>
      <c r="E21" s="603" t="s">
        <v>775</v>
      </c>
      <c r="G21" s="600" t="s">
        <v>138</v>
      </c>
      <c r="H21" s="603" t="s">
        <v>775</v>
      </c>
      <c r="I21" s="603" t="s">
        <v>775</v>
      </c>
      <c r="J21" s="603" t="s">
        <v>775</v>
      </c>
      <c r="L21" s="600" t="s">
        <v>138</v>
      </c>
      <c r="M21" s="603" t="s">
        <v>775</v>
      </c>
      <c r="N21" s="603" t="s">
        <v>775</v>
      </c>
      <c r="O21" s="603" t="s">
        <v>775</v>
      </c>
    </row>
    <row r="22" spans="2:15" ht="6.65" customHeight="1">
      <c r="B22" s="216"/>
      <c r="C22" s="370"/>
      <c r="D22" s="370"/>
      <c r="E22" s="370"/>
      <c r="G22" s="216"/>
      <c r="H22" s="370"/>
      <c r="I22" s="370"/>
      <c r="J22" s="370"/>
      <c r="L22" s="216"/>
      <c r="M22" s="370"/>
      <c r="N22" s="370"/>
      <c r="O22" s="370"/>
    </row>
    <row r="23" spans="2:15" ht="14.5">
      <c r="B23" s="596" t="s">
        <v>198</v>
      </c>
      <c r="C23" s="597">
        <f>SUM(C11,C15)</f>
        <v>439.81470999999999</v>
      </c>
      <c r="D23" s="597">
        <f t="shared" ref="D23:E23" si="10">SUM(D11,D15)</f>
        <v>39.621004448311169</v>
      </c>
      <c r="E23" s="597">
        <f t="shared" si="10"/>
        <v>479.43571444831116</v>
      </c>
      <c r="G23" s="596" t="s">
        <v>198</v>
      </c>
      <c r="H23" s="597">
        <f>SUM(H11,H15)</f>
        <v>554.96353999999997</v>
      </c>
      <c r="I23" s="597">
        <f t="shared" ref="I23:J23" si="11">SUM(I11,I15)</f>
        <v>49.733355288783287</v>
      </c>
      <c r="J23" s="597">
        <f t="shared" si="11"/>
        <v>604.69689528878325</v>
      </c>
      <c r="L23" s="596" t="s">
        <v>198</v>
      </c>
      <c r="M23" s="597">
        <f>SUM(M11,M15)</f>
        <v>635.53816000000006</v>
      </c>
      <c r="N23" s="597">
        <f t="shared" ref="N23:O23" si="12">SUM(N11,N15)</f>
        <v>54.960955637095964</v>
      </c>
      <c r="O23" s="597">
        <f t="shared" si="12"/>
        <v>689.42503987313103</v>
      </c>
    </row>
    <row r="24" spans="2:15" ht="14.5">
      <c r="C24" s="2"/>
      <c r="D24" s="2"/>
    </row>
    <row r="25" spans="2:15" ht="14.5">
      <c r="C25" s="2"/>
      <c r="D25" s="2"/>
    </row>
    <row r="26" spans="2:15" ht="14.5" hidden="1"/>
  </sheetData>
  <mergeCells count="3">
    <mergeCell ref="B7:E7"/>
    <mergeCell ref="G7:J7"/>
    <mergeCell ref="L7:O7"/>
  </mergeCell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5" r:id="rId4" name="Check Box 3">
              <controlPr defaultSize="0" autoFill="0" autoLine="0" autoPict="0" altText="English">
                <anchor moveWithCells="1">
                  <from>
                    <xdr:col>1</xdr:col>
                    <xdr:colOff>1289050</xdr:colOff>
                    <xdr:row>2</xdr:row>
                    <xdr:rowOff>0</xdr:rowOff>
                  </from>
                  <to>
                    <xdr:col>2</xdr:col>
                    <xdr:colOff>139700</xdr:colOff>
                    <xdr:row>3</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C27D5-D3FC-4B76-A677-18562A229415}">
  <sheetPr>
    <tabColor theme="1"/>
  </sheetPr>
  <dimension ref="A1:BN262"/>
  <sheetViews>
    <sheetView showGridLines="0" topLeftCell="O38" zoomScale="70" zoomScaleNormal="70" workbookViewId="0">
      <selection activeCell="AJ54" sqref="AJ54"/>
    </sheetView>
  </sheetViews>
  <sheetFormatPr defaultRowHeight="14.5" outlineLevelRow="1"/>
  <cols>
    <col min="1" max="1" width="28.81640625" bestFit="1" customWidth="1"/>
    <col min="2" max="2" width="8.90625" style="279"/>
    <col min="3" max="3" width="41.90625" style="78" bestFit="1" customWidth="1"/>
    <col min="4" max="4" width="31.54296875" style="78" bestFit="1" customWidth="1"/>
    <col min="6" max="6" width="41.1796875" bestFit="1" customWidth="1"/>
    <col min="7" max="7" width="31.54296875" bestFit="1" customWidth="1"/>
    <col min="11" max="11" width="63.6328125" style="29" customWidth="1"/>
    <col min="12" max="12" width="50.6328125" style="29" customWidth="1"/>
    <col min="13" max="13" width="8.08984375" customWidth="1"/>
    <col min="14" max="14" width="32" customWidth="1"/>
    <col min="15" max="15" width="26.81640625" customWidth="1"/>
    <col min="16" max="16" width="11" customWidth="1"/>
    <col min="17" max="17" width="37.6328125" customWidth="1"/>
    <col min="18" max="18" width="24.54296875" customWidth="1"/>
    <col min="20" max="20" width="75.1796875" customWidth="1"/>
    <col min="21" max="21" width="57.08984375" customWidth="1"/>
    <col min="23" max="23" width="36.453125" customWidth="1"/>
    <col min="24" max="24" width="34.36328125" customWidth="1"/>
    <col min="25" max="25" width="5.453125" bestFit="1" customWidth="1"/>
    <col min="26" max="26" width="55.08984375" customWidth="1"/>
    <col min="27" max="27" width="52.1796875" customWidth="1"/>
    <col min="29" max="29" width="37.6328125" customWidth="1"/>
    <col min="30" max="30" width="49.1796875" customWidth="1"/>
    <col min="32" max="32" width="48.90625" customWidth="1"/>
    <col min="33" max="33" width="27.81640625" bestFit="1" customWidth="1"/>
    <col min="35" max="35" width="33.90625" customWidth="1"/>
    <col min="36" max="36" width="25.81640625" customWidth="1"/>
    <col min="37" max="37" width="24.54296875" bestFit="1" customWidth="1"/>
    <col min="38" max="38" width="22.6328125" bestFit="1" customWidth="1"/>
    <col min="39" max="39" width="5.6328125" bestFit="1" customWidth="1"/>
    <col min="41" max="42" width="40.08984375" bestFit="1" customWidth="1"/>
    <col min="44" max="44" width="34.1796875" customWidth="1"/>
    <col min="45" max="45" width="31.6328125" customWidth="1"/>
  </cols>
  <sheetData>
    <row r="1" spans="1:66">
      <c r="B1" s="279" t="s">
        <v>655</v>
      </c>
    </row>
    <row r="2" spans="1:66" s="78" customFormat="1">
      <c r="A2" s="78" t="s">
        <v>709</v>
      </c>
      <c r="B2" s="279">
        <v>1</v>
      </c>
      <c r="C2" s="278" t="s">
        <v>571</v>
      </c>
      <c r="D2" s="278" t="s">
        <v>15</v>
      </c>
      <c r="E2" s="278" t="s">
        <v>16</v>
      </c>
      <c r="F2" s="278" t="s">
        <v>17</v>
      </c>
      <c r="G2" s="278" t="s">
        <v>18</v>
      </c>
      <c r="H2" s="278" t="s">
        <v>19</v>
      </c>
      <c r="I2" s="278" t="s">
        <v>20</v>
      </c>
      <c r="J2" s="278" t="s">
        <v>21</v>
      </c>
      <c r="K2" s="278" t="s">
        <v>22</v>
      </c>
      <c r="L2" s="278" t="s">
        <v>23</v>
      </c>
      <c r="M2" s="278" t="s">
        <v>24</v>
      </c>
      <c r="N2" s="278" t="s">
        <v>2</v>
      </c>
      <c r="O2" s="278" t="s">
        <v>25</v>
      </c>
      <c r="P2" s="278" t="s">
        <v>26</v>
      </c>
      <c r="Q2" s="278" t="s">
        <v>27</v>
      </c>
      <c r="R2" s="278" t="s">
        <v>28</v>
      </c>
      <c r="S2" s="278" t="s">
        <v>595</v>
      </c>
      <c r="T2" s="278" t="s">
        <v>29</v>
      </c>
      <c r="U2" s="278" t="s">
        <v>596</v>
      </c>
      <c r="V2" s="278" t="s">
        <v>327</v>
      </c>
      <c r="W2" s="278" t="s">
        <v>377</v>
      </c>
      <c r="X2" s="278" t="s">
        <v>424</v>
      </c>
      <c r="Y2" s="278" t="s">
        <v>438</v>
      </c>
      <c r="Z2" s="278" t="s">
        <v>477</v>
      </c>
      <c r="AA2" s="278" t="s">
        <v>478</v>
      </c>
      <c r="AB2" s="278" t="s">
        <v>597</v>
      </c>
      <c r="AC2" s="278" t="s">
        <v>598</v>
      </c>
      <c r="AD2" s="278" t="s">
        <v>599</v>
      </c>
      <c r="AE2" s="278" t="s">
        <v>600</v>
      </c>
      <c r="AF2" s="278" t="s">
        <v>601</v>
      </c>
      <c r="AG2" s="278" t="s">
        <v>602</v>
      </c>
      <c r="AH2" s="278" t="s">
        <v>603</v>
      </c>
      <c r="AI2" s="278" t="s">
        <v>604</v>
      </c>
      <c r="AJ2" s="278" t="s">
        <v>605</v>
      </c>
      <c r="AK2" s="278" t="s">
        <v>606</v>
      </c>
      <c r="AL2" s="278" t="s">
        <v>607</v>
      </c>
      <c r="AM2" s="278" t="s">
        <v>608</v>
      </c>
      <c r="AN2" s="278" t="s">
        <v>609</v>
      </c>
      <c r="AO2" s="278" t="s">
        <v>610</v>
      </c>
      <c r="AP2" s="278" t="s">
        <v>611</v>
      </c>
      <c r="AQ2" s="278" t="s">
        <v>612</v>
      </c>
      <c r="AR2" s="278" t="s">
        <v>613</v>
      </c>
      <c r="AS2" s="278" t="s">
        <v>614</v>
      </c>
      <c r="AT2" s="278" t="s">
        <v>615</v>
      </c>
      <c r="AU2" s="278" t="s">
        <v>616</v>
      </c>
      <c r="AV2" s="278" t="s">
        <v>617</v>
      </c>
      <c r="AW2" s="278" t="s">
        <v>618</v>
      </c>
      <c r="AX2" s="278" t="s">
        <v>619</v>
      </c>
      <c r="AY2" s="278" t="s">
        <v>620</v>
      </c>
    </row>
    <row r="3" spans="1:66" s="78" customFormat="1" hidden="1" outlineLevel="1">
      <c r="A3" s="78" t="s">
        <v>709</v>
      </c>
      <c r="B3" s="279">
        <v>1</v>
      </c>
      <c r="C3" s="278" t="s">
        <v>592</v>
      </c>
      <c r="D3" s="278" t="s">
        <v>32</v>
      </c>
      <c r="E3" s="278" t="s">
        <v>33</v>
      </c>
      <c r="F3" s="278" t="s">
        <v>34</v>
      </c>
      <c r="G3" s="278" t="s">
        <v>35</v>
      </c>
      <c r="H3" s="278" t="s">
        <v>36</v>
      </c>
      <c r="I3" s="278" t="s">
        <v>37</v>
      </c>
      <c r="J3" s="278" t="s">
        <v>38</v>
      </c>
      <c r="K3" s="278" t="s">
        <v>39</v>
      </c>
      <c r="L3" s="278" t="s">
        <v>40</v>
      </c>
      <c r="M3" s="278" t="s">
        <v>41</v>
      </c>
      <c r="N3" s="278" t="s">
        <v>42</v>
      </c>
      <c r="O3" s="278" t="s">
        <v>43</v>
      </c>
      <c r="P3" s="278" t="s">
        <v>44</v>
      </c>
      <c r="Q3" s="278" t="s">
        <v>45</v>
      </c>
      <c r="R3" s="278" t="s">
        <v>46</v>
      </c>
      <c r="S3" s="278" t="s">
        <v>593</v>
      </c>
      <c r="T3" s="278" t="s">
        <v>47</v>
      </c>
      <c r="U3" s="278" t="s">
        <v>594</v>
      </c>
      <c r="V3" s="278" t="s">
        <v>328</v>
      </c>
      <c r="W3" s="278" t="s">
        <v>378</v>
      </c>
      <c r="X3" s="278" t="s">
        <v>482</v>
      </c>
      <c r="Y3" s="278" t="s">
        <v>483</v>
      </c>
      <c r="Z3" s="278" t="s">
        <v>484</v>
      </c>
      <c r="AA3" s="278" t="s">
        <v>621</v>
      </c>
      <c r="AB3" s="278" t="s">
        <v>622</v>
      </c>
      <c r="AC3" s="278" t="s">
        <v>623</v>
      </c>
      <c r="AD3" s="278" t="s">
        <v>624</v>
      </c>
      <c r="AE3" s="278" t="s">
        <v>625</v>
      </c>
      <c r="AF3" s="278" t="s">
        <v>626</v>
      </c>
      <c r="AG3" s="278" t="s">
        <v>627</v>
      </c>
      <c r="AH3" s="278" t="s">
        <v>628</v>
      </c>
      <c r="AI3" s="278" t="s">
        <v>629</v>
      </c>
      <c r="AJ3" s="278" t="s">
        <v>630</v>
      </c>
      <c r="AK3" s="278" t="s">
        <v>631</v>
      </c>
      <c r="AL3" s="278" t="s">
        <v>632</v>
      </c>
      <c r="AM3" s="278" t="s">
        <v>633</v>
      </c>
      <c r="AN3" s="278" t="s">
        <v>634</v>
      </c>
      <c r="AO3" s="278" t="s">
        <v>635</v>
      </c>
      <c r="AP3" s="278" t="s">
        <v>636</v>
      </c>
      <c r="AQ3" s="278" t="s">
        <v>637</v>
      </c>
      <c r="AR3" s="278" t="s">
        <v>638</v>
      </c>
      <c r="AS3" s="278" t="s">
        <v>639</v>
      </c>
      <c r="AT3" s="278" t="s">
        <v>640</v>
      </c>
      <c r="AU3" s="278" t="s">
        <v>641</v>
      </c>
      <c r="AV3" s="278" t="s">
        <v>642</v>
      </c>
      <c r="AW3" s="278" t="s">
        <v>643</v>
      </c>
      <c r="AX3" s="278" t="s">
        <v>644</v>
      </c>
      <c r="AY3" s="278" t="s">
        <v>645</v>
      </c>
    </row>
    <row r="4" spans="1:66" s="78" customFormat="1" hidden="1" outlineLevel="1">
      <c r="B4" s="279"/>
    </row>
    <row r="5" spans="1:66" s="78" customFormat="1" hidden="1" outlineLevel="1">
      <c r="A5" s="78" t="s">
        <v>710</v>
      </c>
      <c r="B5" s="279" t="s">
        <v>654</v>
      </c>
      <c r="C5" s="278" t="s">
        <v>571</v>
      </c>
      <c r="D5" s="278" t="s">
        <v>15</v>
      </c>
      <c r="E5" s="278" t="s">
        <v>16</v>
      </c>
      <c r="F5" s="278" t="s">
        <v>17</v>
      </c>
      <c r="G5" s="278" t="s">
        <v>18</v>
      </c>
      <c r="H5" s="278" t="s">
        <v>19</v>
      </c>
      <c r="I5" s="278" t="s">
        <v>20</v>
      </c>
      <c r="J5" s="278" t="s">
        <v>21</v>
      </c>
      <c r="K5" s="278" t="s">
        <v>22</v>
      </c>
      <c r="L5" s="278" t="s">
        <v>23</v>
      </c>
      <c r="M5" s="278" t="s">
        <v>24</v>
      </c>
      <c r="N5" s="278" t="s">
        <v>2</v>
      </c>
      <c r="O5" s="278" t="s">
        <v>25</v>
      </c>
      <c r="P5" s="278" t="s">
        <v>26</v>
      </c>
      <c r="Q5" s="278" t="s">
        <v>27</v>
      </c>
      <c r="R5" s="278" t="s">
        <v>28</v>
      </c>
      <c r="S5" s="278" t="s">
        <v>595</v>
      </c>
      <c r="T5" s="278" t="s">
        <v>29</v>
      </c>
      <c r="U5" s="278" t="s">
        <v>596</v>
      </c>
      <c r="V5" s="278" t="s">
        <v>327</v>
      </c>
      <c r="W5" s="278" t="s">
        <v>656</v>
      </c>
      <c r="X5" s="278" t="s">
        <v>377</v>
      </c>
      <c r="Y5" s="278" t="s">
        <v>424</v>
      </c>
      <c r="Z5" s="278" t="s">
        <v>438</v>
      </c>
      <c r="AA5" s="278" t="s">
        <v>477</v>
      </c>
      <c r="AB5" s="278" t="s">
        <v>478</v>
      </c>
      <c r="AC5" s="278" t="s">
        <v>597</v>
      </c>
      <c r="AD5" s="278" t="s">
        <v>598</v>
      </c>
      <c r="AE5" s="278" t="s">
        <v>599</v>
      </c>
      <c r="AF5" s="278" t="s">
        <v>600</v>
      </c>
      <c r="AG5" s="278" t="s">
        <v>601</v>
      </c>
      <c r="AH5" s="278" t="s">
        <v>602</v>
      </c>
      <c r="AI5" s="278" t="s">
        <v>603</v>
      </c>
      <c r="AJ5" s="278" t="s">
        <v>604</v>
      </c>
      <c r="AK5" s="278" t="s">
        <v>605</v>
      </c>
      <c r="AL5" s="278" t="s">
        <v>606</v>
      </c>
      <c r="AM5" s="278" t="s">
        <v>607</v>
      </c>
      <c r="AN5" s="278" t="s">
        <v>608</v>
      </c>
      <c r="AO5" s="278" t="s">
        <v>609</v>
      </c>
      <c r="AP5" s="278" t="s">
        <v>610</v>
      </c>
      <c r="AQ5" s="278" t="s">
        <v>611</v>
      </c>
      <c r="AR5" s="278" t="s">
        <v>612</v>
      </c>
      <c r="AS5" s="278" t="s">
        <v>613</v>
      </c>
      <c r="AT5" s="278" t="s">
        <v>614</v>
      </c>
      <c r="AU5" s="278" t="s">
        <v>615</v>
      </c>
      <c r="AV5" s="278" t="s">
        <v>616</v>
      </c>
      <c r="AW5" s="278" t="s">
        <v>617</v>
      </c>
      <c r="AX5" s="278" t="s">
        <v>618</v>
      </c>
      <c r="AY5" s="278" t="s">
        <v>619</v>
      </c>
      <c r="AZ5" s="278" t="s">
        <v>620</v>
      </c>
    </row>
    <row r="6" spans="1:66" s="78" customFormat="1" hidden="1" outlineLevel="1">
      <c r="A6" s="78" t="s">
        <v>710</v>
      </c>
      <c r="B6" s="279" t="s">
        <v>654</v>
      </c>
      <c r="C6" s="278" t="s">
        <v>592</v>
      </c>
      <c r="D6" s="278" t="s">
        <v>32</v>
      </c>
      <c r="E6" s="278" t="s">
        <v>33</v>
      </c>
      <c r="F6" s="278" t="s">
        <v>34</v>
      </c>
      <c r="G6" s="278" t="s">
        <v>35</v>
      </c>
      <c r="H6" s="278" t="s">
        <v>36</v>
      </c>
      <c r="I6" s="278" t="s">
        <v>37</v>
      </c>
      <c r="J6" s="278" t="s">
        <v>38</v>
      </c>
      <c r="K6" s="278" t="s">
        <v>39</v>
      </c>
      <c r="L6" s="278" t="s">
        <v>40</v>
      </c>
      <c r="M6" s="278" t="s">
        <v>41</v>
      </c>
      <c r="N6" s="278" t="s">
        <v>42</v>
      </c>
      <c r="O6" s="278" t="s">
        <v>43</v>
      </c>
      <c r="P6" s="278" t="s">
        <v>44</v>
      </c>
      <c r="Q6" s="278" t="s">
        <v>45</v>
      </c>
      <c r="R6" s="278" t="s">
        <v>46</v>
      </c>
      <c r="S6" s="278" t="s">
        <v>593</v>
      </c>
      <c r="T6" s="278" t="s">
        <v>47</v>
      </c>
      <c r="U6" s="278" t="s">
        <v>594</v>
      </c>
      <c r="V6" s="278" t="s">
        <v>328</v>
      </c>
      <c r="W6" s="278" t="s">
        <v>657</v>
      </c>
      <c r="X6" s="278" t="s">
        <v>378</v>
      </c>
      <c r="Y6" s="278" t="s">
        <v>482</v>
      </c>
      <c r="Z6" s="278" t="s">
        <v>483</v>
      </c>
      <c r="AA6" s="278" t="s">
        <v>484</v>
      </c>
      <c r="AB6" s="278" t="s">
        <v>621</v>
      </c>
      <c r="AC6" s="278" t="s">
        <v>622</v>
      </c>
      <c r="AD6" s="278" t="s">
        <v>623</v>
      </c>
      <c r="AE6" s="278" t="s">
        <v>624</v>
      </c>
      <c r="AF6" s="278" t="s">
        <v>625</v>
      </c>
      <c r="AG6" s="278" t="s">
        <v>626</v>
      </c>
      <c r="AH6" s="278" t="s">
        <v>627</v>
      </c>
      <c r="AI6" s="278" t="s">
        <v>628</v>
      </c>
      <c r="AJ6" s="278" t="s">
        <v>629</v>
      </c>
      <c r="AK6" s="278" t="s">
        <v>630</v>
      </c>
      <c r="AL6" s="278" t="s">
        <v>631</v>
      </c>
      <c r="AM6" s="278" t="s">
        <v>632</v>
      </c>
      <c r="AN6" s="278" t="s">
        <v>633</v>
      </c>
      <c r="AO6" s="278" t="s">
        <v>634</v>
      </c>
      <c r="AP6" s="278" t="s">
        <v>635</v>
      </c>
      <c r="AQ6" s="278" t="s">
        <v>636</v>
      </c>
      <c r="AR6" s="278" t="s">
        <v>637</v>
      </c>
      <c r="AS6" s="278" t="s">
        <v>638</v>
      </c>
      <c r="AT6" s="278" t="s">
        <v>639</v>
      </c>
      <c r="AU6" s="278" t="s">
        <v>640</v>
      </c>
      <c r="AV6" s="278" t="s">
        <v>641</v>
      </c>
      <c r="AW6" s="278" t="s">
        <v>642</v>
      </c>
      <c r="AX6" s="278" t="s">
        <v>643</v>
      </c>
      <c r="AY6" s="278" t="s">
        <v>644</v>
      </c>
      <c r="AZ6" s="278" t="s">
        <v>645</v>
      </c>
    </row>
    <row r="7" spans="1:66" hidden="1" outlineLevel="1"/>
    <row r="8" spans="1:66" hidden="1" outlineLevel="1">
      <c r="A8" s="78" t="s">
        <v>711</v>
      </c>
      <c r="B8" s="279">
        <v>5</v>
      </c>
      <c r="C8" s="278" t="s">
        <v>571</v>
      </c>
      <c r="D8" s="278" t="s">
        <v>15</v>
      </c>
      <c r="E8" s="278" t="s">
        <v>16</v>
      </c>
      <c r="F8" s="278" t="s">
        <v>17</v>
      </c>
      <c r="G8" s="278" t="s">
        <v>18</v>
      </c>
      <c r="H8" s="278" t="s">
        <v>19</v>
      </c>
      <c r="I8" s="278" t="s">
        <v>20</v>
      </c>
      <c r="J8" s="278" t="s">
        <v>21</v>
      </c>
      <c r="K8" s="278" t="s">
        <v>22</v>
      </c>
      <c r="L8" s="278" t="s">
        <v>23</v>
      </c>
      <c r="M8" s="278" t="s">
        <v>24</v>
      </c>
      <c r="N8" s="278" t="s">
        <v>2</v>
      </c>
      <c r="O8" s="278" t="s">
        <v>25</v>
      </c>
      <c r="P8" s="278" t="s">
        <v>26</v>
      </c>
      <c r="Q8" s="278" t="s">
        <v>27</v>
      </c>
      <c r="R8" s="278" t="s">
        <v>28</v>
      </c>
      <c r="S8" s="278" t="s">
        <v>29</v>
      </c>
      <c r="T8" s="278" t="s">
        <v>327</v>
      </c>
      <c r="U8" s="278" t="s">
        <v>377</v>
      </c>
      <c r="V8" s="278" t="s">
        <v>424</v>
      </c>
      <c r="W8" s="278" t="s">
        <v>438</v>
      </c>
      <c r="X8" s="278" t="s">
        <v>477</v>
      </c>
      <c r="Y8" s="278" t="s">
        <v>478</v>
      </c>
      <c r="Z8" s="278" t="s">
        <v>597</v>
      </c>
      <c r="AA8" s="278" t="s">
        <v>598</v>
      </c>
      <c r="AB8" s="278" t="s">
        <v>599</v>
      </c>
      <c r="AC8" s="278" t="s">
        <v>600</v>
      </c>
      <c r="AD8" s="278" t="s">
        <v>601</v>
      </c>
      <c r="AE8" s="278" t="s">
        <v>602</v>
      </c>
      <c r="AF8" s="278" t="s">
        <v>603</v>
      </c>
      <c r="AG8" s="278" t="s">
        <v>604</v>
      </c>
      <c r="AH8" s="278" t="s">
        <v>605</v>
      </c>
      <c r="AI8" s="278" t="s">
        <v>606</v>
      </c>
      <c r="AJ8" s="278" t="s">
        <v>607</v>
      </c>
      <c r="AK8" s="278" t="s">
        <v>608</v>
      </c>
      <c r="AL8" s="278" t="s">
        <v>609</v>
      </c>
      <c r="AM8" s="278" t="s">
        <v>610</v>
      </c>
      <c r="AN8" s="278" t="s">
        <v>611</v>
      </c>
      <c r="AO8" s="278" t="s">
        <v>612</v>
      </c>
      <c r="AP8" s="278" t="s">
        <v>613</v>
      </c>
      <c r="AQ8" s="278" t="s">
        <v>614</v>
      </c>
      <c r="AR8" s="278" t="s">
        <v>615</v>
      </c>
      <c r="AS8" s="278" t="s">
        <v>616</v>
      </c>
      <c r="AT8" s="278" t="s">
        <v>617</v>
      </c>
      <c r="AU8" s="278" t="s">
        <v>618</v>
      </c>
      <c r="AV8" s="278" t="s">
        <v>619</v>
      </c>
      <c r="AW8" s="278" t="s">
        <v>620</v>
      </c>
      <c r="AX8" s="278" t="s">
        <v>658</v>
      </c>
      <c r="AY8" s="278" t="s">
        <v>659</v>
      </c>
      <c r="AZ8" s="278" t="s">
        <v>660</v>
      </c>
      <c r="BA8" s="278" t="s">
        <v>661</v>
      </c>
      <c r="BB8" s="278" t="s">
        <v>662</v>
      </c>
      <c r="BC8" s="278" t="s">
        <v>663</v>
      </c>
      <c r="BD8" s="278" t="s">
        <v>664</v>
      </c>
      <c r="BE8" s="278" t="s">
        <v>665</v>
      </c>
      <c r="BF8" s="278" t="s">
        <v>666</v>
      </c>
      <c r="BG8" s="278" t="s">
        <v>667</v>
      </c>
      <c r="BH8" s="278" t="s">
        <v>668</v>
      </c>
      <c r="BI8" s="278" t="s">
        <v>669</v>
      </c>
      <c r="BJ8" s="278" t="s">
        <v>670</v>
      </c>
      <c r="BK8" s="278" t="s">
        <v>671</v>
      </c>
      <c r="BL8" s="278" t="s">
        <v>672</v>
      </c>
      <c r="BM8" s="278" t="s">
        <v>673</v>
      </c>
      <c r="BN8" s="278" t="s">
        <v>674</v>
      </c>
    </row>
    <row r="9" spans="1:66" hidden="1" outlineLevel="1">
      <c r="A9" s="78" t="s">
        <v>711</v>
      </c>
      <c r="B9" s="279">
        <v>5</v>
      </c>
      <c r="C9" s="278" t="s">
        <v>592</v>
      </c>
      <c r="D9" s="278" t="s">
        <v>32</v>
      </c>
      <c r="E9" s="278" t="s">
        <v>33</v>
      </c>
      <c r="F9" s="278" t="s">
        <v>34</v>
      </c>
      <c r="G9" s="278" t="s">
        <v>35</v>
      </c>
      <c r="H9" s="278" t="s">
        <v>36</v>
      </c>
      <c r="I9" s="278" t="s">
        <v>37</v>
      </c>
      <c r="J9" s="278" t="s">
        <v>38</v>
      </c>
      <c r="K9" s="278" t="s">
        <v>39</v>
      </c>
      <c r="L9" s="278" t="s">
        <v>40</v>
      </c>
      <c r="M9" s="278" t="s">
        <v>41</v>
      </c>
      <c r="N9" s="278" t="s">
        <v>42</v>
      </c>
      <c r="O9" s="278" t="s">
        <v>43</v>
      </c>
      <c r="P9" s="278" t="s">
        <v>44</v>
      </c>
      <c r="Q9" s="278" t="s">
        <v>45</v>
      </c>
      <c r="R9" s="278" t="s">
        <v>46</v>
      </c>
      <c r="S9" s="278" t="s">
        <v>47</v>
      </c>
      <c r="T9" s="278" t="s">
        <v>328</v>
      </c>
      <c r="U9" s="278" t="s">
        <v>378</v>
      </c>
      <c r="V9" s="278" t="s">
        <v>482</v>
      </c>
      <c r="W9" s="278" t="s">
        <v>483</v>
      </c>
      <c r="X9" s="278" t="s">
        <v>484</v>
      </c>
      <c r="Y9" s="278" t="s">
        <v>621</v>
      </c>
      <c r="Z9" s="278" t="s">
        <v>622</v>
      </c>
      <c r="AA9" s="278" t="s">
        <v>623</v>
      </c>
      <c r="AB9" s="278" t="s">
        <v>624</v>
      </c>
      <c r="AC9" s="278" t="s">
        <v>625</v>
      </c>
      <c r="AD9" s="278" t="s">
        <v>626</v>
      </c>
      <c r="AE9" s="278" t="s">
        <v>627</v>
      </c>
      <c r="AF9" s="278" t="s">
        <v>628</v>
      </c>
      <c r="AG9" s="278" t="s">
        <v>629</v>
      </c>
      <c r="AH9" s="278" t="s">
        <v>630</v>
      </c>
      <c r="AI9" s="278" t="s">
        <v>631</v>
      </c>
      <c r="AJ9" s="278" t="s">
        <v>632</v>
      </c>
      <c r="AK9" s="278" t="s">
        <v>633</v>
      </c>
      <c r="AL9" s="278" t="s">
        <v>634</v>
      </c>
      <c r="AM9" s="278" t="s">
        <v>635</v>
      </c>
      <c r="AN9" s="278" t="s">
        <v>636</v>
      </c>
      <c r="AO9" s="278" t="s">
        <v>637</v>
      </c>
      <c r="AP9" s="278" t="s">
        <v>638</v>
      </c>
      <c r="AQ9" s="278" t="s">
        <v>639</v>
      </c>
      <c r="AR9" s="278" t="s">
        <v>640</v>
      </c>
      <c r="AS9" s="278" t="s">
        <v>641</v>
      </c>
      <c r="AT9" s="278" t="s">
        <v>642</v>
      </c>
      <c r="AU9" s="278" t="s">
        <v>643</v>
      </c>
      <c r="AV9" s="278" t="s">
        <v>644</v>
      </c>
      <c r="AW9" s="278" t="s">
        <v>645</v>
      </c>
      <c r="AX9" s="278" t="s">
        <v>675</v>
      </c>
      <c r="AY9" s="278" t="s">
        <v>676</v>
      </c>
      <c r="AZ9" s="278" t="s">
        <v>677</v>
      </c>
      <c r="BA9" s="278" t="s">
        <v>678</v>
      </c>
      <c r="BB9" s="278" t="s">
        <v>679</v>
      </c>
      <c r="BC9" s="278" t="s">
        <v>680</v>
      </c>
      <c r="BD9" s="278" t="s">
        <v>681</v>
      </c>
      <c r="BE9" s="278" t="s">
        <v>682</v>
      </c>
      <c r="BF9" s="278" t="s">
        <v>683</v>
      </c>
      <c r="BG9" s="278" t="s">
        <v>684</v>
      </c>
      <c r="BH9" s="278" t="s">
        <v>685</v>
      </c>
      <c r="BI9" s="278" t="s">
        <v>686</v>
      </c>
      <c r="BJ9" s="278" t="s">
        <v>687</v>
      </c>
      <c r="BK9" s="278" t="s">
        <v>688</v>
      </c>
      <c r="BL9" s="278" t="s">
        <v>689</v>
      </c>
      <c r="BM9" s="278" t="s">
        <v>690</v>
      </c>
      <c r="BN9" s="278" t="s">
        <v>691</v>
      </c>
    </row>
    <row r="10" spans="1:66" hidden="1" outlineLevel="1"/>
    <row r="11" spans="1:66" hidden="1" outlineLevel="1">
      <c r="A11" s="78" t="s">
        <v>727</v>
      </c>
      <c r="B11" s="279">
        <v>6</v>
      </c>
      <c r="C11" s="278" t="s">
        <v>571</v>
      </c>
      <c r="D11" s="278" t="s">
        <v>15</v>
      </c>
      <c r="E11" s="278" t="s">
        <v>16</v>
      </c>
      <c r="F11" s="278" t="s">
        <v>17</v>
      </c>
      <c r="G11" s="278" t="s">
        <v>18</v>
      </c>
      <c r="H11" s="278" t="s">
        <v>19</v>
      </c>
      <c r="I11" s="278" t="s">
        <v>20</v>
      </c>
      <c r="J11" s="278" t="s">
        <v>21</v>
      </c>
      <c r="K11" s="278" t="s">
        <v>22</v>
      </c>
      <c r="L11" s="278" t="s">
        <v>23</v>
      </c>
      <c r="M11" s="278" t="s">
        <v>24</v>
      </c>
      <c r="N11" s="278" t="s">
        <v>2</v>
      </c>
      <c r="O11" s="278" t="s">
        <v>25</v>
      </c>
      <c r="P11" s="278" t="s">
        <v>26</v>
      </c>
      <c r="Q11" s="278" t="s">
        <v>27</v>
      </c>
      <c r="R11" s="278" t="s">
        <v>595</v>
      </c>
      <c r="S11" s="278" t="s">
        <v>596</v>
      </c>
      <c r="T11" s="278" t="s">
        <v>327</v>
      </c>
      <c r="U11" s="278" t="s">
        <v>377</v>
      </c>
      <c r="V11" s="278" t="s">
        <v>424</v>
      </c>
      <c r="W11" s="278" t="s">
        <v>438</v>
      </c>
      <c r="X11" s="278" t="s">
        <v>477</v>
      </c>
      <c r="Y11" s="278" t="s">
        <v>478</v>
      </c>
      <c r="Z11" s="278" t="s">
        <v>597</v>
      </c>
      <c r="AA11" s="278" t="s">
        <v>598</v>
      </c>
      <c r="AB11" s="278" t="s">
        <v>599</v>
      </c>
      <c r="AC11" s="278" t="s">
        <v>600</v>
      </c>
      <c r="AD11" s="278" t="s">
        <v>601</v>
      </c>
      <c r="AE11" s="278" t="s">
        <v>602</v>
      </c>
      <c r="AF11" s="278" t="s">
        <v>603</v>
      </c>
      <c r="AG11" s="278" t="s">
        <v>604</v>
      </c>
      <c r="AH11" s="278" t="s">
        <v>605</v>
      </c>
      <c r="AI11" s="278" t="s">
        <v>606</v>
      </c>
      <c r="AJ11" s="278" t="s">
        <v>607</v>
      </c>
      <c r="AK11" s="278" t="s">
        <v>608</v>
      </c>
      <c r="AL11" s="278" t="s">
        <v>609</v>
      </c>
      <c r="AM11" s="278" t="s">
        <v>610</v>
      </c>
      <c r="AN11" s="278" t="s">
        <v>611</v>
      </c>
      <c r="AO11" s="278" t="s">
        <v>612</v>
      </c>
      <c r="AP11" s="278" t="s">
        <v>613</v>
      </c>
      <c r="AQ11" s="278" t="s">
        <v>614</v>
      </c>
      <c r="AR11" s="278" t="s">
        <v>615</v>
      </c>
      <c r="AS11" s="278" t="s">
        <v>616</v>
      </c>
      <c r="AT11" s="278" t="s">
        <v>617</v>
      </c>
      <c r="AU11" s="278" t="s">
        <v>618</v>
      </c>
      <c r="AV11" s="278" t="s">
        <v>619</v>
      </c>
      <c r="AW11" s="278" t="s">
        <v>620</v>
      </c>
      <c r="AX11" s="278" t="s">
        <v>658</v>
      </c>
      <c r="AY11" s="278" t="s">
        <v>659</v>
      </c>
      <c r="AZ11" s="278" t="s">
        <v>660</v>
      </c>
      <c r="BA11" s="278" t="s">
        <v>661</v>
      </c>
      <c r="BB11" s="278" t="s">
        <v>662</v>
      </c>
      <c r="BC11" s="278" t="s">
        <v>663</v>
      </c>
      <c r="BD11" s="278" t="s">
        <v>664</v>
      </c>
      <c r="BE11" s="278" t="s">
        <v>665</v>
      </c>
      <c r="BF11" s="278" t="s">
        <v>666</v>
      </c>
      <c r="BG11" s="278" t="s">
        <v>667</v>
      </c>
      <c r="BH11" s="278" t="s">
        <v>668</v>
      </c>
      <c r="BI11" s="278" t="s">
        <v>669</v>
      </c>
      <c r="BJ11" s="278" t="s">
        <v>670</v>
      </c>
      <c r="BK11" s="278" t="s">
        <v>671</v>
      </c>
      <c r="BL11" s="278" t="s">
        <v>672</v>
      </c>
      <c r="BM11" s="278" t="s">
        <v>673</v>
      </c>
      <c r="BN11" s="278" t="s">
        <v>674</v>
      </c>
    </row>
    <row r="12" spans="1:66" hidden="1" outlineLevel="1">
      <c r="B12" s="279">
        <v>6</v>
      </c>
      <c r="C12" s="278" t="s">
        <v>592</v>
      </c>
      <c r="D12" s="278" t="s">
        <v>32</v>
      </c>
      <c r="E12" s="278" t="s">
        <v>33</v>
      </c>
      <c r="F12" s="278" t="s">
        <v>34</v>
      </c>
      <c r="G12" s="278" t="s">
        <v>35</v>
      </c>
      <c r="H12" s="278" t="s">
        <v>36</v>
      </c>
      <c r="I12" s="278" t="s">
        <v>37</v>
      </c>
      <c r="J12" s="278" t="s">
        <v>38</v>
      </c>
      <c r="K12" s="278" t="s">
        <v>39</v>
      </c>
      <c r="L12" s="278" t="s">
        <v>40</v>
      </c>
      <c r="M12" s="278" t="s">
        <v>41</v>
      </c>
      <c r="N12" s="278" t="s">
        <v>42</v>
      </c>
      <c r="O12" s="278" t="s">
        <v>43</v>
      </c>
      <c r="P12" s="278" t="s">
        <v>44</v>
      </c>
      <c r="Q12" s="278" t="s">
        <v>45</v>
      </c>
      <c r="R12" s="278" t="s">
        <v>593</v>
      </c>
      <c r="S12" s="278" t="s">
        <v>594</v>
      </c>
      <c r="T12" s="278" t="s">
        <v>328</v>
      </c>
      <c r="U12" s="278" t="s">
        <v>378</v>
      </c>
      <c r="V12" s="278" t="s">
        <v>482</v>
      </c>
      <c r="W12" s="278" t="s">
        <v>483</v>
      </c>
      <c r="X12" s="278" t="s">
        <v>484</v>
      </c>
      <c r="Y12" s="278" t="s">
        <v>621</v>
      </c>
      <c r="Z12" s="278" t="s">
        <v>622</v>
      </c>
      <c r="AA12" s="278" t="s">
        <v>623</v>
      </c>
      <c r="AB12" s="278" t="s">
        <v>624</v>
      </c>
      <c r="AC12" s="278" t="s">
        <v>625</v>
      </c>
      <c r="AD12" s="278" t="s">
        <v>626</v>
      </c>
      <c r="AE12" s="278" t="s">
        <v>627</v>
      </c>
      <c r="AF12" s="278" t="s">
        <v>628</v>
      </c>
      <c r="AG12" s="278" t="s">
        <v>629</v>
      </c>
      <c r="AH12" s="278" t="s">
        <v>630</v>
      </c>
      <c r="AI12" s="278" t="s">
        <v>631</v>
      </c>
      <c r="AJ12" s="278" t="s">
        <v>632</v>
      </c>
      <c r="AK12" s="278" t="s">
        <v>633</v>
      </c>
      <c r="AL12" s="278" t="s">
        <v>634</v>
      </c>
      <c r="AM12" s="278" t="s">
        <v>635</v>
      </c>
      <c r="AN12" s="278" t="s">
        <v>636</v>
      </c>
      <c r="AO12" s="278" t="s">
        <v>637</v>
      </c>
      <c r="AP12" s="278" t="s">
        <v>638</v>
      </c>
      <c r="AQ12" s="278" t="s">
        <v>639</v>
      </c>
      <c r="AR12" s="278" t="s">
        <v>640</v>
      </c>
      <c r="AS12" s="278" t="s">
        <v>641</v>
      </c>
      <c r="AT12" s="278" t="s">
        <v>642</v>
      </c>
      <c r="AU12" s="278" t="s">
        <v>643</v>
      </c>
      <c r="AV12" s="278" t="s">
        <v>644</v>
      </c>
      <c r="AW12" s="278" t="s">
        <v>645</v>
      </c>
      <c r="AX12" s="278" t="s">
        <v>675</v>
      </c>
      <c r="AY12" s="278" t="s">
        <v>676</v>
      </c>
      <c r="AZ12" s="278" t="s">
        <v>677</v>
      </c>
      <c r="BA12" s="278" t="s">
        <v>678</v>
      </c>
      <c r="BB12" s="278" t="s">
        <v>679</v>
      </c>
      <c r="BC12" s="278" t="s">
        <v>680</v>
      </c>
      <c r="BD12" s="278" t="s">
        <v>681</v>
      </c>
      <c r="BE12" s="278" t="s">
        <v>682</v>
      </c>
      <c r="BF12" s="278" t="s">
        <v>683</v>
      </c>
      <c r="BG12" s="278" t="s">
        <v>684</v>
      </c>
      <c r="BH12" s="278" t="s">
        <v>685</v>
      </c>
      <c r="BI12" s="278" t="s">
        <v>686</v>
      </c>
      <c r="BJ12" s="278" t="s">
        <v>687</v>
      </c>
      <c r="BK12" s="278" t="s">
        <v>688</v>
      </c>
      <c r="BL12" s="278" t="s">
        <v>689</v>
      </c>
      <c r="BM12" s="278" t="s">
        <v>690</v>
      </c>
      <c r="BN12" s="278" t="s">
        <v>691</v>
      </c>
    </row>
    <row r="13" spans="1:66" collapsed="1"/>
    <row r="14" spans="1:66">
      <c r="K14" s="614">
        <v>1</v>
      </c>
      <c r="L14" s="614"/>
      <c r="N14" s="613">
        <v>2</v>
      </c>
      <c r="O14" s="613"/>
      <c r="Q14" s="613" t="s">
        <v>706</v>
      </c>
      <c r="R14" s="613"/>
      <c r="T14" s="613">
        <v>3</v>
      </c>
      <c r="U14" s="613"/>
      <c r="W14" s="613">
        <v>4</v>
      </c>
      <c r="X14" s="613"/>
      <c r="Z14" s="613">
        <v>4</v>
      </c>
      <c r="AA14" s="613"/>
      <c r="AC14" s="613">
        <v>5</v>
      </c>
      <c r="AD14" s="613"/>
      <c r="AF14" s="613">
        <v>6</v>
      </c>
      <c r="AG14" s="613"/>
      <c r="AI14" s="374" t="s">
        <v>729</v>
      </c>
      <c r="AJ14" s="374"/>
      <c r="AL14" s="374" t="s">
        <v>731</v>
      </c>
      <c r="AM14" s="374"/>
      <c r="AN14" s="374"/>
      <c r="AO14" s="374"/>
      <c r="AP14" s="374"/>
      <c r="AR14" s="374" t="s">
        <v>771</v>
      </c>
      <c r="AS14" s="374"/>
    </row>
    <row r="15" spans="1:66">
      <c r="K15" s="277" t="s">
        <v>535</v>
      </c>
      <c r="L15" s="277" t="s">
        <v>534</v>
      </c>
      <c r="N15" s="51" t="s">
        <v>536</v>
      </c>
      <c r="O15" s="51" t="s">
        <v>544</v>
      </c>
      <c r="Q15" s="14" t="s">
        <v>542</v>
      </c>
      <c r="R15" s="14" t="s">
        <v>543</v>
      </c>
      <c r="T15" s="14" t="s">
        <v>575</v>
      </c>
      <c r="U15" s="14" t="s">
        <v>576</v>
      </c>
      <c r="W15" s="14" t="s">
        <v>9</v>
      </c>
      <c r="X15" s="14" t="s">
        <v>10</v>
      </c>
      <c r="Z15" t="s">
        <v>583</v>
      </c>
      <c r="AA15" t="s">
        <v>693</v>
      </c>
      <c r="AC15" t="s">
        <v>653</v>
      </c>
      <c r="AD15" t="s">
        <v>818</v>
      </c>
      <c r="AF15" t="s">
        <v>591</v>
      </c>
      <c r="AG15" t="s">
        <v>712</v>
      </c>
      <c r="AI15" t="s">
        <v>411</v>
      </c>
      <c r="AJ15" t="s">
        <v>48</v>
      </c>
      <c r="AL15" t="s">
        <v>515</v>
      </c>
      <c r="AM15" t="s">
        <v>516</v>
      </c>
      <c r="AN15" t="s">
        <v>517</v>
      </c>
      <c r="AO15" t="s">
        <v>518</v>
      </c>
      <c r="AP15" t="s">
        <v>198</v>
      </c>
      <c r="AR15" t="s">
        <v>11</v>
      </c>
      <c r="AS15" t="s">
        <v>12</v>
      </c>
    </row>
    <row r="16" spans="1:66">
      <c r="C16" s="274" t="s">
        <v>646</v>
      </c>
      <c r="F16" s="274" t="s">
        <v>763</v>
      </c>
      <c r="G16" s="274"/>
      <c r="Z16" t="s">
        <v>584</v>
      </c>
      <c r="AA16" t="s">
        <v>704</v>
      </c>
      <c r="AC16" t="s">
        <v>652</v>
      </c>
      <c r="AD16" t="s">
        <v>819</v>
      </c>
      <c r="AI16" t="s">
        <v>523</v>
      </c>
      <c r="AJ16" t="s">
        <v>523</v>
      </c>
      <c r="AL16" t="s">
        <v>519</v>
      </c>
      <c r="AM16" t="s">
        <v>520</v>
      </c>
      <c r="AN16" t="s">
        <v>521</v>
      </c>
      <c r="AO16" t="s">
        <v>522</v>
      </c>
      <c r="AP16" t="s">
        <v>198</v>
      </c>
    </row>
    <row r="17" spans="2:45">
      <c r="B17" s="279">
        <v>1</v>
      </c>
      <c r="C17" s="26" t="s">
        <v>535</v>
      </c>
      <c r="D17" s="26" t="s">
        <v>534</v>
      </c>
      <c r="F17" s="26" t="s">
        <v>4</v>
      </c>
      <c r="G17" s="26" t="s">
        <v>5</v>
      </c>
      <c r="K17" s="29" t="s">
        <v>571</v>
      </c>
      <c r="L17" s="29" t="s">
        <v>592</v>
      </c>
      <c r="N17" t="s">
        <v>571</v>
      </c>
      <c r="O17" t="s">
        <v>572</v>
      </c>
      <c r="Q17" t="s">
        <v>571</v>
      </c>
      <c r="R17" t="s">
        <v>572</v>
      </c>
      <c r="T17" t="s">
        <v>571</v>
      </c>
      <c r="U17" t="s">
        <v>592</v>
      </c>
      <c r="W17" t="s">
        <v>551</v>
      </c>
      <c r="X17" t="s">
        <v>692</v>
      </c>
      <c r="Z17" t="s">
        <v>822</v>
      </c>
      <c r="AA17" t="s">
        <v>823</v>
      </c>
      <c r="AC17" t="s">
        <v>820</v>
      </c>
      <c r="AD17" t="s">
        <v>821</v>
      </c>
      <c r="AF17" t="s">
        <v>211</v>
      </c>
      <c r="AG17" t="s">
        <v>401</v>
      </c>
      <c r="AI17" t="s">
        <v>481</v>
      </c>
      <c r="AJ17" t="s">
        <v>481</v>
      </c>
      <c r="AR17" t="s">
        <v>30</v>
      </c>
      <c r="AS17" t="s">
        <v>31</v>
      </c>
    </row>
    <row r="18" spans="2:45">
      <c r="B18" s="279">
        <v>2</v>
      </c>
      <c r="C18" s="26" t="s">
        <v>536</v>
      </c>
      <c r="D18" s="26" t="s">
        <v>544</v>
      </c>
      <c r="F18" s="26" t="s">
        <v>6</v>
      </c>
      <c r="G18" s="26" t="s">
        <v>760</v>
      </c>
      <c r="K18" s="29" t="s">
        <v>411</v>
      </c>
      <c r="L18" s="29" t="s">
        <v>412</v>
      </c>
      <c r="N18" t="s">
        <v>54</v>
      </c>
      <c r="O18" t="s">
        <v>55</v>
      </c>
      <c r="T18" t="s">
        <v>49</v>
      </c>
      <c r="U18" t="s">
        <v>50</v>
      </c>
      <c r="W18" t="s">
        <v>545</v>
      </c>
      <c r="X18" t="s">
        <v>545</v>
      </c>
      <c r="AC18" t="s">
        <v>492</v>
      </c>
      <c r="AD18" t="s">
        <v>506</v>
      </c>
      <c r="AF18" t="s">
        <v>250</v>
      </c>
      <c r="AG18" t="s">
        <v>251</v>
      </c>
      <c r="AI18" t="s">
        <v>732</v>
      </c>
      <c r="AJ18" t="s">
        <v>733</v>
      </c>
      <c r="AL18" t="s">
        <v>765</v>
      </c>
    </row>
    <row r="19" spans="2:45">
      <c r="B19" s="279" t="s">
        <v>706</v>
      </c>
      <c r="C19" s="26" t="s">
        <v>542</v>
      </c>
      <c r="D19" s="26" t="s">
        <v>543</v>
      </c>
      <c r="F19" s="26" t="s">
        <v>761</v>
      </c>
      <c r="G19" s="26" t="s">
        <v>762</v>
      </c>
      <c r="K19" s="29" t="s">
        <v>52</v>
      </c>
      <c r="L19" s="29" t="s">
        <v>53</v>
      </c>
      <c r="N19" t="s">
        <v>60</v>
      </c>
      <c r="O19" t="s">
        <v>61</v>
      </c>
      <c r="Q19" t="s">
        <v>54</v>
      </c>
      <c r="R19" t="s">
        <v>55</v>
      </c>
      <c r="T19" t="s">
        <v>62</v>
      </c>
      <c r="U19" t="s">
        <v>63</v>
      </c>
      <c r="W19" t="s">
        <v>51</v>
      </c>
      <c r="X19" t="s">
        <v>51</v>
      </c>
      <c r="AC19" t="s">
        <v>493</v>
      </c>
      <c r="AD19" t="s">
        <v>502</v>
      </c>
      <c r="AF19" t="s">
        <v>566</v>
      </c>
      <c r="AG19" t="s">
        <v>713</v>
      </c>
      <c r="AI19" t="s">
        <v>51</v>
      </c>
      <c r="AJ19" t="s">
        <v>51</v>
      </c>
      <c r="AL19" t="s">
        <v>712</v>
      </c>
      <c r="AR19" t="s">
        <v>64</v>
      </c>
      <c r="AS19" t="s">
        <v>65</v>
      </c>
    </row>
    <row r="20" spans="2:45">
      <c r="B20" s="279">
        <v>3</v>
      </c>
      <c r="C20" s="26" t="s">
        <v>575</v>
      </c>
      <c r="D20" s="26" t="s">
        <v>576</v>
      </c>
      <c r="F20" s="26" t="s">
        <v>7</v>
      </c>
      <c r="G20" s="26" t="s">
        <v>8</v>
      </c>
      <c r="K20" s="29" t="s">
        <v>58</v>
      </c>
      <c r="L20" s="29" t="s">
        <v>397</v>
      </c>
      <c r="N20" t="s">
        <v>68</v>
      </c>
      <c r="O20" t="s">
        <v>69</v>
      </c>
      <c r="Q20" t="s">
        <v>545</v>
      </c>
      <c r="R20" t="s">
        <v>545</v>
      </c>
      <c r="T20" t="s">
        <v>70</v>
      </c>
      <c r="U20" t="s">
        <v>71</v>
      </c>
      <c r="W20" t="s">
        <v>51</v>
      </c>
      <c r="X20" t="s">
        <v>51</v>
      </c>
      <c r="AC20" t="s">
        <v>494</v>
      </c>
      <c r="AD20" t="s">
        <v>503</v>
      </c>
      <c r="AF20" t="s">
        <v>715</v>
      </c>
      <c r="AG20" t="s">
        <v>716</v>
      </c>
      <c r="AI20" t="s">
        <v>479</v>
      </c>
      <c r="AJ20" t="s">
        <v>479</v>
      </c>
      <c r="AR20" t="s">
        <v>72</v>
      </c>
      <c r="AS20" t="s">
        <v>73</v>
      </c>
    </row>
    <row r="21" spans="2:45">
      <c r="B21" s="279">
        <v>4</v>
      </c>
      <c r="C21" s="26" t="s">
        <v>9</v>
      </c>
      <c r="D21" s="26" t="s">
        <v>10</v>
      </c>
      <c r="F21" s="26" t="s">
        <v>9</v>
      </c>
      <c r="G21" s="26" t="s">
        <v>10</v>
      </c>
      <c r="K21" s="29" t="s">
        <v>66</v>
      </c>
      <c r="L21" s="29" t="s">
        <v>67</v>
      </c>
      <c r="N21" t="s">
        <v>76</v>
      </c>
      <c r="O21" t="s">
        <v>77</v>
      </c>
      <c r="Q21" t="s">
        <v>51</v>
      </c>
      <c r="R21" t="s">
        <v>51</v>
      </c>
      <c r="T21" t="s">
        <v>78</v>
      </c>
      <c r="U21" t="s">
        <v>79</v>
      </c>
      <c r="W21" t="s">
        <v>86</v>
      </c>
      <c r="X21" t="s">
        <v>86</v>
      </c>
      <c r="AC21" t="s">
        <v>495</v>
      </c>
      <c r="AD21" t="s">
        <v>504</v>
      </c>
      <c r="AI21" t="s">
        <v>198</v>
      </c>
      <c r="AJ21" t="s">
        <v>198</v>
      </c>
      <c r="AL21" t="s">
        <v>766</v>
      </c>
      <c r="AR21" t="s">
        <v>80</v>
      </c>
      <c r="AS21" t="s">
        <v>81</v>
      </c>
    </row>
    <row r="22" spans="2:45">
      <c r="B22" s="279">
        <v>5</v>
      </c>
      <c r="C22" s="26" t="s">
        <v>647</v>
      </c>
      <c r="D22" s="26" t="s">
        <v>705</v>
      </c>
      <c r="F22" s="26" t="s">
        <v>647</v>
      </c>
      <c r="G22" s="26" t="s">
        <v>705</v>
      </c>
      <c r="K22" s="29" t="s">
        <v>75</v>
      </c>
      <c r="L22" s="29" t="s">
        <v>398</v>
      </c>
      <c r="N22" t="s">
        <v>84</v>
      </c>
      <c r="O22" t="s">
        <v>85</v>
      </c>
      <c r="Q22" t="s">
        <v>100</v>
      </c>
      <c r="R22" t="s">
        <v>100</v>
      </c>
      <c r="T22" t="s">
        <v>346</v>
      </c>
      <c r="U22" t="s">
        <v>373</v>
      </c>
      <c r="W22" t="s">
        <v>107</v>
      </c>
      <c r="X22" t="s">
        <v>107</v>
      </c>
      <c r="AC22" t="s">
        <v>496</v>
      </c>
      <c r="AD22" t="s">
        <v>496</v>
      </c>
      <c r="AF22" t="s">
        <v>567</v>
      </c>
      <c r="AG22" t="s">
        <v>714</v>
      </c>
      <c r="AI22" t="s">
        <v>734</v>
      </c>
      <c r="AJ22" t="s">
        <v>524</v>
      </c>
      <c r="AL22" t="s">
        <v>767</v>
      </c>
    </row>
    <row r="23" spans="2:45">
      <c r="B23" s="279">
        <v>6</v>
      </c>
      <c r="C23" s="26" t="s">
        <v>725</v>
      </c>
      <c r="D23" s="26" t="s">
        <v>726</v>
      </c>
      <c r="F23" s="26" t="s">
        <v>725</v>
      </c>
      <c r="G23" s="26" t="s">
        <v>726</v>
      </c>
      <c r="K23" s="29" t="s">
        <v>82</v>
      </c>
      <c r="L23" s="29" t="s">
        <v>83</v>
      </c>
      <c r="N23" t="s">
        <v>89</v>
      </c>
      <c r="O23" t="s">
        <v>90</v>
      </c>
      <c r="Q23" t="s">
        <v>546</v>
      </c>
      <c r="R23" t="s">
        <v>546</v>
      </c>
      <c r="T23" t="s">
        <v>383</v>
      </c>
      <c r="U23" t="s">
        <v>414</v>
      </c>
      <c r="W23" t="s">
        <v>122</v>
      </c>
      <c r="X23" t="s">
        <v>122</v>
      </c>
      <c r="AC23" t="s">
        <v>497</v>
      </c>
      <c r="AD23" t="s">
        <v>497</v>
      </c>
      <c r="AI23" t="s">
        <v>480</v>
      </c>
      <c r="AJ23" t="s">
        <v>525</v>
      </c>
      <c r="AR23" t="s">
        <v>197</v>
      </c>
      <c r="AS23" t="s">
        <v>355</v>
      </c>
    </row>
    <row r="24" spans="2:45">
      <c r="B24" s="279" t="s">
        <v>729</v>
      </c>
      <c r="C24" s="26" t="s">
        <v>708</v>
      </c>
      <c r="D24" s="26" t="s">
        <v>707</v>
      </c>
      <c r="F24" s="26" t="s">
        <v>708</v>
      </c>
      <c r="G24" s="26" t="s">
        <v>707</v>
      </c>
      <c r="K24" s="29" t="s">
        <v>341</v>
      </c>
      <c r="L24" s="29" t="s">
        <v>430</v>
      </c>
      <c r="N24" t="s">
        <v>96</v>
      </c>
      <c r="O24" t="s">
        <v>97</v>
      </c>
      <c r="Q24" t="s">
        <v>244</v>
      </c>
      <c r="R24" t="s">
        <v>244</v>
      </c>
      <c r="T24" t="s">
        <v>92</v>
      </c>
      <c r="U24" t="s">
        <v>93</v>
      </c>
      <c r="W24" t="s">
        <v>100</v>
      </c>
      <c r="X24" t="s">
        <v>100</v>
      </c>
      <c r="AC24" t="s">
        <v>498</v>
      </c>
      <c r="AD24" t="s">
        <v>498</v>
      </c>
      <c r="AF24" t="s">
        <v>717</v>
      </c>
      <c r="AG24" t="s">
        <v>718</v>
      </c>
      <c r="AR24" t="s">
        <v>202</v>
      </c>
      <c r="AS24" t="s">
        <v>356</v>
      </c>
    </row>
    <row r="25" spans="2:45">
      <c r="B25" s="279" t="s">
        <v>730</v>
      </c>
      <c r="C25" s="26" t="s">
        <v>567</v>
      </c>
      <c r="D25" s="26" t="s">
        <v>714</v>
      </c>
      <c r="F25" s="26" t="s">
        <v>567</v>
      </c>
      <c r="G25" s="26" t="s">
        <v>714</v>
      </c>
      <c r="K25" s="29" t="s">
        <v>87</v>
      </c>
      <c r="L25" s="29" t="s">
        <v>88</v>
      </c>
      <c r="N25" t="s">
        <v>513</v>
      </c>
      <c r="O25" t="s">
        <v>540</v>
      </c>
      <c r="Q25" t="s">
        <v>375</v>
      </c>
      <c r="R25" t="s">
        <v>375</v>
      </c>
      <c r="T25" t="s">
        <v>98</v>
      </c>
      <c r="U25" t="s">
        <v>99</v>
      </c>
      <c r="W25" t="s">
        <v>179</v>
      </c>
      <c r="X25" t="s">
        <v>179</v>
      </c>
      <c r="AC25" t="s">
        <v>499</v>
      </c>
      <c r="AD25" t="s">
        <v>499</v>
      </c>
      <c r="AI25" t="s">
        <v>736</v>
      </c>
      <c r="AJ25" t="s">
        <v>735</v>
      </c>
    </row>
    <row r="26" spans="2:45">
      <c r="B26" s="279" t="s">
        <v>731</v>
      </c>
      <c r="C26" s="26" t="s">
        <v>444</v>
      </c>
      <c r="D26" s="26" t="s">
        <v>527</v>
      </c>
      <c r="F26" s="26" t="s">
        <v>444</v>
      </c>
      <c r="G26" s="26" t="s">
        <v>527</v>
      </c>
      <c r="K26" s="29" t="s">
        <v>95</v>
      </c>
      <c r="L26" s="29" t="s">
        <v>399</v>
      </c>
      <c r="N26" t="s">
        <v>514</v>
      </c>
      <c r="O26" t="s">
        <v>541</v>
      </c>
      <c r="Q26" t="s">
        <v>376</v>
      </c>
      <c r="R26" t="s">
        <v>376</v>
      </c>
      <c r="T26" t="s">
        <v>105</v>
      </c>
      <c r="U26" t="s">
        <v>106</v>
      </c>
      <c r="W26" t="s">
        <v>100</v>
      </c>
      <c r="X26" t="s">
        <v>100</v>
      </c>
      <c r="AC26" t="s">
        <v>500</v>
      </c>
      <c r="AD26" t="s">
        <v>500</v>
      </c>
      <c r="AF26" t="s">
        <v>52</v>
      </c>
      <c r="AG26" t="s">
        <v>53</v>
      </c>
    </row>
    <row r="27" spans="2:45">
      <c r="B27" s="279">
        <v>7</v>
      </c>
      <c r="C27" s="26" t="s">
        <v>526</v>
      </c>
      <c r="D27" s="26" t="s">
        <v>526</v>
      </c>
      <c r="F27" s="26" t="s">
        <v>526</v>
      </c>
      <c r="G27" s="26" t="s">
        <v>526</v>
      </c>
      <c r="K27" s="29" t="s">
        <v>330</v>
      </c>
      <c r="L27" s="29" t="s">
        <v>340</v>
      </c>
      <c r="N27" t="s">
        <v>382</v>
      </c>
      <c r="O27" t="s">
        <v>413</v>
      </c>
      <c r="Q27" t="s">
        <v>91</v>
      </c>
      <c r="R27" t="s">
        <v>91</v>
      </c>
      <c r="T27" t="s">
        <v>824</v>
      </c>
      <c r="U27" t="s">
        <v>825</v>
      </c>
      <c r="W27" t="s">
        <v>546</v>
      </c>
      <c r="X27" t="s">
        <v>546</v>
      </c>
      <c r="AC27" t="s">
        <v>501</v>
      </c>
      <c r="AD27" t="s">
        <v>505</v>
      </c>
      <c r="AF27" t="s">
        <v>58</v>
      </c>
      <c r="AG27" t="s">
        <v>397</v>
      </c>
      <c r="AI27" t="s">
        <v>489</v>
      </c>
      <c r="AJ27" t="s">
        <v>805</v>
      </c>
    </row>
    <row r="28" spans="2:45">
      <c r="B28" s="279">
        <v>8</v>
      </c>
      <c r="C28" s="26" t="s">
        <v>11</v>
      </c>
      <c r="D28" s="26" t="s">
        <v>12</v>
      </c>
      <c r="F28" s="26" t="s">
        <v>11</v>
      </c>
      <c r="G28" s="26" t="s">
        <v>12</v>
      </c>
      <c r="K28" s="29" t="s">
        <v>101</v>
      </c>
      <c r="L28" s="29" t="s">
        <v>102</v>
      </c>
      <c r="N28" t="s">
        <v>103</v>
      </c>
      <c r="O28" t="s">
        <v>104</v>
      </c>
      <c r="Q28" t="s">
        <v>238</v>
      </c>
      <c r="R28" t="s">
        <v>238</v>
      </c>
      <c r="T28" t="s">
        <v>830</v>
      </c>
      <c r="U28" t="s">
        <v>832</v>
      </c>
      <c r="W28" t="s">
        <v>244</v>
      </c>
      <c r="X28" t="s">
        <v>244</v>
      </c>
      <c r="AC28" t="s">
        <v>508</v>
      </c>
      <c r="AD28" t="s">
        <v>509</v>
      </c>
      <c r="AF28" t="s">
        <v>139</v>
      </c>
      <c r="AG28" t="s">
        <v>67</v>
      </c>
      <c r="AI28" t="s">
        <v>741</v>
      </c>
      <c r="AJ28" t="s">
        <v>806</v>
      </c>
    </row>
    <row r="29" spans="2:45">
      <c r="K29" s="29" t="s">
        <v>108</v>
      </c>
      <c r="L29" s="29" t="s">
        <v>109</v>
      </c>
      <c r="N29" t="s">
        <v>110</v>
      </c>
      <c r="O29" t="s">
        <v>110</v>
      </c>
      <c r="Q29" t="s">
        <v>138</v>
      </c>
      <c r="R29" t="s">
        <v>138</v>
      </c>
      <c r="T29" t="s">
        <v>831</v>
      </c>
      <c r="U29" t="s">
        <v>833</v>
      </c>
      <c r="W29" t="s">
        <v>375</v>
      </c>
      <c r="X29" t="s">
        <v>375</v>
      </c>
      <c r="AF29" t="s">
        <v>568</v>
      </c>
      <c r="AG29" t="s">
        <v>719</v>
      </c>
      <c r="AI29" t="s">
        <v>441</v>
      </c>
      <c r="AJ29" t="s">
        <v>441</v>
      </c>
    </row>
    <row r="30" spans="2:45">
      <c r="C30" s="26" t="s">
        <v>13</v>
      </c>
      <c r="D30" s="26" t="s">
        <v>14</v>
      </c>
      <c r="K30" s="29" t="s">
        <v>112</v>
      </c>
      <c r="L30" s="29" t="s">
        <v>113</v>
      </c>
      <c r="N30" t="s">
        <v>114</v>
      </c>
      <c r="O30" t="s">
        <v>115</v>
      </c>
      <c r="Q30" t="s">
        <v>507</v>
      </c>
      <c r="R30" t="s">
        <v>507</v>
      </c>
      <c r="T30" t="s">
        <v>111</v>
      </c>
      <c r="U30" t="s">
        <v>357</v>
      </c>
      <c r="W30" t="s">
        <v>376</v>
      </c>
      <c r="X30" t="s">
        <v>376</v>
      </c>
      <c r="AF30" t="s">
        <v>569</v>
      </c>
      <c r="AG30" t="s">
        <v>720</v>
      </c>
      <c r="AI30" t="s">
        <v>440</v>
      </c>
      <c r="AJ30" t="s">
        <v>807</v>
      </c>
    </row>
    <row r="31" spans="2:45">
      <c r="K31" s="29" t="s">
        <v>329</v>
      </c>
      <c r="L31" s="29" t="s">
        <v>338</v>
      </c>
      <c r="N31" t="s">
        <v>118</v>
      </c>
      <c r="O31" t="s">
        <v>119</v>
      </c>
      <c r="Q31" t="s">
        <v>3</v>
      </c>
      <c r="R31" t="s">
        <v>74</v>
      </c>
      <c r="T31" t="s">
        <v>384</v>
      </c>
      <c r="U31" t="s">
        <v>415</v>
      </c>
      <c r="W31" t="s">
        <v>91</v>
      </c>
      <c r="X31" t="s">
        <v>91</v>
      </c>
      <c r="AI31" t="s">
        <v>752</v>
      </c>
      <c r="AJ31" t="s">
        <v>808</v>
      </c>
    </row>
    <row r="32" spans="2:45">
      <c r="K32" s="29" t="s">
        <v>116</v>
      </c>
      <c r="L32" s="29" t="s">
        <v>117</v>
      </c>
      <c r="N32" t="s">
        <v>125</v>
      </c>
      <c r="O32" t="s">
        <v>126</v>
      </c>
      <c r="Q32" t="s">
        <v>57</v>
      </c>
      <c r="R32" t="s">
        <v>94</v>
      </c>
      <c r="T32" t="s">
        <v>347</v>
      </c>
      <c r="U32" t="s">
        <v>358</v>
      </c>
      <c r="W32" t="s">
        <v>238</v>
      </c>
      <c r="X32" t="s">
        <v>238</v>
      </c>
      <c r="AF32" t="s">
        <v>721</v>
      </c>
      <c r="AG32" t="s">
        <v>722</v>
      </c>
      <c r="AI32" t="s">
        <v>485</v>
      </c>
      <c r="AJ32" t="s">
        <v>809</v>
      </c>
    </row>
    <row r="33" spans="3:36">
      <c r="F33" s="36"/>
      <c r="G33" s="36"/>
      <c r="K33" s="29" t="s">
        <v>379</v>
      </c>
      <c r="L33" s="29" t="s">
        <v>400</v>
      </c>
      <c r="N33" t="s">
        <v>129</v>
      </c>
      <c r="O33" t="s">
        <v>130</v>
      </c>
      <c r="T33" t="s">
        <v>359</v>
      </c>
      <c r="U33" t="s">
        <v>360</v>
      </c>
      <c r="W33" t="s">
        <v>138</v>
      </c>
      <c r="X33" t="s">
        <v>138</v>
      </c>
      <c r="AI33" t="s">
        <v>491</v>
      </c>
      <c r="AJ33" t="s">
        <v>810</v>
      </c>
    </row>
    <row r="34" spans="3:36">
      <c r="C34" s="274" t="s">
        <v>764</v>
      </c>
      <c r="D34" s="355"/>
      <c r="K34" s="29" t="s">
        <v>123</v>
      </c>
      <c r="L34" s="29" t="s">
        <v>124</v>
      </c>
      <c r="N34" t="s">
        <v>134</v>
      </c>
      <c r="O34" t="s">
        <v>135</v>
      </c>
      <c r="Q34" t="s">
        <v>89</v>
      </c>
      <c r="R34" t="s">
        <v>90</v>
      </c>
      <c r="T34" t="s">
        <v>120</v>
      </c>
      <c r="U34" t="s">
        <v>121</v>
      </c>
      <c r="W34" t="s">
        <v>552</v>
      </c>
      <c r="X34" t="s">
        <v>694</v>
      </c>
      <c r="AF34" t="s">
        <v>770</v>
      </c>
      <c r="AG34" t="s">
        <v>770</v>
      </c>
      <c r="AI34" t="s">
        <v>443</v>
      </c>
      <c r="AJ34" t="s">
        <v>443</v>
      </c>
    </row>
    <row r="35" spans="3:36">
      <c r="C35" s="26" t="s">
        <v>394</v>
      </c>
      <c r="D35" s="26" t="s">
        <v>395</v>
      </c>
      <c r="F35" s="36"/>
      <c r="G35" s="36"/>
      <c r="K35" s="29" t="s">
        <v>58</v>
      </c>
      <c r="L35" s="29" t="s">
        <v>397</v>
      </c>
      <c r="N35" t="s">
        <v>141</v>
      </c>
      <c r="O35" t="s">
        <v>142</v>
      </c>
      <c r="Q35" t="s">
        <v>545</v>
      </c>
      <c r="R35" t="s">
        <v>545</v>
      </c>
      <c r="T35" t="s">
        <v>425</v>
      </c>
      <c r="U35" t="s">
        <v>431</v>
      </c>
      <c r="AI35" t="s">
        <v>510</v>
      </c>
      <c r="AJ35" t="s">
        <v>811</v>
      </c>
    </row>
    <row r="36" spans="3:36">
      <c r="K36" s="29" t="s">
        <v>139</v>
      </c>
      <c r="L36" s="29" t="s">
        <v>67</v>
      </c>
      <c r="N36" t="s">
        <v>147</v>
      </c>
      <c r="O36" t="s">
        <v>148</v>
      </c>
      <c r="Q36" t="s">
        <v>51</v>
      </c>
      <c r="R36" t="s">
        <v>51</v>
      </c>
      <c r="T36" t="s">
        <v>426</v>
      </c>
      <c r="U36" t="s">
        <v>432</v>
      </c>
      <c r="W36" t="s">
        <v>553</v>
      </c>
      <c r="X36" t="s">
        <v>695</v>
      </c>
      <c r="AF36" t="s">
        <v>723</v>
      </c>
      <c r="AG36" t="s">
        <v>724</v>
      </c>
      <c r="AI36" t="s">
        <v>442</v>
      </c>
      <c r="AJ36" t="s">
        <v>812</v>
      </c>
    </row>
    <row r="37" spans="3:36">
      <c r="C37" s="26" t="s">
        <v>586</v>
      </c>
      <c r="D37" s="26" t="s">
        <v>587</v>
      </c>
      <c r="K37" s="29" t="s">
        <v>206</v>
      </c>
      <c r="L37" s="29" t="s">
        <v>83</v>
      </c>
      <c r="N37" t="s">
        <v>155</v>
      </c>
      <c r="O37" t="s">
        <v>133</v>
      </c>
      <c r="Q37" t="s">
        <v>100</v>
      </c>
      <c r="R37" t="s">
        <v>100</v>
      </c>
      <c r="T37" t="s">
        <v>385</v>
      </c>
      <c r="U37" t="s">
        <v>416</v>
      </c>
      <c r="W37" t="s">
        <v>545</v>
      </c>
      <c r="X37" t="s">
        <v>545</v>
      </c>
      <c r="AF37" t="s">
        <v>801</v>
      </c>
      <c r="AG37" t="s">
        <v>802</v>
      </c>
      <c r="AI37" t="s">
        <v>490</v>
      </c>
      <c r="AJ37" t="s">
        <v>813</v>
      </c>
    </row>
    <row r="38" spans="3:36">
      <c r="K38" s="29" t="s">
        <v>341</v>
      </c>
      <c r="L38" s="29" t="s">
        <v>430</v>
      </c>
      <c r="N38" t="s">
        <v>158</v>
      </c>
      <c r="O38" t="s">
        <v>159</v>
      </c>
      <c r="Q38" t="s">
        <v>546</v>
      </c>
      <c r="R38" t="s">
        <v>546</v>
      </c>
      <c r="T38" t="s">
        <v>797</v>
      </c>
      <c r="U38" t="s">
        <v>798</v>
      </c>
      <c r="W38" t="s">
        <v>51</v>
      </c>
      <c r="X38" t="s">
        <v>51</v>
      </c>
      <c r="AF38" t="s">
        <v>803</v>
      </c>
      <c r="AG38" t="s">
        <v>804</v>
      </c>
      <c r="AI38" t="s">
        <v>444</v>
      </c>
      <c r="AJ38" t="s">
        <v>527</v>
      </c>
    </row>
    <row r="39" spans="3:36">
      <c r="K39" s="29" t="s">
        <v>146</v>
      </c>
      <c r="L39" s="29" t="s">
        <v>354</v>
      </c>
      <c r="N39" t="s">
        <v>162</v>
      </c>
      <c r="O39" t="s">
        <v>163</v>
      </c>
      <c r="Q39" t="s">
        <v>244</v>
      </c>
      <c r="R39" t="s">
        <v>244</v>
      </c>
      <c r="T39" t="s">
        <v>127</v>
      </c>
      <c r="U39" t="s">
        <v>128</v>
      </c>
      <c r="W39" t="s">
        <v>51</v>
      </c>
      <c r="X39" t="s">
        <v>51</v>
      </c>
      <c r="AI39" t="s">
        <v>445</v>
      </c>
      <c r="AJ39" t="s">
        <v>816</v>
      </c>
    </row>
    <row r="40" spans="3:36">
      <c r="K40" s="29" t="s">
        <v>330</v>
      </c>
      <c r="L40" s="29" t="s">
        <v>340</v>
      </c>
      <c r="N40" t="s">
        <v>169</v>
      </c>
      <c r="O40" t="s">
        <v>170</v>
      </c>
      <c r="Q40" t="s">
        <v>375</v>
      </c>
      <c r="R40" t="s">
        <v>375</v>
      </c>
      <c r="T40" t="s">
        <v>131</v>
      </c>
      <c r="U40" t="s">
        <v>132</v>
      </c>
      <c r="W40" t="s">
        <v>86</v>
      </c>
      <c r="X40" t="s">
        <v>86</v>
      </c>
      <c r="AF40" t="s">
        <v>577</v>
      </c>
      <c r="AG40" t="s">
        <v>578</v>
      </c>
      <c r="AI40" t="s">
        <v>747</v>
      </c>
      <c r="AJ40" t="s">
        <v>814</v>
      </c>
    </row>
    <row r="41" spans="3:36">
      <c r="K41" s="29" t="s">
        <v>112</v>
      </c>
      <c r="L41" s="29" t="s">
        <v>113</v>
      </c>
      <c r="N41" t="s">
        <v>114</v>
      </c>
      <c r="O41" t="s">
        <v>115</v>
      </c>
      <c r="Q41" t="s">
        <v>376</v>
      </c>
      <c r="R41" t="s">
        <v>376</v>
      </c>
      <c r="T41" t="s">
        <v>348</v>
      </c>
      <c r="U41" t="s">
        <v>361</v>
      </c>
      <c r="W41" t="s">
        <v>107</v>
      </c>
      <c r="X41" t="s">
        <v>107</v>
      </c>
      <c r="AI41" t="s">
        <v>474</v>
      </c>
      <c r="AJ41" t="s">
        <v>815</v>
      </c>
    </row>
    <row r="42" spans="3:36">
      <c r="K42" s="29" t="s">
        <v>153</v>
      </c>
      <c r="L42" s="29" t="s">
        <v>154</v>
      </c>
      <c r="N42" t="s">
        <v>785</v>
      </c>
      <c r="O42" t="s">
        <v>786</v>
      </c>
      <c r="Q42" t="s">
        <v>91</v>
      </c>
      <c r="R42" t="s">
        <v>91</v>
      </c>
      <c r="T42" t="s">
        <v>136</v>
      </c>
      <c r="U42" t="s">
        <v>137</v>
      </c>
      <c r="W42" t="s">
        <v>122</v>
      </c>
      <c r="X42" t="s">
        <v>122</v>
      </c>
      <c r="AF42" t="s">
        <v>589</v>
      </c>
      <c r="AG42" t="s">
        <v>590</v>
      </c>
      <c r="AI42" t="s">
        <v>446</v>
      </c>
      <c r="AJ42" t="s">
        <v>446</v>
      </c>
    </row>
    <row r="43" spans="3:36">
      <c r="K43" s="29" t="s">
        <v>329</v>
      </c>
      <c r="L43" s="29" t="s">
        <v>338</v>
      </c>
      <c r="N43" t="s">
        <v>182</v>
      </c>
      <c r="O43" t="s">
        <v>183</v>
      </c>
      <c r="Q43" t="s">
        <v>238</v>
      </c>
      <c r="R43" t="s">
        <v>238</v>
      </c>
      <c r="T43" t="s">
        <v>143</v>
      </c>
      <c r="U43" t="s">
        <v>144</v>
      </c>
      <c r="W43" t="s">
        <v>100</v>
      </c>
      <c r="X43" t="s">
        <v>100</v>
      </c>
    </row>
    <row r="44" spans="3:36">
      <c r="K44" s="29" t="s">
        <v>101</v>
      </c>
      <c r="L44" s="29" t="s">
        <v>102</v>
      </c>
      <c r="N44" t="s">
        <v>186</v>
      </c>
      <c r="O44" t="s">
        <v>187</v>
      </c>
      <c r="Q44" t="s">
        <v>138</v>
      </c>
      <c r="R44" t="s">
        <v>138</v>
      </c>
      <c r="T44" t="s">
        <v>149</v>
      </c>
      <c r="U44" t="s">
        <v>150</v>
      </c>
      <c r="W44" t="s">
        <v>179</v>
      </c>
      <c r="X44" t="s">
        <v>179</v>
      </c>
      <c r="AI44" t="s">
        <v>250</v>
      </c>
      <c r="AJ44" t="s">
        <v>251</v>
      </c>
    </row>
    <row r="45" spans="3:36">
      <c r="K45" s="29" t="s">
        <v>168</v>
      </c>
      <c r="L45" s="29" t="s">
        <v>353</v>
      </c>
      <c r="N45" t="s">
        <v>188</v>
      </c>
      <c r="O45" t="s">
        <v>189</v>
      </c>
      <c r="Q45" t="s">
        <v>507</v>
      </c>
      <c r="R45" t="s">
        <v>507</v>
      </c>
      <c r="T45" t="s">
        <v>151</v>
      </c>
      <c r="U45" t="s">
        <v>152</v>
      </c>
      <c r="W45" t="s">
        <v>100</v>
      </c>
      <c r="X45" t="s">
        <v>100</v>
      </c>
    </row>
    <row r="46" spans="3:36">
      <c r="K46" s="29" t="s">
        <v>331</v>
      </c>
      <c r="L46" s="29" t="s">
        <v>339</v>
      </c>
      <c r="N46" t="s">
        <v>194</v>
      </c>
      <c r="O46" t="s">
        <v>195</v>
      </c>
      <c r="Q46" t="s">
        <v>3</v>
      </c>
      <c r="R46" t="s">
        <v>74</v>
      </c>
      <c r="T46" t="s">
        <v>156</v>
      </c>
      <c r="U46" t="s">
        <v>157</v>
      </c>
      <c r="W46" t="s">
        <v>546</v>
      </c>
      <c r="X46" t="s">
        <v>546</v>
      </c>
    </row>
    <row r="47" spans="3:36">
      <c r="K47" s="29" t="s">
        <v>173</v>
      </c>
      <c r="L47" s="29" t="s">
        <v>174</v>
      </c>
      <c r="N47" t="s">
        <v>371</v>
      </c>
      <c r="O47" t="s">
        <v>372</v>
      </c>
      <c r="Q47" t="s">
        <v>57</v>
      </c>
      <c r="R47" t="s">
        <v>94</v>
      </c>
      <c r="T47" t="s">
        <v>160</v>
      </c>
      <c r="U47" t="s">
        <v>161</v>
      </c>
      <c r="W47" t="s">
        <v>244</v>
      </c>
      <c r="X47" t="s">
        <v>244</v>
      </c>
    </row>
    <row r="48" spans="3:36">
      <c r="K48" s="29" t="s">
        <v>177</v>
      </c>
      <c r="L48" s="29" t="s">
        <v>178</v>
      </c>
      <c r="N48" t="s">
        <v>111</v>
      </c>
      <c r="O48" t="s">
        <v>199</v>
      </c>
      <c r="T48" t="s">
        <v>164</v>
      </c>
      <c r="U48" t="s">
        <v>165</v>
      </c>
      <c r="W48" t="s">
        <v>375</v>
      </c>
      <c r="X48" t="s">
        <v>375</v>
      </c>
    </row>
    <row r="49" spans="11:24">
      <c r="K49" s="29" t="s">
        <v>180</v>
      </c>
      <c r="L49" s="29" t="s">
        <v>181</v>
      </c>
      <c r="N49" t="s">
        <v>213</v>
      </c>
      <c r="O49" t="s">
        <v>145</v>
      </c>
      <c r="Q49" t="s">
        <v>512</v>
      </c>
      <c r="R49" t="s">
        <v>570</v>
      </c>
      <c r="T49" t="s">
        <v>171</v>
      </c>
      <c r="U49" t="s">
        <v>172</v>
      </c>
      <c r="W49" t="s">
        <v>376</v>
      </c>
      <c r="X49" t="s">
        <v>376</v>
      </c>
    </row>
    <row r="50" spans="11:24">
      <c r="K50" s="29" t="s">
        <v>116</v>
      </c>
      <c r="L50" s="29" t="s">
        <v>117</v>
      </c>
      <c r="N50" t="s">
        <v>246</v>
      </c>
      <c r="O50" t="s">
        <v>247</v>
      </c>
      <c r="Q50" t="s">
        <v>545</v>
      </c>
      <c r="R50" t="s">
        <v>545</v>
      </c>
      <c r="T50" t="s">
        <v>387</v>
      </c>
      <c r="U50" t="s">
        <v>417</v>
      </c>
      <c r="W50" t="s">
        <v>91</v>
      </c>
      <c r="X50" t="s">
        <v>91</v>
      </c>
    </row>
    <row r="51" spans="11:24">
      <c r="K51" s="29" t="s">
        <v>184</v>
      </c>
      <c r="L51" s="29" t="s">
        <v>185</v>
      </c>
      <c r="N51" t="s">
        <v>252</v>
      </c>
      <c r="O51" t="s">
        <v>253</v>
      </c>
      <c r="Q51" t="s">
        <v>51</v>
      </c>
      <c r="R51" t="s">
        <v>51</v>
      </c>
      <c r="T51" t="s">
        <v>175</v>
      </c>
      <c r="U51" t="s">
        <v>176</v>
      </c>
      <c r="W51" t="s">
        <v>238</v>
      </c>
      <c r="X51" t="s">
        <v>238</v>
      </c>
    </row>
    <row r="52" spans="11:24">
      <c r="K52" s="29" t="s">
        <v>192</v>
      </c>
      <c r="L52" s="29" t="s">
        <v>193</v>
      </c>
      <c r="N52" t="s">
        <v>369</v>
      </c>
      <c r="O52" t="s">
        <v>370</v>
      </c>
      <c r="Q52" t="s">
        <v>100</v>
      </c>
      <c r="R52" t="s">
        <v>100</v>
      </c>
      <c r="T52" t="s">
        <v>393</v>
      </c>
      <c r="U52" t="s">
        <v>150</v>
      </c>
      <c r="W52" t="s">
        <v>138</v>
      </c>
      <c r="X52" t="s">
        <v>138</v>
      </c>
    </row>
    <row r="53" spans="11:24">
      <c r="N53" t="s">
        <v>366</v>
      </c>
      <c r="O53" t="s">
        <v>367</v>
      </c>
      <c r="Q53" t="s">
        <v>546</v>
      </c>
      <c r="R53" t="s">
        <v>546</v>
      </c>
      <c r="W53" t="s">
        <v>554</v>
      </c>
      <c r="X53" t="s">
        <v>696</v>
      </c>
    </row>
    <row r="54" spans="11:24">
      <c r="K54" s="29" t="s">
        <v>204</v>
      </c>
      <c r="L54" s="29" t="s">
        <v>205</v>
      </c>
      <c r="N54" t="s">
        <v>273</v>
      </c>
      <c r="O54" t="s">
        <v>368</v>
      </c>
      <c r="Q54" t="s">
        <v>244</v>
      </c>
      <c r="R54" t="s">
        <v>244</v>
      </c>
      <c r="T54" t="s">
        <v>190</v>
      </c>
      <c r="U54" t="s">
        <v>191</v>
      </c>
    </row>
    <row r="55" spans="11:24">
      <c r="K55" s="29" t="s">
        <v>208</v>
      </c>
      <c r="L55" s="29" t="s">
        <v>209</v>
      </c>
      <c r="N55" t="s">
        <v>166</v>
      </c>
      <c r="O55" t="s">
        <v>167</v>
      </c>
      <c r="Q55" t="s">
        <v>375</v>
      </c>
      <c r="R55" t="s">
        <v>375</v>
      </c>
      <c r="T55" t="s">
        <v>75</v>
      </c>
      <c r="U55" t="s">
        <v>196</v>
      </c>
      <c r="W55" t="s">
        <v>555</v>
      </c>
      <c r="X55" t="s">
        <v>697</v>
      </c>
    </row>
    <row r="56" spans="11:24">
      <c r="K56" s="29" t="s">
        <v>211</v>
      </c>
      <c r="L56" s="29" t="s">
        <v>401</v>
      </c>
      <c r="N56" t="s">
        <v>268</v>
      </c>
      <c r="O56" t="s">
        <v>269</v>
      </c>
      <c r="Q56" t="s">
        <v>376</v>
      </c>
      <c r="R56" t="s">
        <v>376</v>
      </c>
      <c r="T56" t="s">
        <v>200</v>
      </c>
      <c r="U56" t="s">
        <v>201</v>
      </c>
    </row>
    <row r="57" spans="11:24">
      <c r="K57" s="29" t="s">
        <v>215</v>
      </c>
      <c r="L57" s="29" t="s">
        <v>402</v>
      </c>
      <c r="Q57" t="s">
        <v>91</v>
      </c>
      <c r="R57" t="s">
        <v>91</v>
      </c>
      <c r="T57" t="s">
        <v>429</v>
      </c>
      <c r="U57" t="s">
        <v>433</v>
      </c>
    </row>
    <row r="58" spans="11:24">
      <c r="K58" s="29" t="s">
        <v>219</v>
      </c>
      <c r="L58" s="29" t="s">
        <v>220</v>
      </c>
      <c r="N58" t="s">
        <v>548</v>
      </c>
      <c r="O58" t="s">
        <v>549</v>
      </c>
      <c r="Q58" t="s">
        <v>238</v>
      </c>
      <c r="R58" t="s">
        <v>238</v>
      </c>
      <c r="T58" t="s">
        <v>206</v>
      </c>
      <c r="U58" t="s">
        <v>83</v>
      </c>
    </row>
    <row r="59" spans="11:24">
      <c r="K59" s="29" t="s">
        <v>223</v>
      </c>
      <c r="L59" s="29" t="s">
        <v>404</v>
      </c>
      <c r="N59" t="s">
        <v>268</v>
      </c>
      <c r="O59" t="s">
        <v>269</v>
      </c>
      <c r="Q59" t="s">
        <v>138</v>
      </c>
      <c r="R59" t="s">
        <v>138</v>
      </c>
      <c r="T59" t="s">
        <v>116</v>
      </c>
      <c r="U59" t="s">
        <v>210</v>
      </c>
      <c r="W59" t="s">
        <v>550</v>
      </c>
      <c r="X59" t="s">
        <v>698</v>
      </c>
    </row>
    <row r="60" spans="11:24">
      <c r="K60" s="29" t="s">
        <v>225</v>
      </c>
      <c r="L60" s="29" t="s">
        <v>226</v>
      </c>
      <c r="N60" t="s">
        <v>787</v>
      </c>
      <c r="O60" t="s">
        <v>792</v>
      </c>
      <c r="Q60" t="s">
        <v>507</v>
      </c>
      <c r="R60" t="s">
        <v>507</v>
      </c>
      <c r="T60" t="s">
        <v>344</v>
      </c>
      <c r="U60" t="s">
        <v>374</v>
      </c>
      <c r="W60" t="s">
        <v>545</v>
      </c>
      <c r="X60" t="s">
        <v>545</v>
      </c>
    </row>
    <row r="61" spans="11:24">
      <c r="K61" s="29" t="s">
        <v>230</v>
      </c>
      <c r="L61" s="29" t="s">
        <v>403</v>
      </c>
      <c r="N61" t="s">
        <v>788</v>
      </c>
      <c r="O61" t="s">
        <v>793</v>
      </c>
      <c r="Q61" t="s">
        <v>3</v>
      </c>
      <c r="R61" t="s">
        <v>74</v>
      </c>
      <c r="T61" t="s">
        <v>208</v>
      </c>
      <c r="U61" t="s">
        <v>214</v>
      </c>
      <c r="W61" t="s">
        <v>51</v>
      </c>
      <c r="X61" t="s">
        <v>51</v>
      </c>
    </row>
    <row r="62" spans="11:24">
      <c r="K62" s="29" t="s">
        <v>232</v>
      </c>
      <c r="L62" s="29" t="s">
        <v>233</v>
      </c>
      <c r="N62" t="s">
        <v>789</v>
      </c>
      <c r="O62" t="s">
        <v>794</v>
      </c>
      <c r="Q62" t="s">
        <v>57</v>
      </c>
      <c r="R62" t="s">
        <v>94</v>
      </c>
      <c r="T62" t="s">
        <v>217</v>
      </c>
      <c r="U62" t="s">
        <v>218</v>
      </c>
      <c r="W62" t="s">
        <v>51</v>
      </c>
      <c r="X62" t="s">
        <v>51</v>
      </c>
    </row>
    <row r="63" spans="11:24">
      <c r="K63" s="29" t="s">
        <v>236</v>
      </c>
      <c r="L63" s="29" t="s">
        <v>237</v>
      </c>
      <c r="N63" t="s">
        <v>790</v>
      </c>
      <c r="O63" t="s">
        <v>795</v>
      </c>
      <c r="T63" t="s">
        <v>146</v>
      </c>
      <c r="U63" t="s">
        <v>222</v>
      </c>
      <c r="W63" t="s">
        <v>86</v>
      </c>
      <c r="X63" t="s">
        <v>86</v>
      </c>
    </row>
    <row r="64" spans="11:24">
      <c r="K64" s="29" t="s">
        <v>239</v>
      </c>
      <c r="L64" s="29" t="s">
        <v>240</v>
      </c>
      <c r="N64" t="s">
        <v>791</v>
      </c>
      <c r="O64" t="s">
        <v>796</v>
      </c>
      <c r="Q64" t="s">
        <v>511</v>
      </c>
      <c r="R64" t="s">
        <v>538</v>
      </c>
      <c r="T64" t="s">
        <v>112</v>
      </c>
      <c r="U64" t="s">
        <v>113</v>
      </c>
      <c r="W64" t="s">
        <v>107</v>
      </c>
      <c r="X64" t="s">
        <v>107</v>
      </c>
    </row>
    <row r="65" spans="11:24">
      <c r="K65" s="29" t="s">
        <v>241</v>
      </c>
      <c r="L65" s="29" t="s">
        <v>242</v>
      </c>
      <c r="N65" t="s">
        <v>207</v>
      </c>
      <c r="O65" t="s">
        <v>227</v>
      </c>
      <c r="Q65" t="s">
        <v>545</v>
      </c>
      <c r="R65" t="s">
        <v>545</v>
      </c>
      <c r="T65" t="s">
        <v>228</v>
      </c>
      <c r="U65" t="s">
        <v>229</v>
      </c>
      <c r="W65" t="s">
        <v>122</v>
      </c>
      <c r="X65" t="s">
        <v>122</v>
      </c>
    </row>
    <row r="66" spans="11:24">
      <c r="K66" s="29" t="s">
        <v>396</v>
      </c>
      <c r="L66" s="29" t="s">
        <v>245</v>
      </c>
      <c r="N66" t="s">
        <v>547</v>
      </c>
      <c r="O66" t="s">
        <v>231</v>
      </c>
      <c r="Q66" t="s">
        <v>51</v>
      </c>
      <c r="R66" t="s">
        <v>51</v>
      </c>
      <c r="T66" t="s">
        <v>110</v>
      </c>
      <c r="U66" t="s">
        <v>110</v>
      </c>
      <c r="W66" t="s">
        <v>100</v>
      </c>
      <c r="X66" t="s">
        <v>100</v>
      </c>
    </row>
    <row r="67" spans="11:24">
      <c r="K67" s="29" t="s">
        <v>250</v>
      </c>
      <c r="L67" s="29" t="s">
        <v>251</v>
      </c>
      <c r="Q67" t="s">
        <v>100</v>
      </c>
      <c r="R67" t="s">
        <v>100</v>
      </c>
      <c r="T67" t="s">
        <v>234</v>
      </c>
      <c r="U67" t="s">
        <v>235</v>
      </c>
      <c r="W67" t="s">
        <v>179</v>
      </c>
      <c r="X67" t="s">
        <v>179</v>
      </c>
    </row>
    <row r="68" spans="11:24">
      <c r="K68" s="29" t="s">
        <v>256</v>
      </c>
      <c r="L68" s="29" t="s">
        <v>257</v>
      </c>
      <c r="Q68" t="s">
        <v>546</v>
      </c>
      <c r="R68" t="s">
        <v>546</v>
      </c>
      <c r="T68" t="s">
        <v>386</v>
      </c>
      <c r="U68" t="s">
        <v>422</v>
      </c>
      <c r="W68" t="s">
        <v>100</v>
      </c>
      <c r="X68" t="s">
        <v>100</v>
      </c>
    </row>
    <row r="69" spans="11:24">
      <c r="K69" s="29" t="s">
        <v>828</v>
      </c>
      <c r="L69" s="29" t="s">
        <v>829</v>
      </c>
      <c r="N69" t="s">
        <v>577</v>
      </c>
      <c r="O69" t="s">
        <v>578</v>
      </c>
      <c r="Q69" t="s">
        <v>244</v>
      </c>
      <c r="R69" t="s">
        <v>244</v>
      </c>
      <c r="T69" t="s">
        <v>332</v>
      </c>
      <c r="U69" t="s">
        <v>336</v>
      </c>
      <c r="W69" t="s">
        <v>546</v>
      </c>
      <c r="X69" t="s">
        <v>546</v>
      </c>
    </row>
    <row r="70" spans="11:24">
      <c r="K70" s="29" t="s">
        <v>101</v>
      </c>
      <c r="L70" s="29" t="s">
        <v>102</v>
      </c>
      <c r="Q70" t="s">
        <v>375</v>
      </c>
      <c r="R70" t="s">
        <v>375</v>
      </c>
      <c r="T70" t="s">
        <v>388</v>
      </c>
      <c r="U70" t="s">
        <v>423</v>
      </c>
      <c r="W70" t="s">
        <v>557</v>
      </c>
      <c r="X70" t="s">
        <v>557</v>
      </c>
    </row>
    <row r="71" spans="11:24">
      <c r="K71" s="29" t="s">
        <v>260</v>
      </c>
      <c r="L71" s="29" t="s">
        <v>249</v>
      </c>
      <c r="Q71" t="s">
        <v>376</v>
      </c>
      <c r="R71" t="s">
        <v>376</v>
      </c>
      <c r="T71" t="s">
        <v>87</v>
      </c>
      <c r="U71" t="s">
        <v>88</v>
      </c>
      <c r="W71" t="s">
        <v>558</v>
      </c>
      <c r="X71" t="s">
        <v>700</v>
      </c>
    </row>
    <row r="72" spans="11:24">
      <c r="K72" s="29" t="s">
        <v>380</v>
      </c>
      <c r="L72" s="29" t="s">
        <v>405</v>
      </c>
      <c r="Q72" t="s">
        <v>91</v>
      </c>
      <c r="R72" t="s">
        <v>91</v>
      </c>
      <c r="T72" t="s">
        <v>243</v>
      </c>
      <c r="U72" t="s">
        <v>434</v>
      </c>
      <c r="W72" t="s">
        <v>559</v>
      </c>
      <c r="X72" t="s">
        <v>559</v>
      </c>
    </row>
    <row r="73" spans="11:24">
      <c r="K73" s="29" t="s">
        <v>261</v>
      </c>
      <c r="L73" s="29" t="s">
        <v>262</v>
      </c>
      <c r="Q73" t="s">
        <v>238</v>
      </c>
      <c r="R73" t="s">
        <v>238</v>
      </c>
      <c r="T73" t="s">
        <v>248</v>
      </c>
      <c r="U73" t="s">
        <v>249</v>
      </c>
      <c r="W73" t="s">
        <v>560</v>
      </c>
      <c r="X73" t="s">
        <v>560</v>
      </c>
    </row>
    <row r="74" spans="11:24">
      <c r="K74" s="29" t="s">
        <v>333</v>
      </c>
      <c r="L74" s="29" t="s">
        <v>209</v>
      </c>
      <c r="Q74" t="s">
        <v>138</v>
      </c>
      <c r="R74" t="s">
        <v>138</v>
      </c>
      <c r="T74" t="s">
        <v>260</v>
      </c>
      <c r="U74" t="s">
        <v>435</v>
      </c>
      <c r="W74" t="s">
        <v>561</v>
      </c>
      <c r="X74" t="s">
        <v>561</v>
      </c>
    </row>
    <row r="75" spans="11:24">
      <c r="K75" s="29" t="s">
        <v>211</v>
      </c>
      <c r="L75" s="29" t="s">
        <v>212</v>
      </c>
      <c r="Q75" t="s">
        <v>507</v>
      </c>
      <c r="R75" t="s">
        <v>507</v>
      </c>
      <c r="T75" t="s">
        <v>254</v>
      </c>
      <c r="U75" t="s">
        <v>255</v>
      </c>
      <c r="W75" t="s">
        <v>562</v>
      </c>
      <c r="X75" t="s">
        <v>562</v>
      </c>
    </row>
    <row r="76" spans="11:24">
      <c r="K76" s="29" t="s">
        <v>101</v>
      </c>
      <c r="L76" s="29" t="s">
        <v>102</v>
      </c>
      <c r="Q76" t="s">
        <v>3</v>
      </c>
      <c r="R76" t="s">
        <v>74</v>
      </c>
      <c r="T76" t="s">
        <v>258</v>
      </c>
      <c r="U76" t="s">
        <v>259</v>
      </c>
      <c r="W76" t="s">
        <v>556</v>
      </c>
      <c r="X76" t="s">
        <v>699</v>
      </c>
    </row>
    <row r="77" spans="11:24">
      <c r="K77" s="29" t="s">
        <v>215</v>
      </c>
      <c r="L77" s="29" t="s">
        <v>216</v>
      </c>
      <c r="Q77" t="s">
        <v>57</v>
      </c>
      <c r="R77" t="s">
        <v>94</v>
      </c>
      <c r="T77" t="s">
        <v>58</v>
      </c>
      <c r="U77" t="s">
        <v>59</v>
      </c>
    </row>
    <row r="78" spans="11:24">
      <c r="K78" s="29" t="s">
        <v>273</v>
      </c>
      <c r="L78" s="29" t="s">
        <v>154</v>
      </c>
      <c r="T78" t="s">
        <v>826</v>
      </c>
      <c r="U78" t="s">
        <v>827</v>
      </c>
      <c r="W78" t="s">
        <v>563</v>
      </c>
      <c r="X78" t="s">
        <v>701</v>
      </c>
    </row>
    <row r="79" spans="11:24">
      <c r="K79" s="29" t="s">
        <v>276</v>
      </c>
      <c r="L79" s="29" t="s">
        <v>277</v>
      </c>
      <c r="Q79" t="s">
        <v>147</v>
      </c>
      <c r="R79" t="s">
        <v>148</v>
      </c>
      <c r="T79" t="s">
        <v>427</v>
      </c>
      <c r="U79" t="s">
        <v>436</v>
      </c>
      <c r="W79" t="s">
        <v>545</v>
      </c>
      <c r="X79" t="s">
        <v>545</v>
      </c>
    </row>
    <row r="80" spans="11:24">
      <c r="K80" s="29" t="s">
        <v>223</v>
      </c>
      <c r="L80" s="29" t="s">
        <v>224</v>
      </c>
      <c r="Q80" t="s">
        <v>545</v>
      </c>
      <c r="R80" t="s">
        <v>545</v>
      </c>
      <c r="T80" t="s">
        <v>349</v>
      </c>
      <c r="U80" t="s">
        <v>362</v>
      </c>
      <c r="W80" t="s">
        <v>51</v>
      </c>
      <c r="X80" t="s">
        <v>51</v>
      </c>
    </row>
    <row r="81" spans="11:24">
      <c r="K81" s="29" t="s">
        <v>334</v>
      </c>
      <c r="L81" s="29" t="s">
        <v>335</v>
      </c>
      <c r="Q81" t="s">
        <v>51</v>
      </c>
      <c r="R81" t="s">
        <v>51</v>
      </c>
      <c r="T81" t="s">
        <v>263</v>
      </c>
      <c r="U81" t="s">
        <v>264</v>
      </c>
      <c r="W81" t="s">
        <v>51</v>
      </c>
      <c r="X81" t="s">
        <v>51</v>
      </c>
    </row>
    <row r="82" spans="11:24">
      <c r="K82" s="29" t="s">
        <v>280</v>
      </c>
      <c r="L82" s="29" t="s">
        <v>281</v>
      </c>
      <c r="Q82" t="s">
        <v>100</v>
      </c>
      <c r="R82" t="s">
        <v>100</v>
      </c>
      <c r="T82" t="s">
        <v>168</v>
      </c>
      <c r="U82" t="s">
        <v>265</v>
      </c>
      <c r="W82" t="s">
        <v>86</v>
      </c>
      <c r="X82" t="s">
        <v>86</v>
      </c>
    </row>
    <row r="83" spans="11:24">
      <c r="K83" s="29" t="s">
        <v>250</v>
      </c>
      <c r="L83" s="29" t="s">
        <v>251</v>
      </c>
      <c r="Q83" t="s">
        <v>546</v>
      </c>
      <c r="R83" t="s">
        <v>546</v>
      </c>
      <c r="T83" t="s">
        <v>266</v>
      </c>
      <c r="U83" t="s">
        <v>267</v>
      </c>
      <c r="W83" t="s">
        <v>107</v>
      </c>
      <c r="X83" t="s">
        <v>107</v>
      </c>
    </row>
    <row r="84" spans="11:24">
      <c r="K84" s="29" t="s">
        <v>256</v>
      </c>
      <c r="L84" s="29" t="s">
        <v>257</v>
      </c>
      <c r="Q84" t="s">
        <v>244</v>
      </c>
      <c r="R84" t="s">
        <v>244</v>
      </c>
      <c r="T84" t="s">
        <v>428</v>
      </c>
      <c r="U84" t="s">
        <v>437</v>
      </c>
      <c r="W84" t="s">
        <v>122</v>
      </c>
      <c r="X84" t="s">
        <v>122</v>
      </c>
    </row>
    <row r="85" spans="11:24">
      <c r="K85" s="29" t="s">
        <v>381</v>
      </c>
      <c r="L85" s="29" t="s">
        <v>242</v>
      </c>
      <c r="Q85" t="s">
        <v>375</v>
      </c>
      <c r="R85" t="s">
        <v>375</v>
      </c>
      <c r="T85" t="s">
        <v>223</v>
      </c>
      <c r="U85" t="s">
        <v>270</v>
      </c>
      <c r="W85" t="s">
        <v>100</v>
      </c>
      <c r="X85" t="s">
        <v>100</v>
      </c>
    </row>
    <row r="86" spans="11:24">
      <c r="K86" s="29" t="s">
        <v>260</v>
      </c>
      <c r="L86" s="29" t="s">
        <v>249</v>
      </c>
      <c r="Q86" t="s">
        <v>376</v>
      </c>
      <c r="R86" t="s">
        <v>376</v>
      </c>
      <c r="T86" t="s">
        <v>271</v>
      </c>
      <c r="U86" t="s">
        <v>272</v>
      </c>
      <c r="W86" t="s">
        <v>179</v>
      </c>
      <c r="X86" t="s">
        <v>179</v>
      </c>
    </row>
    <row r="87" spans="11:24">
      <c r="K87" s="29" t="s">
        <v>288</v>
      </c>
      <c r="L87" s="29" t="s">
        <v>289</v>
      </c>
      <c r="Q87" t="s">
        <v>91</v>
      </c>
      <c r="R87" t="s">
        <v>91</v>
      </c>
      <c r="T87" t="s">
        <v>274</v>
      </c>
      <c r="U87" t="s">
        <v>275</v>
      </c>
      <c r="W87" t="s">
        <v>100</v>
      </c>
      <c r="X87" t="s">
        <v>100</v>
      </c>
    </row>
    <row r="88" spans="11:24">
      <c r="K88" s="29" t="s">
        <v>294</v>
      </c>
      <c r="L88" s="29" t="s">
        <v>406</v>
      </c>
      <c r="Q88" t="s">
        <v>238</v>
      </c>
      <c r="R88" t="s">
        <v>238</v>
      </c>
      <c r="T88" t="s">
        <v>139</v>
      </c>
      <c r="U88" t="s">
        <v>140</v>
      </c>
      <c r="W88" t="s">
        <v>546</v>
      </c>
      <c r="X88" t="s">
        <v>546</v>
      </c>
    </row>
    <row r="89" spans="11:24">
      <c r="K89" s="29" t="s">
        <v>297</v>
      </c>
      <c r="L89" s="29" t="s">
        <v>407</v>
      </c>
      <c r="Q89" t="s">
        <v>138</v>
      </c>
      <c r="R89" t="s">
        <v>138</v>
      </c>
      <c r="T89" t="s">
        <v>282</v>
      </c>
      <c r="U89" t="s">
        <v>283</v>
      </c>
      <c r="W89" t="s">
        <v>557</v>
      </c>
      <c r="X89" t="s">
        <v>557</v>
      </c>
    </row>
    <row r="90" spans="11:24">
      <c r="K90" s="29" t="s">
        <v>783</v>
      </c>
      <c r="L90" s="29" t="s">
        <v>784</v>
      </c>
      <c r="Q90" t="s">
        <v>507</v>
      </c>
      <c r="R90" t="s">
        <v>507</v>
      </c>
      <c r="T90" t="s">
        <v>439</v>
      </c>
      <c r="U90" t="s">
        <v>476</v>
      </c>
      <c r="W90" t="s">
        <v>558</v>
      </c>
      <c r="X90" t="s">
        <v>700</v>
      </c>
    </row>
    <row r="91" spans="11:24">
      <c r="K91" s="29" t="s">
        <v>300</v>
      </c>
      <c r="L91" s="29" t="s">
        <v>301</v>
      </c>
      <c r="Q91" t="s">
        <v>3</v>
      </c>
      <c r="R91" t="s">
        <v>74</v>
      </c>
      <c r="T91" t="s">
        <v>284</v>
      </c>
      <c r="U91" t="s">
        <v>285</v>
      </c>
      <c r="W91" t="s">
        <v>559</v>
      </c>
      <c r="X91" t="s">
        <v>559</v>
      </c>
    </row>
    <row r="92" spans="11:24">
      <c r="K92" s="29" t="s">
        <v>302</v>
      </c>
      <c r="L92" s="29" t="s">
        <v>408</v>
      </c>
      <c r="Q92" t="s">
        <v>57</v>
      </c>
      <c r="R92" t="s">
        <v>94</v>
      </c>
      <c r="T92" t="s">
        <v>286</v>
      </c>
      <c r="U92" t="s">
        <v>287</v>
      </c>
      <c r="W92" t="s">
        <v>560</v>
      </c>
      <c r="X92" t="s">
        <v>560</v>
      </c>
    </row>
    <row r="93" spans="11:24">
      <c r="K93" s="29" t="s">
        <v>342</v>
      </c>
      <c r="L93" s="29" t="s">
        <v>343</v>
      </c>
      <c r="T93" t="s">
        <v>290</v>
      </c>
      <c r="U93" t="s">
        <v>291</v>
      </c>
      <c r="W93" t="s">
        <v>561</v>
      </c>
      <c r="X93" t="s">
        <v>561</v>
      </c>
    </row>
    <row r="94" spans="11:24">
      <c r="K94" s="29" t="s">
        <v>305</v>
      </c>
      <c r="L94" s="29" t="s">
        <v>306</v>
      </c>
      <c r="Q94" t="s">
        <v>155</v>
      </c>
      <c r="R94" t="s">
        <v>133</v>
      </c>
      <c r="T94" t="s">
        <v>391</v>
      </c>
      <c r="U94" t="s">
        <v>418</v>
      </c>
      <c r="W94" t="s">
        <v>562</v>
      </c>
      <c r="X94" t="s">
        <v>562</v>
      </c>
    </row>
    <row r="95" spans="11:24">
      <c r="K95" s="29" t="s">
        <v>309</v>
      </c>
      <c r="L95" s="29" t="s">
        <v>409</v>
      </c>
      <c r="Q95" t="s">
        <v>545</v>
      </c>
      <c r="R95" t="s">
        <v>545</v>
      </c>
      <c r="T95" t="s">
        <v>392</v>
      </c>
      <c r="U95" t="s">
        <v>419</v>
      </c>
      <c r="W95" t="s">
        <v>564</v>
      </c>
      <c r="X95" t="s">
        <v>702</v>
      </c>
    </row>
    <row r="96" spans="11:24">
      <c r="K96" s="29" t="s">
        <v>314</v>
      </c>
      <c r="L96" s="29" t="s">
        <v>410</v>
      </c>
      <c r="Q96" t="s">
        <v>51</v>
      </c>
      <c r="R96" t="s">
        <v>51</v>
      </c>
      <c r="T96" t="s">
        <v>799</v>
      </c>
      <c r="U96" t="s">
        <v>800</v>
      </c>
    </row>
    <row r="97" spans="11:24">
      <c r="K97" s="29" t="s">
        <v>317</v>
      </c>
      <c r="L97" s="29" t="s">
        <v>318</v>
      </c>
      <c r="Q97" t="s">
        <v>100</v>
      </c>
      <c r="R97" t="s">
        <v>100</v>
      </c>
      <c r="T97" t="s">
        <v>292</v>
      </c>
      <c r="U97" t="s">
        <v>293</v>
      </c>
      <c r="W97" t="s">
        <v>565</v>
      </c>
      <c r="X97" t="s">
        <v>703</v>
      </c>
    </row>
    <row r="98" spans="11:24">
      <c r="K98" s="29" t="s">
        <v>321</v>
      </c>
      <c r="L98" s="29" t="s">
        <v>322</v>
      </c>
      <c r="Q98" t="s">
        <v>546</v>
      </c>
      <c r="R98" t="s">
        <v>546</v>
      </c>
      <c r="T98" t="s">
        <v>295</v>
      </c>
      <c r="U98" t="s">
        <v>296</v>
      </c>
    </row>
    <row r="99" spans="11:24">
      <c r="Q99" t="s">
        <v>244</v>
      </c>
      <c r="R99" t="s">
        <v>244</v>
      </c>
      <c r="T99" t="s">
        <v>298</v>
      </c>
      <c r="U99" t="s">
        <v>299</v>
      </c>
    </row>
    <row r="100" spans="11:24">
      <c r="K100" s="29" t="s">
        <v>577</v>
      </c>
      <c r="L100" s="29" t="s">
        <v>578</v>
      </c>
      <c r="Q100" t="s">
        <v>375</v>
      </c>
      <c r="R100" t="s">
        <v>375</v>
      </c>
      <c r="T100" t="s">
        <v>390</v>
      </c>
      <c r="U100" t="s">
        <v>420</v>
      </c>
    </row>
    <row r="101" spans="11:24">
      <c r="Q101" t="s">
        <v>376</v>
      </c>
      <c r="R101" t="s">
        <v>376</v>
      </c>
      <c r="T101" t="s">
        <v>303</v>
      </c>
      <c r="U101" t="s">
        <v>304</v>
      </c>
    </row>
    <row r="102" spans="11:24">
      <c r="Q102" t="s">
        <v>91</v>
      </c>
      <c r="R102" t="s">
        <v>91</v>
      </c>
      <c r="T102" t="s">
        <v>307</v>
      </c>
      <c r="U102" t="s">
        <v>308</v>
      </c>
    </row>
    <row r="103" spans="11:24">
      <c r="Q103" t="s">
        <v>238</v>
      </c>
      <c r="R103" t="s">
        <v>238</v>
      </c>
      <c r="T103" t="s">
        <v>389</v>
      </c>
      <c r="U103" t="s">
        <v>421</v>
      </c>
    </row>
    <row r="104" spans="11:24">
      <c r="Q104" t="s">
        <v>138</v>
      </c>
      <c r="R104" t="s">
        <v>138</v>
      </c>
      <c r="T104" t="s">
        <v>278</v>
      </c>
      <c r="U104" t="s">
        <v>279</v>
      </c>
    </row>
    <row r="105" spans="11:24">
      <c r="Q105" t="s">
        <v>507</v>
      </c>
      <c r="R105" t="s">
        <v>507</v>
      </c>
      <c r="T105" t="s">
        <v>310</v>
      </c>
      <c r="U105" t="s">
        <v>311</v>
      </c>
    </row>
    <row r="106" spans="11:24">
      <c r="Q106" t="s">
        <v>3</v>
      </c>
      <c r="R106" t="s">
        <v>74</v>
      </c>
      <c r="T106" t="s">
        <v>350</v>
      </c>
      <c r="U106" t="s">
        <v>337</v>
      </c>
    </row>
    <row r="107" spans="11:24">
      <c r="Q107" t="s">
        <v>57</v>
      </c>
      <c r="R107" t="s">
        <v>94</v>
      </c>
      <c r="T107" t="s">
        <v>312</v>
      </c>
      <c r="U107" t="s">
        <v>313</v>
      </c>
    </row>
    <row r="108" spans="11:24">
      <c r="T108" t="s">
        <v>315</v>
      </c>
      <c r="U108" t="s">
        <v>316</v>
      </c>
    </row>
    <row r="109" spans="11:24">
      <c r="Q109" t="s">
        <v>537</v>
      </c>
      <c r="R109" t="s">
        <v>539</v>
      </c>
      <c r="T109" t="s">
        <v>319</v>
      </c>
      <c r="U109" t="s">
        <v>320</v>
      </c>
    </row>
    <row r="110" spans="11:24">
      <c r="Q110" t="s">
        <v>545</v>
      </c>
      <c r="R110" t="s">
        <v>545</v>
      </c>
      <c r="T110" t="s">
        <v>323</v>
      </c>
      <c r="U110" t="s">
        <v>324</v>
      </c>
    </row>
    <row r="111" spans="11:24">
      <c r="Q111" t="s">
        <v>51</v>
      </c>
      <c r="R111" t="s">
        <v>51</v>
      </c>
      <c r="T111" t="s">
        <v>363</v>
      </c>
      <c r="U111" t="s">
        <v>364</v>
      </c>
    </row>
    <row r="112" spans="11:24">
      <c r="Q112" t="s">
        <v>100</v>
      </c>
      <c r="R112" t="s">
        <v>100</v>
      </c>
      <c r="T112" t="s">
        <v>345</v>
      </c>
      <c r="U112" t="s">
        <v>365</v>
      </c>
    </row>
    <row r="113" spans="17:21">
      <c r="Q113" t="s">
        <v>546</v>
      </c>
      <c r="R113" t="s">
        <v>546</v>
      </c>
      <c r="T113" t="s">
        <v>325</v>
      </c>
      <c r="U113" t="s">
        <v>326</v>
      </c>
    </row>
    <row r="114" spans="17:21">
      <c r="Q114" t="s">
        <v>244</v>
      </c>
      <c r="R114" t="s">
        <v>244</v>
      </c>
    </row>
    <row r="115" spans="17:21">
      <c r="Q115" t="s">
        <v>375</v>
      </c>
      <c r="R115" t="s">
        <v>375</v>
      </c>
      <c r="T115" t="s">
        <v>581</v>
      </c>
      <c r="U115" t="s">
        <v>582</v>
      </c>
    </row>
    <row r="116" spans="17:21">
      <c r="Q116" t="s">
        <v>376</v>
      </c>
      <c r="R116" t="s">
        <v>376</v>
      </c>
    </row>
    <row r="117" spans="17:21">
      <c r="Q117" t="s">
        <v>91</v>
      </c>
      <c r="R117" t="s">
        <v>91</v>
      </c>
    </row>
    <row r="118" spans="17:21">
      <c r="Q118" t="s">
        <v>238</v>
      </c>
      <c r="R118" t="s">
        <v>238</v>
      </c>
    </row>
    <row r="119" spans="17:21">
      <c r="Q119" t="s">
        <v>138</v>
      </c>
      <c r="R119" t="s">
        <v>138</v>
      </c>
    </row>
    <row r="120" spans="17:21">
      <c r="Q120" t="s">
        <v>507</v>
      </c>
      <c r="R120" t="s">
        <v>507</v>
      </c>
    </row>
    <row r="121" spans="17:21">
      <c r="Q121" t="s">
        <v>3</v>
      </c>
      <c r="R121" t="s">
        <v>74</v>
      </c>
    </row>
    <row r="122" spans="17:21">
      <c r="Q122" t="s">
        <v>57</v>
      </c>
      <c r="R122" t="s">
        <v>94</v>
      </c>
    </row>
    <row r="124" spans="17:21">
      <c r="Q124" t="s">
        <v>194</v>
      </c>
      <c r="R124" t="s">
        <v>195</v>
      </c>
    </row>
    <row r="125" spans="17:21">
      <c r="Q125" t="s">
        <v>545</v>
      </c>
      <c r="R125" t="s">
        <v>545</v>
      </c>
    </row>
    <row r="126" spans="17:21">
      <c r="Q126" t="s">
        <v>51</v>
      </c>
      <c r="R126" t="s">
        <v>51</v>
      </c>
    </row>
    <row r="127" spans="17:21">
      <c r="Q127" t="s">
        <v>100</v>
      </c>
      <c r="R127" t="s">
        <v>100</v>
      </c>
    </row>
    <row r="128" spans="17:21">
      <c r="Q128" t="s">
        <v>546</v>
      </c>
      <c r="R128" t="s">
        <v>546</v>
      </c>
    </row>
    <row r="129" spans="17:18">
      <c r="Q129" t="s">
        <v>244</v>
      </c>
      <c r="R129" t="s">
        <v>244</v>
      </c>
    </row>
    <row r="130" spans="17:18">
      <c r="Q130" t="s">
        <v>375</v>
      </c>
      <c r="R130" t="s">
        <v>375</v>
      </c>
    </row>
    <row r="131" spans="17:18">
      <c r="Q131" t="s">
        <v>376</v>
      </c>
      <c r="R131" t="s">
        <v>376</v>
      </c>
    </row>
    <row r="132" spans="17:18">
      <c r="Q132" t="s">
        <v>91</v>
      </c>
      <c r="R132" t="s">
        <v>91</v>
      </c>
    </row>
    <row r="133" spans="17:18">
      <c r="Q133" t="s">
        <v>238</v>
      </c>
      <c r="R133" t="s">
        <v>238</v>
      </c>
    </row>
    <row r="134" spans="17:18">
      <c r="Q134" t="s">
        <v>138</v>
      </c>
      <c r="R134" t="s">
        <v>138</v>
      </c>
    </row>
    <row r="135" spans="17:18">
      <c r="Q135" t="s">
        <v>507</v>
      </c>
      <c r="R135" t="s">
        <v>507</v>
      </c>
    </row>
    <row r="136" spans="17:18">
      <c r="Q136" t="s">
        <v>3</v>
      </c>
      <c r="R136" t="s">
        <v>74</v>
      </c>
    </row>
    <row r="137" spans="17:18">
      <c r="Q137" t="s">
        <v>57</v>
      </c>
      <c r="R137" t="s">
        <v>94</v>
      </c>
    </row>
    <row r="139" spans="17:18">
      <c r="Q139" t="s">
        <v>371</v>
      </c>
      <c r="R139" t="s">
        <v>372</v>
      </c>
    </row>
    <row r="140" spans="17:18">
      <c r="Q140" t="s">
        <v>545</v>
      </c>
      <c r="R140" t="s">
        <v>545</v>
      </c>
    </row>
    <row r="141" spans="17:18">
      <c r="Q141" t="s">
        <v>51</v>
      </c>
      <c r="R141" t="s">
        <v>51</v>
      </c>
    </row>
    <row r="142" spans="17:18">
      <c r="Q142" t="s">
        <v>100</v>
      </c>
      <c r="R142" t="s">
        <v>100</v>
      </c>
    </row>
    <row r="143" spans="17:18">
      <c r="Q143" t="s">
        <v>546</v>
      </c>
      <c r="R143" t="s">
        <v>546</v>
      </c>
    </row>
    <row r="144" spans="17:18">
      <c r="Q144" t="s">
        <v>244</v>
      </c>
      <c r="R144" t="s">
        <v>244</v>
      </c>
    </row>
    <row r="145" spans="17:18">
      <c r="Q145" t="s">
        <v>375</v>
      </c>
      <c r="R145" t="s">
        <v>375</v>
      </c>
    </row>
    <row r="146" spans="17:18">
      <c r="Q146" t="s">
        <v>376</v>
      </c>
      <c r="R146" t="s">
        <v>376</v>
      </c>
    </row>
    <row r="147" spans="17:18">
      <c r="Q147" t="s">
        <v>91</v>
      </c>
      <c r="R147" t="s">
        <v>91</v>
      </c>
    </row>
    <row r="148" spans="17:18">
      <c r="Q148" t="s">
        <v>238</v>
      </c>
      <c r="R148" t="s">
        <v>238</v>
      </c>
    </row>
    <row r="149" spans="17:18">
      <c r="Q149" t="s">
        <v>138</v>
      </c>
      <c r="R149" t="s">
        <v>138</v>
      </c>
    </row>
    <row r="150" spans="17:18">
      <c r="Q150" t="s">
        <v>507</v>
      </c>
      <c r="R150" t="s">
        <v>507</v>
      </c>
    </row>
    <row r="151" spans="17:18">
      <c r="Q151" t="s">
        <v>3</v>
      </c>
      <c r="R151" t="s">
        <v>74</v>
      </c>
    </row>
    <row r="152" spans="17:18">
      <c r="Q152" t="s">
        <v>57</v>
      </c>
      <c r="R152" t="s">
        <v>94</v>
      </c>
    </row>
    <row r="154" spans="17:18">
      <c r="Q154" t="s">
        <v>213</v>
      </c>
      <c r="R154" t="s">
        <v>145</v>
      </c>
    </row>
    <row r="155" spans="17:18">
      <c r="Q155" t="s">
        <v>545</v>
      </c>
      <c r="R155" t="s">
        <v>545</v>
      </c>
    </row>
    <row r="156" spans="17:18">
      <c r="Q156" t="s">
        <v>51</v>
      </c>
      <c r="R156" t="s">
        <v>51</v>
      </c>
    </row>
    <row r="157" spans="17:18">
      <c r="Q157" t="s">
        <v>100</v>
      </c>
      <c r="R157" t="s">
        <v>100</v>
      </c>
    </row>
    <row r="158" spans="17:18">
      <c r="Q158" t="s">
        <v>546</v>
      </c>
      <c r="R158" t="s">
        <v>546</v>
      </c>
    </row>
    <row r="159" spans="17:18">
      <c r="Q159" t="s">
        <v>244</v>
      </c>
      <c r="R159" t="s">
        <v>244</v>
      </c>
    </row>
    <row r="160" spans="17:18">
      <c r="Q160" t="s">
        <v>375</v>
      </c>
      <c r="R160" t="s">
        <v>375</v>
      </c>
    </row>
    <row r="161" spans="17:18">
      <c r="Q161" t="s">
        <v>376</v>
      </c>
      <c r="R161" t="s">
        <v>376</v>
      </c>
    </row>
    <row r="162" spans="17:18">
      <c r="Q162" t="s">
        <v>91</v>
      </c>
      <c r="R162" t="s">
        <v>91</v>
      </c>
    </row>
    <row r="163" spans="17:18">
      <c r="Q163" t="s">
        <v>238</v>
      </c>
      <c r="R163" t="s">
        <v>238</v>
      </c>
    </row>
    <row r="164" spans="17:18">
      <c r="Q164" t="s">
        <v>138</v>
      </c>
      <c r="R164" t="s">
        <v>138</v>
      </c>
    </row>
    <row r="165" spans="17:18">
      <c r="Q165" t="s">
        <v>507</v>
      </c>
      <c r="R165" t="s">
        <v>507</v>
      </c>
    </row>
    <row r="166" spans="17:18">
      <c r="Q166" t="s">
        <v>3</v>
      </c>
      <c r="R166" t="s">
        <v>74</v>
      </c>
    </row>
    <row r="167" spans="17:18">
      <c r="Q167" t="s">
        <v>57</v>
      </c>
      <c r="R167" t="s">
        <v>94</v>
      </c>
    </row>
    <row r="169" spans="17:18">
      <c r="Q169" t="s">
        <v>369</v>
      </c>
      <c r="R169" t="s">
        <v>370</v>
      </c>
    </row>
    <row r="170" spans="17:18">
      <c r="Q170" t="s">
        <v>545</v>
      </c>
      <c r="R170" t="s">
        <v>545</v>
      </c>
    </row>
    <row r="171" spans="17:18">
      <c r="Q171" t="s">
        <v>51</v>
      </c>
      <c r="R171" t="s">
        <v>51</v>
      </c>
    </row>
    <row r="172" spans="17:18">
      <c r="Q172" t="s">
        <v>100</v>
      </c>
      <c r="R172" t="s">
        <v>100</v>
      </c>
    </row>
    <row r="173" spans="17:18">
      <c r="Q173" t="s">
        <v>546</v>
      </c>
      <c r="R173" t="s">
        <v>546</v>
      </c>
    </row>
    <row r="174" spans="17:18">
      <c r="Q174" t="s">
        <v>244</v>
      </c>
      <c r="R174" t="s">
        <v>244</v>
      </c>
    </row>
    <row r="175" spans="17:18">
      <c r="Q175" t="s">
        <v>375</v>
      </c>
      <c r="R175" t="s">
        <v>375</v>
      </c>
    </row>
    <row r="176" spans="17:18">
      <c r="Q176" t="s">
        <v>376</v>
      </c>
      <c r="R176" t="s">
        <v>376</v>
      </c>
    </row>
    <row r="177" spans="17:18">
      <c r="Q177" t="s">
        <v>91</v>
      </c>
      <c r="R177" t="s">
        <v>91</v>
      </c>
    </row>
    <row r="178" spans="17:18">
      <c r="Q178" t="s">
        <v>238</v>
      </c>
      <c r="R178" t="s">
        <v>238</v>
      </c>
    </row>
    <row r="179" spans="17:18">
      <c r="Q179" t="s">
        <v>138</v>
      </c>
      <c r="R179" t="s">
        <v>138</v>
      </c>
    </row>
    <row r="180" spans="17:18">
      <c r="Q180" t="s">
        <v>507</v>
      </c>
      <c r="R180" t="s">
        <v>507</v>
      </c>
    </row>
    <row r="181" spans="17:18">
      <c r="Q181" t="s">
        <v>3</v>
      </c>
      <c r="R181" t="s">
        <v>74</v>
      </c>
    </row>
    <row r="182" spans="17:18">
      <c r="Q182" t="s">
        <v>57</v>
      </c>
      <c r="R182" t="s">
        <v>94</v>
      </c>
    </row>
    <row r="184" spans="17:18">
      <c r="Q184" t="s">
        <v>166</v>
      </c>
      <c r="R184" t="s">
        <v>167</v>
      </c>
    </row>
    <row r="185" spans="17:18">
      <c r="Q185" t="s">
        <v>545</v>
      </c>
      <c r="R185" t="s">
        <v>545</v>
      </c>
    </row>
    <row r="186" spans="17:18">
      <c r="Q186" t="s">
        <v>51</v>
      </c>
      <c r="R186" t="s">
        <v>51</v>
      </c>
    </row>
    <row r="187" spans="17:18">
      <c r="Q187" t="s">
        <v>100</v>
      </c>
      <c r="R187" t="s">
        <v>100</v>
      </c>
    </row>
    <row r="188" spans="17:18">
      <c r="Q188" t="s">
        <v>546</v>
      </c>
      <c r="R188" t="s">
        <v>546</v>
      </c>
    </row>
    <row r="189" spans="17:18">
      <c r="Q189" t="s">
        <v>244</v>
      </c>
      <c r="R189" t="s">
        <v>244</v>
      </c>
    </row>
    <row r="190" spans="17:18">
      <c r="Q190" t="s">
        <v>375</v>
      </c>
      <c r="R190" t="s">
        <v>375</v>
      </c>
    </row>
    <row r="191" spans="17:18">
      <c r="Q191" t="s">
        <v>376</v>
      </c>
      <c r="R191" t="s">
        <v>376</v>
      </c>
    </row>
    <row r="192" spans="17:18">
      <c r="Q192" t="s">
        <v>91</v>
      </c>
      <c r="R192" t="s">
        <v>91</v>
      </c>
    </row>
    <row r="193" spans="17:18">
      <c r="Q193" t="s">
        <v>238</v>
      </c>
      <c r="R193" t="s">
        <v>238</v>
      </c>
    </row>
    <row r="194" spans="17:18">
      <c r="Q194" t="s">
        <v>138</v>
      </c>
      <c r="R194" t="s">
        <v>138</v>
      </c>
    </row>
    <row r="195" spans="17:18">
      <c r="Q195" t="s">
        <v>507</v>
      </c>
      <c r="R195" t="s">
        <v>507</v>
      </c>
    </row>
    <row r="196" spans="17:18">
      <c r="Q196" t="s">
        <v>3</v>
      </c>
      <c r="R196" t="s">
        <v>74</v>
      </c>
    </row>
    <row r="197" spans="17:18">
      <c r="Q197" t="s">
        <v>57</v>
      </c>
      <c r="R197" t="s">
        <v>94</v>
      </c>
    </row>
    <row r="199" spans="17:18">
      <c r="Q199" t="s">
        <v>268</v>
      </c>
      <c r="R199" t="s">
        <v>269</v>
      </c>
    </row>
    <row r="200" spans="17:18">
      <c r="Q200" t="s">
        <v>545</v>
      </c>
      <c r="R200" t="s">
        <v>545</v>
      </c>
    </row>
    <row r="201" spans="17:18">
      <c r="Q201" t="s">
        <v>51</v>
      </c>
      <c r="R201" t="s">
        <v>51</v>
      </c>
    </row>
    <row r="202" spans="17:18">
      <c r="Q202" t="s">
        <v>100</v>
      </c>
      <c r="R202" t="s">
        <v>100</v>
      </c>
    </row>
    <row r="203" spans="17:18">
      <c r="Q203" t="s">
        <v>546</v>
      </c>
      <c r="R203" t="s">
        <v>546</v>
      </c>
    </row>
    <row r="204" spans="17:18">
      <c r="Q204" t="s">
        <v>244</v>
      </c>
      <c r="R204" t="s">
        <v>244</v>
      </c>
    </row>
    <row r="205" spans="17:18">
      <c r="Q205" t="s">
        <v>375</v>
      </c>
      <c r="R205" t="s">
        <v>375</v>
      </c>
    </row>
    <row r="206" spans="17:18">
      <c r="Q206" t="s">
        <v>376</v>
      </c>
      <c r="R206" t="s">
        <v>376</v>
      </c>
    </row>
    <row r="207" spans="17:18">
      <c r="Q207" t="s">
        <v>91</v>
      </c>
      <c r="R207" t="s">
        <v>91</v>
      </c>
    </row>
    <row r="208" spans="17:18">
      <c r="Q208" t="s">
        <v>238</v>
      </c>
      <c r="R208" t="s">
        <v>238</v>
      </c>
    </row>
    <row r="209" spans="17:18">
      <c r="Q209" t="s">
        <v>138</v>
      </c>
      <c r="R209" t="s">
        <v>138</v>
      </c>
    </row>
    <row r="210" spans="17:18">
      <c r="Q210" t="s">
        <v>507</v>
      </c>
      <c r="R210" t="s">
        <v>507</v>
      </c>
    </row>
    <row r="211" spans="17:18">
      <c r="Q211" t="s">
        <v>3</v>
      </c>
      <c r="R211" t="s">
        <v>74</v>
      </c>
    </row>
    <row r="212" spans="17:18">
      <c r="Q212" t="s">
        <v>57</v>
      </c>
      <c r="R212" t="s">
        <v>94</v>
      </c>
    </row>
    <row r="214" spans="17:18">
      <c r="Q214" t="s">
        <v>207</v>
      </c>
      <c r="R214" t="s">
        <v>227</v>
      </c>
    </row>
    <row r="216" spans="17:18">
      <c r="Q216" t="s">
        <v>221</v>
      </c>
      <c r="R216" t="s">
        <v>203</v>
      </c>
    </row>
    <row r="217" spans="17:18">
      <c r="Q217" t="s">
        <v>545</v>
      </c>
      <c r="R217" t="s">
        <v>545</v>
      </c>
    </row>
    <row r="218" spans="17:18">
      <c r="Q218" t="s">
        <v>51</v>
      </c>
      <c r="R218" t="s">
        <v>51</v>
      </c>
    </row>
    <row r="219" spans="17:18">
      <c r="Q219" t="s">
        <v>100</v>
      </c>
      <c r="R219" t="s">
        <v>100</v>
      </c>
    </row>
    <row r="220" spans="17:18">
      <c r="Q220" t="s">
        <v>546</v>
      </c>
      <c r="R220" t="s">
        <v>546</v>
      </c>
    </row>
    <row r="221" spans="17:18">
      <c r="Q221" t="s">
        <v>244</v>
      </c>
      <c r="R221" t="s">
        <v>244</v>
      </c>
    </row>
    <row r="222" spans="17:18">
      <c r="Q222" t="s">
        <v>375</v>
      </c>
      <c r="R222" t="s">
        <v>375</v>
      </c>
    </row>
    <row r="223" spans="17:18">
      <c r="Q223" t="s">
        <v>376</v>
      </c>
      <c r="R223" t="s">
        <v>376</v>
      </c>
    </row>
    <row r="224" spans="17:18">
      <c r="Q224" t="s">
        <v>91</v>
      </c>
      <c r="R224" t="s">
        <v>91</v>
      </c>
    </row>
    <row r="225" spans="17:18">
      <c r="Q225" t="s">
        <v>238</v>
      </c>
      <c r="R225" t="s">
        <v>238</v>
      </c>
    </row>
    <row r="226" spans="17:18">
      <c r="Q226" t="s">
        <v>138</v>
      </c>
      <c r="R226" t="s">
        <v>138</v>
      </c>
    </row>
    <row r="227" spans="17:18">
      <c r="Q227" t="s">
        <v>507</v>
      </c>
      <c r="R227" t="s">
        <v>507</v>
      </c>
    </row>
    <row r="228" spans="17:18">
      <c r="Q228" t="s">
        <v>3</v>
      </c>
      <c r="R228" t="s">
        <v>74</v>
      </c>
    </row>
    <row r="229" spans="17:18">
      <c r="Q229" t="s">
        <v>57</v>
      </c>
      <c r="R229" t="s">
        <v>94</v>
      </c>
    </row>
    <row r="231" spans="17:18">
      <c r="Q231" t="s">
        <v>207</v>
      </c>
      <c r="R231" t="s">
        <v>227</v>
      </c>
    </row>
    <row r="232" spans="17:18">
      <c r="Q232" t="s">
        <v>545</v>
      </c>
      <c r="R232" t="s">
        <v>545</v>
      </c>
    </row>
    <row r="233" spans="17:18">
      <c r="Q233" t="s">
        <v>51</v>
      </c>
      <c r="R233" t="s">
        <v>51</v>
      </c>
    </row>
    <row r="234" spans="17:18">
      <c r="Q234" t="s">
        <v>100</v>
      </c>
      <c r="R234" t="s">
        <v>100</v>
      </c>
    </row>
    <row r="235" spans="17:18">
      <c r="Q235" t="s">
        <v>546</v>
      </c>
      <c r="R235" t="s">
        <v>546</v>
      </c>
    </row>
    <row r="236" spans="17:18">
      <c r="Q236" t="s">
        <v>244</v>
      </c>
      <c r="R236" t="s">
        <v>244</v>
      </c>
    </row>
    <row r="237" spans="17:18">
      <c r="Q237" t="s">
        <v>375</v>
      </c>
      <c r="R237" t="s">
        <v>375</v>
      </c>
    </row>
    <row r="238" spans="17:18">
      <c r="Q238" t="s">
        <v>376</v>
      </c>
      <c r="R238" t="s">
        <v>376</v>
      </c>
    </row>
    <row r="239" spans="17:18">
      <c r="Q239" t="s">
        <v>91</v>
      </c>
      <c r="R239" t="s">
        <v>91</v>
      </c>
    </row>
    <row r="240" spans="17:18">
      <c r="Q240" t="s">
        <v>238</v>
      </c>
      <c r="R240" t="s">
        <v>238</v>
      </c>
    </row>
    <row r="241" spans="17:18">
      <c r="Q241" t="s">
        <v>138</v>
      </c>
      <c r="R241" t="s">
        <v>138</v>
      </c>
    </row>
    <row r="242" spans="17:18">
      <c r="Q242" t="s">
        <v>507</v>
      </c>
      <c r="R242" t="s">
        <v>507</v>
      </c>
    </row>
    <row r="243" spans="17:18">
      <c r="Q243" t="s">
        <v>3</v>
      </c>
      <c r="R243" t="s">
        <v>74</v>
      </c>
    </row>
    <row r="244" spans="17:18">
      <c r="Q244" t="s">
        <v>57</v>
      </c>
      <c r="R244" t="s">
        <v>94</v>
      </c>
    </row>
    <row r="246" spans="17:18">
      <c r="Q246" t="s">
        <v>547</v>
      </c>
      <c r="R246" t="s">
        <v>231</v>
      </c>
    </row>
    <row r="247" spans="17:18">
      <c r="Q247" t="s">
        <v>545</v>
      </c>
      <c r="R247" t="s">
        <v>545</v>
      </c>
    </row>
    <row r="248" spans="17:18">
      <c r="Q248" t="s">
        <v>51</v>
      </c>
      <c r="R248" t="s">
        <v>51</v>
      </c>
    </row>
    <row r="249" spans="17:18">
      <c r="Q249" t="s">
        <v>100</v>
      </c>
      <c r="R249" t="s">
        <v>100</v>
      </c>
    </row>
    <row r="250" spans="17:18">
      <c r="Q250" t="s">
        <v>546</v>
      </c>
      <c r="R250" t="s">
        <v>546</v>
      </c>
    </row>
    <row r="251" spans="17:18">
      <c r="Q251" t="s">
        <v>244</v>
      </c>
      <c r="R251" t="s">
        <v>244</v>
      </c>
    </row>
    <row r="252" spans="17:18">
      <c r="Q252" t="s">
        <v>375</v>
      </c>
      <c r="R252" t="s">
        <v>375</v>
      </c>
    </row>
    <row r="253" spans="17:18">
      <c r="Q253" t="s">
        <v>376</v>
      </c>
      <c r="R253" t="s">
        <v>376</v>
      </c>
    </row>
    <row r="254" spans="17:18">
      <c r="Q254" t="s">
        <v>91</v>
      </c>
      <c r="R254" t="s">
        <v>91</v>
      </c>
    </row>
    <row r="255" spans="17:18">
      <c r="Q255" t="s">
        <v>238</v>
      </c>
      <c r="R255" t="s">
        <v>238</v>
      </c>
    </row>
    <row r="256" spans="17:18">
      <c r="Q256" t="s">
        <v>138</v>
      </c>
      <c r="R256" t="s">
        <v>138</v>
      </c>
    </row>
    <row r="257" spans="17:18">
      <c r="Q257" t="s">
        <v>507</v>
      </c>
      <c r="R257" t="s">
        <v>507</v>
      </c>
    </row>
    <row r="258" spans="17:18">
      <c r="Q258" t="s">
        <v>3</v>
      </c>
      <c r="R258" t="s">
        <v>74</v>
      </c>
    </row>
    <row r="259" spans="17:18">
      <c r="Q259" t="s">
        <v>57</v>
      </c>
      <c r="R259" t="s">
        <v>94</v>
      </c>
    </row>
    <row r="262" spans="17:18">
      <c r="Q262" t="s">
        <v>579</v>
      </c>
      <c r="R262" t="s">
        <v>580</v>
      </c>
    </row>
  </sheetData>
  <mergeCells count="8">
    <mergeCell ref="AF14:AG14"/>
    <mergeCell ref="K14:L14"/>
    <mergeCell ref="N14:O14"/>
    <mergeCell ref="Q14:R14"/>
    <mergeCell ref="T14:U14"/>
    <mergeCell ref="W14:X14"/>
    <mergeCell ref="Z14:AA14"/>
    <mergeCell ref="AC14:AD14"/>
  </mergeCells>
  <phoneticPr fontId="12" type="noConversion"/>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81B6E-6F4D-427E-9358-667710400CEF}">
  <sheetPr codeName="Planilha4">
    <tabColor theme="1"/>
  </sheetPr>
  <dimension ref="A1:AF88"/>
  <sheetViews>
    <sheetView showGridLines="0" zoomScale="85" zoomScaleNormal="85" workbookViewId="0">
      <pane xSplit="2" ySplit="5" topLeftCell="U14" activePane="bottomRight" state="frozen"/>
      <selection activeCell="AJ54" sqref="AJ54"/>
      <selection pane="topRight" activeCell="AJ54" sqref="AJ54"/>
      <selection pane="bottomLeft" activeCell="AJ54" sqref="AJ54"/>
      <selection pane="bottomRight" activeCell="W29" sqref="W29"/>
    </sheetView>
  </sheetViews>
  <sheetFormatPr defaultRowHeight="14.5" outlineLevelCol="1"/>
  <cols>
    <col min="1" max="1" width="1.6328125" customWidth="1"/>
    <col min="2" max="2" width="68.81640625" style="29" bestFit="1" customWidth="1"/>
    <col min="3" max="3" width="3" customWidth="1"/>
    <col min="4" max="13" width="12.54296875" style="29" customWidth="1" outlineLevel="1"/>
    <col min="14" max="18" width="12.54296875" style="29" customWidth="1"/>
    <col min="19" max="19" width="12.54296875" style="398" customWidth="1"/>
    <col min="20" max="20" width="12.54296875" style="29" customWidth="1"/>
    <col min="21" max="21" width="12.54296875" style="398" customWidth="1"/>
    <col min="22" max="27" width="12.54296875" style="29" customWidth="1"/>
  </cols>
  <sheetData>
    <row r="1" spans="1:32">
      <c r="A1" s="64" t="s">
        <v>728</v>
      </c>
    </row>
    <row r="2" spans="1:32" ht="29" customHeight="1">
      <c r="B2" s="396" t="str">
        <f>IF(Sumário!$A$1=FALSE,'PT-ENG'!C17,'PT-ENG'!D17)</f>
        <v>Balanço Patrimonial¹</v>
      </c>
      <c r="O2" s="67"/>
      <c r="P2" s="67"/>
    </row>
    <row r="3" spans="1:32">
      <c r="B3" s="148"/>
      <c r="D3"/>
      <c r="V3" s="147"/>
      <c r="W3" s="147"/>
      <c r="X3" s="147"/>
    </row>
    <row r="4" spans="1:32" ht="27" customHeight="1">
      <c r="B4" s="68"/>
      <c r="D4"/>
      <c r="I4" s="69"/>
      <c r="U4" s="70"/>
    </row>
    <row r="5" spans="1:32" ht="28.75" customHeight="1" thickBot="1">
      <c r="B5" s="440" t="str">
        <f>IF(Sumário!$A$1=FALSE,'PT-ENG'!K17,'PT-ENG'!L17)</f>
        <v>(em milhares de reais)</v>
      </c>
      <c r="C5" s="441"/>
      <c r="D5" s="442" t="str">
        <f>IF(Sumário!$A$1=FALSE,'PT-ENG'!D$2,'PT-ENG'!D$3)</f>
        <v>3T20</v>
      </c>
      <c r="E5" s="442" t="str">
        <f>IF(Sumário!$A$1=FALSE,'PT-ENG'!E$2,'PT-ENG'!E$3)</f>
        <v>4T20</v>
      </c>
      <c r="F5" s="442" t="str">
        <f>IF(Sumário!$A$1=FALSE,'PT-ENG'!F$2,'PT-ENG'!F$3)</f>
        <v>1T21</v>
      </c>
      <c r="G5" s="442" t="str">
        <f>IF(Sumário!$A$1=FALSE,'PT-ENG'!G$2,'PT-ENG'!G$3)</f>
        <v>2T21</v>
      </c>
      <c r="H5" s="442" t="str">
        <f>IF(Sumário!$A$1=FALSE,'PT-ENG'!H$2,'PT-ENG'!H$3)</f>
        <v>3T21</v>
      </c>
      <c r="I5" s="442" t="str">
        <f>IF(Sumário!$A$1=FALSE,'PT-ENG'!I$2,'PT-ENG'!I$3)</f>
        <v>4T21</v>
      </c>
      <c r="J5" s="442" t="str">
        <f>IF(Sumário!$A$1=FALSE,'PT-ENG'!J$2,'PT-ENG'!J$3)</f>
        <v>1T22</v>
      </c>
      <c r="K5" s="442" t="str">
        <f>IF(Sumário!$A$1=FALSE,'PT-ENG'!K$2,'PT-ENG'!K$3)</f>
        <v>2T22</v>
      </c>
      <c r="L5" s="442" t="str">
        <f>IF(Sumário!$A$1=FALSE,'PT-ENG'!L$2,'PT-ENG'!L$3)</f>
        <v>3T22</v>
      </c>
      <c r="M5" s="442" t="str">
        <f>IF(Sumário!$A$1=FALSE,'PT-ENG'!M$2,'PT-ENG'!M$3)</f>
        <v>4T22</v>
      </c>
      <c r="N5" s="442" t="str">
        <f>IF(Sumário!$A$1=FALSE,'PT-ENG'!N$2,'PT-ENG'!N$3)</f>
        <v>1T23</v>
      </c>
      <c r="O5" s="442" t="str">
        <f>IF(Sumário!$A$1=FALSE,'PT-ENG'!O$2,'PT-ENG'!O$3)</f>
        <v>2T23</v>
      </c>
      <c r="P5" s="442" t="str">
        <f>IF(Sumário!$A$1=FALSE,'PT-ENG'!P$2,'PT-ENG'!P$3)</f>
        <v>3T23</v>
      </c>
      <c r="Q5" s="442" t="str">
        <f>IF(Sumário!$A$1=FALSE,'PT-ENG'!Q$2,'PT-ENG'!Q$3)</f>
        <v>4T23</v>
      </c>
      <c r="R5" s="442" t="str">
        <f>IF(Sumário!$A$1=FALSE,'PT-ENG'!R$2,'PT-ENG'!R$3)</f>
        <v>1T24</v>
      </c>
      <c r="S5" s="465" t="str">
        <f>IF(Sumário!$A$1=FALSE,'PT-ENG'!S$2,'PT-ENG'!S$3)</f>
        <v>1T24 
Proforma¹</v>
      </c>
      <c r="T5" s="442" t="str">
        <f>IF(Sumário!$A$1=FALSE,'PT-ENG'!T$2,'PT-ENG'!T$3)</f>
        <v>2T24</v>
      </c>
      <c r="U5" s="465" t="str">
        <f>IF(Sumário!$A$1=FALSE,'PT-ENG'!U$2,'PT-ENG'!U$3)</f>
        <v>2T24 
Proforma¹</v>
      </c>
      <c r="V5" s="442" t="str">
        <f>IF(Sumário!$A$1=FALSE,'PT-ENG'!V$2,'PT-ENG'!V$3)</f>
        <v>3T24</v>
      </c>
      <c r="W5" s="442" t="str">
        <f>IF(Sumário!$A$1=FALSE,'PT-ENG'!W$2,'PT-ENG'!W$3)</f>
        <v>4T24</v>
      </c>
      <c r="X5" s="442" t="str">
        <f>IF(Sumário!$A$1=FALSE,'PT-ENG'!X$2,'PT-ENG'!X$3)</f>
        <v>1T25</v>
      </c>
      <c r="Y5" s="442" t="str">
        <f>IF(Sumário!$A$1=FALSE,'PT-ENG'!Y$2,'PT-ENG'!Y$3)</f>
        <v>2T25</v>
      </c>
      <c r="Z5" s="442" t="str">
        <f>IF(Sumário!$A$1=FALSE,'PT-ENG'!Z$2,'PT-ENG'!Z$3)</f>
        <v>3T25</v>
      </c>
      <c r="AA5" s="442" t="str">
        <f>IF(Sumário!$A$1=FALSE,'PT-ENG'!AA$2,'PT-ENG'!AA$3)</f>
        <v>4T25</v>
      </c>
    </row>
    <row r="6" spans="1:32" s="70" customFormat="1" ht="15.5">
      <c r="B6" s="443" t="str">
        <f>IF(Sumário!$A$1=FALSE,'PT-ENG'!K18,'PT-ENG'!L18)</f>
        <v>Ativos</v>
      </c>
      <c r="C6" s="444"/>
      <c r="D6" s="445"/>
      <c r="E6" s="445"/>
      <c r="F6" s="445"/>
      <c r="G6" s="445"/>
      <c r="H6" s="445"/>
      <c r="I6" s="445"/>
      <c r="J6" s="445"/>
      <c r="K6" s="445"/>
      <c r="L6" s="445"/>
      <c r="M6" s="445"/>
      <c r="N6" s="445"/>
      <c r="O6" s="445"/>
      <c r="P6" s="445"/>
      <c r="Q6" s="445"/>
      <c r="R6" s="445"/>
      <c r="S6" s="446"/>
      <c r="T6" s="445"/>
      <c r="U6" s="446"/>
      <c r="V6" s="445"/>
      <c r="W6" s="445"/>
      <c r="X6" s="445"/>
      <c r="Y6" s="445"/>
      <c r="Z6" s="445"/>
      <c r="AA6" s="445"/>
    </row>
    <row r="7" spans="1:32" s="70" customFormat="1">
      <c r="B7" s="447" t="str">
        <f>IF(Sumário!$A$1=FALSE,'PT-ENG'!K19,'PT-ENG'!L19)</f>
        <v>Caixa e equivalentes de caixa</v>
      </c>
      <c r="C7" s="448"/>
      <c r="D7" s="449">
        <v>18336</v>
      </c>
      <c r="E7" s="450">
        <v>287942</v>
      </c>
      <c r="F7" s="450">
        <v>448998</v>
      </c>
      <c r="G7" s="450">
        <v>428878</v>
      </c>
      <c r="H7" s="450">
        <v>241552</v>
      </c>
      <c r="I7" s="451">
        <v>118725</v>
      </c>
      <c r="J7" s="452">
        <v>269538</v>
      </c>
      <c r="K7" s="452">
        <v>349287</v>
      </c>
      <c r="L7" s="452">
        <v>1295068</v>
      </c>
      <c r="M7" s="452">
        <v>800442</v>
      </c>
      <c r="N7" s="452">
        <v>664644</v>
      </c>
      <c r="O7" s="452">
        <v>819380</v>
      </c>
      <c r="P7" s="452">
        <v>781980</v>
      </c>
      <c r="Q7" s="452">
        <v>1754106</v>
      </c>
      <c r="R7" s="452">
        <v>1019855</v>
      </c>
      <c r="S7" s="453">
        <v>1909683</v>
      </c>
      <c r="T7" s="452">
        <v>1533333.9678500004</v>
      </c>
      <c r="U7" s="453">
        <v>2439570.9678500006</v>
      </c>
      <c r="V7" s="452">
        <v>1777754</v>
      </c>
      <c r="W7" s="452">
        <v>3171958</v>
      </c>
      <c r="X7" s="452">
        <v>2694545</v>
      </c>
      <c r="Y7" s="452">
        <v>1307079</v>
      </c>
      <c r="Z7" s="452">
        <v>1191319</v>
      </c>
      <c r="AA7" s="452">
        <v>889391</v>
      </c>
    </row>
    <row r="8" spans="1:32" s="70" customFormat="1">
      <c r="B8" s="447" t="str">
        <f>IF(Sumário!$A$1=FALSE,'PT-ENG'!K20,'PT-ENG'!L20)</f>
        <v>Aplicações financeiras</v>
      </c>
      <c r="C8" s="448"/>
      <c r="D8" s="449">
        <v>0</v>
      </c>
      <c r="E8" s="450">
        <v>417520</v>
      </c>
      <c r="F8" s="450">
        <v>272152</v>
      </c>
      <c r="G8" s="450">
        <v>960614</v>
      </c>
      <c r="H8" s="450">
        <v>1018426</v>
      </c>
      <c r="I8" s="451">
        <v>2389374</v>
      </c>
      <c r="J8" s="452">
        <v>1332568</v>
      </c>
      <c r="K8" s="452">
        <v>147787</v>
      </c>
      <c r="L8" s="452">
        <v>31139</v>
      </c>
      <c r="M8" s="452">
        <v>31353</v>
      </c>
      <c r="N8" s="452">
        <v>24112</v>
      </c>
      <c r="O8" s="452">
        <v>13870</v>
      </c>
      <c r="P8" s="452">
        <v>14515</v>
      </c>
      <c r="Q8" s="452">
        <v>154559</v>
      </c>
      <c r="R8" s="452">
        <v>9123</v>
      </c>
      <c r="S8" s="453">
        <v>1093676</v>
      </c>
      <c r="T8" s="452">
        <v>50629.907020000006</v>
      </c>
      <c r="U8" s="453">
        <v>4136526.9070199998</v>
      </c>
      <c r="V8" s="452">
        <v>4521496</v>
      </c>
      <c r="W8" s="452">
        <v>2478729</v>
      </c>
      <c r="X8" s="452">
        <v>1676964</v>
      </c>
      <c r="Y8" s="452">
        <v>3284607</v>
      </c>
      <c r="Z8" s="452">
        <v>4239900</v>
      </c>
      <c r="AA8" s="452">
        <v>4714621</v>
      </c>
    </row>
    <row r="9" spans="1:32" s="70" customFormat="1">
      <c r="B9" s="447" t="str">
        <f>IF(Sumário!$A$1=FALSE,'PT-ENG'!K21,'PT-ENG'!L21)</f>
        <v>Caixa Restrito</v>
      </c>
      <c r="C9" s="448"/>
      <c r="D9" s="449">
        <v>0</v>
      </c>
      <c r="E9" s="450">
        <v>0</v>
      </c>
      <c r="F9" s="450">
        <v>0</v>
      </c>
      <c r="G9" s="450">
        <v>0</v>
      </c>
      <c r="H9" s="450">
        <v>0</v>
      </c>
      <c r="I9" s="451">
        <v>0</v>
      </c>
      <c r="J9" s="452">
        <v>0</v>
      </c>
      <c r="K9" s="452">
        <v>0</v>
      </c>
      <c r="L9" s="452">
        <v>0</v>
      </c>
      <c r="M9" s="452">
        <v>0</v>
      </c>
      <c r="N9" s="452">
        <v>0</v>
      </c>
      <c r="O9" s="452">
        <v>0</v>
      </c>
      <c r="P9" s="452">
        <v>221481</v>
      </c>
      <c r="Q9" s="452">
        <v>287215</v>
      </c>
      <c r="R9" s="452">
        <v>215291</v>
      </c>
      <c r="S9" s="453">
        <v>322949</v>
      </c>
      <c r="T9" s="452">
        <v>310543</v>
      </c>
      <c r="U9" s="453">
        <v>395274</v>
      </c>
      <c r="V9" s="452">
        <v>98175</v>
      </c>
      <c r="W9" s="452">
        <v>30622</v>
      </c>
      <c r="X9" s="452">
        <v>32241</v>
      </c>
      <c r="Y9" s="452">
        <v>34344</v>
      </c>
      <c r="Z9" s="452">
        <v>37005</v>
      </c>
      <c r="AA9" s="452">
        <v>39506</v>
      </c>
    </row>
    <row r="10" spans="1:32" s="70" customFormat="1" ht="15" customHeight="1">
      <c r="B10" s="447" t="str">
        <f>IF(Sumário!$A$1=FALSE,'PT-ENG'!K22,'PT-ENG'!L22)</f>
        <v>Contas a receber de terceiros</v>
      </c>
      <c r="C10" s="448"/>
      <c r="D10" s="449">
        <v>4800</v>
      </c>
      <c r="E10" s="450">
        <v>44671</v>
      </c>
      <c r="F10" s="450">
        <v>73841</v>
      </c>
      <c r="G10" s="450">
        <v>71131</v>
      </c>
      <c r="H10" s="450">
        <v>94704</v>
      </c>
      <c r="I10" s="451">
        <v>114559</v>
      </c>
      <c r="J10" s="452">
        <v>225921</v>
      </c>
      <c r="K10" s="452">
        <v>227125</v>
      </c>
      <c r="L10" s="452">
        <v>259621</v>
      </c>
      <c r="M10" s="452">
        <v>223252</v>
      </c>
      <c r="N10" s="452">
        <v>235103</v>
      </c>
      <c r="O10" s="452">
        <v>403469</v>
      </c>
      <c r="P10" s="452">
        <v>533087</v>
      </c>
      <c r="Q10" s="452">
        <v>522022</v>
      </c>
      <c r="R10" s="452">
        <v>496429</v>
      </c>
      <c r="S10" s="453">
        <v>714684</v>
      </c>
      <c r="T10" s="452">
        <v>459681</v>
      </c>
      <c r="U10" s="453">
        <v>459687</v>
      </c>
      <c r="V10" s="452">
        <v>291286</v>
      </c>
      <c r="W10" s="452">
        <v>337409</v>
      </c>
      <c r="X10" s="452">
        <v>265319</v>
      </c>
      <c r="Y10" s="452">
        <v>501419</v>
      </c>
      <c r="Z10" s="452">
        <v>462259</v>
      </c>
      <c r="AA10" s="452">
        <v>371363</v>
      </c>
      <c r="AD10" s="454"/>
      <c r="AE10" s="454"/>
      <c r="AF10" s="454"/>
    </row>
    <row r="11" spans="1:32" s="70" customFormat="1">
      <c r="B11" s="447" t="str">
        <f>IF(Sumário!$A$1=FALSE,'PT-ENG'!K23,'PT-ENG'!L23)</f>
        <v>Estoque</v>
      </c>
      <c r="C11" s="448"/>
      <c r="D11" s="449">
        <v>0</v>
      </c>
      <c r="E11" s="450">
        <v>4751</v>
      </c>
      <c r="F11" s="450">
        <v>4043</v>
      </c>
      <c r="G11" s="450">
        <v>5584</v>
      </c>
      <c r="H11" s="450">
        <v>9459</v>
      </c>
      <c r="I11" s="451">
        <v>16622</v>
      </c>
      <c r="J11" s="452">
        <v>22986</v>
      </c>
      <c r="K11" s="452">
        <v>27369</v>
      </c>
      <c r="L11" s="452">
        <v>31301</v>
      </c>
      <c r="M11" s="452">
        <v>187472</v>
      </c>
      <c r="N11" s="452">
        <v>203449</v>
      </c>
      <c r="O11" s="452">
        <v>677748</v>
      </c>
      <c r="P11" s="452">
        <v>654654</v>
      </c>
      <c r="Q11" s="452">
        <v>814819</v>
      </c>
      <c r="R11" s="452">
        <v>937560</v>
      </c>
      <c r="S11" s="453">
        <v>975860</v>
      </c>
      <c r="T11" s="452">
        <v>799728</v>
      </c>
      <c r="U11" s="453">
        <v>827147</v>
      </c>
      <c r="V11" s="452">
        <v>983862</v>
      </c>
      <c r="W11" s="452">
        <v>940407</v>
      </c>
      <c r="X11" s="452">
        <v>1064288</v>
      </c>
      <c r="Y11" s="452">
        <v>950373</v>
      </c>
      <c r="Z11" s="452">
        <v>1126053</v>
      </c>
      <c r="AA11" s="452">
        <v>749906</v>
      </c>
      <c r="AB11" s="455"/>
    </row>
    <row r="12" spans="1:32" s="70" customFormat="1">
      <c r="B12" s="447" t="str">
        <f>IF(Sumário!$A$1=FALSE,'PT-ENG'!K24,'PT-ENG'!L24)</f>
        <v>Créditos com parceiros</v>
      </c>
      <c r="C12" s="448"/>
      <c r="D12" s="449"/>
      <c r="E12" s="450"/>
      <c r="F12" s="450"/>
      <c r="G12" s="450"/>
      <c r="H12" s="450"/>
      <c r="I12" s="451"/>
      <c r="J12" s="452"/>
      <c r="K12" s="452"/>
      <c r="L12" s="452"/>
      <c r="M12" s="452"/>
      <c r="N12" s="452"/>
      <c r="O12" s="452"/>
      <c r="P12" s="452"/>
      <c r="Q12" s="452"/>
      <c r="R12" s="452"/>
      <c r="S12" s="453">
        <v>0</v>
      </c>
      <c r="T12" s="452"/>
      <c r="U12" s="453">
        <v>0</v>
      </c>
      <c r="V12" s="452">
        <v>338213</v>
      </c>
      <c r="W12" s="452">
        <v>526948</v>
      </c>
      <c r="X12" s="452">
        <v>0</v>
      </c>
      <c r="Y12" s="452">
        <v>0</v>
      </c>
      <c r="Z12" s="452">
        <v>0</v>
      </c>
      <c r="AA12" s="452">
        <v>0</v>
      </c>
      <c r="AE12" s="456"/>
    </row>
    <row r="13" spans="1:32" s="70" customFormat="1">
      <c r="B13" s="447" t="str">
        <f>IF(Sumário!$A$1=FALSE,'PT-ENG'!K25,'PT-ENG'!L25)</f>
        <v>Adiantamentos</v>
      </c>
      <c r="C13" s="448"/>
      <c r="D13" s="449">
        <v>0</v>
      </c>
      <c r="E13" s="450">
        <v>0</v>
      </c>
      <c r="F13" s="450">
        <v>0</v>
      </c>
      <c r="G13" s="450">
        <v>0</v>
      </c>
      <c r="H13" s="450">
        <v>0</v>
      </c>
      <c r="I13" s="451">
        <v>0</v>
      </c>
      <c r="J13" s="452">
        <v>0</v>
      </c>
      <c r="K13" s="452">
        <v>0</v>
      </c>
      <c r="L13" s="452">
        <v>91848</v>
      </c>
      <c r="M13" s="452">
        <v>193011</v>
      </c>
      <c r="N13" s="452">
        <v>224980</v>
      </c>
      <c r="O13" s="452">
        <v>121275</v>
      </c>
      <c r="P13" s="452">
        <v>59778</v>
      </c>
      <c r="Q13" s="452">
        <v>58578</v>
      </c>
      <c r="R13" s="452">
        <v>327897</v>
      </c>
      <c r="S13" s="453">
        <v>327897</v>
      </c>
      <c r="T13" s="452">
        <v>264754</v>
      </c>
      <c r="U13" s="453">
        <v>264754</v>
      </c>
      <c r="V13" s="452">
        <v>81330</v>
      </c>
      <c r="W13" s="452">
        <v>193422</v>
      </c>
      <c r="X13" s="452">
        <v>225918</v>
      </c>
      <c r="Y13" s="452">
        <v>136409</v>
      </c>
      <c r="Z13" s="452">
        <v>107863</v>
      </c>
      <c r="AA13" s="452">
        <v>106444</v>
      </c>
    </row>
    <row r="14" spans="1:32" s="70" customFormat="1">
      <c r="B14" s="447" t="str">
        <f>IF(Sumário!$A$1=FALSE,'PT-ENG'!K26,'PT-ENG'!L26)</f>
        <v>Imposto de renda, contribuição social e outros impostos a recuperar</v>
      </c>
      <c r="C14" s="448"/>
      <c r="D14" s="449">
        <v>1125</v>
      </c>
      <c r="E14" s="450">
        <v>11550</v>
      </c>
      <c r="F14" s="450">
        <v>12082</v>
      </c>
      <c r="G14" s="450">
        <v>25799</v>
      </c>
      <c r="H14" s="450">
        <v>22921</v>
      </c>
      <c r="I14" s="451">
        <v>54803</v>
      </c>
      <c r="J14" s="452">
        <v>50833</v>
      </c>
      <c r="K14" s="452">
        <v>53785</v>
      </c>
      <c r="L14" s="452">
        <v>65656</v>
      </c>
      <c r="M14" s="452">
        <v>41021</v>
      </c>
      <c r="N14" s="452">
        <v>30781</v>
      </c>
      <c r="O14" s="452">
        <v>106449</v>
      </c>
      <c r="P14" s="452">
        <v>149341</v>
      </c>
      <c r="Q14" s="452">
        <v>159898</v>
      </c>
      <c r="R14" s="452">
        <v>277356</v>
      </c>
      <c r="S14" s="453">
        <v>376202</v>
      </c>
      <c r="T14" s="452">
        <v>370311</v>
      </c>
      <c r="U14" s="453">
        <v>583025</v>
      </c>
      <c r="V14" s="452">
        <v>618819</v>
      </c>
      <c r="W14" s="452">
        <v>317175</v>
      </c>
      <c r="X14" s="452">
        <v>285161</v>
      </c>
      <c r="Y14" s="452">
        <v>314432</v>
      </c>
      <c r="Z14" s="452">
        <v>339682</v>
      </c>
      <c r="AA14" s="452">
        <v>368309</v>
      </c>
    </row>
    <row r="15" spans="1:32" s="70" customFormat="1">
      <c r="B15" s="447" t="str">
        <f>IF(Sumário!$A$1=FALSE,'PT-ENG'!K27,'PT-ENG'!L27)</f>
        <v>Outros impostos a recuperar</v>
      </c>
      <c r="C15" s="457"/>
      <c r="D15" s="449"/>
      <c r="E15" s="450"/>
      <c r="F15" s="75"/>
      <c r="G15" s="75"/>
      <c r="H15" s="450"/>
      <c r="I15" s="451"/>
      <c r="J15" s="458"/>
      <c r="K15" s="458"/>
      <c r="L15" s="458"/>
      <c r="M15" s="458"/>
      <c r="N15" s="458"/>
      <c r="O15" s="458"/>
      <c r="P15" s="458"/>
      <c r="Q15" s="458"/>
      <c r="R15" s="458"/>
      <c r="S15" s="459">
        <v>0</v>
      </c>
      <c r="T15" s="458"/>
      <c r="U15" s="459"/>
      <c r="V15" s="458"/>
      <c r="W15" s="458">
        <v>483746</v>
      </c>
      <c r="X15" s="458">
        <v>425744</v>
      </c>
      <c r="Y15" s="458">
        <v>345966</v>
      </c>
      <c r="Z15" s="458">
        <v>377304</v>
      </c>
      <c r="AA15" s="458">
        <v>275689</v>
      </c>
    </row>
    <row r="16" spans="1:32" s="70" customFormat="1">
      <c r="B16" s="447" t="str">
        <f>IF(Sumário!$A$1=FALSE,'PT-ENG'!K28,'PT-ENG'!L28)</f>
        <v>Derivativos</v>
      </c>
      <c r="C16" s="457"/>
      <c r="D16" s="449"/>
      <c r="E16" s="450"/>
      <c r="F16" s="75"/>
      <c r="G16" s="75"/>
      <c r="H16" s="450"/>
      <c r="I16" s="451"/>
      <c r="J16" s="458"/>
      <c r="K16" s="458"/>
      <c r="L16" s="458"/>
      <c r="M16" s="458">
        <v>15934</v>
      </c>
      <c r="N16" s="458">
        <v>46610</v>
      </c>
      <c r="O16" s="458">
        <v>65264</v>
      </c>
      <c r="P16" s="458">
        <v>7239</v>
      </c>
      <c r="Q16" s="458">
        <v>40817</v>
      </c>
      <c r="R16" s="458">
        <v>7841</v>
      </c>
      <c r="S16" s="459">
        <v>73792</v>
      </c>
      <c r="T16" s="458">
        <v>9340</v>
      </c>
      <c r="U16" s="459">
        <v>73977</v>
      </c>
      <c r="V16" s="458">
        <v>56293</v>
      </c>
      <c r="W16" s="458">
        <v>67899</v>
      </c>
      <c r="X16" s="458">
        <v>64033</v>
      </c>
      <c r="Y16" s="458">
        <v>139900</v>
      </c>
      <c r="Z16" s="458">
        <v>106027</v>
      </c>
      <c r="AA16" s="458">
        <v>320214</v>
      </c>
    </row>
    <row r="17" spans="2:29" s="70" customFormat="1">
      <c r="B17" s="447" t="str">
        <f>IF(Sumário!$A$1=FALSE,'PT-ENG'!K29,'PT-ENG'!L29)</f>
        <v>Contas a receber - Follow On</v>
      </c>
      <c r="C17" s="457"/>
      <c r="D17" s="449">
        <v>0</v>
      </c>
      <c r="E17" s="450">
        <v>0</v>
      </c>
      <c r="F17" s="75">
        <v>790530</v>
      </c>
      <c r="G17" s="75">
        <v>24000</v>
      </c>
      <c r="H17" s="449">
        <v>0</v>
      </c>
      <c r="I17" s="451">
        <v>0</v>
      </c>
      <c r="J17" s="452">
        <v>0</v>
      </c>
      <c r="K17" s="452">
        <v>0</v>
      </c>
      <c r="L17" s="452">
        <v>0</v>
      </c>
      <c r="M17" s="452">
        <v>0</v>
      </c>
      <c r="N17" s="452">
        <v>0</v>
      </c>
      <c r="O17" s="452">
        <v>0</v>
      </c>
      <c r="P17" s="452">
        <v>0</v>
      </c>
      <c r="Q17" s="452">
        <v>0</v>
      </c>
      <c r="R17" s="452">
        <v>0</v>
      </c>
      <c r="S17" s="453">
        <v>0</v>
      </c>
      <c r="T17" s="452">
        <v>0</v>
      </c>
      <c r="U17" s="453">
        <v>0</v>
      </c>
      <c r="V17" s="452">
        <v>0</v>
      </c>
      <c r="W17" s="452">
        <v>0</v>
      </c>
      <c r="X17" s="452">
        <v>0</v>
      </c>
      <c r="Y17" s="452">
        <v>0</v>
      </c>
      <c r="Z17" s="452">
        <v>0</v>
      </c>
      <c r="AA17" s="452">
        <v>0</v>
      </c>
    </row>
    <row r="18" spans="2:29" s="70" customFormat="1">
      <c r="B18" s="447" t="str">
        <f>IF(Sumário!$A$1=FALSE,'PT-ENG'!K30,'PT-ENG'!L30)</f>
        <v>Despesas antecipadas</v>
      </c>
      <c r="C18" s="457"/>
      <c r="D18" s="449">
        <v>1154</v>
      </c>
      <c r="E18" s="450">
        <v>2479</v>
      </c>
      <c r="F18" s="75">
        <v>5801</v>
      </c>
      <c r="G18" s="75">
        <v>6999</v>
      </c>
      <c r="H18" s="450">
        <v>8657</v>
      </c>
      <c r="I18" s="451">
        <v>11347</v>
      </c>
      <c r="J18" s="458">
        <v>14982</v>
      </c>
      <c r="K18" s="458">
        <v>15513</v>
      </c>
      <c r="L18" s="458">
        <v>55397</v>
      </c>
      <c r="M18" s="458">
        <v>77378</v>
      </c>
      <c r="N18" s="458">
        <v>82253</v>
      </c>
      <c r="O18" s="458">
        <v>76036</v>
      </c>
      <c r="P18" s="458">
        <v>124453</v>
      </c>
      <c r="Q18" s="458">
        <v>164556</v>
      </c>
      <c r="R18" s="458">
        <v>173338</v>
      </c>
      <c r="S18" s="459">
        <v>173338</v>
      </c>
      <c r="T18" s="458">
        <v>144159</v>
      </c>
      <c r="U18" s="459">
        <v>144159</v>
      </c>
      <c r="V18" s="458">
        <v>171292</v>
      </c>
      <c r="W18" s="458">
        <v>153954</v>
      </c>
      <c r="X18" s="458">
        <v>156334</v>
      </c>
      <c r="Y18" s="458">
        <v>138854</v>
      </c>
      <c r="Z18" s="458">
        <v>110464</v>
      </c>
      <c r="AA18" s="458">
        <v>94120</v>
      </c>
    </row>
    <row r="19" spans="2:29" s="70" customFormat="1">
      <c r="B19" s="447" t="str">
        <f>IF(Sumário!$A$1=FALSE,'PT-ENG'!K31,'PT-ENG'!L31)</f>
        <v>Créditos a receber - Yinson</v>
      </c>
      <c r="C19" s="457"/>
      <c r="D19" s="458">
        <v>0</v>
      </c>
      <c r="E19" s="458">
        <v>0</v>
      </c>
      <c r="F19" s="458">
        <v>0</v>
      </c>
      <c r="G19" s="458">
        <v>0</v>
      </c>
      <c r="H19" s="458">
        <v>0</v>
      </c>
      <c r="I19" s="458">
        <v>0</v>
      </c>
      <c r="J19" s="458">
        <v>0</v>
      </c>
      <c r="K19" s="458">
        <v>0</v>
      </c>
      <c r="L19" s="458">
        <v>0</v>
      </c>
      <c r="M19" s="458">
        <v>0</v>
      </c>
      <c r="N19" s="458">
        <v>0</v>
      </c>
      <c r="O19" s="458">
        <v>0</v>
      </c>
      <c r="P19" s="458">
        <v>0</v>
      </c>
      <c r="Q19" s="458">
        <v>0</v>
      </c>
      <c r="R19" s="458">
        <v>0</v>
      </c>
      <c r="S19" s="459">
        <v>69648</v>
      </c>
      <c r="T19" s="458">
        <v>0</v>
      </c>
      <c r="U19" s="459">
        <v>170513</v>
      </c>
      <c r="V19" s="458">
        <v>176364</v>
      </c>
      <c r="W19" s="458">
        <v>220137</v>
      </c>
      <c r="X19" s="458">
        <v>68909</v>
      </c>
      <c r="Y19" s="458">
        <v>127428</v>
      </c>
      <c r="Z19" s="458">
        <v>0</v>
      </c>
      <c r="AA19" s="458">
        <v>0</v>
      </c>
    </row>
    <row r="20" spans="2:29" s="70" customFormat="1">
      <c r="B20" s="447" t="str">
        <f>IF(Sumário!$A$1=FALSE,'PT-ENG'!K32,'PT-ENG'!L32)</f>
        <v>Outros ativos</v>
      </c>
      <c r="C20" s="457"/>
      <c r="D20" s="449">
        <v>2058</v>
      </c>
      <c r="E20" s="450">
        <v>2904</v>
      </c>
      <c r="F20" s="75">
        <v>3127</v>
      </c>
      <c r="G20" s="75">
        <v>3427</v>
      </c>
      <c r="H20" s="450">
        <v>6020</v>
      </c>
      <c r="I20" s="451">
        <v>8028</v>
      </c>
      <c r="J20" s="458">
        <v>10186</v>
      </c>
      <c r="K20" s="458">
        <v>10856</v>
      </c>
      <c r="L20" s="458">
        <v>4524</v>
      </c>
      <c r="M20" s="458">
        <v>837</v>
      </c>
      <c r="N20" s="458">
        <v>5404</v>
      </c>
      <c r="O20" s="458">
        <v>13606</v>
      </c>
      <c r="P20" s="458">
        <v>9167</v>
      </c>
      <c r="Q20" s="458">
        <v>8926</v>
      </c>
      <c r="R20" s="458">
        <v>91639</v>
      </c>
      <c r="S20" s="459">
        <v>104492</v>
      </c>
      <c r="T20" s="458">
        <v>176655</v>
      </c>
      <c r="U20" s="459">
        <v>187810</v>
      </c>
      <c r="V20" s="458">
        <v>135290</v>
      </c>
      <c r="W20" s="458">
        <v>113860</v>
      </c>
      <c r="X20" s="458">
        <v>96762</v>
      </c>
      <c r="Y20" s="458">
        <v>81257</v>
      </c>
      <c r="Z20" s="458">
        <v>150169</v>
      </c>
      <c r="AA20" s="458">
        <v>170840</v>
      </c>
      <c r="AC20" s="455"/>
    </row>
    <row r="21" spans="2:29" s="70" customFormat="1" ht="15" thickBot="1">
      <c r="B21" s="133" t="str">
        <f>IF(Sumário!$A$1=FALSE,'PT-ENG'!K33,'PT-ENG'!L33)</f>
        <v>Ativos classificados como mantidos para venda</v>
      </c>
      <c r="C21" s="457"/>
      <c r="D21" s="449"/>
      <c r="E21" s="450"/>
      <c r="F21" s="75"/>
      <c r="G21" s="75"/>
      <c r="H21" s="450"/>
      <c r="I21" s="451"/>
      <c r="J21" s="458"/>
      <c r="K21" s="458"/>
      <c r="L21" s="458"/>
      <c r="M21" s="458"/>
      <c r="N21" s="458"/>
      <c r="O21" s="458"/>
      <c r="P21" s="458"/>
      <c r="Q21" s="458"/>
      <c r="R21" s="458"/>
      <c r="S21" s="459">
        <v>0</v>
      </c>
      <c r="T21" s="458"/>
      <c r="U21" s="459">
        <v>0</v>
      </c>
      <c r="V21" s="458"/>
      <c r="W21" s="458">
        <v>169223</v>
      </c>
      <c r="X21" s="458">
        <v>173676</v>
      </c>
      <c r="Y21" s="458">
        <v>173676</v>
      </c>
      <c r="Z21" s="458">
        <v>125510</v>
      </c>
      <c r="AA21" s="458">
        <v>116986</v>
      </c>
    </row>
    <row r="22" spans="2:29" s="70" customFormat="1" ht="16" thickBot="1">
      <c r="B22" s="479" t="str">
        <f>IF(Sumário!$A$1=FALSE,'PT-ENG'!K34,'PT-ENG'!L34)</f>
        <v>Total do ativo circulante</v>
      </c>
      <c r="C22" s="480"/>
      <c r="D22" s="480">
        <f>SUM(D7:D20)</f>
        <v>27473</v>
      </c>
      <c r="E22" s="480">
        <f>SUM(E7:E20)</f>
        <v>771817</v>
      </c>
      <c r="F22" s="480">
        <f>SUM(F7:F20)</f>
        <v>1610574</v>
      </c>
      <c r="G22" s="480">
        <f>SUM(G7:G20)</f>
        <v>1526432</v>
      </c>
      <c r="H22" s="480">
        <v>1401739</v>
      </c>
      <c r="I22" s="480">
        <f t="shared" ref="I22:R22" si="0">SUM(I7:I20)</f>
        <v>2713458</v>
      </c>
      <c r="J22" s="480">
        <f t="shared" si="0"/>
        <v>1927014</v>
      </c>
      <c r="K22" s="480">
        <f t="shared" si="0"/>
        <v>831722</v>
      </c>
      <c r="L22" s="480">
        <f t="shared" si="0"/>
        <v>1834554</v>
      </c>
      <c r="M22" s="480">
        <f t="shared" si="0"/>
        <v>1570700</v>
      </c>
      <c r="N22" s="480">
        <f t="shared" si="0"/>
        <v>1517336</v>
      </c>
      <c r="O22" s="480">
        <f t="shared" si="0"/>
        <v>2297097</v>
      </c>
      <c r="P22" s="480">
        <f t="shared" si="0"/>
        <v>2555695</v>
      </c>
      <c r="Q22" s="480">
        <f t="shared" si="0"/>
        <v>3965496</v>
      </c>
      <c r="R22" s="480">
        <f t="shared" si="0"/>
        <v>3556329</v>
      </c>
      <c r="S22" s="481">
        <f t="shared" ref="S22:Y22" si="1">SUM(S7:S21)</f>
        <v>6142221</v>
      </c>
      <c r="T22" s="480">
        <f t="shared" si="1"/>
        <v>4119134.8748700004</v>
      </c>
      <c r="U22" s="481">
        <f t="shared" si="1"/>
        <v>9682443.8748700004</v>
      </c>
      <c r="V22" s="480">
        <f t="shared" si="1"/>
        <v>9250174</v>
      </c>
      <c r="W22" s="480">
        <f t="shared" si="1"/>
        <v>9205489</v>
      </c>
      <c r="X22" s="480">
        <f t="shared" si="1"/>
        <v>7229894</v>
      </c>
      <c r="Y22" s="480">
        <f t="shared" si="1"/>
        <v>7535744</v>
      </c>
      <c r="Z22" s="480">
        <f t="shared" ref="Z22" si="2">SUM(Z7:Z21)</f>
        <v>8373555</v>
      </c>
      <c r="AA22" s="480">
        <f>SUM(AA7:AA21)</f>
        <v>8217389</v>
      </c>
    </row>
    <row r="23" spans="2:29" s="70" customFormat="1">
      <c r="B23" s="447" t="str">
        <f>IF(Sumário!$A$1=FALSE,'PT-ENG'!K35,'PT-ENG'!L35)</f>
        <v>Aplicações financeiras</v>
      </c>
      <c r="C23" s="460"/>
      <c r="D23" s="461">
        <v>0</v>
      </c>
      <c r="E23" s="461">
        <v>0</v>
      </c>
      <c r="F23" s="461">
        <v>0</v>
      </c>
      <c r="G23" s="461">
        <v>0</v>
      </c>
      <c r="H23" s="461">
        <v>0</v>
      </c>
      <c r="I23" s="461">
        <v>0</v>
      </c>
      <c r="J23" s="461">
        <v>0</v>
      </c>
      <c r="K23" s="461">
        <v>0</v>
      </c>
      <c r="L23" s="461">
        <v>0</v>
      </c>
      <c r="M23" s="461">
        <v>0</v>
      </c>
      <c r="N23" s="461">
        <v>0</v>
      </c>
      <c r="O23" s="461">
        <v>2429738</v>
      </c>
      <c r="P23" s="461">
        <v>2520500</v>
      </c>
      <c r="Q23" s="461">
        <v>2304150</v>
      </c>
      <c r="R23" s="461">
        <v>2498100</v>
      </c>
      <c r="S23" s="145">
        <v>2498100</v>
      </c>
      <c r="T23" s="461">
        <v>2779450</v>
      </c>
      <c r="U23" s="145">
        <v>2779450</v>
      </c>
      <c r="V23" s="461">
        <v>2724050</v>
      </c>
      <c r="W23" s="461">
        <v>3221519</v>
      </c>
      <c r="X23" s="461">
        <v>2871100</v>
      </c>
      <c r="Y23" s="461">
        <v>2728550</v>
      </c>
      <c r="Z23" s="461">
        <v>2701120</v>
      </c>
      <c r="AA23" s="461">
        <v>2860804</v>
      </c>
    </row>
    <row r="24" spans="2:29" s="70" customFormat="1">
      <c r="B24" s="447" t="str">
        <f>IF(Sumário!$A$1=FALSE,'PT-ENG'!K36,'PT-ENG'!L36)</f>
        <v>Caixa restrito</v>
      </c>
      <c r="C24" s="460"/>
      <c r="D24" s="72">
        <v>3675</v>
      </c>
      <c r="E24" s="75">
        <v>3692</v>
      </c>
      <c r="F24" s="75">
        <v>5146</v>
      </c>
      <c r="G24" s="75">
        <v>6042</v>
      </c>
      <c r="H24" s="75">
        <v>12340</v>
      </c>
      <c r="I24" s="75">
        <v>8291</v>
      </c>
      <c r="J24" s="461">
        <v>10157</v>
      </c>
      <c r="K24" s="461">
        <v>11967</v>
      </c>
      <c r="L24" s="461">
        <v>13745</v>
      </c>
      <c r="M24" s="461">
        <v>14985</v>
      </c>
      <c r="N24" s="461">
        <v>10112</v>
      </c>
      <c r="O24" s="461">
        <v>163167</v>
      </c>
      <c r="P24" s="461">
        <v>24497</v>
      </c>
      <c r="Q24" s="461">
        <v>22772</v>
      </c>
      <c r="R24" s="461">
        <v>21698</v>
      </c>
      <c r="S24" s="145">
        <v>299720</v>
      </c>
      <c r="T24" s="461">
        <v>28378.892710000004</v>
      </c>
      <c r="U24" s="145">
        <v>323466.89270999999</v>
      </c>
      <c r="V24" s="461">
        <v>367431</v>
      </c>
      <c r="W24" s="461">
        <v>414189</v>
      </c>
      <c r="X24" s="461">
        <v>412254</v>
      </c>
      <c r="Y24" s="461">
        <v>576898</v>
      </c>
      <c r="Z24" s="461">
        <v>304882</v>
      </c>
      <c r="AA24" s="461">
        <v>334129</v>
      </c>
    </row>
    <row r="25" spans="2:29" s="70" customFormat="1">
      <c r="B25" s="133" t="str">
        <f>IF(Sumário!$A$1=FALSE,'PT-ENG'!K37,'PT-ENG'!L37)</f>
        <v>Estoques</v>
      </c>
      <c r="C25" s="460"/>
      <c r="D25" s="72"/>
      <c r="E25" s="75"/>
      <c r="F25" s="75"/>
      <c r="G25" s="75"/>
      <c r="H25" s="75"/>
      <c r="I25" s="75"/>
      <c r="J25" s="461"/>
      <c r="K25" s="461"/>
      <c r="L25" s="461"/>
      <c r="M25" s="461"/>
      <c r="N25" s="461"/>
      <c r="O25" s="461"/>
      <c r="P25" s="461"/>
      <c r="Q25" s="461"/>
      <c r="R25" s="461"/>
      <c r="S25" s="145"/>
      <c r="T25" s="461"/>
      <c r="U25" s="145"/>
      <c r="V25" s="461"/>
      <c r="W25" s="461">
        <v>76075</v>
      </c>
      <c r="X25" s="461">
        <v>91607</v>
      </c>
      <c r="Y25" s="461">
        <v>124744</v>
      </c>
      <c r="Z25" s="461">
        <v>171192.21161395599</v>
      </c>
      <c r="AA25" s="461">
        <v>188389</v>
      </c>
      <c r="AB25" s="455"/>
    </row>
    <row r="26" spans="2:29" s="70" customFormat="1">
      <c r="B26" s="133" t="str">
        <f>IF(Sumário!$A$1=FALSE,'PT-ENG'!K38,'PT-ENG'!L38)</f>
        <v>Créditos com parceiros</v>
      </c>
      <c r="C26" s="460"/>
      <c r="D26" s="72"/>
      <c r="E26" s="75"/>
      <c r="F26" s="75"/>
      <c r="G26" s="75"/>
      <c r="H26" s="75"/>
      <c r="I26" s="75"/>
      <c r="J26" s="461"/>
      <c r="K26" s="461"/>
      <c r="L26" s="461"/>
      <c r="M26" s="461"/>
      <c r="N26" s="461"/>
      <c r="O26" s="461"/>
      <c r="P26" s="461"/>
      <c r="Q26" s="461"/>
      <c r="R26" s="461"/>
      <c r="S26" s="145"/>
      <c r="T26" s="461"/>
      <c r="U26" s="145"/>
      <c r="V26" s="461"/>
      <c r="W26" s="461"/>
      <c r="X26" s="461">
        <v>549386</v>
      </c>
      <c r="Y26" s="461">
        <v>458718</v>
      </c>
      <c r="Z26" s="461">
        <v>425659</v>
      </c>
      <c r="AA26" s="461">
        <v>373275</v>
      </c>
    </row>
    <row r="27" spans="2:29" s="70" customFormat="1">
      <c r="B27" s="133" t="str">
        <f>IF(Sumário!$A$1=FALSE,'PT-ENG'!K39,'PT-ENG'!L39)</f>
        <v>Depósitos judiciais</v>
      </c>
      <c r="C27" s="451"/>
      <c r="D27" s="72">
        <v>2553</v>
      </c>
      <c r="E27" s="75">
        <v>2558</v>
      </c>
      <c r="F27" s="75">
        <v>2562</v>
      </c>
      <c r="G27" s="75">
        <v>2570</v>
      </c>
      <c r="H27" s="75">
        <v>2582</v>
      </c>
      <c r="I27" s="75">
        <v>2954</v>
      </c>
      <c r="J27" s="461">
        <v>2979</v>
      </c>
      <c r="K27" s="461">
        <v>3203</v>
      </c>
      <c r="L27" s="461">
        <v>3249</v>
      </c>
      <c r="M27" s="461">
        <v>4591</v>
      </c>
      <c r="N27" s="461">
        <v>5155</v>
      </c>
      <c r="O27" s="461">
        <v>4954</v>
      </c>
      <c r="P27" s="461">
        <v>8201</v>
      </c>
      <c r="Q27" s="461">
        <v>8205</v>
      </c>
      <c r="R27" s="461">
        <v>6736</v>
      </c>
      <c r="S27" s="145">
        <v>6736</v>
      </c>
      <c r="T27" s="461">
        <v>8154</v>
      </c>
      <c r="U27" s="145">
        <v>8154</v>
      </c>
      <c r="V27" s="461">
        <v>8033</v>
      </c>
      <c r="W27" s="461">
        <v>8300</v>
      </c>
      <c r="X27" s="461">
        <v>8319</v>
      </c>
      <c r="Y27" s="461">
        <v>8325</v>
      </c>
      <c r="Z27" s="461">
        <v>8786</v>
      </c>
      <c r="AA27" s="461">
        <v>9008</v>
      </c>
    </row>
    <row r="28" spans="2:29" s="70" customFormat="1">
      <c r="B28" s="447" t="str">
        <f>IF(Sumário!$A$1=FALSE,'PT-ENG'!K40,'PT-ENG'!L40)</f>
        <v>Outros impostos a recuperar</v>
      </c>
      <c r="C28" s="451"/>
      <c r="D28" s="72">
        <v>4423</v>
      </c>
      <c r="E28" s="75">
        <v>4326</v>
      </c>
      <c r="F28" s="75">
        <v>2280</v>
      </c>
      <c r="G28" s="75">
        <v>2292</v>
      </c>
      <c r="H28" s="75">
        <v>2223</v>
      </c>
      <c r="I28" s="72">
        <v>2244</v>
      </c>
      <c r="J28" s="461">
        <v>2289</v>
      </c>
      <c r="K28" s="461">
        <v>2332</v>
      </c>
      <c r="L28" s="461">
        <v>2388</v>
      </c>
      <c r="M28" s="461">
        <v>2442</v>
      </c>
      <c r="N28" s="461">
        <v>2535</v>
      </c>
      <c r="O28" s="461">
        <v>0</v>
      </c>
      <c r="P28" s="461">
        <v>126</v>
      </c>
      <c r="Q28" s="461">
        <v>128</v>
      </c>
      <c r="R28" s="461">
        <v>130</v>
      </c>
      <c r="S28" s="145">
        <v>190369</v>
      </c>
      <c r="T28" s="461">
        <v>132</v>
      </c>
      <c r="U28" s="145">
        <v>165020</v>
      </c>
      <c r="V28" s="461">
        <v>155510</v>
      </c>
      <c r="W28" s="461">
        <v>125886</v>
      </c>
      <c r="X28" s="461">
        <v>132931</v>
      </c>
      <c r="Y28" s="461">
        <v>136226</v>
      </c>
      <c r="Z28" s="461">
        <v>38960</v>
      </c>
      <c r="AA28" s="461">
        <v>39099</v>
      </c>
    </row>
    <row r="29" spans="2:29" s="70" customFormat="1">
      <c r="B29" s="447" t="str">
        <f>IF(Sumário!$A$1=FALSE,'PT-ENG'!K41,'PT-ENG'!L41)</f>
        <v>Despesas antecipadas</v>
      </c>
      <c r="C29" s="451"/>
      <c r="D29" s="72"/>
      <c r="E29" s="75"/>
      <c r="F29" s="75"/>
      <c r="G29" s="75"/>
      <c r="H29" s="75"/>
      <c r="I29" s="72"/>
      <c r="J29" s="461"/>
      <c r="K29" s="461"/>
      <c r="L29" s="461"/>
      <c r="M29" s="461"/>
      <c r="N29" s="461"/>
      <c r="O29" s="461"/>
      <c r="P29" s="461"/>
      <c r="Q29" s="461"/>
      <c r="R29" s="461"/>
      <c r="S29" s="145">
        <v>0</v>
      </c>
      <c r="T29" s="461"/>
      <c r="U29" s="145">
        <v>0</v>
      </c>
      <c r="V29" s="461">
        <v>26840</v>
      </c>
      <c r="W29" s="461">
        <v>10714</v>
      </c>
      <c r="X29" s="461">
        <v>6237</v>
      </c>
      <c r="Y29" s="461">
        <v>4207</v>
      </c>
      <c r="Z29" s="461">
        <v>15207</v>
      </c>
      <c r="AA29" s="461">
        <v>15025</v>
      </c>
    </row>
    <row r="30" spans="2:29" s="70" customFormat="1">
      <c r="B30" s="133" t="str">
        <f>IF(Sumário!$A$1=FALSE,'PT-ENG'!K42,'PT-ENG'!L42)</f>
        <v xml:space="preserve">Imposto de renda e contribuição social diferidos                                                                                                                                </v>
      </c>
      <c r="C30" s="451"/>
      <c r="D30" s="72">
        <v>0</v>
      </c>
      <c r="E30" s="75">
        <v>16489</v>
      </c>
      <c r="F30" s="75">
        <v>57836</v>
      </c>
      <c r="G30" s="75">
        <v>27775</v>
      </c>
      <c r="H30" s="75">
        <v>65609</v>
      </c>
      <c r="I30" s="75">
        <v>96718</v>
      </c>
      <c r="J30" s="461">
        <v>78034</v>
      </c>
      <c r="K30" s="461">
        <v>102521</v>
      </c>
      <c r="L30" s="461">
        <v>283648</v>
      </c>
      <c r="M30" s="461">
        <v>500225</v>
      </c>
      <c r="N30" s="461">
        <v>483708</v>
      </c>
      <c r="O30" s="461">
        <v>497323</v>
      </c>
      <c r="P30" s="461">
        <v>627087</v>
      </c>
      <c r="Q30" s="461">
        <v>538830</v>
      </c>
      <c r="R30" s="461">
        <v>639866</v>
      </c>
      <c r="S30" s="145">
        <v>639866</v>
      </c>
      <c r="T30" s="461">
        <v>881005</v>
      </c>
      <c r="U30" s="145">
        <v>881005</v>
      </c>
      <c r="V30" s="461">
        <v>597935</v>
      </c>
      <c r="W30" s="461">
        <v>1054977</v>
      </c>
      <c r="X30" s="461">
        <v>674724</v>
      </c>
      <c r="Y30" s="461">
        <v>553950</v>
      </c>
      <c r="Z30" s="461">
        <v>1169580.0393200002</v>
      </c>
      <c r="AA30" s="461">
        <v>1546660</v>
      </c>
    </row>
    <row r="31" spans="2:29" s="70" customFormat="1">
      <c r="B31" s="447" t="str">
        <f>IF(Sumário!$A$1=FALSE,'PT-ENG'!K43,'PT-ENG'!L43)</f>
        <v>Créditos a receber - Yinson</v>
      </c>
      <c r="C31" s="451"/>
      <c r="D31" s="461">
        <v>0</v>
      </c>
      <c r="E31" s="461">
        <v>0</v>
      </c>
      <c r="F31" s="461">
        <v>0</v>
      </c>
      <c r="G31" s="461">
        <v>0</v>
      </c>
      <c r="H31" s="461">
        <v>0</v>
      </c>
      <c r="I31" s="461">
        <v>0</v>
      </c>
      <c r="J31" s="461">
        <v>0</v>
      </c>
      <c r="K31" s="461">
        <v>0</v>
      </c>
      <c r="L31" s="461">
        <v>0</v>
      </c>
      <c r="M31" s="461">
        <v>0</v>
      </c>
      <c r="N31" s="461">
        <v>0</v>
      </c>
      <c r="O31" s="461">
        <v>0</v>
      </c>
      <c r="P31" s="461">
        <v>0</v>
      </c>
      <c r="Q31" s="461">
        <v>0</v>
      </c>
      <c r="R31" s="461">
        <v>0</v>
      </c>
      <c r="S31" s="145">
        <v>1779318</v>
      </c>
      <c r="T31" s="461">
        <v>0</v>
      </c>
      <c r="U31" s="145">
        <v>1989571</v>
      </c>
      <c r="V31" s="461">
        <v>1976587</v>
      </c>
      <c r="W31" s="461">
        <v>2268396</v>
      </c>
      <c r="X31" s="461">
        <v>2298778</v>
      </c>
      <c r="Y31" s="461">
        <v>2156832</v>
      </c>
      <c r="Z31" s="461">
        <v>0</v>
      </c>
      <c r="AA31" s="461">
        <v>0</v>
      </c>
    </row>
    <row r="32" spans="2:29" s="70" customFormat="1">
      <c r="B32" s="133" t="str">
        <f>IF(Sumário!$A$1=FALSE,'PT-ENG'!K44,'PT-ENG'!L44)</f>
        <v>Derivativos</v>
      </c>
      <c r="C32" s="451"/>
      <c r="D32" s="72">
        <v>0</v>
      </c>
      <c r="E32" s="72">
        <v>0</v>
      </c>
      <c r="F32" s="72">
        <v>0</v>
      </c>
      <c r="G32" s="72">
        <v>0</v>
      </c>
      <c r="H32" s="72">
        <v>0</v>
      </c>
      <c r="I32" s="72">
        <v>0</v>
      </c>
      <c r="J32" s="72">
        <v>0</v>
      </c>
      <c r="K32" s="72">
        <v>0</v>
      </c>
      <c r="L32" s="461">
        <v>59799</v>
      </c>
      <c r="M32" s="461">
        <v>7613</v>
      </c>
      <c r="N32" s="461">
        <v>16546</v>
      </c>
      <c r="O32" s="461">
        <v>14568</v>
      </c>
      <c r="P32" s="461">
        <v>39652</v>
      </c>
      <c r="Q32" s="461">
        <v>61894</v>
      </c>
      <c r="R32" s="461">
        <v>36037</v>
      </c>
      <c r="S32" s="145">
        <v>36037</v>
      </c>
      <c r="T32" s="461">
        <v>57779</v>
      </c>
      <c r="U32" s="145">
        <v>57779</v>
      </c>
      <c r="V32" s="461">
        <v>47048</v>
      </c>
      <c r="W32" s="461">
        <v>35607</v>
      </c>
      <c r="X32" s="461">
        <v>0</v>
      </c>
      <c r="Y32" s="461">
        <v>1610</v>
      </c>
      <c r="Z32" s="461">
        <v>3567</v>
      </c>
      <c r="AA32" s="461">
        <v>5100</v>
      </c>
    </row>
    <row r="33" spans="2:29" s="70" customFormat="1">
      <c r="B33" s="447" t="str">
        <f>IF(Sumário!$A$1=FALSE,'PT-ENG'!K45,'PT-ENG'!L45)</f>
        <v>Adiantamentos para cessão de blocos</v>
      </c>
      <c r="C33" s="457"/>
      <c r="D33" s="72">
        <v>0</v>
      </c>
      <c r="E33" s="75">
        <v>121266</v>
      </c>
      <c r="F33" s="75">
        <v>134722</v>
      </c>
      <c r="G33" s="75">
        <v>148178</v>
      </c>
      <c r="H33" s="75">
        <v>165605</v>
      </c>
      <c r="I33" s="75">
        <v>158885</v>
      </c>
      <c r="J33" s="461">
        <v>750833</v>
      </c>
      <c r="K33" s="461">
        <v>699865</v>
      </c>
      <c r="L33" s="461">
        <v>624945</v>
      </c>
      <c r="M33" s="461">
        <v>593549</v>
      </c>
      <c r="N33" s="461">
        <v>593549</v>
      </c>
      <c r="O33" s="461">
        <v>1600</v>
      </c>
      <c r="P33" s="461">
        <v>1600</v>
      </c>
      <c r="Q33" s="461">
        <v>1600</v>
      </c>
      <c r="R33" s="461">
        <v>1600</v>
      </c>
      <c r="S33" s="145">
        <v>1600</v>
      </c>
      <c r="T33" s="461">
        <v>1600</v>
      </c>
      <c r="U33" s="145">
        <v>1600</v>
      </c>
      <c r="V33" s="461">
        <v>1600</v>
      </c>
      <c r="W33" s="461">
        <v>1600</v>
      </c>
      <c r="X33" s="461">
        <v>1600</v>
      </c>
      <c r="Y33" s="461">
        <v>1600</v>
      </c>
      <c r="Z33" s="461">
        <v>1600</v>
      </c>
      <c r="AA33" s="461">
        <v>1600</v>
      </c>
    </row>
    <row r="34" spans="2:29" s="70" customFormat="1">
      <c r="B34" s="447" t="str">
        <f>IF(Sumário!$A$1=FALSE,'PT-ENG'!K46,'PT-ENG'!L46)</f>
        <v>Adiantamentos para aquisição de projetos</v>
      </c>
      <c r="C34" s="457"/>
      <c r="D34" s="461">
        <v>0</v>
      </c>
      <c r="E34" s="461">
        <v>0</v>
      </c>
      <c r="F34" s="461">
        <v>0</v>
      </c>
      <c r="G34" s="461">
        <v>0</v>
      </c>
      <c r="H34" s="461">
        <v>0</v>
      </c>
      <c r="I34" s="461">
        <v>0</v>
      </c>
      <c r="J34" s="461">
        <v>0</v>
      </c>
      <c r="K34" s="461">
        <v>0</v>
      </c>
      <c r="L34" s="461">
        <v>0</v>
      </c>
      <c r="M34" s="461">
        <v>0</v>
      </c>
      <c r="N34" s="461">
        <v>0</v>
      </c>
      <c r="O34" s="461">
        <v>0</v>
      </c>
      <c r="P34" s="461">
        <v>0</v>
      </c>
      <c r="Q34" s="461">
        <v>0</v>
      </c>
      <c r="R34" s="461">
        <v>0</v>
      </c>
      <c r="S34" s="145">
        <v>87748</v>
      </c>
      <c r="T34" s="461">
        <v>0</v>
      </c>
      <c r="U34" s="145">
        <v>87748</v>
      </c>
      <c r="V34" s="461">
        <v>87748</v>
      </c>
      <c r="W34" s="461">
        <v>0</v>
      </c>
      <c r="X34" s="461">
        <v>0</v>
      </c>
      <c r="Y34" s="461">
        <v>0</v>
      </c>
      <c r="Z34" s="461">
        <v>0</v>
      </c>
      <c r="AA34" s="461">
        <v>0</v>
      </c>
    </row>
    <row r="35" spans="2:29" s="70" customFormat="1">
      <c r="B35" s="447" t="str">
        <f>IF(Sumário!$A$1=FALSE,'PT-ENG'!K47,'PT-ENG'!L47)</f>
        <v>Imobilizado</v>
      </c>
      <c r="C35" s="457"/>
      <c r="D35" s="72">
        <v>361755</v>
      </c>
      <c r="E35" s="75">
        <v>351827</v>
      </c>
      <c r="F35" s="75">
        <v>367538</v>
      </c>
      <c r="G35" s="75">
        <v>483916</v>
      </c>
      <c r="H35" s="75">
        <v>776552</v>
      </c>
      <c r="I35" s="75">
        <v>948013</v>
      </c>
      <c r="J35" s="461">
        <v>977643</v>
      </c>
      <c r="K35" s="461">
        <v>1601006</v>
      </c>
      <c r="L35" s="461">
        <v>2279039</v>
      </c>
      <c r="M35" s="461">
        <v>2228071</v>
      </c>
      <c r="N35" s="461">
        <v>2334420</v>
      </c>
      <c r="O35" s="461">
        <v>6067999</v>
      </c>
      <c r="P35" s="461">
        <v>6372701</v>
      </c>
      <c r="Q35" s="461">
        <v>6149095</v>
      </c>
      <c r="R35" s="461">
        <v>6504949</v>
      </c>
      <c r="S35" s="145">
        <v>9109754</v>
      </c>
      <c r="T35" s="461">
        <v>7036837</v>
      </c>
      <c r="U35" s="145">
        <v>10557292</v>
      </c>
      <c r="V35" s="461">
        <v>12000142</v>
      </c>
      <c r="W35" s="461">
        <v>14837652</v>
      </c>
      <c r="X35" s="461">
        <v>15990914</v>
      </c>
      <c r="Y35" s="461">
        <v>16571436</v>
      </c>
      <c r="Z35" s="461">
        <v>16713168</v>
      </c>
      <c r="AA35" s="461">
        <v>16783525</v>
      </c>
    </row>
    <row r="36" spans="2:29" s="70" customFormat="1">
      <c r="B36" s="447" t="str">
        <f>IF(Sumário!$A$1=FALSE,'PT-ENG'!K48,'PT-ENG'!L48)</f>
        <v>Intangível</v>
      </c>
      <c r="C36" s="457"/>
      <c r="D36" s="72">
        <v>786</v>
      </c>
      <c r="E36" s="75">
        <v>835658</v>
      </c>
      <c r="F36" s="75">
        <v>822361</v>
      </c>
      <c r="G36" s="75">
        <v>807901</v>
      </c>
      <c r="H36" s="75">
        <v>1202785</v>
      </c>
      <c r="I36" s="75">
        <v>1495112</v>
      </c>
      <c r="J36" s="461">
        <v>1451818</v>
      </c>
      <c r="K36" s="461">
        <v>2676211</v>
      </c>
      <c r="L36" s="461">
        <v>2897618</v>
      </c>
      <c r="M36" s="461">
        <v>2997516</v>
      </c>
      <c r="N36" s="461">
        <v>2969238</v>
      </c>
      <c r="O36" s="461">
        <v>7159599</v>
      </c>
      <c r="P36" s="461">
        <v>7080285</v>
      </c>
      <c r="Q36" s="461">
        <v>7021490</v>
      </c>
      <c r="R36" s="461">
        <v>6924830</v>
      </c>
      <c r="S36" s="145">
        <v>7722087</v>
      </c>
      <c r="T36" s="461">
        <v>6784627</v>
      </c>
      <c r="U36" s="145">
        <v>7575713</v>
      </c>
      <c r="V36" s="461">
        <v>8613409</v>
      </c>
      <c r="W36" s="461">
        <v>8695830</v>
      </c>
      <c r="X36" s="461">
        <v>8551281</v>
      </c>
      <c r="Y36" s="461">
        <v>8394929</v>
      </c>
      <c r="Z36" s="461">
        <v>8203677</v>
      </c>
      <c r="AA36" s="461">
        <v>8056284</v>
      </c>
    </row>
    <row r="37" spans="2:29" s="70" customFormat="1" ht="14.75" customHeight="1">
      <c r="B37" s="447" t="str">
        <f>IF(Sumário!$A$1=FALSE,'PT-ENG'!K49,'PT-ENG'!L49)</f>
        <v>Direito de uso</v>
      </c>
      <c r="C37" s="457"/>
      <c r="D37" s="72">
        <v>0</v>
      </c>
      <c r="E37" s="75">
        <v>1239</v>
      </c>
      <c r="F37" s="75">
        <v>2219</v>
      </c>
      <c r="G37" s="75">
        <v>18174</v>
      </c>
      <c r="H37" s="75">
        <v>25686</v>
      </c>
      <c r="I37" s="75">
        <v>25490</v>
      </c>
      <c r="J37" s="461">
        <v>25253</v>
      </c>
      <c r="K37" s="461">
        <v>51557</v>
      </c>
      <c r="L37" s="461">
        <v>50545</v>
      </c>
      <c r="M37" s="461">
        <v>48875</v>
      </c>
      <c r="N37" s="461">
        <v>49639</v>
      </c>
      <c r="O37" s="461">
        <v>43099</v>
      </c>
      <c r="P37" s="461">
        <v>40921</v>
      </c>
      <c r="Q37" s="461">
        <v>41369</v>
      </c>
      <c r="R37" s="461">
        <v>37243</v>
      </c>
      <c r="S37" s="145">
        <v>502745</v>
      </c>
      <c r="T37" s="461">
        <v>38795</v>
      </c>
      <c r="U37" s="145">
        <v>470127</v>
      </c>
      <c r="V37" s="461">
        <v>202327</v>
      </c>
      <c r="W37" s="461">
        <v>4488216</v>
      </c>
      <c r="X37" s="461">
        <v>4344436</v>
      </c>
      <c r="Y37" s="461">
        <v>4185455</v>
      </c>
      <c r="Z37" s="461">
        <v>3998347</v>
      </c>
      <c r="AA37" s="461">
        <v>4266642</v>
      </c>
    </row>
    <row r="38" spans="2:29" s="70" customFormat="1" ht="15" thickBot="1">
      <c r="B38" s="447" t="str">
        <f>IF(Sumário!$A$1=FALSE,'PT-ENG'!K50,'PT-ENG'!L50)</f>
        <v>Outros ativos</v>
      </c>
      <c r="C38" s="457"/>
      <c r="D38" s="72">
        <v>192</v>
      </c>
      <c r="E38" s="75">
        <v>192</v>
      </c>
      <c r="F38" s="75">
        <v>192</v>
      </c>
      <c r="G38" s="75">
        <v>192</v>
      </c>
      <c r="H38" s="75">
        <v>192</v>
      </c>
      <c r="I38" s="72">
        <v>2316</v>
      </c>
      <c r="J38" s="461">
        <v>2362</v>
      </c>
      <c r="K38" s="461">
        <v>2426</v>
      </c>
      <c r="L38" s="461">
        <v>2492</v>
      </c>
      <c r="M38" s="461">
        <v>2568</v>
      </c>
      <c r="N38" s="461">
        <v>0</v>
      </c>
      <c r="O38" s="461">
        <v>207</v>
      </c>
      <c r="P38" s="461">
        <v>4791</v>
      </c>
      <c r="Q38" s="461">
        <v>4829</v>
      </c>
      <c r="R38" s="461">
        <v>4829</v>
      </c>
      <c r="S38" s="145">
        <v>10226</v>
      </c>
      <c r="T38" s="461">
        <v>4830</v>
      </c>
      <c r="U38" s="145">
        <v>10232</v>
      </c>
      <c r="V38" s="461">
        <v>9803</v>
      </c>
      <c r="W38" s="461">
        <v>19297</v>
      </c>
      <c r="X38" s="461">
        <v>17597</v>
      </c>
      <c r="Y38" s="461">
        <v>15075</v>
      </c>
      <c r="Z38" s="461">
        <v>11241</v>
      </c>
      <c r="AA38" s="461">
        <v>11346</v>
      </c>
      <c r="AC38" s="455"/>
    </row>
    <row r="39" spans="2:29" s="70" customFormat="1" ht="16" thickBot="1">
      <c r="B39" s="479" t="str">
        <f>IF(Sumário!$A$1=FALSE,'PT-ENG'!K51,'PT-ENG'!L51)</f>
        <v>Total do ativo não circulante</v>
      </c>
      <c r="C39" s="480"/>
      <c r="D39" s="480">
        <f t="shared" ref="D39:Y39" si="3">SUM(D23:D38)</f>
        <v>373384</v>
      </c>
      <c r="E39" s="480">
        <f t="shared" si="3"/>
        <v>1337247</v>
      </c>
      <c r="F39" s="480">
        <f t="shared" si="3"/>
        <v>1394856</v>
      </c>
      <c r="G39" s="480">
        <f t="shared" si="3"/>
        <v>1497040</v>
      </c>
      <c r="H39" s="480">
        <f t="shared" si="3"/>
        <v>2253574</v>
      </c>
      <c r="I39" s="480">
        <f t="shared" si="3"/>
        <v>2740023</v>
      </c>
      <c r="J39" s="480">
        <f t="shared" si="3"/>
        <v>3301368</v>
      </c>
      <c r="K39" s="480">
        <f t="shared" si="3"/>
        <v>5151088</v>
      </c>
      <c r="L39" s="480">
        <f t="shared" si="3"/>
        <v>6217468</v>
      </c>
      <c r="M39" s="480">
        <f t="shared" si="3"/>
        <v>6400435</v>
      </c>
      <c r="N39" s="480">
        <f t="shared" si="3"/>
        <v>6464902</v>
      </c>
      <c r="O39" s="480">
        <f t="shared" si="3"/>
        <v>16382254</v>
      </c>
      <c r="P39" s="480">
        <f t="shared" si="3"/>
        <v>16720361</v>
      </c>
      <c r="Q39" s="480">
        <f t="shared" si="3"/>
        <v>16154362</v>
      </c>
      <c r="R39" s="480">
        <f t="shared" si="3"/>
        <v>16676018</v>
      </c>
      <c r="S39" s="481">
        <f t="shared" si="3"/>
        <v>22884306</v>
      </c>
      <c r="T39" s="480">
        <f t="shared" si="3"/>
        <v>17621587.89271</v>
      </c>
      <c r="U39" s="481">
        <f t="shared" si="3"/>
        <v>24907157.89271</v>
      </c>
      <c r="V39" s="480">
        <f t="shared" si="3"/>
        <v>26818463</v>
      </c>
      <c r="W39" s="480">
        <f t="shared" si="3"/>
        <v>35258258</v>
      </c>
      <c r="X39" s="480">
        <f t="shared" si="3"/>
        <v>35951164</v>
      </c>
      <c r="Y39" s="480">
        <f t="shared" si="3"/>
        <v>35918555</v>
      </c>
      <c r="Z39" s="480">
        <f t="shared" ref="Z39" si="4">SUM(Z23:Z38)</f>
        <v>33766986.25093396</v>
      </c>
      <c r="AA39" s="480">
        <f>SUM(AA23:AA38)</f>
        <v>34490886</v>
      </c>
    </row>
    <row r="40" spans="2:29" s="70" customFormat="1" ht="16" thickBot="1">
      <c r="B40" s="479" t="str">
        <f>IF(Sumário!$A$1=FALSE,'PT-ENG'!K52,'PT-ENG'!L52)</f>
        <v>Total do ativo</v>
      </c>
      <c r="C40" s="480"/>
      <c r="D40" s="480">
        <f>D39+D22</f>
        <v>400857</v>
      </c>
      <c r="E40" s="480">
        <f>E39+E22</f>
        <v>2109064</v>
      </c>
      <c r="F40" s="480">
        <f>F39+F22</f>
        <v>3005430</v>
      </c>
      <c r="G40" s="480">
        <f>G39+G22</f>
        <v>3023472</v>
      </c>
      <c r="H40" s="480">
        <v>3655313</v>
      </c>
      <c r="I40" s="480">
        <f t="shared" ref="I40:Y40" si="5">I39+I22</f>
        <v>5453481</v>
      </c>
      <c r="J40" s="480">
        <f t="shared" si="5"/>
        <v>5228382</v>
      </c>
      <c r="K40" s="480">
        <f t="shared" si="5"/>
        <v>5982810</v>
      </c>
      <c r="L40" s="480">
        <f t="shared" si="5"/>
        <v>8052022</v>
      </c>
      <c r="M40" s="480">
        <f t="shared" si="5"/>
        <v>7971135</v>
      </c>
      <c r="N40" s="480">
        <f t="shared" si="5"/>
        <v>7982238</v>
      </c>
      <c r="O40" s="480">
        <f t="shared" si="5"/>
        <v>18679351</v>
      </c>
      <c r="P40" s="480">
        <f t="shared" si="5"/>
        <v>19276056</v>
      </c>
      <c r="Q40" s="480">
        <f t="shared" si="5"/>
        <v>20119858</v>
      </c>
      <c r="R40" s="480">
        <f t="shared" si="5"/>
        <v>20232347</v>
      </c>
      <c r="S40" s="481">
        <f t="shared" si="5"/>
        <v>29026527</v>
      </c>
      <c r="T40" s="480">
        <f t="shared" si="5"/>
        <v>21740722.767580003</v>
      </c>
      <c r="U40" s="481">
        <f t="shared" si="5"/>
        <v>34589601.767580003</v>
      </c>
      <c r="V40" s="480">
        <f t="shared" si="5"/>
        <v>36068637</v>
      </c>
      <c r="W40" s="480">
        <f t="shared" si="5"/>
        <v>44463747</v>
      </c>
      <c r="X40" s="480">
        <f t="shared" si="5"/>
        <v>43181058</v>
      </c>
      <c r="Y40" s="480">
        <f t="shared" si="5"/>
        <v>43454299</v>
      </c>
      <c r="Z40" s="480">
        <f t="shared" ref="Z40" si="6">Z39+Z22</f>
        <v>42140541.25093396</v>
      </c>
      <c r="AA40" s="480">
        <f>AA39+AA22</f>
        <v>42708275</v>
      </c>
    </row>
    <row r="41" spans="2:29" s="70" customFormat="1" ht="15.5">
      <c r="B41" s="462"/>
      <c r="C41" s="463"/>
      <c r="D41" s="463"/>
      <c r="E41" s="463"/>
      <c r="F41" s="463"/>
      <c r="G41" s="463"/>
      <c r="H41" s="463"/>
      <c r="I41" s="463"/>
      <c r="J41" s="463"/>
      <c r="K41" s="463"/>
      <c r="L41" s="463"/>
      <c r="M41" s="463"/>
      <c r="N41" s="463"/>
      <c r="O41" s="463"/>
      <c r="P41" s="463"/>
      <c r="Q41" s="463"/>
      <c r="R41" s="463"/>
      <c r="S41" s="464"/>
      <c r="T41" s="463"/>
      <c r="U41" s="464"/>
      <c r="V41" s="463"/>
      <c r="W41" s="463"/>
      <c r="X41" s="463"/>
      <c r="Y41" s="463"/>
      <c r="Z41" s="463"/>
      <c r="AA41" s="463"/>
    </row>
    <row r="42" spans="2:29" s="70" customFormat="1" ht="29.5" thickBot="1">
      <c r="B42" s="482" t="str">
        <f>IF(Sumário!$A$1=FALSE,'PT-ENG'!K54,'PT-ENG'!L54)</f>
        <v>Passivo</v>
      </c>
      <c r="C42" s="483"/>
      <c r="D42" s="484" t="str">
        <f t="shared" ref="D42:Y42" si="7">D5</f>
        <v>3T20</v>
      </c>
      <c r="E42" s="484" t="str">
        <f t="shared" si="7"/>
        <v>4T20</v>
      </c>
      <c r="F42" s="484" t="str">
        <f t="shared" si="7"/>
        <v>1T21</v>
      </c>
      <c r="G42" s="484" t="str">
        <f t="shared" si="7"/>
        <v>2T21</v>
      </c>
      <c r="H42" s="484" t="str">
        <f t="shared" si="7"/>
        <v>3T21</v>
      </c>
      <c r="I42" s="484" t="str">
        <f t="shared" si="7"/>
        <v>4T21</v>
      </c>
      <c r="J42" s="484" t="str">
        <f t="shared" si="7"/>
        <v>1T22</v>
      </c>
      <c r="K42" s="484" t="str">
        <f t="shared" si="7"/>
        <v>2T22</v>
      </c>
      <c r="L42" s="484" t="str">
        <f t="shared" si="7"/>
        <v>3T22</v>
      </c>
      <c r="M42" s="484" t="str">
        <f t="shared" si="7"/>
        <v>4T22</v>
      </c>
      <c r="N42" s="484" t="str">
        <f t="shared" si="7"/>
        <v>1T23</v>
      </c>
      <c r="O42" s="484" t="str">
        <f t="shared" si="7"/>
        <v>2T23</v>
      </c>
      <c r="P42" s="484" t="str">
        <f t="shared" si="7"/>
        <v>3T23</v>
      </c>
      <c r="Q42" s="484" t="str">
        <f t="shared" si="7"/>
        <v>4T23</v>
      </c>
      <c r="R42" s="484" t="str">
        <f t="shared" si="7"/>
        <v>1T24</v>
      </c>
      <c r="S42" s="485" t="str">
        <f t="shared" si="7"/>
        <v>1T24 
Proforma¹</v>
      </c>
      <c r="T42" s="484" t="str">
        <f t="shared" si="7"/>
        <v>2T24</v>
      </c>
      <c r="U42" s="485" t="str">
        <f t="shared" si="7"/>
        <v>2T24 
Proforma¹</v>
      </c>
      <c r="V42" s="484" t="str">
        <f t="shared" si="7"/>
        <v>3T24</v>
      </c>
      <c r="W42" s="484" t="str">
        <f t="shared" si="7"/>
        <v>4T24</v>
      </c>
      <c r="X42" s="484" t="str">
        <f t="shared" si="7"/>
        <v>1T25</v>
      </c>
      <c r="Y42" s="484" t="str">
        <f t="shared" si="7"/>
        <v>2T25</v>
      </c>
      <c r="Z42" s="484" t="str">
        <f>Z5</f>
        <v>3T25</v>
      </c>
      <c r="AA42" s="484" t="str">
        <f>AA5</f>
        <v>4T25</v>
      </c>
    </row>
    <row r="43" spans="2:29" s="70" customFormat="1">
      <c r="B43" s="133" t="str">
        <f>IF(Sumário!$A$1=FALSE,'PT-ENG'!K55,'PT-ENG'!L55)</f>
        <v>Fornecedores</v>
      </c>
      <c r="C43" s="74"/>
      <c r="D43" s="75">
        <v>340</v>
      </c>
      <c r="E43" s="75">
        <v>22445</v>
      </c>
      <c r="F43" s="75">
        <v>20110</v>
      </c>
      <c r="G43" s="75">
        <v>26521</v>
      </c>
      <c r="H43" s="75">
        <v>39092</v>
      </c>
      <c r="I43" s="74">
        <v>53609</v>
      </c>
      <c r="J43" s="461">
        <v>60296</v>
      </c>
      <c r="K43" s="461">
        <v>97637</v>
      </c>
      <c r="L43" s="461">
        <v>174037</v>
      </c>
      <c r="M43" s="461">
        <v>246668</v>
      </c>
      <c r="N43" s="461">
        <v>262761</v>
      </c>
      <c r="O43" s="461">
        <v>648301</v>
      </c>
      <c r="P43" s="461">
        <v>644683</v>
      </c>
      <c r="Q43" s="461">
        <v>1315214</v>
      </c>
      <c r="R43" s="461">
        <v>1208489</v>
      </c>
      <c r="S43" s="145">
        <v>1574446.55908412</v>
      </c>
      <c r="T43" s="461">
        <v>1299776</v>
      </c>
      <c r="U43" s="145">
        <v>2209539.6151613239</v>
      </c>
      <c r="V43" s="461">
        <v>1989496</v>
      </c>
      <c r="W43" s="461">
        <v>2402869</v>
      </c>
      <c r="X43" s="461">
        <v>2398290</v>
      </c>
      <c r="Y43" s="461">
        <v>1826014</v>
      </c>
      <c r="Z43" s="461">
        <v>1336291.59904</v>
      </c>
      <c r="AA43" s="461">
        <v>1450081</v>
      </c>
      <c r="AB43" s="455"/>
    </row>
    <row r="44" spans="2:29" s="70" customFormat="1">
      <c r="B44" s="133" t="str">
        <f>IF(Sumário!$A$1=FALSE,'PT-ENG'!K56,'PT-ENG'!L56)</f>
        <v>Empréstimos e financiamentos</v>
      </c>
      <c r="C44" s="74"/>
      <c r="D44" s="75">
        <v>0</v>
      </c>
      <c r="E44" s="75">
        <v>0</v>
      </c>
      <c r="F44" s="75">
        <v>0</v>
      </c>
      <c r="G44" s="75">
        <v>0</v>
      </c>
      <c r="H44" s="75">
        <v>0</v>
      </c>
      <c r="I44" s="74">
        <v>0</v>
      </c>
      <c r="J44" s="461">
        <v>0</v>
      </c>
      <c r="K44" s="461">
        <v>57169</v>
      </c>
      <c r="L44" s="461">
        <v>111132</v>
      </c>
      <c r="M44" s="461">
        <v>108223</v>
      </c>
      <c r="N44" s="461">
        <v>109115</v>
      </c>
      <c r="O44" s="461">
        <v>55881</v>
      </c>
      <c r="P44" s="461">
        <v>138988</v>
      </c>
      <c r="Q44" s="461">
        <v>239428</v>
      </c>
      <c r="R44" s="461">
        <v>164948</v>
      </c>
      <c r="S44" s="145">
        <v>365729.98606000002</v>
      </c>
      <c r="T44" s="461">
        <v>184001</v>
      </c>
      <c r="U44" s="145">
        <v>813022</v>
      </c>
      <c r="V44" s="461">
        <v>567680</v>
      </c>
      <c r="W44" s="461">
        <v>668577</v>
      </c>
      <c r="X44" s="461">
        <v>332745</v>
      </c>
      <c r="Y44" s="461">
        <v>577395</v>
      </c>
      <c r="Z44" s="461">
        <v>403509</v>
      </c>
      <c r="AA44" s="461">
        <v>473764</v>
      </c>
      <c r="AB44" s="455"/>
    </row>
    <row r="45" spans="2:29" s="70" customFormat="1">
      <c r="B45" s="133" t="str">
        <f>IF(Sumário!$A$1=FALSE,'PT-ENG'!K57,'PT-ENG'!L57)</f>
        <v>Arrendamentos</v>
      </c>
      <c r="C45" s="74"/>
      <c r="D45" s="75">
        <v>0</v>
      </c>
      <c r="E45" s="75">
        <v>282</v>
      </c>
      <c r="F45" s="75">
        <v>488</v>
      </c>
      <c r="G45" s="75">
        <v>5303</v>
      </c>
      <c r="H45" s="75">
        <v>6660</v>
      </c>
      <c r="I45" s="74">
        <v>6690</v>
      </c>
      <c r="J45" s="461">
        <v>6752</v>
      </c>
      <c r="K45" s="461">
        <v>11885</v>
      </c>
      <c r="L45" s="461">
        <v>12190</v>
      </c>
      <c r="M45" s="461">
        <v>12748</v>
      </c>
      <c r="N45" s="461">
        <v>14259</v>
      </c>
      <c r="O45" s="461">
        <v>13712</v>
      </c>
      <c r="P45" s="461">
        <v>14953</v>
      </c>
      <c r="Q45" s="461">
        <v>16500</v>
      </c>
      <c r="R45" s="461">
        <v>17027</v>
      </c>
      <c r="S45" s="145">
        <v>228562.86676</v>
      </c>
      <c r="T45" s="461">
        <v>19856</v>
      </c>
      <c r="U45" s="145">
        <v>303456.22983999999</v>
      </c>
      <c r="V45" s="461">
        <v>166107</v>
      </c>
      <c r="W45" s="461">
        <v>365556</v>
      </c>
      <c r="X45" s="461">
        <v>258125</v>
      </c>
      <c r="Y45" s="461">
        <v>221818</v>
      </c>
      <c r="Z45" s="461">
        <v>219997</v>
      </c>
      <c r="AA45" s="461">
        <v>178087</v>
      </c>
      <c r="AB45" s="455"/>
    </row>
    <row r="46" spans="2:29" s="70" customFormat="1">
      <c r="B46" s="133" t="str">
        <f>IF(Sumário!$A$1=FALSE,'PT-ENG'!K58,'PT-ENG'!L58)</f>
        <v>Obrigações trabalhistas</v>
      </c>
      <c r="C46" s="74"/>
      <c r="D46" s="75">
        <v>523</v>
      </c>
      <c r="E46" s="75">
        <v>3251</v>
      </c>
      <c r="F46" s="75">
        <v>2971</v>
      </c>
      <c r="G46" s="75">
        <v>4611</v>
      </c>
      <c r="H46" s="75">
        <v>6685</v>
      </c>
      <c r="I46" s="74">
        <v>16428</v>
      </c>
      <c r="J46" s="461">
        <v>26637</v>
      </c>
      <c r="K46" s="461">
        <v>45642</v>
      </c>
      <c r="L46" s="461">
        <v>53532</v>
      </c>
      <c r="M46" s="461">
        <v>55946</v>
      </c>
      <c r="N46" s="461">
        <v>40433</v>
      </c>
      <c r="O46" s="461">
        <v>73215</v>
      </c>
      <c r="P46" s="461">
        <v>106512</v>
      </c>
      <c r="Q46" s="461">
        <v>103832</v>
      </c>
      <c r="R46" s="461">
        <v>80948</v>
      </c>
      <c r="S46" s="145">
        <v>127886.39634750001</v>
      </c>
      <c r="T46" s="461">
        <v>102487</v>
      </c>
      <c r="U46" s="145">
        <v>179795</v>
      </c>
      <c r="V46" s="461">
        <v>201048</v>
      </c>
      <c r="W46" s="461">
        <v>188125</v>
      </c>
      <c r="X46" s="461">
        <v>98881</v>
      </c>
      <c r="Y46" s="461">
        <v>127018</v>
      </c>
      <c r="Z46" s="461">
        <v>165092</v>
      </c>
      <c r="AA46" s="461">
        <v>182338</v>
      </c>
      <c r="AB46" s="455"/>
    </row>
    <row r="47" spans="2:29" s="70" customFormat="1">
      <c r="B47" s="133" t="str">
        <f>IF(Sumário!$A$1=FALSE,'PT-ENG'!K59,'PT-ENG'!L59)</f>
        <v>Valores a pagar por aquisições</v>
      </c>
      <c r="C47" s="71"/>
      <c r="D47" s="72">
        <v>1797</v>
      </c>
      <c r="E47" s="72">
        <v>896</v>
      </c>
      <c r="F47" s="72">
        <v>2211</v>
      </c>
      <c r="G47" s="72">
        <v>2881</v>
      </c>
      <c r="H47" s="72">
        <v>1965</v>
      </c>
      <c r="I47" s="71">
        <v>1429</v>
      </c>
      <c r="J47" s="73">
        <v>1083</v>
      </c>
      <c r="K47" s="73">
        <v>273</v>
      </c>
      <c r="L47" s="73">
        <v>466961</v>
      </c>
      <c r="M47" s="73">
        <v>299089</v>
      </c>
      <c r="N47" s="73">
        <v>544602</v>
      </c>
      <c r="O47" s="73">
        <v>0</v>
      </c>
      <c r="P47" s="73">
        <v>808943</v>
      </c>
      <c r="Q47" s="73">
        <v>608436</v>
      </c>
      <c r="R47" s="73">
        <v>840404</v>
      </c>
      <c r="S47" s="145">
        <v>840404</v>
      </c>
      <c r="T47" s="73">
        <v>570793</v>
      </c>
      <c r="U47" s="145">
        <v>570793</v>
      </c>
      <c r="V47" s="73">
        <v>478923</v>
      </c>
      <c r="W47" s="73">
        <v>940444</v>
      </c>
      <c r="X47" s="73">
        <v>1054677</v>
      </c>
      <c r="Y47" s="73">
        <v>1002586</v>
      </c>
      <c r="Z47" s="461">
        <v>811533</v>
      </c>
      <c r="AA47" s="461">
        <v>727276</v>
      </c>
      <c r="AB47" s="455"/>
    </row>
    <row r="48" spans="2:29" s="70" customFormat="1">
      <c r="B48" s="133" t="str">
        <f>IF(Sumário!$A$1=FALSE,'PT-ENG'!K60,'PT-ENG'!L60)</f>
        <v>Pagamento baseado em ações</v>
      </c>
      <c r="C48" s="71"/>
      <c r="D48" s="72"/>
      <c r="E48" s="72"/>
      <c r="F48" s="72"/>
      <c r="G48" s="72"/>
      <c r="H48" s="72"/>
      <c r="I48" s="71"/>
      <c r="J48" s="73"/>
      <c r="K48" s="73"/>
      <c r="L48" s="73"/>
      <c r="M48" s="73"/>
      <c r="N48" s="73"/>
      <c r="O48" s="73"/>
      <c r="P48" s="73"/>
      <c r="Q48" s="73">
        <v>0</v>
      </c>
      <c r="R48" s="73">
        <v>992</v>
      </c>
      <c r="S48" s="145">
        <v>992</v>
      </c>
      <c r="T48" s="73">
        <v>0</v>
      </c>
      <c r="U48" s="145">
        <v>0</v>
      </c>
      <c r="V48" s="73">
        <v>0</v>
      </c>
      <c r="W48" s="73">
        <v>0</v>
      </c>
      <c r="X48" s="73">
        <v>5625</v>
      </c>
      <c r="Y48" s="73">
        <v>12590</v>
      </c>
      <c r="Z48" s="461">
        <v>12140</v>
      </c>
      <c r="AA48" s="461">
        <v>6091</v>
      </c>
      <c r="AB48" s="455"/>
    </row>
    <row r="49" spans="1:28" s="70" customFormat="1">
      <c r="B49" s="133" t="str">
        <f>IF(Sumário!$A$1=FALSE,'PT-ENG'!K61,'PT-ENG'!L61)</f>
        <v>Contas a pagar - partes relacionadas</v>
      </c>
      <c r="C49" s="71"/>
      <c r="D49" s="73">
        <v>0</v>
      </c>
      <c r="E49" s="73">
        <v>0</v>
      </c>
      <c r="F49" s="73">
        <v>0</v>
      </c>
      <c r="G49" s="73">
        <v>0</v>
      </c>
      <c r="H49" s="73">
        <v>0</v>
      </c>
      <c r="I49" s="73">
        <v>0</v>
      </c>
      <c r="J49" s="73">
        <v>0</v>
      </c>
      <c r="K49" s="73">
        <v>0</v>
      </c>
      <c r="L49" s="71">
        <v>358</v>
      </c>
      <c r="M49" s="73">
        <v>0</v>
      </c>
      <c r="N49" s="73">
        <v>0</v>
      </c>
      <c r="O49" s="73">
        <v>0</v>
      </c>
      <c r="P49" s="73">
        <v>0</v>
      </c>
      <c r="Q49" s="73">
        <v>6164</v>
      </c>
      <c r="R49" s="73">
        <v>6164</v>
      </c>
      <c r="S49" s="145">
        <v>6164</v>
      </c>
      <c r="T49" s="73">
        <v>0</v>
      </c>
      <c r="U49" s="145">
        <v>0</v>
      </c>
      <c r="V49" s="73">
        <v>0</v>
      </c>
      <c r="W49" s="73">
        <v>0</v>
      </c>
      <c r="X49" s="73">
        <v>0</v>
      </c>
      <c r="Y49" s="73">
        <v>0</v>
      </c>
      <c r="Z49" s="461">
        <v>0</v>
      </c>
      <c r="AA49" s="461">
        <v>0</v>
      </c>
      <c r="AB49" s="455"/>
    </row>
    <row r="50" spans="1:28" s="70" customFormat="1">
      <c r="B50" s="133" t="str">
        <f>IF(Sumário!$A$1=FALSE,'PT-ENG'!K62,'PT-ENG'!L62)</f>
        <v>Antecipação de recebíveis futuros</v>
      </c>
      <c r="C50" s="71"/>
      <c r="D50" s="73"/>
      <c r="E50" s="73"/>
      <c r="F50" s="73"/>
      <c r="G50" s="73"/>
      <c r="H50" s="73"/>
      <c r="I50" s="73"/>
      <c r="J50" s="73"/>
      <c r="K50" s="73"/>
      <c r="L50" s="71"/>
      <c r="M50" s="73"/>
      <c r="N50" s="73"/>
      <c r="O50" s="73"/>
      <c r="P50" s="73"/>
      <c r="Q50" s="73"/>
      <c r="R50" s="73"/>
      <c r="S50" s="145">
        <v>0</v>
      </c>
      <c r="T50" s="73">
        <v>220354</v>
      </c>
      <c r="U50" s="145">
        <v>220354</v>
      </c>
      <c r="V50" s="73"/>
      <c r="W50" s="73">
        <v>0</v>
      </c>
      <c r="X50" s="73">
        <v>189493</v>
      </c>
      <c r="Y50" s="73">
        <v>740590.005</v>
      </c>
      <c r="Z50" s="461">
        <v>911290</v>
      </c>
      <c r="AA50" s="461">
        <v>923736</v>
      </c>
      <c r="AB50" s="455"/>
    </row>
    <row r="51" spans="1:28" s="70" customFormat="1">
      <c r="B51" s="133" t="str">
        <f>IF(Sumário!$A$1=FALSE,'PT-ENG'!K63,'PT-ENG'!L63)</f>
        <v>Dividendos a pagar</v>
      </c>
      <c r="C51" s="71"/>
      <c r="D51" s="73"/>
      <c r="E51" s="73"/>
      <c r="F51" s="73"/>
      <c r="G51" s="73"/>
      <c r="H51" s="73"/>
      <c r="I51" s="73"/>
      <c r="J51" s="73"/>
      <c r="K51" s="73"/>
      <c r="L51" s="71"/>
      <c r="M51" s="73"/>
      <c r="N51" s="73"/>
      <c r="O51" s="73"/>
      <c r="P51" s="73"/>
      <c r="Q51" s="73">
        <v>92565</v>
      </c>
      <c r="R51" s="73">
        <v>92565</v>
      </c>
      <c r="S51" s="145">
        <v>92565</v>
      </c>
      <c r="T51" s="73">
        <v>92565</v>
      </c>
      <c r="U51" s="145">
        <v>92565</v>
      </c>
      <c r="V51" s="73">
        <v>6</v>
      </c>
      <c r="W51" s="73">
        <v>14</v>
      </c>
      <c r="X51" s="73">
        <v>14</v>
      </c>
      <c r="Y51" s="73">
        <v>14</v>
      </c>
      <c r="Z51" s="461">
        <v>14</v>
      </c>
      <c r="AA51" s="461">
        <v>57432.787500000006</v>
      </c>
      <c r="AB51" s="455"/>
    </row>
    <row r="52" spans="1:28" s="70" customFormat="1">
      <c r="B52" s="133" t="str">
        <f>IF(Sumário!$A$1=FALSE,'PT-ENG'!K64,'PT-ENG'!L64)</f>
        <v xml:space="preserve">Imposto de renda e contribuição social a recolher </v>
      </c>
      <c r="C52" s="74"/>
      <c r="D52" s="75">
        <v>0</v>
      </c>
      <c r="E52" s="75">
        <v>25146</v>
      </c>
      <c r="F52" s="75">
        <v>30443</v>
      </c>
      <c r="G52" s="75">
        <v>36209</v>
      </c>
      <c r="H52" s="75">
        <v>43796</v>
      </c>
      <c r="I52" s="74">
        <v>52462</v>
      </c>
      <c r="J52" s="75">
        <v>76102</v>
      </c>
      <c r="K52" s="75">
        <v>68792</v>
      </c>
      <c r="L52" s="75">
        <v>67243</v>
      </c>
      <c r="M52" s="75">
        <v>57301</v>
      </c>
      <c r="N52" s="75">
        <v>53256</v>
      </c>
      <c r="O52" s="75">
        <v>111995</v>
      </c>
      <c r="P52" s="75">
        <v>142095</v>
      </c>
      <c r="Q52" s="75">
        <v>29376</v>
      </c>
      <c r="R52" s="75">
        <v>73543</v>
      </c>
      <c r="S52" s="146">
        <v>73543</v>
      </c>
      <c r="T52" s="75">
        <v>133918</v>
      </c>
      <c r="U52" s="146">
        <v>133918</v>
      </c>
      <c r="V52" s="75">
        <v>261215</v>
      </c>
      <c r="W52" s="75">
        <v>120444</v>
      </c>
      <c r="X52" s="75">
        <v>69270</v>
      </c>
      <c r="Y52" s="75">
        <v>157666</v>
      </c>
      <c r="Z52" s="461">
        <v>178998</v>
      </c>
      <c r="AA52" s="461">
        <v>212158</v>
      </c>
      <c r="AB52" s="455"/>
    </row>
    <row r="53" spans="1:28" s="70" customFormat="1">
      <c r="B53" s="133" t="str">
        <f>IF(Sumário!$A$1=FALSE,'PT-ENG'!K65,'PT-ENG'!L65)</f>
        <v>Outros impostos a recolher</v>
      </c>
      <c r="C53" s="74"/>
      <c r="D53" s="75"/>
      <c r="E53" s="75"/>
      <c r="F53" s="75"/>
      <c r="G53" s="75"/>
      <c r="H53" s="75"/>
      <c r="I53" s="74"/>
      <c r="J53" s="75"/>
      <c r="K53" s="75"/>
      <c r="L53" s="75"/>
      <c r="M53" s="75"/>
      <c r="N53" s="75"/>
      <c r="O53" s="75"/>
      <c r="P53" s="75"/>
      <c r="Q53" s="75">
        <v>93714</v>
      </c>
      <c r="R53" s="75">
        <v>99496</v>
      </c>
      <c r="S53" s="146">
        <v>242224.52606999999</v>
      </c>
      <c r="T53" s="75">
        <v>79186</v>
      </c>
      <c r="U53" s="146">
        <v>165259.21338999999</v>
      </c>
      <c r="V53" s="75">
        <v>96948</v>
      </c>
      <c r="W53" s="75">
        <v>113739</v>
      </c>
      <c r="X53" s="75">
        <v>87707</v>
      </c>
      <c r="Y53" s="75">
        <v>84122</v>
      </c>
      <c r="Z53" s="461">
        <v>96468</v>
      </c>
      <c r="AA53" s="461">
        <v>118691</v>
      </c>
      <c r="AB53" s="455"/>
    </row>
    <row r="54" spans="1:28" s="70" customFormat="1">
      <c r="B54" s="133" t="str">
        <f>IF(Sumário!$A$1=FALSE,'PT-ENG'!K66,'PT-ENG'!L66)</f>
        <v>Provisão para pagamento de Royalties</v>
      </c>
      <c r="C54" s="74"/>
      <c r="D54" s="75">
        <v>267</v>
      </c>
      <c r="E54" s="75">
        <v>3082</v>
      </c>
      <c r="F54" s="75">
        <v>5019</v>
      </c>
      <c r="G54" s="75">
        <v>5466</v>
      </c>
      <c r="H54" s="75">
        <v>7410</v>
      </c>
      <c r="I54" s="74">
        <v>9232</v>
      </c>
      <c r="J54" s="461">
        <v>20666</v>
      </c>
      <c r="K54" s="461">
        <v>12299</v>
      </c>
      <c r="L54" s="461">
        <v>14442</v>
      </c>
      <c r="M54" s="461">
        <v>15066</v>
      </c>
      <c r="N54" s="461">
        <v>13801</v>
      </c>
      <c r="O54" s="461">
        <v>30379</v>
      </c>
      <c r="P54" s="461">
        <v>46427</v>
      </c>
      <c r="Q54" s="461">
        <v>38893</v>
      </c>
      <c r="R54" s="461">
        <v>34906</v>
      </c>
      <c r="S54" s="145">
        <v>34906</v>
      </c>
      <c r="T54" s="461">
        <v>41714</v>
      </c>
      <c r="U54" s="145">
        <v>41714</v>
      </c>
      <c r="V54" s="461">
        <v>43195</v>
      </c>
      <c r="W54" s="461">
        <v>35161</v>
      </c>
      <c r="X54" s="461">
        <v>69423</v>
      </c>
      <c r="Y54" s="461">
        <v>71378</v>
      </c>
      <c r="Z54" s="461">
        <v>77712</v>
      </c>
      <c r="AA54" s="461">
        <v>51223</v>
      </c>
      <c r="AB54" s="455"/>
    </row>
    <row r="55" spans="1:28" s="70" customFormat="1">
      <c r="B55" s="133" t="str">
        <f>IF(Sumário!$A$1=FALSE,'PT-ENG'!K67,'PT-ENG'!L67)</f>
        <v>Debêntures</v>
      </c>
      <c r="C55" s="74"/>
      <c r="D55" s="75">
        <v>0</v>
      </c>
      <c r="E55" s="75">
        <v>9566</v>
      </c>
      <c r="F55" s="75">
        <v>10040</v>
      </c>
      <c r="G55" s="75">
        <v>9102</v>
      </c>
      <c r="H55" s="75">
        <v>9983</v>
      </c>
      <c r="I55" s="74">
        <v>673</v>
      </c>
      <c r="J55" s="461">
        <v>549</v>
      </c>
      <c r="K55" s="461">
        <v>610</v>
      </c>
      <c r="L55" s="461">
        <v>6847</v>
      </c>
      <c r="M55" s="461">
        <v>39234</v>
      </c>
      <c r="N55" s="461">
        <v>167760</v>
      </c>
      <c r="O55" s="461">
        <v>322296</v>
      </c>
      <c r="P55" s="461">
        <v>457390</v>
      </c>
      <c r="Q55" s="461">
        <v>721925</v>
      </c>
      <c r="R55" s="461">
        <v>73955</v>
      </c>
      <c r="S55" s="145">
        <v>178337.91495999999</v>
      </c>
      <c r="T55" s="461">
        <v>125888</v>
      </c>
      <c r="U55" s="145">
        <v>239858</v>
      </c>
      <c r="V55" s="461">
        <v>244995</v>
      </c>
      <c r="W55" s="461">
        <v>272863</v>
      </c>
      <c r="X55" s="461">
        <v>249445</v>
      </c>
      <c r="Y55" s="461">
        <v>362924</v>
      </c>
      <c r="Z55" s="461">
        <v>417092</v>
      </c>
      <c r="AA55" s="461">
        <v>565871</v>
      </c>
      <c r="AB55" s="455"/>
    </row>
    <row r="56" spans="1:28" s="70" customFormat="1">
      <c r="B56" s="133" t="str">
        <f>IF(Sumário!$A$1=FALSE,'PT-ENG'!K68,'PT-ENG'!L68)</f>
        <v>Debêntures - Partes relacionadas</v>
      </c>
      <c r="C56" s="74"/>
      <c r="D56" s="73">
        <v>0</v>
      </c>
      <c r="E56" s="73">
        <v>0</v>
      </c>
      <c r="F56" s="73">
        <v>0</v>
      </c>
      <c r="G56" s="73">
        <v>0</v>
      </c>
      <c r="H56" s="73">
        <v>0</v>
      </c>
      <c r="I56" s="73">
        <v>0</v>
      </c>
      <c r="J56" s="73">
        <v>0</v>
      </c>
      <c r="K56" s="73">
        <v>0</v>
      </c>
      <c r="L56" s="73">
        <v>0</v>
      </c>
      <c r="M56" s="73">
        <v>0</v>
      </c>
      <c r="N56" s="73">
        <v>0</v>
      </c>
      <c r="O56" s="73">
        <v>0</v>
      </c>
      <c r="P56" s="461">
        <v>16865</v>
      </c>
      <c r="Q56" s="461">
        <v>22129</v>
      </c>
      <c r="R56" s="461">
        <v>21990</v>
      </c>
      <c r="S56" s="145">
        <v>21990</v>
      </c>
      <c r="T56" s="461">
        <v>37408</v>
      </c>
      <c r="U56" s="145">
        <v>37408</v>
      </c>
      <c r="V56" s="461">
        <v>32169</v>
      </c>
      <c r="W56" s="461">
        <v>21534</v>
      </c>
      <c r="X56" s="461">
        <v>10918</v>
      </c>
      <c r="Y56" s="461">
        <v>5476</v>
      </c>
      <c r="Z56" s="461">
        <v>0</v>
      </c>
      <c r="AA56" s="461">
        <v>0</v>
      </c>
      <c r="AB56" s="455"/>
    </row>
    <row r="57" spans="1:28" s="70" customFormat="1">
      <c r="B57" s="133" t="str">
        <f>IF(Sumário!$A$1=FALSE,'PT-ENG'!K69,'PT-ENG'!L69)</f>
        <v>Provisão para abandono PC</v>
      </c>
      <c r="C57" s="74"/>
      <c r="D57" s="73"/>
      <c r="E57" s="73"/>
      <c r="F57" s="73"/>
      <c r="G57" s="73"/>
      <c r="H57" s="73"/>
      <c r="I57" s="73"/>
      <c r="J57" s="73"/>
      <c r="K57" s="73"/>
      <c r="L57" s="73"/>
      <c r="M57" s="73"/>
      <c r="N57" s="73"/>
      <c r="O57" s="73"/>
      <c r="P57" s="461"/>
      <c r="Q57" s="461"/>
      <c r="R57" s="461"/>
      <c r="S57" s="145"/>
      <c r="T57" s="461"/>
      <c r="U57" s="145"/>
      <c r="V57" s="461">
        <v>0</v>
      </c>
      <c r="W57" s="461">
        <v>0</v>
      </c>
      <c r="X57" s="461">
        <v>0</v>
      </c>
      <c r="Y57" s="461">
        <v>0</v>
      </c>
      <c r="Z57" s="461">
        <v>0</v>
      </c>
      <c r="AA57" s="461">
        <v>484962</v>
      </c>
      <c r="AB57" s="455"/>
    </row>
    <row r="58" spans="1:28" s="70" customFormat="1">
      <c r="B58" s="133" t="str">
        <f>IF(Sumário!$A$1=FALSE,'PT-ENG'!K70,'PT-ENG'!L70)</f>
        <v>Derivativos</v>
      </c>
      <c r="C58" s="74"/>
      <c r="D58" s="75">
        <v>0</v>
      </c>
      <c r="E58" s="75">
        <v>34349</v>
      </c>
      <c r="F58" s="75">
        <v>82517</v>
      </c>
      <c r="G58" s="75">
        <v>113731</v>
      </c>
      <c r="H58" s="75">
        <v>145571</v>
      </c>
      <c r="I58" s="74">
        <v>115970</v>
      </c>
      <c r="J58" s="461">
        <v>286884</v>
      </c>
      <c r="K58" s="461">
        <v>323118</v>
      </c>
      <c r="L58" s="461">
        <v>51935</v>
      </c>
      <c r="M58" s="461">
        <v>32734</v>
      </c>
      <c r="N58" s="461">
        <v>13011</v>
      </c>
      <c r="O58" s="461">
        <v>2680</v>
      </c>
      <c r="P58" s="461">
        <v>96243</v>
      </c>
      <c r="Q58" s="461">
        <v>17441</v>
      </c>
      <c r="R58" s="461">
        <v>60769</v>
      </c>
      <c r="S58" s="145">
        <v>73792</v>
      </c>
      <c r="T58" s="461">
        <v>58616</v>
      </c>
      <c r="U58" s="145">
        <v>58616</v>
      </c>
      <c r="V58" s="461">
        <v>15784</v>
      </c>
      <c r="W58" s="461">
        <v>22627</v>
      </c>
      <c r="X58" s="461">
        <v>49151</v>
      </c>
      <c r="Y58" s="461">
        <v>22626</v>
      </c>
      <c r="Z58" s="461">
        <v>29188</v>
      </c>
      <c r="AA58" s="461">
        <v>2262</v>
      </c>
      <c r="AB58" s="455"/>
    </row>
    <row r="59" spans="1:28" s="70" customFormat="1">
      <c r="B59" s="133" t="str">
        <f>IF(Sumário!$A$1=FALSE,'PT-ENG'!K71,'PT-ENG'!L71)</f>
        <v>Outras obrigações</v>
      </c>
      <c r="C59" s="74"/>
      <c r="D59" s="75">
        <v>353</v>
      </c>
      <c r="E59" s="75">
        <v>15494</v>
      </c>
      <c r="F59" s="75">
        <v>15751</v>
      </c>
      <c r="G59" s="75">
        <v>16075</v>
      </c>
      <c r="H59" s="75">
        <v>270426</v>
      </c>
      <c r="I59" s="74">
        <v>310370</v>
      </c>
      <c r="J59" s="75">
        <v>256306</v>
      </c>
      <c r="K59" s="75">
        <v>277244</v>
      </c>
      <c r="L59" s="75">
        <v>17773</v>
      </c>
      <c r="M59" s="75">
        <v>24476</v>
      </c>
      <c r="N59" s="75">
        <v>26366</v>
      </c>
      <c r="O59" s="75">
        <v>872804</v>
      </c>
      <c r="P59" s="75">
        <v>24953</v>
      </c>
      <c r="Q59" s="75">
        <v>30894</v>
      </c>
      <c r="R59" s="75">
        <v>31801</v>
      </c>
      <c r="S59" s="146">
        <v>152898</v>
      </c>
      <c r="T59" s="75">
        <v>44220</v>
      </c>
      <c r="U59" s="146">
        <v>162844</v>
      </c>
      <c r="V59" s="75">
        <v>134408</v>
      </c>
      <c r="W59" s="75">
        <v>258123</v>
      </c>
      <c r="X59" s="75">
        <v>255123</v>
      </c>
      <c r="Y59" s="75">
        <v>257284</v>
      </c>
      <c r="Z59" s="461">
        <v>166382</v>
      </c>
      <c r="AA59" s="461">
        <v>320001</v>
      </c>
      <c r="AB59" s="455"/>
    </row>
    <row r="60" spans="1:28" s="460" customFormat="1" ht="15" thickBot="1">
      <c r="A60" s="70"/>
      <c r="B60" s="447" t="str">
        <f>IF(Sumário!$A$1=FALSE,'PT-ENG'!K72,'PT-ENG'!L72)</f>
        <v>Passivos classificados como mantidos para venda</v>
      </c>
      <c r="S60" s="466"/>
      <c r="U60" s="466"/>
      <c r="W60" s="75">
        <v>28172</v>
      </c>
      <c r="X60" s="75">
        <v>32625</v>
      </c>
      <c r="Y60" s="75">
        <v>32625</v>
      </c>
      <c r="Z60" s="461">
        <v>32625</v>
      </c>
      <c r="AA60" s="461">
        <v>24102</v>
      </c>
      <c r="AB60" s="455"/>
    </row>
    <row r="61" spans="1:28" s="70" customFormat="1" ht="16" thickBot="1">
      <c r="B61" s="479" t="str">
        <f>IF(Sumário!$A$1=FALSE,'PT-ENG'!K73,'PT-ENG'!L73)</f>
        <v>Total do passivo circulante</v>
      </c>
      <c r="C61" s="480"/>
      <c r="D61" s="480">
        <f t="shared" ref="D61:M61" si="8">SUM(D43:D59)</f>
        <v>3280</v>
      </c>
      <c r="E61" s="480">
        <f t="shared" si="8"/>
        <v>114511</v>
      </c>
      <c r="F61" s="480">
        <f t="shared" si="8"/>
        <v>169550</v>
      </c>
      <c r="G61" s="480">
        <f t="shared" si="8"/>
        <v>219899</v>
      </c>
      <c r="H61" s="480">
        <f t="shared" si="8"/>
        <v>531588</v>
      </c>
      <c r="I61" s="480">
        <f t="shared" si="8"/>
        <v>566863</v>
      </c>
      <c r="J61" s="480">
        <f t="shared" si="8"/>
        <v>735275</v>
      </c>
      <c r="K61" s="480">
        <f t="shared" si="8"/>
        <v>894669</v>
      </c>
      <c r="L61" s="480">
        <f t="shared" si="8"/>
        <v>976450</v>
      </c>
      <c r="M61" s="480">
        <f t="shared" si="8"/>
        <v>891485</v>
      </c>
      <c r="N61" s="480">
        <f t="shared" ref="N61:AA61" si="9">SUM(N43:N60)</f>
        <v>1245364</v>
      </c>
      <c r="O61" s="480">
        <f t="shared" si="9"/>
        <v>2131263</v>
      </c>
      <c r="P61" s="480">
        <f t="shared" si="9"/>
        <v>2498052</v>
      </c>
      <c r="Q61" s="480">
        <f t="shared" si="9"/>
        <v>3336511</v>
      </c>
      <c r="R61" s="480">
        <f t="shared" si="9"/>
        <v>2807997</v>
      </c>
      <c r="S61" s="481">
        <f t="shared" si="9"/>
        <v>4014442.2492816201</v>
      </c>
      <c r="T61" s="480">
        <f t="shared" si="9"/>
        <v>3010782</v>
      </c>
      <c r="U61" s="481">
        <f t="shared" si="9"/>
        <v>5229142.0583913242</v>
      </c>
      <c r="V61" s="480">
        <f t="shared" si="9"/>
        <v>4231974</v>
      </c>
      <c r="W61" s="480">
        <f t="shared" si="9"/>
        <v>5438248</v>
      </c>
      <c r="X61" s="480">
        <f t="shared" si="9"/>
        <v>5161512</v>
      </c>
      <c r="Y61" s="480">
        <f t="shared" si="9"/>
        <v>5502126.0049999999</v>
      </c>
      <c r="Z61" s="480">
        <f t="shared" si="9"/>
        <v>4858331.5990399998</v>
      </c>
      <c r="AA61" s="480">
        <f t="shared" si="9"/>
        <v>5778075.7874999996</v>
      </c>
      <c r="AB61" s="455"/>
    </row>
    <row r="62" spans="1:28" s="70" customFormat="1">
      <c r="B62" s="447" t="str">
        <f>IF(Sumário!$A$1=FALSE,'PT-ENG'!K74,'PT-ENG'!L74)</f>
        <v xml:space="preserve">Fornecedores </v>
      </c>
      <c r="C62" s="467"/>
      <c r="D62" s="468">
        <v>0</v>
      </c>
      <c r="E62" s="468">
        <v>0</v>
      </c>
      <c r="F62" s="468">
        <v>0</v>
      </c>
      <c r="G62" s="468">
        <v>0</v>
      </c>
      <c r="H62" s="468">
        <v>0</v>
      </c>
      <c r="I62" s="468">
        <v>0</v>
      </c>
      <c r="J62" s="468">
        <v>0</v>
      </c>
      <c r="K62" s="468">
        <v>0</v>
      </c>
      <c r="L62" s="468">
        <v>0</v>
      </c>
      <c r="M62" s="468">
        <v>0</v>
      </c>
      <c r="N62" s="468">
        <v>0</v>
      </c>
      <c r="O62" s="468">
        <v>0</v>
      </c>
      <c r="P62" s="468">
        <v>0</v>
      </c>
      <c r="Q62" s="468">
        <v>0</v>
      </c>
      <c r="R62" s="468">
        <v>0</v>
      </c>
      <c r="S62" s="469">
        <v>0</v>
      </c>
      <c r="T62" s="468">
        <v>0</v>
      </c>
      <c r="U62" s="469">
        <v>0</v>
      </c>
      <c r="V62" s="468">
        <v>704258</v>
      </c>
      <c r="W62" s="468">
        <v>749331</v>
      </c>
      <c r="X62" s="468">
        <v>647453</v>
      </c>
      <c r="Y62" s="468">
        <v>570250</v>
      </c>
      <c r="Z62" s="468">
        <v>727932</v>
      </c>
      <c r="AA62" s="468">
        <v>528154</v>
      </c>
      <c r="AB62" s="455"/>
    </row>
    <row r="63" spans="1:28" s="70" customFormat="1">
      <c r="B63" s="133" t="str">
        <f>IF(Sumário!$A$1=FALSE,'PT-ENG'!K75,'PT-ENG'!L75)</f>
        <v>Empréstimos e financiamentos</v>
      </c>
      <c r="C63" s="74"/>
      <c r="D63" s="461">
        <v>0</v>
      </c>
      <c r="E63" s="461">
        <v>0</v>
      </c>
      <c r="F63" s="461">
        <v>0</v>
      </c>
      <c r="G63" s="461">
        <v>0</v>
      </c>
      <c r="H63" s="461">
        <v>0</v>
      </c>
      <c r="I63" s="461">
        <v>0</v>
      </c>
      <c r="J63" s="461">
        <v>0</v>
      </c>
      <c r="K63" s="461">
        <v>0</v>
      </c>
      <c r="L63" s="461">
        <v>0</v>
      </c>
      <c r="M63" s="461">
        <v>0</v>
      </c>
      <c r="N63" s="461">
        <v>0</v>
      </c>
      <c r="O63" s="461">
        <v>2374542</v>
      </c>
      <c r="P63" s="461">
        <v>2509810</v>
      </c>
      <c r="Q63" s="461">
        <v>2338631</v>
      </c>
      <c r="R63" s="461">
        <v>2556933</v>
      </c>
      <c r="S63" s="145">
        <v>2907206</v>
      </c>
      <c r="T63" s="461">
        <v>3343047</v>
      </c>
      <c r="U63" s="145">
        <v>3724445</v>
      </c>
      <c r="V63" s="461">
        <v>3257779</v>
      </c>
      <c r="W63" s="461">
        <v>3609989</v>
      </c>
      <c r="X63" s="461">
        <v>3477819</v>
      </c>
      <c r="Y63" s="461">
        <v>3123459</v>
      </c>
      <c r="Z63" s="468">
        <v>2983777</v>
      </c>
      <c r="AA63" s="468">
        <v>3096106</v>
      </c>
      <c r="AB63" s="455"/>
    </row>
    <row r="64" spans="1:28" s="70" customFormat="1">
      <c r="B64" s="133" t="str">
        <f>IF(Sumário!$A$1=FALSE,'PT-ENG'!K76,'PT-ENG'!L76)</f>
        <v>Derivativos</v>
      </c>
      <c r="C64" s="71"/>
      <c r="D64" s="470">
        <v>0</v>
      </c>
      <c r="E64" s="470">
        <v>0</v>
      </c>
      <c r="F64" s="470">
        <v>0</v>
      </c>
      <c r="G64" s="470">
        <v>0</v>
      </c>
      <c r="H64" s="470">
        <v>0</v>
      </c>
      <c r="I64" s="470">
        <v>0</v>
      </c>
      <c r="J64" s="470">
        <v>0</v>
      </c>
      <c r="K64" s="470">
        <v>0</v>
      </c>
      <c r="L64" s="470">
        <v>0</v>
      </c>
      <c r="M64" s="470">
        <v>0</v>
      </c>
      <c r="N64" s="470">
        <v>0</v>
      </c>
      <c r="O64" s="470">
        <v>1420</v>
      </c>
      <c r="P64" s="461">
        <v>91360</v>
      </c>
      <c r="Q64" s="461">
        <v>52672</v>
      </c>
      <c r="R64" s="461">
        <v>74508</v>
      </c>
      <c r="S64" s="145">
        <v>87684</v>
      </c>
      <c r="T64" s="461">
        <v>83108</v>
      </c>
      <c r="U64" s="145">
        <v>443026</v>
      </c>
      <c r="V64" s="461">
        <v>30560</v>
      </c>
      <c r="W64" s="461">
        <v>23638</v>
      </c>
      <c r="X64" s="461">
        <v>0</v>
      </c>
      <c r="Y64" s="461">
        <v>25617</v>
      </c>
      <c r="Z64" s="468">
        <v>27179</v>
      </c>
      <c r="AA64" s="468">
        <v>45093</v>
      </c>
      <c r="AB64" s="455"/>
    </row>
    <row r="65" spans="2:28" s="70" customFormat="1">
      <c r="B65" s="133" t="str">
        <f>IF(Sumário!$A$1=FALSE,'PT-ENG'!K77,'PT-ENG'!L77)</f>
        <v>Arrendamentos</v>
      </c>
      <c r="C65" s="74"/>
      <c r="D65" s="74">
        <v>0</v>
      </c>
      <c r="E65" s="75">
        <v>1005</v>
      </c>
      <c r="F65" s="74">
        <v>1892</v>
      </c>
      <c r="G65" s="74">
        <v>13515</v>
      </c>
      <c r="H65" s="74">
        <v>19234</v>
      </c>
      <c r="I65" s="74">
        <v>19035</v>
      </c>
      <c r="J65" s="461">
        <v>18818</v>
      </c>
      <c r="K65" s="461">
        <v>40295</v>
      </c>
      <c r="L65" s="461">
        <v>39406</v>
      </c>
      <c r="M65" s="461">
        <v>37818</v>
      </c>
      <c r="N65" s="461">
        <v>37852</v>
      </c>
      <c r="O65" s="461">
        <v>31772</v>
      </c>
      <c r="P65" s="461">
        <v>29472</v>
      </c>
      <c r="Q65" s="461">
        <v>28813</v>
      </c>
      <c r="R65" s="461">
        <v>24359</v>
      </c>
      <c r="S65" s="145">
        <v>65362</v>
      </c>
      <c r="T65" s="461">
        <v>23383</v>
      </c>
      <c r="U65" s="145">
        <v>70954</v>
      </c>
      <c r="V65" s="461">
        <v>50011</v>
      </c>
      <c r="W65" s="461">
        <v>4150336</v>
      </c>
      <c r="X65" s="461">
        <v>3861370</v>
      </c>
      <c r="Y65" s="461">
        <v>3659875</v>
      </c>
      <c r="Z65" s="468">
        <v>3514199</v>
      </c>
      <c r="AA65" s="468">
        <v>4062392</v>
      </c>
      <c r="AB65" s="455"/>
    </row>
    <row r="66" spans="2:28" s="70" customFormat="1">
      <c r="B66" s="133" t="str">
        <f>IF(Sumário!$A$1=FALSE,'PT-ENG'!K78,'PT-ENG'!L78)</f>
        <v>Imposto de renda e contribuição social diferidos</v>
      </c>
      <c r="C66" s="74"/>
      <c r="D66" s="74">
        <v>14690</v>
      </c>
      <c r="E66" s="75" t="s">
        <v>0</v>
      </c>
      <c r="F66" s="74">
        <v>0</v>
      </c>
      <c r="G66" s="74">
        <v>0</v>
      </c>
      <c r="H66" s="71">
        <v>0</v>
      </c>
      <c r="I66" s="74">
        <v>89447</v>
      </c>
      <c r="J66" s="461">
        <v>85784</v>
      </c>
      <c r="K66" s="461">
        <v>81887</v>
      </c>
      <c r="L66" s="461">
        <v>90843</v>
      </c>
      <c r="M66" s="461">
        <v>79430</v>
      </c>
      <c r="N66" s="461">
        <v>78692</v>
      </c>
      <c r="O66" s="461">
        <v>82049</v>
      </c>
      <c r="P66" s="461">
        <v>69840</v>
      </c>
      <c r="Q66" s="461">
        <v>68288</v>
      </c>
      <c r="R66" s="461">
        <v>66739</v>
      </c>
      <c r="S66" s="145">
        <v>146273</v>
      </c>
      <c r="T66" s="461">
        <v>65103</v>
      </c>
      <c r="U66" s="145">
        <v>97937</v>
      </c>
      <c r="V66" s="461">
        <v>653367</v>
      </c>
      <c r="W66" s="461">
        <v>652212</v>
      </c>
      <c r="X66" s="461">
        <v>640860</v>
      </c>
      <c r="Y66" s="461">
        <v>887636</v>
      </c>
      <c r="Z66" s="468">
        <v>814075.03932000021</v>
      </c>
      <c r="AA66" s="468">
        <v>892630</v>
      </c>
      <c r="AB66" s="455"/>
    </row>
    <row r="67" spans="2:28" s="70" customFormat="1">
      <c r="B67" s="133" t="str">
        <f>IF(Sumário!$A$1=FALSE,'PT-ENG'!K79,'PT-ENG'!L79)</f>
        <v>Provisão para contingências</v>
      </c>
      <c r="C67" s="74"/>
      <c r="D67" s="71">
        <v>3945</v>
      </c>
      <c r="E67" s="75">
        <v>960</v>
      </c>
      <c r="F67" s="74">
        <v>1371</v>
      </c>
      <c r="G67" s="74">
        <v>1932</v>
      </c>
      <c r="H67" s="74">
        <v>2622</v>
      </c>
      <c r="I67" s="74">
        <v>3548</v>
      </c>
      <c r="J67" s="471">
        <v>5454</v>
      </c>
      <c r="K67" s="471">
        <v>5279</v>
      </c>
      <c r="L67" s="471">
        <v>4812</v>
      </c>
      <c r="M67" s="471">
        <v>4013</v>
      </c>
      <c r="N67" s="471">
        <v>3487</v>
      </c>
      <c r="O67" s="471">
        <v>4493</v>
      </c>
      <c r="P67" s="461">
        <v>3667</v>
      </c>
      <c r="Q67" s="461">
        <v>3207</v>
      </c>
      <c r="R67" s="461">
        <v>3351</v>
      </c>
      <c r="S67" s="145">
        <v>3351</v>
      </c>
      <c r="T67" s="461">
        <v>3207</v>
      </c>
      <c r="U67" s="145">
        <v>3207</v>
      </c>
      <c r="V67" s="461">
        <v>3307</v>
      </c>
      <c r="W67" s="461">
        <v>3559</v>
      </c>
      <c r="X67" s="461">
        <v>4045</v>
      </c>
      <c r="Y67" s="461">
        <v>16648</v>
      </c>
      <c r="Z67" s="468">
        <v>23434</v>
      </c>
      <c r="AA67" s="468">
        <v>35597</v>
      </c>
    </row>
    <row r="68" spans="2:28" s="70" customFormat="1">
      <c r="B68" s="133" t="str">
        <f>IF(Sumário!$A$1=FALSE,'PT-ENG'!K80,'PT-ENG'!L80)</f>
        <v>Valores a pagar por aquisições</v>
      </c>
      <c r="C68" s="71"/>
      <c r="D68" s="71"/>
      <c r="E68" s="72"/>
      <c r="F68" s="71"/>
      <c r="G68" s="71">
        <v>0</v>
      </c>
      <c r="H68" s="71">
        <v>0</v>
      </c>
      <c r="I68" s="71">
        <v>0</v>
      </c>
      <c r="J68" s="470">
        <v>0</v>
      </c>
      <c r="K68" s="470">
        <v>0</v>
      </c>
      <c r="L68" s="470">
        <v>256597</v>
      </c>
      <c r="M68" s="470">
        <v>0</v>
      </c>
      <c r="N68" s="470">
        <v>0</v>
      </c>
      <c r="O68" s="470">
        <v>0</v>
      </c>
      <c r="P68" s="461">
        <v>1098200</v>
      </c>
      <c r="Q68" s="461">
        <v>1354641</v>
      </c>
      <c r="R68" s="461">
        <v>1112676</v>
      </c>
      <c r="S68" s="145">
        <v>1112676</v>
      </c>
      <c r="T68" s="461">
        <v>1219078</v>
      </c>
      <c r="U68" s="145">
        <v>1219078</v>
      </c>
      <c r="V68" s="461">
        <v>1279136</v>
      </c>
      <c r="W68" s="461">
        <v>1483356</v>
      </c>
      <c r="X68" s="461">
        <v>833380</v>
      </c>
      <c r="Y68" s="461">
        <v>813808</v>
      </c>
      <c r="Z68" s="468">
        <v>814747</v>
      </c>
      <c r="AA68" s="468">
        <v>817900</v>
      </c>
    </row>
    <row r="69" spans="2:28" s="70" customFormat="1">
      <c r="B69" s="447" t="str">
        <f>IF(Sumário!$A$1=FALSE,'PT-ENG'!K81,'PT-ENG'!L81)</f>
        <v>Obrigações com consórcio</v>
      </c>
      <c r="C69" s="71"/>
      <c r="D69" s="461">
        <v>0</v>
      </c>
      <c r="E69" s="461">
        <v>0</v>
      </c>
      <c r="F69" s="461">
        <v>0</v>
      </c>
      <c r="G69" s="461">
        <v>0</v>
      </c>
      <c r="H69" s="461">
        <v>0</v>
      </c>
      <c r="I69" s="461">
        <v>0</v>
      </c>
      <c r="J69" s="461">
        <v>0</v>
      </c>
      <c r="K69" s="461">
        <v>0</v>
      </c>
      <c r="L69" s="461">
        <v>0</v>
      </c>
      <c r="M69" s="461">
        <v>0</v>
      </c>
      <c r="N69" s="461">
        <v>0</v>
      </c>
      <c r="O69" s="461">
        <v>0</v>
      </c>
      <c r="P69" s="461">
        <v>0</v>
      </c>
      <c r="Q69" s="461">
        <v>0</v>
      </c>
      <c r="R69" s="461">
        <v>0</v>
      </c>
      <c r="S69" s="145">
        <v>57922</v>
      </c>
      <c r="T69" s="461">
        <v>0</v>
      </c>
      <c r="U69" s="145">
        <v>57922</v>
      </c>
      <c r="V69" s="461">
        <v>57922</v>
      </c>
      <c r="W69" s="461">
        <v>0</v>
      </c>
      <c r="X69" s="461">
        <v>0</v>
      </c>
      <c r="Y69" s="461">
        <v>0</v>
      </c>
      <c r="Z69" s="468">
        <v>0</v>
      </c>
      <c r="AA69" s="468">
        <v>0</v>
      </c>
    </row>
    <row r="70" spans="2:28" s="70" customFormat="1">
      <c r="B70" s="133" t="str">
        <f>IF(Sumário!$A$1=FALSE,'PT-ENG'!K82,'PT-ENG'!L82)</f>
        <v>Provisão para abandono</v>
      </c>
      <c r="C70" s="74"/>
      <c r="D70" s="71">
        <v>151444</v>
      </c>
      <c r="E70" s="75">
        <v>282841</v>
      </c>
      <c r="F70" s="74">
        <v>296929</v>
      </c>
      <c r="G70" s="74">
        <v>283499</v>
      </c>
      <c r="H70" s="74">
        <v>452902</v>
      </c>
      <c r="I70" s="71">
        <v>413964</v>
      </c>
      <c r="J70" s="461">
        <v>397903</v>
      </c>
      <c r="K70" s="461">
        <v>892660</v>
      </c>
      <c r="L70" s="461">
        <v>1376087</v>
      </c>
      <c r="M70" s="461">
        <v>1112985</v>
      </c>
      <c r="N70" s="461">
        <v>1127797</v>
      </c>
      <c r="O70" s="461">
        <v>2190216</v>
      </c>
      <c r="P70" s="461">
        <v>2234565</v>
      </c>
      <c r="Q70" s="461">
        <v>1349358</v>
      </c>
      <c r="R70" s="461">
        <v>1398591</v>
      </c>
      <c r="S70" s="145">
        <v>2121326</v>
      </c>
      <c r="T70" s="461">
        <v>1453340</v>
      </c>
      <c r="U70" s="145">
        <v>2274607</v>
      </c>
      <c r="V70" s="461">
        <v>1811043</v>
      </c>
      <c r="W70" s="461">
        <v>3324911</v>
      </c>
      <c r="X70" s="461">
        <v>3652764</v>
      </c>
      <c r="Y70" s="461">
        <v>3668610</v>
      </c>
      <c r="Z70" s="468">
        <v>3762209</v>
      </c>
      <c r="AA70" s="468">
        <v>3236371</v>
      </c>
    </row>
    <row r="71" spans="2:28" s="70" customFormat="1" ht="15.5" customHeight="1">
      <c r="B71" s="133" t="str">
        <f>IF(Sumário!$A$1=FALSE,'PT-ENG'!K83,'PT-ENG'!L83)</f>
        <v>Debêntures</v>
      </c>
      <c r="C71" s="74"/>
      <c r="D71" s="74">
        <v>0</v>
      </c>
      <c r="E71" s="75">
        <v>623219</v>
      </c>
      <c r="F71" s="74">
        <v>703943</v>
      </c>
      <c r="G71" s="74">
        <v>596322</v>
      </c>
      <c r="H71" s="74">
        <v>661485</v>
      </c>
      <c r="I71" s="74">
        <v>47539</v>
      </c>
      <c r="J71" s="461">
        <v>40119</v>
      </c>
      <c r="K71" s="461">
        <v>43811</v>
      </c>
      <c r="L71" s="461">
        <v>926519</v>
      </c>
      <c r="M71" s="461">
        <v>904085</v>
      </c>
      <c r="N71" s="461">
        <v>770500</v>
      </c>
      <c r="O71" s="461">
        <v>5385493</v>
      </c>
      <c r="P71" s="461">
        <v>5411918</v>
      </c>
      <c r="Q71" s="461">
        <v>5962183</v>
      </c>
      <c r="R71" s="461">
        <v>6774822</v>
      </c>
      <c r="S71" s="145">
        <v>8928267</v>
      </c>
      <c r="T71" s="461">
        <v>7459638</v>
      </c>
      <c r="U71" s="145">
        <v>12206107</v>
      </c>
      <c r="V71" s="461">
        <v>12686515</v>
      </c>
      <c r="W71" s="461">
        <v>14392631</v>
      </c>
      <c r="X71" s="461">
        <v>13631702</v>
      </c>
      <c r="Y71" s="461">
        <v>12816672</v>
      </c>
      <c r="Z71" s="468">
        <v>12077618</v>
      </c>
      <c r="AA71" s="468">
        <v>12312316</v>
      </c>
    </row>
    <row r="72" spans="2:28" s="70" customFormat="1">
      <c r="B72" s="133" t="str">
        <f>IF(Sumário!$A$1=FALSE,'PT-ENG'!K84,'PT-ENG'!L84)</f>
        <v>Debêntures - Partes relacionadas</v>
      </c>
      <c r="C72" s="74"/>
      <c r="D72" s="74"/>
      <c r="E72" s="75"/>
      <c r="F72" s="74"/>
      <c r="G72" s="74">
        <v>0</v>
      </c>
      <c r="H72" s="74">
        <v>0</v>
      </c>
      <c r="I72" s="74">
        <v>0</v>
      </c>
      <c r="J72" s="461">
        <v>0</v>
      </c>
      <c r="K72" s="461">
        <v>0</v>
      </c>
      <c r="L72" s="461">
        <v>0</v>
      </c>
      <c r="M72" s="461">
        <v>0</v>
      </c>
      <c r="N72" s="461">
        <v>0</v>
      </c>
      <c r="O72" s="461">
        <v>0</v>
      </c>
      <c r="P72" s="461">
        <v>21429</v>
      </c>
      <c r="Q72" s="461">
        <v>16071</v>
      </c>
      <c r="R72" s="461">
        <v>10718</v>
      </c>
      <c r="S72" s="145">
        <v>10718</v>
      </c>
      <c r="T72" s="461">
        <v>5357</v>
      </c>
      <c r="U72" s="145">
        <v>5357</v>
      </c>
      <c r="V72" s="461">
        <v>0</v>
      </c>
      <c r="W72" s="461">
        <v>0</v>
      </c>
      <c r="X72" s="461">
        <v>0</v>
      </c>
      <c r="Y72" s="461">
        <v>0</v>
      </c>
      <c r="Z72" s="468">
        <v>0</v>
      </c>
      <c r="AA72" s="468">
        <v>0</v>
      </c>
    </row>
    <row r="73" spans="2:28" s="460" customFormat="1" ht="13">
      <c r="B73" s="447" t="str">
        <f>IF(Sumário!$A$1=FALSE,'PT-ENG'!K85,'PT-ENG'!L85)</f>
        <v>Outros impostos a recolher PNC</v>
      </c>
      <c r="S73" s="466"/>
      <c r="U73" s="466"/>
      <c r="W73" s="461">
        <v>6108</v>
      </c>
      <c r="X73" s="461">
        <v>6108</v>
      </c>
      <c r="Y73" s="461">
        <v>6108</v>
      </c>
      <c r="Z73" s="468">
        <v>6108</v>
      </c>
      <c r="AA73" s="468">
        <v>6108</v>
      </c>
    </row>
    <row r="74" spans="2:28" s="70" customFormat="1" ht="15" thickBot="1">
      <c r="B74" s="447" t="str">
        <f>IF(Sumário!$A$1=FALSE,'PT-ENG'!K86,'PT-ENG'!L86)</f>
        <v>Outras obrigações</v>
      </c>
      <c r="C74" s="467"/>
      <c r="D74" s="468">
        <v>9134</v>
      </c>
      <c r="E74" s="75">
        <v>9428</v>
      </c>
      <c r="F74" s="74">
        <v>9230</v>
      </c>
      <c r="G74" s="74">
        <v>9029</v>
      </c>
      <c r="H74" s="74">
        <v>92609</v>
      </c>
      <c r="I74" s="472">
        <v>137640</v>
      </c>
      <c r="J74" s="75">
        <v>119559</v>
      </c>
      <c r="K74" s="75">
        <v>140485</v>
      </c>
      <c r="L74" s="75">
        <v>7719</v>
      </c>
      <c r="M74" s="75">
        <v>600044</v>
      </c>
      <c r="N74" s="75">
        <v>363607</v>
      </c>
      <c r="O74" s="75">
        <v>1160668</v>
      </c>
      <c r="P74" s="461">
        <v>51680</v>
      </c>
      <c r="Q74" s="461">
        <v>44393</v>
      </c>
      <c r="R74" s="461">
        <v>44343</v>
      </c>
      <c r="S74" s="145">
        <v>72884</v>
      </c>
      <c r="T74" s="461">
        <v>50635</v>
      </c>
      <c r="U74" s="145">
        <v>59278</v>
      </c>
      <c r="V74" s="461">
        <f>9012+48038</f>
        <v>57050</v>
      </c>
      <c r="W74" s="461">
        <v>105757</v>
      </c>
      <c r="X74" s="461">
        <v>112879</v>
      </c>
      <c r="Y74" s="461">
        <v>112971</v>
      </c>
      <c r="Z74" s="468">
        <v>127463</v>
      </c>
      <c r="AA74" s="468">
        <v>123344</v>
      </c>
    </row>
    <row r="75" spans="2:28" s="70" customFormat="1" ht="16" thickBot="1">
      <c r="B75" s="479" t="str">
        <f>IF(Sumário!$A$1=FALSE,'PT-ENG'!K87,'PT-ENG'!L87)</f>
        <v>Total do passivo não circulante</v>
      </c>
      <c r="C75" s="480"/>
      <c r="D75" s="480">
        <f t="shared" ref="D75:U75" si="10">SUM(D62:D74)</f>
        <v>179213</v>
      </c>
      <c r="E75" s="480">
        <f t="shared" si="10"/>
        <v>917453</v>
      </c>
      <c r="F75" s="480">
        <f t="shared" si="10"/>
        <v>1013365</v>
      </c>
      <c r="G75" s="480">
        <f t="shared" si="10"/>
        <v>904297</v>
      </c>
      <c r="H75" s="480">
        <f t="shared" si="10"/>
        <v>1228852</v>
      </c>
      <c r="I75" s="480">
        <f t="shared" si="10"/>
        <v>711173</v>
      </c>
      <c r="J75" s="480">
        <f t="shared" si="10"/>
        <v>667637</v>
      </c>
      <c r="K75" s="480">
        <f t="shared" si="10"/>
        <v>1204417</v>
      </c>
      <c r="L75" s="480">
        <f t="shared" si="10"/>
        <v>2701983</v>
      </c>
      <c r="M75" s="480">
        <f t="shared" si="10"/>
        <v>2738375</v>
      </c>
      <c r="N75" s="480">
        <f t="shared" si="10"/>
        <v>2381935</v>
      </c>
      <c r="O75" s="480">
        <f t="shared" si="10"/>
        <v>11230653</v>
      </c>
      <c r="P75" s="480">
        <f t="shared" si="10"/>
        <v>11521941</v>
      </c>
      <c r="Q75" s="480">
        <f t="shared" si="10"/>
        <v>11218257</v>
      </c>
      <c r="R75" s="480">
        <f t="shared" si="10"/>
        <v>12067040</v>
      </c>
      <c r="S75" s="481">
        <f t="shared" si="10"/>
        <v>15513669</v>
      </c>
      <c r="T75" s="480">
        <f t="shared" si="10"/>
        <v>13705896</v>
      </c>
      <c r="U75" s="481">
        <f t="shared" si="10"/>
        <v>20161918</v>
      </c>
      <c r="V75" s="480">
        <f t="shared" ref="V75:AA75" si="11">SUM(V62:V74)</f>
        <v>20590948</v>
      </c>
      <c r="W75" s="480">
        <f t="shared" si="11"/>
        <v>28501828</v>
      </c>
      <c r="X75" s="480">
        <f t="shared" si="11"/>
        <v>26868380</v>
      </c>
      <c r="Y75" s="480">
        <f t="shared" si="11"/>
        <v>25701654</v>
      </c>
      <c r="Z75" s="480">
        <f t="shared" si="11"/>
        <v>24878741.03932</v>
      </c>
      <c r="AA75" s="480">
        <f t="shared" si="11"/>
        <v>25156011</v>
      </c>
      <c r="AB75" s="455"/>
    </row>
    <row r="76" spans="2:28" s="70" customFormat="1">
      <c r="B76" s="133" t="str">
        <f>IF(Sumário!$A$1=FALSE,'PT-ENG'!K88,'PT-ENG'!L88)</f>
        <v>Capital social</v>
      </c>
      <c r="C76" s="74"/>
      <c r="D76" s="74">
        <v>287666</v>
      </c>
      <c r="E76" s="473">
        <v>1228618</v>
      </c>
      <c r="F76" s="74">
        <v>1788120</v>
      </c>
      <c r="G76" s="74">
        <v>1788120</v>
      </c>
      <c r="H76" s="74">
        <v>1788120</v>
      </c>
      <c r="I76" s="468">
        <v>4146616</v>
      </c>
      <c r="J76" s="473">
        <v>4146616</v>
      </c>
      <c r="K76" s="473">
        <v>4146616.2517610001</v>
      </c>
      <c r="L76" s="473">
        <v>4146616</v>
      </c>
      <c r="M76" s="473">
        <v>4154405.6257950002</v>
      </c>
      <c r="N76" s="473">
        <v>4154406</v>
      </c>
      <c r="O76" s="473">
        <v>5054406</v>
      </c>
      <c r="P76" s="473">
        <v>5055783</v>
      </c>
      <c r="Q76" s="473">
        <v>5055783</v>
      </c>
      <c r="R76" s="473">
        <v>5062063</v>
      </c>
      <c r="S76" s="474">
        <v>7140178.6245400002</v>
      </c>
      <c r="T76" s="473">
        <v>5062422</v>
      </c>
      <c r="U76" s="474">
        <v>7140538</v>
      </c>
      <c r="V76" s="473">
        <v>11971561</v>
      </c>
      <c r="W76" s="473">
        <v>11971561</v>
      </c>
      <c r="X76" s="473">
        <v>11971588</v>
      </c>
      <c r="Y76" s="473">
        <v>11971693</v>
      </c>
      <c r="Z76" s="468">
        <v>11977517</v>
      </c>
      <c r="AA76" s="468">
        <v>11977517</v>
      </c>
    </row>
    <row r="77" spans="2:28" s="70" customFormat="1">
      <c r="B77" s="133" t="str">
        <f>IF(Sumário!$A$1=FALSE,'PT-ENG'!K89,'PT-ENG'!L89)</f>
        <v>Reserva de capital</v>
      </c>
      <c r="C77" s="74"/>
      <c r="D77" s="74">
        <v>0</v>
      </c>
      <c r="E77" s="473">
        <v>0</v>
      </c>
      <c r="F77" s="74">
        <v>231028</v>
      </c>
      <c r="G77" s="74">
        <v>224177</v>
      </c>
      <c r="H77" s="74">
        <v>224177</v>
      </c>
      <c r="I77" s="468">
        <v>114976</v>
      </c>
      <c r="J77" s="468">
        <v>125093</v>
      </c>
      <c r="K77" s="468">
        <v>23688</v>
      </c>
      <c r="L77" s="468">
        <v>38852</v>
      </c>
      <c r="M77" s="468">
        <v>37136</v>
      </c>
      <c r="N77" s="468">
        <v>35841</v>
      </c>
      <c r="O77" s="468">
        <v>40949</v>
      </c>
      <c r="P77" s="468">
        <v>44506</v>
      </c>
      <c r="Q77" s="468">
        <v>58138</v>
      </c>
      <c r="R77" s="468">
        <v>62971</v>
      </c>
      <c r="S77" s="469">
        <v>74192</v>
      </c>
      <c r="T77" s="468">
        <v>66626</v>
      </c>
      <c r="U77" s="469">
        <v>81003</v>
      </c>
      <c r="V77" s="468">
        <v>-1177208</v>
      </c>
      <c r="W77" s="468">
        <v>-1193090</v>
      </c>
      <c r="X77" s="468">
        <v>-1192886</v>
      </c>
      <c r="Y77" s="468">
        <v>-1004396</v>
      </c>
      <c r="Z77" s="468">
        <v>-1003357</v>
      </c>
      <c r="AA77" s="468">
        <v>-1000254</v>
      </c>
    </row>
    <row r="78" spans="2:28" s="70" customFormat="1">
      <c r="B78" s="133" t="str">
        <f>IF(Sumário!$A$1=FALSE,'PT-ENG'!K90,'PT-ENG'!L90)</f>
        <v>Reserva de incentivos fiscais</v>
      </c>
      <c r="C78" s="74"/>
      <c r="D78" s="74">
        <v>0</v>
      </c>
      <c r="E78" s="473">
        <v>0</v>
      </c>
      <c r="F78" s="74">
        <v>0</v>
      </c>
      <c r="G78" s="74">
        <v>0</v>
      </c>
      <c r="H78" s="74">
        <v>0</v>
      </c>
      <c r="I78" s="468">
        <v>0</v>
      </c>
      <c r="J78" s="468">
        <v>0</v>
      </c>
      <c r="K78" s="468">
        <v>0</v>
      </c>
      <c r="L78" s="468">
        <v>0</v>
      </c>
      <c r="M78" s="468">
        <v>0</v>
      </c>
      <c r="N78" s="468">
        <v>0</v>
      </c>
      <c r="O78" s="468">
        <v>0</v>
      </c>
      <c r="P78" s="468">
        <v>0</v>
      </c>
      <c r="Q78" s="468">
        <v>0</v>
      </c>
      <c r="R78" s="468">
        <v>0</v>
      </c>
      <c r="S78" s="469">
        <v>0</v>
      </c>
      <c r="T78" s="468">
        <v>0</v>
      </c>
      <c r="U78" s="469">
        <v>0</v>
      </c>
      <c r="V78" s="468">
        <v>0</v>
      </c>
      <c r="W78" s="468">
        <v>0</v>
      </c>
      <c r="X78" s="468">
        <v>0</v>
      </c>
      <c r="Y78" s="468">
        <v>0</v>
      </c>
      <c r="Z78" s="468">
        <v>529106</v>
      </c>
      <c r="AA78" s="468">
        <v>0</v>
      </c>
    </row>
    <row r="79" spans="2:28" s="70" customFormat="1">
      <c r="B79" s="133" t="str">
        <f>IF(Sumário!$A$1=FALSE,'PT-ENG'!K91,'PT-ENG'!L91)</f>
        <v>Reserva de lucros</v>
      </c>
      <c r="C79" s="71"/>
      <c r="D79" s="71"/>
      <c r="E79" s="473"/>
      <c r="F79" s="71"/>
      <c r="G79" s="71"/>
      <c r="H79" s="71"/>
      <c r="I79" s="475"/>
      <c r="J79" s="475"/>
      <c r="K79" s="475"/>
      <c r="L79" s="475"/>
      <c r="M79" s="475"/>
      <c r="N79" s="475"/>
      <c r="O79" s="475"/>
      <c r="P79" s="475"/>
      <c r="Q79" s="475">
        <v>297183</v>
      </c>
      <c r="R79" s="475">
        <v>297183</v>
      </c>
      <c r="S79" s="469">
        <v>2117656.3780399999</v>
      </c>
      <c r="T79" s="475">
        <v>297183</v>
      </c>
      <c r="U79" s="469">
        <v>2117252</v>
      </c>
      <c r="V79" s="475">
        <v>297183</v>
      </c>
      <c r="W79" s="475">
        <v>19487</v>
      </c>
      <c r="X79" s="475">
        <v>0</v>
      </c>
      <c r="Y79" s="475">
        <v>0</v>
      </c>
      <c r="Z79" s="468">
        <v>42866</v>
      </c>
      <c r="AA79" s="468">
        <v>741298.21250000002</v>
      </c>
    </row>
    <row r="80" spans="2:28" s="70" customFormat="1">
      <c r="B80" s="133" t="str">
        <f>IF(Sumário!$A$1=FALSE,'PT-ENG'!K92,'PT-ENG'!L92)</f>
        <v>Ajuste de avaliação patrimonial</v>
      </c>
      <c r="C80" s="74"/>
      <c r="D80" s="74">
        <v>112553</v>
      </c>
      <c r="E80" s="473">
        <v>108980</v>
      </c>
      <c r="F80" s="74">
        <v>107839</v>
      </c>
      <c r="G80" s="74">
        <v>94655</v>
      </c>
      <c r="H80" s="74">
        <v>104354</v>
      </c>
      <c r="I80" s="468">
        <v>115852</v>
      </c>
      <c r="J80" s="468">
        <v>90935</v>
      </c>
      <c r="K80" s="468">
        <v>106873</v>
      </c>
      <c r="L80" s="468">
        <v>105800</v>
      </c>
      <c r="M80" s="468">
        <v>106383</v>
      </c>
      <c r="N80" s="468">
        <v>105239</v>
      </c>
      <c r="O80" s="468">
        <v>83239</v>
      </c>
      <c r="P80" s="468">
        <v>94386</v>
      </c>
      <c r="Q80" s="468">
        <v>81333</v>
      </c>
      <c r="R80" s="468">
        <v>92326</v>
      </c>
      <c r="S80" s="469">
        <v>92326</v>
      </c>
      <c r="T80" s="468">
        <v>118102</v>
      </c>
      <c r="U80" s="469">
        <v>118102</v>
      </c>
      <c r="V80" s="468">
        <v>35722</v>
      </c>
      <c r="W80" s="468">
        <v>357708</v>
      </c>
      <c r="X80" s="468">
        <v>155798</v>
      </c>
      <c r="Y80" s="468">
        <v>17501</v>
      </c>
      <c r="Z80" s="468">
        <v>42889</v>
      </c>
      <c r="AA80" s="468">
        <v>55627</v>
      </c>
    </row>
    <row r="81" spans="2:28" s="70" customFormat="1">
      <c r="B81" s="133" t="str">
        <f>IF(Sumário!$A$1=FALSE,'PT-ENG'!K93,'PT-ENG'!L93)</f>
        <v>Outros resultados abrangentes</v>
      </c>
      <c r="C81" s="74"/>
      <c r="D81" s="74"/>
      <c r="E81" s="473"/>
      <c r="F81" s="74"/>
      <c r="G81" s="74"/>
      <c r="H81" s="74"/>
      <c r="I81" s="468"/>
      <c r="J81" s="468"/>
      <c r="K81" s="468"/>
      <c r="L81" s="468"/>
      <c r="M81" s="468"/>
      <c r="N81" s="468">
        <v>0</v>
      </c>
      <c r="O81" s="468">
        <v>0</v>
      </c>
      <c r="P81" s="468">
        <v>0</v>
      </c>
      <c r="Q81" s="468">
        <v>0</v>
      </c>
      <c r="R81" s="468">
        <v>0</v>
      </c>
      <c r="S81" s="469">
        <v>35127.389850000007</v>
      </c>
      <c r="T81" s="468">
        <v>0</v>
      </c>
      <c r="U81" s="469">
        <v>271819</v>
      </c>
      <c r="V81" s="468">
        <v>0</v>
      </c>
      <c r="W81" s="468">
        <v>0</v>
      </c>
      <c r="X81" s="468">
        <v>0</v>
      </c>
      <c r="Y81" s="468">
        <v>0</v>
      </c>
      <c r="Z81" s="468">
        <v>0</v>
      </c>
      <c r="AA81" s="468">
        <v>0</v>
      </c>
    </row>
    <row r="82" spans="2:28" s="70" customFormat="1" ht="15" thickBot="1">
      <c r="B82" s="133" t="str">
        <f>IF(Sumário!$A$1=FALSE,'PT-ENG'!K94,'PT-ENG'!L94)</f>
        <v>Prejuízo acumulado</v>
      </c>
      <c r="C82" s="467"/>
      <c r="D82" s="468">
        <v>-181855</v>
      </c>
      <c r="E82" s="473">
        <v>-260498</v>
      </c>
      <c r="F82" s="468">
        <v>-304472</v>
      </c>
      <c r="G82" s="468">
        <v>-288514</v>
      </c>
      <c r="H82" s="74">
        <v>-294287</v>
      </c>
      <c r="I82" s="468">
        <v>-269554</v>
      </c>
      <c r="J82" s="468">
        <v>-561671</v>
      </c>
      <c r="K82" s="468">
        <v>-397207</v>
      </c>
      <c r="L82" s="468">
        <v>27515</v>
      </c>
      <c r="M82" s="468">
        <v>-15486</v>
      </c>
      <c r="N82" s="468">
        <v>-2795</v>
      </c>
      <c r="O82" s="468">
        <v>74222</v>
      </c>
      <c r="P82" s="468">
        <v>-9267</v>
      </c>
      <c r="Q82" s="476" t="s">
        <v>0</v>
      </c>
      <c r="R82" s="476">
        <v>-235623</v>
      </c>
      <c r="S82" s="477">
        <v>-26432.362382961001</v>
      </c>
      <c r="T82" s="476">
        <v>-600268</v>
      </c>
      <c r="U82" s="477">
        <v>-610153.92742209998</v>
      </c>
      <c r="V82" s="476">
        <v>118457</v>
      </c>
      <c r="W82" s="476">
        <v>-631995</v>
      </c>
      <c r="X82" s="476">
        <v>216666</v>
      </c>
      <c r="Y82" s="476">
        <v>1265721</v>
      </c>
      <c r="Z82" s="468">
        <v>814447</v>
      </c>
      <c r="AA82" s="468">
        <v>0</v>
      </c>
    </row>
    <row r="83" spans="2:28" s="70" customFormat="1" ht="16" thickBot="1">
      <c r="B83" s="479" t="str">
        <f>IF(Sumário!$A$1=FALSE,'PT-ENG'!K95,'PT-ENG'!L95)</f>
        <v>Total patrimônio líquido atribuível aos proprietários da empresa</v>
      </c>
      <c r="C83" s="480"/>
      <c r="D83" s="480">
        <f>SUM(D76:D82)</f>
        <v>218364</v>
      </c>
      <c r="E83" s="480">
        <f>SUM(E76:E82)</f>
        <v>1077100</v>
      </c>
      <c r="F83" s="480">
        <f>SUM(F76:F82)</f>
        <v>1822515</v>
      </c>
      <c r="G83" s="480">
        <f>SUM(G76:G82)</f>
        <v>1818438</v>
      </c>
      <c r="H83" s="480">
        <v>1822364</v>
      </c>
      <c r="I83" s="480">
        <f t="shared" ref="I83:N83" si="12">SUM(I76:I82)</f>
        <v>4107890</v>
      </c>
      <c r="J83" s="480">
        <f t="shared" si="12"/>
        <v>3800973</v>
      </c>
      <c r="K83" s="480">
        <f t="shared" si="12"/>
        <v>3879970.2517610006</v>
      </c>
      <c r="L83" s="480">
        <f t="shared" si="12"/>
        <v>4318783</v>
      </c>
      <c r="M83" s="480">
        <f t="shared" si="12"/>
        <v>4282438.6257950002</v>
      </c>
      <c r="N83" s="480">
        <f t="shared" si="12"/>
        <v>4292691</v>
      </c>
      <c r="O83" s="480">
        <f t="shared" ref="O83:V83" si="13">SUM(O76:O82)</f>
        <v>5252816</v>
      </c>
      <c r="P83" s="480">
        <f t="shared" si="13"/>
        <v>5185408</v>
      </c>
      <c r="Q83" s="480">
        <f t="shared" si="13"/>
        <v>5492437</v>
      </c>
      <c r="R83" s="480">
        <f t="shared" si="13"/>
        <v>5278920</v>
      </c>
      <c r="S83" s="481">
        <f t="shared" si="13"/>
        <v>9433048.0300470386</v>
      </c>
      <c r="T83" s="480">
        <f t="shared" si="13"/>
        <v>4944065</v>
      </c>
      <c r="U83" s="481">
        <f t="shared" si="13"/>
        <v>9118560.0725778993</v>
      </c>
      <c r="V83" s="480">
        <f t="shared" si="13"/>
        <v>11245715</v>
      </c>
      <c r="W83" s="480">
        <f>SUM(W76:W82)</f>
        <v>10523671</v>
      </c>
      <c r="X83" s="480">
        <f>ROUND(SUM(X76:X82),0)</f>
        <v>11151166</v>
      </c>
      <c r="Y83" s="480">
        <f>ROUND(SUM(Y76:Y82),0)</f>
        <v>12250519</v>
      </c>
      <c r="Z83" s="480">
        <f>ROUND(SUM(Z76:Z82),0)</f>
        <v>12403468</v>
      </c>
      <c r="AA83" s="480">
        <f>ROUND(SUM(AA76:AA82),0)</f>
        <v>11774188</v>
      </c>
      <c r="AB83" s="455"/>
    </row>
    <row r="84" spans="2:28" s="70" customFormat="1" ht="15" thickBot="1">
      <c r="B84" s="447" t="str">
        <f>IF(Sumário!$A$1=FALSE,'PT-ENG'!K96,'PT-ENG'!L96)</f>
        <v>Participação de acionistas não controladores</v>
      </c>
      <c r="C84" s="467"/>
      <c r="D84" s="468">
        <v>0</v>
      </c>
      <c r="E84" s="468">
        <v>0</v>
      </c>
      <c r="F84" s="468">
        <v>0</v>
      </c>
      <c r="G84" s="468">
        <v>80838</v>
      </c>
      <c r="H84" s="74">
        <v>72509</v>
      </c>
      <c r="I84" s="468">
        <v>67555</v>
      </c>
      <c r="J84" s="468">
        <v>24497</v>
      </c>
      <c r="K84" s="468">
        <v>3754</v>
      </c>
      <c r="L84" s="468">
        <v>54806</v>
      </c>
      <c r="M84" s="468">
        <v>58836</v>
      </c>
      <c r="N84" s="468">
        <v>62248</v>
      </c>
      <c r="O84" s="468">
        <v>64619</v>
      </c>
      <c r="P84" s="468">
        <v>70655</v>
      </c>
      <c r="Q84" s="468">
        <v>72653</v>
      </c>
      <c r="R84" s="468">
        <v>78390</v>
      </c>
      <c r="S84" s="469">
        <v>78390</v>
      </c>
      <c r="T84" s="468">
        <v>79980</v>
      </c>
      <c r="U84" s="469">
        <v>79980</v>
      </c>
      <c r="V84" s="468">
        <v>0</v>
      </c>
      <c r="W84" s="468">
        <v>0</v>
      </c>
      <c r="X84" s="468">
        <v>0</v>
      </c>
      <c r="Y84" s="468">
        <v>0</v>
      </c>
      <c r="Z84" s="468">
        <v>0</v>
      </c>
      <c r="AA84" s="468">
        <v>0</v>
      </c>
    </row>
    <row r="85" spans="2:28" s="70" customFormat="1" ht="16" thickBot="1">
      <c r="B85" s="479" t="str">
        <f>IF(Sumário!$A$1=FALSE,'PT-ENG'!K97,'PT-ENG'!L97)</f>
        <v>Patrimônio líquido</v>
      </c>
      <c r="C85" s="480"/>
      <c r="D85" s="480">
        <f>D83+D84</f>
        <v>218364</v>
      </c>
      <c r="E85" s="480">
        <f>E83+E84</f>
        <v>1077100</v>
      </c>
      <c r="F85" s="480">
        <f>F83+F84</f>
        <v>1822515</v>
      </c>
      <c r="G85" s="480">
        <f>G83+G84</f>
        <v>1899276</v>
      </c>
      <c r="H85" s="480">
        <v>1894873</v>
      </c>
      <c r="I85" s="480">
        <f t="shared" ref="I85:Y85" si="14">I83+I84</f>
        <v>4175445</v>
      </c>
      <c r="J85" s="480">
        <f t="shared" si="14"/>
        <v>3825470</v>
      </c>
      <c r="K85" s="480">
        <f t="shared" si="14"/>
        <v>3883724.2517610006</v>
      </c>
      <c r="L85" s="480">
        <f t="shared" si="14"/>
        <v>4373589</v>
      </c>
      <c r="M85" s="480">
        <f t="shared" si="14"/>
        <v>4341274.6257950002</v>
      </c>
      <c r="N85" s="480">
        <f t="shared" si="14"/>
        <v>4354939</v>
      </c>
      <c r="O85" s="480">
        <f t="shared" si="14"/>
        <v>5317435</v>
      </c>
      <c r="P85" s="480">
        <f t="shared" si="14"/>
        <v>5256063</v>
      </c>
      <c r="Q85" s="480">
        <f t="shared" si="14"/>
        <v>5565090</v>
      </c>
      <c r="R85" s="480">
        <f t="shared" si="14"/>
        <v>5357310</v>
      </c>
      <c r="S85" s="481">
        <f t="shared" si="14"/>
        <v>9511438.0300470386</v>
      </c>
      <c r="T85" s="480">
        <f t="shared" si="14"/>
        <v>5024045</v>
      </c>
      <c r="U85" s="481">
        <f t="shared" si="14"/>
        <v>9198540.0725778993</v>
      </c>
      <c r="V85" s="480">
        <f t="shared" si="14"/>
        <v>11245715</v>
      </c>
      <c r="W85" s="480">
        <f t="shared" si="14"/>
        <v>10523671</v>
      </c>
      <c r="X85" s="480">
        <f t="shared" si="14"/>
        <v>11151166</v>
      </c>
      <c r="Y85" s="480">
        <f t="shared" si="14"/>
        <v>12250519</v>
      </c>
      <c r="Z85" s="480">
        <f t="shared" ref="Z85" si="15">Z83+Z84</f>
        <v>12403468</v>
      </c>
      <c r="AA85" s="480">
        <f>AA83+AA84</f>
        <v>11774188</v>
      </c>
      <c r="AB85" s="455"/>
    </row>
    <row r="86" spans="2:28" s="70" customFormat="1" ht="16" thickBot="1">
      <c r="B86" s="479" t="str">
        <f>IF(Sumário!$A$1=FALSE,'PT-ENG'!K98,'PT-ENG'!L98)</f>
        <v>Total do passivo e patrimônio líquido</v>
      </c>
      <c r="C86" s="480"/>
      <c r="D86" s="480">
        <f>D85+D75+D61</f>
        <v>400857</v>
      </c>
      <c r="E86" s="480">
        <f>E85+E75+E61</f>
        <v>2109064</v>
      </c>
      <c r="F86" s="480">
        <f>F85+F75+F61</f>
        <v>3005430</v>
      </c>
      <c r="G86" s="480">
        <f>G85+G75+G61</f>
        <v>3023472</v>
      </c>
      <c r="H86" s="480">
        <v>3655313</v>
      </c>
      <c r="I86" s="480">
        <f t="shared" ref="I86:Y86" si="16">I85+I75+I61</f>
        <v>5453481</v>
      </c>
      <c r="J86" s="480">
        <f t="shared" si="16"/>
        <v>5228382</v>
      </c>
      <c r="K86" s="480">
        <f t="shared" si="16"/>
        <v>5982810.2517610006</v>
      </c>
      <c r="L86" s="480">
        <f t="shared" si="16"/>
        <v>8052022</v>
      </c>
      <c r="M86" s="480">
        <f t="shared" si="16"/>
        <v>7971134.6257950002</v>
      </c>
      <c r="N86" s="480">
        <f t="shared" si="16"/>
        <v>7982238</v>
      </c>
      <c r="O86" s="480">
        <f t="shared" si="16"/>
        <v>18679351</v>
      </c>
      <c r="P86" s="480">
        <f t="shared" si="16"/>
        <v>19276056</v>
      </c>
      <c r="Q86" s="480">
        <f t="shared" si="16"/>
        <v>20119858</v>
      </c>
      <c r="R86" s="480">
        <f t="shared" si="16"/>
        <v>20232347</v>
      </c>
      <c r="S86" s="481">
        <f t="shared" si="16"/>
        <v>29039549.279328655</v>
      </c>
      <c r="T86" s="480">
        <f t="shared" si="16"/>
        <v>21740723</v>
      </c>
      <c r="U86" s="481">
        <f t="shared" si="16"/>
        <v>34589600.130969226</v>
      </c>
      <c r="V86" s="480">
        <f t="shared" si="16"/>
        <v>36068637</v>
      </c>
      <c r="W86" s="480">
        <f t="shared" si="16"/>
        <v>44463747</v>
      </c>
      <c r="X86" s="480">
        <f t="shared" si="16"/>
        <v>43181058</v>
      </c>
      <c r="Y86" s="480">
        <f t="shared" si="16"/>
        <v>43454299.005000003</v>
      </c>
      <c r="Z86" s="480">
        <f t="shared" ref="Z86" si="17">Z85+Z75+Z61</f>
        <v>42140540.638360001</v>
      </c>
      <c r="AA86" s="480">
        <f>AA85+AA75+AA61</f>
        <v>42708274.787500001</v>
      </c>
      <c r="AB86" s="455"/>
    </row>
    <row r="87" spans="2:28" s="70" customFormat="1">
      <c r="B87" s="398"/>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row>
    <row r="88" spans="2:28" s="70" customFormat="1" ht="189" customHeight="1">
      <c r="B88" s="478" t="str">
        <f>IF(Sumário!$A$1=FALSE,'PT-ENG'!K100,'PT-ENG'!L100)</f>
        <v>(1) Os resultados descritos no ITR contemplam resultados da 3R e da Enauta consolidados a partir de 1º de agosto de 2024, e consideram, portanto, três meses de resultados da 3R e dois meses de resultados da Enauta. Para efeitos comparativos, demonstraremos resultados proforma trimestrais, somando os resultados das duas companhias, entre o 1T24 e o 3T24, e incluindo, portanto, os resultados apurados pela Enauta no mês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caso fosse concluída em 1º de janeiro de 2024, assim como os dados quantitativos operacionais não fizeram parte do escopo de revisão dos auditores.</v>
      </c>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row>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ltText="English">
                <anchor moveWithCells="1">
                  <from>
                    <xdr:col>1</xdr:col>
                    <xdr:colOff>1333500</xdr:colOff>
                    <xdr:row>1</xdr:row>
                    <xdr:rowOff>349250</xdr:rowOff>
                  </from>
                  <to>
                    <xdr:col>1</xdr:col>
                    <xdr:colOff>2292350</xdr:colOff>
                    <xdr:row>3</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0D35-8E76-4E95-A63E-CD20D86F7530}">
  <sheetPr>
    <tabColor theme="1"/>
  </sheetPr>
  <dimension ref="A1:AK58"/>
  <sheetViews>
    <sheetView showGridLines="0" zoomScaleNormal="100" workbookViewId="0">
      <pane xSplit="2" ySplit="5" topLeftCell="AA46" activePane="bottomRight" state="frozen"/>
      <selection activeCell="AJ54" sqref="AJ54"/>
      <selection pane="topRight" activeCell="AJ54" sqref="AJ54"/>
      <selection pane="bottomLeft" activeCell="AJ54" sqref="AJ54"/>
      <selection pane="bottomRight" activeCell="AJ54" sqref="AJ54"/>
    </sheetView>
  </sheetViews>
  <sheetFormatPr defaultRowHeight="14.5" outlineLevelRow="2" outlineLevelCol="1"/>
  <cols>
    <col min="1" max="1" width="3.54296875" customWidth="1"/>
    <col min="2" max="2" width="67.90625" customWidth="1"/>
    <col min="3" max="3" width="1.54296875" customWidth="1"/>
    <col min="4" max="13" width="12.54296875" hidden="1" customWidth="1" outlineLevel="1"/>
    <col min="14" max="14" width="12.54296875" customWidth="1" collapsed="1"/>
    <col min="15" max="17" width="12.54296875" customWidth="1"/>
    <col min="18" max="18" width="13.08984375" bestFit="1" customWidth="1"/>
    <col min="19" max="28" width="12.54296875" customWidth="1"/>
    <col min="29" max="29" width="3.36328125" style="37" customWidth="1"/>
    <col min="30" max="33" width="12.81640625" customWidth="1"/>
    <col min="34" max="34" width="12.08984375" customWidth="1"/>
    <col min="35" max="35" width="12.81640625" customWidth="1"/>
    <col min="36" max="36" width="12.6328125" bestFit="1" customWidth="1"/>
    <col min="37" max="37" width="12.08984375" bestFit="1" customWidth="1"/>
  </cols>
  <sheetData>
    <row r="1" spans="1:36">
      <c r="A1" s="64"/>
      <c r="X1" s="46"/>
      <c r="Y1" s="7"/>
      <c r="AC1"/>
    </row>
    <row r="2" spans="1:36" ht="21">
      <c r="B2" s="68" t="str">
        <f>IF(Sumário!$A$1=FALSE,'PT-ENG'!C18,'PT-ENG'!D18)</f>
        <v>Demonstração de Resultados¹</v>
      </c>
      <c r="AC2"/>
      <c r="AF2" s="34"/>
    </row>
    <row r="3" spans="1:36">
      <c r="B3" s="148"/>
      <c r="D3" s="7"/>
      <c r="E3" s="7"/>
      <c r="F3" s="7"/>
      <c r="G3" s="7"/>
      <c r="H3" s="7"/>
      <c r="I3" s="7"/>
      <c r="J3" s="7"/>
      <c r="K3" s="7"/>
      <c r="L3" s="7"/>
      <c r="M3" s="7"/>
      <c r="N3" s="7"/>
      <c r="AC3"/>
      <c r="AF3" s="34"/>
    </row>
    <row r="4" spans="1:36" ht="27" customHeight="1">
      <c r="B4" s="68"/>
      <c r="D4" s="29"/>
      <c r="E4" s="29"/>
      <c r="F4" s="29"/>
      <c r="G4" s="29"/>
      <c r="H4" s="69"/>
      <c r="I4" s="29"/>
      <c r="J4" s="29"/>
      <c r="K4" s="29"/>
      <c r="L4" s="29"/>
      <c r="M4" s="29"/>
      <c r="N4" s="29"/>
      <c r="O4" s="29"/>
      <c r="P4" s="29"/>
      <c r="Q4" s="29"/>
      <c r="R4" s="29"/>
      <c r="S4" s="29"/>
      <c r="U4" s="29"/>
      <c r="V4" s="29"/>
      <c r="W4" s="29"/>
      <c r="X4" s="29"/>
      <c r="Y4" s="29"/>
      <c r="AC4"/>
    </row>
    <row r="5" spans="1:36" ht="29.5" thickBot="1">
      <c r="B5" s="440" t="str">
        <f>IF(Sumário!$A$1=FALSE,'PT-ENG'!$N17,'PT-ENG'!$O17)</f>
        <v>(em milhares de reais)</v>
      </c>
      <c r="C5" s="486"/>
      <c r="D5" s="487" t="str">
        <f>IF(Sumário!$A$1=FALSE,'PT-ENG'!D$5,'PT-ENG'!D$6)</f>
        <v>3T20</v>
      </c>
      <c r="E5" s="487" t="str">
        <f>IF(Sumário!$A$1=FALSE,'PT-ENG'!E$5,'PT-ENG'!E$6)</f>
        <v>4T20</v>
      </c>
      <c r="F5" s="487" t="str">
        <f>IF(Sumário!$A$1=FALSE,'PT-ENG'!F$5,'PT-ENG'!F$6)</f>
        <v>1T21</v>
      </c>
      <c r="G5" s="487" t="str">
        <f>IF(Sumário!$A$1=FALSE,'PT-ENG'!G$5,'PT-ENG'!G$6)</f>
        <v>2T21</v>
      </c>
      <c r="H5" s="487" t="str">
        <f>IF(Sumário!$A$1=FALSE,'PT-ENG'!H$5,'PT-ENG'!H$6)</f>
        <v>3T21</v>
      </c>
      <c r="I5" s="487" t="str">
        <f>IF(Sumário!$A$1=FALSE,'PT-ENG'!I$5,'PT-ENG'!I$6)</f>
        <v>4T21</v>
      </c>
      <c r="J5" s="487" t="str">
        <f>IF(Sumário!$A$1=FALSE,'PT-ENG'!J$5,'PT-ENG'!J$6)</f>
        <v>1T22</v>
      </c>
      <c r="K5" s="487" t="str">
        <f>IF(Sumário!$A$1=FALSE,'PT-ENG'!K$5,'PT-ENG'!K$6)</f>
        <v>2T22</v>
      </c>
      <c r="L5" s="487" t="str">
        <f>IF(Sumário!$A$1=FALSE,'PT-ENG'!L$5,'PT-ENG'!L$6)</f>
        <v>3T22</v>
      </c>
      <c r="M5" s="487" t="str">
        <f>IF(Sumário!$A$1=FALSE,'PT-ENG'!M$5,'PT-ENG'!M$6)</f>
        <v>4T22</v>
      </c>
      <c r="N5" s="487" t="str">
        <f>IF(Sumário!$A$1=FALSE,'PT-ENG'!N$5,'PT-ENG'!N$6)</f>
        <v>1T23</v>
      </c>
      <c r="O5" s="487" t="str">
        <f>IF(Sumário!$A$1=FALSE,'PT-ENG'!O$5,'PT-ENG'!O$6)</f>
        <v>2T23</v>
      </c>
      <c r="P5" s="487" t="str">
        <f>IF(Sumário!$A$1=FALSE,'PT-ENG'!P$5,'PT-ENG'!P$6)</f>
        <v>3T23</v>
      </c>
      <c r="Q5" s="487" t="str">
        <f>IF(Sumário!$A$1=FALSE,'PT-ENG'!Q$5,'PT-ENG'!Q$6)</f>
        <v>4T23</v>
      </c>
      <c r="R5" s="487" t="str">
        <f>IF(Sumário!$A$1=FALSE,'PT-ENG'!R$5,'PT-ENG'!R$6)</f>
        <v>1T24</v>
      </c>
      <c r="S5" s="502" t="str">
        <f>IF(Sumário!$A$1=FALSE,'PT-ENG'!S$5,'PT-ENG'!S$6)</f>
        <v>1T24 
Proforma¹</v>
      </c>
      <c r="T5" s="487" t="str">
        <f>IF(Sumário!$A$1=FALSE,'PT-ENG'!T$5,'PT-ENG'!T$6)</f>
        <v>2T24</v>
      </c>
      <c r="U5" s="502" t="str">
        <f>IF(Sumário!$A$1=FALSE,'PT-ENG'!U$5,'PT-ENG'!U$6)</f>
        <v>2T24 
Proforma¹</v>
      </c>
      <c r="V5" s="487" t="str">
        <f>IF(Sumário!$A$1=FALSE,'PT-ENG'!V$5,'PT-ENG'!V$6)</f>
        <v>3T24</v>
      </c>
      <c r="W5" s="502" t="str">
        <f>IF(Sumário!$A$1=FALSE,'PT-ENG'!W$5,'PT-ENG'!W$6)</f>
        <v>3T24 
Proforma¹</v>
      </c>
      <c r="X5" s="487" t="str">
        <f>IF(Sumário!$A$1=FALSE,'PT-ENG'!X$5,'PT-ENG'!X$6)</f>
        <v>4T24</v>
      </c>
      <c r="Y5" s="487" t="str">
        <f>IF(Sumário!$A$1=FALSE,'PT-ENG'!Y$5,'PT-ENG'!Y$6)</f>
        <v>1T25</v>
      </c>
      <c r="Z5" s="487" t="str">
        <f>IF(Sumário!$A$1=FALSE,'PT-ENG'!Z$5,'PT-ENG'!Z$6)</f>
        <v>2T25</v>
      </c>
      <c r="AA5" s="487" t="str">
        <f>IF(Sumário!$A$1=FALSE,'PT-ENG'!AA$5,'PT-ENG'!AA$6)</f>
        <v>3T25</v>
      </c>
      <c r="AB5" s="487" t="str">
        <f>IF(Sumário!$A$1=FALSE,'PT-ENG'!AB$5,'PT-ENG'!AB$6)</f>
        <v>4T25</v>
      </c>
      <c r="AD5" s="487">
        <v>2021</v>
      </c>
      <c r="AE5" s="487">
        <v>2022</v>
      </c>
      <c r="AF5" s="487">
        <v>2023</v>
      </c>
      <c r="AG5" s="487">
        <v>2024</v>
      </c>
      <c r="AH5" s="488" t="s">
        <v>834</v>
      </c>
      <c r="AI5" s="487">
        <v>2025</v>
      </c>
    </row>
    <row r="6" spans="1:36">
      <c r="B6" s="494" t="str">
        <f>IF(Sumário!$A$1=FALSE,'PT-ENG'!$N18,'PT-ENG'!$O18)</f>
        <v>Receita líquida</v>
      </c>
      <c r="C6" s="11"/>
      <c r="D6" s="20">
        <v>81682</v>
      </c>
      <c r="E6" s="11">
        <v>85241.793369999999</v>
      </c>
      <c r="F6" s="11">
        <v>132800</v>
      </c>
      <c r="G6" s="11">
        <v>152801</v>
      </c>
      <c r="H6" s="11">
        <v>192182</v>
      </c>
      <c r="I6" s="11">
        <v>250016</v>
      </c>
      <c r="J6" s="11">
        <v>375294.37464000005</v>
      </c>
      <c r="K6" s="11">
        <v>399624</v>
      </c>
      <c r="L6" s="11">
        <v>502374</v>
      </c>
      <c r="M6" s="11">
        <v>445130</v>
      </c>
      <c r="N6" s="11">
        <v>573698</v>
      </c>
      <c r="O6" s="11">
        <v>836582</v>
      </c>
      <c r="P6" s="11">
        <v>2360259</v>
      </c>
      <c r="Q6" s="11">
        <f>SUM(Q7:Q10)</f>
        <v>1849450.6913264655</v>
      </c>
      <c r="R6" s="11">
        <f>SUM(R7:R10)</f>
        <v>2007600.60522</v>
      </c>
      <c r="S6" s="489">
        <v>2823562.0960299997</v>
      </c>
      <c r="T6" s="11">
        <v>2575360.9623600002</v>
      </c>
      <c r="U6" s="489">
        <v>3129116.1978700003</v>
      </c>
      <c r="V6" s="11">
        <v>2193642.0465799998</v>
      </c>
      <c r="W6" s="489">
        <v>2193508.0827699997</v>
      </c>
      <c r="X6" s="11">
        <v>1949757.77467</v>
      </c>
      <c r="Y6" s="11">
        <v>2874319</v>
      </c>
      <c r="Z6" s="11">
        <v>3142371</v>
      </c>
      <c r="AA6" s="11">
        <v>3058639</v>
      </c>
      <c r="AB6" s="11">
        <v>2547662.3049894897</v>
      </c>
      <c r="AD6" s="11">
        <v>727799</v>
      </c>
      <c r="AE6" s="11">
        <v>1722422.3746400001</v>
      </c>
      <c r="AF6" s="11">
        <v>5619989.6913264655</v>
      </c>
      <c r="AG6" s="11">
        <v>8726361.3888300005</v>
      </c>
      <c r="AH6" s="489">
        <f>SUM(S6+U6+W6+X6)</f>
        <v>10095944.151339998</v>
      </c>
      <c r="AI6" s="11">
        <f t="shared" ref="AI6:AI16" si="0">SUM(Y6:AB6)</f>
        <v>11622991.304989491</v>
      </c>
    </row>
    <row r="7" spans="1:36">
      <c r="B7" s="31" t="str">
        <f>IF(Sumário!$A$1=FALSE,'PT-ENG'!$N19,'PT-ENG'!$O19)</f>
        <v>Receita de óleo, líquida</v>
      </c>
      <c r="C7" s="16"/>
      <c r="D7" s="16">
        <v>72431</v>
      </c>
      <c r="E7" s="16">
        <v>77024.765090000001</v>
      </c>
      <c r="F7" s="16">
        <v>122022</v>
      </c>
      <c r="G7" s="16">
        <v>147576</v>
      </c>
      <c r="H7" s="16">
        <v>184443</v>
      </c>
      <c r="I7" s="16">
        <v>241134</v>
      </c>
      <c r="J7" s="16">
        <v>347298</v>
      </c>
      <c r="K7" s="16">
        <v>365910</v>
      </c>
      <c r="L7" s="16">
        <v>386138</v>
      </c>
      <c r="M7" s="16">
        <v>305878</v>
      </c>
      <c r="N7" s="16">
        <v>450093</v>
      </c>
      <c r="O7" s="16">
        <v>445158.57030000008</v>
      </c>
      <c r="P7" s="16">
        <v>690266.09862000006</v>
      </c>
      <c r="Q7" s="16">
        <v>1058180.721186466</v>
      </c>
      <c r="R7" s="16">
        <v>427594.89104999998</v>
      </c>
      <c r="S7" s="149">
        <v>1182263.3495</v>
      </c>
      <c r="T7" s="16">
        <v>720036.03146999981</v>
      </c>
      <c r="U7" s="149">
        <v>1273791.2669800001</v>
      </c>
      <c r="V7" s="16">
        <v>502560.43966000003</v>
      </c>
      <c r="W7" s="149">
        <v>502426.47585000005</v>
      </c>
      <c r="X7" s="16">
        <v>262513.90236000007</v>
      </c>
      <c r="Y7" s="16">
        <v>1199745</v>
      </c>
      <c r="Z7" s="16">
        <v>1541005</v>
      </c>
      <c r="AA7" s="16">
        <v>1449021</v>
      </c>
      <c r="AB7" s="16">
        <v>1088904.0069994901</v>
      </c>
      <c r="AD7" s="10">
        <v>695175</v>
      </c>
      <c r="AE7" s="10">
        <v>1405224</v>
      </c>
      <c r="AF7" s="10">
        <v>2643698.3901064661</v>
      </c>
      <c r="AG7" s="10">
        <v>1912705.2645399999</v>
      </c>
      <c r="AH7" s="149">
        <f t="shared" ref="AH7:AH53" si="1">SUM(S7+U7+W7+X7)</f>
        <v>3220994.9946900005</v>
      </c>
      <c r="AI7" s="10">
        <f t="shared" si="0"/>
        <v>5278675.0069994899</v>
      </c>
    </row>
    <row r="8" spans="1:36">
      <c r="B8" s="31" t="str">
        <f>IF(Sumário!$A$1=FALSE,'PT-ENG'!$N20,'PT-ENG'!$O20)</f>
        <v>Receita de gás, líquida</v>
      </c>
      <c r="C8" s="16"/>
      <c r="D8" s="16">
        <v>9251</v>
      </c>
      <c r="E8" s="16">
        <v>8217.0282799999986</v>
      </c>
      <c r="F8" s="16">
        <v>10778</v>
      </c>
      <c r="G8" s="16">
        <v>5225</v>
      </c>
      <c r="H8" s="16">
        <v>7739</v>
      </c>
      <c r="I8" s="16">
        <v>8882</v>
      </c>
      <c r="J8" s="16">
        <v>27996</v>
      </c>
      <c r="K8" s="16">
        <v>33714</v>
      </c>
      <c r="L8" s="16">
        <v>116236</v>
      </c>
      <c r="M8" s="16">
        <v>137249</v>
      </c>
      <c r="N8" s="16">
        <v>122977</v>
      </c>
      <c r="O8" s="16">
        <v>128127.74718999999</v>
      </c>
      <c r="P8" s="16">
        <v>147466.21523000006</v>
      </c>
      <c r="Q8" s="16">
        <v>195503.42966000014</v>
      </c>
      <c r="R8" s="16">
        <v>187950.33305000002</v>
      </c>
      <c r="S8" s="149">
        <v>249243.36540999997</v>
      </c>
      <c r="T8" s="16">
        <v>160628.19611000002</v>
      </c>
      <c r="U8" s="149">
        <v>160628.19610999999</v>
      </c>
      <c r="V8" s="16">
        <v>152167</v>
      </c>
      <c r="W8" s="149">
        <v>152167.71846</v>
      </c>
      <c r="X8" s="16">
        <v>147401.74194000001</v>
      </c>
      <c r="Y8" s="16">
        <v>175231</v>
      </c>
      <c r="Z8" s="16">
        <v>222269</v>
      </c>
      <c r="AA8" s="16">
        <v>311821</v>
      </c>
      <c r="AB8" s="16">
        <v>234538.12106</v>
      </c>
      <c r="AD8" s="10">
        <v>32624</v>
      </c>
      <c r="AE8" s="10">
        <v>315195</v>
      </c>
      <c r="AF8" s="10">
        <v>594074.39208000014</v>
      </c>
      <c r="AG8" s="10">
        <v>648147.27110000001</v>
      </c>
      <c r="AH8" s="149">
        <f t="shared" si="1"/>
        <v>709441.02191999997</v>
      </c>
      <c r="AI8" s="10">
        <f t="shared" si="0"/>
        <v>943859.12106000003</v>
      </c>
    </row>
    <row r="9" spans="1:36">
      <c r="B9" s="31" t="str">
        <f>IF(Sumário!$A$1=FALSE,'PT-ENG'!$N21,'PT-ENG'!$O21)</f>
        <v>Receita de derivados, líquida</v>
      </c>
      <c r="C9" s="16"/>
      <c r="D9" s="16">
        <v>0</v>
      </c>
      <c r="E9" s="16">
        <v>0</v>
      </c>
      <c r="F9" s="16">
        <v>0</v>
      </c>
      <c r="G9" s="16">
        <v>0</v>
      </c>
      <c r="H9" s="16">
        <v>0</v>
      </c>
      <c r="I9" s="16">
        <v>0</v>
      </c>
      <c r="J9" s="16">
        <v>0</v>
      </c>
      <c r="K9" s="16">
        <v>0</v>
      </c>
      <c r="L9" s="16">
        <v>0</v>
      </c>
      <c r="M9" s="16">
        <v>0</v>
      </c>
      <c r="N9" s="16">
        <v>0</v>
      </c>
      <c r="O9" s="16">
        <v>255470.0686100001</v>
      </c>
      <c r="P9" s="16">
        <v>1479332.6599800005</v>
      </c>
      <c r="Q9" s="16">
        <v>546343.48164999916</v>
      </c>
      <c r="R9" s="16">
        <v>1351118.1839700001</v>
      </c>
      <c r="S9" s="149">
        <v>1351118.1839700001</v>
      </c>
      <c r="T9" s="16">
        <v>1653575.9185200001</v>
      </c>
      <c r="U9" s="149">
        <v>1653575.9185200001</v>
      </c>
      <c r="V9" s="16">
        <v>1506080</v>
      </c>
      <c r="W9" s="149">
        <v>1506080.7369899999</v>
      </c>
      <c r="X9" s="16">
        <v>1511113.1908499999</v>
      </c>
      <c r="Y9" s="16">
        <v>1469015</v>
      </c>
      <c r="Z9" s="16">
        <v>1346796</v>
      </c>
      <c r="AA9" s="16">
        <v>1266738</v>
      </c>
      <c r="AB9" s="16">
        <v>1220181.9437900004</v>
      </c>
      <c r="AD9" s="10">
        <v>0</v>
      </c>
      <c r="AE9" s="10">
        <v>0</v>
      </c>
      <c r="AF9" s="10">
        <v>2281146.2102399999</v>
      </c>
      <c r="AG9" s="10">
        <v>6021887.2933400003</v>
      </c>
      <c r="AH9" s="149">
        <f t="shared" si="1"/>
        <v>6021888.0303300004</v>
      </c>
      <c r="AI9" s="10">
        <f t="shared" si="0"/>
        <v>5302730.9437899999</v>
      </c>
    </row>
    <row r="10" spans="1:36" ht="15" customHeight="1">
      <c r="B10" s="31" t="str">
        <f>IF(Sumário!$A$1=FALSE,'PT-ENG'!$N22,'PT-ENG'!$O22)</f>
        <v>Receita de serviço</v>
      </c>
      <c r="C10" s="16"/>
      <c r="D10" s="16">
        <v>0</v>
      </c>
      <c r="E10" s="16">
        <v>0</v>
      </c>
      <c r="F10" s="16">
        <v>0</v>
      </c>
      <c r="G10" s="16">
        <v>0</v>
      </c>
      <c r="H10" s="16">
        <v>0</v>
      </c>
      <c r="I10" s="16">
        <v>0</v>
      </c>
      <c r="J10" s="16">
        <v>0</v>
      </c>
      <c r="K10" s="16">
        <v>0</v>
      </c>
      <c r="L10" s="16">
        <v>0</v>
      </c>
      <c r="M10" s="16">
        <v>2004</v>
      </c>
      <c r="N10" s="16">
        <v>628</v>
      </c>
      <c r="O10" s="16">
        <v>7824.7953199999993</v>
      </c>
      <c r="P10" s="16">
        <v>43194.150520000003</v>
      </c>
      <c r="Q10" s="16">
        <v>49423.058829999973</v>
      </c>
      <c r="R10" s="16">
        <v>40937.197150000007</v>
      </c>
      <c r="S10" s="149">
        <v>40937.197150000007</v>
      </c>
      <c r="T10" s="16">
        <v>41120.81626</v>
      </c>
      <c r="U10" s="149">
        <v>41120.81626</v>
      </c>
      <c r="V10" s="16">
        <v>32835</v>
      </c>
      <c r="W10" s="149">
        <v>32833.151469999997</v>
      </c>
      <c r="X10" s="16">
        <v>28728.93952</v>
      </c>
      <c r="Y10" s="16">
        <v>30328</v>
      </c>
      <c r="Z10" s="16">
        <v>32301</v>
      </c>
      <c r="AA10" s="16">
        <v>31059</v>
      </c>
      <c r="AB10" s="16">
        <v>4038.233139999998</v>
      </c>
      <c r="AD10" s="10">
        <v>0</v>
      </c>
      <c r="AE10" s="10">
        <v>2004</v>
      </c>
      <c r="AF10" s="10">
        <v>101070.00466999997</v>
      </c>
      <c r="AG10" s="10">
        <v>143621.95293000003</v>
      </c>
      <c r="AH10" s="149">
        <f t="shared" si="1"/>
        <v>143620.10440000001</v>
      </c>
      <c r="AI10" s="10">
        <f t="shared" si="0"/>
        <v>97726.233139999997</v>
      </c>
    </row>
    <row r="11" spans="1:36">
      <c r="B11" s="494" t="str">
        <f>IF(Sumário!$A$1=FALSE,'PT-ENG'!$N23,'PT-ENG'!$O23)</f>
        <v>Custo dos produtos vendidos</v>
      </c>
      <c r="C11" s="11"/>
      <c r="D11" s="20">
        <v>-46909</v>
      </c>
      <c r="E11" s="11">
        <v>-43342.284969999993</v>
      </c>
      <c r="F11" s="11">
        <v>-53260</v>
      </c>
      <c r="G11" s="11">
        <v>-59992</v>
      </c>
      <c r="H11" s="11">
        <v>-82679</v>
      </c>
      <c r="I11" s="11">
        <f>SUM(I12:I23)</f>
        <v>-123602</v>
      </c>
      <c r="J11" s="11">
        <v>-148994.56589</v>
      </c>
      <c r="K11" s="11">
        <v>-127772</v>
      </c>
      <c r="L11" s="11">
        <v>-271736</v>
      </c>
      <c r="M11" s="11">
        <v>-287040.71512000007</v>
      </c>
      <c r="N11" s="11">
        <v>-369513</v>
      </c>
      <c r="O11" s="11">
        <v>-597883</v>
      </c>
      <c r="P11" s="11">
        <v>-1624045</v>
      </c>
      <c r="Q11" s="11">
        <f>SUM(Q12:Q23)</f>
        <v>-1270587.9996303672</v>
      </c>
      <c r="R11" s="11">
        <f>SUM(R12:R23)</f>
        <v>-1356479</v>
      </c>
      <c r="S11" s="489">
        <v>-1840439.3304185015</v>
      </c>
      <c r="T11" s="11">
        <v>-1843384.8301500003</v>
      </c>
      <c r="U11" s="489">
        <v>-2249770.8301499998</v>
      </c>
      <c r="V11" s="11">
        <v>-1683888</v>
      </c>
      <c r="W11" s="489">
        <v>-1715717.7738299991</v>
      </c>
      <c r="X11" s="11">
        <v>-1514032</v>
      </c>
      <c r="Y11" s="11">
        <v>-1943860</v>
      </c>
      <c r="Z11" s="11">
        <v>-2076033</v>
      </c>
      <c r="AA11" s="11">
        <v>-2161824</v>
      </c>
      <c r="AB11" s="11">
        <v>-2338741</v>
      </c>
      <c r="AD11" s="11">
        <v>-319533</v>
      </c>
      <c r="AE11" s="11">
        <v>-835543.28101000004</v>
      </c>
      <c r="AF11" s="11">
        <v>-3862028.9996303674</v>
      </c>
      <c r="AG11" s="11">
        <v>-6397783.8301500008</v>
      </c>
      <c r="AH11" s="489">
        <f t="shared" si="1"/>
        <v>-7319959.9343985002</v>
      </c>
      <c r="AI11" s="11">
        <f t="shared" si="0"/>
        <v>-8520458</v>
      </c>
    </row>
    <row r="12" spans="1:36" outlineLevel="1">
      <c r="B12" s="31" t="str">
        <f>IF(Sumário!$A$1=FALSE,'PT-ENG'!$N24,'PT-ENG'!$O24)</f>
        <v>Custos de operação</v>
      </c>
      <c r="C12" s="16"/>
      <c r="D12" s="16">
        <v>-16367</v>
      </c>
      <c r="E12" s="16">
        <v>-12865.838509999998</v>
      </c>
      <c r="F12" s="16">
        <v>-13018</v>
      </c>
      <c r="G12" s="16">
        <v>-12451</v>
      </c>
      <c r="H12" s="16">
        <v>-22012</v>
      </c>
      <c r="I12" s="16">
        <v>-28172</v>
      </c>
      <c r="J12" s="16">
        <v>-25277</v>
      </c>
      <c r="K12" s="16">
        <v>-40875</v>
      </c>
      <c r="L12" s="16">
        <v>-71428</v>
      </c>
      <c r="M12" s="16">
        <v>-103635</v>
      </c>
      <c r="N12" s="16">
        <v>-185849</v>
      </c>
      <c r="O12" s="16">
        <v>-344321</v>
      </c>
      <c r="P12" s="16">
        <v>-1089433</v>
      </c>
      <c r="Q12" s="16">
        <v>-767198.52629333874</v>
      </c>
      <c r="R12" s="16">
        <v>-827684</v>
      </c>
      <c r="S12" s="149">
        <v>0</v>
      </c>
      <c r="T12" s="16">
        <v>-1181474</v>
      </c>
      <c r="U12" s="149">
        <v>0</v>
      </c>
      <c r="V12" s="16">
        <v>-791637</v>
      </c>
      <c r="W12" s="149">
        <v>0</v>
      </c>
      <c r="X12" s="16">
        <v>-955524</v>
      </c>
      <c r="Y12" s="16">
        <v>-1040581</v>
      </c>
      <c r="Z12" s="16">
        <v>-1130216</v>
      </c>
      <c r="AA12" s="16">
        <v>-1038707</v>
      </c>
      <c r="AB12" s="16">
        <v>-1254054</v>
      </c>
      <c r="AC12" s="115"/>
      <c r="AD12" s="10">
        <v>-75653</v>
      </c>
      <c r="AE12" s="10">
        <v>-241215</v>
      </c>
      <c r="AF12" s="10">
        <v>-2386801.5262933387</v>
      </c>
      <c r="AG12" s="10">
        <v>-3756319</v>
      </c>
      <c r="AH12" s="149">
        <v>0</v>
      </c>
      <c r="AI12" s="10">
        <f t="shared" si="0"/>
        <v>-4463558</v>
      </c>
      <c r="AJ12" s="10"/>
    </row>
    <row r="13" spans="1:36" outlineLevel="2">
      <c r="B13" s="275" t="str">
        <f>IF(Sumário!$A$1=FALSE,'PT-ENG'!$N25,'PT-ENG'!$O25)</f>
        <v>Custos de extração</v>
      </c>
      <c r="C13" s="16"/>
      <c r="D13" s="16"/>
      <c r="E13" s="16"/>
      <c r="F13" s="16"/>
      <c r="G13" s="16"/>
      <c r="H13" s="16"/>
      <c r="I13" s="16"/>
      <c r="J13" s="16"/>
      <c r="K13" s="16"/>
      <c r="L13" s="16"/>
      <c r="M13" s="16"/>
      <c r="N13" s="16"/>
      <c r="O13" s="16"/>
      <c r="P13" s="16"/>
      <c r="Q13" s="16"/>
      <c r="R13" s="16"/>
      <c r="S13" s="149">
        <v>0</v>
      </c>
      <c r="T13" s="16"/>
      <c r="U13" s="149">
        <v>0</v>
      </c>
      <c r="V13" s="16"/>
      <c r="W13" s="149">
        <v>0</v>
      </c>
      <c r="X13" s="16">
        <v>-354437.49726020999</v>
      </c>
      <c r="Y13" s="16">
        <v>-727668.77142250305</v>
      </c>
      <c r="Z13" s="16">
        <v>-754511.65948051098</v>
      </c>
      <c r="AA13" s="16">
        <v>-710361.20175504999</v>
      </c>
      <c r="AB13" s="495">
        <v>-643307.80400588398</v>
      </c>
      <c r="AC13" s="115"/>
      <c r="AD13" s="10">
        <v>0</v>
      </c>
      <c r="AE13" s="10">
        <v>0</v>
      </c>
      <c r="AF13" s="10">
        <v>0</v>
      </c>
      <c r="AG13" s="10">
        <v>0</v>
      </c>
      <c r="AH13" s="149">
        <v>0</v>
      </c>
      <c r="AI13" s="10">
        <f t="shared" si="0"/>
        <v>-2835849.436663948</v>
      </c>
      <c r="AJ13" s="10"/>
    </row>
    <row r="14" spans="1:36" ht="15" customHeight="1" outlineLevel="2">
      <c r="B14" s="275" t="str">
        <f>IF(Sumário!$A$1=FALSE,'PT-ENG'!$N26,'PT-ENG'!$O26)</f>
        <v>Outros custo de operação</v>
      </c>
      <c r="C14" s="16"/>
      <c r="D14" s="16"/>
      <c r="E14" s="16"/>
      <c r="F14" s="16"/>
      <c r="G14" s="16"/>
      <c r="H14" s="16"/>
      <c r="I14" s="16"/>
      <c r="J14" s="16"/>
      <c r="K14" s="16"/>
      <c r="L14" s="16"/>
      <c r="M14" s="16"/>
      <c r="N14" s="16"/>
      <c r="O14" s="16"/>
      <c r="P14" s="16"/>
      <c r="Q14" s="16"/>
      <c r="R14" s="16"/>
      <c r="S14" s="149">
        <v>0</v>
      </c>
      <c r="T14" s="16"/>
      <c r="U14" s="149">
        <v>0</v>
      </c>
      <c r="V14" s="16"/>
      <c r="W14" s="149">
        <v>0</v>
      </c>
      <c r="X14" s="16">
        <v>-601086.50273979001</v>
      </c>
      <c r="Y14" s="16">
        <v>-312912.22857749695</v>
      </c>
      <c r="Z14" s="16">
        <v>-375704.34051948902</v>
      </c>
      <c r="AA14" s="16">
        <v>-328345.79824495001</v>
      </c>
      <c r="AB14" s="495">
        <f>AB12-AB13</f>
        <v>-610746.19599411602</v>
      </c>
      <c r="AC14" s="115"/>
      <c r="AD14" s="10">
        <v>0</v>
      </c>
      <c r="AE14" s="10">
        <v>0</v>
      </c>
      <c r="AF14" s="10">
        <v>0</v>
      </c>
      <c r="AG14" s="10">
        <v>0</v>
      </c>
      <c r="AH14" s="149">
        <v>0</v>
      </c>
      <c r="AI14" s="10">
        <f t="shared" si="0"/>
        <v>-1627708.563336052</v>
      </c>
      <c r="AJ14" s="10"/>
    </row>
    <row r="15" spans="1:36" outlineLevel="1">
      <c r="B15" s="31" t="str">
        <f>IF(Sumário!$A$1=FALSE,'PT-ENG'!$N27,'PT-ENG'!$O27)</f>
        <v>Compra de óleo para revenda</v>
      </c>
      <c r="C15" s="16"/>
      <c r="D15" s="16"/>
      <c r="E15" s="16"/>
      <c r="F15" s="16"/>
      <c r="G15" s="16"/>
      <c r="H15" s="16"/>
      <c r="I15" s="16"/>
      <c r="J15" s="16"/>
      <c r="K15" s="16"/>
      <c r="L15" s="16"/>
      <c r="M15" s="16"/>
      <c r="N15" s="16">
        <v>0</v>
      </c>
      <c r="O15" s="16">
        <v>0</v>
      </c>
      <c r="P15" s="16">
        <v>0</v>
      </c>
      <c r="Q15" s="16">
        <v>0</v>
      </c>
      <c r="R15" s="16">
        <v>0</v>
      </c>
      <c r="S15" s="149">
        <v>0</v>
      </c>
      <c r="T15" s="16">
        <v>0</v>
      </c>
      <c r="U15" s="149">
        <v>0</v>
      </c>
      <c r="V15" s="16">
        <v>0</v>
      </c>
      <c r="W15" s="149">
        <v>0</v>
      </c>
      <c r="X15" s="16">
        <v>-26622</v>
      </c>
      <c r="Y15" s="16">
        <v>0</v>
      </c>
      <c r="Z15" s="16">
        <v>0</v>
      </c>
      <c r="AA15" s="16">
        <v>0</v>
      </c>
      <c r="AB15" s="16">
        <v>0</v>
      </c>
      <c r="AC15" s="115"/>
      <c r="AD15" s="10">
        <v>0</v>
      </c>
      <c r="AE15" s="10">
        <v>0</v>
      </c>
      <c r="AF15" s="10">
        <v>0</v>
      </c>
      <c r="AG15" s="10">
        <v>-26622</v>
      </c>
      <c r="AH15" s="149">
        <v>0</v>
      </c>
      <c r="AI15" s="10">
        <f t="shared" si="0"/>
        <v>0</v>
      </c>
      <c r="AJ15" s="10"/>
    </row>
    <row r="16" spans="1:36" outlineLevel="1">
      <c r="B16" s="31" t="str">
        <f>IF(Sumário!$A$1=FALSE,'PT-ENG'!$N28,'PT-ENG'!$O28)</f>
        <v>Aluguel de área</v>
      </c>
      <c r="C16" s="16"/>
      <c r="D16" s="16">
        <v>-890</v>
      </c>
      <c r="E16" s="16">
        <v>-189.86460000000002</v>
      </c>
      <c r="F16" s="16">
        <v>-1648</v>
      </c>
      <c r="G16" s="16">
        <v>-2107</v>
      </c>
      <c r="H16" s="16">
        <v>-2765</v>
      </c>
      <c r="I16" s="16">
        <v>-4310</v>
      </c>
      <c r="J16" s="16">
        <v>-5241</v>
      </c>
      <c r="K16" s="16">
        <v>-6128</v>
      </c>
      <c r="L16" s="16">
        <v>-7966</v>
      </c>
      <c r="M16" s="16">
        <v>-9829</v>
      </c>
      <c r="N16" s="16">
        <v>-6807</v>
      </c>
      <c r="O16" s="16">
        <v>-9060</v>
      </c>
      <c r="P16" s="16">
        <v>-17525</v>
      </c>
      <c r="Q16" s="16">
        <v>-15097.253854836628</v>
      </c>
      <c r="R16" s="16">
        <v>-26598</v>
      </c>
      <c r="S16" s="149">
        <v>0</v>
      </c>
      <c r="T16" s="16">
        <v>-10498</v>
      </c>
      <c r="U16" s="149">
        <v>0</v>
      </c>
      <c r="V16" s="16">
        <v>-18308</v>
      </c>
      <c r="W16" s="149">
        <v>0</v>
      </c>
      <c r="X16" s="16">
        <v>-20883</v>
      </c>
      <c r="Y16" s="16">
        <v>-25379</v>
      </c>
      <c r="Z16" s="16">
        <v>-18116</v>
      </c>
      <c r="AA16" s="16">
        <v>-18200</v>
      </c>
      <c r="AB16" s="16">
        <v>-21231</v>
      </c>
      <c r="AC16" s="115"/>
      <c r="AD16" s="10">
        <v>-10830</v>
      </c>
      <c r="AE16" s="10">
        <v>-29164</v>
      </c>
      <c r="AF16" s="10">
        <v>-48489.253854836628</v>
      </c>
      <c r="AG16" s="10">
        <v>-76287</v>
      </c>
      <c r="AH16" s="149">
        <v>0</v>
      </c>
      <c r="AI16" s="10">
        <f t="shared" si="0"/>
        <v>-82926</v>
      </c>
      <c r="AJ16" s="10"/>
    </row>
    <row r="17" spans="2:36" outlineLevel="1">
      <c r="B17" s="31" t="str">
        <f>IF(Sumário!$A$1=FALSE,'PT-ENG'!$N29,'PT-ENG'!$O29)</f>
        <v>Royalties</v>
      </c>
      <c r="C17" s="16"/>
      <c r="D17" s="16">
        <v>-8113</v>
      </c>
      <c r="E17" s="16">
        <v>-8540.9000999999971</v>
      </c>
      <c r="F17" s="16">
        <v>-13861</v>
      </c>
      <c r="G17" s="16">
        <v>-17176</v>
      </c>
      <c r="H17" s="16">
        <v>-20906</v>
      </c>
      <c r="I17" s="16">
        <v>-26727</v>
      </c>
      <c r="J17" s="16">
        <v>-41798</v>
      </c>
      <c r="K17" s="16">
        <v>-27685</v>
      </c>
      <c r="L17" s="16">
        <v>-43282</v>
      </c>
      <c r="M17" s="16">
        <v>-31313</v>
      </c>
      <c r="N17" s="16">
        <v>-41619</v>
      </c>
      <c r="O17" s="16">
        <v>-61890</v>
      </c>
      <c r="P17" s="16">
        <v>-128237</v>
      </c>
      <c r="Q17" s="16">
        <v>-99650.160438438645</v>
      </c>
      <c r="R17" s="16">
        <v>-106928</v>
      </c>
      <c r="S17" s="149">
        <v>-151401</v>
      </c>
      <c r="T17" s="16">
        <v>-159545</v>
      </c>
      <c r="U17" s="149">
        <v>-188722.99999999997</v>
      </c>
      <c r="V17" s="16">
        <v>-118798</v>
      </c>
      <c r="W17" s="149">
        <v>-119238</v>
      </c>
      <c r="X17" s="16">
        <v>-91575</v>
      </c>
      <c r="Y17" s="16">
        <v>-185443</v>
      </c>
      <c r="Z17" s="16">
        <v>-186124</v>
      </c>
      <c r="AA17" s="16">
        <v>-184716</v>
      </c>
      <c r="AB17" s="16">
        <v>-143310</v>
      </c>
      <c r="AC17" s="115"/>
      <c r="AD17" s="10">
        <v>-78670</v>
      </c>
      <c r="AE17" s="10">
        <v>-144078</v>
      </c>
      <c r="AF17" s="10">
        <v>-331396.16043843864</v>
      </c>
      <c r="AG17" s="10">
        <v>-476846</v>
      </c>
      <c r="AH17" s="149">
        <f t="shared" si="1"/>
        <v>-550937</v>
      </c>
      <c r="AI17" s="10">
        <f t="shared" ref="AI17:AI23" si="2">SUM(Y17:AB17)</f>
        <v>-699593</v>
      </c>
      <c r="AJ17" s="10"/>
    </row>
    <row r="18" spans="2:36" outlineLevel="1">
      <c r="B18" s="31" t="str">
        <f>IF(Sumário!$A$1=FALSE,'PT-ENG'!$N30,'PT-ENG'!$O30)</f>
        <v>Depreciação e amortização</v>
      </c>
      <c r="C18" s="16"/>
      <c r="D18" s="16">
        <v>-15179</v>
      </c>
      <c r="E18" s="16">
        <v>-15169.396549999999</v>
      </c>
      <c r="F18" s="16">
        <v>-16881</v>
      </c>
      <c r="G18" s="16">
        <v>-18573</v>
      </c>
      <c r="H18" s="16">
        <v>-26957</v>
      </c>
      <c r="I18" s="16">
        <v>-47777</v>
      </c>
      <c r="J18" s="16">
        <v>-56235</v>
      </c>
      <c r="K18" s="16">
        <v>-28453</v>
      </c>
      <c r="L18" s="16">
        <v>-76306</v>
      </c>
      <c r="M18" s="16">
        <v>-87753</v>
      </c>
      <c r="N18" s="16">
        <v>-68129</v>
      </c>
      <c r="O18" s="16">
        <v>-93525</v>
      </c>
      <c r="P18" s="16">
        <v>-196183</v>
      </c>
      <c r="Q18" s="16">
        <v>-193658.00775978505</v>
      </c>
      <c r="R18" s="16">
        <v>-208373</v>
      </c>
      <c r="S18" s="149">
        <v>-538442</v>
      </c>
      <c r="T18" s="16">
        <v>-252694</v>
      </c>
      <c r="U18" s="149">
        <v>-556655</v>
      </c>
      <c r="V18" s="16">
        <v>-529731</v>
      </c>
      <c r="W18" s="149">
        <v>-532279</v>
      </c>
      <c r="X18" s="16">
        <v>-214190</v>
      </c>
      <c r="Y18" s="16">
        <v>-447357</v>
      </c>
      <c r="Z18" s="16">
        <v>-534116</v>
      </c>
      <c r="AA18" s="16">
        <v>-678113</v>
      </c>
      <c r="AB18" s="16">
        <v>-711473</v>
      </c>
      <c r="AC18" s="115"/>
      <c r="AD18" s="10">
        <v>-110188</v>
      </c>
      <c r="AE18" s="10">
        <v>-248747</v>
      </c>
      <c r="AF18" s="10">
        <v>-551495.00775978505</v>
      </c>
      <c r="AG18" s="10">
        <v>-1204988</v>
      </c>
      <c r="AH18" s="149">
        <f t="shared" si="1"/>
        <v>-1841566</v>
      </c>
      <c r="AI18" s="10">
        <f t="shared" si="2"/>
        <v>-2371059</v>
      </c>
      <c r="AJ18" s="10"/>
    </row>
    <row r="19" spans="2:36" outlineLevel="1">
      <c r="B19" s="31" t="str">
        <f>IF(Sumário!$A$1=FALSE,'PT-ENG'!$N31,'PT-ENG'!$O31)</f>
        <v>Tratamento de água e energia elétrica</v>
      </c>
      <c r="C19" s="16"/>
      <c r="D19" s="16">
        <v>-6040</v>
      </c>
      <c r="E19" s="16">
        <v>-6022.8121700000002</v>
      </c>
      <c r="F19" s="16">
        <v>-5897</v>
      </c>
      <c r="G19" s="16">
        <v>-6446</v>
      </c>
      <c r="H19" s="16">
        <v>-7901</v>
      </c>
      <c r="I19" s="16">
        <v>-9993</v>
      </c>
      <c r="J19" s="16">
        <v>-11202</v>
      </c>
      <c r="K19" s="16">
        <v>-8699</v>
      </c>
      <c r="L19" s="16">
        <v>-16413</v>
      </c>
      <c r="M19" s="16">
        <v>-13956</v>
      </c>
      <c r="N19" s="16">
        <v>-13579</v>
      </c>
      <c r="O19" s="16">
        <v>-22384</v>
      </c>
      <c r="P19" s="16">
        <v>-30570</v>
      </c>
      <c r="Q19" s="16">
        <v>-38579.385030000019</v>
      </c>
      <c r="R19" s="16">
        <v>-34758</v>
      </c>
      <c r="S19" s="149">
        <v>0</v>
      </c>
      <c r="T19" s="16">
        <v>-33860</v>
      </c>
      <c r="U19" s="149">
        <v>0</v>
      </c>
      <c r="V19" s="16">
        <v>-47358</v>
      </c>
      <c r="W19" s="149">
        <v>0</v>
      </c>
      <c r="X19" s="16">
        <v>-49108</v>
      </c>
      <c r="Y19" s="16">
        <v>-34868</v>
      </c>
      <c r="Z19" s="16">
        <v>-46918</v>
      </c>
      <c r="AA19" s="16">
        <v>-53915</v>
      </c>
      <c r="AB19" s="16">
        <v>-47077</v>
      </c>
      <c r="AC19" s="115"/>
      <c r="AD19" s="10">
        <v>-30237</v>
      </c>
      <c r="AE19" s="10">
        <v>-50270</v>
      </c>
      <c r="AF19" s="10">
        <v>-105112.38503000002</v>
      </c>
      <c r="AG19" s="10">
        <v>-165084</v>
      </c>
      <c r="AH19" s="149">
        <v>0</v>
      </c>
      <c r="AI19" s="10">
        <f t="shared" si="2"/>
        <v>-182778</v>
      </c>
      <c r="AJ19" s="10"/>
    </row>
    <row r="20" spans="2:36" outlineLevel="1">
      <c r="B20" s="31" t="str">
        <f>IF(Sumário!$A$1=FALSE,'PT-ENG'!$N32,'PT-ENG'!$O32)</f>
        <v>Processamento e transporte de gás</v>
      </c>
      <c r="C20" s="16"/>
      <c r="D20" s="16">
        <v>0</v>
      </c>
      <c r="E20" s="16">
        <v>0</v>
      </c>
      <c r="F20" s="16">
        <v>0</v>
      </c>
      <c r="G20" s="16">
        <v>0</v>
      </c>
      <c r="H20" s="16">
        <v>0</v>
      </c>
      <c r="I20" s="16">
        <v>0</v>
      </c>
      <c r="K20" s="16">
        <v>0</v>
      </c>
      <c r="L20" s="16">
        <v>-31944</v>
      </c>
      <c r="M20" s="16">
        <v>-27234.12328</v>
      </c>
      <c r="N20" s="16">
        <v>-26354</v>
      </c>
      <c r="O20" s="16">
        <v>-26550</v>
      </c>
      <c r="P20" s="16">
        <v>-80204</v>
      </c>
      <c r="Q20" s="16">
        <v>-79370.512270000007</v>
      </c>
      <c r="R20" s="16">
        <v>-62965</v>
      </c>
      <c r="S20" s="149">
        <v>0</v>
      </c>
      <c r="T20" s="16">
        <v>-58162</v>
      </c>
      <c r="U20" s="149">
        <v>0</v>
      </c>
      <c r="V20" s="16">
        <v>-57978</v>
      </c>
      <c r="W20" s="149">
        <v>0</v>
      </c>
      <c r="X20" s="16">
        <v>-38926</v>
      </c>
      <c r="Y20" s="16">
        <v>-84629</v>
      </c>
      <c r="Z20" s="16">
        <v>-38423</v>
      </c>
      <c r="AA20" s="16">
        <v>-61943</v>
      </c>
      <c r="AB20" s="16">
        <v>-53617</v>
      </c>
      <c r="AC20" s="115"/>
      <c r="AD20" s="10">
        <v>0</v>
      </c>
      <c r="AE20" s="10">
        <v>-59178.12328</v>
      </c>
      <c r="AF20" s="10">
        <v>-212478.51227000001</v>
      </c>
      <c r="AG20" s="10">
        <v>-218031</v>
      </c>
      <c r="AH20" s="149">
        <v>0</v>
      </c>
      <c r="AI20" s="10">
        <f t="shared" si="2"/>
        <v>-238612</v>
      </c>
      <c r="AJ20" s="10"/>
    </row>
    <row r="21" spans="2:36" outlineLevel="1">
      <c r="B21" s="31" t="str">
        <f>IF(Sumário!$A$1=FALSE,'PT-ENG'!$N33,'PT-ENG'!$O33)</f>
        <v>Licenciamento e gastos ambientais</v>
      </c>
      <c r="C21" s="16"/>
      <c r="D21" s="16"/>
      <c r="E21" s="16">
        <v>0</v>
      </c>
      <c r="F21" s="16">
        <v>-569</v>
      </c>
      <c r="G21" s="16">
        <v>-144</v>
      </c>
      <c r="H21" s="16">
        <v>-146</v>
      </c>
      <c r="I21" s="16">
        <v>-116</v>
      </c>
      <c r="J21" s="16" t="s">
        <v>0</v>
      </c>
      <c r="K21" s="16">
        <v>0</v>
      </c>
      <c r="L21" s="16">
        <v>0</v>
      </c>
      <c r="M21" s="16">
        <v>-11514</v>
      </c>
      <c r="N21" s="16">
        <v>-9555</v>
      </c>
      <c r="O21" s="16">
        <v>-12351</v>
      </c>
      <c r="P21" s="16">
        <v>-24089</v>
      </c>
      <c r="Q21" s="16">
        <v>-30310.226209105633</v>
      </c>
      <c r="R21" s="16">
        <v>-36109</v>
      </c>
      <c r="S21" s="149">
        <v>0</v>
      </c>
      <c r="T21" s="16">
        <v>-85253</v>
      </c>
      <c r="U21" s="149">
        <v>0</v>
      </c>
      <c r="V21" s="16">
        <v>-57768</v>
      </c>
      <c r="W21" s="149">
        <v>0</v>
      </c>
      <c r="X21" s="16">
        <v>-57382</v>
      </c>
      <c r="Y21" s="16">
        <v>-58317</v>
      </c>
      <c r="Z21" s="16">
        <v>-53614</v>
      </c>
      <c r="AA21" s="16">
        <v>-57117</v>
      </c>
      <c r="AB21" s="16">
        <v>-53644</v>
      </c>
      <c r="AC21" s="115"/>
      <c r="AD21" s="10">
        <v>-975</v>
      </c>
      <c r="AE21" s="10">
        <v>-11514</v>
      </c>
      <c r="AF21" s="10">
        <v>-76305.226209105633</v>
      </c>
      <c r="AG21" s="10">
        <v>-236512</v>
      </c>
      <c r="AH21" s="149">
        <v>0</v>
      </c>
      <c r="AI21" s="10">
        <f t="shared" si="2"/>
        <v>-222692</v>
      </c>
      <c r="AJ21" s="10"/>
    </row>
    <row r="22" spans="2:36">
      <c r="B22" s="31" t="str">
        <f>IF(Sumário!$A$1=FALSE,'PT-ENG'!$N34,'PT-ENG'!$O34)</f>
        <v>Custo de Pessoal</v>
      </c>
      <c r="C22" s="16"/>
      <c r="D22" s="16" t="s">
        <v>0</v>
      </c>
      <c r="E22" s="16">
        <v>0</v>
      </c>
      <c r="F22" s="16">
        <v>0</v>
      </c>
      <c r="G22" s="16">
        <v>0</v>
      </c>
      <c r="H22" s="16">
        <v>0</v>
      </c>
      <c r="I22" s="16">
        <v>-5887</v>
      </c>
      <c r="J22" s="16">
        <v>-6817</v>
      </c>
      <c r="K22" s="16">
        <v>-8480</v>
      </c>
      <c r="L22" s="16">
        <v>-10798</v>
      </c>
      <c r="M22" s="16">
        <v>-10309</v>
      </c>
      <c r="N22" s="16">
        <v>-14559</v>
      </c>
      <c r="O22" s="16">
        <v>-23040</v>
      </c>
      <c r="P22" s="16">
        <v>-34222</v>
      </c>
      <c r="Q22" s="16">
        <v>-27297.188789426204</v>
      </c>
      <c r="R22" s="16">
        <v>-31434</v>
      </c>
      <c r="S22" s="149">
        <v>0</v>
      </c>
      <c r="T22" s="16">
        <v>-40216</v>
      </c>
      <c r="U22" s="149">
        <v>0</v>
      </c>
      <c r="V22" s="16">
        <v>-47437</v>
      </c>
      <c r="W22" s="149">
        <v>0</v>
      </c>
      <c r="X22" s="16">
        <v>-46820</v>
      </c>
      <c r="Y22" s="16">
        <v>-50033</v>
      </c>
      <c r="Z22" s="16">
        <v>-49942</v>
      </c>
      <c r="AA22" s="16">
        <v>-50617</v>
      </c>
      <c r="AB22" s="16">
        <v>-51007</v>
      </c>
      <c r="AC22" s="115"/>
      <c r="AD22" s="10">
        <v>-5887</v>
      </c>
      <c r="AE22" s="10">
        <v>-36404</v>
      </c>
      <c r="AF22" s="10">
        <v>-99118.188789426204</v>
      </c>
      <c r="AG22" s="10">
        <v>-165907</v>
      </c>
      <c r="AH22" s="149">
        <v>0</v>
      </c>
      <c r="AI22" s="10">
        <f t="shared" si="2"/>
        <v>-201599</v>
      </c>
      <c r="AJ22" s="10"/>
    </row>
    <row r="23" spans="2:36" ht="15" thickBot="1">
      <c r="B23" s="31" t="str">
        <f>IF(Sumário!$A$1=FALSE,'PT-ENG'!$N35,'PT-ENG'!$O35)</f>
        <v>Outros</v>
      </c>
      <c r="C23" s="16"/>
      <c r="D23" s="16">
        <v>-320</v>
      </c>
      <c r="E23" s="16">
        <v>-553.47303999999963</v>
      </c>
      <c r="F23" s="16">
        <v>-1386</v>
      </c>
      <c r="G23" s="16">
        <v>-3095</v>
      </c>
      <c r="H23" s="16">
        <v>-1992</v>
      </c>
      <c r="I23" s="16">
        <v>-620</v>
      </c>
      <c r="J23" s="16">
        <v>-2425</v>
      </c>
      <c r="K23" s="16">
        <v>-7452</v>
      </c>
      <c r="L23" s="16">
        <v>-13599</v>
      </c>
      <c r="M23" s="16">
        <v>8502</v>
      </c>
      <c r="N23" s="9">
        <v>-3062</v>
      </c>
      <c r="O23" s="9">
        <v>-4762</v>
      </c>
      <c r="P23" s="9">
        <v>-23582</v>
      </c>
      <c r="Q23" s="9">
        <v>-19426.738985436219</v>
      </c>
      <c r="R23" s="9">
        <v>-21630</v>
      </c>
      <c r="S23" s="149">
        <v>0</v>
      </c>
      <c r="T23" s="9">
        <v>-21683</v>
      </c>
      <c r="U23" s="149">
        <v>0</v>
      </c>
      <c r="V23" s="9">
        <v>-14873</v>
      </c>
      <c r="W23" s="149">
        <v>0</v>
      </c>
      <c r="X23" s="16">
        <v>-13002</v>
      </c>
      <c r="Y23" s="16">
        <v>-17253</v>
      </c>
      <c r="Z23" s="16">
        <v>-18564</v>
      </c>
      <c r="AA23" s="16">
        <v>-18496</v>
      </c>
      <c r="AB23" s="16">
        <v>-3328</v>
      </c>
      <c r="AC23" s="115"/>
      <c r="AD23" s="10">
        <v>-7093</v>
      </c>
      <c r="AE23" s="10">
        <v>-14974</v>
      </c>
      <c r="AF23" s="10">
        <v>-50832.738985436219</v>
      </c>
      <c r="AG23" s="10">
        <v>-71188</v>
      </c>
      <c r="AH23" s="149">
        <v>0</v>
      </c>
      <c r="AI23" s="10">
        <f t="shared" si="2"/>
        <v>-57641</v>
      </c>
      <c r="AJ23" s="10"/>
    </row>
    <row r="24" spans="2:36" s="29" customFormat="1" ht="15" thickBot="1">
      <c r="B24" s="503" t="str">
        <f>IF(Sumário!$A$1=FALSE,'PT-ENG'!$N36,'PT-ENG'!$O36)</f>
        <v>Lucro bruto</v>
      </c>
      <c r="C24" s="504"/>
      <c r="D24" s="504">
        <f>D6+D11</f>
        <v>34773</v>
      </c>
      <c r="E24" s="504">
        <f>E6+E11</f>
        <v>41899.508400000006</v>
      </c>
      <c r="F24" s="504">
        <f>F6+F11</f>
        <v>79540</v>
      </c>
      <c r="G24" s="504">
        <f>G6+G11</f>
        <v>92809</v>
      </c>
      <c r="H24" s="504">
        <v>109503</v>
      </c>
      <c r="I24" s="504">
        <f>I6+I11</f>
        <v>126414</v>
      </c>
      <c r="J24" s="504">
        <v>226299</v>
      </c>
      <c r="K24" s="504">
        <f t="shared" ref="K24:R24" si="3">K6+K11</f>
        <v>271852</v>
      </c>
      <c r="L24" s="504">
        <f t="shared" si="3"/>
        <v>230638</v>
      </c>
      <c r="M24" s="504">
        <f t="shared" si="3"/>
        <v>158089.28487999993</v>
      </c>
      <c r="N24" s="504">
        <f t="shared" si="3"/>
        <v>204185</v>
      </c>
      <c r="O24" s="504">
        <f t="shared" si="3"/>
        <v>238699</v>
      </c>
      <c r="P24" s="504">
        <f t="shared" si="3"/>
        <v>736214</v>
      </c>
      <c r="Q24" s="504">
        <f t="shared" si="3"/>
        <v>578862.69169609831</v>
      </c>
      <c r="R24" s="504">
        <f t="shared" si="3"/>
        <v>651121.60522000003</v>
      </c>
      <c r="S24" s="505">
        <v>983122.76561149815</v>
      </c>
      <c r="T24" s="504">
        <v>731976.13220999995</v>
      </c>
      <c r="U24" s="505">
        <v>879345.36772000045</v>
      </c>
      <c r="V24" s="504">
        <f>V6+V11</f>
        <v>509754.04657999985</v>
      </c>
      <c r="W24" s="505">
        <f>W6+W11</f>
        <v>477790.3089400006</v>
      </c>
      <c r="X24" s="504">
        <v>435725.77466999996</v>
      </c>
      <c r="Y24" s="504">
        <f>Y6+Y11</f>
        <v>930459</v>
      </c>
      <c r="Z24" s="504">
        <f>Z6+Z11</f>
        <v>1066338</v>
      </c>
      <c r="AA24" s="504">
        <f>AA6+AA11</f>
        <v>896815</v>
      </c>
      <c r="AB24" s="504">
        <f>AB6+AB11</f>
        <v>208921.30498948973</v>
      </c>
      <c r="AC24" s="496"/>
      <c r="AD24" s="504">
        <v>408266</v>
      </c>
      <c r="AE24" s="504">
        <v>886878.28487999993</v>
      </c>
      <c r="AF24" s="504">
        <v>1757960.6916960983</v>
      </c>
      <c r="AG24" s="504">
        <v>2328577.5586799998</v>
      </c>
      <c r="AH24" s="505">
        <f t="shared" si="1"/>
        <v>2775984.2169414992</v>
      </c>
      <c r="AI24" s="504">
        <f>SUM(Y24:AB24)</f>
        <v>3102533.3049894897</v>
      </c>
    </row>
    <row r="25" spans="2:36" outlineLevel="1">
      <c r="B25" s="497" t="str">
        <f>IF(Sumário!$A$1=FALSE,'PT-ENG'!$N37,'PT-ENG'!$O37)</f>
        <v>Despesas gerais e administrativas</v>
      </c>
      <c r="C25" s="11"/>
      <c r="D25" s="11">
        <v>-14815</v>
      </c>
      <c r="E25" s="11">
        <v>-19421.061129999998</v>
      </c>
      <c r="F25" s="11">
        <v>-18708</v>
      </c>
      <c r="G25" s="11">
        <v>-20737</v>
      </c>
      <c r="H25" s="11">
        <v>-32457</v>
      </c>
      <c r="I25" s="11">
        <v>-87681</v>
      </c>
      <c r="J25" s="11">
        <v>-75547.155369999993</v>
      </c>
      <c r="K25" s="11">
        <v>-85358</v>
      </c>
      <c r="L25" s="11">
        <v>-91991</v>
      </c>
      <c r="M25" s="11">
        <v>-86107.054199999999</v>
      </c>
      <c r="N25" s="11">
        <v>-109884</v>
      </c>
      <c r="O25" s="11">
        <v>-120828</v>
      </c>
      <c r="P25" s="11">
        <v>-123080</v>
      </c>
      <c r="Q25" s="11">
        <v>-90168</v>
      </c>
      <c r="R25" s="11">
        <v>-136474</v>
      </c>
      <c r="S25" s="489">
        <v>-178805.75785380101</v>
      </c>
      <c r="T25" s="11">
        <v>-133834</v>
      </c>
      <c r="U25" s="489">
        <v>-233640</v>
      </c>
      <c r="V25" s="11">
        <v>-240979</v>
      </c>
      <c r="W25" s="489">
        <v>-384422.58228716702</v>
      </c>
      <c r="X25" s="11">
        <v>-134399</v>
      </c>
      <c r="Y25" s="11">
        <v>-163891.49010691943</v>
      </c>
      <c r="Z25" s="11">
        <v>-139835</v>
      </c>
      <c r="AA25" s="11">
        <v>-136869</v>
      </c>
      <c r="AB25" s="11">
        <v>-160745.23567042089</v>
      </c>
      <c r="AD25" s="11">
        <v>-159583</v>
      </c>
      <c r="AE25" s="11">
        <v>-339003.20957000001</v>
      </c>
      <c r="AF25" s="11">
        <v>-443960</v>
      </c>
      <c r="AG25" s="11">
        <v>-645686</v>
      </c>
      <c r="AH25" s="489">
        <f t="shared" si="1"/>
        <v>-931267.3401409681</v>
      </c>
      <c r="AI25" s="11">
        <f>SUM(Y25:AB25)</f>
        <v>-601340.72577734035</v>
      </c>
    </row>
    <row r="26" spans="2:36" outlineLevel="1">
      <c r="B26" s="31" t="str">
        <f>IF(Sumário!$A$1=FALSE,'PT-ENG'!$N38,'PT-ENG'!$O38)</f>
        <v>Pessoal</v>
      </c>
      <c r="C26" s="16"/>
      <c r="D26" s="16">
        <v>-6936</v>
      </c>
      <c r="E26" s="16">
        <v>-18562.64068</v>
      </c>
      <c r="F26" s="16">
        <v>-12527</v>
      </c>
      <c r="G26" s="16">
        <v>-13409</v>
      </c>
      <c r="H26" s="16">
        <v>-19327</v>
      </c>
      <c r="I26" s="16">
        <v>-62796.4</v>
      </c>
      <c r="J26" s="16">
        <v>-51447</v>
      </c>
      <c r="K26" s="16">
        <v>-59243</v>
      </c>
      <c r="L26" s="16">
        <v>-58367</v>
      </c>
      <c r="M26" s="16">
        <v>-34250</v>
      </c>
      <c r="N26" s="16">
        <v>-63055</v>
      </c>
      <c r="O26" s="16">
        <v>-73922</v>
      </c>
      <c r="P26" s="16">
        <v>-47865</v>
      </c>
      <c r="Q26" s="16">
        <v>-21153</v>
      </c>
      <c r="R26" s="16">
        <v>-59711</v>
      </c>
      <c r="S26" s="149">
        <v>0</v>
      </c>
      <c r="T26" s="10">
        <v>-58283.825499999999</v>
      </c>
      <c r="U26" s="149">
        <v>0</v>
      </c>
      <c r="V26" s="10">
        <v>-167554</v>
      </c>
      <c r="W26" s="149">
        <v>0</v>
      </c>
      <c r="X26" s="16">
        <v>-75760</v>
      </c>
      <c r="Y26" s="16">
        <v>-87881</v>
      </c>
      <c r="Z26" s="16">
        <v>-79609</v>
      </c>
      <c r="AA26" s="16">
        <v>-14203</v>
      </c>
      <c r="AB26" s="16">
        <v>-53589</v>
      </c>
      <c r="AD26" s="10">
        <v>-108059.4</v>
      </c>
      <c r="AE26" s="10">
        <v>-203307</v>
      </c>
      <c r="AF26" s="10">
        <v>-205995</v>
      </c>
      <c r="AG26" s="10">
        <v>-361308.82550000004</v>
      </c>
      <c r="AH26" s="149">
        <v>0</v>
      </c>
      <c r="AI26" s="10">
        <f>SUM(Y26:AB26)</f>
        <v>-235282</v>
      </c>
      <c r="AJ26" s="10"/>
    </row>
    <row r="27" spans="2:36" outlineLevel="1">
      <c r="B27" s="31" t="str">
        <f>IF(Sumário!$A$1=FALSE,'PT-ENG'!$N39,'PT-ENG'!$O39)</f>
        <v>Aluguel e manutenção escritório</v>
      </c>
      <c r="C27" s="16"/>
      <c r="D27" s="16">
        <v>-859</v>
      </c>
      <c r="E27" s="16" t="s">
        <v>1</v>
      </c>
      <c r="F27" s="16" t="s">
        <v>1</v>
      </c>
      <c r="G27" s="16">
        <v>-21</v>
      </c>
      <c r="H27" s="16">
        <v>-229</v>
      </c>
      <c r="I27" s="16">
        <v>-728.4</v>
      </c>
      <c r="J27" s="16"/>
      <c r="K27" s="16">
        <v>0</v>
      </c>
      <c r="L27" s="16">
        <v>0</v>
      </c>
      <c r="M27" s="16">
        <v>0</v>
      </c>
      <c r="N27" s="16">
        <v>0</v>
      </c>
      <c r="O27" s="16">
        <v>0</v>
      </c>
      <c r="P27" s="16">
        <v>0</v>
      </c>
      <c r="Q27" s="16">
        <v>0</v>
      </c>
      <c r="R27" s="16">
        <v>0</v>
      </c>
      <c r="S27" s="149">
        <v>0</v>
      </c>
      <c r="T27" s="10">
        <v>0</v>
      </c>
      <c r="U27" s="149">
        <v>0</v>
      </c>
      <c r="V27" s="10">
        <v>0</v>
      </c>
      <c r="W27" s="149">
        <v>0</v>
      </c>
      <c r="X27" s="16">
        <v>0</v>
      </c>
      <c r="Y27" s="16">
        <v>0</v>
      </c>
      <c r="Z27" s="16">
        <v>0</v>
      </c>
      <c r="AA27" s="16">
        <v>0</v>
      </c>
      <c r="AB27" s="16">
        <v>0</v>
      </c>
      <c r="AD27" s="10">
        <v>-978.4</v>
      </c>
      <c r="AE27" s="10">
        <v>0</v>
      </c>
      <c r="AF27" s="10">
        <v>0</v>
      </c>
      <c r="AG27" s="10">
        <v>0</v>
      </c>
      <c r="AH27" s="149">
        <v>0</v>
      </c>
      <c r="AI27" s="10">
        <f t="shared" ref="AI27:AI33" si="4">SUM(Y27:AB27)</f>
        <v>0</v>
      </c>
      <c r="AJ27" s="10"/>
    </row>
    <row r="28" spans="2:36" outlineLevel="1">
      <c r="B28" s="31" t="str">
        <f>IF(Sumário!$A$1=FALSE,'PT-ENG'!$N40,'PT-ENG'!$O40)</f>
        <v>Serviços terceiros</v>
      </c>
      <c r="C28" s="16"/>
      <c r="D28" s="16">
        <v>-1561</v>
      </c>
      <c r="E28" s="16">
        <v>-1745.8304299999993</v>
      </c>
      <c r="F28" s="16">
        <v>-3203</v>
      </c>
      <c r="G28" s="16">
        <v>-2906</v>
      </c>
      <c r="H28" s="16">
        <v>-6180</v>
      </c>
      <c r="I28" s="16">
        <v>-7622</v>
      </c>
      <c r="J28" s="16">
        <v>-6571</v>
      </c>
      <c r="K28" s="16">
        <v>-9736</v>
      </c>
      <c r="L28" s="16">
        <v>-12312</v>
      </c>
      <c r="M28" s="16">
        <v>-11404</v>
      </c>
      <c r="N28" s="16">
        <v>-10947</v>
      </c>
      <c r="O28" s="16">
        <v>-15417</v>
      </c>
      <c r="P28" s="16">
        <v>-17639</v>
      </c>
      <c r="Q28" s="16">
        <v>-16160</v>
      </c>
      <c r="R28" s="16">
        <v>-27437</v>
      </c>
      <c r="S28" s="149">
        <v>0</v>
      </c>
      <c r="T28" s="10">
        <v>-27660.04593</v>
      </c>
      <c r="U28" s="149">
        <v>0</v>
      </c>
      <c r="V28" s="10">
        <v>-14304</v>
      </c>
      <c r="W28" s="149">
        <v>0</v>
      </c>
      <c r="X28" s="16">
        <v>-21604</v>
      </c>
      <c r="Y28" s="16">
        <v>-46171.15</v>
      </c>
      <c r="Z28" s="16">
        <v>-32596</v>
      </c>
      <c r="AA28" s="16">
        <v>-40659</v>
      </c>
      <c r="AB28" s="16">
        <v>-44561.850000000006</v>
      </c>
      <c r="AD28" s="10">
        <v>-19911</v>
      </c>
      <c r="AE28" s="10">
        <v>-40023</v>
      </c>
      <c r="AF28" s="10">
        <v>-60163</v>
      </c>
      <c r="AG28" s="10">
        <v>-91005.045929999993</v>
      </c>
      <c r="AH28" s="149">
        <v>0</v>
      </c>
      <c r="AI28" s="10">
        <f t="shared" si="4"/>
        <v>-163988</v>
      </c>
      <c r="AJ28" s="10"/>
    </row>
    <row r="29" spans="2:36" outlineLevel="1">
      <c r="B29" s="31" t="str">
        <f>IF(Sumário!$A$1=FALSE,'PT-ENG'!$N41,'PT-ENG'!$O41)</f>
        <v>Depreciação e amortização</v>
      </c>
      <c r="C29" s="16"/>
      <c r="D29" s="16">
        <v>-223</v>
      </c>
      <c r="E29" s="16">
        <v>-676.00507999999991</v>
      </c>
      <c r="F29" s="16">
        <v>-539</v>
      </c>
      <c r="G29" s="16">
        <v>-984</v>
      </c>
      <c r="H29" s="16">
        <v>-2064</v>
      </c>
      <c r="I29" s="16">
        <v>-3583.4</v>
      </c>
      <c r="J29" s="16">
        <v>-4204</v>
      </c>
      <c r="K29" s="16">
        <v>-5606</v>
      </c>
      <c r="L29" s="16">
        <v>-8179</v>
      </c>
      <c r="M29" s="16">
        <v>-12566</v>
      </c>
      <c r="N29" s="16">
        <v>-14797</v>
      </c>
      <c r="O29" s="16">
        <v>-15281</v>
      </c>
      <c r="P29" s="16">
        <v>-25196</v>
      </c>
      <c r="Q29" s="16">
        <v>-13335</v>
      </c>
      <c r="R29" s="16">
        <v>-9734</v>
      </c>
      <c r="S29" s="149">
        <v>-10294</v>
      </c>
      <c r="T29" s="10">
        <v>-10002.5851</v>
      </c>
      <c r="U29" s="149">
        <v>-10562</v>
      </c>
      <c r="V29" s="10">
        <v>-9802</v>
      </c>
      <c r="W29" s="149">
        <v>-9988</v>
      </c>
      <c r="X29" s="16">
        <v>-11679</v>
      </c>
      <c r="Y29" s="16">
        <v>-14697.314</v>
      </c>
      <c r="Z29" s="16">
        <v>-14925</v>
      </c>
      <c r="AA29" s="16">
        <v>-16879</v>
      </c>
      <c r="AB29" s="16">
        <v>-18198.686000000002</v>
      </c>
      <c r="AD29" s="10">
        <v>-7170.4</v>
      </c>
      <c r="AE29" s="10">
        <v>-30555</v>
      </c>
      <c r="AF29" s="10">
        <v>-68609</v>
      </c>
      <c r="AG29" s="10">
        <v>-41217.585099999997</v>
      </c>
      <c r="AH29" s="149">
        <f t="shared" si="1"/>
        <v>-42523</v>
      </c>
      <c r="AI29" s="10">
        <f t="shared" si="4"/>
        <v>-64700</v>
      </c>
      <c r="AJ29" s="10"/>
    </row>
    <row r="30" spans="2:36" outlineLevel="1">
      <c r="B30" s="31" t="str">
        <f>IF(Sumário!$A$1=FALSE,'PT-ENG'!$N42,'PT-ENG'!$O42)</f>
        <v>Provisão (reversão) de contingências</v>
      </c>
      <c r="C30" s="16"/>
      <c r="D30" s="16">
        <v>-931</v>
      </c>
      <c r="E30" s="16">
        <v>2985.4663499999997</v>
      </c>
      <c r="F30" s="16">
        <v>-411</v>
      </c>
      <c r="G30" s="16">
        <v>-561</v>
      </c>
      <c r="H30" s="16">
        <v>-690</v>
      </c>
      <c r="I30" s="16">
        <v>-1195</v>
      </c>
      <c r="J30" s="16">
        <v>-1907</v>
      </c>
      <c r="K30" s="16">
        <v>175</v>
      </c>
      <c r="L30" s="16">
        <v>467</v>
      </c>
      <c r="M30" s="16">
        <v>800</v>
      </c>
      <c r="N30" s="16">
        <v>525</v>
      </c>
      <c r="O30" s="16">
        <v>-1005</v>
      </c>
      <c r="P30" s="16">
        <v>826</v>
      </c>
      <c r="Q30" s="16">
        <v>460</v>
      </c>
      <c r="R30" s="16">
        <v>-144</v>
      </c>
      <c r="S30" s="149">
        <v>0</v>
      </c>
      <c r="T30" s="10">
        <v>144</v>
      </c>
      <c r="U30" s="149">
        <v>0</v>
      </c>
      <c r="V30" s="10">
        <v>-100</v>
      </c>
      <c r="W30" s="149">
        <v>0</v>
      </c>
      <c r="X30" s="16">
        <v>-97</v>
      </c>
      <c r="Y30" s="16">
        <v>-486.55500000000001</v>
      </c>
      <c r="Z30" s="16">
        <v>-249</v>
      </c>
      <c r="AA30" s="16">
        <v>-19139.027179999997</v>
      </c>
      <c r="AB30" s="16">
        <v>-12162.236710000005</v>
      </c>
      <c r="AD30" s="10">
        <v>-2857</v>
      </c>
      <c r="AE30" s="10">
        <v>-465</v>
      </c>
      <c r="AF30" s="10">
        <v>806</v>
      </c>
      <c r="AG30" s="10">
        <v>-197</v>
      </c>
      <c r="AH30" s="149">
        <v>0</v>
      </c>
      <c r="AI30" s="10">
        <f t="shared" si="4"/>
        <v>-32036.818890000002</v>
      </c>
      <c r="AJ30" s="10"/>
    </row>
    <row r="31" spans="2:36" outlineLevel="1">
      <c r="B31" s="31" t="str">
        <f>IF(Sumário!$A$1=FALSE,'PT-ENG'!$N43,'PT-ENG'!$O43)</f>
        <v>Despesas tributárias</v>
      </c>
      <c r="C31" s="16"/>
      <c r="D31" s="16">
        <v>-2704</v>
      </c>
      <c r="E31" s="16">
        <v>1425.4198000000001</v>
      </c>
      <c r="F31" s="16">
        <v>-554</v>
      </c>
      <c r="G31" s="16">
        <v>218</v>
      </c>
      <c r="H31" s="16">
        <v>-483</v>
      </c>
      <c r="I31" s="16">
        <v>-1159</v>
      </c>
      <c r="J31" s="16">
        <v>0</v>
      </c>
      <c r="K31" s="16">
        <v>0</v>
      </c>
      <c r="L31" s="16">
        <v>0</v>
      </c>
      <c r="M31" s="16">
        <v>0</v>
      </c>
      <c r="N31" s="16">
        <v>0</v>
      </c>
      <c r="O31" s="16">
        <v>0</v>
      </c>
      <c r="P31" s="16">
        <v>0</v>
      </c>
      <c r="Q31" s="16">
        <v>0</v>
      </c>
      <c r="R31" s="16">
        <v>0</v>
      </c>
      <c r="S31" s="149">
        <v>0</v>
      </c>
      <c r="T31" s="10">
        <v>0</v>
      </c>
      <c r="U31" s="149">
        <v>0</v>
      </c>
      <c r="V31" s="10">
        <v>0</v>
      </c>
      <c r="W31" s="149">
        <v>0</v>
      </c>
      <c r="X31" s="16">
        <v>0</v>
      </c>
      <c r="Y31" s="16">
        <v>0</v>
      </c>
      <c r="Z31" s="16">
        <v>0</v>
      </c>
      <c r="AA31" s="16">
        <v>0</v>
      </c>
      <c r="AB31" s="16">
        <v>0</v>
      </c>
      <c r="AD31" s="10">
        <v>-1978</v>
      </c>
      <c r="AE31" s="10">
        <v>0</v>
      </c>
      <c r="AF31" s="10">
        <v>0</v>
      </c>
      <c r="AG31" s="10">
        <v>0</v>
      </c>
      <c r="AH31" s="149">
        <v>0</v>
      </c>
      <c r="AI31" s="10">
        <f t="shared" si="4"/>
        <v>0</v>
      </c>
      <c r="AJ31" s="10"/>
    </row>
    <row r="32" spans="2:36">
      <c r="B32" s="31" t="str">
        <f>IF(Sumário!$A$1=FALSE,'PT-ENG'!$N44,'PT-ENG'!$O44)</f>
        <v>TI</v>
      </c>
      <c r="C32" s="16"/>
      <c r="D32" s="16">
        <v>-224</v>
      </c>
      <c r="E32" s="16">
        <v>0</v>
      </c>
      <c r="F32" s="16">
        <v>0</v>
      </c>
      <c r="G32" s="16">
        <v>-1138</v>
      </c>
      <c r="H32" s="16">
        <v>-1224</v>
      </c>
      <c r="I32" s="16">
        <v>-1939</v>
      </c>
      <c r="J32" s="16">
        <v>-2647</v>
      </c>
      <c r="K32" s="16">
        <v>-3858</v>
      </c>
      <c r="L32" s="16">
        <v>-4386</v>
      </c>
      <c r="M32" s="16">
        <v>-9927</v>
      </c>
      <c r="N32" s="16">
        <v>-12272</v>
      </c>
      <c r="O32" s="16">
        <v>-9789</v>
      </c>
      <c r="P32" s="16">
        <v>-11795</v>
      </c>
      <c r="Q32" s="16">
        <v>-10302</v>
      </c>
      <c r="R32" s="16">
        <v>-13773</v>
      </c>
      <c r="S32" s="149">
        <v>0</v>
      </c>
      <c r="T32" s="10">
        <v>-12517.281139999999</v>
      </c>
      <c r="U32" s="149">
        <v>0</v>
      </c>
      <c r="V32" s="10">
        <v>-12828</v>
      </c>
      <c r="W32" s="149">
        <v>0</v>
      </c>
      <c r="X32" s="16">
        <v>-16071</v>
      </c>
      <c r="Y32" s="16">
        <v>-13547.016</v>
      </c>
      <c r="Z32" s="16">
        <v>-9970</v>
      </c>
      <c r="AA32" s="16">
        <v>-9921</v>
      </c>
      <c r="AB32" s="16">
        <v>-7547.9839999999967</v>
      </c>
      <c r="AD32" s="10">
        <v>-4301</v>
      </c>
      <c r="AE32" s="10">
        <v>-20818</v>
      </c>
      <c r="AF32" s="10">
        <v>-44158</v>
      </c>
      <c r="AG32" s="10">
        <v>-55189.281139999999</v>
      </c>
      <c r="AH32" s="149">
        <v>0</v>
      </c>
      <c r="AI32" s="10">
        <f t="shared" si="4"/>
        <v>-40986</v>
      </c>
      <c r="AJ32" s="10"/>
    </row>
    <row r="33" spans="2:37">
      <c r="B33" s="31" t="str">
        <f>IF(Sumário!$A$1=FALSE,'PT-ENG'!$N45,'PT-ENG'!$O45)</f>
        <v>Outras despesas</v>
      </c>
      <c r="C33" s="16"/>
      <c r="D33" s="16">
        <v>-1377</v>
      </c>
      <c r="E33" s="16">
        <v>-2846.9695200000001</v>
      </c>
      <c r="F33" s="16">
        <v>-1474</v>
      </c>
      <c r="G33" s="16">
        <v>-1936</v>
      </c>
      <c r="H33" s="16">
        <v>-2260</v>
      </c>
      <c r="I33" s="16">
        <v>-8658</v>
      </c>
      <c r="J33" s="16">
        <f>-7648-1038-85</f>
        <v>-8771</v>
      </c>
      <c r="K33" s="16">
        <v>-7090</v>
      </c>
      <c r="L33" s="16">
        <v>-9214</v>
      </c>
      <c r="M33" s="16">
        <f>-19883+1038+85</f>
        <v>-18760</v>
      </c>
      <c r="N33" s="16">
        <v>-9338</v>
      </c>
      <c r="O33" s="16">
        <v>-5414</v>
      </c>
      <c r="P33" s="16">
        <v>-21411</v>
      </c>
      <c r="Q33" s="16">
        <v>-29678</v>
      </c>
      <c r="R33" s="16">
        <v>-25675</v>
      </c>
      <c r="S33" s="149">
        <v>0</v>
      </c>
      <c r="T33" s="10">
        <v>-25513.897809999999</v>
      </c>
      <c r="U33" s="149">
        <v>0</v>
      </c>
      <c r="V33" s="10">
        <v>-36391</v>
      </c>
      <c r="W33" s="149">
        <v>0</v>
      </c>
      <c r="X33" s="16">
        <v>-9188</v>
      </c>
      <c r="Y33" s="16">
        <v>-1108.296</v>
      </c>
      <c r="Z33" s="16">
        <v>-2486</v>
      </c>
      <c r="AA33" s="16">
        <v>-36068</v>
      </c>
      <c r="AB33" s="16">
        <v>-24685.703999999998</v>
      </c>
      <c r="AD33" s="10">
        <v>-14328</v>
      </c>
      <c r="AE33" s="10">
        <v>-43835</v>
      </c>
      <c r="AF33" s="10">
        <v>-65841</v>
      </c>
      <c r="AG33" s="10">
        <v>-96767.897809999995</v>
      </c>
      <c r="AH33" s="149">
        <v>0</v>
      </c>
      <c r="AI33" s="10">
        <f t="shared" si="4"/>
        <v>-64348</v>
      </c>
      <c r="AJ33" s="10"/>
    </row>
    <row r="34" spans="2:37">
      <c r="B34" s="494" t="str">
        <f>IF(Sumário!$A$1=FALSE,'PT-ENG'!$N46,'PT-ENG'!$O46)</f>
        <v>Outras despesas / receitas operacionais</v>
      </c>
      <c r="C34" s="11"/>
      <c r="D34" s="11">
        <v>-7796</v>
      </c>
      <c r="E34" s="11">
        <v>2268.2814899999939</v>
      </c>
      <c r="F34" s="20">
        <v>-285</v>
      </c>
      <c r="G34" s="11">
        <v>9149</v>
      </c>
      <c r="H34" s="11">
        <v>-1139</v>
      </c>
      <c r="I34" s="11">
        <v>-1787</v>
      </c>
      <c r="J34" s="11">
        <v>-12665</v>
      </c>
      <c r="K34" s="11">
        <v>-19851</v>
      </c>
      <c r="L34" s="11">
        <v>-30492</v>
      </c>
      <c r="M34" s="20">
        <v>-90492</v>
      </c>
      <c r="N34" s="11">
        <v>-21624</v>
      </c>
      <c r="O34" s="11">
        <v>-16464</v>
      </c>
      <c r="P34" s="11">
        <v>-5942</v>
      </c>
      <c r="Q34" s="11">
        <f>-5378-SUM(N34:P34)</f>
        <v>38652</v>
      </c>
      <c r="R34" s="11">
        <v>-8182</v>
      </c>
      <c r="S34" s="489">
        <v>-4649.5874328260015</v>
      </c>
      <c r="T34" s="11">
        <v>-18250</v>
      </c>
      <c r="U34" s="489">
        <v>-56256.244340000005</v>
      </c>
      <c r="V34" s="11">
        <v>987282</v>
      </c>
      <c r="W34" s="489">
        <v>1001806</v>
      </c>
      <c r="X34" s="11">
        <v>-92004</v>
      </c>
      <c r="Y34" s="11">
        <v>-77371</v>
      </c>
      <c r="Z34" s="11">
        <v>-7372</v>
      </c>
      <c r="AA34" s="11">
        <v>122956</v>
      </c>
      <c r="AB34" s="11">
        <v>-261168</v>
      </c>
      <c r="AD34" s="11">
        <v>5938</v>
      </c>
      <c r="AE34" s="11">
        <v>-153500</v>
      </c>
      <c r="AF34" s="11">
        <v>-5378</v>
      </c>
      <c r="AG34" s="11">
        <v>868846</v>
      </c>
      <c r="AH34" s="489">
        <f t="shared" si="1"/>
        <v>848896.16822717397</v>
      </c>
      <c r="AI34" s="11">
        <f t="shared" ref="AI34:AI42" si="5">SUM(Y34:AB34)</f>
        <v>-222955</v>
      </c>
    </row>
    <row r="35" spans="2:37">
      <c r="B35" s="494" t="str">
        <f>IF(Sumário!$A$1=FALSE,'PT-ENG'!$N47,'PT-ENG'!$O47)</f>
        <v>Gastos Exploratórios</v>
      </c>
      <c r="C35" s="11"/>
      <c r="D35" s="11"/>
      <c r="E35" s="11"/>
      <c r="F35" s="20"/>
      <c r="G35" s="11"/>
      <c r="H35" s="11"/>
      <c r="I35" s="11"/>
      <c r="J35" s="11"/>
      <c r="K35" s="11"/>
      <c r="L35" s="11"/>
      <c r="M35" s="20"/>
      <c r="N35" s="11"/>
      <c r="O35" s="11"/>
      <c r="P35" s="11"/>
      <c r="Q35" s="11"/>
      <c r="R35" s="11"/>
      <c r="S35" s="489">
        <v>-4400.5460899999998</v>
      </c>
      <c r="T35" s="11"/>
      <c r="U35" s="489">
        <v>-21658</v>
      </c>
      <c r="V35" s="11">
        <v>-14445</v>
      </c>
      <c r="W35" s="489">
        <v>-16490</v>
      </c>
      <c r="X35" s="11">
        <v>-11320</v>
      </c>
      <c r="Y35" s="11">
        <v>-23235</v>
      </c>
      <c r="Z35" s="11">
        <v>-15308</v>
      </c>
      <c r="AA35" s="11">
        <v>-16160</v>
      </c>
      <c r="AB35" s="498">
        <v>-7352.5033900000035</v>
      </c>
      <c r="AD35" s="11"/>
      <c r="AE35" s="11"/>
      <c r="AF35" s="11"/>
      <c r="AG35" s="11">
        <v>-25765</v>
      </c>
      <c r="AH35" s="489">
        <f t="shared" si="1"/>
        <v>-53868.546090000003</v>
      </c>
      <c r="AI35" s="11">
        <f t="shared" si="5"/>
        <v>-62055.503390000005</v>
      </c>
    </row>
    <row r="36" spans="2:37" ht="15" thickBot="1">
      <c r="B36" s="499" t="str">
        <f>IF(Sumário!$A$1=FALSE,'PT-ENG'!$N48,'PT-ENG'!$O48)</f>
        <v>Provisão no valor recuperável de ativos</v>
      </c>
      <c r="C36" s="500"/>
      <c r="D36" s="500">
        <v>0</v>
      </c>
      <c r="E36" s="500">
        <v>-166755</v>
      </c>
      <c r="F36" s="500">
        <v>0</v>
      </c>
      <c r="G36" s="500">
        <v>105842</v>
      </c>
      <c r="H36" s="500">
        <v>0</v>
      </c>
      <c r="I36" s="500">
        <v>54579</v>
      </c>
      <c r="J36" s="500">
        <v>0</v>
      </c>
      <c r="K36" s="500">
        <v>0</v>
      </c>
      <c r="L36" s="500">
        <v>0</v>
      </c>
      <c r="M36" s="500">
        <v>-123318</v>
      </c>
      <c r="N36" s="500">
        <v>0</v>
      </c>
      <c r="O36" s="500">
        <v>-26500</v>
      </c>
      <c r="P36" s="500">
        <v>0</v>
      </c>
      <c r="Q36" s="500">
        <v>-16252</v>
      </c>
      <c r="R36" s="500">
        <v>0</v>
      </c>
      <c r="S36" s="490">
        <v>0</v>
      </c>
      <c r="T36" s="500">
        <v>0</v>
      </c>
      <c r="U36" s="490">
        <v>0</v>
      </c>
      <c r="V36" s="500">
        <v>0</v>
      </c>
      <c r="W36" s="490">
        <v>0</v>
      </c>
      <c r="X36" s="500">
        <v>-28705</v>
      </c>
      <c r="Y36" s="500">
        <v>0</v>
      </c>
      <c r="Z36" s="500">
        <v>0</v>
      </c>
      <c r="AA36" s="500">
        <v>0</v>
      </c>
      <c r="AB36" s="500">
        <v>0</v>
      </c>
      <c r="AD36" s="500">
        <v>160421</v>
      </c>
      <c r="AE36" s="500">
        <v>-123318</v>
      </c>
      <c r="AF36" s="500">
        <v>-42752</v>
      </c>
      <c r="AG36" s="500">
        <v>-28705</v>
      </c>
      <c r="AH36" s="490">
        <f t="shared" si="1"/>
        <v>-28705</v>
      </c>
      <c r="AI36" s="500">
        <f t="shared" si="5"/>
        <v>0</v>
      </c>
    </row>
    <row r="37" spans="2:37" s="29" customFormat="1" ht="15" thickBot="1">
      <c r="B37" s="503" t="str">
        <f>IF(Sumário!$A$1=FALSE,'PT-ENG'!$N49,'PT-ENG'!$O49)</f>
        <v>Resultado Operacional</v>
      </c>
      <c r="C37" s="504"/>
      <c r="D37" s="504">
        <v>12162</v>
      </c>
      <c r="E37" s="504">
        <v>-142008.27123999997</v>
      </c>
      <c r="F37" s="504">
        <v>60547</v>
      </c>
      <c r="G37" s="504">
        <v>187063</v>
      </c>
      <c r="H37" s="504">
        <v>75907</v>
      </c>
      <c r="I37" s="504">
        <v>91525</v>
      </c>
      <c r="J37" s="504">
        <v>138086.90954000002</v>
      </c>
      <c r="K37" s="504">
        <v>166643</v>
      </c>
      <c r="L37" s="504">
        <v>108155</v>
      </c>
      <c r="M37" s="504">
        <v>-141827.76932000008</v>
      </c>
      <c r="N37" s="504">
        <v>72677</v>
      </c>
      <c r="O37" s="504">
        <v>74907</v>
      </c>
      <c r="P37" s="504">
        <v>607192</v>
      </c>
      <c r="Q37" s="504">
        <v>511094</v>
      </c>
      <c r="R37" s="504">
        <v>506466</v>
      </c>
      <c r="S37" s="505">
        <v>795266.87423487112</v>
      </c>
      <c r="T37" s="504">
        <v>579892</v>
      </c>
      <c r="U37" s="505">
        <v>567791.12338000047</v>
      </c>
      <c r="V37" s="504">
        <v>1241580</v>
      </c>
      <c r="W37" s="505">
        <f>W24+W25+W34+W35+W36</f>
        <v>1078683.7266528336</v>
      </c>
      <c r="X37" s="504">
        <v>169329.55867999978</v>
      </c>
      <c r="Y37" s="504">
        <v>665962.40880512842</v>
      </c>
      <c r="Z37" s="504">
        <v>903823</v>
      </c>
      <c r="AA37" s="504">
        <v>866742</v>
      </c>
      <c r="AB37" s="504">
        <v>-220344.43407093117</v>
      </c>
      <c r="AC37" s="496"/>
      <c r="AD37" s="504">
        <v>415042</v>
      </c>
      <c r="AE37" s="504">
        <v>271057.14021999994</v>
      </c>
      <c r="AF37" s="504">
        <v>1265870</v>
      </c>
      <c r="AG37" s="504">
        <v>2497267.5586799998</v>
      </c>
      <c r="AH37" s="505">
        <v>2610853.4539600564</v>
      </c>
      <c r="AI37" s="504">
        <f t="shared" si="5"/>
        <v>2216182.9747341969</v>
      </c>
    </row>
    <row r="38" spans="2:37">
      <c r="B38" s="31" t="str">
        <f>IF(Sumário!$A$1=FALSE,'PT-ENG'!$N50,'PT-ENG'!$O50)</f>
        <v>Receitas financeiras</v>
      </c>
      <c r="C38" s="10"/>
      <c r="D38" s="16">
        <v>418</v>
      </c>
      <c r="E38" s="10">
        <v>52485</v>
      </c>
      <c r="F38" s="10">
        <v>33068</v>
      </c>
      <c r="G38" s="16">
        <v>117552</v>
      </c>
      <c r="H38" s="16">
        <v>68912</v>
      </c>
      <c r="I38" s="16">
        <v>-22460</v>
      </c>
      <c r="J38" s="16">
        <v>92535</v>
      </c>
      <c r="K38" s="16">
        <v>65772</v>
      </c>
      <c r="L38" s="16">
        <v>348666</v>
      </c>
      <c r="M38" s="16">
        <v>-187156</v>
      </c>
      <c r="N38" s="16">
        <v>135313</v>
      </c>
      <c r="O38" s="16">
        <v>213796</v>
      </c>
      <c r="P38" s="16">
        <v>81102</v>
      </c>
      <c r="Q38" s="16">
        <v>219844.27399999998</v>
      </c>
      <c r="R38" s="16">
        <v>117388</v>
      </c>
      <c r="S38" s="149">
        <v>0</v>
      </c>
      <c r="T38" s="16">
        <v>208463</v>
      </c>
      <c r="U38" s="149">
        <v>0</v>
      </c>
      <c r="V38" s="16">
        <v>139360</v>
      </c>
      <c r="W38" s="149">
        <v>0</v>
      </c>
      <c r="X38" s="16">
        <v>644813.10282550706</v>
      </c>
      <c r="Y38" s="16">
        <v>1571805</v>
      </c>
      <c r="Z38" s="16">
        <v>1496273</v>
      </c>
      <c r="AA38" s="16">
        <v>369647</v>
      </c>
      <c r="AB38" s="16">
        <v>62995</v>
      </c>
      <c r="AD38" s="10">
        <v>197072</v>
      </c>
      <c r="AE38" s="10">
        <v>319817</v>
      </c>
      <c r="AF38" s="10">
        <v>650055.27399999998</v>
      </c>
      <c r="AG38" s="10">
        <v>1110024.1028255071</v>
      </c>
      <c r="AH38" s="149">
        <v>0</v>
      </c>
      <c r="AI38" s="10">
        <f t="shared" si="5"/>
        <v>3500720</v>
      </c>
    </row>
    <row r="39" spans="2:37" ht="15" thickBot="1">
      <c r="B39" s="31" t="str">
        <f>IF(Sumário!$A$1=FALSE,'PT-ENG'!$N51,'PT-ENG'!$O51)</f>
        <v>Despesas financeiras</v>
      </c>
      <c r="C39" s="10"/>
      <c r="D39" s="16">
        <v>-55646</v>
      </c>
      <c r="E39" s="10">
        <v>-80419</v>
      </c>
      <c r="F39" s="10">
        <v>-174825</v>
      </c>
      <c r="G39" s="16">
        <v>-210545</v>
      </c>
      <c r="H39" s="16">
        <v>-187793</v>
      </c>
      <c r="I39" s="16">
        <v>-83536</v>
      </c>
      <c r="J39" s="16">
        <v>-526061</v>
      </c>
      <c r="K39" s="16">
        <v>-197835</v>
      </c>
      <c r="L39" s="16">
        <v>-162695</v>
      </c>
      <c r="M39" s="16">
        <v>81584</v>
      </c>
      <c r="N39" s="16">
        <v>-153492</v>
      </c>
      <c r="O39" s="16">
        <v>-188478</v>
      </c>
      <c r="P39" s="16">
        <v>-800078</v>
      </c>
      <c r="Q39" s="16">
        <v>-183083.43699999998</v>
      </c>
      <c r="R39" s="16">
        <v>-882789</v>
      </c>
      <c r="S39" s="149">
        <v>0</v>
      </c>
      <c r="T39" s="16">
        <v>-1333810</v>
      </c>
      <c r="U39" s="149">
        <v>0</v>
      </c>
      <c r="V39" s="16">
        <v>-290547</v>
      </c>
      <c r="W39" s="149">
        <v>0</v>
      </c>
      <c r="X39" s="16">
        <v>-2429939.1028255071</v>
      </c>
      <c r="Y39" s="16">
        <v>-982970</v>
      </c>
      <c r="Z39" s="16">
        <v>-869538</v>
      </c>
      <c r="AA39" s="16">
        <v>-1696666</v>
      </c>
      <c r="AB39" s="16">
        <v>-714283</v>
      </c>
      <c r="AD39" s="10">
        <v>-656699</v>
      </c>
      <c r="AE39" s="10">
        <v>-805007</v>
      </c>
      <c r="AF39" s="10">
        <v>-1325131.4369999999</v>
      </c>
      <c r="AG39" s="10">
        <v>-4937085.1028255066</v>
      </c>
      <c r="AH39" s="149">
        <v>0</v>
      </c>
      <c r="AI39" s="10">
        <f t="shared" si="5"/>
        <v>-4263457</v>
      </c>
    </row>
    <row r="40" spans="2:37" s="29" customFormat="1" ht="15" thickBot="1">
      <c r="B40" s="503" t="str">
        <f>IF(Sumário!$A$1=FALSE,'PT-ENG'!$N52,'PT-ENG'!$O52)</f>
        <v>Resultado financeiro líquido</v>
      </c>
      <c r="C40" s="504"/>
      <c r="D40" s="504">
        <f t="shared" ref="D40:I40" si="6">SUM(D38:D39)</f>
        <v>-55228</v>
      </c>
      <c r="E40" s="504">
        <f t="shared" si="6"/>
        <v>-27934</v>
      </c>
      <c r="F40" s="504">
        <f t="shared" si="6"/>
        <v>-141757</v>
      </c>
      <c r="G40" s="504">
        <f t="shared" si="6"/>
        <v>-92993</v>
      </c>
      <c r="H40" s="504">
        <f t="shared" si="6"/>
        <v>-118881</v>
      </c>
      <c r="I40" s="504">
        <f t="shared" si="6"/>
        <v>-105996</v>
      </c>
      <c r="J40" s="504">
        <v>-433526.22641999996</v>
      </c>
      <c r="K40" s="504">
        <f t="shared" ref="K40:Q40" si="7">SUM(K38:K39)</f>
        <v>-132063</v>
      </c>
      <c r="L40" s="504">
        <f t="shared" si="7"/>
        <v>185971</v>
      </c>
      <c r="M40" s="504">
        <f t="shared" si="7"/>
        <v>-105572</v>
      </c>
      <c r="N40" s="504">
        <f t="shared" si="7"/>
        <v>-18179</v>
      </c>
      <c r="O40" s="504">
        <f t="shared" si="7"/>
        <v>25318</v>
      </c>
      <c r="P40" s="504">
        <f t="shared" si="7"/>
        <v>-718976</v>
      </c>
      <c r="Q40" s="504">
        <f t="shared" si="7"/>
        <v>36760.837</v>
      </c>
      <c r="R40" s="504">
        <v>-765401</v>
      </c>
      <c r="S40" s="505">
        <v>-749606.73110388487</v>
      </c>
      <c r="T40" s="504">
        <v>-1125347</v>
      </c>
      <c r="U40" s="505">
        <v>-1435180</v>
      </c>
      <c r="V40" s="504">
        <v>-151187</v>
      </c>
      <c r="W40" s="505">
        <v>-236341.92483000003</v>
      </c>
      <c r="X40" s="504">
        <v>-1785125.9999999995</v>
      </c>
      <c r="Y40" s="504">
        <f>SUM(Y38:Y39)</f>
        <v>588835</v>
      </c>
      <c r="Z40" s="504">
        <f>SUM(Z38:Z39)</f>
        <v>626735</v>
      </c>
      <c r="AA40" s="504">
        <f>SUM(AA38:AA39)</f>
        <v>-1327019</v>
      </c>
      <c r="AB40" s="504">
        <f>SUM(AB38:AB39)</f>
        <v>-651288</v>
      </c>
      <c r="AC40" s="496"/>
      <c r="AD40" s="504">
        <v>-459627</v>
      </c>
      <c r="AE40" s="504">
        <v>-485190</v>
      </c>
      <c r="AF40" s="504">
        <v>-675076.16299999994</v>
      </c>
      <c r="AG40" s="504">
        <v>-3827060.9999999995</v>
      </c>
      <c r="AH40" s="505">
        <f>SUM(S40+U40+W40+X40)</f>
        <v>-4206254.6559338849</v>
      </c>
      <c r="AI40" s="504">
        <f t="shared" si="5"/>
        <v>-762737</v>
      </c>
    </row>
    <row r="41" spans="2:37">
      <c r="B41" s="31" t="str">
        <f>IF(Sumário!$A$1=FALSE,'PT-ENG'!$N53,'PT-ENG'!$O53)</f>
        <v>Imposto de renda e contribuição social correntes</v>
      </c>
      <c r="C41" s="10"/>
      <c r="D41" s="10">
        <v>-494</v>
      </c>
      <c r="E41" s="10">
        <v>-4289</v>
      </c>
      <c r="F41" s="10">
        <v>-4111</v>
      </c>
      <c r="G41" s="10">
        <v>-9723</v>
      </c>
      <c r="H41" s="10">
        <v>-8961</v>
      </c>
      <c r="I41" s="10">
        <v>18945.421019999994</v>
      </c>
      <c r="J41" s="10">
        <v>-24714.897439999997</v>
      </c>
      <c r="K41" s="10">
        <v>-30875</v>
      </c>
      <c r="L41" s="10">
        <v>3476</v>
      </c>
      <c r="M41" s="10">
        <v>-19561</v>
      </c>
      <c r="N41" s="10">
        <v>-22614.838389999997</v>
      </c>
      <c r="O41" s="10">
        <v>-30972</v>
      </c>
      <c r="P41" s="10">
        <v>-107766.035</v>
      </c>
      <c r="Q41" s="10">
        <v>-53973</v>
      </c>
      <c r="R41" s="10">
        <v>-73536.719719999994</v>
      </c>
      <c r="S41" s="149">
        <v>0</v>
      </c>
      <c r="T41" s="10">
        <v>-60373</v>
      </c>
      <c r="U41" s="149">
        <v>0</v>
      </c>
      <c r="V41" s="10">
        <v>-111074</v>
      </c>
      <c r="W41" s="149">
        <v>0</v>
      </c>
      <c r="X41" s="10">
        <v>133886.71971999999</v>
      </c>
      <c r="Y41" s="10">
        <v>-57005.961978670195</v>
      </c>
      <c r="Z41" s="10">
        <v>-114248</v>
      </c>
      <c r="AA41" s="10">
        <v>-90740</v>
      </c>
      <c r="AB41" s="10">
        <v>-32315.03802132979</v>
      </c>
      <c r="AD41" s="10">
        <v>-3849.5789800000057</v>
      </c>
      <c r="AE41" s="10">
        <v>-71674.897440000001</v>
      </c>
      <c r="AF41" s="10">
        <v>-215325.87338999999</v>
      </c>
      <c r="AG41" s="10">
        <v>-111097</v>
      </c>
      <c r="AH41" s="149">
        <v>0</v>
      </c>
      <c r="AI41" s="10">
        <f t="shared" si="5"/>
        <v>-294309</v>
      </c>
    </row>
    <row r="42" spans="2:37">
      <c r="B42" s="154" t="str">
        <f>IF(Sumário!$A$1=FALSE,'PT-ENG'!$N54,'PT-ENG'!$O54)</f>
        <v>Imposto de renda e contribuição social diferidos</v>
      </c>
      <c r="C42" s="155"/>
      <c r="D42" s="155">
        <v>334</v>
      </c>
      <c r="E42" s="155">
        <v>26688</v>
      </c>
      <c r="F42" s="155">
        <v>41347</v>
      </c>
      <c r="G42" s="155">
        <v>-30061</v>
      </c>
      <c r="H42" s="155">
        <v>37834</v>
      </c>
      <c r="I42" s="155">
        <v>15303.567038136531</v>
      </c>
      <c r="J42" s="155">
        <v>-15020.6113</v>
      </c>
      <c r="K42" s="155">
        <v>28383</v>
      </c>
      <c r="L42" s="155">
        <v>172172</v>
      </c>
      <c r="M42" s="155">
        <v>227990</v>
      </c>
      <c r="N42" s="155">
        <v>-15779.914370000002</v>
      </c>
      <c r="O42" s="155">
        <v>10135</v>
      </c>
      <c r="P42" s="155">
        <v>142097.09629000002</v>
      </c>
      <c r="Q42" s="155">
        <v>-86705</v>
      </c>
      <c r="R42" s="155">
        <v>102586</v>
      </c>
      <c r="S42" s="156">
        <v>0</v>
      </c>
      <c r="T42" s="155">
        <v>242773</v>
      </c>
      <c r="U42" s="156">
        <v>0</v>
      </c>
      <c r="V42" s="155">
        <v>-267953</v>
      </c>
      <c r="W42" s="156">
        <v>0</v>
      </c>
      <c r="X42" s="155">
        <v>453793</v>
      </c>
      <c r="Y42" s="155">
        <v>-368616.90739066503</v>
      </c>
      <c r="Z42" s="155">
        <v>-367255</v>
      </c>
      <c r="AA42" s="155">
        <v>671715</v>
      </c>
      <c r="AB42" s="155">
        <v>316244.90739066503</v>
      </c>
      <c r="AD42" s="10">
        <v>64423.567038136534</v>
      </c>
      <c r="AE42" s="10">
        <v>413524.38870000001</v>
      </c>
      <c r="AF42" s="10">
        <v>49747.181920000003</v>
      </c>
      <c r="AG42" s="10">
        <v>531199</v>
      </c>
      <c r="AH42" s="149">
        <v>0</v>
      </c>
      <c r="AI42" s="10">
        <f t="shared" si="5"/>
        <v>252088</v>
      </c>
    </row>
    <row r="43" spans="2:37" s="14" customFormat="1" ht="15" thickBot="1">
      <c r="B43" s="494" t="str">
        <f>IF(Sumário!$A$1=FALSE,'PT-ENG'!$N55,'PT-ENG'!$O55)</f>
        <v>Imposto de renda e contribuição social</v>
      </c>
      <c r="C43" s="11"/>
      <c r="D43" s="11">
        <f t="shared" ref="D43:Q43" si="8">SUM(D41:D42)</f>
        <v>-160</v>
      </c>
      <c r="E43" s="11">
        <f t="shared" si="8"/>
        <v>22399</v>
      </c>
      <c r="F43" s="11">
        <f t="shared" si="8"/>
        <v>37236</v>
      </c>
      <c r="G43" s="11">
        <f t="shared" si="8"/>
        <v>-39784</v>
      </c>
      <c r="H43" s="11">
        <f t="shared" si="8"/>
        <v>28873</v>
      </c>
      <c r="I43" s="11">
        <f t="shared" si="8"/>
        <v>34248.988058136529</v>
      </c>
      <c r="J43" s="11">
        <f t="shared" si="8"/>
        <v>-39735.508739999997</v>
      </c>
      <c r="K43" s="11">
        <f t="shared" si="8"/>
        <v>-2492</v>
      </c>
      <c r="L43" s="11">
        <f t="shared" si="8"/>
        <v>175648</v>
      </c>
      <c r="M43" s="11">
        <f t="shared" si="8"/>
        <v>208429</v>
      </c>
      <c r="N43" s="11">
        <f>SUM(N41:N42)</f>
        <v>-38394.752760000003</v>
      </c>
      <c r="O43" s="11">
        <f t="shared" si="8"/>
        <v>-20837</v>
      </c>
      <c r="P43" s="11">
        <f t="shared" si="8"/>
        <v>34331.061290000012</v>
      </c>
      <c r="Q43" s="11">
        <f t="shared" si="8"/>
        <v>-140678</v>
      </c>
      <c r="R43" s="11">
        <f>SUM(R41:R42)</f>
        <v>29049.280280000006</v>
      </c>
      <c r="S43" s="489">
        <v>-66355</v>
      </c>
      <c r="T43" s="11">
        <v>-66355</v>
      </c>
      <c r="U43" s="489">
        <v>285259</v>
      </c>
      <c r="V43" s="11">
        <f>SUM(V41:V42)</f>
        <v>-379027</v>
      </c>
      <c r="W43" s="489">
        <v>-344002</v>
      </c>
      <c r="X43" s="11">
        <f>SUM(X41:X42)</f>
        <v>587679.71971999994</v>
      </c>
      <c r="Y43" s="11">
        <f>SUM(Y41:Y42)</f>
        <v>-425622.86936933524</v>
      </c>
      <c r="Z43" s="11">
        <f>SUM(Z41:Z42)</f>
        <v>-481503</v>
      </c>
      <c r="AA43" s="11">
        <f>SUM(AA41:AA42)</f>
        <v>580975</v>
      </c>
      <c r="AB43" s="11">
        <f>SUM(AB41:AB42)</f>
        <v>283929.86936933524</v>
      </c>
      <c r="AC43" s="501"/>
      <c r="AD43" s="11">
        <f>SUM(AD41:AD42)</f>
        <v>60573.988058136529</v>
      </c>
      <c r="AE43" s="11">
        <f>SUM(AE41:AE42)</f>
        <v>341849.49126000004</v>
      </c>
      <c r="AF43" s="11">
        <f>SUM(AF41:AF42)</f>
        <v>-165578.69146999999</v>
      </c>
      <c r="AG43" s="11">
        <f>SUM(AG41:AG42)</f>
        <v>420102</v>
      </c>
      <c r="AH43" s="489">
        <f>SUM(S43+U43+W43+X43)</f>
        <v>462581.71971999994</v>
      </c>
      <c r="AI43" s="11">
        <f>SUM(AI41:AI42)</f>
        <v>-42221</v>
      </c>
    </row>
    <row r="44" spans="2:37" s="29" customFormat="1" ht="15" thickBot="1">
      <c r="B44" s="503" t="str">
        <f>IF(Sumário!$A$1=FALSE,'PT-ENG'!$N56,'PT-ENG'!$O56)</f>
        <v>Lucro (prejuízo) do período</v>
      </c>
      <c r="C44" s="504"/>
      <c r="D44" s="504">
        <f>D37+D40+D43</f>
        <v>-43226</v>
      </c>
      <c r="E44" s="504">
        <f t="shared" ref="E44:R44" si="9">E37+E40+E43</f>
        <v>-147543.27123999997</v>
      </c>
      <c r="F44" s="504">
        <f t="shared" si="9"/>
        <v>-43974</v>
      </c>
      <c r="G44" s="504">
        <f t="shared" si="9"/>
        <v>54286</v>
      </c>
      <c r="H44" s="504">
        <f t="shared" si="9"/>
        <v>-14101</v>
      </c>
      <c r="I44" s="504">
        <f t="shared" si="9"/>
        <v>19777.988058136529</v>
      </c>
      <c r="J44" s="504">
        <f t="shared" si="9"/>
        <v>-335174.82561999996</v>
      </c>
      <c r="K44" s="504">
        <f t="shared" si="9"/>
        <v>32088</v>
      </c>
      <c r="L44" s="504">
        <f t="shared" si="9"/>
        <v>469774</v>
      </c>
      <c r="M44" s="504">
        <f t="shared" si="9"/>
        <v>-38970.769320000079</v>
      </c>
      <c r="N44" s="504">
        <f t="shared" si="9"/>
        <v>16103.247239999997</v>
      </c>
      <c r="O44" s="504">
        <f t="shared" si="9"/>
        <v>79388</v>
      </c>
      <c r="P44" s="504">
        <f t="shared" si="9"/>
        <v>-77452.938709999988</v>
      </c>
      <c r="Q44" s="504">
        <f t="shared" si="9"/>
        <v>407176.83700000006</v>
      </c>
      <c r="R44" s="504">
        <f t="shared" si="9"/>
        <v>-229885.71971999999</v>
      </c>
      <c r="S44" s="505">
        <f t="shared" ref="S44:Z44" si="10">S37+S40+S43</f>
        <v>-20694.856869013747</v>
      </c>
      <c r="T44" s="504">
        <f t="shared" si="10"/>
        <v>-611810</v>
      </c>
      <c r="U44" s="505">
        <f t="shared" si="10"/>
        <v>-582129.87661999953</v>
      </c>
      <c r="V44" s="504">
        <f t="shared" si="10"/>
        <v>711366</v>
      </c>
      <c r="W44" s="505">
        <f t="shared" si="10"/>
        <v>498339.8018228336</v>
      </c>
      <c r="X44" s="504">
        <f t="shared" si="10"/>
        <v>-1028116.7215999998</v>
      </c>
      <c r="Y44" s="504">
        <f t="shared" si="10"/>
        <v>829174.53943579318</v>
      </c>
      <c r="Z44" s="504">
        <f t="shared" si="10"/>
        <v>1049055</v>
      </c>
      <c r="AA44" s="504">
        <f>AA37+AA40+AA43</f>
        <v>120698</v>
      </c>
      <c r="AB44" s="504">
        <f>AB37+AB40+AB43</f>
        <v>-587702.56470159593</v>
      </c>
      <c r="AC44" s="496"/>
      <c r="AD44" s="504">
        <v>15989.988058136525</v>
      </c>
      <c r="AE44" s="504">
        <v>127716.40506000002</v>
      </c>
      <c r="AF44" s="504">
        <v>425215.43624000007</v>
      </c>
      <c r="AG44" s="504">
        <v>-909691.44131999975</v>
      </c>
      <c r="AH44" s="505">
        <f>SUM(S44+U44+W44+X44)</f>
        <v>-1132601.6532661794</v>
      </c>
      <c r="AI44" s="504">
        <f>SUM(Y44:AB44)</f>
        <v>1411224.9747341974</v>
      </c>
    </row>
    <row r="45" spans="2:37">
      <c r="B45" s="33"/>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76"/>
      <c r="AD45" s="32"/>
      <c r="AE45" s="32"/>
      <c r="AF45" s="32"/>
      <c r="AG45" s="32"/>
      <c r="AH45" s="32"/>
      <c r="AI45" s="32"/>
      <c r="AK45" s="27"/>
    </row>
    <row r="46" spans="2:37" s="257" customFormat="1" ht="29">
      <c r="B46" s="280" t="str">
        <f>IF(Sumário!$A$1=FALSE,'PT-ENG'!$N58,'PT-ENG'!$O58)</f>
        <v>EBTIDA Ajustado</v>
      </c>
      <c r="C46" s="281"/>
      <c r="D46" s="281" t="str">
        <f>IF($A$1=FALSE,'PT-ENG'!D$5,'PT-ENG'!D$6)</f>
        <v>3T20</v>
      </c>
      <c r="E46" s="281" t="str">
        <f>IF($A$1=FALSE,'PT-ENG'!E$5,'PT-ENG'!E$6)</f>
        <v>4T20</v>
      </c>
      <c r="F46" s="281" t="str">
        <f>IF($A$1=FALSE,'PT-ENG'!F$5,'PT-ENG'!F$6)</f>
        <v>1T21</v>
      </c>
      <c r="G46" s="281" t="str">
        <f>IF($A$1=FALSE,'PT-ENG'!G$5,'PT-ENG'!G$6)</f>
        <v>2T21</v>
      </c>
      <c r="H46" s="281" t="str">
        <f>IF($A$1=FALSE,'PT-ENG'!H$5,'PT-ENG'!H$6)</f>
        <v>3T21</v>
      </c>
      <c r="I46" s="281" t="str">
        <f>IF($A$1=FALSE,'PT-ENG'!I$5,'PT-ENG'!I$6)</f>
        <v>4T21</v>
      </c>
      <c r="J46" s="281" t="str">
        <f>IF($A$1=FALSE,'PT-ENG'!J$5,'PT-ENG'!J$6)</f>
        <v>1T22</v>
      </c>
      <c r="K46" s="281" t="str">
        <f>IF($A$1=FALSE,'PT-ENG'!K$5,'PT-ENG'!K$6)</f>
        <v>2T22</v>
      </c>
      <c r="L46" s="281" t="str">
        <f>IF($A$1=FALSE,'PT-ENG'!L$5,'PT-ENG'!L$6)</f>
        <v>3T22</v>
      </c>
      <c r="M46" s="281" t="str">
        <f>IF($A$1=FALSE,'PT-ENG'!M$5,'PT-ENG'!M$6)</f>
        <v>4T22</v>
      </c>
      <c r="N46" s="281" t="str">
        <f>IF($A$1=FALSE,'PT-ENG'!N$5,'PT-ENG'!N$6)</f>
        <v>1T23</v>
      </c>
      <c r="O46" s="281" t="str">
        <f>IF($A$1=FALSE,'PT-ENG'!O$5,'PT-ENG'!O$6)</f>
        <v>2T23</v>
      </c>
      <c r="P46" s="281" t="str">
        <f>IF($A$1=FALSE,'PT-ENG'!P$5,'PT-ENG'!P$6)</f>
        <v>3T23</v>
      </c>
      <c r="Q46" s="281" t="str">
        <f>IF($A$1=FALSE,'PT-ENG'!Q$5,'PT-ENG'!Q$6)</f>
        <v>4T23</v>
      </c>
      <c r="R46" s="281" t="str">
        <f>IF($A$1=FALSE,'PT-ENG'!R$5,'PT-ENG'!R$6)</f>
        <v>1T24</v>
      </c>
      <c r="S46" s="282" t="str">
        <f>IF($A$1=FALSE,'PT-ENG'!S$5,'PT-ENG'!S$6)</f>
        <v>1T24 
Proforma¹</v>
      </c>
      <c r="T46" s="281" t="str">
        <f>IF($A$1=FALSE,'PT-ENG'!T$5,'PT-ENG'!T$6)</f>
        <v>2T24</v>
      </c>
      <c r="U46" s="282" t="str">
        <f>IF($A$1=FALSE,'PT-ENG'!U$5,'PT-ENG'!U$6)</f>
        <v>2T24 
Proforma¹</v>
      </c>
      <c r="V46" s="281" t="str">
        <f>IF($A$1=FALSE,'PT-ENG'!V$5,'PT-ENG'!V$6)</f>
        <v>3T24</v>
      </c>
      <c r="W46" s="282" t="str">
        <f>IF($A$1=FALSE,'PT-ENG'!W$5,'PT-ENG'!W$6)</f>
        <v>3T24 
Proforma¹</v>
      </c>
      <c r="X46" s="281" t="str">
        <f>IF($A$1=FALSE,'PT-ENG'!X$5,'PT-ENG'!X$6)</f>
        <v>4T24</v>
      </c>
      <c r="Y46" s="281" t="str">
        <f>IF($A$1=FALSE,'PT-ENG'!Y$5,'PT-ENG'!Y$6)</f>
        <v>1T25</v>
      </c>
      <c r="Z46" s="281" t="str">
        <f>IF($A$1=FALSE,'PT-ENG'!Z$5,'PT-ENG'!Z$6)</f>
        <v>2T25</v>
      </c>
      <c r="AA46" s="281" t="str">
        <f>IF($A$1=FALSE,'PT-ENG'!AA$5,'PT-ENG'!AA$6)</f>
        <v>3T25</v>
      </c>
      <c r="AB46" s="281" t="str">
        <f>IF($A$1=FALSE,'PT-ENG'!AB$5,'PT-ENG'!AB$6)</f>
        <v>4T25</v>
      </c>
      <c r="AC46" s="255"/>
      <c r="AD46" s="256">
        <v>2021</v>
      </c>
      <c r="AE46" s="256">
        <v>2022</v>
      </c>
      <c r="AF46" s="256">
        <v>2023</v>
      </c>
      <c r="AG46" s="256">
        <v>2024</v>
      </c>
      <c r="AH46" s="491" t="s">
        <v>834</v>
      </c>
      <c r="AI46" s="256">
        <v>2025</v>
      </c>
      <c r="AK46" s="377"/>
    </row>
    <row r="47" spans="2:37" s="166" customFormat="1">
      <c r="B47" s="218" t="str">
        <f>IF(Sumário!$A$1=FALSE,'PT-ENG'!$N59,'PT-ENG'!$O59)</f>
        <v>Lucro (prejuízo) do período</v>
      </c>
      <c r="C47" s="219"/>
      <c r="D47" s="219">
        <f>D44</f>
        <v>-43226</v>
      </c>
      <c r="E47" s="219">
        <f t="shared" ref="E47:Z47" si="11">E44</f>
        <v>-147543.27123999997</v>
      </c>
      <c r="F47" s="219">
        <f t="shared" si="11"/>
        <v>-43974</v>
      </c>
      <c r="G47" s="219">
        <f t="shared" si="11"/>
        <v>54286</v>
      </c>
      <c r="H47" s="219">
        <f t="shared" si="11"/>
        <v>-14101</v>
      </c>
      <c r="I47" s="219">
        <f t="shared" si="11"/>
        <v>19777.988058136529</v>
      </c>
      <c r="J47" s="219">
        <f t="shared" si="11"/>
        <v>-335174.82561999996</v>
      </c>
      <c r="K47" s="219">
        <f t="shared" si="11"/>
        <v>32088</v>
      </c>
      <c r="L47" s="219">
        <f t="shared" si="11"/>
        <v>469774</v>
      </c>
      <c r="M47" s="219">
        <f t="shared" si="11"/>
        <v>-38970.769320000079</v>
      </c>
      <c r="N47" s="219">
        <f t="shared" si="11"/>
        <v>16103.247239999997</v>
      </c>
      <c r="O47" s="219">
        <f t="shared" si="11"/>
        <v>79388</v>
      </c>
      <c r="P47" s="219">
        <f t="shared" si="11"/>
        <v>-77452.938709999988</v>
      </c>
      <c r="Q47" s="219">
        <f t="shared" si="11"/>
        <v>407176.83700000006</v>
      </c>
      <c r="R47" s="219">
        <f t="shared" si="11"/>
        <v>-229885.71971999999</v>
      </c>
      <c r="S47" s="258">
        <f t="shared" si="11"/>
        <v>-20694.856869013747</v>
      </c>
      <c r="T47" s="219">
        <f t="shared" si="11"/>
        <v>-611810</v>
      </c>
      <c r="U47" s="258">
        <f t="shared" si="11"/>
        <v>-582129.87661999953</v>
      </c>
      <c r="V47" s="219">
        <f t="shared" si="11"/>
        <v>711366</v>
      </c>
      <c r="W47" s="492">
        <f t="shared" si="11"/>
        <v>498339.8018228336</v>
      </c>
      <c r="X47" s="219">
        <f t="shared" si="11"/>
        <v>-1028116.7215999998</v>
      </c>
      <c r="Y47" s="219">
        <f t="shared" si="11"/>
        <v>829174.53943579318</v>
      </c>
      <c r="Z47" s="219">
        <f t="shared" si="11"/>
        <v>1049055</v>
      </c>
      <c r="AA47" s="219">
        <f>AA44</f>
        <v>120698</v>
      </c>
      <c r="AB47" s="219">
        <f>AB44</f>
        <v>-587702.56470159593</v>
      </c>
      <c r="AC47" s="220"/>
      <c r="AD47" s="219">
        <f t="shared" ref="AD47:AI47" si="12">AD44</f>
        <v>15989.988058136525</v>
      </c>
      <c r="AE47" s="219">
        <f t="shared" si="12"/>
        <v>127716.40506000002</v>
      </c>
      <c r="AF47" s="219">
        <f t="shared" si="12"/>
        <v>425215.43624000007</v>
      </c>
      <c r="AG47" s="219">
        <f t="shared" si="12"/>
        <v>-909691.44131999975</v>
      </c>
      <c r="AH47" s="492">
        <f t="shared" si="12"/>
        <v>-1132601.6532661794</v>
      </c>
      <c r="AI47" s="219">
        <f t="shared" si="12"/>
        <v>1411224.9747341974</v>
      </c>
    </row>
    <row r="48" spans="2:37" s="150" customFormat="1">
      <c r="B48" s="159" t="str">
        <f>IF(Sumário!$A$1=FALSE,'PT-ENG'!$N60,'PT-ENG'!$O60)</f>
        <v>(-) Imposto de renda e contribuição social</v>
      </c>
      <c r="C48" s="379"/>
      <c r="D48" s="157">
        <f>D43</f>
        <v>-160</v>
      </c>
      <c r="E48" s="157">
        <f t="shared" ref="E48:AA48" si="13">E43</f>
        <v>22399</v>
      </c>
      <c r="F48" s="157">
        <f t="shared" si="13"/>
        <v>37236</v>
      </c>
      <c r="G48" s="157">
        <f t="shared" si="13"/>
        <v>-39784</v>
      </c>
      <c r="H48" s="157">
        <f t="shared" si="13"/>
        <v>28873</v>
      </c>
      <c r="I48" s="157">
        <f t="shared" si="13"/>
        <v>34248.988058136529</v>
      </c>
      <c r="J48" s="157">
        <f t="shared" si="13"/>
        <v>-39735.508739999997</v>
      </c>
      <c r="K48" s="157">
        <f t="shared" si="13"/>
        <v>-2492</v>
      </c>
      <c r="L48" s="157">
        <f t="shared" si="13"/>
        <v>175648</v>
      </c>
      <c r="M48" s="157">
        <f t="shared" si="13"/>
        <v>208429</v>
      </c>
      <c r="N48" s="157">
        <f>N43</f>
        <v>-38394.752760000003</v>
      </c>
      <c r="O48" s="157">
        <f t="shared" si="13"/>
        <v>-20837</v>
      </c>
      <c r="P48" s="157">
        <f t="shared" si="13"/>
        <v>34331.061290000012</v>
      </c>
      <c r="Q48" s="157">
        <f t="shared" si="13"/>
        <v>-140678</v>
      </c>
      <c r="R48" s="157">
        <f t="shared" si="13"/>
        <v>29049.280280000006</v>
      </c>
      <c r="S48" s="259">
        <f t="shared" si="13"/>
        <v>-66355</v>
      </c>
      <c r="T48" s="157">
        <f t="shared" si="13"/>
        <v>-66355</v>
      </c>
      <c r="U48" s="259">
        <f t="shared" si="13"/>
        <v>285259</v>
      </c>
      <c r="V48" s="157">
        <f t="shared" si="13"/>
        <v>-379027</v>
      </c>
      <c r="W48" s="493">
        <f t="shared" si="13"/>
        <v>-344002</v>
      </c>
      <c r="X48" s="157">
        <f t="shared" si="13"/>
        <v>587679.71971999994</v>
      </c>
      <c r="Y48" s="157">
        <f t="shared" si="13"/>
        <v>-425622.86936933524</v>
      </c>
      <c r="Z48" s="157">
        <f t="shared" si="13"/>
        <v>-481503</v>
      </c>
      <c r="AA48" s="157">
        <f t="shared" si="13"/>
        <v>580975</v>
      </c>
      <c r="AB48" s="157">
        <f t="shared" ref="AB48" si="14">AB43</f>
        <v>283929.86936933524</v>
      </c>
      <c r="AC48" s="380"/>
      <c r="AD48" s="157">
        <f t="shared" ref="AD48:AI48" si="15">AD43</f>
        <v>60573.988058136529</v>
      </c>
      <c r="AE48" s="157">
        <f t="shared" si="15"/>
        <v>341849.49126000004</v>
      </c>
      <c r="AF48" s="157">
        <f t="shared" si="15"/>
        <v>-165578.69146999999</v>
      </c>
      <c r="AG48" s="157">
        <f t="shared" si="15"/>
        <v>420102</v>
      </c>
      <c r="AH48" s="493">
        <f t="shared" si="15"/>
        <v>462581.71971999994</v>
      </c>
      <c r="AI48" s="157">
        <f t="shared" si="15"/>
        <v>-42221</v>
      </c>
    </row>
    <row r="49" spans="2:35" s="150" customFormat="1">
      <c r="B49" s="159" t="str">
        <f>IF(Sumário!$A$1=FALSE,'PT-ENG'!$N61,'PT-ENG'!$O61)</f>
        <v>(-) Resultado financeiro líquido</v>
      </c>
      <c r="C49" s="379"/>
      <c r="D49" s="157">
        <f>D40</f>
        <v>-55228</v>
      </c>
      <c r="E49" s="157">
        <f t="shared" ref="E49:AA49" si="16">E40</f>
        <v>-27934</v>
      </c>
      <c r="F49" s="157">
        <f t="shared" si="16"/>
        <v>-141757</v>
      </c>
      <c r="G49" s="157">
        <f t="shared" si="16"/>
        <v>-92993</v>
      </c>
      <c r="H49" s="157">
        <f t="shared" si="16"/>
        <v>-118881</v>
      </c>
      <c r="I49" s="157">
        <f t="shared" si="16"/>
        <v>-105996</v>
      </c>
      <c r="J49" s="157">
        <f t="shared" si="16"/>
        <v>-433526.22641999996</v>
      </c>
      <c r="K49" s="157">
        <f t="shared" si="16"/>
        <v>-132063</v>
      </c>
      <c r="L49" s="157">
        <f t="shared" si="16"/>
        <v>185971</v>
      </c>
      <c r="M49" s="157">
        <f t="shared" si="16"/>
        <v>-105572</v>
      </c>
      <c r="N49" s="157">
        <f t="shared" si="16"/>
        <v>-18179</v>
      </c>
      <c r="O49" s="157">
        <f t="shared" si="16"/>
        <v>25318</v>
      </c>
      <c r="P49" s="157">
        <f t="shared" si="16"/>
        <v>-718976</v>
      </c>
      <c r="Q49" s="157">
        <f t="shared" si="16"/>
        <v>36760.837</v>
      </c>
      <c r="R49" s="157">
        <f t="shared" si="16"/>
        <v>-765401</v>
      </c>
      <c r="S49" s="259">
        <f t="shared" si="16"/>
        <v>-749606.73110388487</v>
      </c>
      <c r="T49" s="157">
        <f t="shared" si="16"/>
        <v>-1125347</v>
      </c>
      <c r="U49" s="259">
        <f t="shared" si="16"/>
        <v>-1435180</v>
      </c>
      <c r="V49" s="157">
        <f t="shared" si="16"/>
        <v>-151187</v>
      </c>
      <c r="W49" s="493">
        <f t="shared" si="16"/>
        <v>-236341.92483000003</v>
      </c>
      <c r="X49" s="157">
        <f t="shared" si="16"/>
        <v>-1785125.9999999995</v>
      </c>
      <c r="Y49" s="157">
        <f t="shared" si="16"/>
        <v>588835</v>
      </c>
      <c r="Z49" s="157">
        <f t="shared" si="16"/>
        <v>626735</v>
      </c>
      <c r="AA49" s="157">
        <f t="shared" si="16"/>
        <v>-1327019</v>
      </c>
      <c r="AB49" s="157">
        <f t="shared" ref="AB49" si="17">AB40</f>
        <v>-651288</v>
      </c>
      <c r="AC49" s="380"/>
      <c r="AD49" s="157">
        <f t="shared" ref="AD49:AI49" si="18">AD40</f>
        <v>-459627</v>
      </c>
      <c r="AE49" s="157">
        <f t="shared" si="18"/>
        <v>-485190</v>
      </c>
      <c r="AF49" s="157">
        <f t="shared" si="18"/>
        <v>-675076.16299999994</v>
      </c>
      <c r="AG49" s="157">
        <f t="shared" si="18"/>
        <v>-3827060.9999999995</v>
      </c>
      <c r="AH49" s="493">
        <f t="shared" si="18"/>
        <v>-4206254.6559338849</v>
      </c>
      <c r="AI49" s="157">
        <f t="shared" si="18"/>
        <v>-762737</v>
      </c>
    </row>
    <row r="50" spans="2:35" s="150" customFormat="1">
      <c r="B50" s="159" t="str">
        <f>IF(Sumário!$A$1=FALSE,'PT-ENG'!$N62,'PT-ENG'!$O62)</f>
        <v>(-) Depreciação e amortização (CPV)</v>
      </c>
      <c r="C50" s="379"/>
      <c r="D50" s="157">
        <f t="shared" ref="D50:AA50" si="19">D18</f>
        <v>-15179</v>
      </c>
      <c r="E50" s="157">
        <f t="shared" si="19"/>
        <v>-15169.396549999999</v>
      </c>
      <c r="F50" s="157">
        <f t="shared" si="19"/>
        <v>-16881</v>
      </c>
      <c r="G50" s="157">
        <f t="shared" si="19"/>
        <v>-18573</v>
      </c>
      <c r="H50" s="157">
        <f t="shared" si="19"/>
        <v>-26957</v>
      </c>
      <c r="I50" s="157">
        <f t="shared" si="19"/>
        <v>-47777</v>
      </c>
      <c r="J50" s="157">
        <f t="shared" si="19"/>
        <v>-56235</v>
      </c>
      <c r="K50" s="157">
        <f t="shared" si="19"/>
        <v>-28453</v>
      </c>
      <c r="L50" s="157">
        <f t="shared" si="19"/>
        <v>-76306</v>
      </c>
      <c r="M50" s="157">
        <f t="shared" si="19"/>
        <v>-87753</v>
      </c>
      <c r="N50" s="157">
        <f t="shared" si="19"/>
        <v>-68129</v>
      </c>
      <c r="O50" s="157">
        <f t="shared" si="19"/>
        <v>-93525</v>
      </c>
      <c r="P50" s="157">
        <f t="shared" si="19"/>
        <v>-196183</v>
      </c>
      <c r="Q50" s="157">
        <f t="shared" si="19"/>
        <v>-193658.00775978505</v>
      </c>
      <c r="R50" s="157">
        <f t="shared" si="19"/>
        <v>-208373</v>
      </c>
      <c r="S50" s="259">
        <f t="shared" si="19"/>
        <v>-538442</v>
      </c>
      <c r="T50" s="157">
        <f t="shared" si="19"/>
        <v>-252694</v>
      </c>
      <c r="U50" s="259">
        <f t="shared" si="19"/>
        <v>-556655</v>
      </c>
      <c r="V50" s="157">
        <f t="shared" si="19"/>
        <v>-529731</v>
      </c>
      <c r="W50" s="493">
        <f t="shared" si="19"/>
        <v>-532279</v>
      </c>
      <c r="X50" s="157">
        <f t="shared" si="19"/>
        <v>-214190</v>
      </c>
      <c r="Y50" s="157">
        <f t="shared" si="19"/>
        <v>-447357</v>
      </c>
      <c r="Z50" s="157">
        <f t="shared" si="19"/>
        <v>-534116</v>
      </c>
      <c r="AA50" s="157">
        <f t="shared" si="19"/>
        <v>-678113</v>
      </c>
      <c r="AB50" s="157">
        <f t="shared" ref="AB50" si="20">AB18</f>
        <v>-711473</v>
      </c>
      <c r="AC50" s="380"/>
      <c r="AD50" s="157">
        <f t="shared" ref="AD50:AI50" si="21">AD18</f>
        <v>-110188</v>
      </c>
      <c r="AE50" s="157">
        <f t="shared" si="21"/>
        <v>-248747</v>
      </c>
      <c r="AF50" s="157">
        <f t="shared" si="21"/>
        <v>-551495.00775978505</v>
      </c>
      <c r="AG50" s="157">
        <f t="shared" si="21"/>
        <v>-1204988</v>
      </c>
      <c r="AH50" s="493">
        <f t="shared" si="21"/>
        <v>-1841566</v>
      </c>
      <c r="AI50" s="157">
        <f t="shared" si="21"/>
        <v>-2371059</v>
      </c>
    </row>
    <row r="51" spans="2:35" s="150" customFormat="1">
      <c r="B51" s="159" t="str">
        <f>IF(Sumário!$A$1=FALSE,'PT-ENG'!$N63,'PT-ENG'!$O63)</f>
        <v>(-) Depreciação e amortização (G&amp;A)</v>
      </c>
      <c r="C51" s="379"/>
      <c r="D51" s="157">
        <f>D29</f>
        <v>-223</v>
      </c>
      <c r="E51" s="157">
        <f t="shared" ref="E51:AA51" si="22">E29</f>
        <v>-676.00507999999991</v>
      </c>
      <c r="F51" s="157">
        <f t="shared" si="22"/>
        <v>-539</v>
      </c>
      <c r="G51" s="157">
        <f t="shared" si="22"/>
        <v>-984</v>
      </c>
      <c r="H51" s="157">
        <f t="shared" si="22"/>
        <v>-2064</v>
      </c>
      <c r="I51" s="157">
        <f t="shared" si="22"/>
        <v>-3583.4</v>
      </c>
      <c r="J51" s="157">
        <f t="shared" si="22"/>
        <v>-4204</v>
      </c>
      <c r="K51" s="157">
        <f t="shared" si="22"/>
        <v>-5606</v>
      </c>
      <c r="L51" s="157">
        <f t="shared" si="22"/>
        <v>-8179</v>
      </c>
      <c r="M51" s="157">
        <f t="shared" si="22"/>
        <v>-12566</v>
      </c>
      <c r="N51" s="157">
        <f t="shared" si="22"/>
        <v>-14797</v>
      </c>
      <c r="O51" s="157">
        <f t="shared" si="22"/>
        <v>-15281</v>
      </c>
      <c r="P51" s="157">
        <f t="shared" si="22"/>
        <v>-25196</v>
      </c>
      <c r="Q51" s="157">
        <f t="shared" si="22"/>
        <v>-13335</v>
      </c>
      <c r="R51" s="157">
        <f t="shared" si="22"/>
        <v>-9734</v>
      </c>
      <c r="S51" s="259">
        <f t="shared" si="22"/>
        <v>-10294</v>
      </c>
      <c r="T51" s="157">
        <f t="shared" si="22"/>
        <v>-10002.5851</v>
      </c>
      <c r="U51" s="259">
        <f t="shared" si="22"/>
        <v>-10562</v>
      </c>
      <c r="V51" s="157">
        <f t="shared" si="22"/>
        <v>-9802</v>
      </c>
      <c r="W51" s="493">
        <f t="shared" si="22"/>
        <v>-9988</v>
      </c>
      <c r="X51" s="157">
        <f t="shared" si="22"/>
        <v>-11679</v>
      </c>
      <c r="Y51" s="157">
        <f t="shared" si="22"/>
        <v>-14697.314</v>
      </c>
      <c r="Z51" s="157">
        <f t="shared" si="22"/>
        <v>-14925</v>
      </c>
      <c r="AA51" s="157">
        <f t="shared" si="22"/>
        <v>-16879</v>
      </c>
      <c r="AB51" s="157">
        <f t="shared" ref="AB51" si="23">AB29</f>
        <v>-18198.686000000002</v>
      </c>
      <c r="AC51" s="380"/>
      <c r="AD51" s="157">
        <f t="shared" ref="AD51:AI51" si="24">AD29</f>
        <v>-7170.4</v>
      </c>
      <c r="AE51" s="157">
        <f t="shared" si="24"/>
        <v>-30555</v>
      </c>
      <c r="AF51" s="157">
        <f t="shared" si="24"/>
        <v>-68609</v>
      </c>
      <c r="AG51" s="157">
        <f t="shared" si="24"/>
        <v>-41217.585099999997</v>
      </c>
      <c r="AH51" s="493">
        <f t="shared" si="24"/>
        <v>-42523</v>
      </c>
      <c r="AI51" s="157">
        <f t="shared" si="24"/>
        <v>-64700</v>
      </c>
    </row>
    <row r="52" spans="2:35" s="383" customFormat="1" ht="15.65" customHeight="1" thickBot="1">
      <c r="B52" s="159" t="str">
        <f>IF(Sumário!$A$1=FALSE,'PT-ENG'!$N64,'PT-ENG'!$O64)</f>
        <v>(+) Ajustes Não Recorrentes</v>
      </c>
      <c r="C52" s="381"/>
      <c r="D52" s="381">
        <v>9455</v>
      </c>
      <c r="E52" s="381">
        <v>176682.87624999997</v>
      </c>
      <c r="F52" s="381">
        <v>1345.6533027405249</v>
      </c>
      <c r="G52" s="381">
        <v>-117373</v>
      </c>
      <c r="H52" s="381">
        <v>0</v>
      </c>
      <c r="I52" s="381">
        <v>-60257.500749999999</v>
      </c>
      <c r="J52" s="381">
        <v>0</v>
      </c>
      <c r="K52" s="381">
        <v>5094</v>
      </c>
      <c r="L52" s="381">
        <v>0</v>
      </c>
      <c r="M52" s="381">
        <v>154148</v>
      </c>
      <c r="N52" s="381">
        <v>0</v>
      </c>
      <c r="O52" s="381">
        <v>15796</v>
      </c>
      <c r="P52" s="381">
        <v>0</v>
      </c>
      <c r="Q52" s="381">
        <v>-21487.951290000001</v>
      </c>
      <c r="R52" s="381">
        <v>0</v>
      </c>
      <c r="S52" s="259">
        <v>-100197.70662167348</v>
      </c>
      <c r="T52" s="381">
        <v>7381.1580699999977</v>
      </c>
      <c r="U52" s="259">
        <v>-103685.94077113501</v>
      </c>
      <c r="V52" s="381">
        <v>-996048.41051416798</v>
      </c>
      <c r="W52" s="493">
        <v>-893580.83796416759</v>
      </c>
      <c r="X52" s="381">
        <v>110048.252444168</v>
      </c>
      <c r="Y52" s="381">
        <v>-58032</v>
      </c>
      <c r="Z52" s="381">
        <v>-122656</v>
      </c>
      <c r="AA52" s="381">
        <v>-262111</v>
      </c>
      <c r="AB52" s="381">
        <v>298778.57870167901</v>
      </c>
      <c r="AC52" s="382"/>
      <c r="AD52" s="381">
        <v>-176299.84744725947</v>
      </c>
      <c r="AE52" s="381">
        <v>159242</v>
      </c>
      <c r="AF52" s="381">
        <v>-5684.9512899999972</v>
      </c>
      <c r="AG52" s="381">
        <v>-878619</v>
      </c>
      <c r="AH52" s="493">
        <f>SUM(S52+U52+W52+X52)</f>
        <v>-987416.23291280807</v>
      </c>
      <c r="AI52" s="381">
        <f>SUM(Y52:AB52)</f>
        <v>-144020.42129832099</v>
      </c>
    </row>
    <row r="53" spans="2:35">
      <c r="B53" s="264" t="str">
        <f>IF(Sumário!$A$1=FALSE,'PT-ENG'!$N65,'PT-ENG'!$O65)</f>
        <v>EBITDA Ajustado</v>
      </c>
      <c r="C53" s="265"/>
      <c r="D53" s="265">
        <f>D37+D52-D18-D29</f>
        <v>37019</v>
      </c>
      <c r="E53" s="265">
        <f>E37+E52-E18-E29</f>
        <v>50520.00664</v>
      </c>
      <c r="F53" s="265">
        <f>F37+F52-F18-F29</f>
        <v>79312.653302740524</v>
      </c>
      <c r="G53" s="265">
        <f>G37+G52-G18-G29</f>
        <v>89247</v>
      </c>
      <c r="H53" s="265">
        <f>H37+H52-H18-H29</f>
        <v>104928</v>
      </c>
      <c r="I53" s="265">
        <v>82628.307630000025</v>
      </c>
      <c r="J53" s="265">
        <v>198526.20391000004</v>
      </c>
      <c r="K53" s="265">
        <f>K37+K52-K18-K29</f>
        <v>205796</v>
      </c>
      <c r="L53" s="265">
        <v>192640</v>
      </c>
      <c r="M53" s="265">
        <v>112638.55116999988</v>
      </c>
      <c r="N53" s="265">
        <v>155606.02132396799</v>
      </c>
      <c r="O53" s="265">
        <v>199508.58119805111</v>
      </c>
      <c r="P53" s="265">
        <v>828571</v>
      </c>
      <c r="Q53" s="265">
        <v>696599.18134870764</v>
      </c>
      <c r="R53" s="265">
        <v>724573</v>
      </c>
      <c r="S53" s="266">
        <v>1243805.0602406715</v>
      </c>
      <c r="T53" s="265">
        <v>849970</v>
      </c>
      <c r="U53" s="266">
        <v>1031322.1826088654</v>
      </c>
      <c r="V53" s="265">
        <v>785065</v>
      </c>
      <c r="W53" s="266">
        <v>727370.93598583306</v>
      </c>
      <c r="X53" s="265">
        <v>505247</v>
      </c>
      <c r="Y53" s="265">
        <v>1069985.3377378001</v>
      </c>
      <c r="Z53" s="265">
        <v>1330208.0151163116</v>
      </c>
      <c r="AA53" s="265">
        <v>1299623.1153575301</v>
      </c>
      <c r="AB53" s="265">
        <v>808107.83004068793</v>
      </c>
      <c r="AD53" s="265">
        <v>356115.96093274059</v>
      </c>
      <c r="AE53" s="265">
        <v>709600.75507999992</v>
      </c>
      <c r="AF53" s="265">
        <v>1880284.7838707268</v>
      </c>
      <c r="AG53" s="265">
        <v>2864855</v>
      </c>
      <c r="AH53" s="265">
        <f t="shared" si="1"/>
        <v>3507745.1788353701</v>
      </c>
      <c r="AI53" s="265">
        <f>SUM(Y53:AB53)</f>
        <v>4507924.2982523292</v>
      </c>
    </row>
    <row r="54" spans="2:35" ht="15" thickBot="1">
      <c r="B54" s="260" t="str">
        <f>IF(Sumário!$A$1=FALSE,'PT-ENG'!$N66,'PT-ENG'!$O66)</f>
        <v>Margem EBITDA Ajustada (%)</v>
      </c>
      <c r="C54" s="261"/>
      <c r="D54" s="262">
        <f t="shared" ref="D54:I54" si="25">D53/D6</f>
        <v>0.45320878528929265</v>
      </c>
      <c r="E54" s="262">
        <f t="shared" si="25"/>
        <v>0.59266710193101135</v>
      </c>
      <c r="F54" s="262">
        <f t="shared" si="25"/>
        <v>0.59723383511099792</v>
      </c>
      <c r="G54" s="262">
        <f t="shared" si="25"/>
        <v>0.5840734026609774</v>
      </c>
      <c r="H54" s="262">
        <f t="shared" si="25"/>
        <v>0.54598245413202073</v>
      </c>
      <c r="I54" s="262">
        <f t="shared" si="25"/>
        <v>0.33049207902694239</v>
      </c>
      <c r="J54" s="262">
        <v>0.52898795538951437</v>
      </c>
      <c r="K54" s="262">
        <f t="shared" ref="K54:R54" si="26">K53/K6</f>
        <v>0.51497407563109321</v>
      </c>
      <c r="L54" s="262">
        <f t="shared" si="26"/>
        <v>0.38345933507705415</v>
      </c>
      <c r="M54" s="262">
        <f t="shared" si="26"/>
        <v>0.25304641603576455</v>
      </c>
      <c r="N54" s="262">
        <f t="shared" si="26"/>
        <v>0.27123333413044493</v>
      </c>
      <c r="O54" s="262">
        <f t="shared" si="26"/>
        <v>0.23848060464849963</v>
      </c>
      <c r="P54" s="262">
        <f t="shared" si="26"/>
        <v>0.35105088043303723</v>
      </c>
      <c r="Q54" s="262">
        <f t="shared" si="26"/>
        <v>0.37665193487753484</v>
      </c>
      <c r="R54" s="262">
        <f t="shared" si="26"/>
        <v>0.36091491410992016</v>
      </c>
      <c r="S54" s="263">
        <v>0.44050919297630931</v>
      </c>
      <c r="T54" s="262">
        <f>T53/T6</f>
        <v>0.33003917214816653</v>
      </c>
      <c r="U54" s="263">
        <v>0.32958896934249032</v>
      </c>
      <c r="V54" s="262">
        <f>V53/V6</f>
        <v>0.35788199867155013</v>
      </c>
      <c r="W54" s="263">
        <v>0.33159883712889249</v>
      </c>
      <c r="X54" s="262">
        <f>X53/X6</f>
        <v>0.25913321468125133</v>
      </c>
      <c r="Y54" s="262">
        <f>Y53/Y6</f>
        <v>0.37225698947743802</v>
      </c>
      <c r="Z54" s="262">
        <f>Z53/Z6</f>
        <v>0.42331348370905653</v>
      </c>
      <c r="AA54" s="262">
        <f>AA53/AA6</f>
        <v>0.42490242076869161</v>
      </c>
      <c r="AB54" s="262">
        <f>AB53/AB6</f>
        <v>0.31719581847956957</v>
      </c>
      <c r="AD54" s="262">
        <v>0.48930537268221114</v>
      </c>
      <c r="AE54" s="262">
        <v>0.41197836577588126</v>
      </c>
      <c r="AF54" s="262">
        <v>0.33457085993816654</v>
      </c>
      <c r="AG54" s="262">
        <v>0.32829891776738684</v>
      </c>
      <c r="AH54" s="262">
        <f>AH53/AH6</f>
        <v>0.34744102446028285</v>
      </c>
      <c r="AI54" s="262">
        <f>AI53/AI6</f>
        <v>0.38784545044933294</v>
      </c>
    </row>
    <row r="55" spans="2:35">
      <c r="W55" s="7"/>
      <c r="X55" s="158"/>
      <c r="Y55" s="158"/>
      <c r="Z55" s="158"/>
      <c r="AA55" s="158"/>
      <c r="AB55" s="158"/>
    </row>
    <row r="56" spans="2:35">
      <c r="S56" s="384"/>
      <c r="T56" s="384"/>
      <c r="U56" s="384"/>
      <c r="V56" s="384"/>
      <c r="W56" s="384"/>
      <c r="X56" s="384"/>
      <c r="Y56" s="384"/>
    </row>
    <row r="57" spans="2:35" ht="132">
      <c r="B57" s="8" t="str">
        <f>IF(Sumário!$A$1=FALSE,'PT-ENG'!$N69,'PT-ENG'!$O69)</f>
        <v>(1) Os resultados descritos no ITR contemplam resultados da 3R e da Enauta consolidados a partir de 1º de agosto de 2024, e consideram, portanto, três meses de resultados da 3R e dois meses de resultados da Enauta. Para efeitos comparativos, demonstraremos resultados proforma trimestrais, somando os resultados das duas companhias, entre o 1T24 e o 3T24, e incluindo, portanto, os resultados apurados pela Enauta no mês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caso fosse concluída em 1º de janeiro de 2024, assim como os dados quantitativos operacionais não fizeram parte do escopo de revisão dos auditores.</v>
      </c>
      <c r="D57" s="158"/>
      <c r="E57" s="158"/>
      <c r="F57" s="158"/>
      <c r="G57" s="158"/>
      <c r="H57" s="158"/>
      <c r="I57" s="158"/>
      <c r="J57" s="158"/>
      <c r="K57" s="158"/>
      <c r="L57" s="158"/>
      <c r="M57" s="158"/>
      <c r="N57" s="158"/>
      <c r="O57" s="158"/>
      <c r="P57" s="158"/>
      <c r="Q57" s="158"/>
      <c r="R57" s="158"/>
      <c r="S57" s="158"/>
      <c r="T57" s="158"/>
      <c r="U57" s="158"/>
      <c r="V57" s="158"/>
      <c r="W57" s="7"/>
      <c r="X57" s="158"/>
      <c r="Y57" s="158"/>
      <c r="Z57" s="158"/>
      <c r="AA57" s="158"/>
      <c r="AB57" s="158"/>
      <c r="AD57" s="158"/>
      <c r="AE57" s="158"/>
      <c r="AF57" s="158"/>
      <c r="AG57" s="158"/>
      <c r="AH57" s="7"/>
      <c r="AI57" s="158"/>
    </row>
    <row r="58" spans="2:35">
      <c r="D58" s="158"/>
      <c r="E58" s="158"/>
      <c r="F58" s="158"/>
      <c r="G58" s="158"/>
      <c r="H58" s="158"/>
      <c r="I58" s="158"/>
      <c r="J58" s="158"/>
      <c r="K58" s="158"/>
      <c r="L58" s="158"/>
      <c r="M58" s="158"/>
      <c r="N58" s="158"/>
      <c r="O58" s="158"/>
      <c r="P58" s="158"/>
      <c r="Q58" s="158"/>
      <c r="R58" s="158"/>
      <c r="S58" s="158"/>
      <c r="T58" s="158"/>
      <c r="U58" s="158"/>
      <c r="V58" s="158"/>
      <c r="W58" s="7"/>
      <c r="X58" s="158"/>
      <c r="Y58" s="158"/>
      <c r="Z58" s="158"/>
      <c r="AA58" s="158"/>
      <c r="AB58" s="158"/>
      <c r="AD58" s="158"/>
      <c r="AE58" s="158"/>
      <c r="AF58" s="158"/>
      <c r="AG58" s="158"/>
      <c r="AH58" s="7"/>
      <c r="AI58" s="158"/>
    </row>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ltText="English">
                <anchor moveWithCells="1">
                  <from>
                    <xdr:col>1</xdr:col>
                    <xdr:colOff>1403350</xdr:colOff>
                    <xdr:row>1</xdr:row>
                    <xdr:rowOff>254000</xdr:rowOff>
                  </from>
                  <to>
                    <xdr:col>1</xdr:col>
                    <xdr:colOff>2355850</xdr:colOff>
                    <xdr:row>3</xdr:row>
                    <xdr:rowOff>184150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B58D6-8501-432E-ABD6-0859356DE271}">
  <sheetPr>
    <tabColor rgb="FF343434"/>
  </sheetPr>
  <dimension ref="A1:AE251"/>
  <sheetViews>
    <sheetView showGridLines="0" zoomScaleNormal="100" workbookViewId="0">
      <pane xSplit="2" ySplit="6" topLeftCell="C40" activePane="bottomRight" state="frozen"/>
      <selection activeCell="G30" sqref="G30"/>
      <selection pane="topRight" activeCell="G30" sqref="G30"/>
      <selection pane="bottomLeft" activeCell="G30" sqref="G30"/>
      <selection pane="bottomRight" activeCell="P58" sqref="P58"/>
    </sheetView>
  </sheetViews>
  <sheetFormatPr defaultRowHeight="14.5" outlineLevelRow="1"/>
  <cols>
    <col min="1" max="1" width="3.54296875" customWidth="1"/>
    <col min="2" max="2" width="67.90625" customWidth="1"/>
    <col min="3" max="3" width="1.54296875" customWidth="1"/>
    <col min="4" max="11" width="13.08984375" customWidth="1"/>
    <col min="12" max="12" width="8.90625" style="429" customWidth="1"/>
    <col min="13" max="14" width="12.54296875" customWidth="1"/>
    <col min="15" max="15" width="12.6328125" style="435" bestFit="1" customWidth="1"/>
    <col min="16" max="17" width="9.54296875" bestFit="1" customWidth="1"/>
    <col min="18" max="18" width="9.6328125" bestFit="1" customWidth="1"/>
  </cols>
  <sheetData>
    <row r="1" spans="1:31">
      <c r="A1" s="64" t="b">
        <v>0</v>
      </c>
      <c r="D1" s="7"/>
      <c r="E1" s="7"/>
      <c r="F1" s="7"/>
      <c r="G1" s="7"/>
      <c r="H1" s="7"/>
      <c r="I1" s="7"/>
      <c r="J1" s="7"/>
      <c r="K1" s="7"/>
      <c r="L1" s="78"/>
    </row>
    <row r="2" spans="1:31" ht="21">
      <c r="B2" s="160" t="str">
        <f>IF(Sumário!$A$1=FALSE,'PT-ENG'!C19,'PT-ENG'!D19)</f>
        <v>Demonstração de Resultados por segmento¹</v>
      </c>
      <c r="D2" s="7"/>
      <c r="E2" s="7"/>
      <c r="F2" s="7"/>
      <c r="G2" s="7"/>
      <c r="H2" s="7"/>
      <c r="I2" s="7"/>
      <c r="J2" s="7"/>
      <c r="K2" s="7"/>
      <c r="L2" s="78"/>
    </row>
    <row r="3" spans="1:31">
      <c r="B3" s="148"/>
      <c r="D3" s="227"/>
      <c r="E3" s="227"/>
      <c r="F3" s="227"/>
      <c r="G3" s="227"/>
      <c r="H3" s="227"/>
      <c r="I3" s="227"/>
      <c r="L3" s="78"/>
    </row>
    <row r="4" spans="1:31" ht="14.4" hidden="1" customHeight="1">
      <c r="B4" s="148"/>
      <c r="D4" s="239">
        <v>2024</v>
      </c>
      <c r="E4" s="239">
        <v>2024</v>
      </c>
      <c r="F4" s="239">
        <v>2024</v>
      </c>
      <c r="G4" s="239">
        <v>2024</v>
      </c>
      <c r="H4" s="239">
        <v>2025</v>
      </c>
      <c r="I4" s="239">
        <v>2025</v>
      </c>
      <c r="J4" s="239">
        <v>2025</v>
      </c>
      <c r="K4" s="239">
        <v>2025</v>
      </c>
      <c r="L4" s="78"/>
    </row>
    <row r="5" spans="1:31" ht="25.75" customHeight="1" thickBot="1">
      <c r="B5" s="1"/>
      <c r="D5" s="615" t="s">
        <v>573</v>
      </c>
      <c r="E5" s="615"/>
      <c r="F5" s="615"/>
      <c r="L5" s="78"/>
      <c r="M5" s="241" t="s">
        <v>574</v>
      </c>
    </row>
    <row r="6" spans="1:31" ht="14.4" customHeight="1">
      <c r="B6" s="273" t="str">
        <f>IF(Sumário!$A$1=FALSE,'PT-ENG'!Q17,'PT-ENG'!R17)</f>
        <v>(em milhares de reais)</v>
      </c>
      <c r="C6" s="161"/>
      <c r="D6" s="240" t="str">
        <f>IF(Sumário!$A$1=FALSE,'PT-ENG'!R8,'PT-ENG'!R9)</f>
        <v>1T24</v>
      </c>
      <c r="E6" s="240" t="str">
        <f>IF(Sumário!$A$1=FALSE,'PT-ENG'!S8,'PT-ENG'!S9)</f>
        <v>2T24</v>
      </c>
      <c r="F6" s="240" t="str">
        <f>IF(Sumário!$A$1=FALSE,'PT-ENG'!T8,'PT-ENG'!T9)</f>
        <v>3T24</v>
      </c>
      <c r="G6" s="162" t="str">
        <f>IF(Sumário!$A$1=FALSE,'PT-ENG'!U8,'PT-ENG'!U9)</f>
        <v>4T24</v>
      </c>
      <c r="H6" s="162" t="str">
        <f>IF(Sumário!$A$1=FALSE,'PT-ENG'!V8,'PT-ENG'!V9)</f>
        <v>1T25</v>
      </c>
      <c r="I6" s="162" t="str">
        <f>IF(Sumário!$A$1=FALSE,'PT-ENG'!W8,'PT-ENG'!W9)</f>
        <v>2T25</v>
      </c>
      <c r="J6" s="162" t="str">
        <f>IF(Sumário!$A$1=FALSE,'PT-ENG'!X8,'PT-ENG'!X9)</f>
        <v>3T25</v>
      </c>
      <c r="K6" s="162" t="str">
        <f>IF(Sumário!$A$1=FALSE,'PT-ENG'!Y8,'PT-ENG'!Y9)</f>
        <v>4T25</v>
      </c>
      <c r="M6" s="240">
        <v>2024</v>
      </c>
      <c r="N6" s="162">
        <v>2025</v>
      </c>
    </row>
    <row r="7" spans="1:31" ht="3" customHeight="1">
      <c r="B7" s="44">
        <f>IF(Sumário!$A$1=FALSE,'PT-ENG'!Q18,'PT-ENG'!R18)</f>
        <v>0</v>
      </c>
      <c r="C7" s="221"/>
      <c r="D7" s="222"/>
      <c r="E7" s="222"/>
      <c r="F7" s="222"/>
      <c r="G7" s="222"/>
      <c r="H7" s="222"/>
      <c r="I7" s="222"/>
      <c r="J7" s="222"/>
      <c r="K7" s="222"/>
      <c r="L7" s="378"/>
      <c r="M7" s="222"/>
      <c r="N7" s="222"/>
    </row>
    <row r="8" spans="1:31" s="164" customFormat="1">
      <c r="B8" s="243" t="str">
        <f>IF(Sumário!$A$1=FALSE,'PT-ENG'!Q19,'PT-ENG'!R19)</f>
        <v>Receita líquida</v>
      </c>
      <c r="C8" s="244"/>
      <c r="D8" s="244">
        <v>2823562.0960299997</v>
      </c>
      <c r="E8" s="244">
        <v>3129116.1978700003</v>
      </c>
      <c r="F8" s="244">
        <v>2193508.0827699997</v>
      </c>
      <c r="G8" s="244">
        <v>1949757.77467</v>
      </c>
      <c r="H8" s="244">
        <v>2874319</v>
      </c>
      <c r="I8" s="244">
        <v>3142371</v>
      </c>
      <c r="J8" s="244">
        <v>3058639</v>
      </c>
      <c r="K8" s="244">
        <v>2547662.3049894897</v>
      </c>
      <c r="L8" s="430"/>
      <c r="M8" s="244">
        <f t="shared" ref="M8:N21" si="0">SUMIFS(8:8,$4:$4,M$6)</f>
        <v>10095944.151339998</v>
      </c>
      <c r="N8" s="244">
        <f>SUMIFS(8:8,$4:$4,N$6)</f>
        <v>11622991.304989491</v>
      </c>
      <c r="O8" s="435"/>
      <c r="Q8" s="385"/>
    </row>
    <row r="9" spans="1:31" s="164" customFormat="1">
      <c r="B9" s="168" t="str">
        <f>IF(Sumário!$A$1=FALSE,'PT-ENG'!Q20,'PT-ENG'!R20)</f>
        <v>Onshore</v>
      </c>
      <c r="C9" s="163"/>
      <c r="D9" s="163">
        <f>SUM(D10:D11)</f>
        <v>1053707.9363545142</v>
      </c>
      <c r="E9" s="163">
        <f t="shared" ref="E9:J9" si="1">SUM(E10:E11)</f>
        <v>1114018.0321622377</v>
      </c>
      <c r="F9" s="163">
        <f t="shared" si="1"/>
        <v>1059704.5488853185</v>
      </c>
      <c r="G9" s="163">
        <f t="shared" si="1"/>
        <v>1081483.5804392528</v>
      </c>
      <c r="H9" s="163">
        <f t="shared" si="1"/>
        <v>1061951.4687504135</v>
      </c>
      <c r="I9" s="163">
        <f t="shared" si="1"/>
        <v>933989.333273981</v>
      </c>
      <c r="J9" s="163">
        <f t="shared" si="1"/>
        <v>933887.92636827077</v>
      </c>
      <c r="K9" s="163">
        <f>SUM(K10:K11)</f>
        <v>755139.44948632643</v>
      </c>
      <c r="L9" s="430"/>
      <c r="M9" s="163">
        <f t="shared" si="0"/>
        <v>4308914.0978413234</v>
      </c>
      <c r="N9" s="163">
        <f t="shared" si="0"/>
        <v>3684968.1778789917</v>
      </c>
      <c r="O9" s="435"/>
    </row>
    <row r="10" spans="1:31" s="164" customFormat="1" outlineLevel="1">
      <c r="B10" s="165" t="str">
        <f>IF(Sumário!$A$1=FALSE,'PT-ENG'!Q21,'PT-ENG'!R21)</f>
        <v>Potiguar</v>
      </c>
      <c r="C10" s="163"/>
      <c r="D10" s="167">
        <v>810487.93635451421</v>
      </c>
      <c r="E10" s="167">
        <v>874299.5477922376</v>
      </c>
      <c r="F10" s="167">
        <v>836070.98500531842</v>
      </c>
      <c r="G10" s="167">
        <v>855386.5804392529</v>
      </c>
      <c r="H10" s="167">
        <v>832852.46875041351</v>
      </c>
      <c r="I10" s="167">
        <v>723685.46913398104</v>
      </c>
      <c r="J10" s="167">
        <v>720567.41137827071</v>
      </c>
      <c r="K10" s="167">
        <v>562291.21042632649</v>
      </c>
      <c r="L10" s="430"/>
      <c r="M10" s="167">
        <f t="shared" si="0"/>
        <v>3376245.0495913234</v>
      </c>
      <c r="N10" s="167">
        <f t="shared" si="0"/>
        <v>2839396.5596889914</v>
      </c>
      <c r="O10" s="435"/>
    </row>
    <row r="11" spans="1:31" s="164" customFormat="1" outlineLevel="1">
      <c r="B11" s="165" t="str">
        <f>IF(Sumário!$A$1=FALSE,'PT-ENG'!Q22,'PT-ENG'!R22)</f>
        <v>Recôncavo</v>
      </c>
      <c r="C11" s="163"/>
      <c r="D11" s="167">
        <v>243220</v>
      </c>
      <c r="E11" s="167">
        <v>239718.48437000002</v>
      </c>
      <c r="F11" s="167">
        <v>223633.56387999997</v>
      </c>
      <c r="G11" s="167">
        <v>226097</v>
      </c>
      <c r="H11" s="167">
        <v>229099</v>
      </c>
      <c r="I11" s="167">
        <v>210303.86414000002</v>
      </c>
      <c r="J11" s="167">
        <v>213320.51499000003</v>
      </c>
      <c r="K11" s="167">
        <v>192848.23905999999</v>
      </c>
      <c r="L11" s="430"/>
      <c r="M11" s="167">
        <f t="shared" si="0"/>
        <v>932669.04824999999</v>
      </c>
      <c r="N11" s="167">
        <f t="shared" si="0"/>
        <v>845571.61819000007</v>
      </c>
      <c r="O11" s="435"/>
    </row>
    <row r="12" spans="1:31" s="164" customFormat="1">
      <c r="B12" s="168" t="str">
        <f>IF(Sumário!$A$1=FALSE,'PT-ENG'!Q23,'PT-ENG'!R23)</f>
        <v>Offshore</v>
      </c>
      <c r="C12" s="163"/>
      <c r="D12" s="163">
        <f>SUM(D13:D18)</f>
        <v>1198610.3946100001</v>
      </c>
      <c r="E12" s="163">
        <f t="shared" ref="E12:J12" si="2">SUM(E13:E18)</f>
        <v>1204113.12522</v>
      </c>
      <c r="F12" s="163">
        <f t="shared" si="2"/>
        <v>443224.43103909341</v>
      </c>
      <c r="G12" s="163">
        <f t="shared" si="2"/>
        <v>192416.68656</v>
      </c>
      <c r="H12" s="163">
        <f t="shared" si="2"/>
        <v>1157602.8887199999</v>
      </c>
      <c r="I12" s="163">
        <f t="shared" si="2"/>
        <v>1545457.9435694607</v>
      </c>
      <c r="J12" s="163">
        <f t="shared" si="2"/>
        <v>1530649.9236542999</v>
      </c>
      <c r="K12" s="163">
        <f>SUM(K13:K18)</f>
        <v>1138398.0252394897</v>
      </c>
      <c r="L12" s="430"/>
      <c r="M12" s="163">
        <f t="shared" si="0"/>
        <v>3038364.6374290935</v>
      </c>
      <c r="N12" s="163">
        <f t="shared" si="0"/>
        <v>5372108.7811832502</v>
      </c>
      <c r="O12" s="435"/>
      <c r="S12" s="616"/>
      <c r="T12" s="616"/>
      <c r="U12" s="616"/>
      <c r="V12" s="616"/>
      <c r="W12" s="616"/>
      <c r="X12" s="616"/>
      <c r="Y12" s="616"/>
      <c r="Z12" s="616"/>
      <c r="AA12" s="616"/>
      <c r="AB12" s="616"/>
      <c r="AC12" s="616"/>
      <c r="AD12" s="616"/>
      <c r="AE12" s="616"/>
    </row>
    <row r="13" spans="1:31" s="164" customFormat="1" outlineLevel="1">
      <c r="B13" s="165" t="str">
        <f>IF(Sumário!$A$1=FALSE,'PT-ENG'!Q24,'PT-ENG'!R24)</f>
        <v>Atlanta</v>
      </c>
      <c r="C13" s="163"/>
      <c r="D13" s="167">
        <v>752170.49245000002</v>
      </c>
      <c r="E13" s="167">
        <v>553755.23551000003</v>
      </c>
      <c r="F13" s="167">
        <v>422708.73568909342</v>
      </c>
      <c r="G13" s="167">
        <v>119660</v>
      </c>
      <c r="H13" s="167">
        <v>562007</v>
      </c>
      <c r="I13" s="167">
        <v>887295.06137946062</v>
      </c>
      <c r="J13" s="167">
        <v>756461.02542429976</v>
      </c>
      <c r="K13" s="167">
        <v>681919.86088948976</v>
      </c>
      <c r="L13" s="430"/>
      <c r="M13" s="167">
        <f t="shared" si="0"/>
        <v>1848294.4636490934</v>
      </c>
      <c r="N13" s="167">
        <f t="shared" si="0"/>
        <v>2887682.9476932501</v>
      </c>
      <c r="O13" s="435"/>
      <c r="S13" s="617"/>
      <c r="T13" s="617"/>
      <c r="U13" s="617"/>
      <c r="V13" s="617"/>
      <c r="W13" s="617"/>
      <c r="X13" s="617"/>
      <c r="Y13" s="617"/>
      <c r="Z13" s="617"/>
      <c r="AA13" s="617"/>
      <c r="AB13" s="617"/>
      <c r="AC13" s="617"/>
      <c r="AD13" s="617"/>
      <c r="AE13" s="617"/>
    </row>
    <row r="14" spans="1:31" s="164" customFormat="1" outlineLevel="1">
      <c r="B14" s="165" t="str">
        <f>IF(Sumário!$A$1=FALSE,'PT-ENG'!Q25,'PT-ENG'!R25)</f>
        <v>Papa-Terra</v>
      </c>
      <c r="C14" s="163"/>
      <c r="D14" s="167">
        <v>271947</v>
      </c>
      <c r="E14" s="167">
        <v>556943.42275000003</v>
      </c>
      <c r="F14" s="167">
        <v>-67164</v>
      </c>
      <c r="G14" s="167">
        <v>0</v>
      </c>
      <c r="H14" s="167">
        <v>247605</v>
      </c>
      <c r="I14" s="167">
        <v>340821.03199000005</v>
      </c>
      <c r="J14" s="167">
        <v>300377.45028999995</v>
      </c>
      <c r="K14" s="167">
        <v>309841.70266000001</v>
      </c>
      <c r="L14" s="430"/>
      <c r="M14" s="167">
        <f t="shared" si="0"/>
        <v>761726.42275000003</v>
      </c>
      <c r="N14" s="167">
        <f t="shared" si="0"/>
        <v>1198645.1849400001</v>
      </c>
      <c r="O14" s="435"/>
      <c r="S14" s="6"/>
      <c r="T14" s="6"/>
      <c r="U14" s="6"/>
      <c r="V14" s="6"/>
      <c r="W14" s="6"/>
      <c r="X14" s="6"/>
      <c r="Y14" s="6"/>
      <c r="Z14" s="6"/>
      <c r="AA14" s="6"/>
      <c r="AB14" s="6"/>
      <c r="AC14" s="6"/>
      <c r="AD14" s="6"/>
      <c r="AE14" s="6"/>
    </row>
    <row r="15" spans="1:31" s="164" customFormat="1" outlineLevel="1">
      <c r="B15" s="165" t="str">
        <f>IF(Sumário!$A$1=FALSE,'PT-ENG'!Q26,'PT-ENG'!R26)</f>
        <v>Parque das Conchas</v>
      </c>
      <c r="C15" s="163"/>
      <c r="D15" s="167">
        <v>0</v>
      </c>
      <c r="E15" s="167">
        <v>0</v>
      </c>
      <c r="F15" s="167">
        <v>0</v>
      </c>
      <c r="G15" s="167">
        <v>0</v>
      </c>
      <c r="H15" s="167">
        <v>245350</v>
      </c>
      <c r="I15" s="167">
        <v>176853.44544999997</v>
      </c>
      <c r="J15" s="167">
        <v>253213.73047000013</v>
      </c>
      <c r="K15" s="167">
        <v>-3304.5288300000016</v>
      </c>
      <c r="L15" s="430"/>
      <c r="M15" s="167">
        <f t="shared" si="0"/>
        <v>0</v>
      </c>
      <c r="N15" s="167">
        <f t="shared" si="0"/>
        <v>672112.6470900001</v>
      </c>
      <c r="O15" s="435"/>
      <c r="S15" s="618"/>
      <c r="T15" s="618"/>
      <c r="U15" s="618"/>
      <c r="V15" s="618"/>
      <c r="W15" s="618"/>
      <c r="X15" s="618"/>
      <c r="Y15" s="618"/>
      <c r="Z15" s="618"/>
      <c r="AA15" s="618"/>
      <c r="AB15" s="618"/>
      <c r="AC15" s="618"/>
      <c r="AD15" s="618"/>
      <c r="AE15" s="618"/>
    </row>
    <row r="16" spans="1:31" s="164" customFormat="1" outlineLevel="1">
      <c r="B16" s="165" t="str">
        <f>IF(Sumário!$A$1=FALSE,'PT-ENG'!Q27,'PT-ENG'!R27)</f>
        <v>Peroá</v>
      </c>
      <c r="C16" s="163"/>
      <c r="D16" s="167">
        <v>107457</v>
      </c>
      <c r="E16" s="167">
        <v>90258.701940000014</v>
      </c>
      <c r="F16" s="167">
        <v>83817</v>
      </c>
      <c r="G16" s="167">
        <v>69008</v>
      </c>
      <c r="H16" s="167">
        <v>99143</v>
      </c>
      <c r="I16" s="167">
        <v>120435.89285999999</v>
      </c>
      <c r="J16" s="167">
        <v>140645.23033000005</v>
      </c>
      <c r="K16" s="167">
        <v>77213.619540000014</v>
      </c>
      <c r="L16" s="430"/>
      <c r="M16" s="167">
        <f t="shared" si="0"/>
        <v>350540.70194</v>
      </c>
      <c r="N16" s="167">
        <f t="shared" si="0"/>
        <v>437437.74273000006</v>
      </c>
      <c r="O16" s="435"/>
      <c r="S16" s="618"/>
      <c r="T16" s="618"/>
      <c r="U16" s="618"/>
      <c r="V16" s="618"/>
      <c r="W16" s="618"/>
      <c r="X16" s="618"/>
      <c r="Y16" s="618"/>
      <c r="Z16" s="618"/>
      <c r="AA16" s="618"/>
      <c r="AB16" s="618"/>
      <c r="AC16" s="618"/>
      <c r="AD16" s="618"/>
      <c r="AE16" s="618"/>
    </row>
    <row r="17" spans="2:31" s="164" customFormat="1" outlineLevel="1">
      <c r="B17" s="165" t="str">
        <f>IF(Sumário!$A$1=FALSE,'PT-ENG'!Q28,'PT-ENG'!R28)</f>
        <v>Manati</v>
      </c>
      <c r="C17" s="163"/>
      <c r="D17" s="167">
        <v>63790.998359999976</v>
      </c>
      <c r="E17" s="167">
        <v>0</v>
      </c>
      <c r="F17" s="167">
        <v>0</v>
      </c>
      <c r="G17" s="167">
        <v>0</v>
      </c>
      <c r="H17" s="167">
        <v>0</v>
      </c>
      <c r="I17" s="167">
        <v>17027.555669999998</v>
      </c>
      <c r="J17" s="167">
        <v>76885.823659999995</v>
      </c>
      <c r="K17" s="167">
        <v>69872.958679999996</v>
      </c>
      <c r="L17" s="430"/>
      <c r="M17" s="167">
        <f t="shared" si="0"/>
        <v>63790.998359999976</v>
      </c>
      <c r="N17" s="167">
        <f t="shared" si="0"/>
        <v>163786.33801000001</v>
      </c>
      <c r="O17" s="435"/>
    </row>
    <row r="18" spans="2:31" s="164" customFormat="1" outlineLevel="1">
      <c r="B18" s="165" t="str">
        <f>IF(Sumário!$A$1=FALSE,'PT-ENG'!Q29,'PT-ENG'!R29)</f>
        <v>Pescada</v>
      </c>
      <c r="C18" s="163"/>
      <c r="D18" s="167">
        <v>3244.9038</v>
      </c>
      <c r="E18" s="167">
        <v>3155.7650199999998</v>
      </c>
      <c r="F18" s="167">
        <v>3862.69535</v>
      </c>
      <c r="G18" s="167">
        <v>3748.6865600000006</v>
      </c>
      <c r="H18" s="167">
        <v>3497.8887200000008</v>
      </c>
      <c r="I18" s="167">
        <v>3024.95622</v>
      </c>
      <c r="J18" s="167">
        <v>3066.6634799999997</v>
      </c>
      <c r="K18" s="167">
        <v>2854.4123</v>
      </c>
      <c r="L18" s="430"/>
      <c r="M18" s="167">
        <f t="shared" si="0"/>
        <v>14012.050730000001</v>
      </c>
      <c r="N18" s="167">
        <f t="shared" si="0"/>
        <v>12443.92072</v>
      </c>
      <c r="O18" s="435"/>
      <c r="S18" s="617"/>
      <c r="T18" s="617"/>
      <c r="U18" s="617"/>
      <c r="V18" s="617"/>
      <c r="W18" s="617"/>
      <c r="X18" s="617"/>
      <c r="Y18" s="617"/>
      <c r="Z18" s="617"/>
      <c r="AA18" s="617"/>
      <c r="AB18" s="617"/>
      <c r="AC18" s="617"/>
      <c r="AD18" s="617"/>
      <c r="AE18" s="617"/>
    </row>
    <row r="19" spans="2:31" s="164" customFormat="1">
      <c r="B19" s="168" t="str">
        <f>IF(Sumário!$A$1=FALSE,'PT-ENG'!Q30,'PT-ENG'!R30)</f>
        <v>Downstream</v>
      </c>
      <c r="C19" s="163"/>
      <c r="D19" s="163">
        <v>1392026</v>
      </c>
      <c r="E19" s="163">
        <v>1692846.10032</v>
      </c>
      <c r="F19" s="163">
        <v>1537841.0371499995</v>
      </c>
      <c r="G19" s="163">
        <v>1542015</v>
      </c>
      <c r="H19" s="163">
        <v>1495110.17023</v>
      </c>
      <c r="I19" s="163">
        <v>1377579.3044700003</v>
      </c>
      <c r="J19" s="163">
        <v>1297518.7027200002</v>
      </c>
      <c r="K19" s="163">
        <v>1223017.4119300002</v>
      </c>
      <c r="L19" s="430"/>
      <c r="M19" s="163">
        <f t="shared" si="0"/>
        <v>6164728.1374699995</v>
      </c>
      <c r="N19" s="163">
        <f t="shared" si="0"/>
        <v>5393225.589350001</v>
      </c>
      <c r="O19" s="435"/>
      <c r="S19" s="616"/>
      <c r="T19" s="616"/>
      <c r="U19" s="616"/>
      <c r="V19" s="616"/>
      <c r="W19" s="616"/>
      <c r="X19" s="616"/>
      <c r="Y19" s="616"/>
      <c r="Z19" s="616"/>
      <c r="AA19" s="616"/>
      <c r="AB19" s="616"/>
    </row>
    <row r="20" spans="2:31" s="164" customFormat="1">
      <c r="B20" s="169" t="str">
        <f>IF(Sumário!$A$1=FALSE,'PT-ENG'!Q31,'PT-ENG'!R31)</f>
        <v>Corporativo</v>
      </c>
      <c r="C20" s="163"/>
      <c r="D20" s="163">
        <v>0</v>
      </c>
      <c r="E20" s="163">
        <v>0</v>
      </c>
      <c r="F20" s="163">
        <v>0</v>
      </c>
      <c r="G20" s="163">
        <v>0</v>
      </c>
      <c r="H20" s="163">
        <v>0</v>
      </c>
      <c r="I20" s="163">
        <v>0</v>
      </c>
      <c r="J20" s="163">
        <v>0</v>
      </c>
      <c r="K20" s="163">
        <v>0</v>
      </c>
      <c r="L20" s="430"/>
      <c r="M20" s="163">
        <f t="shared" si="0"/>
        <v>0</v>
      </c>
      <c r="N20" s="163">
        <f t="shared" si="0"/>
        <v>0</v>
      </c>
      <c r="O20" s="435"/>
      <c r="S20"/>
      <c r="T20"/>
      <c r="U20"/>
      <c r="V20"/>
      <c r="W20"/>
      <c r="X20"/>
      <c r="Y20"/>
      <c r="Z20"/>
      <c r="AA20"/>
      <c r="AB20"/>
    </row>
    <row r="21" spans="2:31" s="164" customFormat="1">
      <c r="B21" s="169" t="str">
        <f>IF(Sumário!$A$1=FALSE,'PT-ENG'!Q32,'PT-ENG'!R32)</f>
        <v>Eliminações</v>
      </c>
      <c r="C21" s="163"/>
      <c r="D21" s="163">
        <v>-820782</v>
      </c>
      <c r="E21" s="163">
        <v>-881861.05983223766</v>
      </c>
      <c r="F21" s="163">
        <v>-847262</v>
      </c>
      <c r="G21" s="163">
        <v>-866157</v>
      </c>
      <c r="H21" s="163">
        <v>-840345.56629041361</v>
      </c>
      <c r="I21" s="163">
        <v>-714656</v>
      </c>
      <c r="J21" s="163">
        <v>-703417.7512282714</v>
      </c>
      <c r="K21" s="163">
        <v>-568892.58166632685</v>
      </c>
      <c r="L21" s="430"/>
      <c r="M21" s="163">
        <f t="shared" si="0"/>
        <v>-3416062.0598322377</v>
      </c>
      <c r="N21" s="163">
        <f t="shared" si="0"/>
        <v>-2827311.8991850121</v>
      </c>
      <c r="O21" s="435"/>
      <c r="S21" s="616"/>
      <c r="T21" s="616"/>
      <c r="U21" s="616"/>
      <c r="V21" s="616"/>
      <c r="W21" s="616"/>
      <c r="X21" s="616"/>
      <c r="Y21" s="616"/>
      <c r="Z21" s="616"/>
      <c r="AA21" s="616"/>
      <c r="AB21" s="616"/>
    </row>
    <row r="22" spans="2:31" s="236" customFormat="1">
      <c r="B22" s="237"/>
      <c r="C22" s="238"/>
      <c r="D22" s="238"/>
      <c r="E22" s="238"/>
      <c r="F22" s="238"/>
      <c r="G22" s="238"/>
      <c r="H22" s="238"/>
      <c r="I22" s="238"/>
      <c r="J22" s="238"/>
      <c r="K22" s="238"/>
      <c r="L22" s="430"/>
      <c r="M22" s="238"/>
      <c r="N22" s="238"/>
      <c r="O22" s="436"/>
    </row>
    <row r="23" spans="2:31" s="166" customFormat="1">
      <c r="B23" s="243" t="str">
        <f>IF(Sumário!$A$1=FALSE,'PT-ENG'!Q34,'PT-ENG'!R34)</f>
        <v>Custo dos produtos vendidos</v>
      </c>
      <c r="C23" s="244"/>
      <c r="D23" s="244">
        <v>-1840439.3304185015</v>
      </c>
      <c r="E23" s="244">
        <v>-2249770.8301499998</v>
      </c>
      <c r="F23" s="244">
        <v>-1715717.7738299991</v>
      </c>
      <c r="G23" s="244">
        <v>-1514032</v>
      </c>
      <c r="H23" s="244">
        <v>-1943860</v>
      </c>
      <c r="I23" s="244">
        <v>-2076033</v>
      </c>
      <c r="J23" s="244">
        <f>'2.Profit and loss'!AA11</f>
        <v>-2161824</v>
      </c>
      <c r="K23" s="244">
        <f>'2.Profit and loss'!AB11</f>
        <v>-2338741</v>
      </c>
      <c r="L23" s="430"/>
      <c r="M23" s="244">
        <f t="shared" ref="M23:N36" si="3">SUMIFS(23:23,$4:$4,M$6)</f>
        <v>-7319959.9343985002</v>
      </c>
      <c r="N23" s="244">
        <f t="shared" si="3"/>
        <v>-8520458</v>
      </c>
      <c r="O23" s="437"/>
    </row>
    <row r="24" spans="2:31" s="166" customFormat="1">
      <c r="B24" s="168" t="str">
        <f>IF(Sumário!$A$1=FALSE,'PT-ENG'!Q35,'PT-ENG'!R35)</f>
        <v>Onshore</v>
      </c>
      <c r="C24" s="170"/>
      <c r="D24" s="170">
        <f>SUM(D25:D26)</f>
        <v>-518520.37780000002</v>
      </c>
      <c r="E24" s="170">
        <f t="shared" ref="E24:J24" si="4">SUM(E25:E26)</f>
        <v>-601002.28009999986</v>
      </c>
      <c r="F24" s="170">
        <f t="shared" si="4"/>
        <v>-613665.85303999996</v>
      </c>
      <c r="G24" s="170">
        <f t="shared" si="4"/>
        <v>-597993.70536000002</v>
      </c>
      <c r="H24" s="170">
        <f t="shared" si="4"/>
        <v>-615643.76312999998</v>
      </c>
      <c r="I24" s="170">
        <f t="shared" si="4"/>
        <v>-595000.53145999997</v>
      </c>
      <c r="J24" s="170">
        <f t="shared" si="4"/>
        <v>-617350.80940999975</v>
      </c>
      <c r="K24" s="170">
        <f>SUM(K25:K26)</f>
        <v>-571555.59983999992</v>
      </c>
      <c r="L24" s="430"/>
      <c r="M24" s="170">
        <f t="shared" si="3"/>
        <v>-2331182.2163</v>
      </c>
      <c r="N24" s="170">
        <f t="shared" si="3"/>
        <v>-2399550.7038399996</v>
      </c>
      <c r="O24" s="437"/>
    </row>
    <row r="25" spans="2:31" s="166" customFormat="1" outlineLevel="1">
      <c r="B25" s="165" t="str">
        <f>IF(Sumário!$A$1=FALSE,'PT-ENG'!Q36,'PT-ENG'!R36)</f>
        <v>Potiguar</v>
      </c>
      <c r="C25" s="170"/>
      <c r="D25" s="171">
        <v>-373192.37780000002</v>
      </c>
      <c r="E25" s="171">
        <v>-405780.07867999992</v>
      </c>
      <c r="F25" s="171">
        <v>-439575.85303999996</v>
      </c>
      <c r="G25" s="171">
        <v>-446861.70535999996</v>
      </c>
      <c r="H25" s="171">
        <v>-432361.76312999998</v>
      </c>
      <c r="I25" s="171">
        <v>-412517.31901000004</v>
      </c>
      <c r="J25" s="171">
        <v>-425605.75317999988</v>
      </c>
      <c r="K25" s="167">
        <v>-370494.36382999999</v>
      </c>
      <c r="L25" s="430"/>
      <c r="M25" s="171">
        <f t="shared" si="3"/>
        <v>-1665410.0148799999</v>
      </c>
      <c r="N25" s="171">
        <f t="shared" si="3"/>
        <v>-1640979.19915</v>
      </c>
      <c r="O25" s="437"/>
      <c r="P25" s="421"/>
      <c r="Q25" s="422"/>
    </row>
    <row r="26" spans="2:31" s="166" customFormat="1" outlineLevel="1">
      <c r="B26" s="165" t="str">
        <f>IF(Sumário!$A$1=FALSE,'PT-ENG'!Q37,'PT-ENG'!R37)</f>
        <v>Recôncavo</v>
      </c>
      <c r="C26" s="170"/>
      <c r="D26" s="171">
        <v>-145328</v>
      </c>
      <c r="E26" s="171">
        <v>-195222.20142</v>
      </c>
      <c r="F26" s="171">
        <v>-174090</v>
      </c>
      <c r="G26" s="171">
        <v>-151132</v>
      </c>
      <c r="H26" s="171">
        <v>-183282</v>
      </c>
      <c r="I26" s="171">
        <v>-182483.21244999996</v>
      </c>
      <c r="J26" s="171">
        <v>-191745.05622999993</v>
      </c>
      <c r="K26" s="167">
        <v>-201061.23600999994</v>
      </c>
      <c r="L26" s="430"/>
      <c r="M26" s="171">
        <f t="shared" si="3"/>
        <v>-665772.20142000006</v>
      </c>
      <c r="N26" s="171">
        <f t="shared" si="3"/>
        <v>-758571.50468999986</v>
      </c>
      <c r="O26" s="437"/>
      <c r="P26" s="421"/>
      <c r="Q26" s="422"/>
    </row>
    <row r="27" spans="2:31" s="166" customFormat="1">
      <c r="B27" s="168" t="str">
        <f>IF(Sumário!$A$1=FALSE,'PT-ENG'!Q38,'PT-ENG'!R38)</f>
        <v>Offshore</v>
      </c>
      <c r="C27" s="170"/>
      <c r="D27" s="170">
        <f>SUM(D28:D33)</f>
        <v>-758414.08209573128</v>
      </c>
      <c r="E27" s="170">
        <f t="shared" ref="E27:J27" si="5">SUM(E28:E33)</f>
        <v>-874127.28766039538</v>
      </c>
      <c r="F27" s="170">
        <f t="shared" si="5"/>
        <v>-442430.79963904625</v>
      </c>
      <c r="G27" s="170">
        <f t="shared" si="5"/>
        <v>-227723.2830158023</v>
      </c>
      <c r="H27" s="170">
        <f t="shared" si="5"/>
        <v>-700853.15394244343</v>
      </c>
      <c r="I27" s="170">
        <f t="shared" si="5"/>
        <v>-834357.55074569501</v>
      </c>
      <c r="J27" s="170">
        <f t="shared" si="5"/>
        <v>-959443.0672500002</v>
      </c>
      <c r="K27" s="170">
        <f>SUM(K28:K33)</f>
        <v>-920295.36882340896</v>
      </c>
      <c r="L27" s="430"/>
      <c r="M27" s="170">
        <f t="shared" si="3"/>
        <v>-2302695.4524109755</v>
      </c>
      <c r="N27" s="170">
        <f t="shared" si="3"/>
        <v>-3414949.1407615477</v>
      </c>
      <c r="O27" s="437"/>
    </row>
    <row r="28" spans="2:31" s="166" customFormat="1" outlineLevel="1">
      <c r="B28" s="165" t="str">
        <f>IF(Sumário!$A$1=FALSE,'PT-ENG'!Q39,'PT-ENG'!R39)</f>
        <v>Atlanta</v>
      </c>
      <c r="C28" s="170"/>
      <c r="D28" s="226">
        <v>-452410.95620573137</v>
      </c>
      <c r="E28" s="171">
        <v>-375462.46547039552</v>
      </c>
      <c r="F28" s="171">
        <v>-377584.39803904621</v>
      </c>
      <c r="G28" s="171">
        <v>-151206.27895580226</v>
      </c>
      <c r="H28" s="171">
        <v>-229423.59000244341</v>
      </c>
      <c r="I28" s="171">
        <v>-363693.65118569497</v>
      </c>
      <c r="J28" s="171">
        <f>-371027.78947</f>
        <v>-371027.78947000002</v>
      </c>
      <c r="K28" s="167">
        <v>-502377.77436340897</v>
      </c>
      <c r="L28" s="430"/>
      <c r="M28" s="171">
        <f t="shared" si="3"/>
        <v>-1356664.0986709753</v>
      </c>
      <c r="N28" s="171">
        <f t="shared" si="3"/>
        <v>-1466522.8050215475</v>
      </c>
      <c r="O28" s="437"/>
      <c r="Q28" s="422"/>
    </row>
    <row r="29" spans="2:31" s="166" customFormat="1" outlineLevel="1">
      <c r="B29" s="165" t="str">
        <f>IF(Sumário!$A$1=FALSE,'PT-ENG'!Q40,'PT-ENG'!R40)</f>
        <v>Papa-Terra</v>
      </c>
      <c r="C29" s="170"/>
      <c r="D29" s="226">
        <v>-216190</v>
      </c>
      <c r="E29" s="226">
        <v>-399109.55218999996</v>
      </c>
      <c r="F29" s="226">
        <v>32226</v>
      </c>
      <c r="G29" s="226">
        <v>-30</v>
      </c>
      <c r="H29" s="171">
        <v>-242561</v>
      </c>
      <c r="I29" s="171">
        <v>-230550.38435000001</v>
      </c>
      <c r="J29" s="171">
        <v>-176588.56808000003</v>
      </c>
      <c r="K29" s="167">
        <v>-231052.80637999994</v>
      </c>
      <c r="L29" s="430"/>
      <c r="M29" s="171">
        <f t="shared" si="3"/>
        <v>-583103.55218999996</v>
      </c>
      <c r="N29" s="171">
        <f t="shared" si="3"/>
        <v>-880752.75881000003</v>
      </c>
      <c r="O29" s="437"/>
      <c r="Q29" s="422"/>
    </row>
    <row r="30" spans="2:31" s="166" customFormat="1" outlineLevel="1">
      <c r="B30" s="165" t="str">
        <f>IF(Sumário!$A$1=FALSE,'PT-ENG'!Q41,'PT-ENG'!R41)</f>
        <v>Parque das Conchas</v>
      </c>
      <c r="C30" s="170"/>
      <c r="D30" s="171">
        <v>0</v>
      </c>
      <c r="E30" s="171">
        <v>0</v>
      </c>
      <c r="F30" s="171">
        <v>0</v>
      </c>
      <c r="G30" s="171">
        <v>0</v>
      </c>
      <c r="H30" s="171">
        <v>-110293</v>
      </c>
      <c r="I30" s="171">
        <v>-119314.67082</v>
      </c>
      <c r="J30" s="171">
        <v>-219483.57521999997</v>
      </c>
      <c r="K30" s="167">
        <v>-3.0000011591368999E-5</v>
      </c>
      <c r="L30" s="430"/>
      <c r="M30" s="171">
        <f t="shared" si="3"/>
        <v>0</v>
      </c>
      <c r="N30" s="171">
        <f t="shared" si="3"/>
        <v>-449091.24606999999</v>
      </c>
      <c r="O30" s="437"/>
      <c r="Q30" s="422"/>
    </row>
    <row r="31" spans="2:31" s="166" customFormat="1" outlineLevel="1">
      <c r="B31" s="165" t="str">
        <f>IF(Sumário!$A$1=FALSE,'PT-ENG'!Q42,'PT-ENG'!R42)</f>
        <v>Peroá</v>
      </c>
      <c r="C31" s="170"/>
      <c r="D31" s="171">
        <v>-53174</v>
      </c>
      <c r="E31" s="171">
        <v>-58263.070599999977</v>
      </c>
      <c r="F31" s="171">
        <v>-55569</v>
      </c>
      <c r="G31" s="171">
        <v>-42036</v>
      </c>
      <c r="H31" s="171">
        <v>-77390</v>
      </c>
      <c r="I31" s="171">
        <v>-108256.90884000002</v>
      </c>
      <c r="J31" s="171">
        <v>-133585.64496999999</v>
      </c>
      <c r="K31" s="167">
        <v>-70046.415899999993</v>
      </c>
      <c r="L31" s="430"/>
      <c r="M31" s="171">
        <f t="shared" si="3"/>
        <v>-209042.07059999998</v>
      </c>
      <c r="N31" s="171">
        <f t="shared" si="3"/>
        <v>-389278.96970999998</v>
      </c>
      <c r="O31" s="437"/>
      <c r="Q31" s="422"/>
    </row>
    <row r="32" spans="2:31" s="166" customFormat="1" outlineLevel="1">
      <c r="B32" s="165" t="str">
        <f>IF(Sumário!$A$1=FALSE,'PT-ENG'!Q43,'PT-ENG'!R43)</f>
        <v>Manati</v>
      </c>
      <c r="C32" s="170"/>
      <c r="D32" s="171">
        <v>-31549.125889999908</v>
      </c>
      <c r="E32" s="171">
        <v>-30923.688930000004</v>
      </c>
      <c r="F32" s="226">
        <v>-35031.309459999997</v>
      </c>
      <c r="G32" s="171">
        <v>-38678.812060000011</v>
      </c>
      <c r="H32" s="171">
        <v>-25246.290199999996</v>
      </c>
      <c r="I32" s="171">
        <v>-23264.76513</v>
      </c>
      <c r="J32" s="171">
        <v>-44793.732210000002</v>
      </c>
      <c r="K32" s="167">
        <v>-95764.440870000049</v>
      </c>
      <c r="L32" s="430"/>
      <c r="M32" s="171">
        <f t="shared" si="3"/>
        <v>-136182.9363399999</v>
      </c>
      <c r="N32" s="171">
        <f t="shared" si="3"/>
        <v>-189069.22841000004</v>
      </c>
      <c r="O32" s="437"/>
      <c r="Q32" s="422"/>
    </row>
    <row r="33" spans="2:17" outlineLevel="1">
      <c r="B33" s="165" t="str">
        <f>IF(Sumário!$A$1=FALSE,'PT-ENG'!Q44,'PT-ENG'!R44)</f>
        <v>Pescada</v>
      </c>
      <c r="C33" s="16"/>
      <c r="D33" s="171">
        <v>-5090</v>
      </c>
      <c r="E33" s="16">
        <v>-10368.510469999999</v>
      </c>
      <c r="F33" s="16">
        <v>-6472.0921399999988</v>
      </c>
      <c r="G33" s="16">
        <v>4227.8080000000018</v>
      </c>
      <c r="H33" s="16">
        <v>-15939.273739999999</v>
      </c>
      <c r="I33" s="16">
        <v>10722.829579999998</v>
      </c>
      <c r="J33" s="16">
        <v>-13963.757300000001</v>
      </c>
      <c r="K33" s="167">
        <v>-21053.931280000004</v>
      </c>
      <c r="L33" s="430"/>
      <c r="M33" s="16">
        <f t="shared" si="3"/>
        <v>-17702.794609999997</v>
      </c>
      <c r="N33" s="16">
        <f t="shared" si="3"/>
        <v>-40234.132740000008</v>
      </c>
      <c r="Q33" s="422"/>
    </row>
    <row r="34" spans="2:17" s="150" customFormat="1">
      <c r="B34" s="168" t="str">
        <f>IF(Sumário!$A$1=FALSE,'PT-ENG'!Q45,'PT-ENG'!R45)</f>
        <v>Downstream</v>
      </c>
      <c r="C34" s="151"/>
      <c r="D34" s="223">
        <v>-1337633</v>
      </c>
      <c r="E34" s="223">
        <v>-1655247.7295469656</v>
      </c>
      <c r="F34" s="223">
        <v>-1472997.9351002632</v>
      </c>
      <c r="G34" s="223">
        <v>-1539973</v>
      </c>
      <c r="H34" s="223">
        <v>-1421499.6890187233</v>
      </c>
      <c r="I34" s="223">
        <v>-1294785.1628368499</v>
      </c>
      <c r="J34" s="223">
        <v>-1251843.7110257957</v>
      </c>
      <c r="K34" s="223">
        <v>-1367727.3949840302</v>
      </c>
      <c r="L34" s="430"/>
      <c r="M34" s="223">
        <f t="shared" si="3"/>
        <v>-6005851.664647229</v>
      </c>
      <c r="N34" s="223">
        <f t="shared" si="3"/>
        <v>-5335855.9578653993</v>
      </c>
      <c r="O34" s="435"/>
      <c r="P34" s="425"/>
      <c r="Q34" s="424"/>
    </row>
    <row r="35" spans="2:17" s="150" customFormat="1" ht="15" customHeight="1">
      <c r="B35" s="169" t="str">
        <f>IF(Sumário!$A$1=FALSE,'PT-ENG'!Q46,'PT-ENG'!R46)</f>
        <v>Corporativo</v>
      </c>
      <c r="C35" s="151"/>
      <c r="D35" s="223">
        <v>0</v>
      </c>
      <c r="E35" s="223">
        <v>0</v>
      </c>
      <c r="F35" s="223">
        <v>0</v>
      </c>
      <c r="G35" s="223">
        <v>0</v>
      </c>
      <c r="H35" s="223">
        <v>0</v>
      </c>
      <c r="I35" s="223">
        <v>0</v>
      </c>
      <c r="J35" s="223">
        <v>0</v>
      </c>
      <c r="K35" s="223">
        <v>0</v>
      </c>
      <c r="L35" s="430"/>
      <c r="M35" s="223">
        <f t="shared" si="3"/>
        <v>0</v>
      </c>
      <c r="N35" s="223">
        <f t="shared" si="3"/>
        <v>0</v>
      </c>
      <c r="O35" s="435"/>
    </row>
    <row r="36" spans="2:17">
      <c r="B36" s="169" t="str">
        <f>IF(Sumário!$A$1=FALSE,'PT-ENG'!Q47,'PT-ENG'!R47)</f>
        <v>Eliminações</v>
      </c>
      <c r="C36" s="16"/>
      <c r="D36" s="223">
        <v>774128</v>
      </c>
      <c r="E36" s="223">
        <v>880606</v>
      </c>
      <c r="F36" s="223">
        <v>813376.10304935731</v>
      </c>
      <c r="G36" s="223">
        <v>851657.98837580252</v>
      </c>
      <c r="H36" s="223">
        <v>794137</v>
      </c>
      <c r="I36" s="223">
        <v>648110.35488804046</v>
      </c>
      <c r="J36" s="223">
        <f>666813.078082836</f>
        <v>666813.078082836</v>
      </c>
      <c r="K36" s="223">
        <v>520838.50686545298</v>
      </c>
      <c r="L36" s="430"/>
      <c r="M36" s="223">
        <f t="shared" si="3"/>
        <v>3319768.0914251599</v>
      </c>
      <c r="N36" s="223">
        <f t="shared" si="3"/>
        <v>2629898.9398363298</v>
      </c>
      <c r="P36" s="423"/>
      <c r="Q36" s="422"/>
    </row>
    <row r="37" spans="2:17" s="236" customFormat="1">
      <c r="B37" s="237"/>
      <c r="C37" s="238"/>
      <c r="D37" s="238"/>
      <c r="E37" s="238"/>
      <c r="F37" s="238"/>
      <c r="G37" s="238"/>
      <c r="H37" s="238"/>
      <c r="I37" s="238"/>
      <c r="J37" s="238"/>
      <c r="K37" s="238"/>
      <c r="L37" s="430"/>
      <c r="M37" s="238"/>
      <c r="N37" s="238"/>
      <c r="O37" s="436"/>
    </row>
    <row r="38" spans="2:17" s="166" customFormat="1">
      <c r="B38" s="245" t="str">
        <f>IF(Sumário!$A$1=FALSE,'PT-ENG'!Q49,'PT-ENG'!R49)</f>
        <v>Royalties (CPV)</v>
      </c>
      <c r="C38" s="246"/>
      <c r="D38" s="247">
        <v>-151401</v>
      </c>
      <c r="E38" s="247">
        <v>-188722.99999999997</v>
      </c>
      <c r="F38" s="247">
        <v>-119238</v>
      </c>
      <c r="G38" s="247">
        <v>-91575</v>
      </c>
      <c r="H38" s="246">
        <v>-185443</v>
      </c>
      <c r="I38" s="246">
        <v>-186124</v>
      </c>
      <c r="J38" s="247">
        <f>'2.Profit and loss'!AA17</f>
        <v>-184716</v>
      </c>
      <c r="K38" s="247">
        <f>'2.Profit and loss'!AB17</f>
        <v>-143310</v>
      </c>
      <c r="L38" s="430"/>
      <c r="M38" s="246">
        <f t="shared" ref="M38:N51" si="6">SUMIFS(38:38,$4:$4,M$6)</f>
        <v>-550937</v>
      </c>
      <c r="N38" s="246">
        <f t="shared" si="6"/>
        <v>-699593</v>
      </c>
      <c r="O38" s="437"/>
    </row>
    <row r="39" spans="2:17" s="166" customFormat="1">
      <c r="B39" s="231" t="str">
        <f>IF(Sumário!$A$1=FALSE,'PT-ENG'!Q50,'PT-ENG'!R50)</f>
        <v>Onshore</v>
      </c>
      <c r="C39" s="170"/>
      <c r="D39" s="225">
        <f t="shared" ref="D39:J39" si="7">SUM(D40:D41)</f>
        <v>-76113.604699999996</v>
      </c>
      <c r="E39" s="225">
        <f t="shared" si="7"/>
        <v>-81711</v>
      </c>
      <c r="F39" s="225">
        <f t="shared" si="7"/>
        <v>-86520.026740000001</v>
      </c>
      <c r="G39" s="225">
        <f t="shared" si="7"/>
        <v>-84176.833529999989</v>
      </c>
      <c r="H39" s="170">
        <f t="shared" si="7"/>
        <v>-91362.240969999984</v>
      </c>
      <c r="I39" s="170">
        <f t="shared" si="7"/>
        <v>-74114.807379999998</v>
      </c>
      <c r="J39" s="170">
        <f t="shared" si="7"/>
        <v>-77125.062470000004</v>
      </c>
      <c r="K39" s="170">
        <f>SUM(K40:K41)</f>
        <v>-57784.715820000012</v>
      </c>
      <c r="L39" s="430"/>
      <c r="M39" s="170">
        <f t="shared" si="6"/>
        <v>-328521.46496999997</v>
      </c>
      <c r="N39" s="170">
        <f t="shared" si="6"/>
        <v>-300386.82663999998</v>
      </c>
      <c r="O39" s="437"/>
    </row>
    <row r="40" spans="2:17" s="166" customFormat="1" outlineLevel="1">
      <c r="B40" s="233" t="str">
        <f>IF(Sumário!$A$1=FALSE,'PT-ENG'!Q51,'PT-ENG'!R51)</f>
        <v>Potiguar</v>
      </c>
      <c r="C40" s="170"/>
      <c r="D40" s="226">
        <v>-62740.604700000004</v>
      </c>
      <c r="E40" s="226">
        <v>-68152</v>
      </c>
      <c r="F40" s="226">
        <v>-73317.026740000001</v>
      </c>
      <c r="G40" s="226">
        <v>-71317.580349999989</v>
      </c>
      <c r="H40" s="171">
        <v>-73334.540299999993</v>
      </c>
      <c r="I40" s="171">
        <v>-60675.091070000002</v>
      </c>
      <c r="J40" s="171">
        <v>-63947.158049999998</v>
      </c>
      <c r="K40" s="171">
        <v>-44994.672480000008</v>
      </c>
      <c r="L40" s="430"/>
      <c r="M40" s="171">
        <f t="shared" si="6"/>
        <v>-275527.21178999997</v>
      </c>
      <c r="N40" s="171">
        <f t="shared" si="6"/>
        <v>-242951.46189999999</v>
      </c>
      <c r="O40" s="437"/>
    </row>
    <row r="41" spans="2:17" s="166" customFormat="1" outlineLevel="1">
      <c r="B41" s="233" t="str">
        <f>IF(Sumário!$A$1=FALSE,'PT-ENG'!Q52,'PT-ENG'!R52)</f>
        <v>Recôncavo</v>
      </c>
      <c r="C41" s="170"/>
      <c r="D41" s="226">
        <v>-13373</v>
      </c>
      <c r="E41" s="226">
        <v>-13559</v>
      </c>
      <c r="F41" s="226">
        <v>-13203</v>
      </c>
      <c r="G41" s="226">
        <v>-12859.25318</v>
      </c>
      <c r="H41" s="171">
        <v>-18027.700669999998</v>
      </c>
      <c r="I41" s="171">
        <v>-13439.71631</v>
      </c>
      <c r="J41" s="171">
        <v>-13177.904419999999</v>
      </c>
      <c r="K41" s="171">
        <v>-12790.04334</v>
      </c>
      <c r="L41" s="430"/>
      <c r="M41" s="171">
        <f t="shared" si="6"/>
        <v>-52994.25318</v>
      </c>
      <c r="N41" s="171">
        <f t="shared" si="6"/>
        <v>-57435.364740000005</v>
      </c>
      <c r="O41" s="437"/>
    </row>
    <row r="42" spans="2:17" s="166" customFormat="1">
      <c r="B42" s="231" t="str">
        <f>IF(Sumário!$A$1=FALSE,'PT-ENG'!Q53,'PT-ENG'!R53)</f>
        <v>Offshore</v>
      </c>
      <c r="C42" s="170"/>
      <c r="D42" s="225">
        <f t="shared" ref="D42:J42" si="8">SUM(D43:D48)</f>
        <v>-75287.142978890508</v>
      </c>
      <c r="E42" s="225">
        <f t="shared" si="8"/>
        <v>-107012.3196183088</v>
      </c>
      <c r="F42" s="225">
        <f t="shared" si="8"/>
        <v>-32717.973259999999</v>
      </c>
      <c r="G42" s="225">
        <f t="shared" si="8"/>
        <v>-7398.166470000011</v>
      </c>
      <c r="H42" s="170">
        <f t="shared" si="8"/>
        <v>-94080.290710629808</v>
      </c>
      <c r="I42" s="170">
        <f t="shared" si="8"/>
        <v>-112008.78284048352</v>
      </c>
      <c r="J42" s="170">
        <f t="shared" si="8"/>
        <v>-107590.61352454181</v>
      </c>
      <c r="K42" s="170">
        <f>SUM(K43:K48)</f>
        <v>-85525.774422585775</v>
      </c>
      <c r="L42" s="430"/>
      <c r="M42" s="170">
        <f t="shared" si="6"/>
        <v>-222415.6023271993</v>
      </c>
      <c r="N42" s="170">
        <f t="shared" si="6"/>
        <v>-399205.46149824088</v>
      </c>
      <c r="O42" s="437"/>
    </row>
    <row r="43" spans="2:17" s="166" customFormat="1" outlineLevel="1">
      <c r="B43" s="233" t="str">
        <f>IF(Sumário!$A$1=FALSE,'PT-ENG'!Q54,'PT-ENG'!R54)</f>
        <v>Atlanta</v>
      </c>
      <c r="C43" s="170"/>
      <c r="D43" s="226">
        <v>-39339.0629388905</v>
      </c>
      <c r="E43" s="226">
        <v>-29178</v>
      </c>
      <c r="F43" s="226">
        <v>-28283</v>
      </c>
      <c r="G43" s="226">
        <v>-5253.2853000000114</v>
      </c>
      <c r="H43" s="171">
        <v>-38689.148720629797</v>
      </c>
      <c r="I43" s="171">
        <v>-51417.199376502867</v>
      </c>
      <c r="J43" s="171">
        <v>-48680.816150329803</v>
      </c>
      <c r="K43" s="171">
        <v>-43820.969560192672</v>
      </c>
      <c r="L43" s="430"/>
      <c r="M43" s="171">
        <f t="shared" si="6"/>
        <v>-102053.34823889052</v>
      </c>
      <c r="N43" s="171">
        <f t="shared" si="6"/>
        <v>-182608.13380765513</v>
      </c>
      <c r="O43" s="437"/>
    </row>
    <row r="44" spans="2:17" s="166" customFormat="1" outlineLevel="1">
      <c r="B44" s="233" t="str">
        <f>IF(Sumário!$A$1=FALSE,'PT-ENG'!Q55,'PT-ENG'!R55)</f>
        <v>Papa-Terra</v>
      </c>
      <c r="C44" s="170"/>
      <c r="D44" s="171">
        <v>-27766</v>
      </c>
      <c r="E44" s="171">
        <v>-75108.950618308794</v>
      </c>
      <c r="F44" s="171">
        <v>-1632</v>
      </c>
      <c r="G44" s="171">
        <v>0</v>
      </c>
      <c r="H44" s="171">
        <v>-34074</v>
      </c>
      <c r="I44" s="171">
        <v>-39344.735371705923</v>
      </c>
      <c r="J44" s="226">
        <v>-28992</v>
      </c>
      <c r="K44" s="226">
        <v>-35178.404942393099</v>
      </c>
      <c r="L44" s="430"/>
      <c r="M44" s="171">
        <f t="shared" si="6"/>
        <v>-104506.95061830879</v>
      </c>
      <c r="N44" s="171">
        <f t="shared" si="6"/>
        <v>-137589.14031409903</v>
      </c>
      <c r="O44" s="437"/>
    </row>
    <row r="45" spans="2:17" s="166" customFormat="1" outlineLevel="1">
      <c r="B45" s="233" t="str">
        <f>IF(Sumário!$A$1=FALSE,'PT-ENG'!Q56,'PT-ENG'!R56)</f>
        <v>Parque das Conchas</v>
      </c>
      <c r="C45" s="170"/>
      <c r="D45" s="171">
        <v>0</v>
      </c>
      <c r="E45" s="171">
        <v>0</v>
      </c>
      <c r="F45" s="171">
        <v>0</v>
      </c>
      <c r="G45" s="171">
        <v>0</v>
      </c>
      <c r="H45" s="171">
        <v>-20607</v>
      </c>
      <c r="I45" s="171">
        <v>-16082.237342274724</v>
      </c>
      <c r="J45" s="171">
        <v>-23563.636864212018</v>
      </c>
      <c r="K45" s="171">
        <v>0</v>
      </c>
      <c r="L45" s="430"/>
      <c r="M45" s="171">
        <f t="shared" si="6"/>
        <v>0</v>
      </c>
      <c r="N45" s="171">
        <f t="shared" si="6"/>
        <v>-60252.87420648674</v>
      </c>
      <c r="O45" s="437"/>
    </row>
    <row r="46" spans="2:17" s="166" customFormat="1" outlineLevel="1">
      <c r="B46" s="233" t="str">
        <f>IF(Sumário!$A$1=FALSE,'PT-ENG'!Q57,'PT-ENG'!R57)</f>
        <v>Peroá</v>
      </c>
      <c r="C46" s="170"/>
      <c r="D46" s="171">
        <v>-2549</v>
      </c>
      <c r="E46" s="171">
        <v>-2222.2980600000001</v>
      </c>
      <c r="F46" s="171">
        <v>-2145</v>
      </c>
      <c r="G46" s="171">
        <v>-1523.09023</v>
      </c>
      <c r="H46" s="171">
        <v>158.65370000000001</v>
      </c>
      <c r="I46" s="171">
        <v>-3595.1011499999995</v>
      </c>
      <c r="J46" s="171">
        <v>-2248.9833600000002</v>
      </c>
      <c r="K46" s="171">
        <v>-2382.7850899999999</v>
      </c>
      <c r="L46" s="430"/>
      <c r="M46" s="171">
        <f t="shared" si="6"/>
        <v>-8439.3882900000008</v>
      </c>
      <c r="N46" s="171">
        <f t="shared" si="6"/>
        <v>-8068.2158999999992</v>
      </c>
      <c r="O46" s="437"/>
    </row>
    <row r="47" spans="2:17" s="166" customFormat="1" outlineLevel="1">
      <c r="B47" s="233" t="str">
        <f>IF(Sumário!$A$1=FALSE,'PT-ENG'!Q58,'PT-ENG'!R58)</f>
        <v>Manati</v>
      </c>
      <c r="C47" s="170"/>
      <c r="D47" s="226">
        <v>-5133.6847399999997</v>
      </c>
      <c r="E47" s="171">
        <v>0</v>
      </c>
      <c r="F47" s="171">
        <v>0</v>
      </c>
      <c r="G47" s="171">
        <v>0</v>
      </c>
      <c r="H47" s="171">
        <v>0</v>
      </c>
      <c r="I47" s="171">
        <v>-906.30840999999998</v>
      </c>
      <c r="J47" s="171">
        <v>-3465.3742099999999</v>
      </c>
      <c r="K47" s="171">
        <v>-3493.9842699999999</v>
      </c>
      <c r="L47" s="430"/>
      <c r="M47" s="171">
        <f t="shared" si="6"/>
        <v>-5133.6847399999997</v>
      </c>
      <c r="N47" s="171">
        <f t="shared" si="6"/>
        <v>-7865.6668899999995</v>
      </c>
      <c r="O47" s="437"/>
    </row>
    <row r="48" spans="2:17" s="164" customFormat="1" outlineLevel="1">
      <c r="B48" s="233" t="str">
        <f>IF(Sumário!$A$1=FALSE,'PT-ENG'!Q59,'PT-ENG'!R59)</f>
        <v>Pescada</v>
      </c>
      <c r="C48" s="224"/>
      <c r="D48" s="224">
        <v>-499.39530000000002</v>
      </c>
      <c r="E48" s="224">
        <v>-503.07094000000001</v>
      </c>
      <c r="F48" s="224">
        <v>-657.97325999999998</v>
      </c>
      <c r="G48" s="224">
        <v>-621.79093999999998</v>
      </c>
      <c r="H48" s="224">
        <v>-868.79569000000004</v>
      </c>
      <c r="I48" s="224">
        <v>-663.20119</v>
      </c>
      <c r="J48" s="224">
        <v>-639.80294000000004</v>
      </c>
      <c r="K48" s="224">
        <v>-649.63055999999995</v>
      </c>
      <c r="L48" s="430"/>
      <c r="M48" s="224">
        <f t="shared" si="6"/>
        <v>-2282.2304399999998</v>
      </c>
      <c r="N48" s="224">
        <f t="shared" si="6"/>
        <v>-2821.4303800000002</v>
      </c>
      <c r="O48" s="435"/>
      <c r="Q48" s="166"/>
    </row>
    <row r="49" spans="2:16" s="150" customFormat="1">
      <c r="B49" s="231" t="str">
        <f>IF(Sumário!$A$1=FALSE,'PT-ENG'!Q60,'PT-ENG'!R60)</f>
        <v>Downstream</v>
      </c>
      <c r="C49" s="151"/>
      <c r="D49" s="151">
        <v>0</v>
      </c>
      <c r="E49" s="151">
        <v>0</v>
      </c>
      <c r="F49" s="151">
        <v>0</v>
      </c>
      <c r="G49" s="151">
        <v>0</v>
      </c>
      <c r="H49" s="151">
        <v>0</v>
      </c>
      <c r="I49" s="151">
        <v>0</v>
      </c>
      <c r="J49" s="151">
        <v>0</v>
      </c>
      <c r="K49" s="151">
        <v>0</v>
      </c>
      <c r="L49" s="430"/>
      <c r="M49" s="151">
        <f t="shared" si="6"/>
        <v>0</v>
      </c>
      <c r="N49" s="151">
        <f t="shared" si="6"/>
        <v>0</v>
      </c>
      <c r="O49" s="435"/>
    </row>
    <row r="50" spans="2:16" s="150" customFormat="1" ht="15" customHeight="1">
      <c r="B50" s="232" t="str">
        <f>IF(Sumário!$A$1=FALSE,'PT-ENG'!Q61,'PT-ENG'!R61)</f>
        <v>Corporativo</v>
      </c>
      <c r="C50" s="151"/>
      <c r="D50" s="151">
        <v>0</v>
      </c>
      <c r="E50" s="151">
        <v>0</v>
      </c>
      <c r="F50" s="151">
        <v>0</v>
      </c>
      <c r="G50" s="151">
        <v>0</v>
      </c>
      <c r="H50" s="151">
        <v>0</v>
      </c>
      <c r="I50" s="151">
        <v>0</v>
      </c>
      <c r="J50" s="151">
        <v>0</v>
      </c>
      <c r="K50" s="151">
        <v>0</v>
      </c>
      <c r="L50" s="430"/>
      <c r="M50" s="151">
        <f t="shared" si="6"/>
        <v>0</v>
      </c>
      <c r="N50" s="151">
        <f t="shared" si="6"/>
        <v>0</v>
      </c>
      <c r="O50" s="435"/>
    </row>
    <row r="51" spans="2:16">
      <c r="B51" s="232" t="str">
        <f>IF(Sumário!$A$1=FALSE,'PT-ENG'!Q62,'PT-ENG'!R62)</f>
        <v>Eliminações</v>
      </c>
      <c r="C51" s="16"/>
      <c r="D51" s="16">
        <v>0</v>
      </c>
      <c r="E51" s="16">
        <v>0</v>
      </c>
      <c r="F51" s="16">
        <v>0</v>
      </c>
      <c r="G51" s="16">
        <v>0</v>
      </c>
      <c r="H51" s="16">
        <v>0</v>
      </c>
      <c r="I51" s="16">
        <v>0</v>
      </c>
      <c r="J51" s="16">
        <v>0</v>
      </c>
      <c r="K51" s="16">
        <v>0</v>
      </c>
      <c r="L51" s="430"/>
      <c r="M51" s="16">
        <f t="shared" si="6"/>
        <v>0</v>
      </c>
      <c r="N51" s="16">
        <f t="shared" si="6"/>
        <v>0</v>
      </c>
    </row>
    <row r="52" spans="2:16" s="236" customFormat="1">
      <c r="B52" s="237"/>
      <c r="C52" s="238"/>
      <c r="D52" s="238"/>
      <c r="E52" s="238"/>
      <c r="F52" s="238"/>
      <c r="G52" s="238"/>
      <c r="H52" s="238"/>
      <c r="I52" s="238"/>
      <c r="J52" s="238"/>
      <c r="K52" s="238"/>
      <c r="L52" s="430"/>
      <c r="M52" s="238"/>
      <c r="N52" s="238"/>
      <c r="O52" s="436"/>
    </row>
    <row r="53" spans="2:16" s="166" customFormat="1">
      <c r="B53" s="248" t="str">
        <f>IF(Sumário!$A$1=FALSE,'PT-ENG'!Q64,'PT-ENG'!R64)</f>
        <v>Depreciação e amortização (CPV)</v>
      </c>
      <c r="C53" s="246"/>
      <c r="D53" s="247">
        <v>-538442</v>
      </c>
      <c r="E53" s="247">
        <v>-556655</v>
      </c>
      <c r="F53" s="247">
        <v>-532279</v>
      </c>
      <c r="G53" s="247">
        <v>-214190</v>
      </c>
      <c r="H53" s="246">
        <v>-447357</v>
      </c>
      <c r="I53" s="246">
        <v>-534116</v>
      </c>
      <c r="J53" s="246">
        <f>'2.Profit and loss'!AA18</f>
        <v>-678113</v>
      </c>
      <c r="K53" s="246">
        <f>'2.Profit and loss'!AB18</f>
        <v>-711473</v>
      </c>
      <c r="L53" s="430"/>
      <c r="M53" s="246">
        <f t="shared" ref="M53:N66" si="9">SUMIFS(53:53,$4:$4,M$6)</f>
        <v>-1841566</v>
      </c>
      <c r="N53" s="246">
        <f t="shared" si="9"/>
        <v>-2371059</v>
      </c>
      <c r="O53" s="437"/>
    </row>
    <row r="54" spans="2:16" s="166" customFormat="1">
      <c r="B54" s="228" t="str">
        <f>IF(Sumário!$A$1=FALSE,'PT-ENG'!Q65,'PT-ENG'!R65)</f>
        <v>Onshore</v>
      </c>
      <c r="C54" s="170"/>
      <c r="D54" s="170">
        <f t="shared" ref="D54:J54" si="10">SUM(D55:D56)</f>
        <v>-131044</v>
      </c>
      <c r="E54" s="170">
        <f t="shared" si="10"/>
        <v>-174991.22222</v>
      </c>
      <c r="F54" s="170">
        <f t="shared" si="10"/>
        <v>-153382.03535000002</v>
      </c>
      <c r="G54" s="170">
        <f t="shared" si="10"/>
        <v>-167504.21259000001</v>
      </c>
      <c r="H54" s="170">
        <f t="shared" si="10"/>
        <v>-176596.02710000001</v>
      </c>
      <c r="I54" s="170">
        <f t="shared" si="10"/>
        <v>-185804.14435999992</v>
      </c>
      <c r="J54" s="170">
        <f t="shared" si="10"/>
        <v>-199520.90283999988</v>
      </c>
      <c r="K54" s="170">
        <f>SUM(K55:K56)</f>
        <v>-190350.46623999992</v>
      </c>
      <c r="L54" s="430"/>
      <c r="M54" s="170">
        <f t="shared" si="9"/>
        <v>-626921.47016000003</v>
      </c>
      <c r="N54" s="170">
        <f t="shared" si="9"/>
        <v>-752271.54053999973</v>
      </c>
      <c r="O54" s="437"/>
    </row>
    <row r="55" spans="2:16" s="166" customFormat="1" outlineLevel="1">
      <c r="B55" s="230" t="str">
        <f>IF(Sumário!$A$1=FALSE,'PT-ENG'!Q66,'PT-ENG'!R66)</f>
        <v>Potiguar</v>
      </c>
      <c r="C55" s="170"/>
      <c r="D55" s="171">
        <v>-103587</v>
      </c>
      <c r="E55" s="171">
        <v>-101991.22222</v>
      </c>
      <c r="F55" s="171">
        <v>-104401.74807</v>
      </c>
      <c r="G55" s="171">
        <v>-113653.37935</v>
      </c>
      <c r="H55" s="171">
        <v>-108807.32023</v>
      </c>
      <c r="I55" s="171">
        <v>-113024.90985</v>
      </c>
      <c r="J55" s="171">
        <v>-116839.92943999998</v>
      </c>
      <c r="K55" s="171">
        <v>-102672.87607</v>
      </c>
      <c r="L55" s="430"/>
      <c r="M55" s="171">
        <f t="shared" si="9"/>
        <v>-423633.34963999997</v>
      </c>
      <c r="N55" s="171">
        <f t="shared" si="9"/>
        <v>-441345.03558999998</v>
      </c>
      <c r="O55" s="437"/>
    </row>
    <row r="56" spans="2:16" s="166" customFormat="1" outlineLevel="1">
      <c r="B56" s="230" t="str">
        <f>IF(Sumário!$A$1=FALSE,'PT-ENG'!Q67,'PT-ENG'!R67)</f>
        <v>Recôncavo</v>
      </c>
      <c r="C56" s="170"/>
      <c r="D56" s="171">
        <v>-27457</v>
      </c>
      <c r="E56" s="171">
        <v>-73000</v>
      </c>
      <c r="F56" s="171">
        <v>-48980.287280000026</v>
      </c>
      <c r="G56" s="171">
        <v>-53850.83324</v>
      </c>
      <c r="H56" s="171">
        <v>-67788.706869999995</v>
      </c>
      <c r="I56" s="171">
        <v>-72779.234509999937</v>
      </c>
      <c r="J56" s="171">
        <v>-82680.973399999915</v>
      </c>
      <c r="K56" s="171">
        <v>-87677.590169999923</v>
      </c>
      <c r="L56" s="430"/>
      <c r="M56" s="171">
        <f t="shared" si="9"/>
        <v>-203288.12052000003</v>
      </c>
      <c r="N56" s="171">
        <f t="shared" si="9"/>
        <v>-310926.50494999974</v>
      </c>
      <c r="O56" s="437"/>
    </row>
    <row r="57" spans="2:16" s="166" customFormat="1">
      <c r="B57" s="228" t="str">
        <f>IF(Sumário!$A$1=FALSE,'PT-ENG'!Q68,'PT-ENG'!R68)</f>
        <v>Offshore</v>
      </c>
      <c r="C57" s="170"/>
      <c r="D57" s="170">
        <f t="shared" ref="D57:J57" si="11">SUM(D58:D63)</f>
        <v>-389170.78934747307</v>
      </c>
      <c r="E57" s="170">
        <f t="shared" si="11"/>
        <v>-353791.35949858604</v>
      </c>
      <c r="F57" s="170">
        <f t="shared" si="11"/>
        <v>-337984.67663930217</v>
      </c>
      <c r="G57" s="170">
        <f t="shared" si="11"/>
        <v>-41739.752840000001</v>
      </c>
      <c r="H57" s="170">
        <f t="shared" si="11"/>
        <v>-218793.71658276659</v>
      </c>
      <c r="I57" s="170">
        <f t="shared" si="11"/>
        <v>-282146.22736375954</v>
      </c>
      <c r="J57" s="170">
        <f t="shared" si="11"/>
        <v>-440026.74947154918</v>
      </c>
      <c r="K57" s="170">
        <f>SUM(K58:K63)</f>
        <v>-501539.23843505862</v>
      </c>
      <c r="L57" s="430"/>
      <c r="M57" s="170">
        <f t="shared" si="9"/>
        <v>-1122686.5783253612</v>
      </c>
      <c r="N57" s="170">
        <f t="shared" si="9"/>
        <v>-1442505.931853134</v>
      </c>
      <c r="O57" s="437"/>
    </row>
    <row r="58" spans="2:16" s="166" customFormat="1" outlineLevel="1">
      <c r="B58" s="230" t="str">
        <f>IF(Sumário!$A$1=FALSE,'PT-ENG'!Q69,'PT-ENG'!R69)</f>
        <v>Atlanta</v>
      </c>
      <c r="C58" s="170"/>
      <c r="D58" s="171">
        <v>-324352.61719747307</v>
      </c>
      <c r="E58" s="171">
        <v>-297257.54670858599</v>
      </c>
      <c r="F58" s="171">
        <v>-311808.28694000002</v>
      </c>
      <c r="G58" s="171">
        <v>-20777</v>
      </c>
      <c r="H58" s="171">
        <v>-139252.204589184</v>
      </c>
      <c r="I58" s="171">
        <v>-211165.978863567</v>
      </c>
      <c r="J58" s="171">
        <v>-254192.37607284455</v>
      </c>
      <c r="K58" s="171">
        <v>-379183.77845931594</v>
      </c>
      <c r="L58" s="430">
        <f>K58-J58</f>
        <v>-124991.4023864714</v>
      </c>
      <c r="M58" s="171">
        <f t="shared" si="9"/>
        <v>-954195.45084605902</v>
      </c>
      <c r="N58" s="171">
        <f t="shared" si="9"/>
        <v>-983794.3379849114</v>
      </c>
      <c r="O58" s="437"/>
      <c r="P58" s="422">
        <f>SUM(J58:K58)</f>
        <v>-633376.15453216049</v>
      </c>
    </row>
    <row r="59" spans="2:16" s="166" customFormat="1" outlineLevel="1">
      <c r="B59" s="230" t="str">
        <f>IF(Sumário!$A$1=FALSE,'PT-ENG'!Q70,'PT-ENG'!R70)</f>
        <v>Papa-Terra</v>
      </c>
      <c r="C59" s="170"/>
      <c r="D59" s="171">
        <v>-41739</v>
      </c>
      <c r="E59" s="171">
        <v>-30102</v>
      </c>
      <c r="F59" s="171">
        <v>-1730.95015930213</v>
      </c>
      <c r="G59" s="171">
        <v>0</v>
      </c>
      <c r="H59" s="171">
        <v>-33970.961853582601</v>
      </c>
      <c r="I59" s="171">
        <v>-32740.065890150036</v>
      </c>
      <c r="J59" s="171">
        <v>-30468.078615341117</v>
      </c>
      <c r="K59" s="171">
        <v>-42869.662485742672</v>
      </c>
      <c r="L59" s="430"/>
      <c r="M59" s="171">
        <f t="shared" si="9"/>
        <v>-73571.950159302127</v>
      </c>
      <c r="N59" s="171">
        <f t="shared" si="9"/>
        <v>-140048.76884481643</v>
      </c>
      <c r="O59" s="437"/>
    </row>
    <row r="60" spans="2:16" s="166" customFormat="1" outlineLevel="1">
      <c r="B60" s="230" t="str">
        <f>IF(Sumário!$A$1=FALSE,'PT-ENG'!Q71,'PT-ENG'!R71)</f>
        <v>Parque das Conchas</v>
      </c>
      <c r="C60" s="170"/>
      <c r="D60" s="171">
        <v>0</v>
      </c>
      <c r="E60" s="171">
        <v>0</v>
      </c>
      <c r="F60" s="171">
        <v>0</v>
      </c>
      <c r="G60" s="171">
        <v>0</v>
      </c>
      <c r="H60" s="171">
        <v>-18231</v>
      </c>
      <c r="I60" s="171">
        <v>-10417.049200042522</v>
      </c>
      <c r="J60" s="171">
        <v>-125844.48707336359</v>
      </c>
      <c r="K60" s="171">
        <v>0</v>
      </c>
      <c r="L60" s="430"/>
      <c r="M60" s="171">
        <f t="shared" si="9"/>
        <v>0</v>
      </c>
      <c r="N60" s="171">
        <f t="shared" si="9"/>
        <v>-154492.53627340612</v>
      </c>
      <c r="O60" s="437"/>
    </row>
    <row r="61" spans="2:16" s="166" customFormat="1" outlineLevel="1">
      <c r="B61" s="230" t="str">
        <f>IF(Sumário!$A$1=FALSE,'PT-ENG'!Q72,'PT-ENG'!R72)</f>
        <v>Peroá</v>
      </c>
      <c r="C61" s="170"/>
      <c r="D61" s="171">
        <v>-13733</v>
      </c>
      <c r="E61" s="171">
        <v>-20598</v>
      </c>
      <c r="F61" s="171">
        <v>-15100.97322</v>
      </c>
      <c r="G61" s="171">
        <v>-12761</v>
      </c>
      <c r="H61" s="171">
        <v>-19068.69399</v>
      </c>
      <c r="I61" s="171">
        <v>-16916.297689999999</v>
      </c>
      <c r="J61" s="171">
        <v>-16328.62493</v>
      </c>
      <c r="K61" s="171">
        <v>-15585.551250000002</v>
      </c>
      <c r="L61" s="430"/>
      <c r="M61" s="171">
        <f t="shared" si="9"/>
        <v>-62192.97322</v>
      </c>
      <c r="N61" s="171">
        <f t="shared" si="9"/>
        <v>-67899.167860000001</v>
      </c>
      <c r="O61" s="437"/>
    </row>
    <row r="62" spans="2:16" s="166" customFormat="1" outlineLevel="1">
      <c r="B62" s="230" t="str">
        <f>IF(Sumário!$A$1=FALSE,'PT-ENG'!Q73,'PT-ENG'!R73)</f>
        <v>Manati</v>
      </c>
      <c r="C62" s="170"/>
      <c r="D62" s="171">
        <v>-5716.2019299999993</v>
      </c>
      <c r="E62" s="171">
        <v>-6702.3471400000008</v>
      </c>
      <c r="F62" s="171">
        <v>-7523.4261200000001</v>
      </c>
      <c r="G62" s="171">
        <v>-7523</v>
      </c>
      <c r="H62" s="171">
        <v>-7522.4261200000001</v>
      </c>
      <c r="I62" s="171">
        <v>-10132.115740000001</v>
      </c>
      <c r="J62" s="171">
        <v>-12434.137980000001</v>
      </c>
      <c r="K62" s="171">
        <v>-63142.455870000005</v>
      </c>
      <c r="L62" s="430"/>
      <c r="M62" s="171">
        <f t="shared" si="9"/>
        <v>-27464.975190000001</v>
      </c>
      <c r="N62" s="171">
        <f t="shared" si="9"/>
        <v>-93231.135710000002</v>
      </c>
      <c r="O62" s="437"/>
    </row>
    <row r="63" spans="2:16" s="166" customFormat="1" outlineLevel="1">
      <c r="B63" s="230" t="str">
        <f>IF(Sumário!$A$1=FALSE,'PT-ENG'!Q74,'PT-ENG'!R74)</f>
        <v>Pescada</v>
      </c>
      <c r="C63" s="170"/>
      <c r="D63" s="171">
        <v>-3629.9702200000002</v>
      </c>
      <c r="E63" s="171">
        <v>868.53435000000002</v>
      </c>
      <c r="F63" s="171">
        <v>-1821.0401999999999</v>
      </c>
      <c r="G63" s="171">
        <v>-678.75283999999999</v>
      </c>
      <c r="H63" s="171">
        <v>-748.43002999999999</v>
      </c>
      <c r="I63" s="171">
        <v>-774.71997999999996</v>
      </c>
      <c r="J63" s="171">
        <v>-759.04480000000001</v>
      </c>
      <c r="K63" s="171">
        <v>-757.79037000000005</v>
      </c>
      <c r="L63" s="430"/>
      <c r="M63" s="171">
        <f t="shared" si="9"/>
        <v>-5261.2289100000007</v>
      </c>
      <c r="N63" s="171">
        <f t="shared" si="9"/>
        <v>-3039.9851800000001</v>
      </c>
      <c r="O63" s="437"/>
    </row>
    <row r="64" spans="2:16" s="166" customFormat="1">
      <c r="B64" s="228" t="str">
        <f>IF(Sumário!$A$1=FALSE,'PT-ENG'!Q75,'PT-ENG'!R75)</f>
        <v>Downstream</v>
      </c>
      <c r="C64" s="170"/>
      <c r="D64" s="170">
        <v>-13674</v>
      </c>
      <c r="E64" s="170">
        <v>-23058</v>
      </c>
      <c r="F64" s="170">
        <v>-18190.530200000001</v>
      </c>
      <c r="G64" s="170">
        <v>-17418</v>
      </c>
      <c r="H64" s="170">
        <v>-17745.136609999998</v>
      </c>
      <c r="I64" s="170">
        <v>-17386.273999999994</v>
      </c>
      <c r="J64" s="170">
        <v>-18133.407429999996</v>
      </c>
      <c r="K64" s="170">
        <v>-18350.634619999997</v>
      </c>
      <c r="L64" s="430"/>
      <c r="M64" s="170">
        <f t="shared" si="9"/>
        <v>-72340.530200000008</v>
      </c>
      <c r="N64" s="170">
        <f t="shared" si="9"/>
        <v>-71615.452659999981</v>
      </c>
      <c r="O64" s="437"/>
    </row>
    <row r="65" spans="2:15" s="166" customFormat="1">
      <c r="B65" s="229" t="str">
        <f>IF(Sumário!$A$1=FALSE,'PT-ENG'!Q76,'PT-ENG'!R76)</f>
        <v>Corporativo</v>
      </c>
      <c r="C65" s="170"/>
      <c r="D65" s="170">
        <v>0</v>
      </c>
      <c r="E65" s="170">
        <v>0</v>
      </c>
      <c r="F65" s="170">
        <v>0</v>
      </c>
      <c r="G65" s="170">
        <v>0</v>
      </c>
      <c r="H65" s="170">
        <v>0</v>
      </c>
      <c r="I65" s="170">
        <v>0</v>
      </c>
      <c r="J65" s="170">
        <v>0</v>
      </c>
      <c r="K65" s="170">
        <v>0</v>
      </c>
      <c r="L65" s="430"/>
      <c r="M65" s="170">
        <f t="shared" si="9"/>
        <v>0</v>
      </c>
      <c r="N65" s="170">
        <f t="shared" si="9"/>
        <v>0</v>
      </c>
      <c r="O65" s="437"/>
    </row>
    <row r="66" spans="2:15" s="166" customFormat="1">
      <c r="B66" s="229" t="str">
        <f>IF(Sumário!$A$1=FALSE,'PT-ENG'!Q77,'PT-ENG'!R77)</f>
        <v>Eliminações</v>
      </c>
      <c r="C66" s="170"/>
      <c r="D66" s="170">
        <v>-4553</v>
      </c>
      <c r="E66" s="170">
        <v>-4814</v>
      </c>
      <c r="F66" s="170">
        <v>-22722.4147644923</v>
      </c>
      <c r="G66" s="170">
        <v>12472</v>
      </c>
      <c r="H66" s="170">
        <v>-34222.059563338298</v>
      </c>
      <c r="I66" s="170">
        <v>-48779.720198809591</v>
      </c>
      <c r="J66" s="170">
        <v>-20431.716012960067</v>
      </c>
      <c r="K66" s="170">
        <v>-1232.8214568705384</v>
      </c>
      <c r="L66" s="430"/>
      <c r="M66" s="170">
        <f t="shared" si="9"/>
        <v>-19617.4147644923</v>
      </c>
      <c r="N66" s="170">
        <f t="shared" si="9"/>
        <v>-104666.31723197851</v>
      </c>
      <c r="O66" s="437"/>
    </row>
    <row r="67" spans="2:15" s="236" customFormat="1" ht="15" thickBot="1">
      <c r="B67" s="237"/>
      <c r="C67" s="238"/>
      <c r="D67" s="238"/>
      <c r="E67" s="238"/>
      <c r="F67" s="238"/>
      <c r="G67" s="238"/>
      <c r="H67" s="238"/>
      <c r="I67" s="238"/>
      <c r="J67" s="238"/>
      <c r="K67" s="238"/>
      <c r="L67" s="430"/>
      <c r="M67" s="238"/>
      <c r="N67" s="238"/>
      <c r="O67" s="436"/>
    </row>
    <row r="68" spans="2:15" s="152" customFormat="1" ht="15" thickBot="1">
      <c r="B68" s="249" t="str">
        <f>IF(Sumário!$A$1=FALSE,'PT-ENG'!Q79,'PT-ENG'!R79)</f>
        <v>Lucro bruto</v>
      </c>
      <c r="C68" s="250"/>
      <c r="D68" s="250">
        <f>D8+D23</f>
        <v>983122.76561149815</v>
      </c>
      <c r="E68" s="250">
        <v>879345.36772000045</v>
      </c>
      <c r="F68" s="250">
        <v>477790.3089400006</v>
      </c>
      <c r="G68" s="250">
        <f>G8+G23</f>
        <v>435725.77466999996</v>
      </c>
      <c r="H68" s="250">
        <f>H8+H23</f>
        <v>930459</v>
      </c>
      <c r="I68" s="250">
        <f>I8+I23</f>
        <v>1066338</v>
      </c>
      <c r="J68" s="250">
        <f t="shared" ref="J68:J81" si="12">J8+J23</f>
        <v>896815</v>
      </c>
      <c r="K68" s="250">
        <f t="shared" ref="K68:K81" si="13">K8+K23</f>
        <v>208921.30498948973</v>
      </c>
      <c r="L68" s="430"/>
      <c r="M68" s="250">
        <f t="shared" ref="M68:N81" si="14">SUMIFS(68:68,$4:$4,M$6)</f>
        <v>2775984.2169414992</v>
      </c>
      <c r="N68" s="250">
        <f t="shared" si="14"/>
        <v>3102533.3049894897</v>
      </c>
      <c r="O68" s="438"/>
    </row>
    <row r="69" spans="2:15" s="166" customFormat="1">
      <c r="B69" s="168" t="str">
        <f>IF(Sumário!$A$1=FALSE,'PT-ENG'!Q80,'PT-ENG'!R80)</f>
        <v>Onshore</v>
      </c>
      <c r="C69" s="170"/>
      <c r="D69" s="170">
        <f t="shared" ref="D69:F69" si="15">SUM(D70:D71)</f>
        <v>535187.55855451419</v>
      </c>
      <c r="E69" s="170">
        <f t="shared" si="15"/>
        <v>513015.75206223771</v>
      </c>
      <c r="F69" s="170">
        <f t="shared" si="15"/>
        <v>446038.49997531838</v>
      </c>
      <c r="G69" s="170">
        <f t="shared" ref="G69:I81" si="16">G9+G24</f>
        <v>483489.87507925276</v>
      </c>
      <c r="H69" s="170">
        <f t="shared" si="16"/>
        <v>446307.70562041353</v>
      </c>
      <c r="I69" s="170">
        <f t="shared" si="16"/>
        <v>338988.80181398103</v>
      </c>
      <c r="J69" s="170">
        <f t="shared" si="12"/>
        <v>316537.11695827101</v>
      </c>
      <c r="K69" s="170">
        <f t="shared" si="13"/>
        <v>183583.8496463265</v>
      </c>
      <c r="L69" s="430"/>
      <c r="M69" s="170">
        <f t="shared" si="14"/>
        <v>1977731.685671323</v>
      </c>
      <c r="N69" s="170">
        <f t="shared" si="14"/>
        <v>1285417.4740389921</v>
      </c>
      <c r="O69" s="437"/>
    </row>
    <row r="70" spans="2:15" s="166" customFormat="1" outlineLevel="1">
      <c r="B70" s="165" t="str">
        <f>IF(Sumário!$A$1=FALSE,'PT-ENG'!Q81,'PT-ENG'!R81)</f>
        <v>Potiguar</v>
      </c>
      <c r="C70" s="170"/>
      <c r="D70" s="171">
        <v>437295.55855451419</v>
      </c>
      <c r="E70" s="171">
        <v>468519.46911223768</v>
      </c>
      <c r="F70" s="171">
        <v>396495.13196531846</v>
      </c>
      <c r="G70" s="171">
        <f t="shared" si="16"/>
        <v>408524.87507925293</v>
      </c>
      <c r="H70" s="171">
        <f t="shared" si="16"/>
        <v>400490.70562041353</v>
      </c>
      <c r="I70" s="171">
        <f t="shared" si="16"/>
        <v>311168.150123981</v>
      </c>
      <c r="J70" s="171">
        <f t="shared" si="12"/>
        <v>294961.65819827083</v>
      </c>
      <c r="K70" s="167">
        <f t="shared" si="13"/>
        <v>191796.8465963265</v>
      </c>
      <c r="L70" s="430"/>
      <c r="M70" s="171">
        <f t="shared" si="14"/>
        <v>1710835.0347113234</v>
      </c>
      <c r="N70" s="171">
        <f t="shared" si="14"/>
        <v>1198417.3605389919</v>
      </c>
      <c r="O70" s="437"/>
    </row>
    <row r="71" spans="2:15" s="166" customFormat="1" outlineLevel="1">
      <c r="B71" s="165" t="str">
        <f>IF(Sumário!$A$1=FALSE,'PT-ENG'!Q82,'PT-ENG'!R82)</f>
        <v>Recôncavo</v>
      </c>
      <c r="C71" s="170"/>
      <c r="D71" s="171">
        <v>97892</v>
      </c>
      <c r="E71" s="171">
        <v>44496.282950000008</v>
      </c>
      <c r="F71" s="171">
        <v>49543.368009999918</v>
      </c>
      <c r="G71" s="171">
        <f t="shared" si="16"/>
        <v>74965</v>
      </c>
      <c r="H71" s="171">
        <f t="shared" si="16"/>
        <v>45817</v>
      </c>
      <c r="I71" s="171">
        <f t="shared" si="16"/>
        <v>27820.651690000057</v>
      </c>
      <c r="J71" s="171">
        <f t="shared" si="12"/>
        <v>21575.458760000096</v>
      </c>
      <c r="K71" s="167">
        <f t="shared" si="13"/>
        <v>-8212.9969499999424</v>
      </c>
      <c r="L71" s="430"/>
      <c r="M71" s="171">
        <f t="shared" si="14"/>
        <v>266896.65095999994</v>
      </c>
      <c r="N71" s="171">
        <f t="shared" si="14"/>
        <v>87000.11350000021</v>
      </c>
      <c r="O71" s="437"/>
    </row>
    <row r="72" spans="2:15" s="166" customFormat="1">
      <c r="B72" s="168" t="str">
        <f>IF(Sumário!$A$1=FALSE,'PT-ENG'!Q83,'PT-ENG'!R83)</f>
        <v>Offshore</v>
      </c>
      <c r="C72" s="170"/>
      <c r="D72" s="170">
        <f t="shared" ref="D72:F72" si="17">SUM(D73:D78)</f>
        <v>440196.24468426872</v>
      </c>
      <c r="E72" s="170">
        <f t="shared" si="17"/>
        <v>329985.83755960461</v>
      </c>
      <c r="F72" s="170">
        <f t="shared" si="17"/>
        <v>793.89571095380234</v>
      </c>
      <c r="G72" s="170">
        <f t="shared" si="16"/>
        <v>-35306.596455802297</v>
      </c>
      <c r="H72" s="170">
        <f t="shared" si="16"/>
        <v>456749.7347775565</v>
      </c>
      <c r="I72" s="170">
        <f t="shared" si="16"/>
        <v>711100.39282376564</v>
      </c>
      <c r="J72" s="170">
        <f t="shared" si="12"/>
        <v>571206.85640429973</v>
      </c>
      <c r="K72" s="170">
        <f t="shared" si="13"/>
        <v>218102.65641608078</v>
      </c>
      <c r="L72" s="430"/>
      <c r="M72" s="170">
        <f t="shared" si="14"/>
        <v>735669.38149902469</v>
      </c>
      <c r="N72" s="170">
        <f t="shared" si="14"/>
        <v>1957159.640421703</v>
      </c>
      <c r="O72" s="437"/>
    </row>
    <row r="73" spans="2:15" s="166" customFormat="1" outlineLevel="1">
      <c r="B73" s="165" t="str">
        <f>IF(Sumário!$A$1=FALSE,'PT-ENG'!Q84,'PT-ENG'!R84)</f>
        <v>Atlanta</v>
      </c>
      <c r="C73" s="170"/>
      <c r="D73" s="171">
        <v>299759.53624426865</v>
      </c>
      <c r="E73" s="171">
        <v>178292.77003960451</v>
      </c>
      <c r="F73" s="171">
        <v>45124.601960953798</v>
      </c>
      <c r="G73" s="171">
        <f t="shared" si="16"/>
        <v>-31546.278955802263</v>
      </c>
      <c r="H73" s="171">
        <f t="shared" si="16"/>
        <v>332583.40999755659</v>
      </c>
      <c r="I73" s="171">
        <f t="shared" si="16"/>
        <v>523601.41019376565</v>
      </c>
      <c r="J73" s="171">
        <f t="shared" si="12"/>
        <v>385433.23595429974</v>
      </c>
      <c r="K73" s="167">
        <f t="shared" si="13"/>
        <v>179542.08652608079</v>
      </c>
      <c r="L73" s="430"/>
      <c r="M73" s="171">
        <f t="shared" si="14"/>
        <v>491630.62928902468</v>
      </c>
      <c r="N73" s="171">
        <f t="shared" si="14"/>
        <v>1421160.1426717027</v>
      </c>
      <c r="O73" s="437"/>
    </row>
    <row r="74" spans="2:15" s="166" customFormat="1" outlineLevel="1">
      <c r="B74" s="165" t="str">
        <f>IF(Sumário!$A$1=FALSE,'PT-ENG'!Q85,'PT-ENG'!R85)</f>
        <v>Papa-Terra</v>
      </c>
      <c r="C74" s="170"/>
      <c r="D74" s="171">
        <v>55757</v>
      </c>
      <c r="E74" s="171">
        <v>157833.8705600001</v>
      </c>
      <c r="F74" s="171">
        <v>-34938</v>
      </c>
      <c r="G74" s="171">
        <f t="shared" si="16"/>
        <v>-30</v>
      </c>
      <c r="H74" s="171">
        <f t="shared" si="16"/>
        <v>5044</v>
      </c>
      <c r="I74" s="171">
        <f t="shared" si="16"/>
        <v>110270.64764000004</v>
      </c>
      <c r="J74" s="171">
        <f t="shared" si="12"/>
        <v>123788.88220999992</v>
      </c>
      <c r="K74" s="167">
        <f t="shared" si="13"/>
        <v>78788.896280000074</v>
      </c>
      <c r="L74" s="430"/>
      <c r="M74" s="171">
        <f t="shared" si="14"/>
        <v>178622.8705600001</v>
      </c>
      <c r="N74" s="171">
        <f t="shared" si="14"/>
        <v>317892.42613000004</v>
      </c>
      <c r="O74" s="437"/>
    </row>
    <row r="75" spans="2:15" s="166" customFormat="1" outlineLevel="1">
      <c r="B75" s="165" t="str">
        <f>IF(Sumário!$A$1=FALSE,'PT-ENG'!Q86,'PT-ENG'!R86)</f>
        <v>Parque das Conchas</v>
      </c>
      <c r="C75" s="170"/>
      <c r="D75" s="171">
        <v>0</v>
      </c>
      <c r="E75" s="171">
        <v>0</v>
      </c>
      <c r="F75" s="171">
        <v>0</v>
      </c>
      <c r="G75" s="171">
        <f t="shared" si="16"/>
        <v>0</v>
      </c>
      <c r="H75" s="171">
        <f t="shared" si="16"/>
        <v>135057</v>
      </c>
      <c r="I75" s="171">
        <f t="shared" si="16"/>
        <v>57538.774629999971</v>
      </c>
      <c r="J75" s="171">
        <f t="shared" si="12"/>
        <v>33730.155250000156</v>
      </c>
      <c r="K75" s="167">
        <f t="shared" si="13"/>
        <v>-3304.5288600000131</v>
      </c>
      <c r="L75" s="430"/>
      <c r="M75" s="171">
        <f t="shared" si="14"/>
        <v>0</v>
      </c>
      <c r="N75" s="171">
        <f t="shared" si="14"/>
        <v>223021.40102000011</v>
      </c>
      <c r="O75" s="437"/>
    </row>
    <row r="76" spans="2:15" s="166" customFormat="1" outlineLevel="1">
      <c r="B76" s="165" t="str">
        <f>IF(Sumário!$A$1=FALSE,'PT-ENG'!Q87,'PT-ENG'!R87)</f>
        <v>Peroá</v>
      </c>
      <c r="C76" s="170"/>
      <c r="D76" s="171">
        <v>54284</v>
      </c>
      <c r="E76" s="171">
        <v>31995.631340000025</v>
      </c>
      <c r="F76" s="171">
        <v>28248</v>
      </c>
      <c r="G76" s="171">
        <f t="shared" si="16"/>
        <v>26972</v>
      </c>
      <c r="H76" s="171">
        <f t="shared" si="16"/>
        <v>21753</v>
      </c>
      <c r="I76" s="171">
        <f t="shared" si="16"/>
        <v>12178.984019999974</v>
      </c>
      <c r="J76" s="171">
        <f t="shared" si="12"/>
        <v>7059.5853600000555</v>
      </c>
      <c r="K76" s="167">
        <f t="shared" si="13"/>
        <v>7167.2036400000216</v>
      </c>
      <c r="L76" s="430"/>
      <c r="M76" s="171">
        <f t="shared" si="14"/>
        <v>141499.63134000002</v>
      </c>
      <c r="N76" s="171">
        <f t="shared" si="14"/>
        <v>48158.773020000051</v>
      </c>
      <c r="O76" s="437"/>
    </row>
    <row r="77" spans="2:15" s="166" customFormat="1" outlineLevel="1">
      <c r="B77" s="165" t="str">
        <f>IF(Sumário!$A$1=FALSE,'PT-ENG'!Q88,'PT-ENG'!R88)</f>
        <v>Manati</v>
      </c>
      <c r="C77" s="170"/>
      <c r="D77" s="171">
        <v>32241.872470000068</v>
      </c>
      <c r="E77" s="171">
        <v>-30923.688930000004</v>
      </c>
      <c r="F77" s="171">
        <v>-35031.309459999997</v>
      </c>
      <c r="G77" s="171">
        <f t="shared" si="16"/>
        <v>-38678.812060000011</v>
      </c>
      <c r="H77" s="171">
        <f t="shared" si="16"/>
        <v>-25246.290199999996</v>
      </c>
      <c r="I77" s="171">
        <f t="shared" si="16"/>
        <v>-6237.2094600000019</v>
      </c>
      <c r="J77" s="171">
        <f t="shared" si="12"/>
        <v>32092.091449999993</v>
      </c>
      <c r="K77" s="167">
        <f t="shared" si="13"/>
        <v>-25891.482190000053</v>
      </c>
      <c r="L77" s="430"/>
      <c r="M77" s="171">
        <f t="shared" si="14"/>
        <v>-72391.937979999944</v>
      </c>
      <c r="N77" s="171">
        <f t="shared" si="14"/>
        <v>-25282.890400000058</v>
      </c>
      <c r="O77" s="437"/>
    </row>
    <row r="78" spans="2:15" s="166" customFormat="1" outlineLevel="1">
      <c r="B78" s="165" t="str">
        <f>IF(Sumário!$A$1=FALSE,'PT-ENG'!Q89,'PT-ENG'!R89)</f>
        <v>Pescada</v>
      </c>
      <c r="C78" s="170"/>
      <c r="D78" s="171">
        <v>-1846.1640299999999</v>
      </c>
      <c r="E78" s="171">
        <v>-7212.7454499999994</v>
      </c>
      <c r="F78" s="171">
        <v>-2609.3967899999989</v>
      </c>
      <c r="G78" s="171">
        <f t="shared" si="16"/>
        <v>7976.4945600000028</v>
      </c>
      <c r="H78" s="171">
        <f t="shared" si="16"/>
        <v>-12441.385019999998</v>
      </c>
      <c r="I78" s="171">
        <f t="shared" si="16"/>
        <v>13747.785799999998</v>
      </c>
      <c r="J78" s="171">
        <f t="shared" si="12"/>
        <v>-10897.093820000002</v>
      </c>
      <c r="K78" s="167">
        <f t="shared" si="13"/>
        <v>-18199.518980000004</v>
      </c>
      <c r="L78" s="430"/>
      <c r="M78" s="171">
        <f t="shared" si="14"/>
        <v>-3691.8117099999945</v>
      </c>
      <c r="N78" s="171">
        <f t="shared" si="14"/>
        <v>-27790.212020000006</v>
      </c>
      <c r="O78" s="437"/>
    </row>
    <row r="79" spans="2:15" s="166" customFormat="1">
      <c r="B79" s="168" t="str">
        <f>IF(Sumário!$A$1=FALSE,'PT-ENG'!Q90,'PT-ENG'!R90)</f>
        <v>Downstream</v>
      </c>
      <c r="C79" s="170"/>
      <c r="D79" s="170">
        <v>54391.781591893872</v>
      </c>
      <c r="E79" s="170">
        <v>37598.370773034403</v>
      </c>
      <c r="F79" s="170">
        <v>64843.102049736306</v>
      </c>
      <c r="G79" s="170">
        <f t="shared" si="16"/>
        <v>2042</v>
      </c>
      <c r="H79" s="170">
        <f t="shared" si="16"/>
        <v>73610.481211276725</v>
      </c>
      <c r="I79" s="170">
        <f t="shared" si="16"/>
        <v>82794.141633150401</v>
      </c>
      <c r="J79" s="170">
        <f t="shared" si="12"/>
        <v>45674.991694204509</v>
      </c>
      <c r="K79" s="170">
        <f t="shared" si="13"/>
        <v>-144709.98305402999</v>
      </c>
      <c r="L79" s="430"/>
      <c r="M79" s="170">
        <f t="shared" si="14"/>
        <v>158875.25441466458</v>
      </c>
      <c r="N79" s="170">
        <f t="shared" si="14"/>
        <v>57369.631484601647</v>
      </c>
      <c r="O79" s="437"/>
    </row>
    <row r="80" spans="2:15" s="166" customFormat="1">
      <c r="B80" s="169" t="str">
        <f>IF(Sumário!$A$1=FALSE,'PT-ENG'!Q91,'PT-ENG'!R91)</f>
        <v>Corporativo</v>
      </c>
      <c r="C80" s="170"/>
      <c r="D80" s="170">
        <v>0</v>
      </c>
      <c r="E80" s="170">
        <v>0</v>
      </c>
      <c r="F80" s="170">
        <v>0</v>
      </c>
      <c r="G80" s="170">
        <f t="shared" si="16"/>
        <v>0</v>
      </c>
      <c r="H80" s="170">
        <f t="shared" si="16"/>
        <v>0</v>
      </c>
      <c r="I80" s="170">
        <f t="shared" si="16"/>
        <v>0</v>
      </c>
      <c r="J80" s="170">
        <f t="shared" si="12"/>
        <v>0</v>
      </c>
      <c r="K80" s="170">
        <f t="shared" si="13"/>
        <v>0</v>
      </c>
      <c r="L80" s="430"/>
      <c r="M80" s="170">
        <f t="shared" si="14"/>
        <v>0</v>
      </c>
      <c r="N80" s="170">
        <f t="shared" si="14"/>
        <v>0</v>
      </c>
      <c r="O80" s="437"/>
    </row>
    <row r="81" spans="2:15" s="166" customFormat="1">
      <c r="B81" s="169" t="str">
        <f>IF(Sumário!$A$1=FALSE,'PT-ENG'!Q92,'PT-ENG'!R92)</f>
        <v>Eliminações</v>
      </c>
      <c r="C81" s="170"/>
      <c r="D81" s="170">
        <v>-46652.477496408603</v>
      </c>
      <c r="E81" s="170">
        <v>-1255.0598322376609</v>
      </c>
      <c r="F81" s="170">
        <v>-33885.346825054032</v>
      </c>
      <c r="G81" s="170">
        <f t="shared" si="16"/>
        <v>-14499.011624197476</v>
      </c>
      <c r="H81" s="170">
        <f t="shared" si="16"/>
        <v>-46208.566290413612</v>
      </c>
      <c r="I81" s="170">
        <f t="shared" si="16"/>
        <v>-66545.645111959544</v>
      </c>
      <c r="J81" s="170">
        <f t="shared" si="12"/>
        <v>-36604.673145435401</v>
      </c>
      <c r="K81" s="170">
        <f t="shared" si="13"/>
        <v>-48054.074800873874</v>
      </c>
      <c r="L81" s="430"/>
      <c r="M81" s="170">
        <f t="shared" si="14"/>
        <v>-96291.895777897764</v>
      </c>
      <c r="N81" s="170">
        <f t="shared" si="14"/>
        <v>-197412.95934868243</v>
      </c>
      <c r="O81" s="437"/>
    </row>
    <row r="82" spans="2:15" s="236" customFormat="1">
      <c r="B82" s="237"/>
      <c r="C82" s="238"/>
      <c r="D82" s="238"/>
      <c r="E82" s="238"/>
      <c r="F82" s="238"/>
      <c r="G82" s="238"/>
      <c r="H82" s="238"/>
      <c r="I82" s="238"/>
      <c r="J82" s="238"/>
      <c r="K82" s="238"/>
      <c r="L82" s="430"/>
      <c r="M82" s="238"/>
      <c r="N82" s="238"/>
      <c r="O82" s="436"/>
    </row>
    <row r="83" spans="2:15" s="166" customFormat="1">
      <c r="B83" s="251" t="str">
        <f>IF(Sumário!$A$1=FALSE,'PT-ENG'!Q94,'PT-ENG'!R94)</f>
        <v>Despesas gerais e administrativas</v>
      </c>
      <c r="C83" s="252"/>
      <c r="D83" s="252">
        <v>-178805.75785380101</v>
      </c>
      <c r="E83" s="252">
        <v>-233640</v>
      </c>
      <c r="F83" s="252">
        <v>-384422.58228716702</v>
      </c>
      <c r="G83" s="252">
        <v>-134399</v>
      </c>
      <c r="H83" s="252">
        <v>-163891.49010691943</v>
      </c>
      <c r="I83" s="252">
        <v>-139835</v>
      </c>
      <c r="J83" s="252">
        <f>'2.Profit and loss'!AA25</f>
        <v>-136869</v>
      </c>
      <c r="K83" s="252">
        <f>'2.Profit and loss'!AB25</f>
        <v>-160745.23567042089</v>
      </c>
      <c r="L83" s="430"/>
      <c r="M83" s="252">
        <f t="shared" ref="M83:N96" si="18">SUMIFS(83:83,$4:$4,M$6)</f>
        <v>-931267.3401409681</v>
      </c>
      <c r="N83" s="252">
        <f t="shared" si="18"/>
        <v>-601340.72577734035</v>
      </c>
      <c r="O83" s="437"/>
    </row>
    <row r="84" spans="2:15" s="166" customFormat="1">
      <c r="B84" s="168" t="str">
        <f>IF(Sumário!$A$1=FALSE,'PT-ENG'!Q95,'PT-ENG'!R95)</f>
        <v>Onshore</v>
      </c>
      <c r="C84" s="170"/>
      <c r="D84" s="170">
        <f t="shared" ref="D84:J84" si="19">SUM(D85:D86)</f>
        <v>-46900.889510000001</v>
      </c>
      <c r="E84" s="170">
        <f t="shared" si="19"/>
        <v>-104011.46468999996</v>
      </c>
      <c r="F84" s="170">
        <f t="shared" si="19"/>
        <v>-116797.97420999999</v>
      </c>
      <c r="G84" s="170">
        <f t="shared" si="19"/>
        <v>-83841.193390000029</v>
      </c>
      <c r="H84" s="170">
        <f t="shared" si="19"/>
        <v>-74684.14519000001</v>
      </c>
      <c r="I84" s="170">
        <f t="shared" si="19"/>
        <v>-76708.837620000035</v>
      </c>
      <c r="J84" s="170">
        <f t="shared" si="19"/>
        <v>-82134.837440000018</v>
      </c>
      <c r="K84" s="163">
        <f>SUM(K85:K86)</f>
        <v>-84015.540910000011</v>
      </c>
      <c r="L84" s="430"/>
      <c r="M84" s="170">
        <f t="shared" si="18"/>
        <v>-351551.52179999999</v>
      </c>
      <c r="N84" s="170">
        <f t="shared" si="18"/>
        <v>-317543.36116000009</v>
      </c>
      <c r="O84" s="437"/>
    </row>
    <row r="85" spans="2:15" s="166" customFormat="1" outlineLevel="1">
      <c r="B85" s="165" t="str">
        <f>IF(Sumário!$A$1=FALSE,'PT-ENG'!Q96,'PT-ENG'!R96)</f>
        <v>Potiguar</v>
      </c>
      <c r="C85" s="170"/>
      <c r="D85" s="171">
        <v>-40687.889510000001</v>
      </c>
      <c r="E85" s="171">
        <v>-79111.209239999996</v>
      </c>
      <c r="F85" s="171">
        <v>-89406.974209999986</v>
      </c>
      <c r="G85" s="171">
        <v>-62086.193390000022</v>
      </c>
      <c r="H85" s="171">
        <v>-55959.145190000003</v>
      </c>
      <c r="I85" s="171">
        <v>-58679.139690000025</v>
      </c>
      <c r="J85" s="171">
        <v>-61871.456560000021</v>
      </c>
      <c r="K85" s="419">
        <v>-63083.206440000016</v>
      </c>
      <c r="L85" s="430"/>
      <c r="M85" s="171">
        <f t="shared" si="18"/>
        <v>-271292.26634999999</v>
      </c>
      <c r="N85" s="171">
        <f t="shared" si="18"/>
        <v>-239592.94788000005</v>
      </c>
      <c r="O85" s="437"/>
    </row>
    <row r="86" spans="2:15" s="166" customFormat="1" outlineLevel="1">
      <c r="B86" s="165" t="str">
        <f>IF(Sumário!$A$1=FALSE,'PT-ENG'!Q97,'PT-ENG'!R97)</f>
        <v>Recôncavo</v>
      </c>
      <c r="C86" s="170"/>
      <c r="D86" s="171">
        <v>-6213</v>
      </c>
      <c r="E86" s="171">
        <v>-24900.255449999961</v>
      </c>
      <c r="F86" s="171">
        <v>-27391</v>
      </c>
      <c r="G86" s="171">
        <v>-21755</v>
      </c>
      <c r="H86" s="171">
        <v>-18725</v>
      </c>
      <c r="I86" s="171">
        <v>-18029.697930000002</v>
      </c>
      <c r="J86" s="171">
        <v>-20263.380880000001</v>
      </c>
      <c r="K86" s="419">
        <v>-20932.334469999998</v>
      </c>
      <c r="L86" s="430"/>
      <c r="M86" s="171">
        <f t="shared" si="18"/>
        <v>-80259.255449999968</v>
      </c>
      <c r="N86" s="171">
        <f t="shared" si="18"/>
        <v>-77950.413280000008</v>
      </c>
      <c r="O86" s="437"/>
    </row>
    <row r="87" spans="2:15" s="166" customFormat="1">
      <c r="B87" s="168" t="str">
        <f>IF(Sumário!$A$1=FALSE,'PT-ENG'!Q98,'PT-ENG'!R98)</f>
        <v>Offshore</v>
      </c>
      <c r="C87" s="170"/>
      <c r="D87" s="170">
        <f t="shared" ref="D87:J87" si="20">SUM(D88:D93)</f>
        <v>-51152.103393801</v>
      </c>
      <c r="E87" s="170">
        <f t="shared" si="20"/>
        <v>-141645.71807201498</v>
      </c>
      <c r="F87" s="170">
        <f t="shared" si="20"/>
        <v>-151368.32345127768</v>
      </c>
      <c r="G87" s="170">
        <f t="shared" si="20"/>
        <v>-36976.659404795624</v>
      </c>
      <c r="H87" s="170">
        <f t="shared" si="20"/>
        <v>-57460.764161124513</v>
      </c>
      <c r="I87" s="170">
        <f t="shared" si="20"/>
        <v>-36797.296232633031</v>
      </c>
      <c r="J87" s="170">
        <f t="shared" si="20"/>
        <v>-27905.262078654599</v>
      </c>
      <c r="K87" s="163">
        <f>SUM(K88:K93)</f>
        <v>-56951.364719737881</v>
      </c>
      <c r="L87" s="430"/>
      <c r="M87" s="170">
        <f t="shared" si="18"/>
        <v>-381142.8043218893</v>
      </c>
      <c r="N87" s="170">
        <f t="shared" si="18"/>
        <v>-179114.68719215001</v>
      </c>
      <c r="O87" s="437"/>
    </row>
    <row r="88" spans="2:15" s="166" customFormat="1" outlineLevel="1">
      <c r="B88" s="165" t="str">
        <f>IF(Sumário!$A$1=FALSE,'PT-ENG'!Q99,'PT-ENG'!R99)</f>
        <v>Atlanta</v>
      </c>
      <c r="C88" s="170"/>
      <c r="D88" s="226">
        <v>-42331.857093801002</v>
      </c>
      <c r="E88" s="226">
        <v>-99806.326412014998</v>
      </c>
      <c r="F88" s="171">
        <v>-131080.32345127768</v>
      </c>
      <c r="G88" s="171">
        <v>-8.9523347956228463</v>
      </c>
      <c r="H88" s="171">
        <v>-34577.573741124514</v>
      </c>
      <c r="I88" s="171">
        <v>-12786.198242633029</v>
      </c>
      <c r="J88" s="171">
        <v>-1595.53241865461</v>
      </c>
      <c r="K88" s="420">
        <v>-29119.268379737881</v>
      </c>
      <c r="L88" s="430"/>
      <c r="M88" s="171">
        <f t="shared" si="18"/>
        <v>-273227.45929188933</v>
      </c>
      <c r="N88" s="171">
        <f t="shared" si="18"/>
        <v>-78078.572782150033</v>
      </c>
      <c r="O88" s="437"/>
    </row>
    <row r="89" spans="2:15" s="166" customFormat="1" outlineLevel="1">
      <c r="B89" s="165" t="str">
        <f>IF(Sumário!$A$1=FALSE,'PT-ENG'!Q100,'PT-ENG'!R100)</f>
        <v>Papa-Terra</v>
      </c>
      <c r="C89" s="170"/>
      <c r="D89" s="171">
        <v>-7023</v>
      </c>
      <c r="E89" s="171">
        <v>-38002.596389999992</v>
      </c>
      <c r="F89" s="171">
        <v>-11828</v>
      </c>
      <c r="G89" s="171">
        <v>-28979</v>
      </c>
      <c r="H89" s="171">
        <v>-17044</v>
      </c>
      <c r="I89" s="171">
        <v>-9881.6325000000015</v>
      </c>
      <c r="J89" s="171">
        <v>-12034.814109999992</v>
      </c>
      <c r="K89" s="420">
        <v>-13922.373990000004</v>
      </c>
      <c r="L89" s="430"/>
      <c r="M89" s="171">
        <f t="shared" si="18"/>
        <v>-85832.596389999992</v>
      </c>
      <c r="N89" s="171">
        <f t="shared" si="18"/>
        <v>-52882.820599999992</v>
      </c>
      <c r="O89" s="437"/>
    </row>
    <row r="90" spans="2:15" s="166" customFormat="1" outlineLevel="1">
      <c r="B90" s="165" t="str">
        <f>IF(Sumário!$A$1=FALSE,'PT-ENG'!Q101,'PT-ENG'!R101)</f>
        <v>Parque das Conchas</v>
      </c>
      <c r="C90" s="170"/>
      <c r="D90" s="171">
        <v>0</v>
      </c>
      <c r="E90" s="171">
        <v>0</v>
      </c>
      <c r="F90" s="171">
        <v>0</v>
      </c>
      <c r="G90" s="171">
        <v>0</v>
      </c>
      <c r="H90" s="171">
        <v>-1122.4637400000001</v>
      </c>
      <c r="I90" s="171">
        <v>-10471.91527</v>
      </c>
      <c r="J90" s="171">
        <v>-4576.8873799999983</v>
      </c>
      <c r="K90" s="420">
        <v>-6439.3204099999984</v>
      </c>
      <c r="L90" s="430"/>
      <c r="M90" s="171">
        <f t="shared" si="18"/>
        <v>0</v>
      </c>
      <c r="N90" s="171">
        <f t="shared" si="18"/>
        <v>-22610.586799999997</v>
      </c>
      <c r="O90" s="437"/>
    </row>
    <row r="91" spans="2:15" s="166" customFormat="1" outlineLevel="1">
      <c r="B91" s="165" t="str">
        <f>IF(Sumário!$A$1=FALSE,'PT-ENG'!Q102,'PT-ENG'!R102)</f>
        <v>Peroá</v>
      </c>
      <c r="C91" s="170"/>
      <c r="D91" s="171">
        <v>-1221</v>
      </c>
      <c r="E91" s="171">
        <v>-2582.9235700000004</v>
      </c>
      <c r="F91" s="171">
        <v>-7533</v>
      </c>
      <c r="G91" s="171">
        <v>-6994</v>
      </c>
      <c r="H91" s="171">
        <v>-4225</v>
      </c>
      <c r="I91" s="171">
        <v>-2745.9596899999997</v>
      </c>
      <c r="J91" s="171">
        <v>-4386.6806500000002</v>
      </c>
      <c r="K91" s="420">
        <v>-3949.1889099999999</v>
      </c>
      <c r="L91" s="430"/>
      <c r="M91" s="171">
        <f t="shared" si="18"/>
        <v>-18330.923569999999</v>
      </c>
      <c r="N91" s="171">
        <f t="shared" si="18"/>
        <v>-15306.829249999999</v>
      </c>
      <c r="O91" s="437"/>
    </row>
    <row r="92" spans="2:15" s="166" customFormat="1" outlineLevel="1">
      <c r="B92" s="165" t="str">
        <f>IF(Sumário!$A$1=FALSE,'PT-ENG'!Q103,'PT-ENG'!R103)</f>
        <v>Manati</v>
      </c>
      <c r="C92" s="170"/>
      <c r="D92" s="226">
        <v>0</v>
      </c>
      <c r="E92" s="226">
        <v>0</v>
      </c>
      <c r="F92" s="171">
        <v>-321</v>
      </c>
      <c r="G92" s="171">
        <v>-403.22505999999942</v>
      </c>
      <c r="H92" s="171">
        <v>-4.6453499999998922</v>
      </c>
      <c r="I92" s="171">
        <v>90.986990000000119</v>
      </c>
      <c r="J92" s="171">
        <v>-4499.7180400000007</v>
      </c>
      <c r="K92" s="420">
        <v>-2589.6789400000007</v>
      </c>
      <c r="L92" s="430"/>
      <c r="M92" s="171">
        <f t="shared" si="18"/>
        <v>-724.22505999999942</v>
      </c>
      <c r="N92" s="171">
        <f t="shared" si="18"/>
        <v>-7003.0553400000008</v>
      </c>
      <c r="O92" s="437"/>
    </row>
    <row r="93" spans="2:15" s="166" customFormat="1" outlineLevel="1">
      <c r="B93" s="165" t="str">
        <f>IF(Sumário!$A$1=FALSE,'PT-ENG'!Q104,'PT-ENG'!R104)</f>
        <v>Pescada</v>
      </c>
      <c r="C93" s="170"/>
      <c r="D93" s="171">
        <v>-576.24630000000002</v>
      </c>
      <c r="E93" s="171">
        <v>-1253.8717000000004</v>
      </c>
      <c r="F93" s="171">
        <v>-606</v>
      </c>
      <c r="G93" s="171">
        <v>-591.48200999999995</v>
      </c>
      <c r="H93" s="171">
        <v>-487.08132999999987</v>
      </c>
      <c r="I93" s="171">
        <v>-1002.5775199999998</v>
      </c>
      <c r="J93" s="171">
        <v>-811.62947999999983</v>
      </c>
      <c r="K93" s="420">
        <v>-931.53409000000011</v>
      </c>
      <c r="L93" s="430"/>
      <c r="M93" s="171">
        <f t="shared" si="18"/>
        <v>-3027.6000100000001</v>
      </c>
      <c r="N93" s="171">
        <f t="shared" si="18"/>
        <v>-3232.8224199999995</v>
      </c>
      <c r="O93" s="437"/>
    </row>
    <row r="94" spans="2:15" s="166" customFormat="1">
      <c r="B94" s="168" t="str">
        <f>IF(Sumário!$A$1=FALSE,'PT-ENG'!Q105,'PT-ENG'!R105)</f>
        <v>Downstream</v>
      </c>
      <c r="C94" s="170"/>
      <c r="D94" s="170">
        <v>-9502</v>
      </c>
      <c r="E94" s="170">
        <v>-9673.0788200000006</v>
      </c>
      <c r="F94" s="170">
        <v>-21785</v>
      </c>
      <c r="G94" s="170">
        <v>-11716</v>
      </c>
      <c r="H94" s="170">
        <v>-15655.550139999996</v>
      </c>
      <c r="I94" s="170">
        <v>-16836.273920000003</v>
      </c>
      <c r="J94" s="170">
        <v>-20673.335970000026</v>
      </c>
      <c r="K94" s="418">
        <v>-22169.189689999999</v>
      </c>
      <c r="L94" s="430"/>
      <c r="M94" s="170">
        <f t="shared" si="18"/>
        <v>-52676.078820000002</v>
      </c>
      <c r="N94" s="170">
        <f t="shared" si="18"/>
        <v>-75334.349720000027</v>
      </c>
      <c r="O94" s="437"/>
    </row>
    <row r="95" spans="2:15" s="166" customFormat="1">
      <c r="B95" s="169" t="str">
        <f>IF(Sumário!$A$1=FALSE,'PT-ENG'!Q106,'PT-ENG'!R106)</f>
        <v>Corporativo</v>
      </c>
      <c r="C95" s="170"/>
      <c r="D95" s="170">
        <v>-71251</v>
      </c>
      <c r="E95" s="170">
        <v>21690</v>
      </c>
      <c r="F95" s="170">
        <v>-94471</v>
      </c>
      <c r="G95" s="170">
        <v>-1865.1755710044599</v>
      </c>
      <c r="H95" s="170">
        <v>-16090.456575794891</v>
      </c>
      <c r="I95" s="170">
        <v>-9493</v>
      </c>
      <c r="J95" s="170">
        <v>-6156.1622460473027</v>
      </c>
      <c r="K95" s="418">
        <v>2390.3596493169825</v>
      </c>
      <c r="L95" s="430"/>
      <c r="M95" s="170">
        <f t="shared" si="18"/>
        <v>-145897.17557100445</v>
      </c>
      <c r="N95" s="170">
        <f t="shared" si="18"/>
        <v>-29349.259172525213</v>
      </c>
      <c r="O95" s="437"/>
    </row>
    <row r="96" spans="2:15" s="166" customFormat="1">
      <c r="B96" s="169" t="str">
        <f>IF(Sumário!$A$1=FALSE,'PT-ENG'!Q107,'PT-ENG'!R107)</f>
        <v>Eliminações</v>
      </c>
      <c r="C96" s="170"/>
      <c r="D96" s="170">
        <v>0</v>
      </c>
      <c r="E96" s="170">
        <v>0</v>
      </c>
      <c r="F96" s="170">
        <v>0</v>
      </c>
      <c r="G96" s="170">
        <v>0</v>
      </c>
      <c r="H96" s="170">
        <v>0</v>
      </c>
      <c r="I96" s="170">
        <v>0</v>
      </c>
      <c r="J96" s="170">
        <v>0</v>
      </c>
      <c r="K96" s="418">
        <v>0</v>
      </c>
      <c r="L96" s="430"/>
      <c r="M96" s="170">
        <f t="shared" si="18"/>
        <v>0</v>
      </c>
      <c r="N96" s="170">
        <f t="shared" si="18"/>
        <v>0</v>
      </c>
      <c r="O96" s="437"/>
    </row>
    <row r="97" spans="2:15" s="236" customFormat="1">
      <c r="B97" s="237"/>
      <c r="C97" s="238"/>
      <c r="D97" s="238"/>
      <c r="E97" s="238"/>
      <c r="F97" s="238"/>
      <c r="G97" s="238"/>
      <c r="H97" s="238"/>
      <c r="I97" s="238"/>
      <c r="J97" s="238"/>
      <c r="K97" s="238"/>
      <c r="L97" s="430"/>
      <c r="M97" s="238"/>
      <c r="N97" s="238"/>
      <c r="O97" s="436"/>
    </row>
    <row r="98" spans="2:15" s="166" customFormat="1">
      <c r="B98" s="248" t="str">
        <f>IF(Sumário!$A$1=FALSE,'PT-ENG'!Q109,'PT-ENG'!R109)</f>
        <v>Depreciação e amortização (G&amp;A)</v>
      </c>
      <c r="C98" s="246"/>
      <c r="D98" s="247">
        <v>-10294</v>
      </c>
      <c r="E98" s="247">
        <v>-10562</v>
      </c>
      <c r="F98" s="247">
        <v>-9988</v>
      </c>
      <c r="G98" s="247">
        <v>-11679</v>
      </c>
      <c r="H98" s="246">
        <v>-14697.314</v>
      </c>
      <c r="I98" s="246">
        <v>-14925</v>
      </c>
      <c r="J98" s="246">
        <f>'2.Profit and loss'!AA29</f>
        <v>-16879</v>
      </c>
      <c r="K98" s="246">
        <f>'2.Profit and loss'!AB29</f>
        <v>-18198.686000000002</v>
      </c>
      <c r="L98" s="430"/>
      <c r="M98" s="246">
        <f t="shared" ref="M98:N111" si="21">SUMIFS(98:98,$4:$4,M$6)</f>
        <v>-42523</v>
      </c>
      <c r="N98" s="246">
        <f t="shared" si="21"/>
        <v>-64700</v>
      </c>
      <c r="O98" s="437"/>
    </row>
    <row r="99" spans="2:15" s="166" customFormat="1">
      <c r="B99" s="228" t="str">
        <f>IF(Sumário!$A$1=FALSE,'PT-ENG'!Q110,'PT-ENG'!R110)</f>
        <v>Onshore</v>
      </c>
      <c r="C99" s="170"/>
      <c r="D99" s="170">
        <f t="shared" ref="D99:I99" si="22">SUM(D100:D101)</f>
        <v>-4573.9979600000006</v>
      </c>
      <c r="E99" s="170">
        <f t="shared" si="22"/>
        <v>-6151.3127199999999</v>
      </c>
      <c r="F99" s="170">
        <f t="shared" si="22"/>
        <v>-6639.1947600000003</v>
      </c>
      <c r="G99" s="170">
        <f t="shared" si="22"/>
        <v>-7126.7175999999999</v>
      </c>
      <c r="H99" s="170">
        <f t="shared" si="22"/>
        <v>-7964.19776</v>
      </c>
      <c r="I99" s="170">
        <f t="shared" si="22"/>
        <v>-9289.8978500000012</v>
      </c>
      <c r="J99" s="170">
        <f>SUM(J100:J101)</f>
        <v>-12108.416810000001</v>
      </c>
      <c r="K99" s="170">
        <f>SUM(K100:K101)</f>
        <v>-14320.395129999999</v>
      </c>
      <c r="L99" s="430"/>
      <c r="M99" s="170">
        <f t="shared" si="21"/>
        <v>-24491.223040000001</v>
      </c>
      <c r="N99" s="170">
        <f t="shared" si="21"/>
        <v>-43682.907549999996</v>
      </c>
      <c r="O99" s="437"/>
    </row>
    <row r="100" spans="2:15" s="166" customFormat="1" outlineLevel="1">
      <c r="B100" s="230" t="str">
        <f>IF(Sumário!$A$1=FALSE,'PT-ENG'!Q111,'PT-ENG'!R111)</f>
        <v>Potiguar</v>
      </c>
      <c r="C100" s="170"/>
      <c r="D100" s="171">
        <v>-3558.09699</v>
      </c>
      <c r="E100" s="171">
        <v>-4671.3127199999999</v>
      </c>
      <c r="F100" s="171">
        <v>-4965.9903899999999</v>
      </c>
      <c r="G100" s="171">
        <v>-5281.9687800000002</v>
      </c>
      <c r="H100" s="171">
        <v>-5812.13796</v>
      </c>
      <c r="I100" s="171">
        <v>-6519.5053499999995</v>
      </c>
      <c r="J100" s="171">
        <v>-8791.2247800000005</v>
      </c>
      <c r="K100" s="171">
        <v>-9572.926089999999</v>
      </c>
      <c r="L100" s="430"/>
      <c r="M100" s="171">
        <f t="shared" si="21"/>
        <v>-18477.368879999998</v>
      </c>
      <c r="N100" s="171">
        <f t="shared" si="21"/>
        <v>-30695.794179999997</v>
      </c>
      <c r="O100" s="437"/>
    </row>
    <row r="101" spans="2:15" s="166" customFormat="1" outlineLevel="1">
      <c r="B101" s="230" t="str">
        <f>IF(Sumário!$A$1=FALSE,'PT-ENG'!Q112,'PT-ENG'!R112)</f>
        <v>Recôncavo</v>
      </c>
      <c r="C101" s="170"/>
      <c r="D101" s="171">
        <v>-1015.9009700000001</v>
      </c>
      <c r="E101" s="171">
        <v>-1480</v>
      </c>
      <c r="F101" s="171">
        <v>-1673.2043699999999</v>
      </c>
      <c r="G101" s="171">
        <v>-1844.7488199999993</v>
      </c>
      <c r="H101" s="171">
        <v>-2152.0598</v>
      </c>
      <c r="I101" s="171">
        <v>-2770.3925000000008</v>
      </c>
      <c r="J101" s="171">
        <v>-3317.1920300000006</v>
      </c>
      <c r="K101" s="171">
        <v>-4747.4690399999999</v>
      </c>
      <c r="L101" s="430"/>
      <c r="M101" s="171">
        <f t="shared" si="21"/>
        <v>-6013.854159999999</v>
      </c>
      <c r="N101" s="171">
        <f t="shared" si="21"/>
        <v>-12987.113370000001</v>
      </c>
      <c r="O101" s="437"/>
    </row>
    <row r="102" spans="2:15" s="166" customFormat="1">
      <c r="B102" s="228" t="str">
        <f>IF(Sumário!$A$1=FALSE,'PT-ENG'!Q113,'PT-ENG'!R113)</f>
        <v>Offshore</v>
      </c>
      <c r="C102" s="170"/>
      <c r="D102" s="170">
        <f t="shared" ref="D102:J102" si="23">SUM(D103:D108)</f>
        <v>-1117.80294</v>
      </c>
      <c r="E102" s="170">
        <f>SUM(E103:E108)</f>
        <v>-1162.2009399999999</v>
      </c>
      <c r="F102" s="170">
        <f t="shared" si="23"/>
        <v>-1456.4340099999999</v>
      </c>
      <c r="G102" s="170">
        <f t="shared" si="23"/>
        <v>-1158.4639700000005</v>
      </c>
      <c r="H102" s="170">
        <f t="shared" si="23"/>
        <v>-1111.2411499999998</v>
      </c>
      <c r="I102" s="170">
        <f t="shared" si="23"/>
        <v>-1113.0967800000005</v>
      </c>
      <c r="J102" s="170">
        <f t="shared" si="23"/>
        <v>-760.77964999999983</v>
      </c>
      <c r="K102" s="170">
        <f>SUM(K103:K108)</f>
        <v>-726.37978999999916</v>
      </c>
      <c r="L102" s="430"/>
      <c r="M102" s="170">
        <f t="shared" si="21"/>
        <v>-4894.9018600000009</v>
      </c>
      <c r="N102" s="170">
        <f t="shared" si="21"/>
        <v>-3711.4973699999996</v>
      </c>
      <c r="O102" s="437"/>
    </row>
    <row r="103" spans="2:15" s="166" customFormat="1" outlineLevel="1">
      <c r="B103" s="230" t="str">
        <f>IF(Sumário!$A$1=FALSE,'PT-ENG'!Q114,'PT-ENG'!R114)</f>
        <v>Atlanta</v>
      </c>
      <c r="C103" s="170"/>
      <c r="D103" s="171">
        <v>-559.53021999999999</v>
      </c>
      <c r="E103" s="171">
        <v>-559.20093999999995</v>
      </c>
      <c r="F103" s="171">
        <v>-559.53357000000005</v>
      </c>
      <c r="G103" s="171">
        <v>-501.16737000000046</v>
      </c>
      <c r="H103" s="171">
        <v>-435.40685000000002</v>
      </c>
      <c r="I103" s="171">
        <v>-418.62226000000032</v>
      </c>
      <c r="J103" s="171">
        <v>-42.846389999999964</v>
      </c>
      <c r="K103" s="171">
        <v>0</v>
      </c>
      <c r="L103" s="430"/>
      <c r="M103" s="171">
        <f t="shared" si="21"/>
        <v>-2179.4321000000004</v>
      </c>
      <c r="N103" s="171">
        <f t="shared" si="21"/>
        <v>-896.87550000000033</v>
      </c>
      <c r="O103" s="437"/>
    </row>
    <row r="104" spans="2:15" s="166" customFormat="1" outlineLevel="1">
      <c r="B104" s="230" t="str">
        <f>IF(Sumário!$A$1=FALSE,'PT-ENG'!Q115,'PT-ENG'!R115)</f>
        <v>Papa-Terra</v>
      </c>
      <c r="C104" s="170"/>
      <c r="D104" s="171">
        <v>-427.33300000000003</v>
      </c>
      <c r="E104" s="171">
        <v>-492</v>
      </c>
      <c r="F104" s="171">
        <v>-519.68859999999995</v>
      </c>
      <c r="G104" s="171">
        <v>-512.13345000000004</v>
      </c>
      <c r="H104" s="171">
        <v>-526.01474999999994</v>
      </c>
      <c r="I104" s="171">
        <v>-539.68062000000009</v>
      </c>
      <c r="J104" s="171">
        <v>-562.03174000000001</v>
      </c>
      <c r="K104" s="171">
        <v>-570.86824999999999</v>
      </c>
      <c r="L104" s="430"/>
      <c r="M104" s="171">
        <f t="shared" si="21"/>
        <v>-1951.1550500000001</v>
      </c>
      <c r="N104" s="171">
        <f t="shared" si="21"/>
        <v>-2198.5953599999998</v>
      </c>
      <c r="O104" s="437"/>
    </row>
    <row r="105" spans="2:15" s="166" customFormat="1" outlineLevel="1">
      <c r="B105" s="230" t="str">
        <f>IF(Sumário!$A$1=FALSE,'PT-ENG'!Q116,'PT-ENG'!R116)</f>
        <v>Parque das Conchas</v>
      </c>
      <c r="C105" s="170"/>
      <c r="D105" s="171">
        <v>0</v>
      </c>
      <c r="E105" s="171">
        <v>0</v>
      </c>
      <c r="F105" s="171">
        <v>0</v>
      </c>
      <c r="G105" s="171">
        <v>0</v>
      </c>
      <c r="H105" s="171">
        <v>0</v>
      </c>
      <c r="I105" s="171">
        <v>0</v>
      </c>
      <c r="J105" s="171">
        <v>0</v>
      </c>
      <c r="K105" s="171">
        <v>8.3298345998628095E-13</v>
      </c>
      <c r="L105" s="430"/>
      <c r="M105" s="171">
        <f t="shared" si="21"/>
        <v>0</v>
      </c>
      <c r="N105" s="171">
        <f t="shared" si="21"/>
        <v>8.3298345998628095E-13</v>
      </c>
      <c r="O105" s="437"/>
    </row>
    <row r="106" spans="2:15" s="166" customFormat="1" outlineLevel="1">
      <c r="B106" s="230" t="str">
        <f>IF(Sumário!$A$1=FALSE,'PT-ENG'!Q117,'PT-ENG'!R117)</f>
        <v>Peroá</v>
      </c>
      <c r="C106" s="170"/>
      <c r="D106" s="171">
        <v>-107.73434</v>
      </c>
      <c r="E106" s="171">
        <v>-94</v>
      </c>
      <c r="F106" s="171">
        <v>-358.16346999999996</v>
      </c>
      <c r="G106" s="171">
        <v>-128.30867000000001</v>
      </c>
      <c r="H106" s="171">
        <v>-132.96507</v>
      </c>
      <c r="I106" s="171">
        <v>-137.93944000000002</v>
      </c>
      <c r="J106" s="171">
        <v>-139.15226999999999</v>
      </c>
      <c r="K106" s="171">
        <v>-139.15226999999999</v>
      </c>
      <c r="L106" s="430"/>
      <c r="M106" s="171">
        <f t="shared" si="21"/>
        <v>-688.20647999999994</v>
      </c>
      <c r="N106" s="171">
        <f t="shared" si="21"/>
        <v>-549.20904999999993</v>
      </c>
      <c r="O106" s="437"/>
    </row>
    <row r="107" spans="2:15" s="166" customFormat="1" outlineLevel="1">
      <c r="B107" s="230" t="str">
        <f>IF(Sumário!$A$1=FALSE,'PT-ENG'!Q118,'PT-ENG'!R118)</f>
        <v>Manati</v>
      </c>
      <c r="C107" s="170"/>
      <c r="D107" s="226">
        <v>0</v>
      </c>
      <c r="E107" s="226">
        <v>0</v>
      </c>
      <c r="F107" s="171">
        <v>0</v>
      </c>
      <c r="G107" s="171">
        <v>0</v>
      </c>
      <c r="H107" s="171">
        <v>0</v>
      </c>
      <c r="I107" s="171">
        <v>0</v>
      </c>
      <c r="J107" s="171">
        <v>0</v>
      </c>
      <c r="K107" s="171">
        <v>0</v>
      </c>
      <c r="L107" s="430"/>
      <c r="M107" s="171">
        <f t="shared" si="21"/>
        <v>0</v>
      </c>
      <c r="N107" s="171">
        <f t="shared" si="21"/>
        <v>0</v>
      </c>
      <c r="O107" s="437"/>
    </row>
    <row r="108" spans="2:15" s="166" customFormat="1" outlineLevel="1">
      <c r="B108" s="230" t="str">
        <f>IF(Sumário!$A$1=FALSE,'PT-ENG'!Q119,'PT-ENG'!R119)</f>
        <v>Pescada</v>
      </c>
      <c r="C108" s="170"/>
      <c r="D108" s="171">
        <v>-23.205380000000002</v>
      </c>
      <c r="E108" s="171">
        <v>-17</v>
      </c>
      <c r="F108" s="171">
        <v>-19.048369999999998</v>
      </c>
      <c r="G108" s="171">
        <v>-16.854479999999999</v>
      </c>
      <c r="H108" s="171">
        <v>-16.854480000000002</v>
      </c>
      <c r="I108" s="171">
        <v>-16.85446</v>
      </c>
      <c r="J108" s="171">
        <v>-16.74925</v>
      </c>
      <c r="K108" s="171">
        <v>-16.359269999999999</v>
      </c>
      <c r="L108" s="430"/>
      <c r="M108" s="171">
        <f t="shared" si="21"/>
        <v>-76.108230000000006</v>
      </c>
      <c r="N108" s="171">
        <f t="shared" si="21"/>
        <v>-66.817459999999997</v>
      </c>
      <c r="O108" s="437"/>
    </row>
    <row r="109" spans="2:15" s="166" customFormat="1">
      <c r="B109" s="228" t="str">
        <f>IF(Sumário!$A$1=FALSE,'PT-ENG'!Q120,'PT-ENG'!R120)</f>
        <v>Downstream</v>
      </c>
      <c r="C109" s="170"/>
      <c r="D109" s="170">
        <v>-2090.2809999999999</v>
      </c>
      <c r="E109" s="170">
        <v>-551</v>
      </c>
      <c r="F109" s="170">
        <v>1130.14697</v>
      </c>
      <c r="G109" s="225">
        <v>-14.771199999999681</v>
      </c>
      <c r="H109" s="170">
        <v>-18.625390000000099</v>
      </c>
      <c r="I109" s="170">
        <v>-61.267449999999556</v>
      </c>
      <c r="J109" s="170">
        <v>-63.666840000000185</v>
      </c>
      <c r="K109" s="170">
        <v>-65.937309999999997</v>
      </c>
      <c r="L109" s="430"/>
      <c r="M109" s="170">
        <f t="shared" si="21"/>
        <v>-1525.9052299999996</v>
      </c>
      <c r="N109" s="170">
        <f t="shared" si="21"/>
        <v>-209.49698999999984</v>
      </c>
      <c r="O109" s="437"/>
    </row>
    <row r="110" spans="2:15" s="166" customFormat="1">
      <c r="B110" s="229" t="str">
        <f>IF(Sumário!$A$1=FALSE,'PT-ENG'!Q121,'PT-ENG'!R121)</f>
        <v>Corporativo</v>
      </c>
      <c r="C110" s="170"/>
      <c r="D110" s="170">
        <v>-2511.9074099999998</v>
      </c>
      <c r="E110" s="170">
        <v>-2687</v>
      </c>
      <c r="F110" s="170">
        <v>-3007.7745</v>
      </c>
      <c r="G110" s="170">
        <v>-3366</v>
      </c>
      <c r="H110" s="170">
        <v>-5583.9379200000003</v>
      </c>
      <c r="I110" s="170">
        <v>-4400</v>
      </c>
      <c r="J110" s="170">
        <v>-4448.1936300003235</v>
      </c>
      <c r="K110" s="170">
        <v>-3899.3025600000201</v>
      </c>
      <c r="L110" s="430"/>
      <c r="M110" s="170">
        <f t="shared" si="21"/>
        <v>-11572.681909999999</v>
      </c>
      <c r="N110" s="170">
        <f t="shared" si="21"/>
        <v>-18331.434110000344</v>
      </c>
      <c r="O110" s="437"/>
    </row>
    <row r="111" spans="2:15" s="166" customFormat="1">
      <c r="B111" s="229" t="str">
        <f>IF(Sumário!$A$1=FALSE,'PT-ENG'!Q122,'PT-ENG'!R122)</f>
        <v>Eliminações</v>
      </c>
      <c r="C111" s="170"/>
      <c r="D111" s="170">
        <v>0</v>
      </c>
      <c r="E111" s="170">
        <v>-10</v>
      </c>
      <c r="F111" s="170">
        <v>-14.487179999998901</v>
      </c>
      <c r="G111" s="170">
        <v>-12.771130000000101</v>
      </c>
      <c r="H111" s="170">
        <v>-18.625320000000102</v>
      </c>
      <c r="I111" s="170">
        <v>-61</v>
      </c>
      <c r="J111" s="170">
        <v>502.42668999999842</v>
      </c>
      <c r="K111" s="163">
        <v>813.23955999999703</v>
      </c>
      <c r="L111" s="430"/>
      <c r="M111" s="170">
        <f t="shared" si="21"/>
        <v>-37.258309999999</v>
      </c>
      <c r="N111" s="170">
        <f t="shared" si="21"/>
        <v>1236.0409299999953</v>
      </c>
      <c r="O111" s="437"/>
    </row>
    <row r="112" spans="2:15" s="236" customFormat="1">
      <c r="B112" s="237"/>
      <c r="C112" s="238"/>
      <c r="D112" s="238"/>
      <c r="E112" s="238"/>
      <c r="F112" s="238"/>
      <c r="G112" s="238"/>
      <c r="H112" s="238"/>
      <c r="I112" s="238"/>
      <c r="J112" s="238"/>
      <c r="K112" s="238"/>
      <c r="L112" s="430"/>
      <c r="M112" s="238"/>
      <c r="N112" s="238"/>
      <c r="O112" s="436"/>
    </row>
    <row r="113" spans="2:15" s="166" customFormat="1">
      <c r="B113" s="251" t="str">
        <f>IF(Sumário!$A$1=FALSE,'PT-ENG'!Q124,'PT-ENG'!R124)</f>
        <v>Outras despesas / receitas operacionais</v>
      </c>
      <c r="C113" s="252"/>
      <c r="D113" s="252">
        <v>-4649.5874328260015</v>
      </c>
      <c r="E113" s="252">
        <v>-56256.244340000005</v>
      </c>
      <c r="F113" s="252">
        <v>1001806</v>
      </c>
      <c r="G113" s="252">
        <f>-92004-28705</f>
        <v>-120709</v>
      </c>
      <c r="H113" s="252">
        <v>-77371</v>
      </c>
      <c r="I113" s="252">
        <v>-7372</v>
      </c>
      <c r="J113" s="252">
        <f>'2.Profit and loss'!AA34</f>
        <v>122956</v>
      </c>
      <c r="K113" s="252">
        <f>'2.Profit and loss'!AB34</f>
        <v>-261168</v>
      </c>
      <c r="L113" s="430"/>
      <c r="M113" s="252">
        <f t="shared" ref="M113:N126" si="24">SUMIFS(113:113,$4:$4,M$6)</f>
        <v>820191.16822717397</v>
      </c>
      <c r="N113" s="252">
        <f t="shared" si="24"/>
        <v>-222955</v>
      </c>
      <c r="O113" s="437"/>
    </row>
    <row r="114" spans="2:15" s="166" customFormat="1">
      <c r="B114" s="168" t="str">
        <f>IF(Sumário!$A$1=FALSE,'PT-ENG'!Q125,'PT-ENG'!R125)</f>
        <v>Onshore</v>
      </c>
      <c r="C114" s="170"/>
      <c r="D114" s="170">
        <f t="shared" ref="D114:J114" si="25">SUM(D115:D116)</f>
        <v>-5891.6182300000019</v>
      </c>
      <c r="E114" s="170">
        <f t="shared" si="25"/>
        <v>-11364.154769999999</v>
      </c>
      <c r="F114" s="170">
        <f t="shared" si="25"/>
        <v>-3196.727640000001</v>
      </c>
      <c r="G114" s="170">
        <f t="shared" si="25"/>
        <v>-17583.947690000001</v>
      </c>
      <c r="H114" s="170">
        <f t="shared" si="25"/>
        <v>-1034.252630000002</v>
      </c>
      <c r="I114" s="170">
        <f t="shared" si="25"/>
        <v>-4676.7660600000008</v>
      </c>
      <c r="J114" s="170">
        <f t="shared" si="25"/>
        <v>-121597.80110999999</v>
      </c>
      <c r="K114" s="163">
        <f>SUM(K115:K116)</f>
        <v>-94283.467410000027</v>
      </c>
      <c r="L114" s="430"/>
      <c r="M114" s="170">
        <f t="shared" si="24"/>
        <v>-38036.448329999999</v>
      </c>
      <c r="N114" s="170">
        <f t="shared" si="24"/>
        <v>-221592.28721000001</v>
      </c>
      <c r="O114" s="437"/>
    </row>
    <row r="115" spans="2:15" s="166" customFormat="1" outlineLevel="1">
      <c r="B115" s="165" t="str">
        <f>IF(Sumário!$A$1=FALSE,'PT-ENG'!Q126,'PT-ENG'!R126)</f>
        <v>Potiguar</v>
      </c>
      <c r="C115" s="170"/>
      <c r="D115" s="171">
        <v>-3649.6182300000019</v>
      </c>
      <c r="E115" s="171">
        <v>-11047.90598</v>
      </c>
      <c r="F115" s="171">
        <v>-3651.727640000001</v>
      </c>
      <c r="G115" s="171">
        <v>-2497.2056099999973</v>
      </c>
      <c r="H115" s="171">
        <v>-1503.6792600000008</v>
      </c>
      <c r="I115" s="171">
        <v>-5186.6881299999995</v>
      </c>
      <c r="J115" s="171">
        <v>-122423.70436999999</v>
      </c>
      <c r="K115" s="419">
        <v>-79680.61374000003</v>
      </c>
      <c r="L115" s="430"/>
      <c r="M115" s="171">
        <f t="shared" si="24"/>
        <v>-20846.457459999998</v>
      </c>
      <c r="N115" s="171">
        <f t="shared" si="24"/>
        <v>-208794.68550000002</v>
      </c>
      <c r="O115" s="437"/>
    </row>
    <row r="116" spans="2:15" s="166" customFormat="1" outlineLevel="1">
      <c r="B116" s="165" t="str">
        <f>IF(Sumário!$A$1=FALSE,'PT-ENG'!Q127,'PT-ENG'!R127)</f>
        <v>Recôncavo</v>
      </c>
      <c r="C116" s="170"/>
      <c r="D116" s="171">
        <v>-2242</v>
      </c>
      <c r="E116" s="171">
        <v>-316.24878999999999</v>
      </c>
      <c r="F116" s="171">
        <v>455</v>
      </c>
      <c r="G116" s="171">
        <v>-15086.742080000002</v>
      </c>
      <c r="H116" s="171">
        <v>469.4266299999988</v>
      </c>
      <c r="I116" s="171">
        <v>509.92206999999848</v>
      </c>
      <c r="J116" s="171">
        <v>825.90325999999936</v>
      </c>
      <c r="K116" s="419">
        <v>-14602.85367</v>
      </c>
      <c r="L116" s="430"/>
      <c r="M116" s="171">
        <f t="shared" si="24"/>
        <v>-17189.990870000001</v>
      </c>
      <c r="N116" s="171">
        <f t="shared" si="24"/>
        <v>-12797.601710000004</v>
      </c>
      <c r="O116" s="437"/>
    </row>
    <row r="117" spans="2:15" s="166" customFormat="1">
      <c r="B117" s="168" t="str">
        <f>IF(Sumário!$A$1=FALSE,'PT-ENG'!Q128,'PT-ENG'!R128)</f>
        <v>Offshore</v>
      </c>
      <c r="C117" s="170"/>
      <c r="D117" s="170">
        <f t="shared" ref="D117:J117" si="26">SUM(D118:D123)</f>
        <v>2851.89795</v>
      </c>
      <c r="E117" s="170">
        <f t="shared" si="26"/>
        <v>-72877.703799803014</v>
      </c>
      <c r="F117" s="170">
        <f t="shared" si="26"/>
        <v>1015534.33137</v>
      </c>
      <c r="G117" s="170">
        <f t="shared" si="26"/>
        <v>-104863.62134000001</v>
      </c>
      <c r="H117" s="170">
        <f t="shared" si="26"/>
        <v>-73472.503240130711</v>
      </c>
      <c r="I117" s="170">
        <f t="shared" si="26"/>
        <v>-23025.74655092906</v>
      </c>
      <c r="J117" s="170">
        <f t="shared" si="26"/>
        <v>-8660.0499200000213</v>
      </c>
      <c r="K117" s="163">
        <f>SUM(K118:K123)</f>
        <v>10839.026910000008</v>
      </c>
      <c r="L117" s="430"/>
      <c r="M117" s="170">
        <f t="shared" si="24"/>
        <v>840644.90418019705</v>
      </c>
      <c r="N117" s="170">
        <f t="shared" si="24"/>
        <v>-94319.272801059793</v>
      </c>
      <c r="O117" s="437"/>
    </row>
    <row r="118" spans="2:15" s="166" customFormat="1" outlineLevel="1">
      <c r="B118" s="165" t="str">
        <f>IF(Sumário!$A$1=FALSE,'PT-ENG'!Q129,'PT-ENG'!R129)</f>
        <v>Atlanta</v>
      </c>
      <c r="C118" s="170"/>
      <c r="D118" s="226">
        <v>3387</v>
      </c>
      <c r="E118" s="171">
        <v>-38107.352349802997</v>
      </c>
      <c r="F118" s="171">
        <v>1014812.4536000001</v>
      </c>
      <c r="G118" s="171">
        <v>-21318.769260000015</v>
      </c>
      <c r="H118" s="171">
        <v>-66173.7823101307</v>
      </c>
      <c r="I118" s="171">
        <v>-17799.298520929013</v>
      </c>
      <c r="J118" s="171">
        <v>1230.6857199999802</v>
      </c>
      <c r="K118" s="420">
        <v>7230.5447600000098</v>
      </c>
      <c r="L118" s="430"/>
      <c r="M118" s="171">
        <f t="shared" si="24"/>
        <v>958773.33199019718</v>
      </c>
      <c r="N118" s="171">
        <f t="shared" si="24"/>
        <v>-75511.850351059737</v>
      </c>
      <c r="O118" s="437"/>
    </row>
    <row r="119" spans="2:15" s="166" customFormat="1" outlineLevel="1">
      <c r="B119" s="165" t="str">
        <f>IF(Sumário!$A$1=FALSE,'PT-ENG'!Q130,'PT-ENG'!R130)</f>
        <v>Papa-Terra</v>
      </c>
      <c r="C119" s="170"/>
      <c r="D119" s="171">
        <v>-342</v>
      </c>
      <c r="E119" s="171">
        <v>-47609.561269999998</v>
      </c>
      <c r="F119" s="171">
        <v>-71334.99742</v>
      </c>
      <c r="G119" s="171">
        <v>-70223</v>
      </c>
      <c r="H119" s="171">
        <v>-5841.9673500000135</v>
      </c>
      <c r="I119" s="171">
        <v>-6640.3723499999978</v>
      </c>
      <c r="J119" s="171">
        <v>-9870.6325800000013</v>
      </c>
      <c r="K119" s="420">
        <v>-10193.18598</v>
      </c>
      <c r="L119" s="430"/>
      <c r="M119" s="171">
        <f t="shared" si="24"/>
        <v>-189509.55869000001</v>
      </c>
      <c r="N119" s="171">
        <f t="shared" si="24"/>
        <v>-32546.158260000011</v>
      </c>
      <c r="O119" s="437"/>
    </row>
    <row r="120" spans="2:15" s="166" customFormat="1" outlineLevel="1">
      <c r="B120" s="165" t="str">
        <f>IF(Sumário!$A$1=FALSE,'PT-ENG'!Q131,'PT-ENG'!R131)</f>
        <v>Parque das Conchas</v>
      </c>
      <c r="C120" s="170"/>
      <c r="D120" s="171">
        <v>0</v>
      </c>
      <c r="E120" s="171">
        <v>0</v>
      </c>
      <c r="F120" s="171">
        <v>0</v>
      </c>
      <c r="G120" s="171">
        <v>0</v>
      </c>
      <c r="H120" s="171">
        <v>0</v>
      </c>
      <c r="I120" s="171">
        <v>-29.592350000046281</v>
      </c>
      <c r="J120" s="171">
        <v>0</v>
      </c>
      <c r="K120" s="420">
        <v>2684.5780600000003</v>
      </c>
      <c r="L120" s="430"/>
      <c r="M120" s="171">
        <f t="shared" si="24"/>
        <v>0</v>
      </c>
      <c r="N120" s="171">
        <f t="shared" si="24"/>
        <v>2654.985709999954</v>
      </c>
      <c r="O120" s="437"/>
    </row>
    <row r="121" spans="2:15" s="166" customFormat="1" outlineLevel="1">
      <c r="B121" s="165" t="str">
        <f>IF(Sumário!$A$1=FALSE,'PT-ENG'!Q132,'PT-ENG'!R132)</f>
        <v>Peroá</v>
      </c>
      <c r="C121" s="170"/>
      <c r="D121" s="171">
        <v>-2</v>
      </c>
      <c r="E121" s="171">
        <v>-6.6287999999999991</v>
      </c>
      <c r="F121" s="171">
        <v>0</v>
      </c>
      <c r="G121" s="171">
        <v>-37</v>
      </c>
      <c r="H121" s="171">
        <v>-4.0761800000000008</v>
      </c>
      <c r="I121" s="171">
        <v>-310.97329999999999</v>
      </c>
      <c r="J121" s="171">
        <v>-5.7720599999999997</v>
      </c>
      <c r="K121" s="420">
        <v>-10.341809999999999</v>
      </c>
      <c r="L121" s="430"/>
      <c r="M121" s="171">
        <f t="shared" si="24"/>
        <v>-45.628799999999998</v>
      </c>
      <c r="N121" s="171">
        <f t="shared" si="24"/>
        <v>-331.16335000000004</v>
      </c>
      <c r="O121" s="437"/>
    </row>
    <row r="122" spans="2:15" s="166" customFormat="1" outlineLevel="1">
      <c r="B122" s="165" t="str">
        <f>IF(Sumário!$A$1=FALSE,'PT-ENG'!Q133,'PT-ENG'!R133)</f>
        <v>Manati</v>
      </c>
      <c r="C122" s="170"/>
      <c r="D122" s="226">
        <v>146</v>
      </c>
      <c r="E122" s="226">
        <v>101</v>
      </c>
      <c r="F122" s="171">
        <v>72301.209159999999</v>
      </c>
      <c r="G122" s="171">
        <v>-5032.1509399999977</v>
      </c>
      <c r="H122" s="171">
        <v>0</v>
      </c>
      <c r="I122" s="171">
        <v>0</v>
      </c>
      <c r="J122" s="171">
        <v>0</v>
      </c>
      <c r="K122" s="420">
        <v>-96.754850000000005</v>
      </c>
      <c r="L122" s="430"/>
      <c r="M122" s="171">
        <f t="shared" si="24"/>
        <v>67516.058220000006</v>
      </c>
      <c r="N122" s="171">
        <f t="shared" si="24"/>
        <v>-96.754850000000005</v>
      </c>
      <c r="O122" s="437"/>
    </row>
    <row r="123" spans="2:15" s="166" customFormat="1" outlineLevel="1">
      <c r="B123" s="165" t="str">
        <f>IF(Sumário!$A$1=FALSE,'PT-ENG'!Q134,'PT-ENG'!R134)</f>
        <v>Pescada</v>
      </c>
      <c r="C123" s="170"/>
      <c r="D123" s="171">
        <v>-337.10204999999996</v>
      </c>
      <c r="E123" s="171">
        <v>12744.83862</v>
      </c>
      <c r="F123" s="171">
        <v>-244.33396999999999</v>
      </c>
      <c r="G123" s="171">
        <v>-8252.7011399999992</v>
      </c>
      <c r="H123" s="171">
        <v>-1452.6774</v>
      </c>
      <c r="I123" s="171">
        <v>1754.4899700000001</v>
      </c>
      <c r="J123" s="171">
        <v>-14.331</v>
      </c>
      <c r="K123" s="420">
        <v>11224.186729999998</v>
      </c>
      <c r="L123" s="430"/>
      <c r="M123" s="171">
        <f t="shared" si="24"/>
        <v>3910.701460000002</v>
      </c>
      <c r="N123" s="171">
        <f t="shared" si="24"/>
        <v>11511.668299999998</v>
      </c>
      <c r="O123" s="437"/>
    </row>
    <row r="124" spans="2:15" s="166" customFormat="1">
      <c r="B124" s="168" t="str">
        <f>IF(Sumário!$A$1=FALSE,'PT-ENG'!Q135,'PT-ENG'!R135)</f>
        <v>Downstream</v>
      </c>
      <c r="C124" s="170"/>
      <c r="D124" s="170">
        <v>-1462</v>
      </c>
      <c r="E124" s="170">
        <v>336.45715999999999</v>
      </c>
      <c r="F124" s="170">
        <v>-6581.1598699999995</v>
      </c>
      <c r="G124" s="170">
        <v>120.90949000000009</v>
      </c>
      <c r="H124" s="170">
        <v>79.721339999999984</v>
      </c>
      <c r="I124" s="170">
        <v>21091.133759999997</v>
      </c>
      <c r="J124" s="170">
        <v>300206.07418</v>
      </c>
      <c r="K124" s="418">
        <v>-176894.87153999999</v>
      </c>
      <c r="L124" s="430"/>
      <c r="M124" s="170">
        <f t="shared" si="24"/>
        <v>-7585.7932199999996</v>
      </c>
      <c r="N124" s="170">
        <f t="shared" si="24"/>
        <v>144482.05773999999</v>
      </c>
      <c r="O124" s="437"/>
    </row>
    <row r="125" spans="2:15" s="166" customFormat="1">
      <c r="B125" s="169" t="str">
        <f>IF(Sumário!$A$1=FALSE,'PT-ENG'!Q136,'PT-ENG'!R136)</f>
        <v>Corporativo</v>
      </c>
      <c r="C125" s="170"/>
      <c r="D125" s="170">
        <v>-148</v>
      </c>
      <c r="E125" s="170">
        <v>27649</v>
      </c>
      <c r="F125" s="170">
        <v>-3951</v>
      </c>
      <c r="G125" s="170">
        <v>1617.99251999997</v>
      </c>
      <c r="H125" s="170">
        <v>-2944</v>
      </c>
      <c r="I125" s="170">
        <v>-761</v>
      </c>
      <c r="J125" s="170">
        <v>-46992.185640000025</v>
      </c>
      <c r="K125" s="418">
        <v>-828.48261999999067</v>
      </c>
      <c r="L125" s="430"/>
      <c r="M125" s="170">
        <f t="shared" si="24"/>
        <v>25167.992519999971</v>
      </c>
      <c r="N125" s="170">
        <f t="shared" si="24"/>
        <v>-51525.668260000013</v>
      </c>
      <c r="O125" s="437"/>
    </row>
    <row r="126" spans="2:15" s="166" customFormat="1">
      <c r="B126" s="169" t="str">
        <f>IF(Sumário!$A$1=FALSE,'PT-ENG'!Q137,'PT-ENG'!R137)</f>
        <v>Eliminações</v>
      </c>
      <c r="C126" s="170"/>
      <c r="D126" s="170">
        <v>0</v>
      </c>
      <c r="E126" s="170">
        <v>0</v>
      </c>
      <c r="F126" s="170">
        <v>0</v>
      </c>
      <c r="G126" s="170">
        <v>0</v>
      </c>
      <c r="H126" s="170">
        <v>0</v>
      </c>
      <c r="I126" s="170">
        <v>0</v>
      </c>
      <c r="J126" s="170">
        <v>0</v>
      </c>
      <c r="K126" s="163">
        <v>0</v>
      </c>
      <c r="L126" s="430"/>
      <c r="M126" s="170">
        <f t="shared" si="24"/>
        <v>0</v>
      </c>
      <c r="N126" s="170">
        <f t="shared" si="24"/>
        <v>0</v>
      </c>
      <c r="O126" s="437"/>
    </row>
    <row r="127" spans="2:15" s="236" customFormat="1">
      <c r="B127" s="237"/>
      <c r="C127" s="238"/>
      <c r="D127" s="238"/>
      <c r="E127" s="238"/>
      <c r="F127" s="238"/>
      <c r="G127" s="238"/>
      <c r="H127" s="238"/>
      <c r="I127" s="238"/>
      <c r="J127" s="238"/>
      <c r="K127" s="238"/>
      <c r="L127" s="430"/>
      <c r="M127" s="238"/>
      <c r="N127" s="238"/>
      <c r="O127" s="436"/>
    </row>
    <row r="128" spans="2:15" s="166" customFormat="1">
      <c r="B128" s="251" t="str">
        <f>IF(Sumário!$A$1=FALSE,'PT-ENG'!Q139,'PT-ENG'!R139)</f>
        <v>Gastos Exploratórios</v>
      </c>
      <c r="C128" s="254"/>
      <c r="D128" s="254">
        <v>-4400.5460899999998</v>
      </c>
      <c r="E128" s="254">
        <v>-21658</v>
      </c>
      <c r="F128" s="254">
        <v>-16490</v>
      </c>
      <c r="G128" s="254">
        <v>-11320</v>
      </c>
      <c r="H128" s="254">
        <v>-23235</v>
      </c>
      <c r="I128" s="254">
        <v>-15308</v>
      </c>
      <c r="J128" s="254">
        <f>'2.Profit and loss'!AA35</f>
        <v>-16160</v>
      </c>
      <c r="K128" s="254">
        <f>'2.Profit and loss'!AB35</f>
        <v>-7352.5033900000035</v>
      </c>
      <c r="L128" s="430"/>
      <c r="M128" s="254">
        <f t="shared" ref="M128:N141" si="27">SUMIFS(128:128,$4:$4,M$6)</f>
        <v>-53868.546090000003</v>
      </c>
      <c r="N128" s="254">
        <f t="shared" si="27"/>
        <v>-62055.503390000005</v>
      </c>
      <c r="O128" s="437"/>
    </row>
    <row r="129" spans="2:15" s="166" customFormat="1">
      <c r="B129" s="168" t="str">
        <f>IF(Sumário!$A$1=FALSE,'PT-ENG'!Q140,'PT-ENG'!R140)</f>
        <v>Onshore</v>
      </c>
      <c r="C129" s="170"/>
      <c r="D129" s="170">
        <f t="shared" ref="D129:J129" si="28">SUM(D130:D131)</f>
        <v>0</v>
      </c>
      <c r="E129" s="170">
        <f t="shared" si="28"/>
        <v>0</v>
      </c>
      <c r="F129" s="170">
        <f t="shared" si="28"/>
        <v>0</v>
      </c>
      <c r="G129" s="170">
        <f t="shared" si="28"/>
        <v>0</v>
      </c>
      <c r="H129" s="170">
        <f t="shared" si="28"/>
        <v>0</v>
      </c>
      <c r="I129" s="170">
        <f t="shared" si="28"/>
        <v>0</v>
      </c>
      <c r="J129" s="170">
        <f t="shared" si="28"/>
        <v>0</v>
      </c>
      <c r="K129" s="170">
        <f>SUM(K130:K131)</f>
        <v>0</v>
      </c>
      <c r="L129" s="430"/>
      <c r="M129" s="170">
        <f t="shared" si="27"/>
        <v>0</v>
      </c>
      <c r="N129" s="170">
        <f t="shared" si="27"/>
        <v>0</v>
      </c>
      <c r="O129" s="437"/>
    </row>
    <row r="130" spans="2:15" s="166" customFormat="1" outlineLevel="1">
      <c r="B130" s="165" t="str">
        <f>IF(Sumário!$A$1=FALSE,'PT-ENG'!Q141,'PT-ENG'!R141)</f>
        <v>Potiguar</v>
      </c>
      <c r="C130" s="170"/>
      <c r="D130" s="171">
        <v>0</v>
      </c>
      <c r="E130" s="171">
        <v>0</v>
      </c>
      <c r="F130" s="171">
        <v>0</v>
      </c>
      <c r="G130" s="171">
        <v>0</v>
      </c>
      <c r="H130" s="171">
        <v>0</v>
      </c>
      <c r="I130" s="171">
        <v>0</v>
      </c>
      <c r="J130" s="170">
        <v>0</v>
      </c>
      <c r="K130" s="170">
        <v>0</v>
      </c>
      <c r="L130" s="430"/>
      <c r="M130" s="171">
        <f t="shared" si="27"/>
        <v>0</v>
      </c>
      <c r="N130" s="171">
        <f t="shared" si="27"/>
        <v>0</v>
      </c>
      <c r="O130" s="437"/>
    </row>
    <row r="131" spans="2:15" s="166" customFormat="1" outlineLevel="1">
      <c r="B131" s="165" t="str">
        <f>IF(Sumário!$A$1=FALSE,'PT-ENG'!Q142,'PT-ENG'!R142)</f>
        <v>Recôncavo</v>
      </c>
      <c r="C131" s="170"/>
      <c r="D131" s="171">
        <v>0</v>
      </c>
      <c r="E131" s="171">
        <v>0</v>
      </c>
      <c r="F131" s="171">
        <v>0</v>
      </c>
      <c r="G131" s="171">
        <v>0</v>
      </c>
      <c r="H131" s="171">
        <v>0</v>
      </c>
      <c r="I131" s="171">
        <v>0</v>
      </c>
      <c r="J131" s="170">
        <v>0</v>
      </c>
      <c r="K131" s="170">
        <v>0</v>
      </c>
      <c r="L131" s="430"/>
      <c r="M131" s="171">
        <f t="shared" si="27"/>
        <v>0</v>
      </c>
      <c r="N131" s="171">
        <f t="shared" si="27"/>
        <v>0</v>
      </c>
      <c r="O131" s="437"/>
    </row>
    <row r="132" spans="2:15" s="166" customFormat="1">
      <c r="B132" s="168" t="str">
        <f>IF(Sumário!$A$1=FALSE,'PT-ENG'!Q143,'PT-ENG'!R143)</f>
        <v>Offshore</v>
      </c>
      <c r="C132" s="170"/>
      <c r="D132" s="170">
        <f t="shared" ref="D132:J132" si="29">SUM(D133:D138)</f>
        <v>-4400.5460899999998</v>
      </c>
      <c r="E132" s="170">
        <f t="shared" si="29"/>
        <v>-21658</v>
      </c>
      <c r="F132" s="170">
        <f t="shared" si="29"/>
        <v>-16490</v>
      </c>
      <c r="G132" s="170">
        <f t="shared" si="29"/>
        <v>-11321</v>
      </c>
      <c r="H132" s="170">
        <f t="shared" si="29"/>
        <v>-23235.324089999998</v>
      </c>
      <c r="I132" s="170">
        <f t="shared" si="29"/>
        <v>-15308.146730000006</v>
      </c>
      <c r="J132" s="170">
        <f t="shared" si="29"/>
        <v>-16160</v>
      </c>
      <c r="K132" s="170">
        <f>SUM(K133:K138)</f>
        <v>-7352.8011300000007</v>
      </c>
      <c r="L132" s="430"/>
      <c r="M132" s="170">
        <f t="shared" si="27"/>
        <v>-53869.546090000003</v>
      </c>
      <c r="N132" s="170">
        <f t="shared" si="27"/>
        <v>-62056.271950000002</v>
      </c>
      <c r="O132" s="437"/>
    </row>
    <row r="133" spans="2:15" s="166" customFormat="1" outlineLevel="1">
      <c r="B133" s="165" t="str">
        <f>IF(Sumário!$A$1=FALSE,'PT-ENG'!Q144,'PT-ENG'!R144)</f>
        <v>Atlanta</v>
      </c>
      <c r="C133" s="170"/>
      <c r="D133" s="171">
        <v>-4400.5460899999998</v>
      </c>
      <c r="E133" s="171">
        <v>-21658</v>
      </c>
      <c r="F133" s="171">
        <v>-16490</v>
      </c>
      <c r="G133" s="171">
        <v>-11321</v>
      </c>
      <c r="H133" s="171">
        <v>-23156.575419999997</v>
      </c>
      <c r="I133" s="171">
        <v>-15360.146730000006</v>
      </c>
      <c r="J133" s="171">
        <v>-16160</v>
      </c>
      <c r="K133" s="171">
        <v>-7352.8011300000007</v>
      </c>
      <c r="L133" s="430"/>
      <c r="M133" s="171">
        <f t="shared" si="27"/>
        <v>-53869.546090000003</v>
      </c>
      <c r="N133" s="171">
        <f t="shared" si="27"/>
        <v>-62029.523280000001</v>
      </c>
      <c r="O133" s="437"/>
    </row>
    <row r="134" spans="2:15" s="166" customFormat="1" outlineLevel="1">
      <c r="B134" s="165" t="str">
        <f>IF(Sumário!$A$1=FALSE,'PT-ENG'!Q145,'PT-ENG'!R145)</f>
        <v>Papa-Terra</v>
      </c>
      <c r="C134" s="170"/>
      <c r="D134" s="171">
        <v>0</v>
      </c>
      <c r="E134" s="171">
        <v>0</v>
      </c>
      <c r="F134" s="171">
        <v>0</v>
      </c>
      <c r="G134" s="171">
        <v>0</v>
      </c>
      <c r="H134" s="171">
        <v>0</v>
      </c>
      <c r="I134" s="171">
        <v>0</v>
      </c>
      <c r="J134" s="170">
        <v>0</v>
      </c>
      <c r="K134" s="170">
        <v>0</v>
      </c>
      <c r="L134" s="430"/>
      <c r="M134" s="171">
        <f t="shared" si="27"/>
        <v>0</v>
      </c>
      <c r="N134" s="171">
        <f t="shared" si="27"/>
        <v>0</v>
      </c>
      <c r="O134" s="437"/>
    </row>
    <row r="135" spans="2:15" s="166" customFormat="1" outlineLevel="1">
      <c r="B135" s="165" t="str">
        <f>IF(Sumário!$A$1=FALSE,'PT-ENG'!Q146,'PT-ENG'!R146)</f>
        <v>Parque das Conchas</v>
      </c>
      <c r="C135" s="170"/>
      <c r="D135" s="171">
        <v>0</v>
      </c>
      <c r="E135" s="171">
        <v>0</v>
      </c>
      <c r="F135" s="171">
        <v>0</v>
      </c>
      <c r="G135" s="171">
        <v>0</v>
      </c>
      <c r="H135" s="171">
        <v>-78.748670000000004</v>
      </c>
      <c r="I135" s="226">
        <v>52</v>
      </c>
      <c r="J135" s="226">
        <v>0</v>
      </c>
      <c r="K135" s="226">
        <v>0</v>
      </c>
      <c r="L135" s="430"/>
      <c r="M135" s="171">
        <f t="shared" si="27"/>
        <v>0</v>
      </c>
      <c r="N135" s="171">
        <f t="shared" si="27"/>
        <v>-26.748670000000004</v>
      </c>
      <c r="O135" s="437"/>
    </row>
    <row r="136" spans="2:15" s="166" customFormat="1" outlineLevel="1">
      <c r="B136" s="165" t="str">
        <f>IF(Sumário!$A$1=FALSE,'PT-ENG'!Q147,'PT-ENG'!R147)</f>
        <v>Peroá</v>
      </c>
      <c r="C136" s="170"/>
      <c r="D136" s="171">
        <v>0</v>
      </c>
      <c r="E136" s="171">
        <v>0</v>
      </c>
      <c r="F136" s="171">
        <v>0</v>
      </c>
      <c r="G136" s="171">
        <v>0</v>
      </c>
      <c r="H136" s="171">
        <v>0</v>
      </c>
      <c r="I136" s="171">
        <v>0</v>
      </c>
      <c r="J136" s="170">
        <v>0</v>
      </c>
      <c r="K136" s="170">
        <v>0</v>
      </c>
      <c r="L136" s="430"/>
      <c r="M136" s="171">
        <f t="shared" si="27"/>
        <v>0</v>
      </c>
      <c r="N136" s="171">
        <f t="shared" si="27"/>
        <v>0</v>
      </c>
      <c r="O136" s="437"/>
    </row>
    <row r="137" spans="2:15" s="166" customFormat="1" outlineLevel="1">
      <c r="B137" s="165" t="str">
        <f>IF(Sumário!$A$1=FALSE,'PT-ENG'!Q148,'PT-ENG'!R148)</f>
        <v>Manati</v>
      </c>
      <c r="C137" s="170"/>
      <c r="D137" s="171">
        <v>0</v>
      </c>
      <c r="E137" s="171">
        <v>0</v>
      </c>
      <c r="F137" s="171">
        <v>0</v>
      </c>
      <c r="G137" s="171">
        <v>0</v>
      </c>
      <c r="H137" s="171">
        <v>0</v>
      </c>
      <c r="I137" s="171">
        <v>0</v>
      </c>
      <c r="J137" s="170">
        <v>0</v>
      </c>
      <c r="K137" s="170">
        <v>0</v>
      </c>
      <c r="L137" s="430"/>
      <c r="M137" s="171">
        <f t="shared" si="27"/>
        <v>0</v>
      </c>
      <c r="N137" s="171">
        <f t="shared" si="27"/>
        <v>0</v>
      </c>
      <c r="O137" s="437"/>
    </row>
    <row r="138" spans="2:15" s="166" customFormat="1" outlineLevel="1">
      <c r="B138" s="165" t="str">
        <f>IF(Sumário!$A$1=FALSE,'PT-ENG'!Q149,'PT-ENG'!R149)</f>
        <v>Pescada</v>
      </c>
      <c r="C138" s="170"/>
      <c r="D138" s="170">
        <v>0</v>
      </c>
      <c r="E138" s="170">
        <v>0</v>
      </c>
      <c r="F138" s="170">
        <v>0</v>
      </c>
      <c r="G138" s="170">
        <v>0</v>
      </c>
      <c r="H138" s="170">
        <v>0</v>
      </c>
      <c r="I138" s="170">
        <v>0</v>
      </c>
      <c r="J138" s="170">
        <v>0</v>
      </c>
      <c r="K138" s="163">
        <v>0</v>
      </c>
      <c r="L138" s="430"/>
      <c r="M138" s="170">
        <f t="shared" si="27"/>
        <v>0</v>
      </c>
      <c r="N138" s="170">
        <f t="shared" si="27"/>
        <v>0</v>
      </c>
      <c r="O138" s="437"/>
    </row>
    <row r="139" spans="2:15" s="166" customFormat="1">
      <c r="B139" s="168" t="str">
        <f>IF(Sumário!$A$1=FALSE,'PT-ENG'!Q150,'PT-ENG'!R150)</f>
        <v>Downstream</v>
      </c>
      <c r="C139" s="170"/>
      <c r="D139" s="170">
        <v>0</v>
      </c>
      <c r="E139" s="170">
        <v>0</v>
      </c>
      <c r="F139" s="170">
        <v>0</v>
      </c>
      <c r="G139" s="170">
        <v>0</v>
      </c>
      <c r="H139" s="170">
        <v>0</v>
      </c>
      <c r="I139" s="170">
        <v>0</v>
      </c>
      <c r="J139" s="170">
        <v>0</v>
      </c>
      <c r="K139" s="170">
        <v>0</v>
      </c>
      <c r="L139" s="430"/>
      <c r="M139" s="170">
        <f t="shared" si="27"/>
        <v>0</v>
      </c>
      <c r="N139" s="170">
        <f t="shared" si="27"/>
        <v>0</v>
      </c>
      <c r="O139" s="437"/>
    </row>
    <row r="140" spans="2:15" s="166" customFormat="1">
      <c r="B140" s="169" t="str">
        <f>IF(Sumário!$A$1=FALSE,'PT-ENG'!Q151,'PT-ENG'!R151)</f>
        <v>Corporativo</v>
      </c>
      <c r="C140" s="170"/>
      <c r="D140" s="170">
        <v>0</v>
      </c>
      <c r="E140" s="170">
        <v>0</v>
      </c>
      <c r="F140" s="170">
        <v>0</v>
      </c>
      <c r="G140" s="170">
        <v>0</v>
      </c>
      <c r="H140" s="170">
        <v>0</v>
      </c>
      <c r="I140" s="170">
        <v>0</v>
      </c>
      <c r="J140" s="170">
        <v>0</v>
      </c>
      <c r="K140" s="170">
        <v>0</v>
      </c>
      <c r="L140" s="430"/>
      <c r="M140" s="170">
        <f t="shared" si="27"/>
        <v>0</v>
      </c>
      <c r="N140" s="170">
        <f t="shared" si="27"/>
        <v>0</v>
      </c>
      <c r="O140" s="437"/>
    </row>
    <row r="141" spans="2:15" s="166" customFormat="1">
      <c r="B141" s="169" t="str">
        <f>IF(Sumário!$A$1=FALSE,'PT-ENG'!Q152,'PT-ENG'!R152)</f>
        <v>Eliminações</v>
      </c>
      <c r="C141" s="170"/>
      <c r="D141" s="170">
        <v>0</v>
      </c>
      <c r="E141" s="170">
        <v>0</v>
      </c>
      <c r="F141" s="170">
        <v>0</v>
      </c>
      <c r="G141" s="170">
        <v>0</v>
      </c>
      <c r="H141" s="170">
        <v>0</v>
      </c>
      <c r="I141" s="170">
        <v>0</v>
      </c>
      <c r="J141" s="170">
        <v>0</v>
      </c>
      <c r="K141" s="170">
        <v>0</v>
      </c>
      <c r="L141" s="430"/>
      <c r="M141" s="170">
        <f t="shared" si="27"/>
        <v>0</v>
      </c>
      <c r="N141" s="170">
        <f t="shared" si="27"/>
        <v>0</v>
      </c>
      <c r="O141" s="437"/>
    </row>
    <row r="142" spans="2:15" s="236" customFormat="1" ht="15" thickBot="1">
      <c r="B142" s="237"/>
      <c r="C142" s="238"/>
      <c r="D142" s="238"/>
      <c r="E142" s="238"/>
      <c r="F142" s="238"/>
      <c r="G142" s="238"/>
      <c r="H142" s="238"/>
      <c r="I142" s="238"/>
      <c r="J142" s="238"/>
      <c r="K142" s="238"/>
      <c r="L142" s="430"/>
      <c r="M142" s="238"/>
      <c r="N142" s="238"/>
      <c r="O142" s="436"/>
    </row>
    <row r="143" spans="2:15" s="152" customFormat="1" ht="15" thickBot="1">
      <c r="B143" s="249" t="str">
        <f>IF(Sumário!$A$1=FALSE,'PT-ENG'!Q154,'PT-ENG'!R154)</f>
        <v>Resultado Operacional</v>
      </c>
      <c r="C143" s="250"/>
      <c r="D143" s="250">
        <f>D68+D83+D113+D128</f>
        <v>795266.87423487112</v>
      </c>
      <c r="E143" s="250">
        <f t="shared" ref="E143:J143" si="30">E68+E83+E113+E128</f>
        <v>567791.12338000047</v>
      </c>
      <c r="F143" s="250">
        <f>F68+F83+F113+F128</f>
        <v>1078683.7266528336</v>
      </c>
      <c r="G143" s="250">
        <f t="shared" si="30"/>
        <v>169297.77466999996</v>
      </c>
      <c r="H143" s="250">
        <f t="shared" si="30"/>
        <v>665961.50989308057</v>
      </c>
      <c r="I143" s="250">
        <f t="shared" si="30"/>
        <v>903823</v>
      </c>
      <c r="J143" s="250">
        <f t="shared" si="30"/>
        <v>866742</v>
      </c>
      <c r="K143" s="250">
        <f t="shared" ref="K143:K156" si="31">K68+K83+K113+K128</f>
        <v>-220344.43407093117</v>
      </c>
      <c r="L143" s="430"/>
      <c r="M143" s="250">
        <f t="shared" ref="M143:N156" si="32">SUMIFS(143:143,$4:$4,M$6)</f>
        <v>2611039.4989377055</v>
      </c>
      <c r="N143" s="250">
        <f t="shared" si="32"/>
        <v>2216182.0758221494</v>
      </c>
      <c r="O143" s="438"/>
    </row>
    <row r="144" spans="2:15" s="166" customFormat="1">
      <c r="B144" s="168" t="str">
        <f>IF(Sumário!$A$1=FALSE,'PT-ENG'!Q155,'PT-ENG'!R155)</f>
        <v>Onshore</v>
      </c>
      <c r="C144" s="170"/>
      <c r="D144" s="170">
        <f t="shared" ref="D144:J144" si="33">D69+D84+D114+D129</f>
        <v>482395.05081451416</v>
      </c>
      <c r="E144" s="170">
        <f t="shared" si="33"/>
        <v>397640.13260223775</v>
      </c>
      <c r="F144" s="170">
        <f t="shared" si="33"/>
        <v>326043.79812531843</v>
      </c>
      <c r="G144" s="170">
        <f t="shared" si="33"/>
        <v>382064.73399925273</v>
      </c>
      <c r="H144" s="170">
        <f t="shared" si="33"/>
        <v>370589.30780041352</v>
      </c>
      <c r="I144" s="170">
        <f t="shared" si="33"/>
        <v>257603.19813398103</v>
      </c>
      <c r="J144" s="170">
        <f t="shared" si="33"/>
        <v>112804.478408271</v>
      </c>
      <c r="K144" s="170">
        <f t="shared" si="31"/>
        <v>5284.8413263264665</v>
      </c>
      <c r="L144" s="430"/>
      <c r="M144" s="170">
        <f t="shared" si="32"/>
        <v>1588143.7155413232</v>
      </c>
      <c r="N144" s="170">
        <f t="shared" si="32"/>
        <v>746281.82566899201</v>
      </c>
      <c r="O144" s="437"/>
    </row>
    <row r="145" spans="2:15" s="166" customFormat="1" outlineLevel="1">
      <c r="B145" s="165" t="str">
        <f>IF(Sumário!$A$1=FALSE,'PT-ENG'!Q156,'PT-ENG'!R156)</f>
        <v>Potiguar</v>
      </c>
      <c r="C145" s="170"/>
      <c r="D145" s="171">
        <f t="shared" ref="D145:J145" si="34">D70+D85+D115+D130</f>
        <v>392958.05081451416</v>
      </c>
      <c r="E145" s="171">
        <f t="shared" si="34"/>
        <v>378360.3538922377</v>
      </c>
      <c r="F145" s="171">
        <f t="shared" si="34"/>
        <v>303436.43011531845</v>
      </c>
      <c r="G145" s="171">
        <f t="shared" si="34"/>
        <v>343941.4760792529</v>
      </c>
      <c r="H145" s="171">
        <f t="shared" si="34"/>
        <v>343027.88117041352</v>
      </c>
      <c r="I145" s="171">
        <f t="shared" si="34"/>
        <v>247302.32230398097</v>
      </c>
      <c r="J145" s="171">
        <f t="shared" si="34"/>
        <v>110666.49726827082</v>
      </c>
      <c r="K145" s="171">
        <f t="shared" si="31"/>
        <v>49033.026416326466</v>
      </c>
      <c r="L145" s="430"/>
      <c r="M145" s="171">
        <f t="shared" si="32"/>
        <v>1418696.3109013233</v>
      </c>
      <c r="N145" s="171">
        <f t="shared" si="32"/>
        <v>750029.72715899185</v>
      </c>
      <c r="O145" s="437"/>
    </row>
    <row r="146" spans="2:15" s="166" customFormat="1" outlineLevel="1">
      <c r="B146" s="165" t="str">
        <f>IF(Sumário!$A$1=FALSE,'PT-ENG'!Q157,'PT-ENG'!R157)</f>
        <v>Recôncavo</v>
      </c>
      <c r="C146" s="170"/>
      <c r="D146" s="171">
        <f t="shared" ref="D146:J146" si="35">D71+D86+D116+D131</f>
        <v>89437</v>
      </c>
      <c r="E146" s="171">
        <f t="shared" si="35"/>
        <v>19279.778710000046</v>
      </c>
      <c r="F146" s="171">
        <f t="shared" si="35"/>
        <v>22607.368009999918</v>
      </c>
      <c r="G146" s="171">
        <f t="shared" si="35"/>
        <v>38123.257919999996</v>
      </c>
      <c r="H146" s="171">
        <f t="shared" si="35"/>
        <v>27561.426629999998</v>
      </c>
      <c r="I146" s="171">
        <f t="shared" si="35"/>
        <v>10300.875830000054</v>
      </c>
      <c r="J146" s="171">
        <f t="shared" si="35"/>
        <v>2137.9811400000945</v>
      </c>
      <c r="K146" s="171">
        <f t="shared" si="31"/>
        <v>-43748.185089999941</v>
      </c>
      <c r="L146" s="430"/>
      <c r="M146" s="171">
        <f t="shared" si="32"/>
        <v>169447.40463999996</v>
      </c>
      <c r="N146" s="171">
        <f t="shared" si="32"/>
        <v>-3747.9014899998001</v>
      </c>
      <c r="O146" s="437"/>
    </row>
    <row r="147" spans="2:15" s="166" customFormat="1">
      <c r="B147" s="168" t="str">
        <f>IF(Sumário!$A$1=FALSE,'PT-ENG'!Q158,'PT-ENG'!R158)</f>
        <v>Offshore</v>
      </c>
      <c r="C147" s="170"/>
      <c r="D147" s="170">
        <f t="shared" ref="D147:J147" si="36">D72+D87+D117+D132</f>
        <v>387495.49315046769</v>
      </c>
      <c r="E147" s="170">
        <f t="shared" si="36"/>
        <v>93804.415687786619</v>
      </c>
      <c r="F147" s="170">
        <f t="shared" si="36"/>
        <v>848469.90362967621</v>
      </c>
      <c r="G147" s="170">
        <f t="shared" si="36"/>
        <v>-188467.87720059793</v>
      </c>
      <c r="H147" s="170">
        <f t="shared" si="36"/>
        <v>302581.14328630123</v>
      </c>
      <c r="I147" s="170">
        <f t="shared" si="36"/>
        <v>635969.20331020351</v>
      </c>
      <c r="J147" s="170">
        <f t="shared" si="36"/>
        <v>518481.54440564511</v>
      </c>
      <c r="K147" s="170">
        <f t="shared" si="31"/>
        <v>164637.51747634291</v>
      </c>
      <c r="L147" s="430"/>
      <c r="M147" s="170">
        <f t="shared" si="32"/>
        <v>1141301.9352673325</v>
      </c>
      <c r="N147" s="170">
        <f t="shared" si="32"/>
        <v>1621669.4084784926</v>
      </c>
      <c r="O147" s="437"/>
    </row>
    <row r="148" spans="2:15" s="166" customFormat="1" outlineLevel="1">
      <c r="B148" s="165" t="str">
        <f>IF(Sumário!$A$1=FALSE,'PT-ENG'!Q159,'PT-ENG'!R159)</f>
        <v>Atlanta</v>
      </c>
      <c r="C148" s="170"/>
      <c r="D148" s="171">
        <f t="shared" ref="D148:J148" si="37">D73+D88+D118+D133</f>
        <v>256414.13306046766</v>
      </c>
      <c r="E148" s="171">
        <f t="shared" si="37"/>
        <v>18721.091277786516</v>
      </c>
      <c r="F148" s="171">
        <f t="shared" si="37"/>
        <v>912366.73210967623</v>
      </c>
      <c r="G148" s="171">
        <f t="shared" si="37"/>
        <v>-64195.000550597906</v>
      </c>
      <c r="H148" s="171">
        <f t="shared" si="37"/>
        <v>208675.47852630133</v>
      </c>
      <c r="I148" s="171">
        <f t="shared" si="37"/>
        <v>477655.76670020365</v>
      </c>
      <c r="J148" s="171">
        <f t="shared" si="37"/>
        <v>368908.38925564516</v>
      </c>
      <c r="K148" s="171">
        <f t="shared" si="31"/>
        <v>150300.56177634292</v>
      </c>
      <c r="L148" s="430"/>
      <c r="M148" s="171">
        <f t="shared" si="32"/>
        <v>1123306.9558973326</v>
      </c>
      <c r="N148" s="171">
        <f t="shared" si="32"/>
        <v>1205540.1962584932</v>
      </c>
      <c r="O148" s="437"/>
    </row>
    <row r="149" spans="2:15" s="166" customFormat="1" outlineLevel="1">
      <c r="B149" s="165" t="str">
        <f>IF(Sumário!$A$1=FALSE,'PT-ENG'!Q160,'PT-ENG'!R160)</f>
        <v>Papa-Terra</v>
      </c>
      <c r="C149" s="170"/>
      <c r="D149" s="171">
        <f t="shared" ref="D149:J149" si="38">D74+D89+D119+D134</f>
        <v>48392</v>
      </c>
      <c r="E149" s="171">
        <f t="shared" si="38"/>
        <v>72221.7129000001</v>
      </c>
      <c r="F149" s="171">
        <f t="shared" si="38"/>
        <v>-118100.99742</v>
      </c>
      <c r="G149" s="171">
        <f t="shared" si="38"/>
        <v>-99232</v>
      </c>
      <c r="H149" s="171">
        <f t="shared" si="38"/>
        <v>-17841.967350000014</v>
      </c>
      <c r="I149" s="171">
        <f t="shared" si="38"/>
        <v>93748.642790000042</v>
      </c>
      <c r="J149" s="171">
        <f t="shared" si="38"/>
        <v>101883.43551999993</v>
      </c>
      <c r="K149" s="171">
        <f t="shared" si="31"/>
        <v>54673.336310000064</v>
      </c>
      <c r="L149" s="430"/>
      <c r="M149" s="171">
        <f t="shared" si="32"/>
        <v>-96719.284519999899</v>
      </c>
      <c r="N149" s="171">
        <f t="shared" si="32"/>
        <v>232463.44727000003</v>
      </c>
      <c r="O149" s="437"/>
    </row>
    <row r="150" spans="2:15" s="166" customFormat="1" outlineLevel="1">
      <c r="B150" s="165" t="str">
        <f>IF(Sumário!$A$1=FALSE,'PT-ENG'!Q161,'PT-ENG'!R161)</f>
        <v>Parque das Conchas</v>
      </c>
      <c r="C150" s="170"/>
      <c r="D150" s="171">
        <f t="shared" ref="D150:J150" si="39">D75+D90+D120+D135</f>
        <v>0</v>
      </c>
      <c r="E150" s="171">
        <f t="shared" si="39"/>
        <v>0</v>
      </c>
      <c r="F150" s="171">
        <f t="shared" si="39"/>
        <v>0</v>
      </c>
      <c r="G150" s="171">
        <f t="shared" si="39"/>
        <v>0</v>
      </c>
      <c r="H150" s="171">
        <f t="shared" si="39"/>
        <v>133855.78758999999</v>
      </c>
      <c r="I150" s="171">
        <f t="shared" si="39"/>
        <v>47089.267009999923</v>
      </c>
      <c r="J150" s="171">
        <f t="shared" si="39"/>
        <v>29153.267870000156</v>
      </c>
      <c r="K150" s="171">
        <f t="shared" si="31"/>
        <v>-7059.2712100000117</v>
      </c>
      <c r="L150" s="430"/>
      <c r="M150" s="171">
        <f t="shared" si="32"/>
        <v>0</v>
      </c>
      <c r="N150" s="171">
        <f t="shared" si="32"/>
        <v>203039.05126000007</v>
      </c>
      <c r="O150" s="437"/>
    </row>
    <row r="151" spans="2:15" s="166" customFormat="1" outlineLevel="1">
      <c r="B151" s="165" t="str">
        <f>IF(Sumário!$A$1=FALSE,'PT-ENG'!Q162,'PT-ENG'!R162)</f>
        <v>Peroá</v>
      </c>
      <c r="C151" s="170"/>
      <c r="D151" s="171">
        <f t="shared" ref="D151:J151" si="40">D76+D91+D121+D136</f>
        <v>53061</v>
      </c>
      <c r="E151" s="171">
        <f t="shared" si="40"/>
        <v>29406.078970000028</v>
      </c>
      <c r="F151" s="171">
        <f t="shared" si="40"/>
        <v>20715</v>
      </c>
      <c r="G151" s="171">
        <f t="shared" si="40"/>
        <v>19941</v>
      </c>
      <c r="H151" s="171">
        <f t="shared" si="40"/>
        <v>17523.92382</v>
      </c>
      <c r="I151" s="171">
        <f t="shared" si="40"/>
        <v>9122.0510299999751</v>
      </c>
      <c r="J151" s="171">
        <f t="shared" si="40"/>
        <v>2667.1326500000555</v>
      </c>
      <c r="K151" s="171">
        <f t="shared" si="31"/>
        <v>3207.6729200000218</v>
      </c>
      <c r="L151" s="430"/>
      <c r="M151" s="171">
        <f t="shared" si="32"/>
        <v>123123.07897000003</v>
      </c>
      <c r="N151" s="171">
        <f t="shared" si="32"/>
        <v>32520.780420000054</v>
      </c>
      <c r="O151" s="437"/>
    </row>
    <row r="152" spans="2:15" s="166" customFormat="1" outlineLevel="1">
      <c r="B152" s="165" t="str">
        <f>IF(Sumário!$A$1=FALSE,'PT-ENG'!Q163,'PT-ENG'!R163)</f>
        <v>Manati</v>
      </c>
      <c r="C152" s="170"/>
      <c r="D152" s="171">
        <f t="shared" ref="D152:J152" si="41">D77+D92+D122+D137</f>
        <v>32387.872470000068</v>
      </c>
      <c r="E152" s="171">
        <f t="shared" si="41"/>
        <v>-30822.688930000004</v>
      </c>
      <c r="F152" s="171">
        <f t="shared" si="41"/>
        <v>36948.899700000002</v>
      </c>
      <c r="G152" s="171">
        <f t="shared" si="41"/>
        <v>-44114.188060000008</v>
      </c>
      <c r="H152" s="171">
        <f t="shared" si="41"/>
        <v>-25250.935549999995</v>
      </c>
      <c r="I152" s="171">
        <f t="shared" si="41"/>
        <v>-6146.2224700000015</v>
      </c>
      <c r="J152" s="171">
        <f t="shared" si="41"/>
        <v>27592.373409999993</v>
      </c>
      <c r="K152" s="171">
        <f t="shared" si="31"/>
        <v>-28577.915980000056</v>
      </c>
      <c r="L152" s="430"/>
      <c r="M152" s="171">
        <f t="shared" si="32"/>
        <v>-5600.1048199999423</v>
      </c>
      <c r="N152" s="171">
        <f t="shared" si="32"/>
        <v>-32382.700590000059</v>
      </c>
      <c r="O152" s="437"/>
    </row>
    <row r="153" spans="2:15" s="166" customFormat="1" outlineLevel="1">
      <c r="B153" s="165" t="str">
        <f>IF(Sumário!$A$1=FALSE,'PT-ENG'!Q164,'PT-ENG'!R164)</f>
        <v>Pescada</v>
      </c>
      <c r="C153" s="170"/>
      <c r="D153" s="171">
        <f t="shared" ref="D153:J153" si="42">D78+D93+D123+D138</f>
        <v>-2759.5123799999997</v>
      </c>
      <c r="E153" s="171">
        <f t="shared" si="42"/>
        <v>4278.2214700000004</v>
      </c>
      <c r="F153" s="171">
        <f t="shared" si="42"/>
        <v>-3459.730759999999</v>
      </c>
      <c r="G153" s="171">
        <f t="shared" si="42"/>
        <v>-867.68858999999611</v>
      </c>
      <c r="H153" s="171">
        <f t="shared" si="42"/>
        <v>-14381.143749999997</v>
      </c>
      <c r="I153" s="171">
        <f t="shared" si="42"/>
        <v>14499.698249999999</v>
      </c>
      <c r="J153" s="171">
        <f t="shared" si="42"/>
        <v>-11723.054300000002</v>
      </c>
      <c r="K153" s="171">
        <f t="shared" si="31"/>
        <v>-7906.8663400000078</v>
      </c>
      <c r="L153" s="430"/>
      <c r="M153" s="171">
        <f t="shared" si="32"/>
        <v>-2808.7102599999944</v>
      </c>
      <c r="N153" s="171">
        <f t="shared" si="32"/>
        <v>-19511.366140000006</v>
      </c>
      <c r="O153" s="437"/>
    </row>
    <row r="154" spans="2:15" s="166" customFormat="1">
      <c r="B154" s="168" t="str">
        <f>IF(Sumário!$A$1=FALSE,'PT-ENG'!Q165,'PT-ENG'!R165)</f>
        <v>Downstream</v>
      </c>
      <c r="C154" s="170"/>
      <c r="D154" s="170">
        <f t="shared" ref="D154:J154" si="43">D79+D94+D124+D139</f>
        <v>43427.781591893872</v>
      </c>
      <c r="E154" s="170">
        <f t="shared" si="43"/>
        <v>28261.749113034402</v>
      </c>
      <c r="F154" s="170">
        <f t="shared" si="43"/>
        <v>36476.942179736303</v>
      </c>
      <c r="G154" s="170">
        <f t="shared" si="43"/>
        <v>-9553.09051</v>
      </c>
      <c r="H154" s="170">
        <f t="shared" si="43"/>
        <v>58034.652411276729</v>
      </c>
      <c r="I154" s="170">
        <f t="shared" si="43"/>
        <v>87049.001473150391</v>
      </c>
      <c r="J154" s="170">
        <f t="shared" si="43"/>
        <v>325207.72990420449</v>
      </c>
      <c r="K154" s="170">
        <f t="shared" si="31"/>
        <v>-343774.04428402998</v>
      </c>
      <c r="L154" s="430"/>
      <c r="M154" s="170">
        <f t="shared" si="32"/>
        <v>98613.382374664579</v>
      </c>
      <c r="N154" s="170">
        <f t="shared" si="32"/>
        <v>126517.33950460167</v>
      </c>
      <c r="O154" s="437"/>
    </row>
    <row r="155" spans="2:15" s="166" customFormat="1">
      <c r="B155" s="169" t="str">
        <f>IF(Sumário!$A$1=FALSE,'PT-ENG'!Q166,'PT-ENG'!R166)</f>
        <v>Corporativo</v>
      </c>
      <c r="C155" s="170"/>
      <c r="D155" s="170">
        <f t="shared" ref="D155:J155" si="44">D80+D95+D125+D140</f>
        <v>-71399</v>
      </c>
      <c r="E155" s="170">
        <f t="shared" si="44"/>
        <v>49339</v>
      </c>
      <c r="F155" s="170">
        <f t="shared" si="44"/>
        <v>-98422</v>
      </c>
      <c r="G155" s="170">
        <f t="shared" si="44"/>
        <v>-247.18305100448993</v>
      </c>
      <c r="H155" s="170">
        <f t="shared" si="44"/>
        <v>-19034.456575794891</v>
      </c>
      <c r="I155" s="170">
        <f t="shared" si="44"/>
        <v>-10254</v>
      </c>
      <c r="J155" s="170">
        <f t="shared" si="44"/>
        <v>-53148.347886047326</v>
      </c>
      <c r="K155" s="170">
        <f t="shared" si="31"/>
        <v>1561.8770293169919</v>
      </c>
      <c r="L155" s="430"/>
      <c r="M155" s="170">
        <f t="shared" si="32"/>
        <v>-120729.1830510045</v>
      </c>
      <c r="N155" s="170">
        <f t="shared" si="32"/>
        <v>-80874.927432525219</v>
      </c>
      <c r="O155" s="437"/>
    </row>
    <row r="156" spans="2:15" s="166" customFormat="1">
      <c r="B156" s="169" t="str">
        <f>IF(Sumário!$A$1=FALSE,'PT-ENG'!Q167,'PT-ENG'!R167)</f>
        <v>Eliminações</v>
      </c>
      <c r="C156" s="170"/>
      <c r="D156" s="170">
        <f t="shared" ref="D156:J156" si="45">D81+D96+D126+D141</f>
        <v>-46652.477496408603</v>
      </c>
      <c r="E156" s="170">
        <f t="shared" si="45"/>
        <v>-1255.0598322376609</v>
      </c>
      <c r="F156" s="170">
        <f t="shared" si="45"/>
        <v>-33885.346825054032</v>
      </c>
      <c r="G156" s="170">
        <f t="shared" si="45"/>
        <v>-14499.011624197476</v>
      </c>
      <c r="H156" s="170">
        <f t="shared" si="45"/>
        <v>-46208.566290413612</v>
      </c>
      <c r="I156" s="170">
        <f t="shared" si="45"/>
        <v>-66545.645111959544</v>
      </c>
      <c r="J156" s="170">
        <f t="shared" si="45"/>
        <v>-36604.673145435401</v>
      </c>
      <c r="K156" s="170">
        <f t="shared" si="31"/>
        <v>-48054.074800873874</v>
      </c>
      <c r="L156" s="430"/>
      <c r="M156" s="170">
        <f t="shared" si="32"/>
        <v>-96291.895777897764</v>
      </c>
      <c r="N156" s="170">
        <f t="shared" si="32"/>
        <v>-197412.95934868243</v>
      </c>
      <c r="O156" s="437"/>
    </row>
    <row r="157" spans="2:15" s="236" customFormat="1">
      <c r="B157" s="237"/>
      <c r="C157" s="238"/>
      <c r="D157" s="238"/>
      <c r="E157" s="238"/>
      <c r="F157" s="238"/>
      <c r="G157" s="238"/>
      <c r="H157" s="238"/>
      <c r="I157" s="238"/>
      <c r="J157" s="238"/>
      <c r="K157" s="238"/>
      <c r="L157" s="430"/>
      <c r="M157" s="238"/>
      <c r="N157" s="238"/>
      <c r="O157" s="436"/>
    </row>
    <row r="158" spans="2:15" s="152" customFormat="1">
      <c r="B158" s="253" t="str">
        <f>IF(Sumário!$A$1=FALSE,'PT-ENG'!Q169,'PT-ENG'!R169)</f>
        <v>Resultado financeiro líquido</v>
      </c>
      <c r="C158" s="254"/>
      <c r="D158" s="254">
        <v>-749606.73110388487</v>
      </c>
      <c r="E158" s="254">
        <v>-1435180</v>
      </c>
      <c r="F158" s="254">
        <v>-236341.92483000003</v>
      </c>
      <c r="G158" s="254">
        <v>-1785125.9999999995</v>
      </c>
      <c r="H158" s="254">
        <v>588835</v>
      </c>
      <c r="I158" s="254">
        <v>626735</v>
      </c>
      <c r="J158" s="254">
        <f>'2.Profit and loss'!AA40</f>
        <v>-1327019</v>
      </c>
      <c r="K158" s="254">
        <f>'2.Profit and loss'!AB40</f>
        <v>-651288</v>
      </c>
      <c r="L158" s="430"/>
      <c r="M158" s="254">
        <f t="shared" ref="M158:N171" si="46">SUMIFS(158:158,$4:$4,M$6)</f>
        <v>-4206254.6559338849</v>
      </c>
      <c r="N158" s="254">
        <f t="shared" si="46"/>
        <v>-762737</v>
      </c>
      <c r="O158" s="438"/>
    </row>
    <row r="159" spans="2:15" s="166" customFormat="1">
      <c r="B159" s="168" t="str">
        <f>IF(Sumário!$A$1=FALSE,'PT-ENG'!Q170,'PT-ENG'!R170)</f>
        <v>Onshore</v>
      </c>
      <c r="C159" s="170"/>
      <c r="D159" s="170">
        <f t="shared" ref="D159:J159" si="47">SUM(D160:D161)</f>
        <v>-539244.50529</v>
      </c>
      <c r="E159" s="170">
        <f t="shared" si="47"/>
        <v>-856268.75159</v>
      </c>
      <c r="F159" s="170">
        <f t="shared" si="47"/>
        <v>36749.73317</v>
      </c>
      <c r="G159" s="170">
        <f t="shared" si="47"/>
        <v>-1074314.40821</v>
      </c>
      <c r="H159" s="170">
        <f t="shared" si="47"/>
        <v>108560.17825000003</v>
      </c>
      <c r="I159" s="170">
        <f t="shared" si="47"/>
        <v>86947.145910000007</v>
      </c>
      <c r="J159" s="170">
        <f t="shared" si="47"/>
        <v>-245462.94881999999</v>
      </c>
      <c r="K159" s="163">
        <f>SUM(K160:K161)</f>
        <v>-44220.682409999994</v>
      </c>
      <c r="L159" s="430"/>
      <c r="M159" s="170">
        <f t="shared" si="46"/>
        <v>-2433077.9319200004</v>
      </c>
      <c r="N159" s="170">
        <f t="shared" si="46"/>
        <v>-94176.307069999966</v>
      </c>
      <c r="O159" s="437"/>
    </row>
    <row r="160" spans="2:15" s="166" customFormat="1" outlineLevel="1">
      <c r="B160" s="165" t="str">
        <f>IF(Sumário!$A$1=FALSE,'PT-ENG'!Q171,'PT-ENG'!R171)</f>
        <v>Potiguar</v>
      </c>
      <c r="C160" s="170"/>
      <c r="D160" s="171">
        <v>-508937.58651999995</v>
      </c>
      <c r="E160" s="171">
        <v>-839524.03835000005</v>
      </c>
      <c r="F160" s="171">
        <v>23234.53069</v>
      </c>
      <c r="G160" s="171">
        <v>-1052563.40821</v>
      </c>
      <c r="H160" s="171">
        <v>132187.17825000003</v>
      </c>
      <c r="I160" s="171">
        <v>90886.703610000011</v>
      </c>
      <c r="J160" s="171">
        <v>-212387.76136</v>
      </c>
      <c r="K160" s="419">
        <v>-31667.311609999997</v>
      </c>
      <c r="L160" s="430"/>
      <c r="M160" s="171">
        <f t="shared" si="46"/>
        <v>-2377790.50239</v>
      </c>
      <c r="N160" s="171">
        <f t="shared" si="46"/>
        <v>-20981.191109999978</v>
      </c>
      <c r="O160" s="437"/>
    </row>
    <row r="161" spans="2:16" s="166" customFormat="1" outlineLevel="1">
      <c r="B161" s="165" t="str">
        <f>IF(Sumário!$A$1=FALSE,'PT-ENG'!Q172,'PT-ENG'!R172)</f>
        <v>Recôncavo</v>
      </c>
      <c r="C161" s="170"/>
      <c r="D161" s="171">
        <v>-30306.91877</v>
      </c>
      <c r="E161" s="171">
        <v>-16744.713239999997</v>
      </c>
      <c r="F161" s="171">
        <v>13515.20248</v>
      </c>
      <c r="G161" s="171">
        <v>-21751</v>
      </c>
      <c r="H161" s="171">
        <v>-23627</v>
      </c>
      <c r="I161" s="171">
        <v>-3939.5577000000026</v>
      </c>
      <c r="J161" s="171">
        <v>-33075.187459999994</v>
      </c>
      <c r="K161" s="419">
        <v>-12553.370800000001</v>
      </c>
      <c r="L161" s="430"/>
      <c r="M161" s="171">
        <f t="shared" si="46"/>
        <v>-55287.429530000001</v>
      </c>
      <c r="N161" s="171">
        <f t="shared" si="46"/>
        <v>-73195.115959999996</v>
      </c>
      <c r="O161" s="437"/>
    </row>
    <row r="162" spans="2:16" s="166" customFormat="1">
      <c r="B162" s="168" t="str">
        <f>IF(Sumário!$A$1=FALSE,'PT-ENG'!Q173,'PT-ENG'!R173)</f>
        <v>Offshore</v>
      </c>
      <c r="C162" s="170"/>
      <c r="D162" s="170">
        <f t="shared" ref="D162:J162" si="48">SUM(D163:D168)</f>
        <v>-32893.903103885023</v>
      </c>
      <c r="E162" s="170">
        <f t="shared" si="48"/>
        <v>-395677.64351821394</v>
      </c>
      <c r="F162" s="170">
        <f t="shared" si="48"/>
        <v>-118496.4912322734</v>
      </c>
      <c r="G162" s="170">
        <f t="shared" si="48"/>
        <v>-486143.47642034054</v>
      </c>
      <c r="H162" s="170">
        <f t="shared" si="48"/>
        <v>494416.87754305371</v>
      </c>
      <c r="I162" s="170">
        <f t="shared" si="48"/>
        <v>602166.2447215874</v>
      </c>
      <c r="J162" s="170">
        <f t="shared" si="48"/>
        <v>-585054.66601899615</v>
      </c>
      <c r="K162" s="163">
        <f>SUM(K163:K168)</f>
        <v>-65593.725278346959</v>
      </c>
      <c r="L162" s="430"/>
      <c r="M162" s="170">
        <f t="shared" si="46"/>
        <v>-1033211.5142747129</v>
      </c>
      <c r="N162" s="170">
        <f t="shared" si="46"/>
        <v>445934.73096729798</v>
      </c>
      <c r="O162" s="437"/>
      <c r="P162" s="422"/>
    </row>
    <row r="163" spans="2:16" s="166" customFormat="1" outlineLevel="1">
      <c r="B163" s="165" t="str">
        <f>IF(Sumário!$A$1=FALSE,'PT-ENG'!Q174,'PT-ENG'!R174)</f>
        <v>Atlanta</v>
      </c>
      <c r="C163" s="170"/>
      <c r="D163" s="171">
        <v>15794.149696114981</v>
      </c>
      <c r="E163" s="171">
        <v>-309833.03156821395</v>
      </c>
      <c r="F163" s="171">
        <v>-100777.74146227339</v>
      </c>
      <c r="G163" s="171">
        <v>-327671.54693034053</v>
      </c>
      <c r="H163" s="171">
        <v>478264.45904305374</v>
      </c>
      <c r="I163" s="171">
        <v>582003.63300158747</v>
      </c>
      <c r="J163" s="171">
        <v>-536283.56266899616</v>
      </c>
      <c r="K163" s="420">
        <v>-28748.351838346967</v>
      </c>
      <c r="L163" s="430"/>
      <c r="M163" s="171">
        <f t="shared" si="46"/>
        <v>-722488.17026471288</v>
      </c>
      <c r="N163" s="171">
        <f t="shared" si="46"/>
        <v>495236.17753729812</v>
      </c>
      <c r="O163" s="437"/>
    </row>
    <row r="164" spans="2:16" s="166" customFormat="1" outlineLevel="1">
      <c r="B164" s="165" t="str">
        <f>IF(Sumário!$A$1=FALSE,'PT-ENG'!Q175,'PT-ENG'!R175)</f>
        <v>Papa-Terra</v>
      </c>
      <c r="C164" s="170"/>
      <c r="D164" s="171">
        <v>-30972</v>
      </c>
      <c r="E164" s="171">
        <v>-58915</v>
      </c>
      <c r="F164" s="171">
        <v>3920</v>
      </c>
      <c r="G164" s="171">
        <v>-98322</v>
      </c>
      <c r="H164" s="171">
        <v>17511.658130000003</v>
      </c>
      <c r="I164" s="171">
        <v>22509.471939999999</v>
      </c>
      <c r="J164" s="171">
        <v>-749.71702000000232</v>
      </c>
      <c r="K164" s="420">
        <v>7401.9796500000039</v>
      </c>
      <c r="L164" s="430"/>
      <c r="M164" s="171">
        <f t="shared" si="46"/>
        <v>-184289</v>
      </c>
      <c r="N164" s="171">
        <f t="shared" si="46"/>
        <v>46673.392699999997</v>
      </c>
      <c r="O164" s="437"/>
    </row>
    <row r="165" spans="2:16" s="166" customFormat="1" outlineLevel="1">
      <c r="B165" s="165" t="str">
        <f>IF(Sumário!$A$1=FALSE,'PT-ENG'!Q176,'PT-ENG'!R176)</f>
        <v>Parque das Conchas</v>
      </c>
      <c r="C165" s="170"/>
      <c r="D165" s="171">
        <v>0</v>
      </c>
      <c r="E165" s="171">
        <v>0</v>
      </c>
      <c r="F165" s="171">
        <v>0</v>
      </c>
      <c r="G165" s="171">
        <v>0</v>
      </c>
      <c r="H165" s="171">
        <v>-546.98303999999916</v>
      </c>
      <c r="I165" s="171">
        <v>-16179.076260000003</v>
      </c>
      <c r="J165" s="171">
        <v>-33075.807210000006</v>
      </c>
      <c r="K165" s="420">
        <v>-42127.98515</v>
      </c>
      <c r="L165" s="430"/>
      <c r="M165" s="171">
        <f t="shared" si="46"/>
        <v>0</v>
      </c>
      <c r="N165" s="171">
        <f t="shared" si="46"/>
        <v>-91929.851660000015</v>
      </c>
      <c r="O165" s="437"/>
    </row>
    <row r="166" spans="2:16" s="166" customFormat="1" outlineLevel="1">
      <c r="B166" s="165" t="str">
        <f>IF(Sumário!$A$1=FALSE,'PT-ENG'!Q177,'PT-ENG'!R177)</f>
        <v>Peroá</v>
      </c>
      <c r="C166" s="170"/>
      <c r="D166" s="171">
        <v>-17839.824040000003</v>
      </c>
      <c r="E166" s="171">
        <v>-29065.611950000002</v>
      </c>
      <c r="F166" s="171">
        <v>-7645.1419999999998</v>
      </c>
      <c r="G166" s="171">
        <v>-47498</v>
      </c>
      <c r="H166" s="171">
        <v>259.54666000000077</v>
      </c>
      <c r="I166" s="171">
        <v>17825.136400000003</v>
      </c>
      <c r="J166" s="171">
        <v>-9205.73603</v>
      </c>
      <c r="K166" s="420">
        <v>-1314.6268899999982</v>
      </c>
      <c r="L166" s="430"/>
      <c r="M166" s="171">
        <f t="shared" si="46"/>
        <v>-102048.57799000001</v>
      </c>
      <c r="N166" s="171">
        <f t="shared" si="46"/>
        <v>7564.3201400000053</v>
      </c>
      <c r="O166" s="437"/>
    </row>
    <row r="167" spans="2:16" s="166" customFormat="1" outlineLevel="1">
      <c r="B167" s="165" t="str">
        <f>IF(Sumário!$A$1=FALSE,'PT-ENG'!Q178,'PT-ENG'!R178)</f>
        <v>Manati</v>
      </c>
      <c r="C167" s="170"/>
      <c r="D167" s="171"/>
      <c r="E167" s="171"/>
      <c r="F167" s="171">
        <v>-2699.5810699999997</v>
      </c>
      <c r="G167" s="171">
        <v>-11422.8657</v>
      </c>
      <c r="H167" s="171">
        <v>-156.76629000000139</v>
      </c>
      <c r="I167" s="171">
        <v>-3670.4460399999998</v>
      </c>
      <c r="J167" s="171">
        <v>-5479.0575100000005</v>
      </c>
      <c r="K167" s="420">
        <v>168.07542000000012</v>
      </c>
      <c r="L167" s="430"/>
      <c r="M167" s="171">
        <f t="shared" si="46"/>
        <v>-14122.44677</v>
      </c>
      <c r="N167" s="171">
        <f t="shared" si="46"/>
        <v>-9138.1944199999998</v>
      </c>
      <c r="O167" s="437"/>
    </row>
    <row r="168" spans="2:16" s="166" customFormat="1" outlineLevel="1">
      <c r="B168" s="165" t="str">
        <f>IF(Sumário!$A$1=FALSE,'PT-ENG'!Q179,'PT-ENG'!R179)</f>
        <v>Pescada</v>
      </c>
      <c r="C168" s="170"/>
      <c r="D168" s="171">
        <v>123.7712400000002</v>
      </c>
      <c r="E168" s="171">
        <v>2136</v>
      </c>
      <c r="F168" s="171">
        <v>-11294.026699999999</v>
      </c>
      <c r="G168" s="171">
        <v>-1229.0637899999999</v>
      </c>
      <c r="H168" s="171">
        <v>-915.03696000000014</v>
      </c>
      <c r="I168" s="171">
        <v>-322.47431999999975</v>
      </c>
      <c r="J168" s="171">
        <v>-260.78557999999975</v>
      </c>
      <c r="K168" s="420">
        <v>-972.81646999999975</v>
      </c>
      <c r="L168" s="430"/>
      <c r="M168" s="171">
        <f t="shared" si="46"/>
        <v>-10263.319249999999</v>
      </c>
      <c r="N168" s="171">
        <f t="shared" si="46"/>
        <v>-2471.1133299999992</v>
      </c>
      <c r="O168" s="437"/>
    </row>
    <row r="169" spans="2:16" s="166" customFormat="1">
      <c r="B169" s="168" t="str">
        <f>IF(Sumário!$A$1=FALSE,'PT-ENG'!Q180,'PT-ENG'!R180)</f>
        <v>Downstream</v>
      </c>
      <c r="C169" s="170"/>
      <c r="D169" s="170">
        <v>331</v>
      </c>
      <c r="E169" s="170">
        <v>13303</v>
      </c>
      <c r="F169" s="170">
        <v>-11999</v>
      </c>
      <c r="G169" s="170">
        <v>3237</v>
      </c>
      <c r="H169" s="170">
        <v>-7010.5557600000011</v>
      </c>
      <c r="I169" s="170">
        <v>-4521.8607500000007</v>
      </c>
      <c r="J169" s="170">
        <v>6510.50317</v>
      </c>
      <c r="K169" s="418">
        <v>-1189.1452599999998</v>
      </c>
      <c r="L169" s="430"/>
      <c r="M169" s="170">
        <f t="shared" si="46"/>
        <v>4872</v>
      </c>
      <c r="N169" s="170">
        <f t="shared" si="46"/>
        <v>-6211.0586000000021</v>
      </c>
      <c r="O169" s="437"/>
    </row>
    <row r="170" spans="2:16" s="166" customFormat="1">
      <c r="B170" s="169" t="str">
        <f>IF(Sumário!$A$1=FALSE,'PT-ENG'!Q181,'PT-ENG'!R181)</f>
        <v>Corporativo</v>
      </c>
      <c r="C170" s="170"/>
      <c r="D170" s="170">
        <v>-177800</v>
      </c>
      <c r="E170" s="170">
        <v>-196537</v>
      </c>
      <c r="F170" s="170">
        <v>-142595.859407182</v>
      </c>
      <c r="G170" s="170">
        <v>-171781.50248731</v>
      </c>
      <c r="H170" s="170">
        <v>-9936.2192250172739</v>
      </c>
      <c r="I170" s="170">
        <v>-57857.126782434105</v>
      </c>
      <c r="J170" s="170">
        <v>-503011.23404451198</v>
      </c>
      <c r="K170" s="418">
        <v>-537479.51702605863</v>
      </c>
      <c r="L170" s="430"/>
      <c r="M170" s="170">
        <f t="shared" si="46"/>
        <v>-688714.36189449194</v>
      </c>
      <c r="N170" s="170">
        <f t="shared" si="46"/>
        <v>-1108284.0970780221</v>
      </c>
      <c r="O170" s="437"/>
      <c r="P170" s="422"/>
    </row>
    <row r="171" spans="2:16" s="166" customFormat="1">
      <c r="B171" s="169" t="str">
        <f>IF(Sumário!$A$1=FALSE,'PT-ENG'!Q182,'PT-ENG'!R182)</f>
        <v>Eliminações</v>
      </c>
      <c r="C171" s="170"/>
      <c r="D171" s="170">
        <v>0</v>
      </c>
      <c r="E171" s="170">
        <v>0</v>
      </c>
      <c r="F171" s="170">
        <v>0</v>
      </c>
      <c r="G171" s="170">
        <f>-56124</f>
        <v>-56124</v>
      </c>
      <c r="H171" s="170">
        <v>2804.9914399999907</v>
      </c>
      <c r="I171" s="170">
        <v>0</v>
      </c>
      <c r="J171" s="171">
        <v>0</v>
      </c>
      <c r="K171" s="419">
        <v>-2804.9914399999907</v>
      </c>
      <c r="L171" s="430"/>
      <c r="M171" s="170">
        <f t="shared" si="46"/>
        <v>-56124</v>
      </c>
      <c r="N171" s="170">
        <f t="shared" si="46"/>
        <v>0</v>
      </c>
      <c r="O171" s="437"/>
    </row>
    <row r="172" spans="2:16" s="236" customFormat="1">
      <c r="B172" s="237"/>
      <c r="C172" s="238"/>
      <c r="D172" s="238"/>
      <c r="E172" s="238"/>
      <c r="F172" s="238"/>
      <c r="G172" s="238"/>
      <c r="H172" s="238"/>
      <c r="I172" s="238"/>
      <c r="J172" s="238"/>
      <c r="K172" s="238"/>
      <c r="L172" s="430"/>
      <c r="M172" s="238"/>
      <c r="N172" s="238"/>
      <c r="O172" s="436"/>
    </row>
    <row r="173" spans="2:16" s="166" customFormat="1">
      <c r="B173" s="253" t="str">
        <f>IF(Sumário!$A$1=FALSE,'PT-ENG'!Q184,'PT-ENG'!R184)</f>
        <v>Imposto de renda e contribuição social</v>
      </c>
      <c r="C173" s="254"/>
      <c r="D173" s="254">
        <v>-66355</v>
      </c>
      <c r="E173" s="254">
        <v>285259</v>
      </c>
      <c r="F173" s="254">
        <v>-344002</v>
      </c>
      <c r="G173" s="254">
        <v>587679.71971999994</v>
      </c>
      <c r="H173" s="254">
        <v>-425622.86936933524</v>
      </c>
      <c r="I173" s="254">
        <v>-481503.08832550357</v>
      </c>
      <c r="J173" s="254">
        <f>'2.Profit and loss'!AA43</f>
        <v>580975</v>
      </c>
      <c r="K173" s="254">
        <f>'2.Profit and loss'!AB43</f>
        <v>283929.86936933524</v>
      </c>
      <c r="L173" s="430"/>
      <c r="M173" s="254">
        <f t="shared" ref="M173:N186" si="49">SUMIFS(173:173,$4:$4,M$6)</f>
        <v>462581.71971999994</v>
      </c>
      <c r="N173" s="254">
        <f t="shared" si="49"/>
        <v>-42221.088325503515</v>
      </c>
      <c r="O173" s="437"/>
    </row>
    <row r="174" spans="2:16" s="166" customFormat="1">
      <c r="B174" s="168" t="str">
        <f>IF(Sumário!$A$1=FALSE,'PT-ENG'!Q185,'PT-ENG'!R185)</f>
        <v>Onshore</v>
      </c>
      <c r="C174" s="170"/>
      <c r="D174" s="170">
        <f t="shared" ref="D174:J174" si="50">SUM(D175:D176)</f>
        <v>41143.553019999992</v>
      </c>
      <c r="E174" s="170">
        <f t="shared" si="50"/>
        <v>181504</v>
      </c>
      <c r="F174" s="170">
        <f t="shared" si="50"/>
        <v>-94428.581380000003</v>
      </c>
      <c r="G174" s="170">
        <f t="shared" si="50"/>
        <v>239042.81891</v>
      </c>
      <c r="H174" s="170">
        <f t="shared" si="50"/>
        <v>-17864.294149999991</v>
      </c>
      <c r="I174" s="170">
        <f t="shared" si="50"/>
        <v>-10890.182970000002</v>
      </c>
      <c r="J174" s="170">
        <f t="shared" si="50"/>
        <v>8208.1412400000008</v>
      </c>
      <c r="K174" s="170">
        <f>SUM(K175:K176)</f>
        <v>19167.460139999999</v>
      </c>
      <c r="L174" s="430"/>
      <c r="M174" s="170">
        <f t="shared" si="49"/>
        <v>367261.79054999998</v>
      </c>
      <c r="N174" s="170">
        <f t="shared" si="49"/>
        <v>-1378.8757399999922</v>
      </c>
      <c r="O174" s="437"/>
    </row>
    <row r="175" spans="2:16" s="166" customFormat="1" outlineLevel="1">
      <c r="B175" s="165" t="str">
        <f>IF(Sumário!$A$1=FALSE,'PT-ENG'!Q186,'PT-ENG'!R186)</f>
        <v>Potiguar</v>
      </c>
      <c r="C175" s="170"/>
      <c r="D175" s="171">
        <v>49889.234229999995</v>
      </c>
      <c r="E175" s="171">
        <v>181874</v>
      </c>
      <c r="F175" s="171">
        <v>-86553.229630000002</v>
      </c>
      <c r="G175" s="171">
        <v>237335</v>
      </c>
      <c r="H175" s="171">
        <v>-17258.91124999999</v>
      </c>
      <c r="I175" s="171">
        <v>-9711.7390899999991</v>
      </c>
      <c r="J175" s="171">
        <v>0</v>
      </c>
      <c r="K175" s="171">
        <v>0</v>
      </c>
      <c r="L175" s="430"/>
      <c r="M175" s="171">
        <f t="shared" si="49"/>
        <v>382545.00459999999</v>
      </c>
      <c r="N175" s="171">
        <f t="shared" si="49"/>
        <v>-26970.650339999989</v>
      </c>
      <c r="O175" s="437"/>
    </row>
    <row r="176" spans="2:16" s="166" customFormat="1" outlineLevel="1">
      <c r="B176" s="165" t="str">
        <f>IF(Sumário!$A$1=FALSE,'PT-ENG'!Q187,'PT-ENG'!R187)</f>
        <v>Recôncavo</v>
      </c>
      <c r="C176" s="170"/>
      <c r="D176" s="171">
        <v>-8745.6812100000025</v>
      </c>
      <c r="E176" s="171">
        <v>-370</v>
      </c>
      <c r="F176" s="171">
        <v>-7875.3517499999998</v>
      </c>
      <c r="G176" s="171">
        <v>1707.81891</v>
      </c>
      <c r="H176" s="171">
        <v>-605.38290000000006</v>
      </c>
      <c r="I176" s="171">
        <v>-1178.4438800000019</v>
      </c>
      <c r="J176" s="171">
        <v>8208.1412400000008</v>
      </c>
      <c r="K176" s="171">
        <v>19167.460139999999</v>
      </c>
      <c r="L176" s="430"/>
      <c r="M176" s="171">
        <f t="shared" si="49"/>
        <v>-15283.214050000004</v>
      </c>
      <c r="N176" s="171">
        <f t="shared" si="49"/>
        <v>25591.774599999997</v>
      </c>
      <c r="O176" s="437"/>
    </row>
    <row r="177" spans="2:15" s="166" customFormat="1">
      <c r="B177" s="168" t="str">
        <f>IF(Sumário!$A$1=FALSE,'PT-ENG'!Q188,'PT-ENG'!R188)</f>
        <v>Offshore</v>
      </c>
      <c r="C177" s="170"/>
      <c r="D177" s="170">
        <f t="shared" ref="D177:J177" si="51">SUM(D178:D183)</f>
        <v>-109047.172032961</v>
      </c>
      <c r="E177" s="170">
        <f t="shared" si="51"/>
        <v>102040.924540861</v>
      </c>
      <c r="F177" s="170">
        <f t="shared" si="51"/>
        <v>-257315.39192999998</v>
      </c>
      <c r="G177" s="170">
        <f t="shared" si="51"/>
        <v>352863.51818999997</v>
      </c>
      <c r="H177" s="170">
        <f t="shared" si="51"/>
        <v>-285383.06844867027</v>
      </c>
      <c r="I177" s="170">
        <f t="shared" si="51"/>
        <v>-391892.02212449891</v>
      </c>
      <c r="J177" s="170">
        <f t="shared" si="51"/>
        <v>681627.73321208707</v>
      </c>
      <c r="K177" s="170">
        <f>SUM(K178:K183)</f>
        <v>196339.21908711997</v>
      </c>
      <c r="L177" s="430"/>
      <c r="M177" s="170">
        <f t="shared" si="49"/>
        <v>88541.878767899994</v>
      </c>
      <c r="N177" s="170">
        <f t="shared" si="49"/>
        <v>200691.86172603787</v>
      </c>
      <c r="O177" s="437"/>
    </row>
    <row r="178" spans="2:15" s="166" customFormat="1" outlineLevel="1">
      <c r="B178" s="165" t="str">
        <f>IF(Sumário!$A$1=FALSE,'PT-ENG'!Q189,'PT-ENG'!R189)</f>
        <v>Atlanta</v>
      </c>
      <c r="C178" s="170"/>
      <c r="D178" s="171">
        <v>-95404.362382961001</v>
      </c>
      <c r="E178" s="171">
        <v>102858.43496086099</v>
      </c>
      <c r="F178" s="171">
        <v>-288122</v>
      </c>
      <c r="G178" s="171">
        <v>144089.03286000001</v>
      </c>
      <c r="H178" s="171">
        <v>-237133.34870867024</v>
      </c>
      <c r="I178" s="171">
        <v>-334200.58063449885</v>
      </c>
      <c r="J178" s="226">
        <v>720385.03709208698</v>
      </c>
      <c r="K178" s="171">
        <v>215778.54214712</v>
      </c>
      <c r="L178" s="430"/>
      <c r="M178" s="171">
        <f t="shared" si="49"/>
        <v>-136578.89456209997</v>
      </c>
      <c r="N178" s="171">
        <f t="shared" si="49"/>
        <v>364829.64989603788</v>
      </c>
      <c r="O178" s="437"/>
    </row>
    <row r="179" spans="2:15" s="166" customFormat="1" outlineLevel="1">
      <c r="B179" s="165" t="str">
        <f>IF(Sumário!$A$1=FALSE,'PT-ENG'!Q190,'PT-ENG'!R190)</f>
        <v>Papa-Terra</v>
      </c>
      <c r="C179" s="170"/>
      <c r="D179" s="171">
        <v>-14393.5334</v>
      </c>
      <c r="E179" s="171">
        <v>-3045.09</v>
      </c>
      <c r="F179" s="171">
        <v>31253</v>
      </c>
      <c r="G179" s="171">
        <v>74393.621440000003</v>
      </c>
      <c r="H179" s="171">
        <v>-6007.8818200000032</v>
      </c>
      <c r="I179" s="171">
        <v>-46912.53256</v>
      </c>
      <c r="J179" s="171">
        <v>-30183.832779999997</v>
      </c>
      <c r="K179" s="171">
        <v>-18410.67152</v>
      </c>
      <c r="L179" s="430"/>
      <c r="M179" s="171">
        <f t="shared" si="49"/>
        <v>88207.998040000006</v>
      </c>
      <c r="N179" s="171">
        <f t="shared" si="49"/>
        <v>-101514.91868</v>
      </c>
      <c r="O179" s="437"/>
    </row>
    <row r="180" spans="2:15" s="166" customFormat="1" outlineLevel="1">
      <c r="B180" s="165" t="str">
        <f>IF(Sumário!$A$1=FALSE,'PT-ENG'!Q191,'PT-ENG'!R191)</f>
        <v>Parque das Conchas</v>
      </c>
      <c r="C180" s="170"/>
      <c r="D180" s="171">
        <v>0</v>
      </c>
      <c r="E180" s="171">
        <v>0</v>
      </c>
      <c r="F180" s="171">
        <v>-12.375430000000001</v>
      </c>
      <c r="G180" s="171">
        <v>136293.80108</v>
      </c>
      <c r="H180" s="171">
        <v>-43119.756729999994</v>
      </c>
      <c r="I180" s="171">
        <v>-10544.57958</v>
      </c>
      <c r="J180" s="171">
        <v>-6389.8798399999996</v>
      </c>
      <c r="K180" s="171">
        <v>-1028.6515400000101</v>
      </c>
      <c r="L180" s="430"/>
      <c r="M180" s="171">
        <f t="shared" si="49"/>
        <v>136281.42565000002</v>
      </c>
      <c r="N180" s="171">
        <f t="shared" si="49"/>
        <v>-61082.867690000006</v>
      </c>
      <c r="O180" s="437"/>
    </row>
    <row r="181" spans="2:15" s="166" customFormat="1" outlineLevel="1">
      <c r="B181" s="165" t="str">
        <f>IF(Sumário!$A$1=FALSE,'PT-ENG'!Q192,'PT-ENG'!R192)</f>
        <v>Peroá</v>
      </c>
      <c r="C181" s="170"/>
      <c r="D181" s="171">
        <v>0</v>
      </c>
      <c r="E181" s="171">
        <v>0</v>
      </c>
      <c r="F181" s="171">
        <v>0</v>
      </c>
      <c r="G181" s="171">
        <v>0</v>
      </c>
      <c r="H181" s="171">
        <v>0</v>
      </c>
      <c r="I181" s="171">
        <v>0</v>
      </c>
      <c r="J181" s="171">
        <v>0</v>
      </c>
      <c r="K181" s="171">
        <v>0</v>
      </c>
      <c r="L181" s="430"/>
      <c r="M181" s="171">
        <f t="shared" si="49"/>
        <v>0</v>
      </c>
      <c r="N181" s="171">
        <f t="shared" si="49"/>
        <v>0</v>
      </c>
      <c r="O181" s="437"/>
    </row>
    <row r="182" spans="2:15" s="166" customFormat="1" outlineLevel="1">
      <c r="B182" s="165" t="str">
        <f>IF(Sumário!$A$1=FALSE,'PT-ENG'!Q193,'PT-ENG'!R193)</f>
        <v>Manati</v>
      </c>
      <c r="C182" s="170"/>
      <c r="D182" s="171">
        <v>0</v>
      </c>
      <c r="E182" s="171">
        <v>0</v>
      </c>
      <c r="F182" s="171">
        <v>0</v>
      </c>
      <c r="G182" s="171">
        <v>0</v>
      </c>
      <c r="H182" s="171">
        <v>0</v>
      </c>
      <c r="I182" s="171">
        <v>0</v>
      </c>
      <c r="J182" s="171">
        <v>0</v>
      </c>
      <c r="K182" s="171">
        <v>0</v>
      </c>
      <c r="L182" s="430"/>
      <c r="M182" s="171">
        <f t="shared" si="49"/>
        <v>0</v>
      </c>
      <c r="N182" s="171">
        <f t="shared" si="49"/>
        <v>0</v>
      </c>
      <c r="O182" s="437"/>
    </row>
    <row r="183" spans="2:15" s="166" customFormat="1" outlineLevel="1">
      <c r="B183" s="165" t="str">
        <f>IF(Sumário!$A$1=FALSE,'PT-ENG'!Q194,'PT-ENG'!R194)</f>
        <v>Pescada</v>
      </c>
      <c r="C183" s="170"/>
      <c r="D183" s="171">
        <v>750.72374999999988</v>
      </c>
      <c r="E183" s="171">
        <v>2227.5795800000005</v>
      </c>
      <c r="F183" s="171">
        <v>-434.01649999999995</v>
      </c>
      <c r="G183" s="171">
        <v>-1912.9371899999996</v>
      </c>
      <c r="H183" s="171">
        <v>877.91881000000012</v>
      </c>
      <c r="I183" s="171">
        <v>-234.32934999999998</v>
      </c>
      <c r="J183" s="171">
        <v>-2183.5912600000001</v>
      </c>
      <c r="K183" s="171">
        <v>0</v>
      </c>
      <c r="L183" s="430"/>
      <c r="M183" s="171">
        <f t="shared" si="49"/>
        <v>631.34964000000127</v>
      </c>
      <c r="N183" s="171">
        <f t="shared" si="49"/>
        <v>-1540.0018</v>
      </c>
      <c r="O183" s="437"/>
    </row>
    <row r="184" spans="2:15" s="166" customFormat="1">
      <c r="B184" s="168" t="str">
        <f>IF(Sumário!$A$1=FALSE,'PT-ENG'!Q195,'PT-ENG'!R195)</f>
        <v>Downstream</v>
      </c>
      <c r="C184" s="170"/>
      <c r="D184" s="170">
        <v>0</v>
      </c>
      <c r="E184" s="170">
        <v>77</v>
      </c>
      <c r="F184" s="170">
        <v>18.566279999999999</v>
      </c>
      <c r="G184" s="170">
        <v>13</v>
      </c>
      <c r="H184" s="170">
        <v>-134009.00704</v>
      </c>
      <c r="I184" s="170">
        <v>-95340.988100000002</v>
      </c>
      <c r="J184" s="170">
        <v>-115773.87079</v>
      </c>
      <c r="K184" s="170">
        <v>68004.210310000009</v>
      </c>
      <c r="L184" s="430"/>
      <c r="M184" s="170">
        <f t="shared" si="49"/>
        <v>108.56628000000001</v>
      </c>
      <c r="N184" s="170">
        <f t="shared" si="49"/>
        <v>-277119.65562000003</v>
      </c>
      <c r="O184" s="437"/>
    </row>
    <row r="185" spans="2:15" s="166" customFormat="1">
      <c r="B185" s="169" t="str">
        <f>IF(Sumário!$A$1=FALSE,'PT-ENG'!Q196,'PT-ENG'!R196)</f>
        <v>Corporativo</v>
      </c>
      <c r="C185" s="170"/>
      <c r="D185" s="170">
        <v>0</v>
      </c>
      <c r="E185" s="170">
        <v>0</v>
      </c>
      <c r="F185" s="170">
        <v>0</v>
      </c>
      <c r="G185" s="170">
        <v>0</v>
      </c>
      <c r="H185" s="170">
        <v>0</v>
      </c>
      <c r="I185" s="170">
        <v>0</v>
      </c>
      <c r="J185" s="170">
        <v>0</v>
      </c>
      <c r="K185" s="170">
        <v>0</v>
      </c>
      <c r="L185" s="430"/>
      <c r="M185" s="170">
        <f t="shared" si="49"/>
        <v>0</v>
      </c>
      <c r="N185" s="170">
        <f t="shared" si="49"/>
        <v>0</v>
      </c>
      <c r="O185" s="437"/>
    </row>
    <row r="186" spans="2:15" s="166" customFormat="1">
      <c r="B186" s="169" t="str">
        <f>IF(Sumário!$A$1=FALSE,'PT-ENG'!Q197,'PT-ENG'!R197)</f>
        <v>Eliminações</v>
      </c>
      <c r="C186" s="170"/>
      <c r="D186" s="170">
        <v>1548.1562800000106</v>
      </c>
      <c r="E186" s="170">
        <v>1636.59</v>
      </c>
      <c r="F186" s="170">
        <v>7722.6679000000058</v>
      </c>
      <c r="G186" s="170">
        <v>-4251.7189631114597</v>
      </c>
      <c r="H186" s="170">
        <v>11633.500249335017</v>
      </c>
      <c r="I186" s="170">
        <v>16620.104868995251</v>
      </c>
      <c r="J186" s="170">
        <v>6912.7834484063533</v>
      </c>
      <c r="K186" s="170">
        <v>419.15929533598899</v>
      </c>
      <c r="L186" s="430"/>
      <c r="M186" s="170">
        <f t="shared" si="49"/>
        <v>6655.6952168885564</v>
      </c>
      <c r="N186" s="170">
        <f t="shared" si="49"/>
        <v>35585.547862072613</v>
      </c>
      <c r="O186" s="437"/>
    </row>
    <row r="187" spans="2:15" s="236" customFormat="1" ht="15" thickBot="1">
      <c r="B187" s="237"/>
      <c r="C187" s="238"/>
      <c r="D187" s="238"/>
      <c r="E187" s="238"/>
      <c r="F187" s="238"/>
      <c r="G187" s="238"/>
      <c r="H187" s="238"/>
      <c r="I187" s="238"/>
      <c r="J187" s="238"/>
      <c r="K187" s="238"/>
      <c r="L187" s="430"/>
      <c r="M187" s="238"/>
      <c r="N187" s="238"/>
      <c r="O187" s="436"/>
    </row>
    <row r="188" spans="2:15" s="152" customFormat="1" ht="15" thickBot="1">
      <c r="B188" s="249" t="str">
        <f>IF(Sumário!$A$1=FALSE,'PT-ENG'!Q199,'PT-ENG'!R199)</f>
        <v>Lucro (prejuízo) do período</v>
      </c>
      <c r="C188" s="250"/>
      <c r="D188" s="250">
        <f>D143+D158+D173</f>
        <v>-20694.856869013747</v>
      </c>
      <c r="E188" s="250">
        <f t="shared" ref="E188:J188" si="52">E143+E158+E173</f>
        <v>-582129.87661999953</v>
      </c>
      <c r="F188" s="250">
        <f t="shared" si="52"/>
        <v>498339.8018228336</v>
      </c>
      <c r="G188" s="250">
        <f t="shared" si="52"/>
        <v>-1028148.5056099996</v>
      </c>
      <c r="H188" s="250">
        <f t="shared" si="52"/>
        <v>829173.64052374545</v>
      </c>
      <c r="I188" s="250">
        <f t="shared" si="52"/>
        <v>1049054.9116744965</v>
      </c>
      <c r="J188" s="250">
        <f t="shared" si="52"/>
        <v>120698</v>
      </c>
      <c r="K188" s="250">
        <f t="shared" ref="K188:K201" si="53">K143+K158+K173</f>
        <v>-587702.56470159593</v>
      </c>
      <c r="L188" s="430"/>
      <c r="M188" s="250">
        <f t="shared" ref="M188:N201" si="54">SUMIFS(188:188,$4:$4,M$6)</f>
        <v>-1132633.4372761794</v>
      </c>
      <c r="N188" s="250">
        <f t="shared" si="54"/>
        <v>1411223.9874966461</v>
      </c>
      <c r="O188" s="438"/>
    </row>
    <row r="189" spans="2:15" s="166" customFormat="1">
      <c r="B189" s="168" t="str">
        <f>IF(Sumário!$A$1=FALSE,'PT-ENG'!Q200,'PT-ENG'!R200)</f>
        <v>Onshore</v>
      </c>
      <c r="C189" s="170"/>
      <c r="D189" s="170">
        <f t="shared" ref="D189:J189" si="55">D144+D159+D174</f>
        <v>-15705.901455485844</v>
      </c>
      <c r="E189" s="170">
        <f t="shared" si="55"/>
        <v>-277124.61898776225</v>
      </c>
      <c r="F189" s="170">
        <f t="shared" si="55"/>
        <v>268364.94991531846</v>
      </c>
      <c r="G189" s="170">
        <f t="shared" si="55"/>
        <v>-453206.85530074721</v>
      </c>
      <c r="H189" s="170">
        <f t="shared" si="55"/>
        <v>461285.1919004136</v>
      </c>
      <c r="I189" s="170">
        <f t="shared" si="55"/>
        <v>333660.16107398103</v>
      </c>
      <c r="J189" s="170">
        <f t="shared" si="55"/>
        <v>-124450.32917172901</v>
      </c>
      <c r="K189" s="170">
        <f t="shared" si="53"/>
        <v>-19768.380943673528</v>
      </c>
      <c r="L189" s="430"/>
      <c r="M189" s="170">
        <f t="shared" si="54"/>
        <v>-477672.42582867685</v>
      </c>
      <c r="N189" s="170">
        <f t="shared" si="54"/>
        <v>650726.64285899198</v>
      </c>
      <c r="O189" s="437"/>
    </row>
    <row r="190" spans="2:15" s="166" customFormat="1" outlineLevel="1">
      <c r="B190" s="165" t="str">
        <f>IF(Sumário!$A$1=FALSE,'PT-ENG'!Q201,'PT-ENG'!R201)</f>
        <v>Potiguar</v>
      </c>
      <c r="C190" s="170"/>
      <c r="D190" s="171">
        <f t="shared" ref="D190:J190" si="56">D145+D160+D175</f>
        <v>-66090.301475485787</v>
      </c>
      <c r="E190" s="171">
        <f t="shared" si="56"/>
        <v>-279289.68445776234</v>
      </c>
      <c r="F190" s="171">
        <f t="shared" si="56"/>
        <v>240117.73117531842</v>
      </c>
      <c r="G190" s="171">
        <f t="shared" si="56"/>
        <v>-471286.93213074713</v>
      </c>
      <c r="H190" s="171">
        <f t="shared" si="56"/>
        <v>457956.14817041357</v>
      </c>
      <c r="I190" s="171">
        <f t="shared" si="56"/>
        <v>328477.28682398098</v>
      </c>
      <c r="J190" s="171">
        <f t="shared" si="56"/>
        <v>-101721.26409172919</v>
      </c>
      <c r="K190" s="171">
        <f t="shared" si="53"/>
        <v>17365.714806326469</v>
      </c>
      <c r="L190" s="430"/>
      <c r="M190" s="171">
        <f t="shared" si="54"/>
        <v>-576549.18688867684</v>
      </c>
      <c r="N190" s="171">
        <f t="shared" si="54"/>
        <v>702077.88570899179</v>
      </c>
      <c r="O190" s="437"/>
    </row>
    <row r="191" spans="2:15" s="166" customFormat="1" outlineLevel="1">
      <c r="B191" s="165" t="str">
        <f>IF(Sumário!$A$1=FALSE,'PT-ENG'!Q202,'PT-ENG'!R202)</f>
        <v>Recôncavo</v>
      </c>
      <c r="C191" s="170"/>
      <c r="D191" s="171">
        <f t="shared" ref="D191:J191" si="57">D146+D161+D176</f>
        <v>50384.400019999994</v>
      </c>
      <c r="E191" s="171">
        <f t="shared" si="57"/>
        <v>2165.0654700000487</v>
      </c>
      <c r="F191" s="171">
        <f t="shared" si="57"/>
        <v>28247.218739999917</v>
      </c>
      <c r="G191" s="171">
        <f t="shared" si="57"/>
        <v>18080.076829999998</v>
      </c>
      <c r="H191" s="171">
        <f t="shared" si="57"/>
        <v>3329.043729999998</v>
      </c>
      <c r="I191" s="171">
        <f t="shared" si="57"/>
        <v>5182.874250000049</v>
      </c>
      <c r="J191" s="171">
        <f t="shared" si="57"/>
        <v>-22729.065079999898</v>
      </c>
      <c r="K191" s="171">
        <f t="shared" si="53"/>
        <v>-37134.095749999949</v>
      </c>
      <c r="L191" s="430"/>
      <c r="M191" s="171">
        <f t="shared" si="54"/>
        <v>98876.761059999961</v>
      </c>
      <c r="N191" s="171">
        <f t="shared" si="54"/>
        <v>-51351.242849999799</v>
      </c>
      <c r="O191" s="437"/>
    </row>
    <row r="192" spans="2:15" s="166" customFormat="1">
      <c r="B192" s="168" t="str">
        <f>IF(Sumário!$A$1=FALSE,'PT-ENG'!Q203,'PT-ENG'!R203)</f>
        <v>Offshore</v>
      </c>
      <c r="C192" s="170"/>
      <c r="D192" s="170">
        <f t="shared" ref="D192:J192" si="58">D147+D162+D177</f>
        <v>245554.4180136217</v>
      </c>
      <c r="E192" s="170">
        <f t="shared" si="58"/>
        <v>-199832.30328956636</v>
      </c>
      <c r="F192" s="170">
        <f t="shared" si="58"/>
        <v>472658.02046740282</v>
      </c>
      <c r="G192" s="170">
        <f t="shared" si="58"/>
        <v>-321747.83543093852</v>
      </c>
      <c r="H192" s="170">
        <f t="shared" si="58"/>
        <v>511614.95238068461</v>
      </c>
      <c r="I192" s="170">
        <f t="shared" si="58"/>
        <v>846243.42590729217</v>
      </c>
      <c r="J192" s="170">
        <f t="shared" si="58"/>
        <v>615054.61159873602</v>
      </c>
      <c r="K192" s="170">
        <f t="shared" si="53"/>
        <v>295383.01128511591</v>
      </c>
      <c r="L192" s="430"/>
      <c r="M192" s="170">
        <f t="shared" si="54"/>
        <v>196632.29976051964</v>
      </c>
      <c r="N192" s="170">
        <f t="shared" si="54"/>
        <v>2268296.0011718287</v>
      </c>
      <c r="O192" s="437"/>
    </row>
    <row r="193" spans="1:16" s="166" customFormat="1" outlineLevel="1">
      <c r="B193" s="165" t="str">
        <f>IF(Sumário!$A$1=FALSE,'PT-ENG'!Q204,'PT-ENG'!R204)</f>
        <v>Atlanta</v>
      </c>
      <c r="C193" s="170"/>
      <c r="D193" s="171">
        <f t="shared" ref="D193:J193" si="59">D148+D163+D178</f>
        <v>176803.92037362166</v>
      </c>
      <c r="E193" s="171">
        <f t="shared" si="59"/>
        <v>-188253.50532956643</v>
      </c>
      <c r="F193" s="171">
        <f t="shared" si="59"/>
        <v>523466.99064740282</v>
      </c>
      <c r="G193" s="171">
        <f t="shared" si="59"/>
        <v>-247777.51462093843</v>
      </c>
      <c r="H193" s="171">
        <f t="shared" si="59"/>
        <v>449806.58886068489</v>
      </c>
      <c r="I193" s="171">
        <f t="shared" si="59"/>
        <v>725458.81906729226</v>
      </c>
      <c r="J193" s="171">
        <f t="shared" si="59"/>
        <v>553009.86367873591</v>
      </c>
      <c r="K193" s="171">
        <f t="shared" si="53"/>
        <v>337330.75208511594</v>
      </c>
      <c r="L193" s="430"/>
      <c r="M193" s="171">
        <f t="shared" si="54"/>
        <v>264239.89107051957</v>
      </c>
      <c r="N193" s="171">
        <f t="shared" si="54"/>
        <v>2065606.0236918291</v>
      </c>
      <c r="O193" s="437"/>
      <c r="P193" s="422"/>
    </row>
    <row r="194" spans="1:16" s="166" customFormat="1" outlineLevel="1">
      <c r="B194" s="165" t="str">
        <f>IF(Sumário!$A$1=FALSE,'PT-ENG'!Q205,'PT-ENG'!R205)</f>
        <v>Papa-Terra</v>
      </c>
      <c r="C194" s="170"/>
      <c r="D194" s="171">
        <f t="shared" ref="D194:J194" si="60">D149+D164+D179</f>
        <v>3026.4665999999997</v>
      </c>
      <c r="E194" s="171">
        <f t="shared" si="60"/>
        <v>10261.6229000001</v>
      </c>
      <c r="F194" s="171">
        <f t="shared" si="60"/>
        <v>-82927.99742</v>
      </c>
      <c r="G194" s="171">
        <f t="shared" si="60"/>
        <v>-123160.37856</v>
      </c>
      <c r="H194" s="171">
        <f t="shared" si="60"/>
        <v>-6338.1910400000133</v>
      </c>
      <c r="I194" s="171">
        <f t="shared" si="60"/>
        <v>69345.582170000038</v>
      </c>
      <c r="J194" s="171">
        <f t="shared" si="60"/>
        <v>70949.885719999933</v>
      </c>
      <c r="K194" s="171">
        <f t="shared" si="53"/>
        <v>43664.644440000062</v>
      </c>
      <c r="L194" s="430"/>
      <c r="M194" s="171">
        <f t="shared" si="54"/>
        <v>-192800.28647999989</v>
      </c>
      <c r="N194" s="171">
        <f t="shared" si="54"/>
        <v>177621.92129000003</v>
      </c>
      <c r="O194" s="437"/>
    </row>
    <row r="195" spans="1:16" s="166" customFormat="1" outlineLevel="1">
      <c r="B195" s="165" t="str">
        <f>IF(Sumário!$A$1=FALSE,'PT-ENG'!Q206,'PT-ENG'!R206)</f>
        <v>Parque das Conchas</v>
      </c>
      <c r="C195" s="170"/>
      <c r="D195" s="171">
        <f t="shared" ref="D195:J195" si="61">D150+D165+D180</f>
        <v>0</v>
      </c>
      <c r="E195" s="171">
        <f t="shared" si="61"/>
        <v>0</v>
      </c>
      <c r="F195" s="171">
        <f t="shared" si="61"/>
        <v>-12.375430000000001</v>
      </c>
      <c r="G195" s="171">
        <f t="shared" si="61"/>
        <v>136293.80108</v>
      </c>
      <c r="H195" s="171">
        <f t="shared" si="61"/>
        <v>90189.047820000007</v>
      </c>
      <c r="I195" s="171">
        <f t="shared" si="61"/>
        <v>20365.611169999924</v>
      </c>
      <c r="J195" s="171">
        <f t="shared" si="61"/>
        <v>-10312.41917999985</v>
      </c>
      <c r="K195" s="171">
        <f t="shared" si="53"/>
        <v>-50215.907900000027</v>
      </c>
      <c r="L195" s="430"/>
      <c r="M195" s="171">
        <f t="shared" si="54"/>
        <v>136281.42565000002</v>
      </c>
      <c r="N195" s="171">
        <f t="shared" si="54"/>
        <v>50026.331910000059</v>
      </c>
      <c r="O195" s="437"/>
    </row>
    <row r="196" spans="1:16" s="166" customFormat="1" outlineLevel="1">
      <c r="B196" s="165" t="str">
        <f>IF(Sumário!$A$1=FALSE,'PT-ENG'!Q207,'PT-ENG'!R207)</f>
        <v>Peroá</v>
      </c>
      <c r="C196" s="170"/>
      <c r="D196" s="171">
        <f t="shared" ref="D196:J196" si="62">D151+D166+D181</f>
        <v>35221.175959999993</v>
      </c>
      <c r="E196" s="171">
        <f t="shared" si="62"/>
        <v>340.46702000002551</v>
      </c>
      <c r="F196" s="171">
        <f t="shared" si="62"/>
        <v>13069.858</v>
      </c>
      <c r="G196" s="171">
        <f t="shared" si="62"/>
        <v>-27557</v>
      </c>
      <c r="H196" s="171">
        <f t="shared" si="62"/>
        <v>17783.47048</v>
      </c>
      <c r="I196" s="171">
        <f t="shared" si="62"/>
        <v>26947.187429999976</v>
      </c>
      <c r="J196" s="171">
        <f t="shared" si="62"/>
        <v>-6538.6033799999441</v>
      </c>
      <c r="K196" s="171">
        <f t="shared" si="53"/>
        <v>1893.0460300000236</v>
      </c>
      <c r="L196" s="430"/>
      <c r="M196" s="171">
        <f t="shared" si="54"/>
        <v>21074.500980000019</v>
      </c>
      <c r="N196" s="171">
        <f t="shared" si="54"/>
        <v>40085.100560000064</v>
      </c>
      <c r="O196" s="437"/>
    </row>
    <row r="197" spans="1:16" s="166" customFormat="1" outlineLevel="1">
      <c r="B197" s="165" t="str">
        <f>IF(Sumário!$A$1=FALSE,'PT-ENG'!Q208,'PT-ENG'!R208)</f>
        <v>Manati</v>
      </c>
      <c r="C197" s="170"/>
      <c r="D197" s="171">
        <f t="shared" ref="D197:J197" si="63">D152+D167+D182</f>
        <v>32387.872470000068</v>
      </c>
      <c r="E197" s="171">
        <f t="shared" si="63"/>
        <v>-30822.688930000004</v>
      </c>
      <c r="F197" s="171">
        <f t="shared" si="63"/>
        <v>34249.318630000002</v>
      </c>
      <c r="G197" s="171">
        <f t="shared" si="63"/>
        <v>-55537.05376000001</v>
      </c>
      <c r="H197" s="171">
        <f t="shared" si="63"/>
        <v>-25407.701839999994</v>
      </c>
      <c r="I197" s="171">
        <f t="shared" si="63"/>
        <v>-9816.6685100000013</v>
      </c>
      <c r="J197" s="171">
        <f t="shared" si="63"/>
        <v>22113.315899999994</v>
      </c>
      <c r="K197" s="171">
        <f t="shared" si="53"/>
        <v>-28409.840560000055</v>
      </c>
      <c r="L197" s="430"/>
      <c r="M197" s="171">
        <f t="shared" si="54"/>
        <v>-19722.551589999945</v>
      </c>
      <c r="N197" s="171">
        <f t="shared" si="54"/>
        <v>-41520.895010000058</v>
      </c>
      <c r="O197" s="437"/>
    </row>
    <row r="198" spans="1:16" s="166" customFormat="1" outlineLevel="1">
      <c r="B198" s="165" t="str">
        <f>IF(Sumário!$A$1=FALSE,'PT-ENG'!Q209,'PT-ENG'!R209)</f>
        <v>Pescada</v>
      </c>
      <c r="C198" s="170"/>
      <c r="D198" s="171">
        <f t="shared" ref="D198:J198" si="64">D153+D168+D183</f>
        <v>-1885.0173899999998</v>
      </c>
      <c r="E198" s="171">
        <f t="shared" si="64"/>
        <v>8641.8010500000019</v>
      </c>
      <c r="F198" s="171">
        <f t="shared" si="64"/>
        <v>-15187.773959999997</v>
      </c>
      <c r="G198" s="171">
        <f t="shared" si="64"/>
        <v>-4009.6895699999959</v>
      </c>
      <c r="H198" s="171">
        <f t="shared" si="64"/>
        <v>-14418.261899999998</v>
      </c>
      <c r="I198" s="171">
        <f t="shared" si="64"/>
        <v>13942.89458</v>
      </c>
      <c r="J198" s="171">
        <f t="shared" si="64"/>
        <v>-14167.431140000001</v>
      </c>
      <c r="K198" s="171">
        <f t="shared" si="53"/>
        <v>-8879.6828100000075</v>
      </c>
      <c r="L198" s="430"/>
      <c r="M198" s="171">
        <f t="shared" si="54"/>
        <v>-12440.679869999989</v>
      </c>
      <c r="N198" s="171">
        <f t="shared" si="54"/>
        <v>-23522.481270000004</v>
      </c>
      <c r="O198" s="437"/>
    </row>
    <row r="199" spans="1:16" s="166" customFormat="1">
      <c r="B199" s="168" t="str">
        <f>IF(Sumário!$A$1=FALSE,'PT-ENG'!Q210,'PT-ENG'!R210)</f>
        <v>Downstream</v>
      </c>
      <c r="C199" s="170"/>
      <c r="D199" s="170">
        <f t="shared" ref="D199:J199" si="65">D154+D169+D184</f>
        <v>43758.781591893872</v>
      </c>
      <c r="E199" s="170">
        <f t="shared" si="65"/>
        <v>41641.749113034399</v>
      </c>
      <c r="F199" s="170">
        <f t="shared" si="65"/>
        <v>24496.508459736302</v>
      </c>
      <c r="G199" s="170">
        <f t="shared" si="65"/>
        <v>-6303.09051</v>
      </c>
      <c r="H199" s="170">
        <f t="shared" si="65"/>
        <v>-82984.910388723278</v>
      </c>
      <c r="I199" s="170">
        <f t="shared" si="65"/>
        <v>-12813.847376849619</v>
      </c>
      <c r="J199" s="170">
        <f t="shared" si="65"/>
        <v>215944.36228420446</v>
      </c>
      <c r="K199" s="170">
        <f t="shared" si="53"/>
        <v>-276958.97923403</v>
      </c>
      <c r="L199" s="430"/>
      <c r="M199" s="170">
        <f t="shared" si="54"/>
        <v>103593.94865466458</v>
      </c>
      <c r="N199" s="170">
        <f t="shared" si="54"/>
        <v>-156813.37471539844</v>
      </c>
      <c r="O199" s="437"/>
    </row>
    <row r="200" spans="1:16" s="166" customFormat="1">
      <c r="B200" s="169" t="str">
        <f>IF(Sumário!$A$1=FALSE,'PT-ENG'!Q211,'PT-ENG'!R211)</f>
        <v>Corporativo</v>
      </c>
      <c r="C200" s="170"/>
      <c r="D200" s="170">
        <f t="shared" ref="D200:J200" si="66">D155+D170+D185</f>
        <v>-249199</v>
      </c>
      <c r="E200" s="170">
        <f t="shared" si="66"/>
        <v>-147198</v>
      </c>
      <c r="F200" s="170">
        <f t="shared" si="66"/>
        <v>-241017.859407182</v>
      </c>
      <c r="G200" s="170">
        <f t="shared" si="66"/>
        <v>-172028.68553831449</v>
      </c>
      <c r="H200" s="170">
        <f t="shared" si="66"/>
        <v>-28970.675800812165</v>
      </c>
      <c r="I200" s="170">
        <f t="shared" si="66"/>
        <v>-68111.126782434105</v>
      </c>
      <c r="J200" s="170">
        <f t="shared" si="66"/>
        <v>-556159.58193055936</v>
      </c>
      <c r="K200" s="170">
        <f t="shared" si="53"/>
        <v>-535917.63999674167</v>
      </c>
      <c r="L200" s="430"/>
      <c r="M200" s="170">
        <f t="shared" si="54"/>
        <v>-809443.54494549648</v>
      </c>
      <c r="N200" s="170">
        <f t="shared" si="54"/>
        <v>-1189159.0245105473</v>
      </c>
      <c r="O200" s="437"/>
    </row>
    <row r="201" spans="1:16" s="166" customFormat="1">
      <c r="B201" s="169" t="str">
        <f>IF(Sumário!$A$1=FALSE,'PT-ENG'!Q212,'PT-ENG'!R212)</f>
        <v>Eliminações</v>
      </c>
      <c r="C201" s="170"/>
      <c r="D201" s="170">
        <f t="shared" ref="D201:J201" si="67">D156+D171+D186</f>
        <v>-45104.321216408593</v>
      </c>
      <c r="E201" s="170">
        <f t="shared" si="67"/>
        <v>381.53016776233903</v>
      </c>
      <c r="F201" s="170">
        <f t="shared" si="67"/>
        <v>-26162.678925054024</v>
      </c>
      <c r="G201" s="170">
        <f t="shared" si="67"/>
        <v>-74874.730587308935</v>
      </c>
      <c r="H201" s="170">
        <f t="shared" si="67"/>
        <v>-31770.074601078602</v>
      </c>
      <c r="I201" s="170">
        <f t="shared" si="67"/>
        <v>-49925.540242964293</v>
      </c>
      <c r="J201" s="170">
        <f t="shared" si="67"/>
        <v>-29691.889697029048</v>
      </c>
      <c r="K201" s="170">
        <f t="shared" si="53"/>
        <v>-50439.906945537878</v>
      </c>
      <c r="L201" s="430"/>
      <c r="M201" s="170">
        <f t="shared" si="54"/>
        <v>-145760.20056100923</v>
      </c>
      <c r="N201" s="170">
        <f t="shared" si="54"/>
        <v>-161827.41148660984</v>
      </c>
      <c r="O201" s="437"/>
    </row>
    <row r="202" spans="1:16" s="236" customFormat="1">
      <c r="B202" s="237"/>
      <c r="C202" s="238"/>
      <c r="D202" s="238"/>
      <c r="E202" s="238"/>
      <c r="F202" s="238"/>
      <c r="G202" s="238"/>
      <c r="H202" s="238"/>
      <c r="I202" s="238"/>
      <c r="J202" s="238"/>
      <c r="K202" s="238"/>
      <c r="L202" s="430"/>
      <c r="M202" s="238"/>
      <c r="N202" s="238"/>
      <c r="O202" s="436"/>
    </row>
    <row r="203" spans="1:16" ht="15" thickBot="1">
      <c r="B203" s="507" t="str">
        <f>IF(Sumário!$A$1=FALSE,'PT-ENG'!Q214,'PT-ENG'!R214)</f>
        <v>EBITDA Ajustado</v>
      </c>
      <c r="C203" s="508"/>
      <c r="D203" s="508"/>
      <c r="E203" s="508"/>
      <c r="F203" s="508"/>
      <c r="G203" s="508"/>
      <c r="H203" s="508"/>
      <c r="I203" s="508"/>
      <c r="J203" s="508"/>
      <c r="K203" s="508"/>
      <c r="L203" s="430"/>
      <c r="M203" s="506"/>
      <c r="N203" s="506"/>
    </row>
    <row r="204" spans="1:16" ht="6" customHeight="1">
      <c r="B204" s="234"/>
      <c r="C204" s="235"/>
      <c r="D204" s="235"/>
      <c r="E204" s="235"/>
      <c r="F204" s="235"/>
      <c r="G204" s="235"/>
      <c r="H204" s="235"/>
      <c r="I204" s="235"/>
      <c r="J204" s="235"/>
      <c r="K204" s="235"/>
      <c r="L204" s="430"/>
      <c r="M204" s="235"/>
      <c r="N204" s="235"/>
    </row>
    <row r="205" spans="1:16" s="174" customFormat="1" ht="15.65" customHeight="1">
      <c r="A205" s="47"/>
      <c r="B205" s="509" t="str">
        <f>IF(Sumário!$A$1=FALSE,'PT-ENG'!Q216,'PT-ENG'!R216)</f>
        <v>Ajustes Não Recorrentes</v>
      </c>
      <c r="C205" s="510"/>
      <c r="D205" s="510">
        <v>-100197.70662167348</v>
      </c>
      <c r="E205" s="510">
        <v>-103685.94077113501</v>
      </c>
      <c r="F205" s="510">
        <v>-893580.83796416759</v>
      </c>
      <c r="G205" s="510">
        <v>110080.25244416751</v>
      </c>
      <c r="H205" s="510">
        <v>-58030.801973432928</v>
      </c>
      <c r="I205" s="510">
        <v>-122657.10268271659</v>
      </c>
      <c r="J205" s="510">
        <f>'2.Profit and loss'!AA52</f>
        <v>-262111</v>
      </c>
      <c r="K205" s="510">
        <f>'2.Profit and loss'!AB52</f>
        <v>298778.57870167901</v>
      </c>
      <c r="L205" s="430"/>
      <c r="M205" s="510">
        <f t="shared" ref="M205:N218" si="68">SUMIFS(205:205,$4:$4,M$6)</f>
        <v>-987384.23291280854</v>
      </c>
      <c r="N205" s="510">
        <f t="shared" si="68"/>
        <v>-144020.32595447049</v>
      </c>
      <c r="O205" s="439"/>
    </row>
    <row r="206" spans="1:16" s="166" customFormat="1">
      <c r="B206" s="168" t="str">
        <f>IF(Sumário!$A$1=FALSE,'PT-ENG'!Q217,'PT-ENG'!R217)</f>
        <v>Onshore</v>
      </c>
      <c r="C206" s="170"/>
      <c r="D206" s="170">
        <f>SUM(D207:D208)</f>
        <v>0</v>
      </c>
      <c r="E206" s="170">
        <f t="shared" ref="E206:J206" si="69">SUM(E207:E208)</f>
        <v>0</v>
      </c>
      <c r="F206" s="170">
        <f t="shared" si="69"/>
        <v>46967.37844679605</v>
      </c>
      <c r="G206" s="170">
        <f t="shared" si="69"/>
        <v>62674.080450594804</v>
      </c>
      <c r="H206" s="170">
        <f t="shared" si="69"/>
        <v>0</v>
      </c>
      <c r="I206" s="170">
        <f t="shared" si="69"/>
        <v>0</v>
      </c>
      <c r="J206" s="170">
        <f t="shared" si="69"/>
        <v>112870.08267</v>
      </c>
      <c r="K206" s="170">
        <f>SUM(K207:K208)</f>
        <v>110127.93718000001</v>
      </c>
      <c r="L206" s="430"/>
      <c r="M206" s="170">
        <f t="shared" si="68"/>
        <v>109641.45889739085</v>
      </c>
      <c r="N206" s="170">
        <f t="shared" si="68"/>
        <v>222998.01985000001</v>
      </c>
      <c r="O206" s="437"/>
    </row>
    <row r="207" spans="1:16" s="166" customFormat="1" outlineLevel="1">
      <c r="B207" s="165" t="str">
        <f>IF(Sumário!$A$1=FALSE,'PT-ENG'!Q218,'PT-ENG'!R218)</f>
        <v>Potiguar</v>
      </c>
      <c r="C207" s="170"/>
      <c r="D207" s="171">
        <v>0</v>
      </c>
      <c r="E207" s="171">
        <v>0</v>
      </c>
      <c r="F207" s="171">
        <v>35275.070683199738</v>
      </c>
      <c r="G207" s="171">
        <v>33560.905450594801</v>
      </c>
      <c r="H207" s="171">
        <v>0</v>
      </c>
      <c r="I207" s="171">
        <v>0</v>
      </c>
      <c r="J207" s="171">
        <v>112870.08267</v>
      </c>
      <c r="K207" s="171">
        <v>77665.076150000008</v>
      </c>
      <c r="L207" s="430"/>
      <c r="M207" s="171">
        <f t="shared" si="68"/>
        <v>68835.976133794538</v>
      </c>
      <c r="N207" s="171">
        <f t="shared" si="68"/>
        <v>190535.15882000001</v>
      </c>
      <c r="O207" s="437"/>
    </row>
    <row r="208" spans="1:16" s="166" customFormat="1" outlineLevel="1">
      <c r="B208" s="165" t="str">
        <f>IF(Sumário!$A$1=FALSE,'PT-ENG'!Q219,'PT-ENG'!R219)</f>
        <v>Recôncavo</v>
      </c>
      <c r="C208" s="170"/>
      <c r="D208" s="171">
        <v>0</v>
      </c>
      <c r="E208" s="171">
        <v>0</v>
      </c>
      <c r="F208" s="171">
        <v>11692.307763596315</v>
      </c>
      <c r="G208" s="171">
        <v>29113.175000000003</v>
      </c>
      <c r="H208" s="171">
        <v>0</v>
      </c>
      <c r="I208" s="171">
        <v>0</v>
      </c>
      <c r="J208" s="170">
        <v>0</v>
      </c>
      <c r="K208" s="167">
        <v>32462.86103</v>
      </c>
      <c r="L208" s="430"/>
      <c r="M208" s="171">
        <f t="shared" si="68"/>
        <v>40805.482763596316</v>
      </c>
      <c r="N208" s="171">
        <f t="shared" si="68"/>
        <v>32462.86103</v>
      </c>
      <c r="O208" s="437"/>
    </row>
    <row r="209" spans="2:16" s="166" customFormat="1">
      <c r="B209" s="168" t="str">
        <f>IF(Sumário!$A$1=FALSE,'PT-ENG'!Q220,'PT-ENG'!R220)</f>
        <v>Offshore</v>
      </c>
      <c r="C209" s="170"/>
      <c r="D209" s="170">
        <f>SUM(D210:D215)</f>
        <v>-100197.706621673</v>
      </c>
      <c r="E209" s="170">
        <f t="shared" ref="E209:J209" si="70">SUM(E210:E215)</f>
        <v>-76184.782701135002</v>
      </c>
      <c r="F209" s="170">
        <f t="shared" si="70"/>
        <v>-990117.0636173673</v>
      </c>
      <c r="G209" s="170">
        <f t="shared" si="70"/>
        <v>48547.664829405192</v>
      </c>
      <c r="H209" s="170">
        <f t="shared" si="70"/>
        <v>-60973.844353432913</v>
      </c>
      <c r="I209" s="170">
        <f t="shared" si="70"/>
        <v>-123418.27228271657</v>
      </c>
      <c r="J209" s="170">
        <f t="shared" si="70"/>
        <v>-124949.0387036216</v>
      </c>
      <c r="K209" s="170">
        <f>SUM(K210:K215)</f>
        <v>-153043.96115832051</v>
      </c>
      <c r="L209" s="430"/>
      <c r="M209" s="170">
        <f t="shared" si="68"/>
        <v>-1117951.8881107701</v>
      </c>
      <c r="N209" s="170">
        <f t="shared" si="68"/>
        <v>-462385.11649809161</v>
      </c>
      <c r="O209" s="437"/>
    </row>
    <row r="210" spans="2:16" s="166" customFormat="1" outlineLevel="1">
      <c r="B210" s="165" t="str">
        <f>IF(Sumário!$A$1=FALSE,'PT-ENG'!Q221,'PT-ENG'!R221)</f>
        <v>Atlanta</v>
      </c>
      <c r="C210" s="170"/>
      <c r="D210" s="226">
        <v>-92528.706621673002</v>
      </c>
      <c r="E210" s="226">
        <v>-101175.94077113501</v>
      </c>
      <c r="F210" s="171">
        <v>-990134.11432416749</v>
      </c>
      <c r="G210" s="171">
        <v>-36369.121648094799</v>
      </c>
      <c r="H210" s="171">
        <v>-53728.086653432911</v>
      </c>
      <c r="I210" s="171">
        <v>-112447.00665271658</v>
      </c>
      <c r="J210" s="171">
        <v>-111457.68788362159</v>
      </c>
      <c r="K210" s="171">
        <v>-130447.51203832049</v>
      </c>
      <c r="L210" s="430"/>
      <c r="M210" s="171">
        <f t="shared" si="68"/>
        <v>-1220207.8833650702</v>
      </c>
      <c r="N210" s="171">
        <f t="shared" si="68"/>
        <v>-408080.29322809156</v>
      </c>
      <c r="O210" s="437"/>
    </row>
    <row r="211" spans="2:16" s="166" customFormat="1" outlineLevel="1">
      <c r="B211" s="165" t="str">
        <f>IF(Sumário!$A$1=FALSE,'PT-ENG'!Q222,'PT-ENG'!R222)</f>
        <v>Papa-Terra</v>
      </c>
      <c r="C211" s="170"/>
      <c r="D211" s="171">
        <v>0</v>
      </c>
      <c r="E211" s="171">
        <v>47890</v>
      </c>
      <c r="F211" s="171">
        <v>77675</v>
      </c>
      <c r="G211" s="171">
        <v>80378.090387499993</v>
      </c>
      <c r="H211" s="171">
        <v>0</v>
      </c>
      <c r="I211" s="171">
        <v>0</v>
      </c>
      <c r="J211" s="170">
        <v>0</v>
      </c>
      <c r="K211" s="170">
        <v>0</v>
      </c>
      <c r="L211" s="430"/>
      <c r="M211" s="171">
        <f t="shared" si="68"/>
        <v>205943.09038750001</v>
      </c>
      <c r="N211" s="171">
        <f t="shared" si="68"/>
        <v>0</v>
      </c>
      <c r="O211" s="437"/>
    </row>
    <row r="212" spans="2:16" s="166" customFormat="1" outlineLevel="1">
      <c r="B212" s="165" t="str">
        <f>IF(Sumário!$A$1=FALSE,'PT-ENG'!Q223,'PT-ENG'!R223)</f>
        <v>Parque das Conchas</v>
      </c>
      <c r="C212" s="170"/>
      <c r="D212" s="171">
        <v>0</v>
      </c>
      <c r="E212" s="171">
        <v>0</v>
      </c>
      <c r="F212" s="171">
        <v>0</v>
      </c>
      <c r="G212" s="171">
        <v>0</v>
      </c>
      <c r="H212" s="171">
        <v>0</v>
      </c>
      <c r="I212" s="171">
        <v>0</v>
      </c>
      <c r="J212" s="170">
        <v>0</v>
      </c>
      <c r="K212" s="170">
        <v>0</v>
      </c>
      <c r="L212" s="430"/>
      <c r="M212" s="171">
        <f t="shared" si="68"/>
        <v>0</v>
      </c>
      <c r="N212" s="171">
        <f t="shared" si="68"/>
        <v>0</v>
      </c>
      <c r="O212" s="437"/>
    </row>
    <row r="213" spans="2:16" s="166" customFormat="1" outlineLevel="1">
      <c r="B213" s="165" t="str">
        <f>IF(Sumário!$A$1=FALSE,'PT-ENG'!Q224,'PT-ENG'!R224)</f>
        <v>Peroá</v>
      </c>
      <c r="C213" s="170"/>
      <c r="D213" s="171">
        <v>0</v>
      </c>
      <c r="E213" s="171">
        <v>0</v>
      </c>
      <c r="F213" s="171">
        <v>3116</v>
      </c>
      <c r="G213" s="171">
        <v>0</v>
      </c>
      <c r="H213" s="171">
        <v>0</v>
      </c>
      <c r="I213" s="171">
        <v>0</v>
      </c>
      <c r="J213" s="170">
        <v>0</v>
      </c>
      <c r="K213" s="170">
        <v>0</v>
      </c>
      <c r="L213" s="430"/>
      <c r="M213" s="171">
        <f t="shared" si="68"/>
        <v>3116</v>
      </c>
      <c r="N213" s="171">
        <f t="shared" si="68"/>
        <v>0</v>
      </c>
      <c r="O213" s="437"/>
    </row>
    <row r="214" spans="2:16" s="166" customFormat="1" outlineLevel="1">
      <c r="B214" s="165" t="str">
        <f>IF(Sumário!$A$1=FALSE,'PT-ENG'!Q225,'PT-ENG'!R225)</f>
        <v>Manati</v>
      </c>
      <c r="C214" s="170"/>
      <c r="D214" s="226">
        <v>-7669</v>
      </c>
      <c r="E214" s="226">
        <v>-9891</v>
      </c>
      <c r="F214" s="171">
        <v>-80812.87861</v>
      </c>
      <c r="G214" s="171">
        <v>-3915.8228600000002</v>
      </c>
      <c r="H214" s="171">
        <v>-8687.6589000000004</v>
      </c>
      <c r="I214" s="171">
        <v>-10971.26563</v>
      </c>
      <c r="J214" s="171">
        <v>-13491.35082</v>
      </c>
      <c r="K214" s="171">
        <v>-11310.044680000001</v>
      </c>
      <c r="L214" s="430"/>
      <c r="M214" s="171">
        <f t="shared" si="68"/>
        <v>-102288.70147</v>
      </c>
      <c r="N214" s="171">
        <f t="shared" si="68"/>
        <v>-44460.320029999995</v>
      </c>
      <c r="O214" s="437"/>
    </row>
    <row r="215" spans="2:16" s="166" customFormat="1" outlineLevel="1">
      <c r="B215" s="165" t="str">
        <f>IF(Sumário!$A$1=FALSE,'PT-ENG'!Q226,'PT-ENG'!R226)</f>
        <v>Pescada</v>
      </c>
      <c r="C215" s="170"/>
      <c r="D215" s="170">
        <v>0</v>
      </c>
      <c r="E215" s="171">
        <v>-13007.841930000001</v>
      </c>
      <c r="F215" s="171">
        <v>38.92931680026097</v>
      </c>
      <c r="G215" s="171">
        <v>8454.5189499999997</v>
      </c>
      <c r="H215" s="171">
        <v>1441.901200000003</v>
      </c>
      <c r="I215" s="170">
        <v>0</v>
      </c>
      <c r="J215" s="170">
        <v>0</v>
      </c>
      <c r="K215" s="167">
        <v>-11286.40444</v>
      </c>
      <c r="L215" s="430"/>
      <c r="M215" s="171">
        <f t="shared" si="68"/>
        <v>-4514.3936631997403</v>
      </c>
      <c r="N215" s="171">
        <f t="shared" si="68"/>
        <v>-9844.5032399999982</v>
      </c>
      <c r="O215" s="437"/>
    </row>
    <row r="216" spans="2:16" s="166" customFormat="1">
      <c r="B216" s="168" t="str">
        <f>IF(Sumário!$A$1=FALSE,'PT-ENG'!Q227,'PT-ENG'!R227)</f>
        <v>Downstream</v>
      </c>
      <c r="C216" s="170"/>
      <c r="D216" s="170">
        <v>0</v>
      </c>
      <c r="E216" s="170">
        <v>0</v>
      </c>
      <c r="F216" s="170">
        <v>1516</v>
      </c>
      <c r="G216" s="170">
        <v>0</v>
      </c>
      <c r="H216" s="170">
        <v>0</v>
      </c>
      <c r="I216" s="170">
        <v>0</v>
      </c>
      <c r="J216" s="170">
        <v>-297542.15700000001</v>
      </c>
      <c r="K216" s="170">
        <v>346840.13681</v>
      </c>
      <c r="L216" s="430"/>
      <c r="M216" s="170">
        <f t="shared" si="68"/>
        <v>1516</v>
      </c>
      <c r="N216" s="170">
        <f t="shared" si="68"/>
        <v>49297.97980999999</v>
      </c>
      <c r="O216" s="437"/>
    </row>
    <row r="217" spans="2:16" s="166" customFormat="1">
      <c r="B217" s="169" t="str">
        <f>IF(Sumário!$A$1=FALSE,'PT-ENG'!Q228,'PT-ENG'!R228)</f>
        <v>Corporativo</v>
      </c>
      <c r="C217" s="170"/>
      <c r="D217" s="170">
        <v>0</v>
      </c>
      <c r="E217" s="170">
        <v>-27501</v>
      </c>
      <c r="F217" s="170">
        <v>48053</v>
      </c>
      <c r="G217" s="170">
        <v>-1142</v>
      </c>
      <c r="H217" s="170">
        <v>2943.0423799999999</v>
      </c>
      <c r="I217" s="170">
        <v>761.16959999999995</v>
      </c>
      <c r="J217" s="170">
        <v>47512.333310000002</v>
      </c>
      <c r="K217" s="170">
        <v>-5145.53413</v>
      </c>
      <c r="L217" s="430"/>
      <c r="M217" s="170">
        <f t="shared" si="68"/>
        <v>19410</v>
      </c>
      <c r="N217" s="170">
        <f t="shared" si="68"/>
        <v>46071.011160000002</v>
      </c>
      <c r="O217" s="437"/>
    </row>
    <row r="218" spans="2:16" s="166" customFormat="1">
      <c r="B218" s="169" t="str">
        <f>IF(Sumário!$A$1=FALSE,'PT-ENG'!Q229,'PT-ENG'!R229)</f>
        <v>Eliminações</v>
      </c>
      <c r="C218" s="170"/>
      <c r="D218" s="170">
        <v>0</v>
      </c>
      <c r="E218" s="170">
        <v>0</v>
      </c>
      <c r="F218" s="170">
        <v>0</v>
      </c>
      <c r="G218" s="170">
        <v>0</v>
      </c>
      <c r="H218" s="170">
        <v>0</v>
      </c>
      <c r="I218" s="170">
        <v>0</v>
      </c>
      <c r="J218" s="170">
        <v>0</v>
      </c>
      <c r="K218" s="170">
        <v>0</v>
      </c>
      <c r="L218" s="430"/>
      <c r="M218" s="170">
        <f t="shared" si="68"/>
        <v>0</v>
      </c>
      <c r="N218" s="170">
        <f t="shared" si="68"/>
        <v>0</v>
      </c>
      <c r="O218" s="437"/>
    </row>
    <row r="219" spans="2:16" s="236" customFormat="1" ht="15" thickBot="1">
      <c r="B219" s="237"/>
      <c r="C219" s="238"/>
      <c r="D219" s="238"/>
      <c r="E219" s="238"/>
      <c r="F219" s="238"/>
      <c r="G219" s="238"/>
      <c r="H219" s="238"/>
      <c r="I219" s="238"/>
      <c r="J219" s="238"/>
      <c r="K219" s="238"/>
      <c r="L219" s="430"/>
      <c r="M219" s="238"/>
      <c r="N219" s="238"/>
      <c r="O219" s="436"/>
    </row>
    <row r="220" spans="2:16" s="152" customFormat="1" ht="15" thickBot="1">
      <c r="B220" s="249" t="str">
        <f>IF(Sumário!$A$1=FALSE,'PT-ENG'!Q231,'PT-ENG'!R231)</f>
        <v>EBITDA Ajustado</v>
      </c>
      <c r="C220" s="250"/>
      <c r="D220" s="250">
        <v>1243805.0602406715</v>
      </c>
      <c r="E220" s="250">
        <v>1031322.1826088654</v>
      </c>
      <c r="F220" s="250">
        <v>727370.93598583306</v>
      </c>
      <c r="G220" s="250">
        <v>505247</v>
      </c>
      <c r="H220" s="250">
        <v>1069985.3377377994</v>
      </c>
      <c r="I220" s="250">
        <v>1330208.0151163116</v>
      </c>
      <c r="J220" s="250">
        <f>'2.Profit and loss'!AA53</f>
        <v>1299623.1153575301</v>
      </c>
      <c r="K220" s="250">
        <f>'2.Profit and loss'!AB53</f>
        <v>808107.83004068793</v>
      </c>
      <c r="L220" s="430"/>
      <c r="M220" s="250">
        <f t="shared" ref="M220:N233" si="71">SUMIFS(220:220,$4:$4,M$6)</f>
        <v>3507745.1788353701</v>
      </c>
      <c r="N220" s="250">
        <f t="shared" si="71"/>
        <v>4507924.2982523292</v>
      </c>
      <c r="O220" s="438"/>
    </row>
    <row r="221" spans="2:16" s="166" customFormat="1">
      <c r="B221" s="168" t="str">
        <f>IF(Sumário!$A$1=FALSE,'PT-ENG'!Q232,'PT-ENG'!R232)</f>
        <v>Onshore</v>
      </c>
      <c r="C221" s="170"/>
      <c r="D221" s="170">
        <f t="shared" ref="D221:J221" si="72">SUM(D222:D223)</f>
        <v>618014.33678000001</v>
      </c>
      <c r="E221" s="170">
        <f t="shared" si="72"/>
        <v>578782.71971000009</v>
      </c>
      <c r="F221" s="170">
        <f t="shared" si="72"/>
        <v>533032.07928319974</v>
      </c>
      <c r="G221" s="170">
        <f t="shared" si="72"/>
        <v>619370.49574925308</v>
      </c>
      <c r="H221" s="170">
        <f t="shared" si="72"/>
        <v>555149.20820041362</v>
      </c>
      <c r="I221" s="170">
        <f t="shared" si="72"/>
        <v>452697.24034398096</v>
      </c>
      <c r="J221" s="170">
        <f t="shared" si="72"/>
        <v>437303.88072827097</v>
      </c>
      <c r="K221" s="170">
        <f>SUM(K222:K223)</f>
        <v>320083.63987632649</v>
      </c>
      <c r="L221" s="430"/>
      <c r="M221" s="170">
        <f t="shared" si="71"/>
        <v>2349199.6315224529</v>
      </c>
      <c r="N221" s="170">
        <f t="shared" si="71"/>
        <v>1765233.9691489921</v>
      </c>
      <c r="O221" s="437"/>
    </row>
    <row r="222" spans="2:16" s="166" customFormat="1" outlineLevel="1">
      <c r="B222" s="165" t="str">
        <f>IF(Sumário!$A$1=FALSE,'PT-ENG'!Q233,'PT-ENG'!R233)</f>
        <v>Potiguar</v>
      </c>
      <c r="C222" s="170"/>
      <c r="D222" s="171">
        <v>500104.33678000001</v>
      </c>
      <c r="E222" s="171">
        <v>485022.30033</v>
      </c>
      <c r="F222" s="171">
        <v>448079.07928319974</v>
      </c>
      <c r="G222" s="171">
        <v>496437.96972925303</v>
      </c>
      <c r="H222" s="226">
        <v>457646.85014041356</v>
      </c>
      <c r="I222" s="171">
        <v>366846.73750398098</v>
      </c>
      <c r="J222" s="171">
        <v>349167.73415827099</v>
      </c>
      <c r="K222" s="171">
        <v>238943.90472632647</v>
      </c>
      <c r="L222" s="430"/>
      <c r="M222" s="171">
        <f t="shared" si="71"/>
        <v>1929643.6861224528</v>
      </c>
      <c r="N222" s="171">
        <f t="shared" si="71"/>
        <v>1412605.2265289919</v>
      </c>
      <c r="O222" s="437"/>
    </row>
    <row r="223" spans="2:16" s="166" customFormat="1" outlineLevel="1">
      <c r="B223" s="165" t="str">
        <f>IF(Sumário!$A$1=FALSE,'PT-ENG'!Q234,'PT-ENG'!R234)</f>
        <v>Recôncavo</v>
      </c>
      <c r="C223" s="170"/>
      <c r="D223" s="171">
        <v>117910</v>
      </c>
      <c r="E223" s="171">
        <v>93760.419380000036</v>
      </c>
      <c r="F223" s="171">
        <v>84953</v>
      </c>
      <c r="G223" s="171">
        <v>122932.52601999999</v>
      </c>
      <c r="H223" s="171">
        <v>97502.358060000013</v>
      </c>
      <c r="I223" s="171">
        <v>85850.502839999986</v>
      </c>
      <c r="J223" s="171">
        <v>88136.146570000012</v>
      </c>
      <c r="K223" s="171">
        <v>81139.735150000008</v>
      </c>
      <c r="L223" s="430"/>
      <c r="M223" s="171">
        <f t="shared" si="71"/>
        <v>419555.94540000003</v>
      </c>
      <c r="N223" s="171">
        <f t="shared" si="71"/>
        <v>352628.74262000003</v>
      </c>
      <c r="O223" s="437"/>
    </row>
    <row r="224" spans="2:16" s="166" customFormat="1">
      <c r="B224" s="168" t="str">
        <f>IF(Sumário!$A$1=FALSE,'PT-ENG'!Q235,'PT-ENG'!R235)</f>
        <v>Offshore</v>
      </c>
      <c r="C224" s="170"/>
      <c r="D224" s="170">
        <f t="shared" ref="D224:J224" si="73">SUM(D225:D230)</f>
        <v>677584.66321999999</v>
      </c>
      <c r="E224" s="170">
        <f t="shared" si="73"/>
        <v>372572.69967</v>
      </c>
      <c r="F224" s="170">
        <f t="shared" si="73"/>
        <v>197792</v>
      </c>
      <c r="G224" s="170">
        <f t="shared" si="73"/>
        <v>-97020.211889881728</v>
      </c>
      <c r="H224" s="170">
        <f t="shared" si="73"/>
        <v>461513.22016359458</v>
      </c>
      <c r="I224" s="170">
        <f t="shared" si="73"/>
        <v>795811.25149124709</v>
      </c>
      <c r="J224" s="170">
        <f t="shared" si="73"/>
        <v>834319.7922235732</v>
      </c>
      <c r="K224" s="170">
        <f>SUM(K225:K230)</f>
        <v>513857.84724592505</v>
      </c>
      <c r="L224" s="430"/>
      <c r="M224" s="170">
        <f t="shared" si="71"/>
        <v>1150929.1510001183</v>
      </c>
      <c r="N224" s="170">
        <f t="shared" si="71"/>
        <v>2605502.11112434</v>
      </c>
      <c r="O224" s="437"/>
      <c r="P224" s="422"/>
    </row>
    <row r="225" spans="2:15" s="166" customFormat="1" outlineLevel="1">
      <c r="B225" s="165" t="str">
        <f>IF(Sumário!$A$1=FALSE,'PT-ENG'!Q236,'PT-ENG'!R236)</f>
        <v>Atlanta</v>
      </c>
      <c r="C225" s="170"/>
      <c r="D225" s="226">
        <v>488797</v>
      </c>
      <c r="E225" s="226">
        <v>215362</v>
      </c>
      <c r="F225" s="226">
        <v>234600</v>
      </c>
      <c r="G225" s="171">
        <v>-79285.613609881708</v>
      </c>
      <c r="H225" s="171">
        <v>294635.17010001198</v>
      </c>
      <c r="I225" s="171">
        <v>576793.36117105454</v>
      </c>
      <c r="J225" s="171">
        <v>511685.68123486842</v>
      </c>
      <c r="K225" s="171">
        <v>399035.50090018241</v>
      </c>
      <c r="L225" s="430"/>
      <c r="M225" s="171">
        <f t="shared" si="71"/>
        <v>859473.38639011828</v>
      </c>
      <c r="N225" s="171">
        <f t="shared" si="71"/>
        <v>1782149.7134061174</v>
      </c>
      <c r="O225" s="437"/>
    </row>
    <row r="226" spans="2:15" s="166" customFormat="1" outlineLevel="1">
      <c r="B226" s="165" t="str">
        <f>IF(Sumário!$A$1=FALSE,'PT-ENG'!Q237,'PT-ENG'!R237)</f>
        <v>Papa-Terra</v>
      </c>
      <c r="C226" s="170"/>
      <c r="D226" s="171">
        <v>90558</v>
      </c>
      <c r="E226" s="171">
        <v>150705</v>
      </c>
      <c r="F226" s="171">
        <v>-38176</v>
      </c>
      <c r="G226" s="171">
        <v>-18341</v>
      </c>
      <c r="H226" s="226">
        <v>16655.221163582719</v>
      </c>
      <c r="I226" s="171">
        <v>127028.38930015007</v>
      </c>
      <c r="J226" s="171">
        <v>132913.54587534105</v>
      </c>
      <c r="K226" s="171">
        <v>98113.867045742751</v>
      </c>
      <c r="L226" s="430"/>
      <c r="M226" s="171">
        <f t="shared" si="71"/>
        <v>184746</v>
      </c>
      <c r="N226" s="171">
        <f t="shared" si="71"/>
        <v>374711.0233848166</v>
      </c>
      <c r="O226" s="437"/>
    </row>
    <row r="227" spans="2:15" s="166" customFormat="1" outlineLevel="1">
      <c r="B227" s="165" t="str">
        <f>IF(Sumário!$A$1=FALSE,'PT-ENG'!Q238,'PT-ENG'!R238)</f>
        <v>Parque das Conchas</v>
      </c>
      <c r="C227" s="170"/>
      <c r="D227" s="171">
        <v>0</v>
      </c>
      <c r="E227" s="171">
        <v>0</v>
      </c>
      <c r="F227" s="171">
        <v>0</v>
      </c>
      <c r="G227" s="171">
        <v>0</v>
      </c>
      <c r="H227" s="171">
        <v>152087.55228999991</v>
      </c>
      <c r="I227" s="171">
        <v>57507.312530042451</v>
      </c>
      <c r="J227" s="171">
        <v>154997.75494336378</v>
      </c>
      <c r="K227" s="171">
        <v>-7059.2712100000099</v>
      </c>
      <c r="L227" s="430"/>
      <c r="M227" s="171">
        <f t="shared" si="71"/>
        <v>0</v>
      </c>
      <c r="N227" s="171">
        <f t="shared" si="71"/>
        <v>357533.34855340607</v>
      </c>
      <c r="O227" s="437"/>
    </row>
    <row r="228" spans="2:15" s="166" customFormat="1" outlineLevel="1">
      <c r="B228" s="165" t="str">
        <f>IF(Sumário!$A$1=FALSE,'PT-ENG'!Q239,'PT-ENG'!R239)</f>
        <v>Peroá</v>
      </c>
      <c r="C228" s="170"/>
      <c r="D228" s="171">
        <v>66901</v>
      </c>
      <c r="E228" s="171">
        <v>50098</v>
      </c>
      <c r="F228" s="171">
        <v>39290</v>
      </c>
      <c r="G228" s="171">
        <v>32830.835779999994</v>
      </c>
      <c r="H228" s="171">
        <v>36725.402979999992</v>
      </c>
      <c r="I228" s="171">
        <v>26176.288159999971</v>
      </c>
      <c r="J228" s="171">
        <v>19134.909850000055</v>
      </c>
      <c r="K228" s="171">
        <v>18932.376440000022</v>
      </c>
      <c r="L228" s="430"/>
      <c r="M228" s="171">
        <f t="shared" si="71"/>
        <v>189119.83577999999</v>
      </c>
      <c r="N228" s="171">
        <f t="shared" si="71"/>
        <v>100968.97743000004</v>
      </c>
      <c r="O228" s="437"/>
    </row>
    <row r="229" spans="2:15" s="166" customFormat="1" outlineLevel="1">
      <c r="B229" s="165" t="str">
        <f>IF(Sumário!$A$1=FALSE,'PT-ENG'!Q240,'PT-ENG'!R240)</f>
        <v>Manati</v>
      </c>
      <c r="C229" s="170"/>
      <c r="D229" s="226">
        <v>30435</v>
      </c>
      <c r="E229" s="226">
        <v>-34011</v>
      </c>
      <c r="F229" s="226">
        <v>-36341</v>
      </c>
      <c r="G229" s="171">
        <v>-40506.87174000001</v>
      </c>
      <c r="H229" s="171">
        <v>-26416.168329999993</v>
      </c>
      <c r="I229" s="171">
        <v>-6985.3723600000003</v>
      </c>
      <c r="J229" s="171">
        <v>26535.160570000004</v>
      </c>
      <c r="K229" s="171">
        <v>23254.495209999957</v>
      </c>
      <c r="L229" s="430"/>
      <c r="M229" s="171">
        <f t="shared" si="71"/>
        <v>-80423.871740000002</v>
      </c>
      <c r="N229" s="171">
        <f t="shared" si="71"/>
        <v>16388.115089999967</v>
      </c>
      <c r="O229" s="437"/>
    </row>
    <row r="230" spans="2:15" s="166" customFormat="1" outlineLevel="1">
      <c r="B230" s="165" t="str">
        <f>IF(Sumário!$A$1=FALSE,'PT-ENG'!Q241,'PT-ENG'!R241)</f>
        <v>Pescada</v>
      </c>
      <c r="C230" s="170"/>
      <c r="D230" s="171">
        <v>893.66322000000093</v>
      </c>
      <c r="E230" s="171">
        <v>-9581.3003300000018</v>
      </c>
      <c r="F230" s="171">
        <v>-1581</v>
      </c>
      <c r="G230" s="171">
        <v>8282.4376799999991</v>
      </c>
      <c r="H230" s="171">
        <v>-12173.95804</v>
      </c>
      <c r="I230" s="171">
        <v>15291.27269</v>
      </c>
      <c r="J230" s="171">
        <v>-10947.260250000001</v>
      </c>
      <c r="K230" s="171">
        <v>-18419.12114000001</v>
      </c>
      <c r="L230" s="430"/>
      <c r="M230" s="171">
        <f t="shared" si="71"/>
        <v>-1986.1994300000024</v>
      </c>
      <c r="N230" s="171">
        <f t="shared" si="71"/>
        <v>-26249.066740000009</v>
      </c>
      <c r="O230" s="437"/>
    </row>
    <row r="231" spans="2:15" s="166" customFormat="1">
      <c r="B231" s="168" t="str">
        <f>IF(Sumário!$A$1=FALSE,'PT-ENG'!Q242,'PT-ENG'!R242)</f>
        <v>Downstream</v>
      </c>
      <c r="C231" s="170"/>
      <c r="D231" s="170">
        <v>59193</v>
      </c>
      <c r="E231" s="170">
        <v>51871</v>
      </c>
      <c r="F231" s="170">
        <v>55053</v>
      </c>
      <c r="G231" s="170">
        <v>7881</v>
      </c>
      <c r="H231" s="170">
        <v>75798.414411276724</v>
      </c>
      <c r="I231" s="170">
        <v>104496.54292315038</v>
      </c>
      <c r="J231" s="170">
        <v>45862.647174204481</v>
      </c>
      <c r="K231" s="170">
        <v>21482.664455966016</v>
      </c>
      <c r="L231" s="430"/>
      <c r="M231" s="170">
        <f t="shared" si="71"/>
        <v>173998</v>
      </c>
      <c r="N231" s="170">
        <f t="shared" si="71"/>
        <v>247640.26896459758</v>
      </c>
      <c r="O231" s="437"/>
    </row>
    <row r="232" spans="2:15" s="166" customFormat="1">
      <c r="B232" s="169" t="str">
        <f>IF(Sumário!$A$1=FALSE,'PT-ENG'!Q243,'PT-ENG'!R243)</f>
        <v>Corporativo</v>
      </c>
      <c r="C232" s="170"/>
      <c r="D232" s="170">
        <f>-68887</f>
        <v>-68887</v>
      </c>
      <c r="E232" s="170">
        <f>24525</f>
        <v>24525</v>
      </c>
      <c r="F232" s="170">
        <v>-47362</v>
      </c>
      <c r="G232" s="170">
        <v>1968</v>
      </c>
      <c r="H232" s="170">
        <v>-10506.518645795164</v>
      </c>
      <c r="I232" s="170">
        <v>-5091</v>
      </c>
      <c r="J232" s="170">
        <v>-1187.8209460470046</v>
      </c>
      <c r="K232" s="170">
        <v>315.77164096938577</v>
      </c>
      <c r="L232" s="430"/>
      <c r="M232" s="170">
        <f t="shared" si="71"/>
        <v>-89756</v>
      </c>
      <c r="N232" s="170">
        <f t="shared" si="71"/>
        <v>-16469.567950872784</v>
      </c>
      <c r="O232" s="437"/>
    </row>
    <row r="233" spans="2:15" s="166" customFormat="1">
      <c r="B233" s="169" t="str">
        <f>IF(Sumário!$A$1=FALSE,'PT-ENG'!Q244,'PT-ENG'!R244)</f>
        <v>Eliminações</v>
      </c>
      <c r="C233" s="170"/>
      <c r="D233" s="170">
        <v>-42100</v>
      </c>
      <c r="E233" s="170">
        <v>3570</v>
      </c>
      <c r="F233" s="170">
        <v>-11144</v>
      </c>
      <c r="G233" s="170">
        <v>-26952</v>
      </c>
      <c r="H233" s="170">
        <v>-11969.639121690045</v>
      </c>
      <c r="I233" s="170">
        <v>-17706</v>
      </c>
      <c r="J233" s="170">
        <v>-16675.3838224758</v>
      </c>
      <c r="K233" s="170">
        <v>-47632.112931135343</v>
      </c>
      <c r="L233" s="430"/>
      <c r="M233" s="170">
        <f t="shared" si="71"/>
        <v>-76626</v>
      </c>
      <c r="N233" s="170">
        <f t="shared" si="71"/>
        <v>-93983.135875301188</v>
      </c>
      <c r="O233" s="437"/>
    </row>
    <row r="234" spans="2:15" s="236" customFormat="1" ht="13.5" thickBot="1">
      <c r="B234" s="237"/>
      <c r="C234" s="238"/>
      <c r="D234" s="238"/>
      <c r="E234" s="238"/>
      <c r="F234" s="238"/>
      <c r="G234" s="238"/>
      <c r="H234" s="238"/>
      <c r="I234" s="238"/>
      <c r="J234" s="238"/>
      <c r="K234" s="238"/>
      <c r="L234" s="431"/>
      <c r="M234" s="238"/>
      <c r="N234" s="238"/>
      <c r="O234" s="436"/>
    </row>
    <row r="235" spans="2:15" s="152" customFormat="1" ht="15" thickBot="1">
      <c r="B235" s="172" t="str">
        <f>IF(Sumário!$A$1=FALSE,'PT-ENG'!Q246,'PT-ENG'!R246)</f>
        <v>Margem EBITDA Ajustada (%)</v>
      </c>
      <c r="C235" s="173"/>
      <c r="D235" s="175">
        <f t="shared" ref="D235:M235" si="74">IF(D220&lt;0,"-",IFERROR(D220/D8,"-"))</f>
        <v>0.44050919297630931</v>
      </c>
      <c r="E235" s="175">
        <f t="shared" si="74"/>
        <v>0.32958896934249032</v>
      </c>
      <c r="F235" s="175">
        <f t="shared" si="74"/>
        <v>0.33160166661765683</v>
      </c>
      <c r="G235" s="175">
        <f t="shared" si="74"/>
        <v>0.25913321468125133</v>
      </c>
      <c r="H235" s="175">
        <f t="shared" si="74"/>
        <v>0.37225698947743774</v>
      </c>
      <c r="I235" s="175">
        <f t="shared" si="74"/>
        <v>0.42331348370905653</v>
      </c>
      <c r="J235" s="175">
        <f t="shared" si="74"/>
        <v>0.42490242076869161</v>
      </c>
      <c r="K235" s="175">
        <f t="shared" ref="K235:K248" si="75">IF(K220&lt;0,"-",IFERROR(K220/K8,"-"))</f>
        <v>0.31719581847956957</v>
      </c>
      <c r="L235" s="432"/>
      <c r="M235" s="175">
        <f t="shared" si="74"/>
        <v>0.34744102446028285</v>
      </c>
      <c r="N235" s="175">
        <f>IF(N220&lt;0,"-",IFERROR(N220/N8,"-"))</f>
        <v>0.38784545044933294</v>
      </c>
      <c r="O235" s="438"/>
    </row>
    <row r="236" spans="2:15" s="166" customFormat="1">
      <c r="B236" s="168" t="str">
        <f>IF(Sumário!$A$1=FALSE,'PT-ENG'!Q247,'PT-ENG'!R247)</f>
        <v>Onshore</v>
      </c>
      <c r="C236" s="170"/>
      <c r="D236" s="176">
        <f t="shared" ref="D236:N236" si="76">IF(D221&lt;0,"-",IFERROR(D221/D9,"-"))</f>
        <v>0.58651388630337931</v>
      </c>
      <c r="E236" s="176">
        <f t="shared" si="76"/>
        <v>0.51954519855178638</v>
      </c>
      <c r="F236" s="176">
        <f t="shared" si="76"/>
        <v>0.50300065225150281</v>
      </c>
      <c r="G236" s="176">
        <f t="shared" si="76"/>
        <v>0.5727044838699179</v>
      </c>
      <c r="H236" s="176">
        <f t="shared" si="76"/>
        <v>0.522763256642652</v>
      </c>
      <c r="I236" s="176">
        <f t="shared" si="76"/>
        <v>0.48469208824592064</v>
      </c>
      <c r="J236" s="176">
        <f t="shared" si="76"/>
        <v>0.46826162795451315</v>
      </c>
      <c r="K236" s="176">
        <f t="shared" si="75"/>
        <v>0.42387355089720069</v>
      </c>
      <c r="L236" s="433"/>
      <c r="M236" s="176">
        <f t="shared" si="76"/>
        <v>0.54519528080157209</v>
      </c>
      <c r="N236" s="176">
        <f t="shared" si="76"/>
        <v>0.47903642146647579</v>
      </c>
      <c r="O236" s="437"/>
    </row>
    <row r="237" spans="2:15" s="166" customFormat="1" outlineLevel="1">
      <c r="B237" s="165" t="str">
        <f>IF(Sumário!$A$1=FALSE,'PT-ENG'!Q248,'PT-ENG'!R248)</f>
        <v>Potiguar</v>
      </c>
      <c r="C237" s="170"/>
      <c r="D237" s="177">
        <f t="shared" ref="D237:N237" si="77">IF(D222&lt;0,"-",IFERROR(D222/D10,"-"))</f>
        <v>0.61704106174536588</v>
      </c>
      <c r="E237" s="177">
        <f t="shared" si="77"/>
        <v>0.55475529131264889</v>
      </c>
      <c r="F237" s="177">
        <f t="shared" si="77"/>
        <v>0.53593425357339652</v>
      </c>
      <c r="G237" s="177">
        <f t="shared" si="77"/>
        <v>0.58036679681638825</v>
      </c>
      <c r="H237" s="177">
        <f t="shared" si="77"/>
        <v>0.54949329840740335</v>
      </c>
      <c r="I237" s="177">
        <f t="shared" si="77"/>
        <v>0.50691461021454343</v>
      </c>
      <c r="J237" s="177">
        <f t="shared" si="77"/>
        <v>0.48457330798571335</v>
      </c>
      <c r="K237" s="177">
        <f t="shared" si="75"/>
        <v>0.42494689636916133</v>
      </c>
      <c r="L237" s="433"/>
      <c r="M237" s="177">
        <f t="shared" si="77"/>
        <v>0.57153543589972122</v>
      </c>
      <c r="N237" s="177">
        <f t="shared" si="77"/>
        <v>0.49750191522515591</v>
      </c>
      <c r="O237" s="437"/>
    </row>
    <row r="238" spans="2:15" s="166" customFormat="1" outlineLevel="1">
      <c r="B238" s="165" t="str">
        <f>IF(Sumário!$A$1=FALSE,'PT-ENG'!Q249,'PT-ENG'!R249)</f>
        <v>Recôncavo</v>
      </c>
      <c r="C238" s="170"/>
      <c r="D238" s="177">
        <f t="shared" ref="D238:N238" si="78">IF(D223&lt;0,"-",IFERROR(D223/D11,"-"))</f>
        <v>0.48478743524381218</v>
      </c>
      <c r="E238" s="177">
        <f t="shared" si="78"/>
        <v>0.39112719916618094</v>
      </c>
      <c r="F238" s="177">
        <f t="shared" si="78"/>
        <v>0.37987589396726296</v>
      </c>
      <c r="G238" s="177">
        <f t="shared" si="78"/>
        <v>0.54371586540290229</v>
      </c>
      <c r="H238" s="177">
        <f t="shared" si="78"/>
        <v>0.42559050043867502</v>
      </c>
      <c r="I238" s="177">
        <f t="shared" si="78"/>
        <v>0.40822123355208068</v>
      </c>
      <c r="J238" s="177">
        <f t="shared" si="78"/>
        <v>0.41316301235317959</v>
      </c>
      <c r="K238" s="177">
        <f t="shared" si="75"/>
        <v>0.42074397746901582</v>
      </c>
      <c r="L238" s="433"/>
      <c r="M238" s="177">
        <f t="shared" si="78"/>
        <v>0.4498443967742124</v>
      </c>
      <c r="N238" s="177">
        <f t="shared" si="78"/>
        <v>0.41703001263787015</v>
      </c>
      <c r="O238" s="437"/>
    </row>
    <row r="239" spans="2:15" s="166" customFormat="1">
      <c r="B239" s="168" t="str">
        <f>IF(Sumário!$A$1=FALSE,'PT-ENG'!Q250,'PT-ENG'!R250)</f>
        <v>Offshore</v>
      </c>
      <c r="C239" s="170"/>
      <c r="D239" s="176">
        <f t="shared" ref="D239:N239" si="79">IF(D224&lt;0,"-",IFERROR(D224/D12,"-"))</f>
        <v>0.56530851581716035</v>
      </c>
      <c r="E239" s="176">
        <f t="shared" si="79"/>
        <v>0.30941669172647573</v>
      </c>
      <c r="F239" s="176">
        <f t="shared" si="79"/>
        <v>0.44625698889453658</v>
      </c>
      <c r="G239" s="176" t="str">
        <f t="shared" si="79"/>
        <v>-</v>
      </c>
      <c r="H239" s="176">
        <f t="shared" si="79"/>
        <v>0.39868008680757971</v>
      </c>
      <c r="I239" s="176">
        <f t="shared" si="79"/>
        <v>0.51493555991126161</v>
      </c>
      <c r="J239" s="176">
        <f t="shared" si="79"/>
        <v>0.54507551291134149</v>
      </c>
      <c r="K239" s="176">
        <f t="shared" si="75"/>
        <v>0.45138680483728222</v>
      </c>
      <c r="L239" s="433"/>
      <c r="M239" s="176">
        <f t="shared" si="79"/>
        <v>0.37879888964675906</v>
      </c>
      <c r="N239" s="176">
        <f t="shared" si="79"/>
        <v>0.48500546382280391</v>
      </c>
      <c r="O239" s="437"/>
    </row>
    <row r="240" spans="2:15" s="166" customFormat="1" outlineLevel="1">
      <c r="B240" s="165" t="str">
        <f>IF(Sumário!$A$1=FALSE,'PT-ENG'!Q251,'PT-ENG'!R251)</f>
        <v>Atlanta</v>
      </c>
      <c r="C240" s="170"/>
      <c r="D240" s="177">
        <f t="shared" ref="D240:N240" si="80">IF(D225&lt;0,"-",IFERROR(D225/D13,"-"))</f>
        <v>0.64984867780158551</v>
      </c>
      <c r="E240" s="177">
        <f t="shared" si="80"/>
        <v>0.38891189859659731</v>
      </c>
      <c r="F240" s="177">
        <f t="shared" si="80"/>
        <v>0.55499207892535884</v>
      </c>
      <c r="G240" s="177" t="str">
        <f t="shared" si="80"/>
        <v>-</v>
      </c>
      <c r="H240" s="177">
        <f t="shared" si="80"/>
        <v>0.5242553386345935</v>
      </c>
      <c r="I240" s="177">
        <f t="shared" si="80"/>
        <v>0.65005812189952339</v>
      </c>
      <c r="J240" s="177">
        <f t="shared" si="80"/>
        <v>0.67642041564251565</v>
      </c>
      <c r="K240" s="177">
        <f t="shared" si="75"/>
        <v>0.58516480276682992</v>
      </c>
      <c r="L240" s="433"/>
      <c r="M240" s="177">
        <f t="shared" si="80"/>
        <v>0.46500890593658833</v>
      </c>
      <c r="N240" s="177">
        <f t="shared" si="80"/>
        <v>0.61715560388294743</v>
      </c>
      <c r="O240" s="437"/>
    </row>
    <row r="241" spans="2:15" s="166" customFormat="1" outlineLevel="1">
      <c r="B241" s="165" t="str">
        <f>IF(Sumário!$A$1=FALSE,'PT-ENG'!Q252,'PT-ENG'!R252)</f>
        <v>Papa-Terra</v>
      </c>
      <c r="C241" s="170"/>
      <c r="D241" s="177">
        <f t="shared" ref="D241:N241" si="81">IF(D226&lt;0,"-",IFERROR(D226/D14,"-"))</f>
        <v>0.33299870930732828</v>
      </c>
      <c r="E241" s="177">
        <f t="shared" si="81"/>
        <v>0.27059301509634354</v>
      </c>
      <c r="F241" s="177" t="str">
        <f t="shared" si="81"/>
        <v>-</v>
      </c>
      <c r="G241" s="177" t="str">
        <f t="shared" si="81"/>
        <v>-</v>
      </c>
      <c r="H241" s="177">
        <f t="shared" si="81"/>
        <v>6.726528609512214E-2</v>
      </c>
      <c r="I241" s="177">
        <f t="shared" si="81"/>
        <v>0.3727128826482668</v>
      </c>
      <c r="J241" s="177">
        <f t="shared" si="81"/>
        <v>0.44248842829919299</v>
      </c>
      <c r="K241" s="177">
        <f t="shared" si="75"/>
        <v>0.3166580424888979</v>
      </c>
      <c r="L241" s="433"/>
      <c r="M241" s="177">
        <f t="shared" si="81"/>
        <v>0.24253589541114548</v>
      </c>
      <c r="N241" s="177">
        <f t="shared" si="81"/>
        <v>0.31261212917113024</v>
      </c>
      <c r="O241" s="437"/>
    </row>
    <row r="242" spans="2:15" s="166" customFormat="1" outlineLevel="1">
      <c r="B242" s="165" t="str">
        <f>IF(Sumário!$A$1=FALSE,'PT-ENG'!Q253,'PT-ENG'!R253)</f>
        <v>Parque das Conchas</v>
      </c>
      <c r="C242" s="170"/>
      <c r="D242" s="177" t="str">
        <f t="shared" ref="D242:N242" si="82">IF(D227&lt;0,"-",IFERROR(D227/D15,"-"))</f>
        <v>-</v>
      </c>
      <c r="E242" s="177" t="str">
        <f t="shared" si="82"/>
        <v>-</v>
      </c>
      <c r="F242" s="177" t="str">
        <f t="shared" si="82"/>
        <v>-</v>
      </c>
      <c r="G242" s="177" t="str">
        <f t="shared" si="82"/>
        <v>-</v>
      </c>
      <c r="H242" s="177">
        <f t="shared" si="82"/>
        <v>0.61987997672712414</v>
      </c>
      <c r="I242" s="177">
        <f t="shared" si="82"/>
        <v>0.3251693083146685</v>
      </c>
      <c r="J242" s="177">
        <f t="shared" si="82"/>
        <v>0.61212223624550788</v>
      </c>
      <c r="K242" s="177" t="str">
        <f t="shared" si="75"/>
        <v>-</v>
      </c>
      <c r="L242" s="433"/>
      <c r="M242" s="177" t="str">
        <f t="shared" si="82"/>
        <v>-</v>
      </c>
      <c r="N242" s="177">
        <f t="shared" si="82"/>
        <v>0.53195450212310935</v>
      </c>
      <c r="O242" s="437"/>
    </row>
    <row r="243" spans="2:15" s="166" customFormat="1" outlineLevel="1">
      <c r="B243" s="165" t="str">
        <f>IF(Sumário!$A$1=FALSE,'PT-ENG'!Q254,'PT-ENG'!R254)</f>
        <v>Peroá</v>
      </c>
      <c r="C243" s="170"/>
      <c r="D243" s="177">
        <f t="shared" ref="D243:N243" si="83">IF(D228&lt;0,"-",IFERROR(D228/D16,"-"))</f>
        <v>0.62258391728784535</v>
      </c>
      <c r="E243" s="177">
        <f t="shared" si="83"/>
        <v>0.55504897503736461</v>
      </c>
      <c r="F243" s="177">
        <f t="shared" si="83"/>
        <v>0.46875932090148775</v>
      </c>
      <c r="G243" s="177">
        <f t="shared" si="83"/>
        <v>0.47575405431254336</v>
      </c>
      <c r="H243" s="177">
        <f t="shared" si="83"/>
        <v>0.37042860292708502</v>
      </c>
      <c r="I243" s="177">
        <f t="shared" si="83"/>
        <v>0.21734623739144315</v>
      </c>
      <c r="J243" s="177">
        <f t="shared" si="83"/>
        <v>0.13605089774536436</v>
      </c>
      <c r="K243" s="177">
        <f t="shared" si="75"/>
        <v>0.24519477979130647</v>
      </c>
      <c r="L243" s="433"/>
      <c r="M243" s="177">
        <f t="shared" si="83"/>
        <v>0.53950892074259194</v>
      </c>
      <c r="N243" s="177">
        <f t="shared" si="83"/>
        <v>0.23081908021896771</v>
      </c>
      <c r="O243" s="437"/>
    </row>
    <row r="244" spans="2:15" s="166" customFormat="1" outlineLevel="1">
      <c r="B244" s="165" t="str">
        <f>IF(Sumário!$A$1=FALSE,'PT-ENG'!Q255,'PT-ENG'!R255)</f>
        <v>Manati</v>
      </c>
      <c r="C244" s="170"/>
      <c r="D244" s="171">
        <f t="shared" ref="D244:E244" si="84">IF(D229&lt;0,"-",IFERROR(D229/D17,"-"))</f>
        <v>0.47710493302271639</v>
      </c>
      <c r="E244" s="177" t="str">
        <f t="shared" si="84"/>
        <v>-</v>
      </c>
      <c r="F244" s="177" t="str">
        <f>IF(F229&lt;0,"-",IFERROR(F229/F17,"-"))</f>
        <v>-</v>
      </c>
      <c r="G244" s="177" t="str">
        <f t="shared" ref="G244:N244" si="85">IF(G229&lt;0,"-",IFERROR(G229/G17,"-"))</f>
        <v>-</v>
      </c>
      <c r="H244" s="177" t="str">
        <f t="shared" si="85"/>
        <v>-</v>
      </c>
      <c r="I244" s="177" t="str">
        <f t="shared" si="85"/>
        <v>-</v>
      </c>
      <c r="J244" s="177">
        <f t="shared" si="85"/>
        <v>0.34512422845780055</v>
      </c>
      <c r="K244" s="177">
        <f t="shared" si="75"/>
        <v>0.33281108527977904</v>
      </c>
      <c r="L244" s="433"/>
      <c r="M244" s="177" t="str">
        <f t="shared" si="85"/>
        <v>-</v>
      </c>
      <c r="N244" s="177">
        <f t="shared" si="85"/>
        <v>0.10005788815547843</v>
      </c>
      <c r="O244" s="437"/>
    </row>
    <row r="245" spans="2:15" s="166" customFormat="1" outlineLevel="1">
      <c r="B245" s="165" t="str">
        <f>IF(Sumário!$A$1=FALSE,'PT-ENG'!Q256,'PT-ENG'!R256)</f>
        <v>Pescada</v>
      </c>
      <c r="C245" s="170"/>
      <c r="D245" s="177">
        <f t="shared" ref="D245:N245" si="86">IF(D230&lt;0,"-",IFERROR(D230/D18,"-"))</f>
        <v>0.27540515068582339</v>
      </c>
      <c r="E245" s="177" t="str">
        <f t="shared" si="86"/>
        <v>-</v>
      </c>
      <c r="F245" s="177" t="str">
        <f t="shared" si="86"/>
        <v>-</v>
      </c>
      <c r="G245" s="177" t="s">
        <v>0</v>
      </c>
      <c r="H245" s="177" t="str">
        <f t="shared" si="86"/>
        <v>-</v>
      </c>
      <c r="I245" s="177" t="s">
        <v>0</v>
      </c>
      <c r="J245" s="177" t="str">
        <f t="shared" si="86"/>
        <v>-</v>
      </c>
      <c r="K245" s="177" t="str">
        <f t="shared" si="75"/>
        <v>-</v>
      </c>
      <c r="L245" s="434"/>
      <c r="M245" s="177" t="str">
        <f t="shared" si="86"/>
        <v>-</v>
      </c>
      <c r="N245" s="177" t="str">
        <f t="shared" si="86"/>
        <v>-</v>
      </c>
      <c r="O245" s="437"/>
    </row>
    <row r="246" spans="2:15" s="166" customFormat="1">
      <c r="B246" s="168" t="str">
        <f>IF(Sumário!$A$1=FALSE,'PT-ENG'!Q257,'PT-ENG'!R257)</f>
        <v>Downstream</v>
      </c>
      <c r="C246" s="170"/>
      <c r="D246" s="176">
        <f t="shared" ref="D246:N246" si="87">IF(D231&lt;0,"-",IFERROR(D231/D19,"-"))</f>
        <v>4.2522912646746541E-2</v>
      </c>
      <c r="E246" s="176">
        <f t="shared" si="87"/>
        <v>3.0641296920136323E-2</v>
      </c>
      <c r="F246" s="176">
        <f t="shared" si="87"/>
        <v>3.5798888617270125E-2</v>
      </c>
      <c r="G246" s="176">
        <f t="shared" si="87"/>
        <v>5.1108452252409996E-3</v>
      </c>
      <c r="H246" s="176">
        <f t="shared" si="87"/>
        <v>5.069754451581069E-2</v>
      </c>
      <c r="I246" s="176">
        <f t="shared" si="87"/>
        <v>7.585519220859202E-2</v>
      </c>
      <c r="J246" s="176">
        <f t="shared" si="87"/>
        <v>3.5346424739822399E-2</v>
      </c>
      <c r="K246" s="176">
        <f t="shared" si="75"/>
        <v>1.7565297310088979E-2</v>
      </c>
      <c r="L246" s="433"/>
      <c r="M246" s="176">
        <f t="shared" si="87"/>
        <v>2.8224764518392641E-2</v>
      </c>
      <c r="N246" s="176">
        <f t="shared" si="87"/>
        <v>4.5916912775466438E-2</v>
      </c>
      <c r="O246" s="437"/>
    </row>
    <row r="247" spans="2:15" s="166" customFormat="1">
      <c r="B247" s="169" t="str">
        <f>IF(Sumário!$A$1=FALSE,'PT-ENG'!Q258,'PT-ENG'!R258)</f>
        <v>Corporativo</v>
      </c>
      <c r="C247" s="170"/>
      <c r="D247" s="176" t="str">
        <f t="shared" ref="D247:N247" si="88">IF(D232&lt;0,"-",IFERROR(D232/D20,"-"))</f>
        <v>-</v>
      </c>
      <c r="E247" s="176" t="str">
        <f t="shared" si="88"/>
        <v>-</v>
      </c>
      <c r="F247" s="176" t="str">
        <f t="shared" si="88"/>
        <v>-</v>
      </c>
      <c r="G247" s="176" t="str">
        <f t="shared" si="88"/>
        <v>-</v>
      </c>
      <c r="H247" s="176" t="str">
        <f t="shared" si="88"/>
        <v>-</v>
      </c>
      <c r="I247" s="176" t="str">
        <f t="shared" si="88"/>
        <v>-</v>
      </c>
      <c r="J247" s="176" t="str">
        <f t="shared" si="88"/>
        <v>-</v>
      </c>
      <c r="K247" s="176" t="str">
        <f t="shared" si="75"/>
        <v>-</v>
      </c>
      <c r="L247" s="433"/>
      <c r="M247" s="176" t="str">
        <f t="shared" si="88"/>
        <v>-</v>
      </c>
      <c r="N247" s="176" t="str">
        <f t="shared" si="88"/>
        <v>-</v>
      </c>
      <c r="O247" s="437"/>
    </row>
    <row r="248" spans="2:15" s="166" customFormat="1">
      <c r="B248" s="169" t="str">
        <f>IF(Sumário!$A$1=FALSE,'PT-ENG'!Q259,'PT-ENG'!R259)</f>
        <v>Eliminações</v>
      </c>
      <c r="C248" s="170"/>
      <c r="D248" s="176" t="str">
        <f t="shared" ref="D248:N248" si="89">IF(D233&lt;0,"-",IFERROR(D233/D21,"-"))</f>
        <v>-</v>
      </c>
      <c r="E248" s="176" t="s">
        <v>0</v>
      </c>
      <c r="F248" s="176" t="str">
        <f t="shared" si="89"/>
        <v>-</v>
      </c>
      <c r="G248" s="176" t="str">
        <f t="shared" si="89"/>
        <v>-</v>
      </c>
      <c r="H248" s="176" t="str">
        <f t="shared" si="89"/>
        <v>-</v>
      </c>
      <c r="I248" s="176" t="str">
        <f t="shared" si="89"/>
        <v>-</v>
      </c>
      <c r="J248" s="176" t="str">
        <f t="shared" si="89"/>
        <v>-</v>
      </c>
      <c r="K248" s="176" t="str">
        <f t="shared" si="75"/>
        <v>-</v>
      </c>
      <c r="L248" s="433"/>
      <c r="M248" s="176" t="str">
        <f t="shared" si="89"/>
        <v>-</v>
      </c>
      <c r="N248" s="176" t="str">
        <f t="shared" si="89"/>
        <v>-</v>
      </c>
      <c r="O248" s="437"/>
    </row>
    <row r="251" spans="2:15" ht="108">
      <c r="B251" s="8" t="str">
        <f>IF(Sumário!$A$1=FALSE,'PT-ENG'!Q262,'PT-ENG'!R262)</f>
        <v>(1) Para efeitos comparativos, demonstraremos resultados proforma trimestrais, somando os resultados das duas companhias, entre o 1T24 e o 3T24, e incluindo, portanto, os resultados apurados pela Enauta no mês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caso fosse concluída em 1º de janeiro de 2024, assim como os dados quantitativos operacionais não fizeram parte do escopo de revisão dos auditores.</v>
      </c>
    </row>
  </sheetData>
  <mergeCells count="8">
    <mergeCell ref="D5:F5"/>
    <mergeCell ref="S21:AB21"/>
    <mergeCell ref="S12:AE12"/>
    <mergeCell ref="S13:AE13"/>
    <mergeCell ref="S15:AE15"/>
    <mergeCell ref="S16:AE16"/>
    <mergeCell ref="S19:AB19"/>
    <mergeCell ref="S18:AE18"/>
  </mergeCell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11" r:id="rId4" name="Check Box 3">
              <controlPr defaultSize="0" autoFill="0" autoLine="0" autoPict="0" altText="English">
                <anchor moveWithCells="1">
                  <from>
                    <xdr:col>1</xdr:col>
                    <xdr:colOff>1212850</xdr:colOff>
                    <xdr:row>2</xdr:row>
                    <xdr:rowOff>139700</xdr:rowOff>
                  </from>
                  <to>
                    <xdr:col>1</xdr:col>
                    <xdr:colOff>2171700</xdr:colOff>
                    <xdr:row>5</xdr:row>
                    <xdr:rowOff>6350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1F629-42C8-4304-A02F-3E7C6774F862}">
  <sheetPr>
    <tabColor theme="1"/>
  </sheetPr>
  <dimension ref="A1:AG106"/>
  <sheetViews>
    <sheetView showGridLines="0" zoomScale="115" zoomScaleNormal="115" zoomScaleSheetLayoutView="70" workbookViewId="0">
      <pane xSplit="2" ySplit="5" topLeftCell="M46" activePane="bottomRight" state="frozen"/>
      <selection activeCell="G4" sqref="G4"/>
      <selection pane="topRight" activeCell="G4" sqref="G4"/>
      <selection pane="bottomLeft" activeCell="G4" sqref="G4"/>
      <selection pane="bottomRight" activeCell="X62" sqref="X62"/>
    </sheetView>
  </sheetViews>
  <sheetFormatPr defaultColWidth="8.54296875" defaultRowHeight="14.5" outlineLevelCol="1"/>
  <cols>
    <col min="1" max="1" width="3.90625" style="29" customWidth="1"/>
    <col min="2" max="2" width="77.6328125" style="29" bestFit="1" customWidth="1"/>
    <col min="3" max="12" width="12.54296875" style="29" hidden="1" customWidth="1" outlineLevel="1"/>
    <col min="13" max="13" width="12.54296875" style="29" customWidth="1" collapsed="1"/>
    <col min="14" max="15" width="12.54296875" style="29" customWidth="1"/>
    <col min="16" max="18" width="13.08984375" style="29" customWidth="1"/>
    <col min="19" max="19" width="13.36328125" style="29" customWidth="1"/>
    <col min="20" max="24" width="14.36328125" style="29" bestFit="1" customWidth="1"/>
    <col min="25" max="25" width="1.6328125" style="29" bestFit="1" customWidth="1"/>
    <col min="26" max="29" width="13.08984375" style="29" customWidth="1"/>
    <col min="30" max="30" width="14.54296875" style="29" customWidth="1"/>
    <col min="31" max="32" width="11.36328125" style="29" bestFit="1" customWidth="1"/>
    <col min="33" max="33" width="35.08984375" style="29" bestFit="1" customWidth="1"/>
    <col min="34" max="16384" width="8.54296875" style="29"/>
  </cols>
  <sheetData>
    <row r="1" spans="1:33">
      <c r="A1" s="283" t="b">
        <v>0</v>
      </c>
    </row>
    <row r="2" spans="1:33" ht="23.5">
      <c r="B2" s="426" t="str">
        <f>IF(Sumário!$A$1=FALSE,'PT-ENG'!T15,'PT-ENG'!U15)</f>
        <v>Demonstração de Fluxo de Caixa¹</v>
      </c>
    </row>
    <row r="3" spans="1:33">
      <c r="B3" s="3"/>
    </row>
    <row r="4" spans="1:33" ht="31.75" customHeight="1">
      <c r="B4" s="26"/>
      <c r="C4" s="30"/>
      <c r="D4" s="30"/>
      <c r="E4" s="30"/>
      <c r="F4" s="30"/>
      <c r="G4" s="30"/>
      <c r="H4" s="30"/>
      <c r="I4" s="30"/>
      <c r="J4" s="30"/>
      <c r="K4" s="30"/>
      <c r="L4" s="30"/>
      <c r="M4" s="30"/>
      <c r="N4" s="30"/>
      <c r="O4" s="30"/>
      <c r="P4" s="30"/>
      <c r="Q4" s="30"/>
      <c r="R4" s="30"/>
      <c r="S4" s="30"/>
      <c r="T4" s="30"/>
      <c r="U4" s="30"/>
      <c r="V4" s="30"/>
      <c r="W4" s="30"/>
      <c r="X4" s="30"/>
    </row>
    <row r="5" spans="1:33" s="178" customFormat="1" ht="15.5">
      <c r="B5" s="397" t="str">
        <f>IF(Sumário!$A$1=FALSE,'PT-ENG'!T17,'PT-ENG'!U17)</f>
        <v>(em milhares de reais)</v>
      </c>
      <c r="C5" s="162" t="str">
        <f>IF(Sumário!$A$1=FALSE,'PT-ENG'!D8,'PT-ENG'!D9)</f>
        <v>3T20</v>
      </c>
      <c r="D5" s="162" t="str">
        <f>IF(Sumário!$A$1=FALSE,'PT-ENG'!E8,'PT-ENG'!E9)</f>
        <v>4T20</v>
      </c>
      <c r="E5" s="162" t="str">
        <f>IF(Sumário!$A$1=FALSE,'PT-ENG'!F8,'PT-ENG'!F9)</f>
        <v>1T21</v>
      </c>
      <c r="F5" s="162" t="str">
        <f>IF(Sumário!$A$1=FALSE,'PT-ENG'!G8,'PT-ENG'!G9)</f>
        <v>2T21</v>
      </c>
      <c r="G5" s="162" t="str">
        <f>IF(Sumário!$A$1=FALSE,'PT-ENG'!H8,'PT-ENG'!H9)</f>
        <v>3T21</v>
      </c>
      <c r="H5" s="162" t="str">
        <f>IF(Sumário!$A$1=FALSE,'PT-ENG'!I8,'PT-ENG'!I9)</f>
        <v>4T21</v>
      </c>
      <c r="I5" s="162" t="str">
        <f>IF(Sumário!$A$1=FALSE,'PT-ENG'!J8,'PT-ENG'!J9)</f>
        <v>1T22</v>
      </c>
      <c r="J5" s="162" t="str">
        <f>IF(Sumário!$A$1=FALSE,'PT-ENG'!K8,'PT-ENG'!K9)</f>
        <v>2T22</v>
      </c>
      <c r="K5" s="162" t="str">
        <f>IF(Sumário!$A$1=FALSE,'PT-ENG'!L8,'PT-ENG'!L9)</f>
        <v>3T22</v>
      </c>
      <c r="L5" s="162" t="str">
        <f>IF(Sumário!$A$1=FALSE,'PT-ENG'!M8,'PT-ENG'!M9)</f>
        <v>4T22</v>
      </c>
      <c r="M5" s="162" t="str">
        <f>IF(Sumário!$A$1=FALSE,'PT-ENG'!N8,'PT-ENG'!N9)</f>
        <v>1T23</v>
      </c>
      <c r="N5" s="162" t="str">
        <f>IF(Sumário!$A$1=FALSE,'PT-ENG'!O8,'PT-ENG'!O9)</f>
        <v>2T23</v>
      </c>
      <c r="O5" s="162" t="str">
        <f>IF(Sumário!$A$1=FALSE,'PT-ENG'!P8,'PT-ENG'!P9)</f>
        <v>3T23</v>
      </c>
      <c r="P5" s="162" t="str">
        <f>IF(Sumário!$A$1=FALSE,'PT-ENG'!Q8,'PT-ENG'!Q9)</f>
        <v>4T23</v>
      </c>
      <c r="Q5" s="162" t="str">
        <f>IF(Sumário!$A$1=FALSE,'PT-ENG'!R8,'PT-ENG'!R9)</f>
        <v>1T24</v>
      </c>
      <c r="R5" s="162" t="str">
        <f>IF(Sumário!$A$1=FALSE,'PT-ENG'!S8,'PT-ENG'!S9)</f>
        <v>2T24</v>
      </c>
      <c r="S5" s="162" t="str">
        <f>IF(Sumário!$A$1=FALSE,'PT-ENG'!T8,'PT-ENG'!T9)</f>
        <v>3T24</v>
      </c>
      <c r="T5" s="162" t="str">
        <f>IF(Sumário!$A$1=FALSE,'PT-ENG'!U8,'PT-ENG'!U9)</f>
        <v>4T24</v>
      </c>
      <c r="U5" s="162" t="str">
        <f>IF(Sumário!$A$1=FALSE,'PT-ENG'!V8,'PT-ENG'!V9)</f>
        <v>1T25</v>
      </c>
      <c r="V5" s="162" t="str">
        <f>IF(Sumário!$A$1=FALSE,'PT-ENG'!W8,'PT-ENG'!W9)</f>
        <v>2T25</v>
      </c>
      <c r="W5" s="162" t="str">
        <f>IF(Sumário!$A$1=FALSE,'PT-ENG'!X8,'PT-ENG'!X9)</f>
        <v>3T25</v>
      </c>
      <c r="X5" s="162" t="str">
        <f>IF(Sumário!$A$1=FALSE,'PT-ENG'!Y8,'PT-ENG'!Y9)</f>
        <v>4T25</v>
      </c>
      <c r="Z5" s="162">
        <v>2021</v>
      </c>
      <c r="AA5" s="162">
        <v>2022</v>
      </c>
      <c r="AB5" s="162">
        <v>2023</v>
      </c>
      <c r="AC5" s="162">
        <v>2024</v>
      </c>
      <c r="AD5" s="162">
        <v>2025</v>
      </c>
    </row>
    <row r="6" spans="1:33" s="398" customFormat="1" ht="15" thickBot="1">
      <c r="B6" s="400" t="str">
        <f>IF(Sumário!$A$1=FALSE,'PT-ENG'!T18,'PT-ENG'!U18)</f>
        <v>Resultado do período</v>
      </c>
      <c r="C6" s="401">
        <v>-43226</v>
      </c>
      <c r="D6" s="401">
        <v>-147543.27123999997</v>
      </c>
      <c r="E6" s="401">
        <v>-43974</v>
      </c>
      <c r="F6" s="401">
        <v>54286</v>
      </c>
      <c r="G6" s="401">
        <v>-14101</v>
      </c>
      <c r="H6" s="401">
        <v>19779</v>
      </c>
      <c r="I6" s="401">
        <v>-335175</v>
      </c>
      <c r="J6" s="401">
        <v>32088</v>
      </c>
      <c r="K6" s="401">
        <v>469774</v>
      </c>
      <c r="L6" s="401">
        <v>-38971</v>
      </c>
      <c r="M6" s="401">
        <v>16103</v>
      </c>
      <c r="N6" s="401">
        <v>79388</v>
      </c>
      <c r="O6" s="401">
        <v>-77453</v>
      </c>
      <c r="P6" s="401">
        <v>407177</v>
      </c>
      <c r="Q6" s="401">
        <v>-229886</v>
      </c>
      <c r="R6" s="401">
        <v>-363055</v>
      </c>
      <c r="S6" s="401">
        <v>711398</v>
      </c>
      <c r="T6" s="401">
        <f>AC6-(S6+R6+Q6)</f>
        <v>-1028149</v>
      </c>
      <c r="U6" s="401">
        <v>829174</v>
      </c>
      <c r="V6" s="401">
        <v>1049055</v>
      </c>
      <c r="W6" s="401">
        <v>120698</v>
      </c>
      <c r="X6" s="401">
        <f>AD6-SUM(U6:W6)</f>
        <v>-587702</v>
      </c>
      <c r="Z6" s="401">
        <v>15991</v>
      </c>
      <c r="AA6" s="401">
        <f>SUM(I6:L6)</f>
        <v>127716</v>
      </c>
      <c r="AB6" s="401">
        <f>SUM(M6:P6)</f>
        <v>425215</v>
      </c>
      <c r="AC6" s="401">
        <v>-909692</v>
      </c>
      <c r="AD6" s="401">
        <v>1411225</v>
      </c>
      <c r="AE6" s="399"/>
      <c r="AF6" s="399"/>
      <c r="AG6" s="399"/>
    </row>
    <row r="7" spans="1:33" s="398" customFormat="1">
      <c r="B7" s="413" t="str">
        <f>IF(Sumário!$A$1=FALSE,'PT-ENG'!T19,'PT-ENG'!U19)</f>
        <v>Ajustes por:</v>
      </c>
      <c r="C7" s="414"/>
      <c r="D7" s="415"/>
      <c r="E7" s="415"/>
      <c r="F7" s="415"/>
      <c r="G7" s="416"/>
      <c r="H7" s="415"/>
      <c r="I7" s="417"/>
      <c r="J7" s="417"/>
      <c r="K7" s="417"/>
      <c r="L7" s="417"/>
      <c r="M7" s="417"/>
      <c r="N7" s="417"/>
      <c r="O7" s="417"/>
      <c r="P7" s="417"/>
      <c r="Q7" s="417"/>
      <c r="R7" s="417"/>
      <c r="S7" s="417"/>
      <c r="T7" s="417"/>
      <c r="U7" s="417"/>
      <c r="V7" s="417"/>
      <c r="W7" s="417"/>
      <c r="X7" s="417"/>
      <c r="Z7" s="417"/>
      <c r="AA7" s="417"/>
      <c r="AB7" s="417"/>
      <c r="AC7" s="417"/>
      <c r="AD7" s="417"/>
      <c r="AE7" s="399"/>
      <c r="AF7" s="399"/>
      <c r="AG7" s="399"/>
    </row>
    <row r="8" spans="1:33">
      <c r="B8" s="179" t="str">
        <f>IF(Sumário!$A$1=FALSE,'PT-ENG'!T20,'PT-ENG'!U20)</f>
        <v xml:space="preserve">Resultado de aplicações financeiras </v>
      </c>
      <c r="C8" s="9">
        <v>0</v>
      </c>
      <c r="D8" s="5">
        <v>-289</v>
      </c>
      <c r="E8" s="5">
        <v>-23110</v>
      </c>
      <c r="F8" s="5">
        <v>114038</v>
      </c>
      <c r="G8" s="5">
        <v>-75997</v>
      </c>
      <c r="H8" s="5">
        <v>-73587</v>
      </c>
      <c r="I8" s="19">
        <v>227502</v>
      </c>
      <c r="J8" s="38">
        <v>-77852</v>
      </c>
      <c r="K8" s="38">
        <v>-13288</v>
      </c>
      <c r="L8" s="38">
        <v>-19910</v>
      </c>
      <c r="M8" s="38">
        <v>-19364</v>
      </c>
      <c r="N8" s="38">
        <v>-35874</v>
      </c>
      <c r="O8" s="38">
        <v>-93045</v>
      </c>
      <c r="P8" s="38">
        <v>-102259</v>
      </c>
      <c r="Q8" s="38">
        <v>-88755</v>
      </c>
      <c r="R8" s="38">
        <v>-76120</v>
      </c>
      <c r="S8" s="38">
        <v>-59930</v>
      </c>
      <c r="T8" s="38">
        <f t="shared" ref="T8:T22" si="0">AC8-(S8+R8+Q8)</f>
        <v>-232929</v>
      </c>
      <c r="U8" s="38">
        <v>-114811</v>
      </c>
      <c r="V8" s="38">
        <v>-129897</v>
      </c>
      <c r="W8" s="38">
        <v>-130417</v>
      </c>
      <c r="X8" s="38">
        <f t="shared" ref="X8:X73" si="1">AD8-SUM(U8:W8)</f>
        <v>-139643</v>
      </c>
      <c r="Z8" s="39">
        <v>-58656</v>
      </c>
      <c r="AA8" s="38">
        <f>SUM(I8:L8)</f>
        <v>116452</v>
      </c>
      <c r="AB8" s="38">
        <f>SUM(M8:P8)</f>
        <v>-250542</v>
      </c>
      <c r="AC8" s="38">
        <v>-457734</v>
      </c>
      <c r="AD8" s="39">
        <v>-514768</v>
      </c>
      <c r="AE8" s="30"/>
      <c r="AF8" s="30"/>
      <c r="AG8" s="30"/>
    </row>
    <row r="9" spans="1:33">
      <c r="B9" s="179" t="str">
        <f>IF(Sumário!$A$1=FALSE,'PT-ENG'!T21,'PT-ENG'!U21)</f>
        <v>Juros de dívida</v>
      </c>
      <c r="C9" s="9">
        <v>-22</v>
      </c>
      <c r="D9" s="9">
        <v>-25335</v>
      </c>
      <c r="E9" s="9">
        <v>105356</v>
      </c>
      <c r="F9" s="9">
        <v>-85944</v>
      </c>
      <c r="G9" s="9">
        <v>114519</v>
      </c>
      <c r="H9" s="9">
        <v>-5573</v>
      </c>
      <c r="I9" s="9">
        <v>4677</v>
      </c>
      <c r="J9" s="9">
        <v>6699</v>
      </c>
      <c r="K9" s="9">
        <v>43616</v>
      </c>
      <c r="L9" s="9">
        <v>24174</v>
      </c>
      <c r="M9" s="9">
        <v>58290</v>
      </c>
      <c r="N9" s="9">
        <v>125923</v>
      </c>
      <c r="O9" s="9">
        <v>306608</v>
      </c>
      <c r="P9" s="9">
        <v>338154</v>
      </c>
      <c r="Q9" s="9">
        <v>308674</v>
      </c>
      <c r="R9" s="9">
        <v>377790</v>
      </c>
      <c r="S9" s="9">
        <v>222133</v>
      </c>
      <c r="T9" s="9">
        <f t="shared" si="0"/>
        <v>474670</v>
      </c>
      <c r="U9" s="9">
        <v>429177</v>
      </c>
      <c r="V9" s="38">
        <v>548717</v>
      </c>
      <c r="W9" s="38">
        <v>635932</v>
      </c>
      <c r="X9" s="38">
        <f t="shared" si="1"/>
        <v>577252</v>
      </c>
      <c r="Z9" s="25">
        <v>128357</v>
      </c>
      <c r="AA9" s="19">
        <f>SUM(I9:L9)</f>
        <v>79166</v>
      </c>
      <c r="AB9" s="19">
        <f>SUM(M9:P9)</f>
        <v>828975</v>
      </c>
      <c r="AC9" s="19">
        <v>1383267</v>
      </c>
      <c r="AD9" s="25">
        <v>2191078</v>
      </c>
      <c r="AE9" s="30"/>
      <c r="AF9" s="30"/>
      <c r="AG9" s="30"/>
    </row>
    <row r="10" spans="1:33">
      <c r="B10" s="179" t="str">
        <f>IF(Sumário!$A$1=FALSE,'PT-ENG'!T22,'PT-ENG'!U22)</f>
        <v>Atualização dos depósitos judiciais</v>
      </c>
      <c r="C10" s="9"/>
      <c r="D10" s="9"/>
      <c r="E10" s="9"/>
      <c r="F10" s="9"/>
      <c r="G10" s="9"/>
      <c r="H10" s="9"/>
      <c r="I10" s="9"/>
      <c r="J10" s="9"/>
      <c r="K10" s="9"/>
      <c r="L10" s="9"/>
      <c r="M10" s="9"/>
      <c r="N10" s="9"/>
      <c r="O10" s="9"/>
      <c r="P10" s="9"/>
      <c r="Q10" s="9"/>
      <c r="R10" s="9"/>
      <c r="S10" s="9">
        <v>-131</v>
      </c>
      <c r="T10" s="9">
        <f t="shared" si="0"/>
        <v>0</v>
      </c>
      <c r="U10" s="9">
        <v>0</v>
      </c>
      <c r="V10" s="38">
        <v>0</v>
      </c>
      <c r="W10" s="38">
        <v>0</v>
      </c>
      <c r="X10" s="38">
        <f t="shared" si="1"/>
        <v>0</v>
      </c>
      <c r="Z10" s="25"/>
      <c r="AA10" s="19"/>
      <c r="AB10" s="19"/>
      <c r="AC10" s="19">
        <v>-131</v>
      </c>
      <c r="AD10" s="25">
        <v>0</v>
      </c>
      <c r="AE10" s="30"/>
      <c r="AF10" s="30"/>
      <c r="AG10" s="30"/>
    </row>
    <row r="11" spans="1:33">
      <c r="B11" s="179" t="str">
        <f>IF(Sumário!$A$1=FALSE,'PT-ENG'!T23,'PT-ENG'!U23)</f>
        <v>Ajuste a valor presente</v>
      </c>
      <c r="C11" s="9">
        <v>2223</v>
      </c>
      <c r="D11" s="5">
        <v>5180</v>
      </c>
      <c r="E11" s="5">
        <v>0</v>
      </c>
      <c r="F11" s="5">
        <v>0</v>
      </c>
      <c r="G11" s="5">
        <v>83</v>
      </c>
      <c r="H11" s="5">
        <v>-358</v>
      </c>
      <c r="I11" s="19">
        <v>1731</v>
      </c>
      <c r="J11" s="19">
        <v>7453</v>
      </c>
      <c r="K11" s="19">
        <v>-752.02210000000196</v>
      </c>
      <c r="L11" s="19">
        <v>-10910</v>
      </c>
      <c r="M11" s="19">
        <v>17916</v>
      </c>
      <c r="N11" s="19">
        <v>7454</v>
      </c>
      <c r="O11" s="10">
        <v>-10812</v>
      </c>
      <c r="P11" s="10">
        <v>78119</v>
      </c>
      <c r="Q11" s="10">
        <v>13462</v>
      </c>
      <c r="R11" s="10">
        <v>-18174</v>
      </c>
      <c r="S11" s="10">
        <v>-32776</v>
      </c>
      <c r="T11" s="10">
        <f t="shared" si="0"/>
        <v>24874</v>
      </c>
      <c r="U11" s="10">
        <v>131108</v>
      </c>
      <c r="V11" s="38">
        <v>-88056</v>
      </c>
      <c r="W11" s="38">
        <v>-19940</v>
      </c>
      <c r="X11" s="38">
        <f t="shared" si="1"/>
        <v>1806</v>
      </c>
      <c r="Z11" s="16">
        <v>-275</v>
      </c>
      <c r="AA11" s="10">
        <f>SUM(I11:L11)</f>
        <v>-2478.022100000002</v>
      </c>
      <c r="AB11" s="10">
        <f>SUM(M11:P11)</f>
        <v>92677</v>
      </c>
      <c r="AC11" s="10">
        <v>-12614</v>
      </c>
      <c r="AD11" s="25">
        <v>24918</v>
      </c>
      <c r="AE11" s="30"/>
      <c r="AF11" s="30"/>
      <c r="AG11" s="30"/>
    </row>
    <row r="12" spans="1:33">
      <c r="B12" s="179" t="str">
        <f>IF(Sumário!$A$1=FALSE,'PT-ENG'!T24,'PT-ENG'!U24)</f>
        <v>Derivativos não realizados</v>
      </c>
      <c r="C12" s="9">
        <v>0</v>
      </c>
      <c r="D12" s="5">
        <v>30511</v>
      </c>
      <c r="E12" s="5">
        <v>30259</v>
      </c>
      <c r="F12" s="5">
        <v>92109</v>
      </c>
      <c r="G12" s="5">
        <v>68389</v>
      </c>
      <c r="H12" s="5">
        <v>22513</v>
      </c>
      <c r="I12" s="19">
        <v>252686</v>
      </c>
      <c r="J12" s="19">
        <v>140565</v>
      </c>
      <c r="K12" s="19">
        <v>-237355</v>
      </c>
      <c r="L12" s="19">
        <v>81460</v>
      </c>
      <c r="M12" s="19">
        <v>-73269</v>
      </c>
      <c r="N12" s="19">
        <v>4391</v>
      </c>
      <c r="O12" s="10">
        <v>209854</v>
      </c>
      <c r="P12" s="10">
        <v>-166604</v>
      </c>
      <c r="Q12" s="10">
        <v>117740</v>
      </c>
      <c r="R12" s="10">
        <v>-4196</v>
      </c>
      <c r="S12" s="10">
        <v>75873</v>
      </c>
      <c r="T12" s="10">
        <f t="shared" si="0"/>
        <v>597004</v>
      </c>
      <c r="U12" s="10">
        <v>-315124</v>
      </c>
      <c r="V12" s="38">
        <v>-648722</v>
      </c>
      <c r="W12" s="38">
        <v>-87943</v>
      </c>
      <c r="X12" s="38">
        <f t="shared" si="1"/>
        <v>-114659</v>
      </c>
      <c r="Z12" s="16">
        <v>213270</v>
      </c>
      <c r="AA12" s="10">
        <f>SUM(I12:L12)</f>
        <v>237356</v>
      </c>
      <c r="AB12" s="10">
        <f>SUM(M12:P12)</f>
        <v>-25628</v>
      </c>
      <c r="AC12" s="10">
        <v>786421</v>
      </c>
      <c r="AD12" s="25">
        <v>-1166448</v>
      </c>
      <c r="AE12" s="30"/>
      <c r="AF12" s="30"/>
      <c r="AG12" s="30"/>
    </row>
    <row r="13" spans="1:33">
      <c r="B13" s="179" t="str">
        <f>IF(Sumário!$A$1=FALSE,'PT-ENG'!T25,'PT-ENG'!U25)</f>
        <v>Variação cambial não realizada</v>
      </c>
      <c r="C13" s="9">
        <v>45322</v>
      </c>
      <c r="D13" s="9">
        <v>6326</v>
      </c>
      <c r="E13" s="9">
        <v>-5039</v>
      </c>
      <c r="F13" s="9">
        <v>-2380</v>
      </c>
      <c r="G13" s="9">
        <v>3082</v>
      </c>
      <c r="H13" s="9">
        <v>217</v>
      </c>
      <c r="I13" s="25">
        <v>-66228</v>
      </c>
      <c r="J13" s="25">
        <v>49422</v>
      </c>
      <c r="K13" s="25">
        <v>994</v>
      </c>
      <c r="L13" s="25">
        <v>2463</v>
      </c>
      <c r="M13" s="25">
        <v>-27381</v>
      </c>
      <c r="N13" s="25">
        <v>-198207</v>
      </c>
      <c r="O13" s="16">
        <v>-96413</v>
      </c>
      <c r="P13" s="16">
        <v>233336</v>
      </c>
      <c r="Q13" s="16">
        <v>142392</v>
      </c>
      <c r="R13" s="16">
        <v>133139</v>
      </c>
      <c r="S13" s="16">
        <v>-9180</v>
      </c>
      <c r="T13" s="16">
        <f t="shared" si="0"/>
        <v>830251</v>
      </c>
      <c r="U13" s="16">
        <v>-586140</v>
      </c>
      <c r="V13" s="38">
        <v>-229755</v>
      </c>
      <c r="W13" s="38">
        <v>-364406</v>
      </c>
      <c r="X13" s="38">
        <f t="shared" si="1"/>
        <v>294219</v>
      </c>
      <c r="Z13" s="18">
        <v>-4120</v>
      </c>
      <c r="AA13" s="16">
        <f>SUM(I13:L13)</f>
        <v>-13349</v>
      </c>
      <c r="AB13" s="16">
        <v>-88667</v>
      </c>
      <c r="AC13" s="16">
        <v>1096602</v>
      </c>
      <c r="AD13" s="25">
        <v>-886082</v>
      </c>
      <c r="AE13" s="30"/>
      <c r="AF13" s="30"/>
      <c r="AG13" s="30"/>
    </row>
    <row r="14" spans="1:33">
      <c r="B14" s="179" t="str">
        <f>IF(Sumário!$A$1=FALSE,'PT-ENG'!T26,'PT-ENG'!U26)</f>
        <v xml:space="preserve">Provisões para Contingências constituídas / (revertidas) </v>
      </c>
      <c r="C14" s="9">
        <v>2528</v>
      </c>
      <c r="D14" s="9">
        <v>-2985</v>
      </c>
      <c r="E14" s="9">
        <v>411</v>
      </c>
      <c r="F14" s="9">
        <v>561</v>
      </c>
      <c r="G14" s="9">
        <v>690</v>
      </c>
      <c r="H14" s="9">
        <v>1195</v>
      </c>
      <c r="I14" s="25">
        <v>1906</v>
      </c>
      <c r="J14" s="25">
        <v>-175</v>
      </c>
      <c r="K14" s="25">
        <v>-467.33334999999988</v>
      </c>
      <c r="L14" s="25">
        <v>-799</v>
      </c>
      <c r="M14" s="25">
        <v>-525</v>
      </c>
      <c r="N14" s="25">
        <v>1005</v>
      </c>
      <c r="O14" s="16">
        <v>-826</v>
      </c>
      <c r="P14" s="16">
        <v>-460</v>
      </c>
      <c r="Q14" s="16">
        <v>144</v>
      </c>
      <c r="R14" s="16">
        <v>-144</v>
      </c>
      <c r="S14" s="16">
        <v>100</v>
      </c>
      <c r="T14" s="16">
        <f t="shared" si="0"/>
        <v>252</v>
      </c>
      <c r="U14" s="16">
        <v>486</v>
      </c>
      <c r="V14" s="38">
        <v>12603</v>
      </c>
      <c r="W14" s="38">
        <v>6786</v>
      </c>
      <c r="X14" s="38">
        <f t="shared" si="1"/>
        <v>12163</v>
      </c>
      <c r="Z14" s="16">
        <v>2857</v>
      </c>
      <c r="AA14" s="16">
        <f>SUM(I14:L14)</f>
        <v>464.66665000000012</v>
      </c>
      <c r="AB14" s="16">
        <f>SUM(M14:P14)</f>
        <v>-806</v>
      </c>
      <c r="AC14" s="16">
        <v>352</v>
      </c>
      <c r="AD14" s="25">
        <v>32038</v>
      </c>
      <c r="AE14" s="30"/>
      <c r="AF14" s="30"/>
      <c r="AG14" s="30"/>
    </row>
    <row r="15" spans="1:33">
      <c r="B15" s="179" t="str">
        <f>IF(Sumário!$A$1=FALSE,'PT-ENG'!T27,'PT-ENG'!U27)</f>
        <v>Resultado de alienação de participação em ativos</v>
      </c>
      <c r="C15" s="9"/>
      <c r="D15" s="9"/>
      <c r="E15" s="9"/>
      <c r="F15" s="9"/>
      <c r="G15" s="9"/>
      <c r="H15" s="9"/>
      <c r="I15" s="25"/>
      <c r="J15" s="25"/>
      <c r="K15" s="25"/>
      <c r="L15" s="25"/>
      <c r="M15" s="25"/>
      <c r="N15" s="25"/>
      <c r="O15" s="16"/>
      <c r="P15" s="16"/>
      <c r="Q15" s="16"/>
      <c r="R15" s="16"/>
      <c r="S15" s="16">
        <v>-720319</v>
      </c>
      <c r="T15" s="16">
        <f t="shared" si="0"/>
        <v>0</v>
      </c>
      <c r="U15" s="16">
        <v>0</v>
      </c>
      <c r="V15" s="38">
        <v>0</v>
      </c>
      <c r="W15" s="38">
        <v>0</v>
      </c>
      <c r="X15" s="38">
        <f t="shared" si="1"/>
        <v>-297542.39660000004</v>
      </c>
      <c r="Z15" s="16"/>
      <c r="AA15" s="16"/>
      <c r="AB15" s="16"/>
      <c r="AC15" s="16">
        <v>-720319</v>
      </c>
      <c r="AD15" s="25">
        <v>-297542.39660000004</v>
      </c>
      <c r="AE15" s="30"/>
      <c r="AF15" s="30"/>
      <c r="AG15" s="30"/>
    </row>
    <row r="16" spans="1:33">
      <c r="B16" s="179" t="str">
        <f>IF(Sumário!$A$1=FALSE,'PT-ENG'!T28,'PT-ENG'!U28)</f>
        <v>Constituição / reversão de provisão estimada com crédito de liquidação duvidosa</v>
      </c>
      <c r="C16" s="9"/>
      <c r="D16" s="9"/>
      <c r="E16" s="9"/>
      <c r="F16" s="9"/>
      <c r="G16" s="9"/>
      <c r="H16" s="9"/>
      <c r="I16" s="25"/>
      <c r="J16" s="25"/>
      <c r="K16" s="25"/>
      <c r="L16" s="25"/>
      <c r="M16" s="25">
        <v>0</v>
      </c>
      <c r="N16" s="25">
        <v>0</v>
      </c>
      <c r="O16" s="19">
        <v>0</v>
      </c>
      <c r="P16" s="19">
        <v>0</v>
      </c>
      <c r="Q16" s="19">
        <v>0</v>
      </c>
      <c r="R16" s="19">
        <v>0</v>
      </c>
      <c r="S16" s="19">
        <v>0</v>
      </c>
      <c r="T16" s="19">
        <v>0</v>
      </c>
      <c r="U16" s="19">
        <v>0</v>
      </c>
      <c r="V16" s="19">
        <v>0</v>
      </c>
      <c r="W16" s="19">
        <v>0</v>
      </c>
      <c r="X16" s="38">
        <f>AD16-SUM(U16:W16)</f>
        <v>210129</v>
      </c>
      <c r="Z16" s="16"/>
      <c r="AA16" s="16"/>
      <c r="AB16" s="16"/>
      <c r="AC16" s="16"/>
      <c r="AD16" s="25">
        <v>210129</v>
      </c>
      <c r="AE16" s="30"/>
      <c r="AF16" s="30"/>
      <c r="AG16" s="30"/>
    </row>
    <row r="17" spans="2:33">
      <c r="B17" s="179" t="str">
        <f>IF(Sumário!$A$1=FALSE,'PT-ENG'!T29,'PT-ENG'!U29)</f>
        <v>Baixas, perdas, obsolescência de estoques</v>
      </c>
      <c r="C17" s="9"/>
      <c r="D17" s="9"/>
      <c r="E17" s="9"/>
      <c r="F17" s="9"/>
      <c r="G17" s="9"/>
      <c r="H17" s="9"/>
      <c r="I17" s="25"/>
      <c r="J17" s="25"/>
      <c r="K17" s="25"/>
      <c r="L17" s="25"/>
      <c r="M17" s="25">
        <v>0</v>
      </c>
      <c r="N17" s="25">
        <v>0</v>
      </c>
      <c r="O17" s="19">
        <v>0</v>
      </c>
      <c r="P17" s="19">
        <v>0</v>
      </c>
      <c r="Q17" s="19">
        <v>0</v>
      </c>
      <c r="R17" s="19">
        <v>0</v>
      </c>
      <c r="S17" s="19">
        <v>0</v>
      </c>
      <c r="T17" s="19">
        <v>0</v>
      </c>
      <c r="U17" s="19">
        <v>0</v>
      </c>
      <c r="V17" s="19">
        <v>0</v>
      </c>
      <c r="W17" s="19">
        <v>0</v>
      </c>
      <c r="X17" s="38">
        <f>AD17-SUM(U17:W17)</f>
        <v>169175</v>
      </c>
      <c r="Z17" s="16"/>
      <c r="AA17" s="16"/>
      <c r="AB17" s="16"/>
      <c r="AC17" s="16"/>
      <c r="AD17" s="25">
        <v>169175</v>
      </c>
      <c r="AE17" s="30"/>
      <c r="AF17" s="30"/>
      <c r="AG17" s="30"/>
    </row>
    <row r="18" spans="2:33">
      <c r="B18" s="179" t="str">
        <f>IF(Sumário!$A$1=FALSE,'PT-ENG'!T30,'PT-ENG'!U30)</f>
        <v>Provisão no valor recuperável de ativos</v>
      </c>
      <c r="C18" s="9">
        <v>0</v>
      </c>
      <c r="D18" s="9">
        <v>166755</v>
      </c>
      <c r="E18" s="9">
        <v>0</v>
      </c>
      <c r="F18" s="9">
        <v>-105842</v>
      </c>
      <c r="G18" s="9">
        <v>0</v>
      </c>
      <c r="H18" s="9">
        <v>-54578</v>
      </c>
      <c r="I18" s="25">
        <v>0</v>
      </c>
      <c r="J18" s="25">
        <v>0</v>
      </c>
      <c r="K18" s="25">
        <v>0</v>
      </c>
      <c r="L18" s="25">
        <v>123318</v>
      </c>
      <c r="M18" s="25">
        <v>0</v>
      </c>
      <c r="N18" s="25">
        <v>26500</v>
      </c>
      <c r="O18" s="25">
        <v>0</v>
      </c>
      <c r="P18" s="25">
        <v>16252</v>
      </c>
      <c r="Q18" s="25">
        <v>0</v>
      </c>
      <c r="R18" s="25">
        <v>0</v>
      </c>
      <c r="S18" s="25">
        <v>0</v>
      </c>
      <c r="T18" s="25">
        <f t="shared" si="0"/>
        <v>28705</v>
      </c>
      <c r="U18" s="16">
        <v>0</v>
      </c>
      <c r="V18" s="38">
        <v>0</v>
      </c>
      <c r="W18" s="38">
        <v>0</v>
      </c>
      <c r="X18" s="38">
        <f t="shared" si="1"/>
        <v>0</v>
      </c>
      <c r="Z18" s="25">
        <v>-160420</v>
      </c>
      <c r="AA18" s="25">
        <f>SUM(I18:L18)</f>
        <v>123318</v>
      </c>
      <c r="AB18" s="25">
        <f>SUM(M18:P18)</f>
        <v>42752</v>
      </c>
      <c r="AC18" s="25">
        <v>28705</v>
      </c>
      <c r="AD18" s="25">
        <v>0</v>
      </c>
      <c r="AE18" s="30"/>
      <c r="AF18" s="30"/>
      <c r="AG18" s="30"/>
    </row>
    <row r="19" spans="2:33">
      <c r="B19" s="179" t="str">
        <f>IF(Sumário!$A$1=FALSE,'PT-ENG'!T31,'PT-ENG'!U31)</f>
        <v>Baixa de Imobilizado e intangível</v>
      </c>
      <c r="C19" s="9">
        <v>2732</v>
      </c>
      <c r="D19" s="9">
        <v>171</v>
      </c>
      <c r="E19" s="9">
        <v>806</v>
      </c>
      <c r="F19" s="9">
        <v>4</v>
      </c>
      <c r="G19" s="9">
        <v>1550</v>
      </c>
      <c r="H19" s="9">
        <v>3</v>
      </c>
      <c r="I19" s="25">
        <v>333</v>
      </c>
      <c r="J19" s="25">
        <v>0</v>
      </c>
      <c r="K19" s="45">
        <v>736</v>
      </c>
      <c r="L19" s="45">
        <v>94</v>
      </c>
      <c r="M19" s="25">
        <v>0</v>
      </c>
      <c r="N19" s="45">
        <v>21</v>
      </c>
      <c r="O19" s="16">
        <v>121</v>
      </c>
      <c r="P19" s="16">
        <v>0</v>
      </c>
      <c r="Q19" s="16">
        <v>0</v>
      </c>
      <c r="R19" s="16">
        <v>0</v>
      </c>
      <c r="S19" s="16">
        <v>-299</v>
      </c>
      <c r="T19" s="16">
        <f t="shared" si="0"/>
        <v>1308</v>
      </c>
      <c r="U19" s="16">
        <v>0</v>
      </c>
      <c r="V19" s="38">
        <v>10156</v>
      </c>
      <c r="W19" s="38">
        <v>101734</v>
      </c>
      <c r="X19" s="38">
        <f t="shared" si="1"/>
        <v>21875</v>
      </c>
      <c r="Z19" s="16">
        <v>2363</v>
      </c>
      <c r="AA19" s="16">
        <f>SUM(I19:L19)</f>
        <v>1163</v>
      </c>
      <c r="AB19" s="16">
        <f>SUM(M19:P19)</f>
        <v>142</v>
      </c>
      <c r="AC19" s="16">
        <v>1009</v>
      </c>
      <c r="AD19" s="25">
        <v>133765</v>
      </c>
      <c r="AE19" s="30"/>
      <c r="AF19" s="30"/>
      <c r="AG19" s="30"/>
    </row>
    <row r="20" spans="2:33">
      <c r="B20" s="179" t="str">
        <f>IF(Sumário!$A$1=FALSE,'PT-ENG'!T32,'PT-ENG'!U32)</f>
        <v>Gastos incorridos com blocos e poços baixados</v>
      </c>
      <c r="C20" s="9"/>
      <c r="D20" s="9"/>
      <c r="E20" s="9"/>
      <c r="F20" s="9"/>
      <c r="G20" s="9"/>
      <c r="H20" s="9"/>
      <c r="I20" s="25"/>
      <c r="J20" s="25"/>
      <c r="K20" s="45"/>
      <c r="L20" s="45"/>
      <c r="M20" s="25"/>
      <c r="N20" s="45"/>
      <c r="O20" s="16"/>
      <c r="P20" s="16"/>
      <c r="Q20" s="16"/>
      <c r="R20" s="16"/>
      <c r="S20" s="16">
        <v>324</v>
      </c>
      <c r="T20" s="16">
        <f t="shared" si="0"/>
        <v>233</v>
      </c>
      <c r="U20" s="16">
        <v>0</v>
      </c>
      <c r="V20" s="38">
        <v>0</v>
      </c>
      <c r="W20" s="38">
        <v>0</v>
      </c>
      <c r="X20" s="38">
        <f t="shared" si="1"/>
        <v>0</v>
      </c>
      <c r="Z20" s="16">
        <v>0</v>
      </c>
      <c r="AA20" s="16">
        <f>SUM(I20:L20)</f>
        <v>0</v>
      </c>
      <c r="AB20" s="16">
        <f>SUM(M20:P20)</f>
        <v>0</v>
      </c>
      <c r="AC20" s="16">
        <v>557</v>
      </c>
      <c r="AD20" s="25">
        <v>0</v>
      </c>
      <c r="AE20" s="30"/>
      <c r="AF20" s="30"/>
      <c r="AG20" s="30"/>
    </row>
    <row r="21" spans="2:33">
      <c r="B21" s="179" t="str">
        <f>IF(Sumário!$A$1=FALSE,'PT-ENG'!T33,'PT-ENG'!U33)</f>
        <v>Baixa de passivo de arrendamento</v>
      </c>
      <c r="C21" s="9"/>
      <c r="D21" s="9"/>
      <c r="E21" s="9"/>
      <c r="F21" s="9"/>
      <c r="G21" s="9"/>
      <c r="H21" s="9"/>
      <c r="I21" s="25"/>
      <c r="J21" s="25"/>
      <c r="K21" s="45"/>
      <c r="L21" s="45"/>
      <c r="M21" s="25"/>
      <c r="N21" s="45"/>
      <c r="O21" s="16"/>
      <c r="P21" s="16"/>
      <c r="Q21" s="16"/>
      <c r="R21" s="16"/>
      <c r="S21" s="16">
        <v>-54561</v>
      </c>
      <c r="T21" s="16">
        <f t="shared" si="0"/>
        <v>45893</v>
      </c>
      <c r="U21" s="16">
        <v>-34644.036000000007</v>
      </c>
      <c r="V21" s="38">
        <v>20058.036000000007</v>
      </c>
      <c r="W21" s="38">
        <v>8713</v>
      </c>
      <c r="X21" s="38">
        <f t="shared" si="1"/>
        <v>787</v>
      </c>
      <c r="Z21" s="16">
        <v>0</v>
      </c>
      <c r="AA21" s="16">
        <f>SUM(I21:L21)</f>
        <v>0</v>
      </c>
      <c r="AB21" s="16">
        <f>SUM(M21:P21)</f>
        <v>0</v>
      </c>
      <c r="AC21" s="16">
        <v>-8668</v>
      </c>
      <c r="AD21" s="25">
        <v>-5086</v>
      </c>
      <c r="AE21" s="30"/>
      <c r="AF21" s="30"/>
      <c r="AG21" s="30"/>
    </row>
    <row r="22" spans="2:33">
      <c r="B22" s="179" t="str">
        <f>IF(Sumário!$A$1=FALSE,'PT-ENG'!T34,'PT-ENG'!U34)</f>
        <v>Atualização monetária e swap taxa de juros - Debêntures</v>
      </c>
      <c r="C22" s="9">
        <v>0</v>
      </c>
      <c r="D22" s="9">
        <v>0</v>
      </c>
      <c r="E22" s="9">
        <v>0</v>
      </c>
      <c r="F22" s="9">
        <v>0</v>
      </c>
      <c r="G22" s="9">
        <v>0</v>
      </c>
      <c r="H22" s="9">
        <v>0</v>
      </c>
      <c r="I22" s="25">
        <v>-7460</v>
      </c>
      <c r="J22" s="45">
        <v>3732</v>
      </c>
      <c r="K22" s="45">
        <v>1486</v>
      </c>
      <c r="L22" s="45">
        <v>-464</v>
      </c>
      <c r="M22" s="45">
        <v>-366</v>
      </c>
      <c r="N22" s="45">
        <v>-66504</v>
      </c>
      <c r="O22" s="16">
        <v>152685</v>
      </c>
      <c r="P22" s="16">
        <v>-162106</v>
      </c>
      <c r="Q22" s="16">
        <v>173955</v>
      </c>
      <c r="R22" s="16">
        <v>586162</v>
      </c>
      <c r="S22" s="16">
        <v>-93559</v>
      </c>
      <c r="T22" s="16">
        <f t="shared" si="0"/>
        <v>65142</v>
      </c>
      <c r="U22" s="16">
        <v>-187162</v>
      </c>
      <c r="V22" s="38">
        <v>-133740</v>
      </c>
      <c r="W22" s="38">
        <v>42239</v>
      </c>
      <c r="X22" s="38">
        <f t="shared" si="1"/>
        <v>7213</v>
      </c>
      <c r="Z22" s="16">
        <v>0</v>
      </c>
      <c r="AA22" s="16">
        <f>SUM(I22:L22)</f>
        <v>-2706</v>
      </c>
      <c r="AB22" s="16">
        <f>SUM(M22:P22)</f>
        <v>-76291</v>
      </c>
      <c r="AC22" s="16">
        <v>731700</v>
      </c>
      <c r="AD22" s="25">
        <v>-271450</v>
      </c>
      <c r="AE22" s="30"/>
      <c r="AF22" s="30"/>
      <c r="AG22" s="30"/>
    </row>
    <row r="23" spans="2:33">
      <c r="B23" s="179" t="str">
        <f>IF(Sumário!$A$1=FALSE,'PT-ENG'!T35,'PT-ENG'!U35)</f>
        <v>Depreciação do imobilizado</v>
      </c>
      <c r="C23" s="9"/>
      <c r="D23" s="9"/>
      <c r="E23" s="9"/>
      <c r="F23" s="9"/>
      <c r="G23" s="9"/>
      <c r="H23" s="9"/>
      <c r="I23" s="25"/>
      <c r="J23" s="45"/>
      <c r="K23" s="45"/>
      <c r="L23" s="45"/>
      <c r="M23" s="45"/>
      <c r="N23" s="45"/>
      <c r="O23" s="16"/>
      <c r="P23" s="16"/>
      <c r="Q23" s="16"/>
      <c r="R23" s="16"/>
      <c r="S23" s="16"/>
      <c r="T23" s="16"/>
      <c r="U23" s="16">
        <v>185932</v>
      </c>
      <c r="V23" s="38">
        <v>205485</v>
      </c>
      <c r="W23" s="38">
        <v>290910.90500000003</v>
      </c>
      <c r="X23" s="38">
        <f t="shared" si="1"/>
        <v>374383.48396999994</v>
      </c>
      <c r="Z23" s="16"/>
      <c r="AA23" s="16"/>
      <c r="AB23" s="16"/>
      <c r="AC23" s="16"/>
      <c r="AD23" s="25">
        <v>1056711.38897</v>
      </c>
      <c r="AE23" s="30"/>
      <c r="AF23" s="30"/>
      <c r="AG23" s="30"/>
    </row>
    <row r="24" spans="2:33">
      <c r="B24" s="179" t="str">
        <f>IF(Sumário!$A$1=FALSE,'PT-ENG'!T36,'PT-ENG'!U36)</f>
        <v>Amortização do intangível</v>
      </c>
      <c r="C24" s="9"/>
      <c r="D24" s="9"/>
      <c r="E24" s="9"/>
      <c r="F24" s="9"/>
      <c r="G24" s="9"/>
      <c r="H24" s="9"/>
      <c r="I24" s="25"/>
      <c r="J24" s="45"/>
      <c r="K24" s="45"/>
      <c r="L24" s="45"/>
      <c r="M24" s="45"/>
      <c r="N24" s="45"/>
      <c r="O24" s="16"/>
      <c r="P24" s="16"/>
      <c r="Q24" s="16"/>
      <c r="R24" s="16"/>
      <c r="S24" s="16"/>
      <c r="T24" s="16"/>
      <c r="U24" s="16">
        <v>154214</v>
      </c>
      <c r="V24" s="38">
        <v>167642</v>
      </c>
      <c r="W24" s="38">
        <v>213505</v>
      </c>
      <c r="X24" s="38">
        <f t="shared" si="1"/>
        <v>196154</v>
      </c>
      <c r="Z24" s="16"/>
      <c r="AA24" s="16"/>
      <c r="AB24" s="16"/>
      <c r="AC24" s="16"/>
      <c r="AD24" s="25">
        <v>731515</v>
      </c>
      <c r="AE24" s="30"/>
      <c r="AF24" s="30"/>
      <c r="AG24" s="30"/>
    </row>
    <row r="25" spans="2:33">
      <c r="B25" s="179" t="str">
        <f>IF(Sumário!$A$1=FALSE,'PT-ENG'!T37,'PT-ENG'!U37)</f>
        <v>Receita de juros de empréstimos - Yinson</v>
      </c>
      <c r="C25" s="9"/>
      <c r="D25" s="9"/>
      <c r="E25" s="9"/>
      <c r="F25" s="9"/>
      <c r="G25" s="9"/>
      <c r="H25" s="9"/>
      <c r="I25" s="25"/>
      <c r="J25" s="45"/>
      <c r="K25" s="45"/>
      <c r="L25" s="45"/>
      <c r="M25" s="45"/>
      <c r="N25" s="45"/>
      <c r="O25" s="16"/>
      <c r="P25" s="16"/>
      <c r="Q25" s="16"/>
      <c r="R25" s="16"/>
      <c r="S25" s="16">
        <v>-21979</v>
      </c>
      <c r="T25" s="16">
        <f t="shared" ref="T25:T32" si="2">AC25-(S25+R25+Q25)</f>
        <v>-35460</v>
      </c>
      <c r="U25" s="16">
        <v>-35528</v>
      </c>
      <c r="V25" s="38">
        <v>-35434</v>
      </c>
      <c r="W25" s="38">
        <v>-13575</v>
      </c>
      <c r="X25" s="38">
        <f t="shared" si="1"/>
        <v>0</v>
      </c>
      <c r="Z25" s="16">
        <v>0</v>
      </c>
      <c r="AA25" s="16">
        <f>SUM(I25:L25)</f>
        <v>0</v>
      </c>
      <c r="AB25" s="16">
        <f t="shared" ref="AB25:AB37" si="3">SUM(M25:P25)</f>
        <v>0</v>
      </c>
      <c r="AC25" s="16">
        <v>-57439</v>
      </c>
      <c r="AD25" s="25">
        <v>-84537</v>
      </c>
      <c r="AE25" s="30"/>
      <c r="AF25" s="30"/>
      <c r="AG25" s="30"/>
    </row>
    <row r="26" spans="2:33">
      <c r="B26" s="179" t="str">
        <f>IF(Sumário!$A$1=FALSE,'PT-ENG'!T38,'PT-ENG'!U38)</f>
        <v>Baixa do recebível Yinson</v>
      </c>
      <c r="C26" s="9"/>
      <c r="D26" s="9"/>
      <c r="E26" s="9"/>
      <c r="F26" s="9"/>
      <c r="G26" s="9"/>
      <c r="H26" s="9"/>
      <c r="I26" s="25"/>
      <c r="J26" s="45"/>
      <c r="K26" s="45"/>
      <c r="L26" s="45"/>
      <c r="M26" s="45"/>
      <c r="N26" s="45"/>
      <c r="O26" s="16"/>
      <c r="P26" s="16"/>
      <c r="Q26" s="16"/>
      <c r="R26" s="16"/>
      <c r="S26" s="16"/>
      <c r="T26" s="16"/>
      <c r="U26" s="16"/>
      <c r="V26" s="38"/>
      <c r="W26" s="38">
        <v>849351</v>
      </c>
      <c r="X26" s="38">
        <f t="shared" si="1"/>
        <v>0</v>
      </c>
      <c r="Z26" s="16"/>
      <c r="AA26" s="16"/>
      <c r="AB26" s="16"/>
      <c r="AC26" s="16"/>
      <c r="AD26" s="25">
        <v>849351</v>
      </c>
      <c r="AE26" s="30"/>
      <c r="AF26" s="30"/>
      <c r="AG26" s="30"/>
    </row>
    <row r="27" spans="2:33">
      <c r="B27" s="179" t="str">
        <f>IF(Sumário!$A$1=FALSE,'PT-ENG'!T39,'PT-ENG'!U39)</f>
        <v>Amortização e depreciação</v>
      </c>
      <c r="C27" s="9">
        <v>42</v>
      </c>
      <c r="D27" s="9">
        <v>76</v>
      </c>
      <c r="E27" s="9">
        <v>17271</v>
      </c>
      <c r="F27" s="9">
        <v>18957</v>
      </c>
      <c r="G27" s="9">
        <v>29331</v>
      </c>
      <c r="H27" s="9">
        <v>51166</v>
      </c>
      <c r="I27" s="25">
        <v>60097</v>
      </c>
      <c r="J27" s="25">
        <v>32666</v>
      </c>
      <c r="K27" s="25">
        <v>82895</v>
      </c>
      <c r="L27" s="25">
        <v>97971.239999999991</v>
      </c>
      <c r="M27" s="25">
        <v>79901</v>
      </c>
      <c r="N27" s="25">
        <v>105599</v>
      </c>
      <c r="O27" s="16">
        <v>216197</v>
      </c>
      <c r="P27" s="16">
        <v>202505</v>
      </c>
      <c r="Q27" s="16">
        <v>213963</v>
      </c>
      <c r="R27" s="16">
        <v>256962</v>
      </c>
      <c r="S27" s="16">
        <v>382753</v>
      </c>
      <c r="T27" s="16">
        <f t="shared" si="2"/>
        <v>198831</v>
      </c>
      <c r="U27" s="16">
        <v>0</v>
      </c>
      <c r="V27" s="38">
        <v>0</v>
      </c>
      <c r="W27" s="38">
        <v>0</v>
      </c>
      <c r="X27" s="38">
        <f t="shared" si="1"/>
        <v>0</v>
      </c>
      <c r="Z27" s="16">
        <v>116723</v>
      </c>
      <c r="AA27" s="16">
        <v>273628</v>
      </c>
      <c r="AB27" s="16">
        <f t="shared" si="3"/>
        <v>604202</v>
      </c>
      <c r="AC27" s="16">
        <v>1052509</v>
      </c>
      <c r="AD27" s="25">
        <v>0</v>
      </c>
      <c r="AE27" s="30"/>
      <c r="AF27" s="30"/>
      <c r="AG27" s="30"/>
    </row>
    <row r="28" spans="2:33">
      <c r="B28" s="179" t="str">
        <f>IF(Sumário!$A$1=FALSE,'PT-ENG'!T40,'PT-ENG'!U40)</f>
        <v>Depreciação de direito de uso</v>
      </c>
      <c r="C28" s="9">
        <v>0</v>
      </c>
      <c r="D28" s="9">
        <v>2069</v>
      </c>
      <c r="E28" s="9">
        <v>150</v>
      </c>
      <c r="F28" s="9">
        <v>600</v>
      </c>
      <c r="G28" s="9">
        <v>-302</v>
      </c>
      <c r="H28" s="9">
        <v>197</v>
      </c>
      <c r="I28" s="25">
        <v>342</v>
      </c>
      <c r="J28" s="25">
        <v>1393</v>
      </c>
      <c r="K28" s="25">
        <v>1592.2439399999998</v>
      </c>
      <c r="L28" s="25">
        <v>2346.7560600000002</v>
      </c>
      <c r="M28" s="25">
        <v>3025</v>
      </c>
      <c r="N28" s="25">
        <v>3207</v>
      </c>
      <c r="O28" s="16">
        <v>5182</v>
      </c>
      <c r="P28" s="16">
        <v>4484</v>
      </c>
      <c r="Q28" s="16">
        <v>4144</v>
      </c>
      <c r="R28" s="16">
        <v>5735</v>
      </c>
      <c r="S28" s="16">
        <v>156780</v>
      </c>
      <c r="T28" s="16"/>
      <c r="U28" s="16">
        <v>121908</v>
      </c>
      <c r="V28" s="38">
        <v>175914</v>
      </c>
      <c r="W28" s="38">
        <v>190576</v>
      </c>
      <c r="X28" s="38">
        <f t="shared" si="1"/>
        <v>159135</v>
      </c>
      <c r="Z28" s="16">
        <v>645</v>
      </c>
      <c r="AA28" s="16">
        <f>SUM(I28:L28)</f>
        <v>5674</v>
      </c>
      <c r="AB28" s="18">
        <f t="shared" si="3"/>
        <v>15898</v>
      </c>
      <c r="AC28" s="18">
        <v>193696</v>
      </c>
      <c r="AD28" s="25">
        <v>647533</v>
      </c>
      <c r="AE28" s="30"/>
      <c r="AF28" s="30"/>
      <c r="AG28" s="30"/>
    </row>
    <row r="29" spans="2:33">
      <c r="B29" s="179" t="str">
        <f>IF(Sumário!$A$1=FALSE,'PT-ENG'!T41,'PT-ENG'!U41)</f>
        <v>Apropriaçao de seguro resultado financeiro</v>
      </c>
      <c r="C29" s="9"/>
      <c r="D29" s="9"/>
      <c r="E29" s="9"/>
      <c r="F29" s="9"/>
      <c r="G29" s="9"/>
      <c r="H29" s="9"/>
      <c r="I29" s="25"/>
      <c r="J29" s="25"/>
      <c r="K29" s="25"/>
      <c r="L29" s="25"/>
      <c r="M29" s="25"/>
      <c r="N29" s="25"/>
      <c r="O29" s="16"/>
      <c r="P29" s="16"/>
      <c r="Q29" s="16"/>
      <c r="R29" s="16"/>
      <c r="S29" s="16">
        <v>23349</v>
      </c>
      <c r="T29" s="16">
        <f t="shared" si="2"/>
        <v>12332</v>
      </c>
      <c r="U29" s="16">
        <v>5443</v>
      </c>
      <c r="V29" s="38">
        <v>5174</v>
      </c>
      <c r="W29" s="38">
        <v>7682</v>
      </c>
      <c r="X29" s="38">
        <f t="shared" si="1"/>
        <v>4998</v>
      </c>
      <c r="Z29" s="16">
        <v>0</v>
      </c>
      <c r="AA29" s="16">
        <f>SUM(I29:L29)</f>
        <v>0</v>
      </c>
      <c r="AB29" s="16">
        <f t="shared" si="3"/>
        <v>0</v>
      </c>
      <c r="AC29" s="16">
        <v>35681</v>
      </c>
      <c r="AD29" s="25">
        <v>23297</v>
      </c>
      <c r="AE29" s="30"/>
      <c r="AF29" s="30"/>
      <c r="AG29" s="30"/>
    </row>
    <row r="30" spans="2:33">
      <c r="B30" s="179" t="str">
        <f>IF(Sumário!$A$1=FALSE,'PT-ENG'!T42,'PT-ENG'!U42)</f>
        <v>Despesas antecipadas apropriadas no período</v>
      </c>
      <c r="C30" s="9">
        <v>111</v>
      </c>
      <c r="D30" s="9">
        <v>0</v>
      </c>
      <c r="E30" s="9">
        <v>0</v>
      </c>
      <c r="F30" s="9">
        <v>0</v>
      </c>
      <c r="G30" s="9">
        <v>0</v>
      </c>
      <c r="H30" s="9"/>
      <c r="I30" s="25"/>
      <c r="J30" s="25"/>
      <c r="K30" s="25">
        <v>0</v>
      </c>
      <c r="L30" s="25">
        <v>0</v>
      </c>
      <c r="M30" s="25">
        <v>14803</v>
      </c>
      <c r="N30" s="25">
        <v>21128</v>
      </c>
      <c r="O30" s="16">
        <v>34630</v>
      </c>
      <c r="P30" s="16">
        <v>42576</v>
      </c>
      <c r="Q30" s="16">
        <v>48713</v>
      </c>
      <c r="R30" s="16">
        <v>64162</v>
      </c>
      <c r="S30" s="16">
        <v>-23349</v>
      </c>
      <c r="T30" s="16">
        <f t="shared" si="2"/>
        <v>143225</v>
      </c>
      <c r="U30" s="16">
        <v>69187</v>
      </c>
      <c r="V30" s="38">
        <v>-5174</v>
      </c>
      <c r="W30" s="38">
        <v>141378</v>
      </c>
      <c r="X30" s="38">
        <f t="shared" si="1"/>
        <v>61832</v>
      </c>
      <c r="Z30" s="16">
        <v>0</v>
      </c>
      <c r="AA30" s="16">
        <v>0</v>
      </c>
      <c r="AB30" s="16">
        <f t="shared" si="3"/>
        <v>113137</v>
      </c>
      <c r="AC30" s="16">
        <v>232751</v>
      </c>
      <c r="AD30" s="25">
        <v>267223</v>
      </c>
      <c r="AE30" s="30"/>
      <c r="AF30" s="30"/>
      <c r="AG30" s="30"/>
    </row>
    <row r="31" spans="2:33">
      <c r="B31" s="179" t="str">
        <f>IF(Sumário!$A$1=FALSE,'PT-ENG'!T43,'PT-ENG'!U43)</f>
        <v>Custos apropriados – debêntures e empréstimos</v>
      </c>
      <c r="C31" s="9">
        <v>0</v>
      </c>
      <c r="D31" s="9">
        <v>-26688</v>
      </c>
      <c r="E31" s="9">
        <v>2945</v>
      </c>
      <c r="F31" s="9">
        <v>2945</v>
      </c>
      <c r="G31" s="9">
        <v>2945</v>
      </c>
      <c r="H31" s="9">
        <v>43192</v>
      </c>
      <c r="I31" s="25">
        <v>0</v>
      </c>
      <c r="J31" s="25"/>
      <c r="K31" s="25">
        <v>0</v>
      </c>
      <c r="L31" s="25">
        <v>2142</v>
      </c>
      <c r="M31" s="25">
        <v>1606</v>
      </c>
      <c r="N31" s="25">
        <v>3734</v>
      </c>
      <c r="O31" s="25">
        <v>8206</v>
      </c>
      <c r="P31" s="25">
        <v>30643</v>
      </c>
      <c r="Q31" s="25">
        <v>141381</v>
      </c>
      <c r="R31" s="25">
        <v>9790</v>
      </c>
      <c r="S31" s="25">
        <v>25244</v>
      </c>
      <c r="T31" s="25">
        <f t="shared" si="2"/>
        <v>11742</v>
      </c>
      <c r="U31" s="25">
        <v>24601</v>
      </c>
      <c r="V31" s="38">
        <v>22057</v>
      </c>
      <c r="W31" s="38">
        <v>99003</v>
      </c>
      <c r="X31" s="38">
        <f t="shared" si="1"/>
        <v>23695</v>
      </c>
      <c r="Z31" s="25">
        <v>52027</v>
      </c>
      <c r="AA31" s="25">
        <f>SUM(I31:L31)</f>
        <v>2142</v>
      </c>
      <c r="AB31" s="25">
        <f t="shared" si="3"/>
        <v>44189</v>
      </c>
      <c r="AC31" s="25">
        <v>188157</v>
      </c>
      <c r="AD31" s="25">
        <v>169356</v>
      </c>
      <c r="AE31" s="30"/>
      <c r="AF31" s="30"/>
      <c r="AG31" s="30"/>
    </row>
    <row r="32" spans="2:33">
      <c r="B32" s="180" t="str">
        <f>IF(Sumário!$A$1=FALSE,'PT-ENG'!T44,'PT-ENG'!U44)</f>
        <v xml:space="preserve">Imposto de renda e contribuição social correntes e diferidos </v>
      </c>
      <c r="C32" s="28"/>
      <c r="D32" s="28"/>
      <c r="E32" s="28">
        <v>-41347</v>
      </c>
      <c r="F32" s="28">
        <v>30062</v>
      </c>
      <c r="G32" s="28">
        <v>-37834</v>
      </c>
      <c r="H32" s="28">
        <v>-15303</v>
      </c>
      <c r="I32" s="24">
        <v>15021</v>
      </c>
      <c r="J32" s="24">
        <v>-28383</v>
      </c>
      <c r="K32" s="24">
        <v>-172172</v>
      </c>
      <c r="L32" s="24">
        <v>-227990</v>
      </c>
      <c r="M32" s="24">
        <v>15780</v>
      </c>
      <c r="N32" s="24">
        <v>-10135</v>
      </c>
      <c r="O32" s="18">
        <v>-142097</v>
      </c>
      <c r="P32" s="18">
        <v>92643</v>
      </c>
      <c r="Q32" s="18">
        <v>-29049</v>
      </c>
      <c r="R32" s="18">
        <v>-182400</v>
      </c>
      <c r="S32" s="18">
        <v>379027</v>
      </c>
      <c r="T32" s="18">
        <f t="shared" si="2"/>
        <v>-587680</v>
      </c>
      <c r="U32" s="18">
        <v>425623</v>
      </c>
      <c r="V32" s="38">
        <v>481503</v>
      </c>
      <c r="W32" s="38">
        <v>-580975</v>
      </c>
      <c r="X32" s="38">
        <f t="shared" si="1"/>
        <v>-283930</v>
      </c>
      <c r="Z32" s="18">
        <v>-64423</v>
      </c>
      <c r="AA32" s="18">
        <v>-413524</v>
      </c>
      <c r="AB32" s="18">
        <f t="shared" si="3"/>
        <v>-43809</v>
      </c>
      <c r="AC32" s="18">
        <v>-420102</v>
      </c>
      <c r="AD32" s="25">
        <v>42221</v>
      </c>
      <c r="AE32" s="30"/>
      <c r="AF32" s="30"/>
      <c r="AG32" s="30"/>
    </row>
    <row r="33" spans="2:33">
      <c r="B33" s="180" t="str">
        <f>IF(Sumário!$A$1=FALSE,'PT-ENG'!T45,'PT-ENG'!U45)</f>
        <v>Transação com pagamento baseado em ação</v>
      </c>
      <c r="D33" s="9"/>
      <c r="E33" s="9">
        <v>0</v>
      </c>
      <c r="F33" s="9">
        <v>0</v>
      </c>
      <c r="G33" s="9">
        <v>0</v>
      </c>
      <c r="H33" s="9">
        <v>3343</v>
      </c>
      <c r="I33" s="25">
        <v>10117</v>
      </c>
      <c r="J33" s="25">
        <v>10228</v>
      </c>
      <c r="K33" s="25">
        <v>15163.826840000002</v>
      </c>
      <c r="L33" s="25">
        <v>-1715.8268400000015</v>
      </c>
      <c r="M33" s="25">
        <v>-1295</v>
      </c>
      <c r="N33" s="25">
        <v>5108</v>
      </c>
      <c r="O33" s="16">
        <v>3557</v>
      </c>
      <c r="P33" s="25">
        <v>13632</v>
      </c>
      <c r="Q33" s="25">
        <v>4833</v>
      </c>
      <c r="R33" s="25">
        <v>3655</v>
      </c>
      <c r="S33" s="25">
        <v>-24554</v>
      </c>
      <c r="T33" s="25">
        <v>0</v>
      </c>
      <c r="U33" s="25">
        <v>5829</v>
      </c>
      <c r="V33" s="38">
        <v>8081</v>
      </c>
      <c r="W33" s="38">
        <v>589</v>
      </c>
      <c r="X33" s="38">
        <f t="shared" si="1"/>
        <v>-2946</v>
      </c>
      <c r="Z33" s="25">
        <v>3343</v>
      </c>
      <c r="AA33" s="25">
        <f>SUM(I33:L33)</f>
        <v>33793</v>
      </c>
      <c r="AB33" s="25">
        <f t="shared" si="3"/>
        <v>21002</v>
      </c>
      <c r="AC33" s="25">
        <v>-16065</v>
      </c>
      <c r="AD33" s="25">
        <v>11553</v>
      </c>
      <c r="AE33" s="30"/>
      <c r="AF33" s="30"/>
      <c r="AG33" s="30"/>
    </row>
    <row r="34" spans="2:33">
      <c r="B34" s="179" t="str">
        <f>IF(Sumário!$A$1=FALSE,'PT-ENG'!T46,'PT-ENG'!U46)</f>
        <v>Baixa de impostos não recuperáveis</v>
      </c>
      <c r="C34" s="9">
        <v>1246</v>
      </c>
      <c r="D34" s="9">
        <v>0</v>
      </c>
      <c r="E34" s="9">
        <v>0</v>
      </c>
      <c r="F34" s="9">
        <v>0</v>
      </c>
      <c r="G34" s="9">
        <v>0</v>
      </c>
      <c r="H34" s="9">
        <v>0</v>
      </c>
      <c r="I34" s="25">
        <v>0</v>
      </c>
      <c r="J34" s="25"/>
      <c r="K34" s="25">
        <v>0</v>
      </c>
      <c r="L34" s="45">
        <v>0</v>
      </c>
      <c r="M34" s="45">
        <v>0</v>
      </c>
      <c r="N34" s="45">
        <v>0</v>
      </c>
      <c r="O34" s="45">
        <v>0</v>
      </c>
      <c r="P34" s="45">
        <v>0</v>
      </c>
      <c r="Q34" s="45">
        <v>0</v>
      </c>
      <c r="R34" s="45">
        <v>0</v>
      </c>
      <c r="S34" s="45">
        <v>0</v>
      </c>
      <c r="T34" s="45">
        <f t="shared" ref="T34:T40" si="4">AC34-(S34+R34+Q34)</f>
        <v>0</v>
      </c>
      <c r="U34" s="45">
        <v>0</v>
      </c>
      <c r="V34" s="38">
        <v>0</v>
      </c>
      <c r="W34" s="38">
        <v>0</v>
      </c>
      <c r="X34" s="38">
        <f t="shared" si="1"/>
        <v>0</v>
      </c>
      <c r="Z34" s="45">
        <v>0</v>
      </c>
      <c r="AA34" s="45">
        <f>SUM(I34:L34)</f>
        <v>0</v>
      </c>
      <c r="AB34" s="45">
        <f t="shared" si="3"/>
        <v>0</v>
      </c>
      <c r="AC34" s="45">
        <f>SUM(N34:Q34)</f>
        <v>0</v>
      </c>
      <c r="AD34" s="25">
        <v>0</v>
      </c>
      <c r="AE34" s="30"/>
      <c r="AF34" s="30"/>
      <c r="AG34" s="30"/>
    </row>
    <row r="35" spans="2:33">
      <c r="B35" s="179" t="str">
        <f>IF(Sumário!$A$1=FALSE,'PT-ENG'!T47,'PT-ENG'!U47)</f>
        <v>Baixa de direito de uso</v>
      </c>
      <c r="C35" s="9">
        <v>0</v>
      </c>
      <c r="D35" s="5">
        <v>0</v>
      </c>
      <c r="E35" s="5">
        <v>0</v>
      </c>
      <c r="F35" s="5">
        <v>0</v>
      </c>
      <c r="G35" s="5">
        <v>0</v>
      </c>
      <c r="H35" s="5">
        <v>0</v>
      </c>
      <c r="I35" s="19">
        <v>0</v>
      </c>
      <c r="J35" s="40">
        <v>-160</v>
      </c>
      <c r="K35" s="40">
        <v>160</v>
      </c>
      <c r="L35" s="40">
        <v>0</v>
      </c>
      <c r="M35" s="40">
        <v>0</v>
      </c>
      <c r="N35" s="40">
        <v>0</v>
      </c>
      <c r="O35" s="40">
        <v>0</v>
      </c>
      <c r="P35" s="40">
        <v>0</v>
      </c>
      <c r="Q35" s="40">
        <v>0</v>
      </c>
      <c r="R35" s="40">
        <v>0</v>
      </c>
      <c r="S35" s="40">
        <v>0</v>
      </c>
      <c r="T35" s="40">
        <f t="shared" si="4"/>
        <v>0</v>
      </c>
      <c r="U35" s="40">
        <v>0</v>
      </c>
      <c r="V35" s="38">
        <v>0</v>
      </c>
      <c r="W35" s="38">
        <v>0</v>
      </c>
      <c r="X35" s="38">
        <f t="shared" si="1"/>
        <v>0</v>
      </c>
      <c r="Z35" s="45">
        <v>0</v>
      </c>
      <c r="AA35" s="40">
        <f>SUM(I35:L35)</f>
        <v>0</v>
      </c>
      <c r="AB35" s="40">
        <f t="shared" si="3"/>
        <v>0</v>
      </c>
      <c r="AC35" s="40">
        <f>SUM(N35:Q35)</f>
        <v>0</v>
      </c>
      <c r="AD35" s="25">
        <v>0</v>
      </c>
      <c r="AE35" s="30"/>
      <c r="AF35" s="30"/>
      <c r="AG35" s="30"/>
    </row>
    <row r="36" spans="2:33">
      <c r="B36" s="179" t="str">
        <f>IF(Sumário!$A$1=FALSE,'PT-ENG'!T48,'PT-ENG'!U48)</f>
        <v>Atualização monetária - Aluguel prédio Adm.</v>
      </c>
      <c r="C36" s="9">
        <v>0</v>
      </c>
      <c r="D36" s="9">
        <v>0</v>
      </c>
      <c r="E36" s="9">
        <v>212</v>
      </c>
      <c r="F36" s="9">
        <v>0</v>
      </c>
      <c r="G36" s="9">
        <v>-27</v>
      </c>
      <c r="H36" s="9">
        <v>-187</v>
      </c>
      <c r="I36" s="24">
        <v>-42</v>
      </c>
      <c r="J36" s="25">
        <v>42</v>
      </c>
      <c r="K36" s="25">
        <v>0</v>
      </c>
      <c r="L36" s="40">
        <v>0</v>
      </c>
      <c r="M36" s="40">
        <v>0</v>
      </c>
      <c r="N36" s="40">
        <v>0</v>
      </c>
      <c r="O36" s="40">
        <v>0</v>
      </c>
      <c r="P36" s="40">
        <v>0</v>
      </c>
      <c r="Q36" s="40">
        <v>0</v>
      </c>
      <c r="R36" s="40">
        <v>0</v>
      </c>
      <c r="S36" s="40">
        <v>0</v>
      </c>
      <c r="T36" s="40">
        <f t="shared" si="4"/>
        <v>0</v>
      </c>
      <c r="U36" s="40">
        <v>0</v>
      </c>
      <c r="V36" s="38">
        <v>0</v>
      </c>
      <c r="W36" s="38">
        <v>0</v>
      </c>
      <c r="X36" s="38">
        <f t="shared" si="1"/>
        <v>0</v>
      </c>
      <c r="Z36" s="39">
        <v>-2</v>
      </c>
      <c r="AA36" s="40">
        <f>SUM(I36:L36)</f>
        <v>0</v>
      </c>
      <c r="AB36" s="40">
        <f t="shared" si="3"/>
        <v>0</v>
      </c>
      <c r="AC36" s="40">
        <f>SUM(N36:Q36)</f>
        <v>0</v>
      </c>
      <c r="AD36" s="25">
        <v>0</v>
      </c>
      <c r="AE36" s="30"/>
      <c r="AF36" s="30"/>
      <c r="AG36" s="30"/>
    </row>
    <row r="37" spans="2:33">
      <c r="B37" s="179" t="str">
        <f>IF(Sumário!$A$1=FALSE,'PT-ENG'!T49,'PT-ENG'!U49)</f>
        <v>Atualização earn-out antigo controlador</v>
      </c>
      <c r="C37" s="9"/>
      <c r="D37" s="9"/>
      <c r="E37" s="9"/>
      <c r="F37" s="9"/>
      <c r="G37" s="9"/>
      <c r="H37" s="9"/>
      <c r="I37" s="24"/>
      <c r="J37" s="25"/>
      <c r="K37" s="25"/>
      <c r="L37" s="40"/>
      <c r="M37" s="40"/>
      <c r="N37" s="40"/>
      <c r="O37" s="40"/>
      <c r="P37" s="40"/>
      <c r="Q37" s="40"/>
      <c r="R37" s="40">
        <v>-27215</v>
      </c>
      <c r="S37" s="40">
        <v>-286</v>
      </c>
      <c r="T37" s="40">
        <f t="shared" si="4"/>
        <v>-1142</v>
      </c>
      <c r="U37" s="40">
        <v>2943</v>
      </c>
      <c r="V37" s="38">
        <v>761</v>
      </c>
      <c r="W37" s="38">
        <v>47513</v>
      </c>
      <c r="X37" s="38">
        <f t="shared" si="1"/>
        <v>-5137</v>
      </c>
      <c r="Z37" s="45">
        <v>0</v>
      </c>
      <c r="AA37" s="40">
        <f>SUM(I37:L37)</f>
        <v>0</v>
      </c>
      <c r="AB37" s="40">
        <f t="shared" si="3"/>
        <v>0</v>
      </c>
      <c r="AC37" s="40">
        <v>-28643</v>
      </c>
      <c r="AD37" s="19">
        <v>46080</v>
      </c>
      <c r="AE37" s="30"/>
      <c r="AF37" s="30"/>
      <c r="AG37" s="30"/>
    </row>
    <row r="38" spans="2:33">
      <c r="B38" s="179" t="str">
        <f>IF(Sumário!$A$1=FALSE,'PT-ENG'!T50,'PT-ENG'!U50)</f>
        <v>Receita de juros com debêntures - partes relacionadas</v>
      </c>
      <c r="C38" s="9"/>
      <c r="D38" s="9"/>
      <c r="E38" s="9"/>
      <c r="F38" s="9"/>
      <c r="G38" s="9"/>
      <c r="H38" s="9"/>
      <c r="I38" s="24"/>
      <c r="J38" s="25"/>
      <c r="K38" s="25"/>
      <c r="L38" s="40"/>
      <c r="M38" s="40"/>
      <c r="N38" s="40"/>
      <c r="O38" s="40"/>
      <c r="P38" s="40"/>
      <c r="Q38" s="40"/>
      <c r="R38" s="40"/>
      <c r="S38" s="40"/>
      <c r="T38" s="40">
        <f t="shared" si="4"/>
        <v>4906</v>
      </c>
      <c r="U38" s="40">
        <v>0</v>
      </c>
      <c r="V38" s="38">
        <v>0</v>
      </c>
      <c r="W38" s="38">
        <v>0</v>
      </c>
      <c r="X38" s="38">
        <f t="shared" si="1"/>
        <v>0</v>
      </c>
      <c r="Z38" s="45"/>
      <c r="AA38" s="40"/>
      <c r="AB38" s="40"/>
      <c r="AC38" s="40">
        <v>4906</v>
      </c>
      <c r="AD38" s="19">
        <v>0</v>
      </c>
      <c r="AE38" s="30"/>
      <c r="AF38" s="30"/>
      <c r="AG38" s="30"/>
    </row>
    <row r="39" spans="2:33">
      <c r="B39" s="179" t="str">
        <f>IF(Sumário!$A$1=FALSE,'PT-ENG'!T51,'PT-ENG'!U51)</f>
        <v>Atualização da provisão para abandono</v>
      </c>
      <c r="C39" s="9">
        <v>905</v>
      </c>
      <c r="D39" s="5">
        <v>-9781</v>
      </c>
      <c r="E39" s="5">
        <v>2634</v>
      </c>
      <c r="F39" s="5">
        <v>2552</v>
      </c>
      <c r="G39" s="9">
        <v>3930</v>
      </c>
      <c r="H39" s="5">
        <v>-520</v>
      </c>
      <c r="I39" s="19">
        <v>4932</v>
      </c>
      <c r="J39" s="19">
        <v>7072</v>
      </c>
      <c r="K39" s="19">
        <v>15606</v>
      </c>
      <c r="L39" s="19">
        <v>-4978</v>
      </c>
      <c r="M39" s="19">
        <v>18049</v>
      </c>
      <c r="N39" s="19">
        <v>7363</v>
      </c>
      <c r="O39" s="10">
        <v>41019</v>
      </c>
      <c r="P39" s="10">
        <v>3296</v>
      </c>
      <c r="Q39" s="10">
        <v>30823</v>
      </c>
      <c r="R39" s="10">
        <v>31199</v>
      </c>
      <c r="S39" s="10">
        <v>33629</v>
      </c>
      <c r="T39" s="10">
        <f t="shared" si="4"/>
        <v>32595</v>
      </c>
      <c r="U39" s="10">
        <v>59601</v>
      </c>
      <c r="V39" s="38">
        <v>62921</v>
      </c>
      <c r="W39" s="38">
        <v>95323</v>
      </c>
      <c r="X39" s="38">
        <f t="shared" si="1"/>
        <v>73632</v>
      </c>
      <c r="Z39" s="16">
        <v>8596</v>
      </c>
      <c r="AA39" s="10">
        <f>SUM(I39:L39)</f>
        <v>22632</v>
      </c>
      <c r="AB39" s="10">
        <f>SUM(M39:P39)</f>
        <v>69727</v>
      </c>
      <c r="AC39" s="10">
        <v>128246</v>
      </c>
      <c r="AD39" s="19">
        <v>291477</v>
      </c>
      <c r="AE39" s="30"/>
      <c r="AF39" s="30"/>
      <c r="AG39" s="30"/>
    </row>
    <row r="40" spans="2:33">
      <c r="B40" s="179" t="str">
        <f>IF(Sumário!$A$1=FALSE,'PT-ENG'!T52,'PT-ENG'!U52)</f>
        <v>Remensuração da provisão de abandono (Impairment)</v>
      </c>
      <c r="C40" s="9"/>
      <c r="D40" s="5"/>
      <c r="E40" s="5"/>
      <c r="F40" s="5"/>
      <c r="G40" s="9"/>
      <c r="H40" s="5"/>
      <c r="I40" s="406"/>
      <c r="J40" s="406"/>
      <c r="K40" s="406"/>
      <c r="L40" s="406"/>
      <c r="M40" s="406"/>
      <c r="N40" s="406"/>
      <c r="O40" s="5"/>
      <c r="P40" s="5"/>
      <c r="Q40" s="5"/>
      <c r="R40" s="5">
        <v>-13008</v>
      </c>
      <c r="S40" s="5">
        <v>-341430</v>
      </c>
      <c r="T40" s="5">
        <f t="shared" si="4"/>
        <v>-6687</v>
      </c>
      <c r="U40" s="5">
        <v>1442</v>
      </c>
      <c r="V40" s="5">
        <v>0.36911362799583003</v>
      </c>
      <c r="W40" s="5">
        <v>-0.36911362799583003</v>
      </c>
      <c r="X40" s="5">
        <f t="shared" si="1"/>
        <v>-11288</v>
      </c>
      <c r="Z40" s="5">
        <f>SUM(I40:L40)</f>
        <v>0</v>
      </c>
      <c r="AA40" s="5">
        <f>SUM(M40:P40)</f>
        <v>0</v>
      </c>
      <c r="AB40" s="9">
        <f>SUM(Q40:S40)</f>
        <v>-354438</v>
      </c>
      <c r="AC40" s="9">
        <v>-361125</v>
      </c>
      <c r="AD40" s="19">
        <v>-9846</v>
      </c>
      <c r="AE40" s="30"/>
      <c r="AF40" s="30"/>
    </row>
    <row r="41" spans="2:33" s="152" customFormat="1" ht="15" thickBot="1">
      <c r="B41" s="400"/>
      <c r="C41" s="401">
        <f>SUM(C6:C39)</f>
        <v>11861</v>
      </c>
      <c r="D41" s="401">
        <f>SUM(D6:D39)</f>
        <v>-1533.2712399999727</v>
      </c>
      <c r="E41" s="401">
        <f>SUM(E6:E39)</f>
        <v>46574</v>
      </c>
      <c r="F41" s="401">
        <f>SUM(F6:F39)</f>
        <v>121948</v>
      </c>
      <c r="G41" s="401">
        <f>SUM(G6:G39)</f>
        <v>96258</v>
      </c>
      <c r="H41" s="401">
        <v>-8501</v>
      </c>
      <c r="I41" s="401">
        <f t="shared" ref="I41:Q41" si="5">SUM(I6:I39)</f>
        <v>170439</v>
      </c>
      <c r="J41" s="401">
        <f t="shared" si="5"/>
        <v>184790</v>
      </c>
      <c r="K41" s="401">
        <f t="shared" si="5"/>
        <v>207988.71533000004</v>
      </c>
      <c r="L41" s="401">
        <f t="shared" si="5"/>
        <v>28231.169220000033</v>
      </c>
      <c r="M41" s="401">
        <f t="shared" si="5"/>
        <v>103273</v>
      </c>
      <c r="N41" s="401">
        <f t="shared" si="5"/>
        <v>80101</v>
      </c>
      <c r="O41" s="401">
        <f t="shared" si="5"/>
        <v>557413</v>
      </c>
      <c r="P41" s="401">
        <f t="shared" si="5"/>
        <v>1031388</v>
      </c>
      <c r="Q41" s="401">
        <f t="shared" si="5"/>
        <v>852534</v>
      </c>
      <c r="R41" s="401">
        <f t="shared" ref="R41:W41" si="6">SUM(R6:R40)</f>
        <v>784282</v>
      </c>
      <c r="S41" s="401">
        <f t="shared" si="6"/>
        <v>628257</v>
      </c>
      <c r="T41" s="401">
        <f t="shared" si="6"/>
        <v>579916</v>
      </c>
      <c r="U41" s="401">
        <f t="shared" si="6"/>
        <v>1173258.9639999999</v>
      </c>
      <c r="V41" s="401">
        <f t="shared" si="6"/>
        <v>1499349.4051136279</v>
      </c>
      <c r="W41" s="401">
        <f t="shared" si="6"/>
        <v>1654676.535886372</v>
      </c>
      <c r="X41" s="401">
        <f t="shared" si="1"/>
        <v>745601.08737000078</v>
      </c>
      <c r="Z41" s="401">
        <v>256276</v>
      </c>
      <c r="AA41" s="401">
        <f>SUM(AA6:AA39)</f>
        <v>591447.64455000008</v>
      </c>
      <c r="AB41" s="401">
        <f>SUM(AB6:AB39)</f>
        <v>1772173</v>
      </c>
      <c r="AC41" s="401">
        <f>SUM(AC6:AC40)</f>
        <v>2872027</v>
      </c>
      <c r="AD41" s="401">
        <f>SUM(AD6:AD40)</f>
        <v>5072885.9923700001</v>
      </c>
      <c r="AE41" s="181"/>
      <c r="AF41" s="181"/>
      <c r="AG41" s="181"/>
    </row>
    <row r="42" spans="2:33" s="182" customFormat="1">
      <c r="B42" s="407" t="str">
        <f>IF(Sumário!$A$1=FALSE,'PT-ENG'!T54,'PT-ENG'!U54)</f>
        <v>Variação em ativos e passivos</v>
      </c>
      <c r="C42" s="408"/>
      <c r="D42" s="409"/>
      <c r="E42" s="409"/>
      <c r="F42" s="409"/>
      <c r="G42" s="410"/>
      <c r="H42" s="409"/>
      <c r="I42" s="411"/>
      <c r="J42" s="411"/>
      <c r="K42" s="411"/>
      <c r="L42" s="411"/>
      <c r="M42" s="411"/>
      <c r="N42" s="411"/>
      <c r="O42" s="411"/>
      <c r="P42" s="411"/>
      <c r="Q42" s="411"/>
      <c r="R42" s="411"/>
      <c r="S42" s="411"/>
      <c r="T42" s="411"/>
      <c r="U42" s="411"/>
      <c r="V42" s="411"/>
      <c r="W42" s="411"/>
      <c r="X42" s="411"/>
      <c r="Z42" s="412"/>
      <c r="AA42" s="412"/>
      <c r="AB42" s="412"/>
      <c r="AC42" s="412"/>
      <c r="AD42" s="412"/>
      <c r="AE42" s="183"/>
      <c r="AF42" s="183"/>
    </row>
    <row r="43" spans="2:33">
      <c r="B43" s="179" t="str">
        <f>IF(Sumário!$A$1=FALSE,'PT-ENG'!T55,'PT-ENG'!U55)</f>
        <v>Contas a receber de terceiros</v>
      </c>
      <c r="C43" s="9">
        <v>-1264</v>
      </c>
      <c r="D43" s="9">
        <v>-7430</v>
      </c>
      <c r="E43" s="9">
        <v>-29170</v>
      </c>
      <c r="F43" s="9">
        <v>2710</v>
      </c>
      <c r="G43" s="9">
        <v>-23573</v>
      </c>
      <c r="H43" s="9">
        <v>-19855</v>
      </c>
      <c r="I43" s="42">
        <v>-111362</v>
      </c>
      <c r="J43" s="42">
        <v>-1204</v>
      </c>
      <c r="K43" s="42">
        <v>-26496</v>
      </c>
      <c r="L43" s="42">
        <v>30369</v>
      </c>
      <c r="M43" s="42">
        <v>-11851</v>
      </c>
      <c r="N43" s="42">
        <v>-168366</v>
      </c>
      <c r="O43" s="16">
        <v>-129618</v>
      </c>
      <c r="P43" s="16">
        <v>11065</v>
      </c>
      <c r="Q43" s="16">
        <v>25593</v>
      </c>
      <c r="R43" s="16">
        <v>36748</v>
      </c>
      <c r="S43" s="16">
        <v>168401</v>
      </c>
      <c r="T43" s="16">
        <f>AC43-(S43+R43+Q43)</f>
        <v>-46072</v>
      </c>
      <c r="U43" s="16">
        <v>72090</v>
      </c>
      <c r="V43" s="16">
        <v>504490</v>
      </c>
      <c r="W43" s="16">
        <v>209860</v>
      </c>
      <c r="X43" s="16">
        <f t="shared" si="1"/>
        <v>70879</v>
      </c>
      <c r="Z43" s="42">
        <v>-69888</v>
      </c>
      <c r="AA43" s="42">
        <f>SUM(I43:L43)</f>
        <v>-108693</v>
      </c>
      <c r="AB43" s="42">
        <f>SUM(M43:P43)</f>
        <v>-298770</v>
      </c>
      <c r="AC43" s="42">
        <v>184670</v>
      </c>
      <c r="AD43" s="42">
        <v>857319</v>
      </c>
      <c r="AE43" s="30"/>
      <c r="AF43" s="30"/>
    </row>
    <row r="44" spans="2:33" ht="14.9" customHeight="1">
      <c r="B44" s="179" t="str">
        <f>IF(Sumário!$A$1=FALSE,'PT-ENG'!T56,'PT-ENG'!U56)</f>
        <v>Imposto de renda, contribuição social e outros</v>
      </c>
      <c r="C44" s="9">
        <v>189</v>
      </c>
      <c r="D44" s="9">
        <v>5365</v>
      </c>
      <c r="E44" s="9">
        <v>11963</v>
      </c>
      <c r="F44" s="9">
        <v>-7963</v>
      </c>
      <c r="G44" s="9">
        <v>11725</v>
      </c>
      <c r="H44" s="9">
        <v>7013</v>
      </c>
      <c r="I44" s="42">
        <v>42443</v>
      </c>
      <c r="J44" s="42">
        <v>26151</v>
      </c>
      <c r="K44" s="42">
        <v>8760</v>
      </c>
      <c r="L44" s="42">
        <v>27804</v>
      </c>
      <c r="M44" s="42">
        <v>10362</v>
      </c>
      <c r="N44" s="42">
        <v>11209</v>
      </c>
      <c r="O44" s="16">
        <v>55913</v>
      </c>
      <c r="P44" s="16">
        <v>75192</v>
      </c>
      <c r="Q44" s="16">
        <f>-51657-65803+44829+5782</f>
        <v>-66849</v>
      </c>
      <c r="R44" s="16">
        <v>-38437</v>
      </c>
      <c r="S44" s="16">
        <v>-25824</v>
      </c>
      <c r="T44" s="16">
        <f>AC44-(S44+R44+Q44)</f>
        <v>-86626</v>
      </c>
      <c r="U44" s="16">
        <v>82970</v>
      </c>
      <c r="V44" s="16">
        <v>47212</v>
      </c>
      <c r="W44" s="16">
        <v>40678</v>
      </c>
      <c r="X44" s="16">
        <f t="shared" si="1"/>
        <v>5980</v>
      </c>
      <c r="Z44" s="42">
        <v>22738</v>
      </c>
      <c r="AA44" s="42">
        <v>105159</v>
      </c>
      <c r="AB44" s="42">
        <f>SUM(M44:P44)</f>
        <v>152676</v>
      </c>
      <c r="AC44" s="42">
        <v>-217736</v>
      </c>
      <c r="AD44" s="42">
        <v>176840</v>
      </c>
      <c r="AE44" s="30"/>
      <c r="AF44" s="30"/>
    </row>
    <row r="45" spans="2:33" ht="14.9" customHeight="1">
      <c r="B45" s="179" t="str">
        <f>IF(Sumário!$A$1=FALSE,'PT-ENG'!T57,'PT-ENG'!U57)</f>
        <v>Imposto de renda e outros impostos a recolher</v>
      </c>
      <c r="U45" s="16">
        <v>-102615</v>
      </c>
      <c r="V45" s="16">
        <v>8885</v>
      </c>
      <c r="W45" s="16">
        <v>40896</v>
      </c>
      <c r="X45" s="16">
        <f t="shared" si="1"/>
        <v>97883</v>
      </c>
      <c r="AD45" s="42">
        <v>45049</v>
      </c>
    </row>
    <row r="46" spans="2:33">
      <c r="B46" s="179" t="str">
        <f>IF(Sumário!$A$1=FALSE,'PT-ENG'!T58,'PT-ENG'!U58)</f>
        <v>Estoques</v>
      </c>
      <c r="C46" s="9"/>
      <c r="D46" s="9"/>
      <c r="E46" s="9"/>
      <c r="F46" s="9"/>
      <c r="G46" s="9"/>
      <c r="H46" s="9"/>
      <c r="I46" s="42">
        <v>0</v>
      </c>
      <c r="J46" s="42">
        <v>0</v>
      </c>
      <c r="K46" s="42">
        <v>0</v>
      </c>
      <c r="L46" s="42">
        <v>-113216.52531</v>
      </c>
      <c r="M46" s="42">
        <v>-8378</v>
      </c>
      <c r="N46" s="42">
        <v>-467568</v>
      </c>
      <c r="O46" s="16">
        <v>17112</v>
      </c>
      <c r="P46" s="16">
        <v>-121343</v>
      </c>
      <c r="Q46" s="16">
        <v>-132632</v>
      </c>
      <c r="R46" s="16">
        <v>107957</v>
      </c>
      <c r="S46" s="16">
        <v>-125065</v>
      </c>
      <c r="T46" s="16">
        <f t="shared" ref="T46:T59" si="7">AC46-(S46+R46+Q46)</f>
        <v>-35638.327749306685</v>
      </c>
      <c r="U46" s="16">
        <v>-161327.96399999998</v>
      </c>
      <c r="V46" s="16">
        <v>118668.96399999998</v>
      </c>
      <c r="W46" s="16">
        <v>-90651</v>
      </c>
      <c r="X46" s="16">
        <f t="shared" si="1"/>
        <v>158254</v>
      </c>
      <c r="Z46" s="42">
        <v>0</v>
      </c>
      <c r="AA46" s="42">
        <v>-113217</v>
      </c>
      <c r="AB46" s="42">
        <f>SUM(M46:P46)</f>
        <v>-580177</v>
      </c>
      <c r="AC46" s="42">
        <v>-185378.32774930669</v>
      </c>
      <c r="AD46" s="42">
        <v>24944</v>
      </c>
      <c r="AE46" s="30"/>
      <c r="AF46" s="30"/>
    </row>
    <row r="47" spans="2:33">
      <c r="B47" s="179" t="str">
        <f>IF(Sumário!$A$1=FALSE,'PT-ENG'!T59,'PT-ENG'!U59)</f>
        <v>Outros ativos</v>
      </c>
      <c r="C47" s="9">
        <v>5215</v>
      </c>
      <c r="D47" s="9">
        <v>13263</v>
      </c>
      <c r="E47" s="9">
        <v>23594</v>
      </c>
      <c r="F47" s="9">
        <v>-24950</v>
      </c>
      <c r="G47" s="9">
        <v>-6525</v>
      </c>
      <c r="H47" s="9">
        <v>-11236</v>
      </c>
      <c r="I47" s="42">
        <v>-8574</v>
      </c>
      <c r="J47" s="42">
        <v>-5111</v>
      </c>
      <c r="K47" s="42">
        <v>2334</v>
      </c>
      <c r="L47" s="42">
        <v>18290</v>
      </c>
      <c r="M47" s="42">
        <v>-1999</v>
      </c>
      <c r="N47" s="42">
        <v>-8410</v>
      </c>
      <c r="O47" s="16">
        <v>-142</v>
      </c>
      <c r="P47" s="16">
        <v>200</v>
      </c>
      <c r="Q47" s="16">
        <v>-1406</v>
      </c>
      <c r="R47" s="16">
        <v>-166324</v>
      </c>
      <c r="S47" s="16">
        <v>455211</v>
      </c>
      <c r="T47" s="16">
        <f t="shared" si="7"/>
        <v>8430</v>
      </c>
      <c r="U47" s="16">
        <v>30435</v>
      </c>
      <c r="V47" s="16">
        <v>125026</v>
      </c>
      <c r="W47" s="16">
        <v>-613135</v>
      </c>
      <c r="X47" s="16">
        <f t="shared" si="1"/>
        <v>-4232</v>
      </c>
      <c r="Z47" s="42">
        <v>-19117</v>
      </c>
      <c r="AA47" s="42">
        <v>6939</v>
      </c>
      <c r="AB47" s="42">
        <v>-10350</v>
      </c>
      <c r="AC47" s="42">
        <v>295911</v>
      </c>
      <c r="AD47" s="42">
        <v>-461906</v>
      </c>
      <c r="AE47" s="30"/>
      <c r="AF47" s="30"/>
    </row>
    <row r="48" spans="2:33">
      <c r="B48" s="179" t="str">
        <f>IF(Sumário!$A$1=FALSE,'PT-ENG'!T60,'PT-ENG'!U60)</f>
        <v>Crédito com parceiros</v>
      </c>
      <c r="C48" s="9"/>
      <c r="D48" s="9"/>
      <c r="E48" s="9"/>
      <c r="F48" s="9"/>
      <c r="G48" s="9"/>
      <c r="H48" s="9"/>
      <c r="I48" s="42"/>
      <c r="J48" s="42"/>
      <c r="K48" s="42"/>
      <c r="L48" s="42"/>
      <c r="M48" s="42"/>
      <c r="N48" s="42"/>
      <c r="O48" s="16"/>
      <c r="P48" s="16"/>
      <c r="Q48" s="16"/>
      <c r="R48" s="16"/>
      <c r="S48" s="16">
        <v>-338213</v>
      </c>
      <c r="T48" s="16">
        <f t="shared" si="7"/>
        <v>-188735</v>
      </c>
      <c r="U48" s="16">
        <v>-22438</v>
      </c>
      <c r="V48" s="16">
        <v>90668</v>
      </c>
      <c r="W48" s="16">
        <v>33059</v>
      </c>
      <c r="X48" s="16">
        <f t="shared" si="1"/>
        <v>52384</v>
      </c>
      <c r="Z48" s="42"/>
      <c r="AA48" s="42">
        <f t="shared" ref="AA48:AA57" si="8">SUM(I48:L48)</f>
        <v>0</v>
      </c>
      <c r="AB48" s="42">
        <f t="shared" ref="AB48:AB57" si="9">SUM(M48:P48)</f>
        <v>0</v>
      </c>
      <c r="AC48" s="42">
        <v>-526948</v>
      </c>
      <c r="AD48" s="42">
        <v>153673</v>
      </c>
      <c r="AE48" s="30"/>
      <c r="AF48" s="30"/>
    </row>
    <row r="49" spans="2:33">
      <c r="B49" s="179" t="str">
        <f>IF(Sumário!$A$1=FALSE,'PT-ENG'!T61,'PT-ENG'!U61)</f>
        <v>Fornecedores</v>
      </c>
      <c r="C49" s="9">
        <v>129</v>
      </c>
      <c r="D49" s="9">
        <v>2069</v>
      </c>
      <c r="E49" s="9">
        <v>-2335</v>
      </c>
      <c r="F49" s="9">
        <v>6411</v>
      </c>
      <c r="G49" s="9">
        <v>12571</v>
      </c>
      <c r="H49" s="9">
        <v>14517</v>
      </c>
      <c r="I49" s="42">
        <v>6687</v>
      </c>
      <c r="J49" s="42">
        <v>37341</v>
      </c>
      <c r="K49" s="42">
        <v>76400</v>
      </c>
      <c r="L49" s="42">
        <v>72631</v>
      </c>
      <c r="M49" s="42">
        <v>16093</v>
      </c>
      <c r="N49" s="42">
        <v>385540</v>
      </c>
      <c r="O49" s="16">
        <v>-3618</v>
      </c>
      <c r="P49" s="16">
        <v>-95825</v>
      </c>
      <c r="Q49" s="16">
        <v>-82193</v>
      </c>
      <c r="R49" s="16">
        <v>-62264</v>
      </c>
      <c r="S49" s="16">
        <v>-280635</v>
      </c>
      <c r="T49" s="16">
        <f t="shared" si="7"/>
        <v>588618</v>
      </c>
      <c r="U49" s="16">
        <v>-213586</v>
      </c>
      <c r="V49" s="16">
        <v>-460101</v>
      </c>
      <c r="W49" s="16">
        <v>-86593.400959999999</v>
      </c>
      <c r="X49" s="16">
        <f t="shared" si="1"/>
        <v>-19127.599040000001</v>
      </c>
      <c r="Z49" s="42">
        <v>31164</v>
      </c>
      <c r="AA49" s="42">
        <f t="shared" si="8"/>
        <v>193059</v>
      </c>
      <c r="AB49" s="42">
        <f t="shared" si="9"/>
        <v>302190</v>
      </c>
      <c r="AC49" s="42">
        <v>163526</v>
      </c>
      <c r="AD49" s="42">
        <v>-779408</v>
      </c>
      <c r="AE49" s="30"/>
      <c r="AF49" s="30"/>
    </row>
    <row r="50" spans="2:33">
      <c r="B50" s="179" t="str">
        <f>IF(Sumário!$A$1=FALSE,'PT-ENG'!T62,'PT-ENG'!U62)</f>
        <v>Valores a pagar ao operador</v>
      </c>
      <c r="C50" s="9">
        <v>-2557</v>
      </c>
      <c r="D50" s="9">
        <v>5291</v>
      </c>
      <c r="E50" s="9">
        <v>1315</v>
      </c>
      <c r="F50" s="9">
        <v>670</v>
      </c>
      <c r="G50" s="9">
        <v>-860</v>
      </c>
      <c r="H50" s="9">
        <v>-592</v>
      </c>
      <c r="I50" s="42">
        <v>-346</v>
      </c>
      <c r="J50" s="42">
        <v>-810</v>
      </c>
      <c r="K50" s="42">
        <v>85</v>
      </c>
      <c r="L50" s="42">
        <v>-358</v>
      </c>
      <c r="M50" s="42">
        <v>0</v>
      </c>
      <c r="N50" s="42">
        <v>0</v>
      </c>
      <c r="O50" s="42">
        <v>0</v>
      </c>
      <c r="P50" s="42">
        <v>0</v>
      </c>
      <c r="Q50" s="42">
        <v>0</v>
      </c>
      <c r="R50" s="42">
        <v>0</v>
      </c>
      <c r="S50" s="42">
        <v>0</v>
      </c>
      <c r="T50" s="42">
        <f t="shared" si="7"/>
        <v>0</v>
      </c>
      <c r="U50" s="42">
        <v>0</v>
      </c>
      <c r="V50" s="16">
        <v>0</v>
      </c>
      <c r="W50" s="16">
        <v>0</v>
      </c>
      <c r="X50" s="16">
        <f t="shared" si="1"/>
        <v>0</v>
      </c>
      <c r="Z50" s="42">
        <v>533</v>
      </c>
      <c r="AA50" s="42">
        <f t="shared" si="8"/>
        <v>-1429</v>
      </c>
      <c r="AB50" s="42">
        <f t="shared" si="9"/>
        <v>0</v>
      </c>
      <c r="AC50" s="42">
        <v>0</v>
      </c>
      <c r="AD50" s="42">
        <v>0</v>
      </c>
      <c r="AE50" s="30"/>
      <c r="AF50" s="30"/>
    </row>
    <row r="51" spans="2:33">
      <c r="B51" s="179" t="str">
        <f>IF(Sumário!$A$1=FALSE,'PT-ENG'!T63,'PT-ENG'!U63)</f>
        <v>Depósitos judiciais</v>
      </c>
      <c r="C51" s="10">
        <v>0</v>
      </c>
      <c r="D51" s="10">
        <v>-5</v>
      </c>
      <c r="E51" s="10">
        <v>-4</v>
      </c>
      <c r="F51" s="10">
        <v>-7</v>
      </c>
      <c r="G51" s="10">
        <v>-11</v>
      </c>
      <c r="H51" s="10">
        <v>-370</v>
      </c>
      <c r="I51" s="41">
        <v>0</v>
      </c>
      <c r="J51" s="41">
        <v>-248</v>
      </c>
      <c r="K51" s="41">
        <v>40</v>
      </c>
      <c r="L51" s="41">
        <v>-1337</v>
      </c>
      <c r="M51" s="41">
        <v>-560</v>
      </c>
      <c r="N51" s="41">
        <v>206</v>
      </c>
      <c r="O51" s="10">
        <v>-3243</v>
      </c>
      <c r="P51" s="10">
        <v>0</v>
      </c>
      <c r="Q51" s="10">
        <v>1469</v>
      </c>
      <c r="R51" s="10">
        <v>-1418</v>
      </c>
      <c r="S51" s="10">
        <v>252</v>
      </c>
      <c r="T51" s="10">
        <f t="shared" si="7"/>
        <v>-267</v>
      </c>
      <c r="U51" s="10">
        <v>-19</v>
      </c>
      <c r="V51" s="10">
        <v>-6</v>
      </c>
      <c r="W51" s="10">
        <v>-461</v>
      </c>
      <c r="X51" s="10">
        <f t="shared" si="1"/>
        <v>-222</v>
      </c>
      <c r="Z51" s="41">
        <v>-392</v>
      </c>
      <c r="AA51" s="41">
        <f t="shared" si="8"/>
        <v>-1545</v>
      </c>
      <c r="AB51" s="41">
        <f t="shared" si="9"/>
        <v>-3597</v>
      </c>
      <c r="AC51" s="41">
        <v>36</v>
      </c>
      <c r="AD51" s="42">
        <v>-708</v>
      </c>
      <c r="AE51" s="30"/>
      <c r="AF51" s="30"/>
    </row>
    <row r="52" spans="2:33">
      <c r="B52" s="179" t="str">
        <f>IF(Sumário!$A$1=FALSE,'PT-ENG'!T64,'PT-ENG'!U64)</f>
        <v>Despesas antecipadas</v>
      </c>
      <c r="C52" s="9">
        <v>-13</v>
      </c>
      <c r="D52" s="9">
        <v>-4961</v>
      </c>
      <c r="E52" s="9">
        <v>-3322</v>
      </c>
      <c r="F52" s="9">
        <v>-1198</v>
      </c>
      <c r="G52" s="9">
        <v>-1658</v>
      </c>
      <c r="H52" s="9">
        <v>-2690</v>
      </c>
      <c r="I52" s="42">
        <v>-3636</v>
      </c>
      <c r="J52" s="42">
        <v>-530</v>
      </c>
      <c r="K52" s="42">
        <v>-39884</v>
      </c>
      <c r="L52" s="42">
        <v>-21981</v>
      </c>
      <c r="M52" s="42">
        <v>-19678</v>
      </c>
      <c r="N52" s="42">
        <v>-14911</v>
      </c>
      <c r="O52" s="16">
        <v>-83047</v>
      </c>
      <c r="P52" s="16">
        <v>-82679</v>
      </c>
      <c r="Q52" s="16">
        <v>-57495</v>
      </c>
      <c r="R52" s="16">
        <v>-34983</v>
      </c>
      <c r="S52" s="16">
        <v>-53973</v>
      </c>
      <c r="T52" s="16">
        <f t="shared" si="7"/>
        <v>-122093</v>
      </c>
      <c r="U52" s="16">
        <v>-72533</v>
      </c>
      <c r="V52" s="10">
        <v>19510</v>
      </c>
      <c r="W52" s="10">
        <v>-131670</v>
      </c>
      <c r="X52" s="10">
        <f t="shared" si="1"/>
        <v>-50304</v>
      </c>
      <c r="Z52" s="42">
        <v>-8868</v>
      </c>
      <c r="AA52" s="42">
        <f t="shared" si="8"/>
        <v>-66031</v>
      </c>
      <c r="AB52" s="42">
        <f t="shared" si="9"/>
        <v>-200315</v>
      </c>
      <c r="AC52" s="42">
        <v>-268544</v>
      </c>
      <c r="AD52" s="42">
        <v>-234997</v>
      </c>
      <c r="AE52" s="30"/>
      <c r="AF52" s="30"/>
    </row>
    <row r="53" spans="2:33">
      <c r="B53" s="179" t="str">
        <f>IF(Sumário!$A$1=FALSE,'PT-ENG'!T65,'PT-ENG'!U65)</f>
        <v>Obrigações trabalhistas e pagamento baseado em ações</v>
      </c>
      <c r="C53" s="9">
        <v>93</v>
      </c>
      <c r="D53" s="5">
        <v>-1001</v>
      </c>
      <c r="E53" s="5">
        <v>-280</v>
      </c>
      <c r="F53" s="5">
        <v>1640</v>
      </c>
      <c r="G53" s="5">
        <v>2074</v>
      </c>
      <c r="H53" s="5">
        <v>9743</v>
      </c>
      <c r="I53" s="41">
        <v>10209</v>
      </c>
      <c r="J53" s="41">
        <v>19005</v>
      </c>
      <c r="K53" s="41">
        <v>7890</v>
      </c>
      <c r="L53" s="41">
        <v>2414</v>
      </c>
      <c r="M53" s="41">
        <v>-15513</v>
      </c>
      <c r="N53" s="41">
        <v>32782</v>
      </c>
      <c r="O53" s="10">
        <v>33297</v>
      </c>
      <c r="P53" s="10">
        <v>-2680</v>
      </c>
      <c r="Q53" s="10">
        <v>-21892</v>
      </c>
      <c r="R53" s="10">
        <v>20547</v>
      </c>
      <c r="S53" s="10">
        <v>29640</v>
      </c>
      <c r="T53" s="10">
        <f t="shared" si="7"/>
        <v>-12289</v>
      </c>
      <c r="U53" s="10">
        <v>-89244</v>
      </c>
      <c r="V53" s="10">
        <v>28137</v>
      </c>
      <c r="W53" s="10">
        <v>38074</v>
      </c>
      <c r="X53" s="10">
        <f t="shared" si="1"/>
        <v>17246</v>
      </c>
      <c r="Z53" s="41">
        <v>13177</v>
      </c>
      <c r="AA53" s="41">
        <f t="shared" si="8"/>
        <v>39518</v>
      </c>
      <c r="AB53" s="41">
        <f t="shared" si="9"/>
        <v>47886</v>
      </c>
      <c r="AC53" s="41">
        <v>16006</v>
      </c>
      <c r="AD53" s="42">
        <v>-5787</v>
      </c>
      <c r="AE53" s="30"/>
      <c r="AF53" s="30"/>
    </row>
    <row r="54" spans="2:33">
      <c r="B54" s="179" t="str">
        <f>IF(Sumário!$A$1=FALSE,'PT-ENG'!T66,'PT-ENG'!U66)</f>
        <v>Royalties</v>
      </c>
      <c r="C54" s="9">
        <v>-32</v>
      </c>
      <c r="D54" s="5">
        <v>391</v>
      </c>
      <c r="E54" s="5">
        <v>1937</v>
      </c>
      <c r="F54" s="5">
        <v>447</v>
      </c>
      <c r="G54" s="5">
        <v>1944</v>
      </c>
      <c r="H54" s="5">
        <v>1822</v>
      </c>
      <c r="I54" s="41">
        <v>11434</v>
      </c>
      <c r="J54" s="41">
        <v>-8367</v>
      </c>
      <c r="K54" s="41">
        <v>2143</v>
      </c>
      <c r="L54" s="41">
        <v>624</v>
      </c>
      <c r="M54" s="41">
        <v>-1265</v>
      </c>
      <c r="N54" s="41">
        <v>16578</v>
      </c>
      <c r="O54" s="10">
        <v>16048</v>
      </c>
      <c r="P54" s="10">
        <v>-7534</v>
      </c>
      <c r="Q54" s="10">
        <v>-3987</v>
      </c>
      <c r="R54" s="10">
        <v>6808</v>
      </c>
      <c r="S54" s="10">
        <v>-2782</v>
      </c>
      <c r="T54" s="10">
        <f t="shared" si="7"/>
        <v>-8034</v>
      </c>
      <c r="U54" s="10">
        <v>34262</v>
      </c>
      <c r="V54" s="10">
        <v>1955</v>
      </c>
      <c r="W54" s="10">
        <v>6334</v>
      </c>
      <c r="X54" s="10">
        <f t="shared" si="1"/>
        <v>-26489</v>
      </c>
      <c r="Z54" s="41">
        <v>6150</v>
      </c>
      <c r="AA54" s="41">
        <f t="shared" si="8"/>
        <v>5834</v>
      </c>
      <c r="AB54" s="41">
        <f t="shared" si="9"/>
        <v>23827</v>
      </c>
      <c r="AC54" s="41">
        <v>-7995</v>
      </c>
      <c r="AD54" s="42">
        <v>16062</v>
      </c>
      <c r="AE54" s="30"/>
      <c r="AF54" s="30"/>
    </row>
    <row r="55" spans="2:33" ht="15" customHeight="1">
      <c r="B55" s="179" t="str">
        <f>IF(Sumário!$A$1=FALSE,'PT-ENG'!T67,'PT-ENG'!U67)</f>
        <v>Ativo e passivo mantidos para venda</v>
      </c>
      <c r="C55" s="9">
        <v>-16346</v>
      </c>
      <c r="D55" s="5">
        <v>0</v>
      </c>
      <c r="E55" s="5">
        <v>0</v>
      </c>
      <c r="F55" s="5">
        <v>0</v>
      </c>
      <c r="G55" s="5">
        <v>0</v>
      </c>
      <c r="H55" s="5">
        <v>0</v>
      </c>
      <c r="I55" s="41">
        <v>-2089</v>
      </c>
      <c r="J55" s="41">
        <v>2089</v>
      </c>
      <c r="K55" s="41">
        <v>0</v>
      </c>
      <c r="L55" s="41">
        <v>0</v>
      </c>
      <c r="M55" s="41">
        <v>0</v>
      </c>
      <c r="N55" s="41">
        <v>0</v>
      </c>
      <c r="O55" s="41">
        <v>0</v>
      </c>
      <c r="P55" s="41">
        <v>0</v>
      </c>
      <c r="Q55" s="41">
        <v>0</v>
      </c>
      <c r="R55" s="41">
        <v>0</v>
      </c>
      <c r="S55" s="41">
        <v>0</v>
      </c>
      <c r="T55" s="41">
        <f t="shared" si="7"/>
        <v>0</v>
      </c>
      <c r="U55" s="41">
        <v>0</v>
      </c>
      <c r="V55" s="10">
        <v>0</v>
      </c>
      <c r="W55" s="10">
        <v>0</v>
      </c>
      <c r="X55" s="10">
        <f t="shared" si="1"/>
        <v>0</v>
      </c>
      <c r="Z55" s="41">
        <v>0</v>
      </c>
      <c r="AA55" s="41">
        <f t="shared" si="8"/>
        <v>0</v>
      </c>
      <c r="AB55" s="41">
        <f t="shared" si="9"/>
        <v>0</v>
      </c>
      <c r="AC55" s="41">
        <v>0</v>
      </c>
      <c r="AD55" s="42">
        <v>0</v>
      </c>
      <c r="AE55" s="30"/>
      <c r="AF55" s="30"/>
    </row>
    <row r="56" spans="2:33">
      <c r="B56" s="179" t="str">
        <f>IF(Sumário!$A$1=FALSE,'PT-ENG'!T68,'PT-ENG'!U68)</f>
        <v>Reembolsos (gastos) com abandono no período</v>
      </c>
      <c r="C56" s="9">
        <v>0</v>
      </c>
      <c r="D56" s="9">
        <v>0</v>
      </c>
      <c r="E56" s="9">
        <v>0</v>
      </c>
      <c r="F56" s="9">
        <v>0</v>
      </c>
      <c r="G56" s="9">
        <v>0</v>
      </c>
      <c r="H56" s="9">
        <v>0</v>
      </c>
      <c r="I56" s="42"/>
      <c r="J56" s="42">
        <v>-2327</v>
      </c>
      <c r="K56" s="42">
        <v>-728.98963999999978</v>
      </c>
      <c r="L56" s="42">
        <v>-200.01036000000022</v>
      </c>
      <c r="M56" s="42">
        <v>-766</v>
      </c>
      <c r="N56" s="42">
        <v>3502</v>
      </c>
      <c r="O56" s="16">
        <v>212</v>
      </c>
      <c r="P56" s="16">
        <v>-587</v>
      </c>
      <c r="Q56" s="16">
        <v>-64211</v>
      </c>
      <c r="R56" s="16">
        <v>102720</v>
      </c>
      <c r="S56" s="16">
        <v>-24538</v>
      </c>
      <c r="T56" s="16">
        <f t="shared" si="7"/>
        <v>-120579</v>
      </c>
      <c r="U56" s="16">
        <v>-37254</v>
      </c>
      <c r="V56" s="10">
        <v>-47075</v>
      </c>
      <c r="W56" s="10">
        <v>-1724</v>
      </c>
      <c r="X56" s="10">
        <f t="shared" si="1"/>
        <v>-20991</v>
      </c>
      <c r="Z56" s="42">
        <v>0</v>
      </c>
      <c r="AA56" s="42">
        <f t="shared" si="8"/>
        <v>-3256</v>
      </c>
      <c r="AB56" s="42">
        <f t="shared" si="9"/>
        <v>2361</v>
      </c>
      <c r="AC56" s="42">
        <v>-106608</v>
      </c>
      <c r="AD56" s="42">
        <v>-107044</v>
      </c>
      <c r="AE56" s="30"/>
      <c r="AF56" s="79"/>
    </row>
    <row r="57" spans="2:33">
      <c r="B57" s="179" t="str">
        <f>IF(Sumário!$A$1=FALSE,'PT-ENG'!T69,'PT-ENG'!U69)</f>
        <v>Provisão para pesquisa e desenvolvimento</v>
      </c>
      <c r="C57" s="9">
        <v>0</v>
      </c>
      <c r="D57" s="5">
        <v>1176</v>
      </c>
      <c r="E57" s="5">
        <v>17909</v>
      </c>
      <c r="F57" s="5">
        <v>-60895</v>
      </c>
      <c r="G57" s="5">
        <v>-36549</v>
      </c>
      <c r="H57" s="5">
        <v>-52114</v>
      </c>
      <c r="I57" s="41">
        <v>-81772</v>
      </c>
      <c r="J57" s="41">
        <v>-104331</v>
      </c>
      <c r="K57" s="41">
        <v>-93627</v>
      </c>
      <c r="L57" s="41">
        <v>-64408</v>
      </c>
      <c r="M57" s="41">
        <v>13937</v>
      </c>
      <c r="N57" s="41">
        <v>-29978</v>
      </c>
      <c r="O57" s="10">
        <v>6590</v>
      </c>
      <c r="P57" s="10">
        <v>-6706</v>
      </c>
      <c r="Q57" s="10">
        <v>6257</v>
      </c>
      <c r="R57" s="10">
        <v>-12598</v>
      </c>
      <c r="S57" s="10">
        <v>-51077</v>
      </c>
      <c r="T57" s="10">
        <f t="shared" si="7"/>
        <v>57418</v>
      </c>
      <c r="U57" s="10">
        <v>0</v>
      </c>
      <c r="V57" s="10">
        <v>0</v>
      </c>
      <c r="W57" s="10">
        <v>0</v>
      </c>
      <c r="X57" s="10">
        <f t="shared" si="1"/>
        <v>0</v>
      </c>
      <c r="Z57" s="41">
        <v>-131649</v>
      </c>
      <c r="AA57" s="41">
        <f t="shared" si="8"/>
        <v>-344138</v>
      </c>
      <c r="AB57" s="41">
        <f t="shared" si="9"/>
        <v>-16157</v>
      </c>
      <c r="AC57" s="41"/>
      <c r="AD57" s="42">
        <v>0</v>
      </c>
      <c r="AE57" s="30"/>
      <c r="AF57" s="30"/>
    </row>
    <row r="58" spans="2:33">
      <c r="B58" s="179" t="str">
        <f>IF(Sumário!$A$1=FALSE,'PT-ENG'!T70,'PT-ENG'!U70)</f>
        <v>Derivativos de óleo</v>
      </c>
      <c r="C58" s="9"/>
      <c r="D58" s="5"/>
      <c r="E58" s="5"/>
      <c r="F58" s="5"/>
      <c r="G58" s="5"/>
      <c r="H58" s="5"/>
      <c r="I58" s="41"/>
      <c r="J58" s="41"/>
      <c r="K58" s="41"/>
      <c r="L58" s="41"/>
      <c r="M58" s="41"/>
      <c r="N58" s="41"/>
      <c r="O58" s="10"/>
      <c r="P58" s="10"/>
      <c r="Q58" s="10"/>
      <c r="R58" s="10"/>
      <c r="S58" s="10"/>
      <c r="T58" s="10">
        <f t="shared" si="7"/>
        <v>-2283</v>
      </c>
      <c r="U58" s="10">
        <v>3528</v>
      </c>
      <c r="V58" s="10">
        <v>78256</v>
      </c>
      <c r="W58" s="10">
        <v>15279</v>
      </c>
      <c r="X58" s="10">
        <f t="shared" si="1"/>
        <v>14988</v>
      </c>
      <c r="Z58" s="41"/>
      <c r="AA58" s="41"/>
      <c r="AB58" s="41"/>
      <c r="AC58" s="41">
        <v>-2283</v>
      </c>
      <c r="AD58" s="42">
        <v>112051</v>
      </c>
      <c r="AE58" s="30"/>
      <c r="AF58" s="30"/>
    </row>
    <row r="59" spans="2:33">
      <c r="B59" s="179" t="str">
        <f>IF(Sumário!$A$1=FALSE,'PT-ENG'!T71,'PT-ENG'!U71)</f>
        <v>Adiantamentos</v>
      </c>
      <c r="C59" s="9"/>
      <c r="D59" s="5"/>
      <c r="E59" s="5"/>
      <c r="F59" s="5"/>
      <c r="G59" s="5"/>
      <c r="H59" s="5"/>
      <c r="I59" s="41"/>
      <c r="J59" s="41"/>
      <c r="K59" s="41">
        <v>-91848</v>
      </c>
      <c r="L59" s="41">
        <v>-101163</v>
      </c>
      <c r="M59" s="41">
        <v>-31969</v>
      </c>
      <c r="N59" s="41">
        <v>68823</v>
      </c>
      <c r="O59" s="10">
        <v>96379</v>
      </c>
      <c r="P59" s="10">
        <v>1200</v>
      </c>
      <c r="Q59" s="10">
        <v>-269319</v>
      </c>
      <c r="R59" s="10">
        <v>63143</v>
      </c>
      <c r="S59" s="10">
        <v>182739</v>
      </c>
      <c r="T59" s="10">
        <f t="shared" si="7"/>
        <v>-111407</v>
      </c>
      <c r="U59" s="10">
        <v>-32496</v>
      </c>
      <c r="V59" s="10">
        <v>89509</v>
      </c>
      <c r="W59" s="10">
        <v>28546.400959999999</v>
      </c>
      <c r="X59" s="10">
        <f t="shared" si="1"/>
        <v>1418.599040000001</v>
      </c>
      <c r="Z59" s="41">
        <v>0</v>
      </c>
      <c r="AA59" s="41">
        <f>SUM(I59:L59)</f>
        <v>-193011</v>
      </c>
      <c r="AB59" s="41">
        <f>SUM(M59:P59)</f>
        <v>134433</v>
      </c>
      <c r="AC59" s="41">
        <v>-134844</v>
      </c>
      <c r="AD59" s="42">
        <v>86978</v>
      </c>
      <c r="AE59" s="30"/>
      <c r="AF59" s="30"/>
    </row>
    <row r="60" spans="2:33">
      <c r="B60" s="179" t="str">
        <f>IF(Sumário!$A$1=FALSE,'PT-ENG'!T72,'PT-ENG'!U72)</f>
        <v>Contas a receber e a pagar com partes relacionadas</v>
      </c>
      <c r="C60" s="9"/>
      <c r="D60" s="5"/>
      <c r="E60" s="5"/>
      <c r="F60" s="5"/>
      <c r="G60" s="5"/>
      <c r="H60" s="5"/>
      <c r="I60" s="41"/>
      <c r="J60" s="41"/>
      <c r="K60" s="41"/>
      <c r="L60" s="41"/>
      <c r="M60" s="41"/>
      <c r="N60" s="41"/>
      <c r="O60" s="10"/>
      <c r="P60" s="10"/>
      <c r="Q60" s="10"/>
      <c r="R60" s="10">
        <v>-4184.3943599999993</v>
      </c>
      <c r="S60" s="10">
        <v>0</v>
      </c>
      <c r="T60" s="10">
        <v>0</v>
      </c>
      <c r="U60" s="10">
        <v>0</v>
      </c>
      <c r="V60" s="10">
        <v>0</v>
      </c>
      <c r="W60" s="10">
        <v>0</v>
      </c>
      <c r="X60" s="10">
        <f t="shared" si="1"/>
        <v>0</v>
      </c>
      <c r="Z60" s="41">
        <v>0</v>
      </c>
      <c r="AA60" s="41">
        <f>SUM(I60:L60)</f>
        <v>0</v>
      </c>
      <c r="AB60" s="41">
        <f>SUM(M60:P60)</f>
        <v>0</v>
      </c>
      <c r="AC60" s="41">
        <v>-4184</v>
      </c>
      <c r="AD60" s="42">
        <v>0</v>
      </c>
      <c r="AE60" s="30"/>
      <c r="AF60" s="30"/>
    </row>
    <row r="61" spans="2:33">
      <c r="B61" s="179" t="str">
        <f>IF(Sumário!$A$1=FALSE,'PT-ENG'!T73,'PT-ENG'!U73)</f>
        <v>Outros passivos</v>
      </c>
      <c r="C61" s="9">
        <v>-28279</v>
      </c>
      <c r="D61" s="5">
        <v>-4067</v>
      </c>
      <c r="E61" s="5">
        <v>60</v>
      </c>
      <c r="F61" s="5">
        <v>119</v>
      </c>
      <c r="G61" s="5">
        <v>203</v>
      </c>
      <c r="H61" s="5">
        <v>-1068</v>
      </c>
      <c r="I61" s="41">
        <v>-14520</v>
      </c>
      <c r="J61" s="41">
        <v>-282</v>
      </c>
      <c r="K61" s="41">
        <v>-1841</v>
      </c>
      <c r="L61" s="41">
        <v>83051</v>
      </c>
      <c r="M61" s="41">
        <v>687</v>
      </c>
      <c r="N61" s="41">
        <v>13515</v>
      </c>
      <c r="O61" s="10">
        <v>-42833</v>
      </c>
      <c r="P61" s="10">
        <v>-79464</v>
      </c>
      <c r="Q61" s="10">
        <v>2032</v>
      </c>
      <c r="R61" s="10">
        <v>230967</v>
      </c>
      <c r="S61" s="10">
        <v>-399810</v>
      </c>
      <c r="T61" s="10">
        <v>186649</v>
      </c>
      <c r="U61" s="10">
        <v>0</v>
      </c>
      <c r="V61" s="10">
        <v>0</v>
      </c>
      <c r="W61" s="10">
        <v>0</v>
      </c>
      <c r="X61" s="10">
        <f t="shared" si="1"/>
        <v>0</v>
      </c>
      <c r="Z61" s="10">
        <v>-686</v>
      </c>
      <c r="AA61" s="10">
        <f>SUM(I61:L61)</f>
        <v>66408</v>
      </c>
      <c r="AB61" s="10">
        <v>-108094</v>
      </c>
      <c r="AC61" s="10">
        <f>SUM(Q61:T61)</f>
        <v>19838</v>
      </c>
      <c r="AD61" s="42">
        <v>0</v>
      </c>
      <c r="AE61" s="30"/>
      <c r="AF61" s="30"/>
    </row>
    <row r="62" spans="2:33">
      <c r="B62" s="179" t="str">
        <f>IF(Sumário!$A$1=FALSE,'PT-ENG'!T74,'PT-ENG'!U74)</f>
        <v>Outras obrigações</v>
      </c>
      <c r="C62" s="9"/>
      <c r="D62" s="9"/>
      <c r="E62" s="9"/>
      <c r="F62" s="9"/>
      <c r="G62" s="9"/>
      <c r="H62" s="9"/>
      <c r="I62" s="42"/>
      <c r="J62" s="42"/>
      <c r="K62" s="42"/>
      <c r="L62" s="42"/>
      <c r="M62" s="42"/>
      <c r="N62" s="42"/>
      <c r="O62" s="16"/>
      <c r="P62" s="16"/>
      <c r="Q62" s="16"/>
      <c r="R62" s="16"/>
      <c r="S62" s="16"/>
      <c r="T62" s="16"/>
      <c r="U62" s="16">
        <v>175139</v>
      </c>
      <c r="V62" s="16">
        <v>-716755</v>
      </c>
      <c r="W62" s="16">
        <v>247947.03932000021</v>
      </c>
      <c r="X62" s="16">
        <f t="shared" si="1"/>
        <v>452382.96067999979</v>
      </c>
      <c r="Z62" s="16"/>
      <c r="AA62" s="16"/>
      <c r="AB62" s="16"/>
      <c r="AC62" s="16"/>
      <c r="AD62" s="42">
        <v>158714</v>
      </c>
      <c r="AE62" s="30"/>
      <c r="AF62" s="30"/>
    </row>
    <row r="63" spans="2:33">
      <c r="B63" s="179" t="str">
        <f>IF(Sumário!$A$1=FALSE,'PT-ENG'!T75,'PT-ENG'!U75)</f>
        <v>Impostos pagos sobre o lucro</v>
      </c>
      <c r="C63" s="9">
        <v>-652</v>
      </c>
      <c r="D63" s="5">
        <v>-483</v>
      </c>
      <c r="E63" s="5">
        <v>-5152</v>
      </c>
      <c r="F63" s="5">
        <v>0</v>
      </c>
      <c r="G63" s="5">
        <v>-1191</v>
      </c>
      <c r="H63" s="5">
        <v>-30256</v>
      </c>
      <c r="I63" s="405">
        <v>-14872</v>
      </c>
      <c r="J63" s="405">
        <v>-36464</v>
      </c>
      <c r="K63" s="405">
        <v>-22236</v>
      </c>
      <c r="L63" s="405">
        <v>-13169</v>
      </c>
      <c r="M63" s="405">
        <v>-4260</v>
      </c>
      <c r="N63" s="405">
        <v>-25727</v>
      </c>
      <c r="O63" s="405">
        <v>-68707</v>
      </c>
      <c r="P63" s="405">
        <v>-110694</v>
      </c>
      <c r="Q63" s="405">
        <v>-74199</v>
      </c>
      <c r="R63" s="405">
        <v>-74828</v>
      </c>
      <c r="S63" s="405">
        <v>-34355</v>
      </c>
      <c r="T63" s="405">
        <f>AC63-(S63+R63+Q63)</f>
        <v>-60052</v>
      </c>
      <c r="U63" s="405">
        <v>-31597</v>
      </c>
      <c r="V63" s="10">
        <v>-38322</v>
      </c>
      <c r="W63" s="10">
        <v>-97958</v>
      </c>
      <c r="X63" s="10">
        <f t="shared" si="1"/>
        <v>-74815</v>
      </c>
      <c r="Z63" s="41">
        <v>-36599</v>
      </c>
      <c r="AA63" s="41">
        <f>SUM(I63:L63)</f>
        <v>-86741</v>
      </c>
      <c r="AB63" s="41">
        <v>-209388</v>
      </c>
      <c r="AC63" s="41">
        <v>-243434</v>
      </c>
      <c r="AD63" s="42">
        <v>-242692</v>
      </c>
      <c r="AE63" s="30"/>
      <c r="AF63" s="30"/>
    </row>
    <row r="64" spans="2:33" s="398" customFormat="1" ht="15" thickBot="1">
      <c r="B64" s="400" t="str">
        <f>IF(Sumário!$A$1=FALSE,'PT-ENG'!T76,'PT-ENG'!U76)</f>
        <v>Caixa líquido proveniente de (usado em) atividades operacionais</v>
      </c>
      <c r="C64" s="401">
        <f t="shared" ref="C64:H64" si="10">SUM(C41:C63)</f>
        <v>-31656</v>
      </c>
      <c r="D64" s="401">
        <f t="shared" si="10"/>
        <v>8074.7287600000273</v>
      </c>
      <c r="E64" s="401">
        <f t="shared" si="10"/>
        <v>63089</v>
      </c>
      <c r="F64" s="401">
        <f t="shared" si="10"/>
        <v>38932</v>
      </c>
      <c r="G64" s="401">
        <f t="shared" si="10"/>
        <v>54408</v>
      </c>
      <c r="H64" s="401">
        <f t="shared" si="10"/>
        <v>-93587</v>
      </c>
      <c r="I64" s="401">
        <v>4044</v>
      </c>
      <c r="J64" s="401">
        <f>SUM(J41:J63)</f>
        <v>109702</v>
      </c>
      <c r="K64" s="401">
        <f t="shared" ref="K64:W64" si="11">ROUND(SUM(K41:K63),0)</f>
        <v>28980</v>
      </c>
      <c r="L64" s="401">
        <f t="shared" si="11"/>
        <v>-52418</v>
      </c>
      <c r="M64" s="401">
        <f t="shared" si="11"/>
        <v>48113</v>
      </c>
      <c r="N64" s="401">
        <f t="shared" si="11"/>
        <v>-102704</v>
      </c>
      <c r="O64" s="401">
        <f t="shared" si="11"/>
        <v>451756</v>
      </c>
      <c r="P64" s="401">
        <f t="shared" si="11"/>
        <v>611533</v>
      </c>
      <c r="Q64" s="401">
        <f t="shared" si="11"/>
        <v>113702</v>
      </c>
      <c r="R64" s="401">
        <f t="shared" si="11"/>
        <v>958136</v>
      </c>
      <c r="S64" s="401">
        <f t="shared" si="11"/>
        <v>128228</v>
      </c>
      <c r="T64" s="401">
        <f t="shared" si="11"/>
        <v>626956</v>
      </c>
      <c r="U64" s="401">
        <f t="shared" si="11"/>
        <v>808573</v>
      </c>
      <c r="V64" s="401">
        <f t="shared" si="11"/>
        <v>1349407</v>
      </c>
      <c r="W64" s="401">
        <f t="shared" si="11"/>
        <v>1293158</v>
      </c>
      <c r="X64" s="401">
        <f t="shared" si="1"/>
        <v>1420835.9923700001</v>
      </c>
      <c r="Z64" s="401">
        <v>62839</v>
      </c>
      <c r="AA64" s="401">
        <f>SUM(AA41:AA63)</f>
        <v>90303.644550000085</v>
      </c>
      <c r="AB64" s="401">
        <f>SUM(AB41:AB63)</f>
        <v>1008698</v>
      </c>
      <c r="AC64" s="401">
        <f>SUM(AC41:AC63)</f>
        <v>1854059.6722506932</v>
      </c>
      <c r="AD64" s="401">
        <f>SUM(AD41:AD63)</f>
        <v>4871973.9923700001</v>
      </c>
      <c r="AE64" s="399"/>
      <c r="AF64" s="399"/>
      <c r="AG64" s="399"/>
    </row>
    <row r="65" spans="2:33">
      <c r="B65" s="179" t="str">
        <f>IF(Sumário!$A$1=FALSE,'PT-ENG'!T77,'PT-ENG'!U77)</f>
        <v>Aplicações financeiras</v>
      </c>
      <c r="C65" s="9">
        <v>-848</v>
      </c>
      <c r="D65" s="5">
        <v>-256842</v>
      </c>
      <c r="E65" s="5">
        <v>145368</v>
      </c>
      <c r="F65" s="5">
        <v>-779390</v>
      </c>
      <c r="G65" s="5">
        <v>18185</v>
      </c>
      <c r="H65" s="5">
        <v>-1297361</v>
      </c>
      <c r="I65" s="41">
        <v>829304</v>
      </c>
      <c r="J65" s="41">
        <v>1262633</v>
      </c>
      <c r="K65" s="41">
        <v>129936</v>
      </c>
      <c r="L65" s="41">
        <v>19696</v>
      </c>
      <c r="M65" s="41">
        <v>26605</v>
      </c>
      <c r="N65" s="41">
        <v>-2525008</v>
      </c>
      <c r="O65" s="41">
        <v>278172</v>
      </c>
      <c r="P65" s="41">
        <v>43418</v>
      </c>
      <c r="Q65" s="41">
        <v>40241</v>
      </c>
      <c r="R65" s="41">
        <v>110784</v>
      </c>
      <c r="S65" s="41">
        <v>164544</v>
      </c>
      <c r="T65" s="41">
        <f>AC65-(S65+R65+Q65)</f>
        <v>2437616</v>
      </c>
      <c r="U65" s="41">
        <v>920609</v>
      </c>
      <c r="V65" s="41">
        <v>-1520383</v>
      </c>
      <c r="W65" s="41">
        <v>-967286</v>
      </c>
      <c r="X65" s="41">
        <f t="shared" si="1"/>
        <v>-498098</v>
      </c>
      <c r="Z65" s="41">
        <v>-1913198</v>
      </c>
      <c r="AA65" s="41">
        <f>SUM(I65:L65)</f>
        <v>2241569</v>
      </c>
      <c r="AB65" s="41">
        <f>SUM(M65:P65)</f>
        <v>-2176813</v>
      </c>
      <c r="AC65" s="41">
        <v>2753185</v>
      </c>
      <c r="AD65" s="41">
        <v>-2065158</v>
      </c>
      <c r="AE65" s="30"/>
      <c r="AF65" s="30"/>
      <c r="AG65" s="30"/>
    </row>
    <row r="66" spans="2:33">
      <c r="B66" s="179" t="str">
        <f>IF(Sumário!$A$1=FALSE,'PT-ENG'!T78,'PT-ENG'!U78)</f>
        <v>Alienação de partcipação em Ativos</v>
      </c>
      <c r="C66" s="9"/>
      <c r="D66" s="5"/>
      <c r="E66" s="5"/>
      <c r="F66" s="5"/>
      <c r="G66" s="5"/>
      <c r="H66" s="5"/>
      <c r="I66" s="41"/>
      <c r="J66" s="41"/>
      <c r="K66" s="41"/>
      <c r="L66" s="41"/>
      <c r="M66" s="41"/>
      <c r="N66" s="41"/>
      <c r="O66" s="41"/>
      <c r="P66" s="41"/>
      <c r="Q66" s="41"/>
      <c r="R66" s="41"/>
      <c r="S66" s="41">
        <v>1695666</v>
      </c>
      <c r="T66" s="41">
        <f>AC66-(S66+R66+Q66)</f>
        <v>0</v>
      </c>
      <c r="U66" s="41">
        <v>0</v>
      </c>
      <c r="V66" s="41">
        <v>0</v>
      </c>
      <c r="W66" s="41">
        <v>0</v>
      </c>
      <c r="X66" s="41">
        <f t="shared" si="1"/>
        <v>335252</v>
      </c>
      <c r="Z66" s="41">
        <v>0</v>
      </c>
      <c r="AA66" s="41">
        <f>SUM(I66:L66)</f>
        <v>0</v>
      </c>
      <c r="AB66" s="41">
        <f>SUM(M66:P66)</f>
        <v>0</v>
      </c>
      <c r="AC66" s="41">
        <v>1695666</v>
      </c>
      <c r="AD66" s="41">
        <v>335252</v>
      </c>
      <c r="AE66" s="30"/>
      <c r="AF66" s="30"/>
      <c r="AG66" s="30"/>
    </row>
    <row r="67" spans="2:33" s="26" customFormat="1">
      <c r="B67" s="179" t="str">
        <f>IF(Sumário!$A$1=FALSE,'PT-ENG'!T79,'PT-ENG'!U79)</f>
        <v>Aumento de capital social em controlada</v>
      </c>
      <c r="U67" s="41">
        <v>0</v>
      </c>
      <c r="V67" s="41">
        <v>0</v>
      </c>
      <c r="W67" s="41">
        <v>0</v>
      </c>
      <c r="X67" s="41">
        <f t="shared" si="1"/>
        <v>0</v>
      </c>
      <c r="Y67" s="29"/>
      <c r="AD67" s="41">
        <v>0</v>
      </c>
    </row>
    <row r="68" spans="2:33">
      <c r="B68" s="179" t="str">
        <f>IF(Sumário!$A$1=FALSE,'PT-ENG'!T80,'PT-ENG'!U80)</f>
        <v>Financiamentos concedidos - Yinson</v>
      </c>
      <c r="C68" s="9"/>
      <c r="D68" s="5"/>
      <c r="E68" s="5"/>
      <c r="F68" s="5"/>
      <c r="G68" s="5"/>
      <c r="H68" s="5"/>
      <c r="I68" s="41"/>
      <c r="J68" s="41"/>
      <c r="K68" s="41"/>
      <c r="L68" s="41"/>
      <c r="M68" s="41"/>
      <c r="N68" s="41"/>
      <c r="O68" s="41"/>
      <c r="P68" s="41"/>
      <c r="Q68" s="41"/>
      <c r="R68" s="41"/>
      <c r="S68" s="41">
        <v>-3578</v>
      </c>
      <c r="T68" s="41">
        <f>AC68-(S68+R68+Q68)</f>
        <v>-3435</v>
      </c>
      <c r="U68" s="41">
        <v>-26314</v>
      </c>
      <c r="V68" s="41">
        <v>0</v>
      </c>
      <c r="W68" s="41">
        <v>0</v>
      </c>
      <c r="X68" s="41">
        <f t="shared" si="1"/>
        <v>0</v>
      </c>
      <c r="Z68" s="41">
        <v>0</v>
      </c>
      <c r="AA68" s="41">
        <f>SUM(I68:L68)</f>
        <v>0</v>
      </c>
      <c r="AB68" s="41">
        <f>SUM(M68:P68)</f>
        <v>0</v>
      </c>
      <c r="AC68" s="41">
        <v>-7013</v>
      </c>
      <c r="AD68" s="41">
        <v>-26314</v>
      </c>
      <c r="AE68" s="30"/>
      <c r="AF68" s="30"/>
      <c r="AG68" s="30"/>
    </row>
    <row r="69" spans="2:33">
      <c r="B69" s="179" t="str">
        <f>IF(Sumário!$A$1=FALSE,'PT-ENG'!T81,'PT-ENG'!U81)</f>
        <v>Depósito vinculado</v>
      </c>
      <c r="C69" s="9">
        <v>-18</v>
      </c>
      <c r="D69" s="5">
        <v>0</v>
      </c>
      <c r="E69" s="5">
        <v>0</v>
      </c>
      <c r="F69" s="5">
        <v>0</v>
      </c>
      <c r="G69" s="5">
        <v>0</v>
      </c>
      <c r="H69" s="5">
        <v>0</v>
      </c>
      <c r="I69" s="41">
        <v>0</v>
      </c>
      <c r="J69" s="41">
        <v>0</v>
      </c>
      <c r="K69" s="9">
        <v>0</v>
      </c>
      <c r="L69" s="41" t="s">
        <v>0</v>
      </c>
      <c r="M69" s="41">
        <v>0</v>
      </c>
      <c r="N69" s="41">
        <v>0</v>
      </c>
      <c r="O69" s="41">
        <v>0</v>
      </c>
      <c r="P69" s="41">
        <v>0</v>
      </c>
      <c r="Q69" s="41">
        <v>0</v>
      </c>
      <c r="R69" s="41">
        <v>0</v>
      </c>
      <c r="S69" s="41">
        <v>0</v>
      </c>
      <c r="T69" s="41">
        <v>0</v>
      </c>
      <c r="U69" s="41">
        <v>0</v>
      </c>
      <c r="V69" s="41">
        <v>0</v>
      </c>
      <c r="W69" s="41">
        <v>0</v>
      </c>
      <c r="X69" s="41">
        <f t="shared" si="1"/>
        <v>0</v>
      </c>
      <c r="Z69" s="41">
        <v>0</v>
      </c>
      <c r="AA69" s="41">
        <f>SUM(I69:L69)</f>
        <v>0</v>
      </c>
      <c r="AB69" s="41">
        <f>SUM(M69:P69)</f>
        <v>0</v>
      </c>
      <c r="AC69" s="41">
        <f>SUM(N69:Q69)</f>
        <v>0</v>
      </c>
      <c r="AD69" s="41">
        <v>0</v>
      </c>
      <c r="AE69" s="30"/>
      <c r="AF69" s="30"/>
      <c r="AG69" s="30"/>
    </row>
    <row r="70" spans="2:33">
      <c r="B70" s="179" t="str">
        <f>IF(Sumário!$A$1=FALSE,'PT-ENG'!T82,'PT-ENG'!U82)</f>
        <v>Adiantamentos para cessão de blocos</v>
      </c>
      <c r="C70" s="9">
        <v>0</v>
      </c>
      <c r="D70" s="5">
        <v>-52568</v>
      </c>
      <c r="E70" s="5">
        <v>-13456</v>
      </c>
      <c r="F70" s="5">
        <v>0</v>
      </c>
      <c r="G70" s="5">
        <v>-17427</v>
      </c>
      <c r="H70" s="5">
        <v>-13970</v>
      </c>
      <c r="I70" s="41">
        <v>-591948</v>
      </c>
      <c r="J70" s="41"/>
      <c r="K70" s="41">
        <v>-1.1999999999534339</v>
      </c>
      <c r="L70" s="41">
        <v>0</v>
      </c>
      <c r="M70" s="41">
        <v>0</v>
      </c>
      <c r="N70" s="41">
        <v>0</v>
      </c>
      <c r="O70" s="41">
        <v>0</v>
      </c>
      <c r="P70" s="41">
        <v>0</v>
      </c>
      <c r="Q70" s="41">
        <v>0</v>
      </c>
      <c r="R70" s="41">
        <v>0</v>
      </c>
      <c r="S70" s="41">
        <v>0</v>
      </c>
      <c r="T70" s="41">
        <f>AC70-(S70+R70+Q70)</f>
        <v>0</v>
      </c>
      <c r="U70" s="41">
        <v>0</v>
      </c>
      <c r="V70" s="41">
        <v>0</v>
      </c>
      <c r="W70" s="41">
        <v>0</v>
      </c>
      <c r="X70" s="41">
        <f t="shared" si="1"/>
        <v>0</v>
      </c>
      <c r="Z70" s="41">
        <v>-44853</v>
      </c>
      <c r="AA70" s="41">
        <f>SUM(I70:L70)</f>
        <v>-591949.19999999995</v>
      </c>
      <c r="AB70" s="41">
        <f>SUM(M70:P70)</f>
        <v>0</v>
      </c>
      <c r="AC70" s="41">
        <f>SUM(N70:Q70)</f>
        <v>0</v>
      </c>
      <c r="AD70" s="41">
        <v>0</v>
      </c>
      <c r="AE70" s="30"/>
      <c r="AF70" s="30"/>
      <c r="AG70" s="30"/>
    </row>
    <row r="71" spans="2:33">
      <c r="B71" s="179" t="str">
        <f>IF(Sumário!$A$1=FALSE,'PT-ENG'!T83,'PT-ENG'!U83)</f>
        <v>Aquisição de imobilizado</v>
      </c>
      <c r="C71" s="9">
        <v>-1425</v>
      </c>
      <c r="D71" s="5">
        <v>-8200</v>
      </c>
      <c r="E71" s="5">
        <v>-13484</v>
      </c>
      <c r="F71" s="5">
        <v>-25751</v>
      </c>
      <c r="G71" s="5">
        <v>-42429</v>
      </c>
      <c r="H71" s="5">
        <v>-65997</v>
      </c>
      <c r="I71" s="41">
        <v>-74563</v>
      </c>
      <c r="J71" s="41">
        <v>-93234</v>
      </c>
      <c r="K71" s="41">
        <v>-73964.317290000006</v>
      </c>
      <c r="L71" s="41">
        <v>-206227.68270999996</v>
      </c>
      <c r="M71" s="41">
        <v>-157644</v>
      </c>
      <c r="N71" s="41">
        <v>-198400</v>
      </c>
      <c r="O71" s="41">
        <v>-399638</v>
      </c>
      <c r="P71" s="41">
        <v>-47341</v>
      </c>
      <c r="Q71" s="41">
        <v>-462259</v>
      </c>
      <c r="R71" s="41">
        <v>-422618</v>
      </c>
      <c r="S71" s="41">
        <v>-614723</v>
      </c>
      <c r="T71" s="41">
        <f>AC71-(S71+R71+Q71)</f>
        <v>-1145230</v>
      </c>
      <c r="U71" s="41">
        <v>-860917.20470041642</v>
      </c>
      <c r="V71" s="41">
        <v>-699184.79529958358</v>
      </c>
      <c r="W71" s="41">
        <v>-758322</v>
      </c>
      <c r="X71" s="41">
        <f t="shared" si="1"/>
        <v>-555527</v>
      </c>
      <c r="Z71" s="41">
        <v>-147661</v>
      </c>
      <c r="AA71" s="41">
        <f>SUM(I71:L71)</f>
        <v>-447989</v>
      </c>
      <c r="AB71" s="41">
        <f>SUM(M71:P71)</f>
        <v>-803023</v>
      </c>
      <c r="AC71" s="41">
        <v>-2644830</v>
      </c>
      <c r="AD71" s="41">
        <v>-2873951</v>
      </c>
      <c r="AE71" s="30"/>
      <c r="AF71" s="30"/>
      <c r="AG71" s="30"/>
    </row>
    <row r="72" spans="2:33">
      <c r="B72" s="179" t="str">
        <f>IF(Sumário!$A$1=FALSE,'PT-ENG'!T84,'PT-ENG'!U84)</f>
        <v>Principal recebido - Debêntures partes relacionadas</v>
      </c>
      <c r="U72" s="41">
        <v>0</v>
      </c>
      <c r="V72" s="41">
        <v>0</v>
      </c>
      <c r="W72" s="41">
        <v>0</v>
      </c>
      <c r="X72" s="41">
        <f t="shared" si="1"/>
        <v>0</v>
      </c>
      <c r="AD72" s="41">
        <v>0</v>
      </c>
    </row>
    <row r="73" spans="2:33">
      <c r="B73" s="179" t="str">
        <f>IF(Sumário!$A$1=FALSE,'PT-ENG'!T85,'PT-ENG'!U85)</f>
        <v>Valores a pagar por aquisições</v>
      </c>
      <c r="C73" s="9">
        <v>0</v>
      </c>
      <c r="D73" s="5">
        <v>0</v>
      </c>
      <c r="E73" s="5">
        <v>0</v>
      </c>
      <c r="F73" s="5">
        <v>0</v>
      </c>
      <c r="G73" s="5">
        <v>0</v>
      </c>
      <c r="H73" s="5">
        <v>0</v>
      </c>
      <c r="I73" s="41">
        <v>0</v>
      </c>
      <c r="J73" s="41">
        <v>-7253</v>
      </c>
      <c r="K73" s="9">
        <v>0</v>
      </c>
      <c r="L73" s="9">
        <v>-228509.61808677702</v>
      </c>
      <c r="M73" s="9">
        <v>0</v>
      </c>
      <c r="N73" s="9">
        <v>-5091910</v>
      </c>
      <c r="O73" s="9">
        <v>-122733</v>
      </c>
      <c r="P73" s="9">
        <v>-93713</v>
      </c>
      <c r="Q73" s="9">
        <v>-135700</v>
      </c>
      <c r="R73" s="9">
        <v>-337765</v>
      </c>
      <c r="S73" s="9">
        <v>0</v>
      </c>
      <c r="T73" s="9">
        <f>AC73-(S73+R73+Q73)</f>
        <v>0</v>
      </c>
      <c r="U73" s="9">
        <v>-424281</v>
      </c>
      <c r="V73" s="41">
        <v>0</v>
      </c>
      <c r="W73" s="41">
        <v>-187691</v>
      </c>
      <c r="X73" s="41">
        <f t="shared" si="1"/>
        <v>-176655</v>
      </c>
      <c r="Z73" s="10">
        <v>0</v>
      </c>
      <c r="AA73" s="10">
        <v>-235762</v>
      </c>
      <c r="AB73" s="10">
        <f>SUM(M73:P73)</f>
        <v>-5308356</v>
      </c>
      <c r="AC73" s="10">
        <v>-473465</v>
      </c>
      <c r="AD73" s="41">
        <v>-788627</v>
      </c>
      <c r="AE73" s="30"/>
      <c r="AF73" s="30"/>
      <c r="AG73" s="30"/>
    </row>
    <row r="74" spans="2:33">
      <c r="B74" s="179" t="str">
        <f>IF(Sumário!$A$1=FALSE,'PT-ENG'!T86,'PT-ENG'!U86)</f>
        <v>Aquisição de intangível</v>
      </c>
      <c r="C74" s="9">
        <v>0</v>
      </c>
      <c r="D74" s="9">
        <v>-17</v>
      </c>
      <c r="E74" s="9">
        <v>-29</v>
      </c>
      <c r="F74" s="9">
        <v>0</v>
      </c>
      <c r="G74" s="9">
        <v>-198275</v>
      </c>
      <c r="H74" s="9">
        <v>-20774</v>
      </c>
      <c r="I74" s="42">
        <v>-593.74800000000005</v>
      </c>
      <c r="J74" s="42">
        <v>-1245347.2549999999</v>
      </c>
      <c r="K74" s="42">
        <v>-65190</v>
      </c>
      <c r="L74" s="42">
        <v>-5085</v>
      </c>
      <c r="M74" s="42">
        <v>-12193</v>
      </c>
      <c r="N74" s="42">
        <v>-12332</v>
      </c>
      <c r="O74" s="42">
        <v>-28824</v>
      </c>
      <c r="P74" s="42">
        <v>17798</v>
      </c>
      <c r="Q74" s="42">
        <v>-16708</v>
      </c>
      <c r="R74" s="42">
        <v>-6979</v>
      </c>
      <c r="S74" s="42">
        <v>-9449</v>
      </c>
      <c r="T74" s="42">
        <f>AC74-(S74+R74+Q74)</f>
        <v>-296969</v>
      </c>
      <c r="U74" s="42">
        <v>-8630</v>
      </c>
      <c r="V74" s="41">
        <v>-9681</v>
      </c>
      <c r="W74" s="41">
        <v>-22168</v>
      </c>
      <c r="X74" s="41">
        <f t="shared" ref="X74:X99" si="12">AD74-SUM(U74:W74)</f>
        <v>-45508</v>
      </c>
      <c r="Z74" s="42">
        <v>-219078</v>
      </c>
      <c r="AA74" s="42">
        <f>SUM(I74:L74)</f>
        <v>-1316216.0029999998</v>
      </c>
      <c r="AB74" s="42">
        <f>SUM(M74:P74)</f>
        <v>-35551</v>
      </c>
      <c r="AC74" s="42">
        <v>-330105</v>
      </c>
      <c r="AD74" s="41">
        <v>-85987</v>
      </c>
      <c r="AE74" s="30"/>
      <c r="AF74" s="30"/>
      <c r="AG74" s="30"/>
    </row>
    <row r="75" spans="2:33">
      <c r="B75" s="179" t="str">
        <f>IF(Sumário!$A$1=FALSE,'PT-ENG'!T87,'PT-ENG'!U87)</f>
        <v>Debêntures emitidas - Partes relacionadas</v>
      </c>
      <c r="C75" s="9"/>
      <c r="D75" s="9"/>
      <c r="E75" s="9"/>
      <c r="F75" s="9"/>
      <c r="G75" s="9"/>
      <c r="H75" s="9"/>
      <c r="I75" s="42"/>
      <c r="J75" s="42"/>
      <c r="K75" s="42"/>
      <c r="L75" s="42"/>
      <c r="M75" s="42"/>
      <c r="N75" s="42"/>
      <c r="O75" s="42"/>
      <c r="P75" s="42"/>
      <c r="Q75" s="42"/>
      <c r="R75" s="42">
        <v>15000</v>
      </c>
      <c r="S75" s="42">
        <v>0</v>
      </c>
      <c r="T75" s="42">
        <v>0</v>
      </c>
      <c r="U75" s="42">
        <v>0</v>
      </c>
      <c r="V75" s="41">
        <v>0</v>
      </c>
      <c r="W75" s="41">
        <v>0</v>
      </c>
      <c r="X75" s="41">
        <f t="shared" si="12"/>
        <v>0</v>
      </c>
      <c r="Z75" s="21">
        <v>0</v>
      </c>
      <c r="AA75" s="21">
        <f>SUM(I75:L75)</f>
        <v>0</v>
      </c>
      <c r="AB75" s="21">
        <f>SUM(M75:P75)</f>
        <v>0</v>
      </c>
      <c r="AC75" s="21">
        <v>15000</v>
      </c>
      <c r="AD75" s="41">
        <v>0</v>
      </c>
      <c r="AE75" s="30"/>
      <c r="AF75" s="30"/>
      <c r="AG75" s="30"/>
    </row>
    <row r="76" spans="2:33">
      <c r="B76" s="179" t="str">
        <f>IF(Sumário!$A$1=FALSE,'PT-ENG'!T88,'PT-ENG'!U88)</f>
        <v>Caixa restrito</v>
      </c>
      <c r="C76" s="9">
        <v>15518</v>
      </c>
      <c r="D76" s="9">
        <v>0</v>
      </c>
      <c r="E76" s="9">
        <v>-1454</v>
      </c>
      <c r="F76" s="9">
        <v>-896</v>
      </c>
      <c r="G76" s="9">
        <v>-6298</v>
      </c>
      <c r="H76" s="9">
        <v>4049</v>
      </c>
      <c r="I76" s="9">
        <v>0</v>
      </c>
      <c r="J76" s="9"/>
      <c r="K76" s="21">
        <v>-5454</v>
      </c>
      <c r="L76" s="21">
        <v>-1240</v>
      </c>
      <c r="M76" s="21">
        <v>4873</v>
      </c>
      <c r="N76" s="21">
        <v>-153352</v>
      </c>
      <c r="O76" s="21">
        <v>-85065</v>
      </c>
      <c r="P76" s="21">
        <v>-61458</v>
      </c>
      <c r="Q76" s="21">
        <v>72998</v>
      </c>
      <c r="R76" s="21">
        <v>-101933</v>
      </c>
      <c r="S76" s="21">
        <v>-24639</v>
      </c>
      <c r="T76" s="21">
        <f>AC76-(S76+R76+Q76)</f>
        <v>20746</v>
      </c>
      <c r="U76" s="21">
        <v>316</v>
      </c>
      <c r="V76" s="42">
        <v>-166747</v>
      </c>
      <c r="W76" s="42">
        <v>269355</v>
      </c>
      <c r="X76" s="42">
        <f t="shared" si="12"/>
        <v>-31748</v>
      </c>
      <c r="Z76" s="21">
        <v>-4599</v>
      </c>
      <c r="AA76" s="21">
        <f>SUM(I76:L76)</f>
        <v>-6694</v>
      </c>
      <c r="AB76" s="21">
        <f>SUM(M76:P76)</f>
        <v>-295002</v>
      </c>
      <c r="AC76" s="21">
        <v>-32828</v>
      </c>
      <c r="AD76" s="42">
        <v>71176</v>
      </c>
      <c r="AE76" s="30"/>
      <c r="AF76" s="30"/>
      <c r="AG76" s="30"/>
    </row>
    <row r="77" spans="2:33">
      <c r="B77" s="179" t="str">
        <f>IF(Sumário!$A$1=FALSE,'PT-ENG'!T89,'PT-ENG'!U89)</f>
        <v>Recebimento na alienação de ativo mantido para venda</v>
      </c>
      <c r="C77" s="9">
        <v>28192</v>
      </c>
      <c r="D77" s="5">
        <v>0</v>
      </c>
      <c r="E77" s="5">
        <v>0</v>
      </c>
      <c r="F77" s="5">
        <v>0</v>
      </c>
      <c r="G77" s="5">
        <v>0</v>
      </c>
      <c r="H77" s="5">
        <v>0</v>
      </c>
      <c r="I77" s="5">
        <v>0</v>
      </c>
      <c r="J77" s="5">
        <v>0</v>
      </c>
      <c r="K77" s="5">
        <v>0</v>
      </c>
      <c r="L77" s="5">
        <v>0</v>
      </c>
      <c r="M77" s="5">
        <v>0</v>
      </c>
      <c r="N77" s="5">
        <v>0</v>
      </c>
      <c r="O77" s="5">
        <v>0</v>
      </c>
      <c r="P77" s="5">
        <v>0</v>
      </c>
      <c r="Q77" s="5">
        <v>0</v>
      </c>
      <c r="R77" s="5">
        <v>0</v>
      </c>
      <c r="S77" s="5">
        <v>0</v>
      </c>
      <c r="T77" s="5">
        <v>0</v>
      </c>
      <c r="U77" s="5">
        <v>0</v>
      </c>
      <c r="V77" s="41">
        <v>0</v>
      </c>
      <c r="W77" s="41">
        <v>0</v>
      </c>
      <c r="X77" s="41">
        <f t="shared" si="12"/>
        <v>0</v>
      </c>
      <c r="Z77" s="12">
        <v>0</v>
      </c>
      <c r="AA77" s="12">
        <f>SUM(I77:L77)</f>
        <v>0</v>
      </c>
      <c r="AB77" s="12">
        <f>SUM(M77:P77)</f>
        <v>0</v>
      </c>
      <c r="AC77" s="12">
        <f>SUM(N77:Q77)</f>
        <v>0</v>
      </c>
      <c r="AD77" s="41">
        <v>0</v>
      </c>
      <c r="AE77" s="30"/>
      <c r="AF77" s="30"/>
      <c r="AG77" s="30"/>
    </row>
    <row r="78" spans="2:33">
      <c r="B78" s="179" t="str">
        <f>IF(Sumário!$A$1=FALSE,'PT-ENG'!T90,'PT-ENG'!U90)</f>
        <v>Alienação da UPGN e 11 campos</v>
      </c>
      <c r="C78" s="9">
        <v>0</v>
      </c>
      <c r="D78" s="9">
        <v>0</v>
      </c>
      <c r="E78" s="9">
        <v>0</v>
      </c>
      <c r="F78" s="9">
        <v>0</v>
      </c>
      <c r="G78" s="9">
        <v>0</v>
      </c>
      <c r="H78" s="9">
        <v>0</v>
      </c>
      <c r="I78" s="9">
        <v>0</v>
      </c>
      <c r="J78" s="9">
        <v>0</v>
      </c>
      <c r="K78" s="9">
        <v>0</v>
      </c>
      <c r="L78" s="9">
        <v>0</v>
      </c>
      <c r="M78" s="9">
        <v>0</v>
      </c>
      <c r="N78" s="9">
        <v>0</v>
      </c>
      <c r="O78" s="9">
        <v>0</v>
      </c>
      <c r="P78" s="9">
        <v>0</v>
      </c>
      <c r="Q78" s="9">
        <v>0</v>
      </c>
      <c r="R78" s="9">
        <v>0</v>
      </c>
      <c r="S78" s="9">
        <v>0</v>
      </c>
      <c r="T78" s="9">
        <v>0</v>
      </c>
      <c r="U78" s="9">
        <v>0</v>
      </c>
      <c r="V78" s="41">
        <v>40329</v>
      </c>
      <c r="W78" s="41">
        <v>259305</v>
      </c>
      <c r="X78" s="41">
        <f t="shared" si="12"/>
        <v>-299634</v>
      </c>
      <c r="Z78" s="12"/>
      <c r="AA78" s="12"/>
      <c r="AB78" s="12"/>
      <c r="AC78" s="12"/>
      <c r="AD78" s="41">
        <v>0</v>
      </c>
      <c r="AE78" s="30"/>
      <c r="AF78" s="30"/>
      <c r="AG78" s="30"/>
    </row>
    <row r="79" spans="2:33" s="398" customFormat="1" ht="15" thickBot="1">
      <c r="B79" s="400" t="str">
        <f>IF(Sumário!$A$1=FALSE,'PT-ENG'!T91,'PT-ENG'!U91)</f>
        <v>Caixa líquido proveniente (usado) nas atividades de investimento</v>
      </c>
      <c r="C79" s="401">
        <f>SUM(C65:C78)</f>
        <v>41419</v>
      </c>
      <c r="D79" s="401">
        <f>SUM(D65:D77)</f>
        <v>-317627</v>
      </c>
      <c r="E79" s="401">
        <f>SUM(E65:E77)</f>
        <v>116945</v>
      </c>
      <c r="F79" s="401">
        <f>SUM(F65:F77)</f>
        <v>-806037</v>
      </c>
      <c r="G79" s="401">
        <f>SUM(G65:G77)</f>
        <v>-246244</v>
      </c>
      <c r="H79" s="401">
        <v>-1394053</v>
      </c>
      <c r="I79" s="401">
        <f>SUM(I65:I76)</f>
        <v>162199.25200000001</v>
      </c>
      <c r="J79" s="401">
        <f>SUM(J65:J77)</f>
        <v>-83201.254999999888</v>
      </c>
      <c r="K79" s="401">
        <f t="shared" ref="K79:P79" si="13">ROUND(SUM(K65:K77),0)</f>
        <v>-14674</v>
      </c>
      <c r="L79" s="401">
        <f t="shared" si="13"/>
        <v>-421366</v>
      </c>
      <c r="M79" s="401">
        <f t="shared" si="13"/>
        <v>-138359</v>
      </c>
      <c r="N79" s="401">
        <f t="shared" si="13"/>
        <v>-7981002</v>
      </c>
      <c r="O79" s="401">
        <f t="shared" si="13"/>
        <v>-358088</v>
      </c>
      <c r="P79" s="401">
        <f t="shared" si="13"/>
        <v>-141296</v>
      </c>
      <c r="Q79" s="401">
        <f>SUM(Q65:Q77)</f>
        <v>-501428</v>
      </c>
      <c r="R79" s="401">
        <f>SUM(R65:R77)</f>
        <v>-743511</v>
      </c>
      <c r="S79" s="401">
        <f>SUM(S65:S77)</f>
        <v>1207821</v>
      </c>
      <c r="T79" s="401">
        <f>SUM(T65:T77)</f>
        <v>1012728</v>
      </c>
      <c r="U79" s="401">
        <f>SUM(U65:U78)</f>
        <v>-399217.20470041642</v>
      </c>
      <c r="V79" s="401">
        <f>SUM(V65:V78)</f>
        <v>-2355666.7952995836</v>
      </c>
      <c r="W79" s="401">
        <f>SUM(W65:W78)</f>
        <v>-1406807</v>
      </c>
      <c r="X79" s="401">
        <f t="shared" si="12"/>
        <v>-1271918</v>
      </c>
      <c r="Z79" s="401">
        <v>-2329389</v>
      </c>
      <c r="AA79" s="401">
        <f>SUM(AA65:AA77)</f>
        <v>-357041.20299999975</v>
      </c>
      <c r="AB79" s="401">
        <f>SUM(AB65:AB77)</f>
        <v>-8618745</v>
      </c>
      <c r="AC79" s="401">
        <f>SUM(AC65:AC77)</f>
        <v>975610</v>
      </c>
      <c r="AD79" s="401">
        <f>SUM(AD65:AD78)</f>
        <v>-5433609</v>
      </c>
      <c r="AE79" s="399"/>
      <c r="AF79" s="399"/>
      <c r="AG79" s="399"/>
    </row>
    <row r="80" spans="2:33" ht="14.75" customHeight="1">
      <c r="B80" s="179" t="str">
        <f>IF(Sumário!$A$1=FALSE,'PT-ENG'!T92,'PT-ENG'!U92)</f>
        <v>Custo de transação</v>
      </c>
      <c r="C80" s="9">
        <v>0</v>
      </c>
      <c r="D80" s="5">
        <v>-55759</v>
      </c>
      <c r="E80" s="9">
        <v>0</v>
      </c>
      <c r="F80" s="9">
        <v>-39118</v>
      </c>
      <c r="G80" s="5">
        <v>0</v>
      </c>
      <c r="H80" s="5">
        <v>-79905</v>
      </c>
      <c r="I80" s="41">
        <v>0</v>
      </c>
      <c r="J80" s="41"/>
      <c r="K80" s="41">
        <v>-19008</v>
      </c>
      <c r="L80" s="41">
        <v>-266</v>
      </c>
      <c r="M80" s="41">
        <v>0</v>
      </c>
      <c r="N80" s="41">
        <v>-183607</v>
      </c>
      <c r="O80" s="41">
        <v>-40120</v>
      </c>
      <c r="P80" s="41">
        <v>-83629</v>
      </c>
      <c r="Q80" s="41">
        <v>-84550</v>
      </c>
      <c r="R80" s="41">
        <v>-28504</v>
      </c>
      <c r="S80" s="41">
        <v>18900</v>
      </c>
      <c r="T80" s="41">
        <f t="shared" ref="T80:T95" si="14">AC80-(S80+R80+Q80)</f>
        <v>-130</v>
      </c>
      <c r="U80" s="41">
        <v>0</v>
      </c>
      <c r="V80" s="41">
        <v>0</v>
      </c>
      <c r="W80" s="41">
        <v>-47661</v>
      </c>
      <c r="X80" s="41">
        <f t="shared" si="12"/>
        <v>0</v>
      </c>
      <c r="Z80" s="41">
        <v>-119023</v>
      </c>
      <c r="AA80" s="41">
        <f t="shared" ref="AA80:AA95" si="15">SUM(I80:L80)</f>
        <v>-19274</v>
      </c>
      <c r="AB80" s="41">
        <f t="shared" ref="AB80:AB95" si="16">SUM(M80:P80)</f>
        <v>-307356</v>
      </c>
      <c r="AC80" s="41">
        <v>-94284</v>
      </c>
      <c r="AD80" s="41">
        <v>-47661</v>
      </c>
      <c r="AE80" s="30"/>
      <c r="AF80" s="30"/>
      <c r="AG80" s="30"/>
    </row>
    <row r="81" spans="2:33" ht="14.75" customHeight="1">
      <c r="B81" s="179" t="str">
        <f>IF(Sumário!$A$1=FALSE,'PT-ENG'!T93,'PT-ENG'!U93)</f>
        <v>Juros pagos sobre empréstimos e debêntures</v>
      </c>
      <c r="C81" s="9">
        <v>0</v>
      </c>
      <c r="D81" s="41">
        <v>-35650</v>
      </c>
      <c r="E81" s="41">
        <v>-27209</v>
      </c>
      <c r="F81" s="41">
        <v>-25619</v>
      </c>
      <c r="G81" s="41">
        <v>-26145</v>
      </c>
      <c r="H81" s="41">
        <v>-36879</v>
      </c>
      <c r="I81" s="41">
        <v>-984</v>
      </c>
      <c r="J81" s="41">
        <v>-894</v>
      </c>
      <c r="K81" s="41">
        <v>-941</v>
      </c>
      <c r="L81" s="41">
        <v>-24087</v>
      </c>
      <c r="M81" s="41">
        <v>-38171</v>
      </c>
      <c r="N81" s="41">
        <v>-56788</v>
      </c>
      <c r="O81" s="41">
        <v>-200727</v>
      </c>
      <c r="P81" s="41">
        <v>-280845</v>
      </c>
      <c r="Q81" s="41">
        <v>-239023</v>
      </c>
      <c r="R81" s="41">
        <v>-128062</v>
      </c>
      <c r="S81" s="41">
        <v>-428402</v>
      </c>
      <c r="T81" s="41">
        <f t="shared" si="14"/>
        <v>-285750</v>
      </c>
      <c r="U81" s="41">
        <v>-537966</v>
      </c>
      <c r="V81" s="41">
        <v>-357262</v>
      </c>
      <c r="W81" s="41">
        <v>-459588</v>
      </c>
      <c r="X81" s="41">
        <f t="shared" si="12"/>
        <v>-351635</v>
      </c>
      <c r="Z81" s="41">
        <v>-115852</v>
      </c>
      <c r="AA81" s="41">
        <f t="shared" si="15"/>
        <v>-26906</v>
      </c>
      <c r="AB81" s="42">
        <f t="shared" si="16"/>
        <v>-576531</v>
      </c>
      <c r="AC81" s="42">
        <v>-1081237</v>
      </c>
      <c r="AD81" s="41">
        <v>-1706451</v>
      </c>
      <c r="AE81" s="30"/>
      <c r="AF81" s="30"/>
      <c r="AG81" s="30"/>
    </row>
    <row r="82" spans="2:33" ht="14.75" customHeight="1">
      <c r="B82" s="179" t="str">
        <f>IF(Sumário!$A$1=FALSE,'PT-ENG'!T94,'PT-ENG'!U94)</f>
        <v>Juros pagos sobre debêntures - parte relacionada MAHA</v>
      </c>
      <c r="C82" s="9"/>
      <c r="D82" s="41"/>
      <c r="E82" s="41"/>
      <c r="F82" s="41"/>
      <c r="G82" s="41"/>
      <c r="H82" s="41"/>
      <c r="I82" s="41"/>
      <c r="J82" s="41"/>
      <c r="K82" s="41"/>
      <c r="L82" s="41"/>
      <c r="M82" s="41"/>
      <c r="N82" s="41"/>
      <c r="O82" s="41"/>
      <c r="P82" s="41"/>
      <c r="Q82" s="41"/>
      <c r="R82" s="41"/>
      <c r="S82" s="41"/>
      <c r="T82" s="41">
        <f t="shared" si="14"/>
        <v>-5143</v>
      </c>
      <c r="U82" s="41">
        <v>-788</v>
      </c>
      <c r="V82" s="41">
        <v>-419</v>
      </c>
      <c r="W82" s="41">
        <v>-246</v>
      </c>
      <c r="X82" s="41">
        <f t="shared" si="12"/>
        <v>0</v>
      </c>
      <c r="Z82" s="41"/>
      <c r="AA82" s="41"/>
      <c r="AB82" s="42"/>
      <c r="AC82" s="42">
        <v>-5143</v>
      </c>
      <c r="AD82" s="41">
        <v>-1453</v>
      </c>
      <c r="AE82" s="30"/>
      <c r="AF82" s="30"/>
      <c r="AG82" s="30"/>
    </row>
    <row r="83" spans="2:33" ht="14.75" customHeight="1">
      <c r="B83" s="179" t="str">
        <f>IF(Sumário!$A$1=FALSE,'PT-ENG'!T95,'PT-ENG'!U95)</f>
        <v>Recebimento de derivativos (câmbio e dívidas)</v>
      </c>
      <c r="C83" s="9"/>
      <c r="D83" s="41"/>
      <c r="E83" s="41"/>
      <c r="F83" s="41"/>
      <c r="G83" s="41"/>
      <c r="H83" s="41"/>
      <c r="I83" s="41"/>
      <c r="J83" s="41"/>
      <c r="K83" s="41"/>
      <c r="L83" s="41"/>
      <c r="M83" s="41"/>
      <c r="N83" s="41"/>
      <c r="O83" s="41"/>
      <c r="P83" s="41"/>
      <c r="Q83" s="41"/>
      <c r="R83" s="41"/>
      <c r="S83" s="41"/>
      <c r="T83" s="41">
        <f t="shared" si="14"/>
        <v>205040</v>
      </c>
      <c r="U83" s="41">
        <v>-90636</v>
      </c>
      <c r="V83" s="41">
        <v>-4064</v>
      </c>
      <c r="W83" s="41">
        <v>-12421</v>
      </c>
      <c r="X83" s="41">
        <f t="shared" si="12"/>
        <v>74507</v>
      </c>
      <c r="Z83" s="41"/>
      <c r="AA83" s="41"/>
      <c r="AB83" s="42"/>
      <c r="AC83" s="42">
        <v>205040</v>
      </c>
      <c r="AD83" s="41">
        <v>-32614</v>
      </c>
      <c r="AE83" s="30"/>
      <c r="AF83" s="30"/>
      <c r="AG83" s="30"/>
    </row>
    <row r="84" spans="2:33" ht="14.75" customHeight="1">
      <c r="B84" s="179" t="str">
        <f>IF(Sumário!$A$1=FALSE,'PT-ENG'!T96,'PT-ENG'!U96)</f>
        <v>Recebimento alienação crédito Yinson</v>
      </c>
      <c r="C84" s="9"/>
      <c r="D84" s="42"/>
      <c r="E84" s="42"/>
      <c r="F84" s="42"/>
      <c r="G84" s="42"/>
      <c r="H84" s="42"/>
      <c r="I84" s="42"/>
      <c r="J84" s="42"/>
      <c r="K84" s="42"/>
      <c r="L84" s="42"/>
      <c r="M84" s="42"/>
      <c r="N84" s="42"/>
      <c r="O84" s="42"/>
      <c r="P84" s="42"/>
      <c r="Q84" s="42"/>
      <c r="R84" s="42"/>
      <c r="S84" s="42"/>
      <c r="T84" s="42"/>
      <c r="U84" s="42"/>
      <c r="V84" s="42"/>
      <c r="W84" s="42">
        <v>1453543</v>
      </c>
      <c r="X84" s="42">
        <f t="shared" si="12"/>
        <v>0</v>
      </c>
      <c r="Z84" s="42"/>
      <c r="AA84" s="42"/>
      <c r="AB84" s="42"/>
      <c r="AC84" s="42"/>
      <c r="AD84" s="42">
        <v>1453543</v>
      </c>
      <c r="AE84" s="30"/>
      <c r="AF84" s="30"/>
      <c r="AG84" s="30"/>
    </row>
    <row r="85" spans="2:33" ht="14.75" customHeight="1">
      <c r="B85" s="179" t="str">
        <f>IF(Sumário!$A$1=FALSE,'PT-ENG'!T97,'PT-ENG'!U97)</f>
        <v>Pagamento de passivo de arrendamento</v>
      </c>
      <c r="C85" s="9">
        <v>0</v>
      </c>
      <c r="D85" s="5">
        <v>-91</v>
      </c>
      <c r="E85" s="9">
        <v>-143</v>
      </c>
      <c r="F85" s="9">
        <v>-58</v>
      </c>
      <c r="G85" s="5">
        <v>-316</v>
      </c>
      <c r="H85" s="5">
        <v>-244</v>
      </c>
      <c r="I85" s="41">
        <v>-376</v>
      </c>
      <c r="J85" s="41">
        <v>-1759</v>
      </c>
      <c r="K85" s="41">
        <v>-2204.4516100000001</v>
      </c>
      <c r="L85" s="41">
        <v>-2887.5483899999999</v>
      </c>
      <c r="M85" s="41">
        <v>-3699</v>
      </c>
      <c r="N85" s="41">
        <v>-4658</v>
      </c>
      <c r="O85" s="41">
        <v>-5900</v>
      </c>
      <c r="P85" s="41">
        <v>-5770</v>
      </c>
      <c r="Q85" s="41">
        <v>-5375</v>
      </c>
      <c r="R85" s="41">
        <v>-7292</v>
      </c>
      <c r="S85" s="41">
        <v>-60220</v>
      </c>
      <c r="T85" s="41">
        <f t="shared" si="14"/>
        <v>-77340</v>
      </c>
      <c r="U85" s="41">
        <v>-117691</v>
      </c>
      <c r="V85" s="41">
        <v>-179475</v>
      </c>
      <c r="W85" s="41">
        <v>-131409</v>
      </c>
      <c r="X85" s="41">
        <f t="shared" si="12"/>
        <v>-176153</v>
      </c>
      <c r="Z85" s="41">
        <v>-761</v>
      </c>
      <c r="AA85" s="41">
        <f t="shared" si="15"/>
        <v>-7227</v>
      </c>
      <c r="AB85" s="41">
        <f t="shared" si="16"/>
        <v>-20027</v>
      </c>
      <c r="AC85" s="41">
        <v>-150227</v>
      </c>
      <c r="AD85" s="41">
        <v>-604728</v>
      </c>
      <c r="AE85" s="30"/>
      <c r="AF85" s="30"/>
      <c r="AG85" s="30"/>
    </row>
    <row r="86" spans="2:33" ht="14.75" customHeight="1">
      <c r="B86" s="179" t="str">
        <f>IF(Sumário!$A$1=FALSE,'PT-ENG'!T98,'PT-ENG'!U98)</f>
        <v>Recebimento aporte de capital</v>
      </c>
      <c r="C86" s="9">
        <v>0</v>
      </c>
      <c r="D86" s="5">
        <v>0</v>
      </c>
      <c r="E86" s="9">
        <v>0</v>
      </c>
      <c r="F86" s="9">
        <v>0</v>
      </c>
      <c r="G86" s="9">
        <v>24000</v>
      </c>
      <c r="H86" s="5">
        <v>0</v>
      </c>
      <c r="I86" s="41">
        <v>0</v>
      </c>
      <c r="J86" s="41"/>
      <c r="K86" s="41">
        <v>0</v>
      </c>
      <c r="L86" s="41">
        <v>0</v>
      </c>
      <c r="M86" s="41">
        <v>0</v>
      </c>
      <c r="N86" s="41">
        <v>0</v>
      </c>
      <c r="O86" s="41">
        <v>0</v>
      </c>
      <c r="P86" s="41">
        <v>0</v>
      </c>
      <c r="Q86" s="41">
        <v>0</v>
      </c>
      <c r="R86" s="41">
        <v>0</v>
      </c>
      <c r="S86" s="41"/>
      <c r="T86" s="41">
        <f t="shared" si="14"/>
        <v>0</v>
      </c>
      <c r="U86" s="41">
        <v>0</v>
      </c>
      <c r="V86" s="41">
        <v>0</v>
      </c>
      <c r="W86" s="41">
        <v>0</v>
      </c>
      <c r="X86" s="41">
        <f t="shared" si="12"/>
        <v>0</v>
      </c>
      <c r="Z86" s="41">
        <v>24000</v>
      </c>
      <c r="AA86" s="41">
        <f t="shared" si="15"/>
        <v>0</v>
      </c>
      <c r="AB86" s="41">
        <f t="shared" si="16"/>
        <v>0</v>
      </c>
      <c r="AC86" s="41">
        <f t="shared" ref="AC86:AC95" si="17">SUM(Q86:S86)</f>
        <v>0</v>
      </c>
      <c r="AD86" s="41">
        <v>0</v>
      </c>
      <c r="AE86" s="30"/>
      <c r="AF86" s="30"/>
      <c r="AG86" s="30"/>
    </row>
    <row r="87" spans="2:33">
      <c r="B87" s="179" t="str">
        <f>IF(Sumário!$A$1=FALSE,'PT-ENG'!T99,'PT-ENG'!U99)</f>
        <v>Emissão de debêntures</v>
      </c>
      <c r="C87" s="9" t="s">
        <v>0</v>
      </c>
      <c r="D87" s="5" t="s">
        <v>0</v>
      </c>
      <c r="E87" s="9" t="s">
        <v>0</v>
      </c>
      <c r="F87" s="9" t="s">
        <v>0</v>
      </c>
      <c r="G87" s="9" t="s">
        <v>0</v>
      </c>
      <c r="H87" s="5">
        <v>47124</v>
      </c>
      <c r="I87" s="41">
        <v>0</v>
      </c>
      <c r="J87" s="41"/>
      <c r="K87" s="41">
        <v>900000</v>
      </c>
      <c r="L87" s="41">
        <v>0</v>
      </c>
      <c r="M87" s="41">
        <v>0</v>
      </c>
      <c r="N87" s="41">
        <v>5107850</v>
      </c>
      <c r="O87" s="41">
        <v>0</v>
      </c>
      <c r="P87" s="41">
        <v>1000000</v>
      </c>
      <c r="Q87" s="41">
        <v>900000</v>
      </c>
      <c r="R87" s="41">
        <v>0</v>
      </c>
      <c r="S87" s="41">
        <v>0</v>
      </c>
      <c r="T87" s="41">
        <f t="shared" si="14"/>
        <v>0</v>
      </c>
      <c r="U87" s="41">
        <v>0</v>
      </c>
      <c r="V87" s="41">
        <v>0</v>
      </c>
      <c r="W87" s="41">
        <v>2786850</v>
      </c>
      <c r="X87" s="41">
        <f t="shared" si="12"/>
        <v>0</v>
      </c>
      <c r="Z87" s="41">
        <v>47124</v>
      </c>
      <c r="AA87" s="41">
        <f t="shared" si="15"/>
        <v>900000</v>
      </c>
      <c r="AB87" s="41">
        <f t="shared" si="16"/>
        <v>6107850</v>
      </c>
      <c r="AC87" s="41">
        <f t="shared" si="17"/>
        <v>900000</v>
      </c>
      <c r="AD87" s="41">
        <v>2786850</v>
      </c>
      <c r="AE87" s="30"/>
      <c r="AF87" s="30"/>
      <c r="AG87" s="30"/>
    </row>
    <row r="88" spans="2:33">
      <c r="B88" s="179" t="str">
        <f>IF(Sumário!$A$1=FALSE,'PT-ENG'!T100,'PT-ENG'!U100)</f>
        <v>Aumento de capital social</v>
      </c>
      <c r="C88" s="9">
        <v>0</v>
      </c>
      <c r="D88" s="5">
        <v>570000</v>
      </c>
      <c r="E88" s="9">
        <v>0</v>
      </c>
      <c r="F88" s="9">
        <v>0</v>
      </c>
      <c r="G88" s="5">
        <v>0</v>
      </c>
      <c r="I88" s="41">
        <v>0</v>
      </c>
      <c r="J88" s="41"/>
      <c r="K88" s="41">
        <v>0</v>
      </c>
      <c r="L88" s="41">
        <v>13790</v>
      </c>
      <c r="M88" s="41">
        <v>0</v>
      </c>
      <c r="N88" s="41">
        <v>900000</v>
      </c>
      <c r="O88" s="10">
        <v>1377</v>
      </c>
      <c r="P88" s="41">
        <v>0</v>
      </c>
      <c r="Q88" s="41">
        <v>6280</v>
      </c>
      <c r="R88" s="41">
        <v>359</v>
      </c>
      <c r="S88" s="41">
        <v>697</v>
      </c>
      <c r="T88" s="41">
        <f t="shared" si="14"/>
        <v>0</v>
      </c>
      <c r="U88" s="41">
        <v>27</v>
      </c>
      <c r="V88" s="41">
        <v>105</v>
      </c>
      <c r="W88" s="41">
        <v>5824</v>
      </c>
      <c r="X88" s="41">
        <f t="shared" si="12"/>
        <v>0</v>
      </c>
      <c r="Z88" s="41">
        <v>0</v>
      </c>
      <c r="AA88" s="10">
        <f t="shared" si="15"/>
        <v>13790</v>
      </c>
      <c r="AB88" s="10">
        <f t="shared" si="16"/>
        <v>901377</v>
      </c>
      <c r="AC88" s="10">
        <f t="shared" si="17"/>
        <v>7336</v>
      </c>
      <c r="AD88" s="41">
        <v>5956</v>
      </c>
      <c r="AE88" s="30"/>
      <c r="AF88" s="30"/>
      <c r="AG88" s="30"/>
    </row>
    <row r="89" spans="2:33">
      <c r="B89" s="179" t="str">
        <f>IF(Sumário!$A$1=FALSE,'PT-ENG'!T101,'PT-ENG'!U101)</f>
        <v xml:space="preserve">Aumento de reserva de capital </v>
      </c>
      <c r="C89" s="9">
        <v>0</v>
      </c>
      <c r="D89" s="5">
        <v>120000</v>
      </c>
      <c r="E89" s="9">
        <v>0</v>
      </c>
      <c r="F89" s="9">
        <v>0</v>
      </c>
      <c r="G89" s="5">
        <v>0</v>
      </c>
      <c r="I89" s="41">
        <v>0</v>
      </c>
      <c r="J89" s="41"/>
      <c r="K89" s="41">
        <v>0</v>
      </c>
      <c r="L89" s="41">
        <v>0</v>
      </c>
      <c r="M89" s="41">
        <v>0</v>
      </c>
      <c r="N89" s="41">
        <v>0</v>
      </c>
      <c r="O89" s="41">
        <v>0</v>
      </c>
      <c r="P89" s="41"/>
      <c r="Q89" s="41">
        <v>0</v>
      </c>
      <c r="R89" s="41">
        <v>0</v>
      </c>
      <c r="S89" s="41"/>
      <c r="T89" s="41">
        <f t="shared" si="14"/>
        <v>0</v>
      </c>
      <c r="U89" s="41">
        <v>0</v>
      </c>
      <c r="V89" s="41">
        <v>0</v>
      </c>
      <c r="W89" s="41">
        <v>0</v>
      </c>
      <c r="X89" s="41">
        <f t="shared" si="12"/>
        <v>0</v>
      </c>
      <c r="Z89" s="41">
        <v>0</v>
      </c>
      <c r="AA89" s="41">
        <f t="shared" si="15"/>
        <v>0</v>
      </c>
      <c r="AB89" s="41">
        <f t="shared" si="16"/>
        <v>0</v>
      </c>
      <c r="AC89" s="41">
        <f t="shared" si="17"/>
        <v>0</v>
      </c>
      <c r="AD89" s="41">
        <v>0</v>
      </c>
      <c r="AE89" s="30"/>
      <c r="AF89" s="30"/>
      <c r="AG89" s="30"/>
    </row>
    <row r="90" spans="2:33">
      <c r="B90" s="179" t="str">
        <f>IF(Sumário!$A$1=FALSE,'PT-ENG'!T102,'PT-ENG'!U102)</f>
        <v>Amortização principal - Empréstimos e debêntures</v>
      </c>
      <c r="C90" s="9" t="s">
        <v>0</v>
      </c>
      <c r="D90" s="5" t="s">
        <v>0</v>
      </c>
      <c r="E90" s="9" t="s">
        <v>0</v>
      </c>
      <c r="F90" s="9" t="s">
        <v>0</v>
      </c>
      <c r="G90" s="5" t="s">
        <v>0</v>
      </c>
      <c r="H90" s="41">
        <v>-733694</v>
      </c>
      <c r="I90" s="41">
        <v>0</v>
      </c>
      <c r="J90" s="41">
        <v>0</v>
      </c>
      <c r="K90" s="41">
        <v>0</v>
      </c>
      <c r="L90" s="41">
        <v>-3052</v>
      </c>
      <c r="M90" s="41">
        <v>-5493</v>
      </c>
      <c r="N90" s="41">
        <v>-103378</v>
      </c>
      <c r="O90" s="41">
        <v>-8617</v>
      </c>
      <c r="P90" s="41">
        <v>-5285</v>
      </c>
      <c r="Q90" s="41">
        <v>-3408338</v>
      </c>
      <c r="R90" s="41">
        <v>-52024</v>
      </c>
      <c r="S90" s="41">
        <v>-418952</v>
      </c>
      <c r="T90" s="41">
        <f t="shared" si="14"/>
        <v>-50149</v>
      </c>
      <c r="U90" s="41">
        <v>-505010</v>
      </c>
      <c r="V90" s="41">
        <v>-16665</v>
      </c>
      <c r="W90" s="41">
        <v>-3598921</v>
      </c>
      <c r="X90" s="41">
        <f t="shared" si="12"/>
        <v>0</v>
      </c>
      <c r="Z90" s="41">
        <v>-733694</v>
      </c>
      <c r="AA90" s="41">
        <f t="shared" si="15"/>
        <v>-3052</v>
      </c>
      <c r="AB90" s="41">
        <f t="shared" si="16"/>
        <v>-122773</v>
      </c>
      <c r="AC90" s="41">
        <v>-3929463</v>
      </c>
      <c r="AD90" s="41">
        <v>-4120596</v>
      </c>
      <c r="AE90" s="30"/>
      <c r="AF90" s="30"/>
      <c r="AG90" s="30"/>
    </row>
    <row r="91" spans="2:33">
      <c r="B91" s="179" t="str">
        <f>IF(Sumário!$A$1=FALSE,'PT-ENG'!T103,'PT-ENG'!U103)</f>
        <v>Amortização principal - debêntures partes relacionadas</v>
      </c>
      <c r="C91" s="9"/>
      <c r="D91" s="5"/>
      <c r="E91" s="9"/>
      <c r="F91" s="9"/>
      <c r="G91" s="5"/>
      <c r="H91" s="41"/>
      <c r="I91" s="41"/>
      <c r="J91" s="41"/>
      <c r="K91" s="41"/>
      <c r="L91" s="41"/>
      <c r="M91" s="41"/>
      <c r="N91" s="41"/>
      <c r="O91" s="41"/>
      <c r="P91" s="41"/>
      <c r="Q91" s="41"/>
      <c r="R91" s="41"/>
      <c r="S91" s="41"/>
      <c r="T91" s="41">
        <f t="shared" si="14"/>
        <v>-31428</v>
      </c>
      <c r="U91" s="41">
        <v>-10357</v>
      </c>
      <c r="V91" s="41">
        <v>-5357</v>
      </c>
      <c r="W91" s="41">
        <v>-5357</v>
      </c>
      <c r="X91" s="41">
        <f t="shared" si="12"/>
        <v>0</v>
      </c>
      <c r="Z91" s="41"/>
      <c r="AA91" s="41"/>
      <c r="AB91" s="41"/>
      <c r="AC91" s="41">
        <v>-31428</v>
      </c>
      <c r="AD91" s="41">
        <v>-21071</v>
      </c>
      <c r="AE91" s="30"/>
      <c r="AF91" s="30"/>
      <c r="AG91" s="30"/>
    </row>
    <row r="92" spans="2:33">
      <c r="B92" s="179" t="str">
        <f>IF(Sumário!$A$1=FALSE,'PT-ENG'!T104,'PT-ENG'!U104)</f>
        <v>Dividendos pagos</v>
      </c>
      <c r="C92" s="9"/>
      <c r="D92" s="5"/>
      <c r="E92" s="9"/>
      <c r="F92" s="9"/>
      <c r="G92" s="5"/>
      <c r="H92" s="41"/>
      <c r="I92" s="41"/>
      <c r="J92" s="41"/>
      <c r="K92" s="41"/>
      <c r="L92" s="41"/>
      <c r="M92" s="41"/>
      <c r="N92" s="41"/>
      <c r="O92" s="41"/>
      <c r="P92" s="41"/>
      <c r="Q92" s="41"/>
      <c r="R92" s="41"/>
      <c r="S92" s="41">
        <v>-94531</v>
      </c>
      <c r="T92" s="41">
        <f t="shared" si="14"/>
        <v>0</v>
      </c>
      <c r="U92" s="41">
        <v>0</v>
      </c>
      <c r="V92" s="41">
        <v>0</v>
      </c>
      <c r="W92" s="41">
        <v>0</v>
      </c>
      <c r="X92" s="41">
        <f t="shared" si="12"/>
        <v>0</v>
      </c>
      <c r="Z92" s="41">
        <v>0</v>
      </c>
      <c r="AA92" s="41">
        <f t="shared" si="15"/>
        <v>0</v>
      </c>
      <c r="AB92" s="41">
        <f t="shared" si="16"/>
        <v>0</v>
      </c>
      <c r="AC92" s="41">
        <v>-94531</v>
      </c>
      <c r="AD92" s="41">
        <v>0</v>
      </c>
      <c r="AE92" s="30"/>
      <c r="AF92" s="30"/>
      <c r="AG92" s="30"/>
    </row>
    <row r="93" spans="2:33">
      <c r="B93" s="179" t="str">
        <f>IF(Sumário!$A$1=FALSE,'PT-ENG'!T105,'PT-ENG'!U105)</f>
        <v>Empréstimos captados</v>
      </c>
      <c r="C93" s="9">
        <v>0</v>
      </c>
      <c r="D93" s="5">
        <v>0</v>
      </c>
      <c r="E93" s="9">
        <v>0</v>
      </c>
      <c r="F93" s="9">
        <v>0</v>
      </c>
      <c r="G93" s="5">
        <v>0</v>
      </c>
      <c r="H93" s="5">
        <v>0</v>
      </c>
      <c r="I93" s="41">
        <v>0</v>
      </c>
      <c r="J93" s="41">
        <v>50000</v>
      </c>
      <c r="K93" s="41">
        <v>50000</v>
      </c>
      <c r="L93" s="41">
        <v>0</v>
      </c>
      <c r="M93" s="41">
        <v>0</v>
      </c>
      <c r="N93" s="41">
        <v>2586800</v>
      </c>
      <c r="O93" s="41">
        <v>121937</v>
      </c>
      <c r="P93" s="41">
        <v>0</v>
      </c>
      <c r="Q93" s="41">
        <v>2484350</v>
      </c>
      <c r="R93" s="41">
        <v>500000</v>
      </c>
      <c r="S93" s="41">
        <v>0</v>
      </c>
      <c r="T93" s="41">
        <f t="shared" si="14"/>
        <v>0</v>
      </c>
      <c r="U93" s="41">
        <v>379004</v>
      </c>
      <c r="V93" s="41">
        <v>0</v>
      </c>
      <c r="W93" s="41">
        <v>0</v>
      </c>
      <c r="X93" s="41">
        <f t="shared" si="12"/>
        <v>0</v>
      </c>
      <c r="Z93" s="41">
        <v>0</v>
      </c>
      <c r="AA93" s="41">
        <f t="shared" si="15"/>
        <v>100000</v>
      </c>
      <c r="AB93" s="41">
        <f t="shared" si="16"/>
        <v>2708737</v>
      </c>
      <c r="AC93" s="41">
        <f t="shared" si="17"/>
        <v>2984350</v>
      </c>
      <c r="AD93" s="41">
        <v>379004</v>
      </c>
      <c r="AE93" s="30"/>
      <c r="AF93" s="30"/>
      <c r="AG93" s="30"/>
    </row>
    <row r="94" spans="2:33">
      <c r="B94" s="179" t="str">
        <f>IF(Sumário!$A$1=FALSE,'PT-ENG'!T106,'PT-ENG'!U106)</f>
        <v>Ações em tesouraria</v>
      </c>
      <c r="C94" s="9"/>
      <c r="D94" s="5"/>
      <c r="E94" s="9"/>
      <c r="F94" s="9"/>
      <c r="G94" s="5"/>
      <c r="H94" s="5"/>
      <c r="I94" s="41"/>
      <c r="J94" s="41"/>
      <c r="K94" s="41"/>
      <c r="L94" s="41"/>
      <c r="M94" s="41"/>
      <c r="N94" s="41"/>
      <c r="O94" s="41"/>
      <c r="P94" s="41"/>
      <c r="Q94" s="41"/>
      <c r="R94" s="41"/>
      <c r="S94" s="41">
        <v>-167399</v>
      </c>
      <c r="T94" s="41">
        <f t="shared" si="14"/>
        <v>0</v>
      </c>
      <c r="U94" s="41">
        <v>0</v>
      </c>
      <c r="V94" s="41">
        <v>187374</v>
      </c>
      <c r="W94" s="41">
        <v>0</v>
      </c>
      <c r="X94" s="41">
        <f t="shared" si="12"/>
        <v>0</v>
      </c>
      <c r="Z94" s="41"/>
      <c r="AA94" s="41">
        <f t="shared" si="15"/>
        <v>0</v>
      </c>
      <c r="AB94" s="41">
        <f t="shared" si="16"/>
        <v>0</v>
      </c>
      <c r="AC94" s="41">
        <f t="shared" si="17"/>
        <v>-167399</v>
      </c>
      <c r="AD94" s="41">
        <v>187374</v>
      </c>
      <c r="AE94" s="30"/>
      <c r="AF94" s="30"/>
      <c r="AG94" s="30"/>
    </row>
    <row r="95" spans="2:33">
      <c r="B95" s="179" t="str">
        <f>IF(Sumário!$A$1=FALSE,'PT-ENG'!T107,'PT-ENG'!U107)</f>
        <v>Recebimento Oferta Pública</v>
      </c>
      <c r="C95" s="9">
        <v>0</v>
      </c>
      <c r="D95" s="5">
        <v>0</v>
      </c>
      <c r="E95" s="9">
        <v>0</v>
      </c>
      <c r="F95" s="9">
        <v>822797</v>
      </c>
      <c r="G95" s="5">
        <v>0</v>
      </c>
      <c r="H95" s="5">
        <v>2168100</v>
      </c>
      <c r="I95" s="41">
        <v>0</v>
      </c>
      <c r="J95" s="41"/>
      <c r="K95" s="41">
        <v>0</v>
      </c>
      <c r="L95" s="41">
        <v>0</v>
      </c>
      <c r="M95" s="41">
        <v>0</v>
      </c>
      <c r="N95" s="41">
        <v>0</v>
      </c>
      <c r="O95" s="41">
        <v>0</v>
      </c>
      <c r="P95" s="41">
        <v>0</v>
      </c>
      <c r="Q95" s="41">
        <v>0</v>
      </c>
      <c r="R95" s="41">
        <v>0</v>
      </c>
      <c r="S95" s="41">
        <v>0</v>
      </c>
      <c r="T95" s="41">
        <f t="shared" si="14"/>
        <v>0</v>
      </c>
      <c r="U95" s="41">
        <v>0</v>
      </c>
      <c r="V95" s="41">
        <v>0</v>
      </c>
      <c r="W95" s="41">
        <v>0</v>
      </c>
      <c r="X95" s="41">
        <f t="shared" si="12"/>
        <v>0</v>
      </c>
      <c r="Z95" s="41">
        <v>2990897</v>
      </c>
      <c r="AA95" s="41">
        <f t="shared" si="15"/>
        <v>0</v>
      </c>
      <c r="AB95" s="41">
        <f t="shared" si="16"/>
        <v>0</v>
      </c>
      <c r="AC95" s="41">
        <f t="shared" si="17"/>
        <v>0</v>
      </c>
      <c r="AD95" s="41">
        <v>0</v>
      </c>
      <c r="AE95" s="30"/>
      <c r="AF95" s="30"/>
      <c r="AG95" s="30"/>
    </row>
    <row r="96" spans="2:33" s="398" customFormat="1" ht="15" thickBot="1">
      <c r="B96" s="403" t="str">
        <f>IF(Sumário!$A$1=FALSE,'PT-ENG'!T108,'PT-ENG'!U108)</f>
        <v>Caixa líquido gerado (consumido) pelas atividades de financiamento</v>
      </c>
      <c r="C96" s="404">
        <f t="shared" ref="C96:R96" si="18">SUM(C80:C95)</f>
        <v>0</v>
      </c>
      <c r="D96" s="404">
        <f t="shared" si="18"/>
        <v>598500</v>
      </c>
      <c r="E96" s="404">
        <f t="shared" si="18"/>
        <v>-27352</v>
      </c>
      <c r="F96" s="404">
        <f t="shared" si="18"/>
        <v>758002</v>
      </c>
      <c r="G96" s="404">
        <f t="shared" si="18"/>
        <v>-2461</v>
      </c>
      <c r="H96" s="404">
        <f t="shared" si="18"/>
        <v>1364502</v>
      </c>
      <c r="I96" s="404">
        <f t="shared" si="18"/>
        <v>-1360</v>
      </c>
      <c r="J96" s="404">
        <f t="shared" si="18"/>
        <v>47347</v>
      </c>
      <c r="K96" s="404">
        <f t="shared" si="18"/>
        <v>927846.54839000001</v>
      </c>
      <c r="L96" s="404">
        <f t="shared" si="18"/>
        <v>-16502.54839</v>
      </c>
      <c r="M96" s="404">
        <f t="shared" si="18"/>
        <v>-47363</v>
      </c>
      <c r="N96" s="404">
        <f t="shared" si="18"/>
        <v>8246219</v>
      </c>
      <c r="O96" s="404">
        <f t="shared" si="18"/>
        <v>-132050</v>
      </c>
      <c r="P96" s="404">
        <f t="shared" si="18"/>
        <v>624471</v>
      </c>
      <c r="Q96" s="404">
        <f t="shared" si="18"/>
        <v>-346656</v>
      </c>
      <c r="R96" s="404">
        <f t="shared" si="18"/>
        <v>284477</v>
      </c>
      <c r="S96" s="404">
        <f>SUM(S80:S95)</f>
        <v>-1149907</v>
      </c>
      <c r="T96" s="404">
        <f>SUM(T80:T95)</f>
        <v>-244900</v>
      </c>
      <c r="U96" s="404">
        <f>SUM(U80:U95)</f>
        <v>-883417</v>
      </c>
      <c r="V96" s="404">
        <f>SUM(V80:V95)</f>
        <v>-375763</v>
      </c>
      <c r="W96" s="404">
        <f>SUM(W80:W95)</f>
        <v>-9386</v>
      </c>
      <c r="X96" s="404">
        <f t="shared" si="12"/>
        <v>-453281</v>
      </c>
      <c r="Z96" s="401">
        <v>2092691</v>
      </c>
      <c r="AA96" s="401">
        <f>SUM(AA80:AA95)</f>
        <v>957331</v>
      </c>
      <c r="AB96" s="401">
        <f>SUM(AB80:AB95)</f>
        <v>8691277</v>
      </c>
      <c r="AC96" s="401">
        <f>SUM(AC80:AC95)</f>
        <v>-1456986</v>
      </c>
      <c r="AD96" s="401">
        <f>SUM(AD80:AD95)</f>
        <v>-1721847</v>
      </c>
      <c r="AE96" s="399"/>
      <c r="AF96" s="399"/>
      <c r="AG96" s="399"/>
    </row>
    <row r="97" spans="2:33" s="398" customFormat="1" ht="15" thickBot="1">
      <c r="B97" s="400" t="str">
        <f>IF(Sumário!$A$1=FALSE,'PT-ENG'!T109,'PT-ENG'!U109)</f>
        <v>Aumento / (redução) do caixa e equivalentes de caixa do período</v>
      </c>
      <c r="C97" s="401">
        <f t="shared" ref="C97:W97" si="19">C96+C79+C64</f>
        <v>9763</v>
      </c>
      <c r="D97" s="401">
        <f t="shared" si="19"/>
        <v>288947.72876000003</v>
      </c>
      <c r="E97" s="401">
        <f t="shared" si="19"/>
        <v>152682</v>
      </c>
      <c r="F97" s="401">
        <f t="shared" si="19"/>
        <v>-9103</v>
      </c>
      <c r="G97" s="401">
        <f t="shared" si="19"/>
        <v>-194297</v>
      </c>
      <c r="H97" s="401">
        <f t="shared" si="19"/>
        <v>-123138</v>
      </c>
      <c r="I97" s="401">
        <f t="shared" si="19"/>
        <v>164883.25200000001</v>
      </c>
      <c r="J97" s="401">
        <f t="shared" si="19"/>
        <v>73847.745000000112</v>
      </c>
      <c r="K97" s="401">
        <f t="shared" si="19"/>
        <v>942152.54839000001</v>
      </c>
      <c r="L97" s="401">
        <f t="shared" si="19"/>
        <v>-490286.54839000001</v>
      </c>
      <c r="M97" s="401">
        <f t="shared" si="19"/>
        <v>-137609</v>
      </c>
      <c r="N97" s="401">
        <f t="shared" si="19"/>
        <v>162513</v>
      </c>
      <c r="O97" s="401">
        <f t="shared" si="19"/>
        <v>-38382</v>
      </c>
      <c r="P97" s="401">
        <f t="shared" si="19"/>
        <v>1094708</v>
      </c>
      <c r="Q97" s="401">
        <f t="shared" si="19"/>
        <v>-734382</v>
      </c>
      <c r="R97" s="401">
        <f t="shared" si="19"/>
        <v>499102</v>
      </c>
      <c r="S97" s="401">
        <f t="shared" si="19"/>
        <v>186142</v>
      </c>
      <c r="T97" s="401">
        <f t="shared" si="19"/>
        <v>1394784</v>
      </c>
      <c r="U97" s="401">
        <f t="shared" si="19"/>
        <v>-474061.20470041642</v>
      </c>
      <c r="V97" s="401">
        <f t="shared" si="19"/>
        <v>-1382022.7952995836</v>
      </c>
      <c r="W97" s="401">
        <f t="shared" si="19"/>
        <v>-123035</v>
      </c>
      <c r="X97" s="401">
        <f t="shared" si="12"/>
        <v>-304363.00762999989</v>
      </c>
      <c r="Z97" s="402">
        <v>-173859</v>
      </c>
      <c r="AA97" s="402">
        <v>690595</v>
      </c>
      <c r="AB97" s="402">
        <f>AB96+AB79+AB64</f>
        <v>1081230</v>
      </c>
      <c r="AC97" s="402">
        <f>AC96+AC79+AC64</f>
        <v>1372683.6722506932</v>
      </c>
      <c r="AD97" s="402">
        <f>AD96+AD79+AD64</f>
        <v>-2283482.0076299999</v>
      </c>
      <c r="AE97" s="399"/>
      <c r="AF97" s="399"/>
      <c r="AG97" s="399"/>
    </row>
    <row r="98" spans="2:33">
      <c r="B98" s="179" t="str">
        <f>IF(Sumário!$A$1=FALSE,'PT-ENG'!T110,'PT-ENG'!U110)</f>
        <v>Caixa e equivalente de caixa no início do período</v>
      </c>
      <c r="C98" s="9">
        <v>63573</v>
      </c>
      <c r="D98" s="5">
        <v>2759</v>
      </c>
      <c r="E98" s="9">
        <v>287942</v>
      </c>
      <c r="F98" s="9">
        <v>0</v>
      </c>
      <c r="G98" s="5">
        <v>0</v>
      </c>
      <c r="H98" s="5">
        <v>0</v>
      </c>
      <c r="I98" s="9">
        <v>118725</v>
      </c>
      <c r="J98" s="9">
        <v>269538</v>
      </c>
      <c r="K98" s="9">
        <v>349287</v>
      </c>
      <c r="L98" s="9">
        <v>1295068</v>
      </c>
      <c r="M98" s="9">
        <v>800442</v>
      </c>
      <c r="N98" s="9">
        <v>664644</v>
      </c>
      <c r="O98" s="9">
        <v>819380</v>
      </c>
      <c r="P98" s="9">
        <v>781980</v>
      </c>
      <c r="Q98" s="9">
        <v>1754106</v>
      </c>
      <c r="R98" s="9">
        <v>1019855</v>
      </c>
      <c r="S98" s="9">
        <v>1754106</v>
      </c>
      <c r="T98" s="9">
        <v>1777754</v>
      </c>
      <c r="U98" s="9">
        <v>3171958</v>
      </c>
      <c r="V98" s="9">
        <v>2694545</v>
      </c>
      <c r="W98" s="9">
        <v>1307079</v>
      </c>
      <c r="X98" s="9">
        <f>W100</f>
        <v>1191319</v>
      </c>
      <c r="Z98" s="10">
        <v>287942</v>
      </c>
      <c r="AA98" s="10">
        <v>118725</v>
      </c>
      <c r="AB98" s="10">
        <f>M98</f>
        <v>800442</v>
      </c>
      <c r="AC98" s="10">
        <f>Q98</f>
        <v>1754106</v>
      </c>
      <c r="AD98" s="10">
        <v>3171958</v>
      </c>
      <c r="AE98" s="30"/>
      <c r="AF98" s="30"/>
      <c r="AG98" s="30"/>
    </row>
    <row r="99" spans="2:33">
      <c r="B99" s="179" t="str">
        <f>IF(Sumário!$A$1=FALSE,'PT-ENG'!T111,'PT-ENG'!U111)</f>
        <v>Efeito da variação cambial no caixa e equivalentes de caixa</v>
      </c>
      <c r="C99" s="9">
        <v>-1020</v>
      </c>
      <c r="D99" s="5">
        <v>-3764</v>
      </c>
      <c r="E99" s="9">
        <v>8374</v>
      </c>
      <c r="F99" s="9">
        <v>-11014</v>
      </c>
      <c r="G99" s="5">
        <v>6971</v>
      </c>
      <c r="H99" s="5">
        <v>311</v>
      </c>
      <c r="I99" s="9">
        <v>-14069</v>
      </c>
      <c r="J99" s="9">
        <v>5901</v>
      </c>
      <c r="K99" s="9">
        <v>3628</v>
      </c>
      <c r="L99" s="9">
        <v>-4338.7541134259664</v>
      </c>
      <c r="M99" s="9">
        <v>1811</v>
      </c>
      <c r="N99" s="9">
        <v>-7777</v>
      </c>
      <c r="O99" s="9">
        <v>982</v>
      </c>
      <c r="P99" s="9">
        <v>-122582</v>
      </c>
      <c r="Q99" s="9">
        <v>131</v>
      </c>
      <c r="R99" s="9">
        <v>16357</v>
      </c>
      <c r="S99" s="9">
        <v>56306</v>
      </c>
      <c r="T99" s="9">
        <f>AC99-(S99+R99+Q99)</f>
        <v>-27626</v>
      </c>
      <c r="U99" s="9">
        <v>-3352</v>
      </c>
      <c r="V99" s="9">
        <v>-5443</v>
      </c>
      <c r="W99" s="9">
        <v>7275</v>
      </c>
      <c r="X99" s="9">
        <f t="shared" si="12"/>
        <v>2435</v>
      </c>
      <c r="Z99" s="10">
        <v>4642</v>
      </c>
      <c r="AA99" s="10">
        <v>-8878.7541134259664</v>
      </c>
      <c r="AB99" s="10">
        <f>SUM(M99:P99)</f>
        <v>-127566</v>
      </c>
      <c r="AC99" s="10">
        <v>45168</v>
      </c>
      <c r="AD99" s="10">
        <v>915</v>
      </c>
      <c r="AE99" s="30"/>
      <c r="AF99" s="30"/>
      <c r="AG99" s="30"/>
    </row>
    <row r="100" spans="2:33">
      <c r="B100" s="179" t="str">
        <f>IF(Sumário!$A$1=FALSE,'PT-ENG'!T112,'PT-ENG'!U112)</f>
        <v>Caixa e equivalentes de caixa no final do período</v>
      </c>
      <c r="C100" s="9">
        <v>18336</v>
      </c>
      <c r="D100" s="5">
        <v>287943</v>
      </c>
      <c r="E100" s="9">
        <v>448998</v>
      </c>
      <c r="F100" s="9">
        <v>-20120</v>
      </c>
      <c r="G100" s="5">
        <v>-187326</v>
      </c>
      <c r="H100" s="5">
        <v>-122827</v>
      </c>
      <c r="I100" s="9">
        <v>269538</v>
      </c>
      <c r="J100" s="9">
        <v>349287</v>
      </c>
      <c r="K100" s="9">
        <v>1295068</v>
      </c>
      <c r="L100" s="9">
        <v>800442</v>
      </c>
      <c r="M100" s="9">
        <v>664644</v>
      </c>
      <c r="N100" s="9">
        <v>819380</v>
      </c>
      <c r="O100" s="9">
        <v>781980</v>
      </c>
      <c r="P100" s="9">
        <v>1754106</v>
      </c>
      <c r="Q100" s="9">
        <v>1019855</v>
      </c>
      <c r="R100" s="9">
        <v>1533334</v>
      </c>
      <c r="S100" s="9">
        <v>1777754</v>
      </c>
      <c r="T100" s="9">
        <v>3171958</v>
      </c>
      <c r="U100" s="9">
        <v>2694545</v>
      </c>
      <c r="V100" s="9">
        <v>1307079</v>
      </c>
      <c r="W100" s="9">
        <v>1191319</v>
      </c>
      <c r="X100" s="9">
        <f>AD100</f>
        <v>889391</v>
      </c>
      <c r="Z100" s="10">
        <v>118725</v>
      </c>
      <c r="AA100" s="10">
        <v>800442</v>
      </c>
      <c r="AB100" s="10">
        <f>P100</f>
        <v>1754106</v>
      </c>
      <c r="AC100" s="10">
        <v>3171958</v>
      </c>
      <c r="AD100" s="10">
        <v>889391</v>
      </c>
      <c r="AE100" s="30"/>
      <c r="AF100" s="30"/>
      <c r="AG100" s="30"/>
    </row>
    <row r="101" spans="2:33" s="398" customFormat="1" ht="15" thickBot="1">
      <c r="B101" s="400" t="str">
        <f>IF(Sumário!$A$1=FALSE,'PT-ENG'!T113,'PT-ENG'!U113)</f>
        <v>Variação do caixa e equivalentes de caixa no período</v>
      </c>
      <c r="C101" s="401">
        <f t="shared" ref="C101:O101" si="20">C100-C98-C99</f>
        <v>-44217</v>
      </c>
      <c r="D101" s="401">
        <f t="shared" si="20"/>
        <v>288948</v>
      </c>
      <c r="E101" s="401">
        <f t="shared" si="20"/>
        <v>152682</v>
      </c>
      <c r="F101" s="401">
        <f t="shared" si="20"/>
        <v>-9106</v>
      </c>
      <c r="G101" s="401">
        <f t="shared" si="20"/>
        <v>-194297</v>
      </c>
      <c r="H101" s="401">
        <f t="shared" si="20"/>
        <v>-123138</v>
      </c>
      <c r="I101" s="401">
        <f t="shared" si="20"/>
        <v>164882</v>
      </c>
      <c r="J101" s="401">
        <f t="shared" si="20"/>
        <v>73848</v>
      </c>
      <c r="K101" s="401">
        <f t="shared" si="20"/>
        <v>942153</v>
      </c>
      <c r="L101" s="401">
        <f t="shared" si="20"/>
        <v>-490287.24588657403</v>
      </c>
      <c r="M101" s="401">
        <f t="shared" si="20"/>
        <v>-137609</v>
      </c>
      <c r="N101" s="401">
        <f t="shared" si="20"/>
        <v>162513</v>
      </c>
      <c r="O101" s="401">
        <f t="shared" si="20"/>
        <v>-38382</v>
      </c>
      <c r="P101" s="401">
        <f t="shared" ref="P101:X101" si="21">P100-P98-P99</f>
        <v>1094708</v>
      </c>
      <c r="Q101" s="401">
        <f t="shared" si="21"/>
        <v>-734382</v>
      </c>
      <c r="R101" s="401">
        <f t="shared" si="21"/>
        <v>497122</v>
      </c>
      <c r="S101" s="401">
        <f t="shared" si="21"/>
        <v>-32658</v>
      </c>
      <c r="T101" s="401">
        <f t="shared" si="21"/>
        <v>1421830</v>
      </c>
      <c r="U101" s="401">
        <f t="shared" si="21"/>
        <v>-474061</v>
      </c>
      <c r="V101" s="401">
        <f t="shared" si="21"/>
        <v>-1382023</v>
      </c>
      <c r="W101" s="401">
        <f t="shared" si="21"/>
        <v>-123035</v>
      </c>
      <c r="X101" s="401">
        <f t="shared" si="21"/>
        <v>-304363</v>
      </c>
      <c r="Z101" s="401">
        <v>-173859</v>
      </c>
      <c r="AA101" s="401">
        <v>690595</v>
      </c>
      <c r="AB101" s="401">
        <f>AB100-AB98-AB99</f>
        <v>1081230</v>
      </c>
      <c r="AC101" s="401">
        <f>AC100-AC98-AC99</f>
        <v>1372684</v>
      </c>
      <c r="AD101" s="401">
        <f>AD100-AD98-AD99</f>
        <v>-2283482</v>
      </c>
      <c r="AE101" s="399"/>
      <c r="AF101" s="399"/>
      <c r="AG101" s="399"/>
    </row>
    <row r="102" spans="2:33">
      <c r="H102" s="5"/>
      <c r="S102" s="52"/>
      <c r="T102" s="52"/>
      <c r="U102" s="184"/>
      <c r="V102" s="52"/>
      <c r="W102" s="52"/>
      <c r="X102" s="52"/>
      <c r="AA102" s="30"/>
      <c r="AB102" s="30"/>
      <c r="AC102" s="30"/>
      <c r="AD102" s="30"/>
    </row>
    <row r="103" spans="2:33" ht="67.75" customHeight="1">
      <c r="B103" s="8" t="str">
        <f>IF(Sumário!$A$1=FALSE,'PT-ENG'!T115,'PT-ENG'!U115)</f>
        <v>(1) Os resultados descritos no ITR contemplam resultados da 3R e da Enauta consolidados a partir de 1º de agosto de 2024, e consideram, portanto, três meses de resultados da 3R e dois meses de resultados da Enauta.</v>
      </c>
      <c r="C103" s="43"/>
      <c r="D103" s="43"/>
      <c r="E103" s="43"/>
      <c r="H103" s="17"/>
      <c r="W103" s="30"/>
    </row>
    <row r="104" spans="2:33" ht="30.65" customHeight="1">
      <c r="B104" s="242"/>
      <c r="C104" s="242"/>
      <c r="D104" s="242"/>
      <c r="E104" s="242"/>
      <c r="F104" s="242"/>
      <c r="G104" s="242"/>
      <c r="H104" s="242"/>
      <c r="I104" s="242"/>
      <c r="J104" s="242"/>
      <c r="K104" s="242"/>
      <c r="L104" s="242"/>
      <c r="M104" s="242"/>
      <c r="N104" s="242"/>
      <c r="O104" s="242"/>
      <c r="P104" s="242"/>
      <c r="Q104" s="242"/>
      <c r="R104" s="242"/>
      <c r="S104" s="242"/>
      <c r="AD104" s="30"/>
    </row>
    <row r="106" spans="2:33">
      <c r="B106" s="619"/>
      <c r="C106" s="619"/>
      <c r="D106" s="619"/>
      <c r="E106" s="619"/>
      <c r="F106" s="619"/>
      <c r="G106" s="619"/>
      <c r="H106" s="619"/>
      <c r="I106" s="619"/>
      <c r="J106" s="619"/>
      <c r="K106" s="619"/>
      <c r="L106" s="619"/>
      <c r="M106" s="619"/>
      <c r="N106" s="619"/>
      <c r="O106" s="619"/>
      <c r="P106" s="619"/>
      <c r="Q106" s="619"/>
      <c r="R106" s="619"/>
    </row>
  </sheetData>
  <mergeCells count="1">
    <mergeCell ref="B106:R106"/>
  </mergeCells>
  <pageMargins left="0.511811024" right="0.511811024" top="0.78740157499999996" bottom="0.78740157499999996" header="0.31496062000000002" footer="0.31496062000000002"/>
  <pageSetup paperSize="9" orientation="portrait" r:id="rId1"/>
  <ignoredErrors>
    <ignoredError sqref="AA100:AC100 AA99:AB99 AA6:AC11 AA98:AC98 AA97 AA85:AC96 AA27:AC77 AA12 AC12 AA18:AC25 AA79:AC83 AA13:AC15"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ltText="English">
                <anchor moveWithCells="1">
                  <from>
                    <xdr:col>1</xdr:col>
                    <xdr:colOff>1270000</xdr:colOff>
                    <xdr:row>2</xdr:row>
                    <xdr:rowOff>107950</xdr:rowOff>
                  </from>
                  <to>
                    <xdr:col>1</xdr:col>
                    <xdr:colOff>2235200</xdr:colOff>
                    <xdr:row>3</xdr:row>
                    <xdr:rowOff>330200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ED73B-3EE3-40D3-A5F3-0E8E783770FB}">
  <sheetPr>
    <tabColor theme="1"/>
  </sheetPr>
  <dimension ref="A1:BZ88"/>
  <sheetViews>
    <sheetView showGridLines="0" zoomScale="80" zoomScaleNormal="80" zoomScaleSheetLayoutView="80" workbookViewId="0">
      <selection activeCell="BZ66" sqref="BZ66"/>
    </sheetView>
  </sheetViews>
  <sheetFormatPr defaultRowHeight="14.5" outlineLevelRow="1" outlineLevelCol="1"/>
  <cols>
    <col min="1" max="1" width="1.54296875" customWidth="1"/>
    <col min="2" max="2" width="3.54296875" customWidth="1"/>
    <col min="3" max="3" width="45" bestFit="1" customWidth="1"/>
    <col min="4" max="15" width="10.453125" hidden="1" customWidth="1" outlineLevel="1"/>
    <col min="16" max="16" width="9" hidden="1" customWidth="1" outlineLevel="1"/>
    <col min="17" max="28" width="10.453125" hidden="1" customWidth="1" outlineLevel="1"/>
    <col min="29" max="35" width="9" hidden="1" customWidth="1" outlineLevel="1"/>
    <col min="36" max="38" width="10.453125" hidden="1" customWidth="1" outlineLevel="1"/>
    <col min="39" max="39" width="9" hidden="1" customWidth="1" outlineLevel="1"/>
    <col min="40" max="40" width="10.453125" hidden="1" customWidth="1" outlineLevel="1"/>
    <col min="41" max="42" width="9" hidden="1" customWidth="1" outlineLevel="1"/>
    <col min="43" max="43" width="10.453125" hidden="1" customWidth="1" outlineLevel="1"/>
    <col min="44" max="45" width="9" hidden="1" customWidth="1" outlineLevel="1"/>
    <col min="46" max="46" width="10.453125" hidden="1" customWidth="1" outlineLevel="1"/>
    <col min="47" max="50" width="9" hidden="1" customWidth="1" outlineLevel="1"/>
    <col min="51" max="51" width="10.453125" hidden="1" customWidth="1" outlineLevel="1"/>
    <col min="52" max="52" width="10.453125" customWidth="1" collapsed="1"/>
    <col min="53" max="54" width="10.453125" customWidth="1"/>
    <col min="55" max="60" width="9" customWidth="1"/>
    <col min="61" max="62" width="9" style="46" customWidth="1"/>
    <col min="63" max="63" width="9" customWidth="1"/>
    <col min="64" max="70" width="10.453125" customWidth="1"/>
    <col min="71" max="71" width="10.453125" bestFit="1" customWidth="1"/>
    <col min="72" max="72" width="9" customWidth="1"/>
    <col min="73" max="73" width="8.54296875" customWidth="1"/>
    <col min="74" max="74" width="9.36328125" customWidth="1"/>
    <col min="75" max="75" width="8.1796875" customWidth="1"/>
    <col min="76" max="76" width="7.90625" customWidth="1"/>
    <col min="77" max="77" width="8.81640625" bestFit="1" customWidth="1"/>
  </cols>
  <sheetData>
    <row r="1" spans="1:78">
      <c r="AN1" s="48"/>
      <c r="AO1" s="48"/>
      <c r="AP1" s="48"/>
      <c r="AQ1" s="48"/>
      <c r="AR1" s="48"/>
      <c r="AS1" s="48"/>
      <c r="AT1" s="48"/>
      <c r="AU1" s="48"/>
      <c r="AV1" s="48"/>
      <c r="AW1" s="48"/>
      <c r="AX1" s="48"/>
      <c r="AY1" s="48"/>
      <c r="AZ1" s="48"/>
      <c r="BA1" s="48"/>
      <c r="BB1" s="48"/>
      <c r="BC1" s="48"/>
      <c r="BD1" s="48"/>
      <c r="BE1" s="48"/>
      <c r="BF1" s="48"/>
      <c r="BG1" s="48"/>
      <c r="BH1" s="48"/>
      <c r="BI1" s="54"/>
      <c r="BJ1" s="54"/>
    </row>
    <row r="2" spans="1:78" ht="23.5">
      <c r="C2" s="284" t="str">
        <f>IF(Sumário!$A$1=FALSE,'PT-ENG'!W15,'PT-ENG'!X15)</f>
        <v>Produção de Hidrocarbonetos</v>
      </c>
      <c r="AN2" s="48"/>
      <c r="AO2" s="48"/>
      <c r="AP2" s="48"/>
      <c r="AQ2" s="48"/>
      <c r="AR2" s="48"/>
      <c r="AS2" s="48"/>
      <c r="AT2" s="48"/>
      <c r="AU2" s="48"/>
      <c r="AV2" s="48"/>
      <c r="AW2" s="48"/>
      <c r="AX2" s="48"/>
      <c r="AY2" s="48"/>
      <c r="AZ2" s="48"/>
      <c r="BA2" s="48"/>
      <c r="BB2" s="48"/>
      <c r="BC2" s="48"/>
      <c r="BD2" s="48"/>
      <c r="BE2" s="48"/>
      <c r="BF2" s="48"/>
      <c r="BG2" s="48"/>
      <c r="BH2" s="48"/>
      <c r="BI2" s="54"/>
      <c r="BJ2" s="54"/>
    </row>
    <row r="3" spans="1:78" ht="15.5">
      <c r="C3" s="4" t="str">
        <f>IF(Sumário!$A$1=FALSE,'PT-ENG'!Z17,'PT-ENG'!AA17)</f>
        <v>Fonte: ANP e Companhia</v>
      </c>
      <c r="AN3" s="48"/>
      <c r="AO3" s="48"/>
      <c r="AP3" s="48"/>
      <c r="AQ3" s="48"/>
      <c r="AR3" s="48"/>
      <c r="AS3" s="48"/>
      <c r="AT3" s="48"/>
      <c r="AU3" s="48"/>
      <c r="AV3" s="48"/>
      <c r="AW3" s="48"/>
      <c r="AX3" s="48"/>
      <c r="AY3" s="48"/>
      <c r="AZ3" s="48"/>
      <c r="BA3" s="48"/>
      <c r="BB3" s="48"/>
      <c r="BC3" s="48"/>
      <c r="BD3" s="48"/>
      <c r="BE3" s="48"/>
      <c r="BF3" s="48"/>
      <c r="BG3" s="48"/>
      <c r="BH3" s="48"/>
      <c r="BI3" s="54"/>
      <c r="BJ3" s="54"/>
    </row>
    <row r="4" spans="1:78" ht="15.65" customHeight="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row>
    <row r="5" spans="1:78" ht="17.399999999999999" customHeight="1" thickBot="1">
      <c r="A5" s="268" t="str">
        <f>IF(Sumário!$A$1=FALSE,'PT-ENG'!Z15,'PT-ENG'!AA15)</f>
        <v>Produção dos ativos (100%)</v>
      </c>
      <c r="B5" s="267"/>
      <c r="C5" s="267"/>
      <c r="D5" s="27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row>
    <row r="6" spans="1:78" ht="17.399999999999999" customHeight="1">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row>
    <row r="7" spans="1:78" s="55" customFormat="1" ht="15.5">
      <c r="A7" s="186"/>
      <c r="B7" s="186"/>
      <c r="C7" s="193" t="str">
        <f>IF(Sumário!$A$1=FALSE,'PT-ENG'!W17,'PT-ENG'!X17)</f>
        <v>Produção Óleo | 100% (bbl/d)</v>
      </c>
      <c r="D7" s="194">
        <v>43831</v>
      </c>
      <c r="E7" s="194">
        <v>43862</v>
      </c>
      <c r="F7" s="194">
        <v>43891</v>
      </c>
      <c r="G7" s="194">
        <v>43922</v>
      </c>
      <c r="H7" s="194">
        <v>43952</v>
      </c>
      <c r="I7" s="194">
        <v>43983</v>
      </c>
      <c r="J7" s="194">
        <v>44013</v>
      </c>
      <c r="K7" s="194">
        <v>44044</v>
      </c>
      <c r="L7" s="194">
        <v>44075</v>
      </c>
      <c r="M7" s="194">
        <v>44105</v>
      </c>
      <c r="N7" s="194">
        <v>44136</v>
      </c>
      <c r="O7" s="194">
        <v>44166</v>
      </c>
      <c r="P7" s="194">
        <v>44197</v>
      </c>
      <c r="Q7" s="194">
        <v>44228</v>
      </c>
      <c r="R7" s="194">
        <v>44256</v>
      </c>
      <c r="S7" s="194">
        <v>44287</v>
      </c>
      <c r="T7" s="194">
        <v>44317</v>
      </c>
      <c r="U7" s="194">
        <v>44348</v>
      </c>
      <c r="V7" s="194">
        <v>44378</v>
      </c>
      <c r="W7" s="194">
        <v>44409</v>
      </c>
      <c r="X7" s="194">
        <v>44440</v>
      </c>
      <c r="Y7" s="194">
        <v>44470</v>
      </c>
      <c r="Z7" s="194">
        <v>44501</v>
      </c>
      <c r="AA7" s="194">
        <v>44531</v>
      </c>
      <c r="AB7" s="194">
        <v>44562</v>
      </c>
      <c r="AC7" s="194">
        <v>44593</v>
      </c>
      <c r="AD7" s="194">
        <v>44621</v>
      </c>
      <c r="AE7" s="194">
        <v>44652</v>
      </c>
      <c r="AF7" s="194">
        <v>44682</v>
      </c>
      <c r="AG7" s="194">
        <v>44713</v>
      </c>
      <c r="AH7" s="194">
        <v>44743</v>
      </c>
      <c r="AI7" s="194">
        <v>44774</v>
      </c>
      <c r="AJ7" s="194">
        <v>44805</v>
      </c>
      <c r="AK7" s="194">
        <v>44835</v>
      </c>
      <c r="AL7" s="194">
        <v>44866</v>
      </c>
      <c r="AM7" s="194">
        <v>44896</v>
      </c>
      <c r="AN7" s="194">
        <v>44927</v>
      </c>
      <c r="AO7" s="194">
        <v>44958</v>
      </c>
      <c r="AP7" s="194">
        <v>44986</v>
      </c>
      <c r="AQ7" s="194">
        <v>45017</v>
      </c>
      <c r="AR7" s="194">
        <v>45047</v>
      </c>
      <c r="AS7" s="194">
        <v>45078</v>
      </c>
      <c r="AT7" s="194">
        <v>45108</v>
      </c>
      <c r="AU7" s="194">
        <v>45139</v>
      </c>
      <c r="AV7" s="194">
        <v>45170</v>
      </c>
      <c r="AW7" s="194">
        <v>45200</v>
      </c>
      <c r="AX7" s="194">
        <v>45231</v>
      </c>
      <c r="AY7" s="194">
        <v>45261</v>
      </c>
      <c r="AZ7" s="194">
        <v>45292</v>
      </c>
      <c r="BA7" s="194">
        <v>45323</v>
      </c>
      <c r="BB7" s="194">
        <v>45352</v>
      </c>
      <c r="BC7" s="194">
        <v>45383</v>
      </c>
      <c r="BD7" s="194">
        <v>45413</v>
      </c>
      <c r="BE7" s="194">
        <v>45444</v>
      </c>
      <c r="BF7" s="194">
        <v>45474</v>
      </c>
      <c r="BG7" s="194">
        <v>45505</v>
      </c>
      <c r="BH7" s="194">
        <v>45536</v>
      </c>
      <c r="BI7" s="194">
        <v>45566</v>
      </c>
      <c r="BJ7" s="194">
        <v>45597</v>
      </c>
      <c r="BK7" s="194">
        <v>45627</v>
      </c>
      <c r="BL7" s="194">
        <v>45658</v>
      </c>
      <c r="BM7" s="194">
        <v>45689</v>
      </c>
      <c r="BN7" s="194">
        <v>45717</v>
      </c>
      <c r="BO7" s="194">
        <v>45748</v>
      </c>
      <c r="BP7" s="194">
        <v>45778</v>
      </c>
      <c r="BQ7" s="194">
        <v>45809</v>
      </c>
      <c r="BR7" s="194">
        <v>45839</v>
      </c>
      <c r="BS7" s="194">
        <v>45870</v>
      </c>
      <c r="BT7" s="194">
        <v>45901</v>
      </c>
      <c r="BU7" s="194">
        <v>45931</v>
      </c>
      <c r="BV7" s="194">
        <v>45962</v>
      </c>
      <c r="BW7" s="194">
        <v>45992</v>
      </c>
      <c r="BX7" s="194">
        <v>46023</v>
      </c>
      <c r="BY7" s="194">
        <v>46054</v>
      </c>
      <c r="BZ7" s="194">
        <v>46082</v>
      </c>
    </row>
    <row r="8" spans="1:78" s="202" customFormat="1" ht="15.5">
      <c r="A8" s="201"/>
      <c r="B8" s="201"/>
      <c r="C8" s="203" t="str">
        <f>IF(Sumário!$A$1=FALSE,'PT-ENG'!W18,'PT-ENG'!X18)</f>
        <v>Onshore</v>
      </c>
      <c r="D8" s="204">
        <f t="shared" ref="D8:BO8" si="0">D9+D14</f>
        <v>33144.607338996306</v>
      </c>
      <c r="E8" s="204">
        <f t="shared" si="0"/>
        <v>32523.034938210512</v>
      </c>
      <c r="F8" s="204">
        <f t="shared" si="0"/>
        <v>31770.532849313466</v>
      </c>
      <c r="G8" s="204">
        <f t="shared" si="0"/>
        <v>29841.955604068178</v>
      </c>
      <c r="H8" s="204">
        <f t="shared" si="0"/>
        <v>31102.159091889855</v>
      </c>
      <c r="I8" s="204">
        <f t="shared" si="0"/>
        <v>31721.603034579755</v>
      </c>
      <c r="J8" s="204">
        <f t="shared" si="0"/>
        <v>31217.113649870367</v>
      </c>
      <c r="K8" s="204">
        <f t="shared" si="0"/>
        <v>32085.455376072652</v>
      </c>
      <c r="L8" s="204">
        <f t="shared" si="0"/>
        <v>31787.806498922655</v>
      </c>
      <c r="M8" s="204">
        <f t="shared" si="0"/>
        <v>30834.081822193508</v>
      </c>
      <c r="N8" s="204">
        <f t="shared" si="0"/>
        <v>31485.721238133621</v>
      </c>
      <c r="O8" s="204">
        <f t="shared" si="0"/>
        <v>31608.938408740411</v>
      </c>
      <c r="P8" s="204">
        <f t="shared" si="0"/>
        <v>31910.214450101223</v>
      </c>
      <c r="Q8" s="204">
        <f t="shared" si="0"/>
        <v>31465.162687145992</v>
      </c>
      <c r="R8" s="204">
        <f t="shared" si="0"/>
        <v>31851.542020979708</v>
      </c>
      <c r="S8" s="204">
        <f t="shared" si="0"/>
        <v>29671.541666105833</v>
      </c>
      <c r="T8" s="204">
        <f t="shared" si="0"/>
        <v>28445.319091541929</v>
      </c>
      <c r="U8" s="204">
        <f t="shared" si="0"/>
        <v>28587.767632637206</v>
      </c>
      <c r="V8" s="204">
        <f t="shared" si="0"/>
        <v>28614.250877506944</v>
      </c>
      <c r="W8" s="204">
        <f t="shared" si="0"/>
        <v>28478.023350228326</v>
      </c>
      <c r="X8" s="204">
        <f t="shared" si="0"/>
        <v>28628.088363198462</v>
      </c>
      <c r="Y8" s="204">
        <f t="shared" si="0"/>
        <v>28180.073453728175</v>
      </c>
      <c r="Z8" s="204">
        <f t="shared" si="0"/>
        <v>28725.768900741532</v>
      </c>
      <c r="AA8" s="204">
        <f t="shared" si="0"/>
        <v>28415.609796901015</v>
      </c>
      <c r="AB8" s="204">
        <f t="shared" si="0"/>
        <v>28230.572008959505</v>
      </c>
      <c r="AC8" s="204">
        <f t="shared" si="0"/>
        <v>28307.011915615243</v>
      </c>
      <c r="AD8" s="204">
        <f t="shared" si="0"/>
        <v>28542.457821537606</v>
      </c>
      <c r="AE8" s="204">
        <f t="shared" si="0"/>
        <v>26152.18292080428</v>
      </c>
      <c r="AF8" s="204">
        <f t="shared" si="0"/>
        <v>24003.576115052765</v>
      </c>
      <c r="AG8" s="204">
        <f t="shared" si="0"/>
        <v>25169.928594913315</v>
      </c>
      <c r="AH8" s="204">
        <f t="shared" si="0"/>
        <v>26138.767087134711</v>
      </c>
      <c r="AI8" s="204">
        <f t="shared" si="0"/>
        <v>26242.645723905014</v>
      </c>
      <c r="AJ8" s="204">
        <f t="shared" si="0"/>
        <v>26184.945293615303</v>
      </c>
      <c r="AK8" s="204">
        <f t="shared" si="0"/>
        <v>26769.11090432536</v>
      </c>
      <c r="AL8" s="204">
        <f t="shared" si="0"/>
        <v>26375.040527189813</v>
      </c>
      <c r="AM8" s="204">
        <f t="shared" si="0"/>
        <v>26202.666896188406</v>
      </c>
      <c r="AN8" s="204">
        <f t="shared" si="0"/>
        <v>25014.374719256775</v>
      </c>
      <c r="AO8" s="204">
        <f t="shared" si="0"/>
        <v>25246.932081747858</v>
      </c>
      <c r="AP8" s="204">
        <f t="shared" si="0"/>
        <v>25484.362713665156</v>
      </c>
      <c r="AQ8" s="204">
        <f t="shared" si="0"/>
        <v>24446.125872459001</v>
      </c>
      <c r="AR8" s="204">
        <f t="shared" si="0"/>
        <v>24725.989162624835</v>
      </c>
      <c r="AS8" s="204">
        <f t="shared" si="0"/>
        <v>25082.318978265335</v>
      </c>
      <c r="AT8" s="204">
        <f t="shared" si="0"/>
        <v>26603.125334349355</v>
      </c>
      <c r="AU8" s="204">
        <f t="shared" si="0"/>
        <v>26298.153954541613</v>
      </c>
      <c r="AV8" s="204">
        <f t="shared" si="0"/>
        <v>27271.748795201005</v>
      </c>
      <c r="AW8" s="204">
        <f t="shared" si="0"/>
        <v>27042.411548765172</v>
      </c>
      <c r="AX8" s="204">
        <f t="shared" si="0"/>
        <v>27369.253639481332</v>
      </c>
      <c r="AY8" s="204">
        <f t="shared" si="0"/>
        <v>27346.055981560006</v>
      </c>
      <c r="AZ8" s="204">
        <f t="shared" si="0"/>
        <v>28001.671283453554</v>
      </c>
      <c r="BA8" s="204">
        <f t="shared" si="0"/>
        <v>27824.268066960005</v>
      </c>
      <c r="BB8" s="204">
        <f t="shared" si="0"/>
        <v>25997.719556714837</v>
      </c>
      <c r="BC8" s="204">
        <f t="shared" si="0"/>
        <v>27975.685460971003</v>
      </c>
      <c r="BD8" s="204">
        <f t="shared" si="0"/>
        <v>26951.794053198064</v>
      </c>
      <c r="BE8" s="204">
        <f t="shared" si="0"/>
        <v>26341.771453574998</v>
      </c>
      <c r="BF8" s="204">
        <f t="shared" si="0"/>
        <v>25884.386107987099</v>
      </c>
      <c r="BG8" s="204">
        <f t="shared" si="0"/>
        <v>25280.344813328389</v>
      </c>
      <c r="BH8" s="204">
        <f t="shared" si="0"/>
        <v>24985.739784356661</v>
      </c>
      <c r="BI8" s="204">
        <f t="shared" si="0"/>
        <v>27062.222827088386</v>
      </c>
      <c r="BJ8" s="204">
        <f t="shared" si="0"/>
        <v>25787.126782720319</v>
      </c>
      <c r="BK8" s="204">
        <f t="shared" si="0"/>
        <v>26613.575346421618</v>
      </c>
      <c r="BL8" s="204">
        <f t="shared" si="0"/>
        <v>25582.847123282259</v>
      </c>
      <c r="BM8" s="204">
        <f t="shared" si="0"/>
        <v>27307.378142781436</v>
      </c>
      <c r="BN8" s="204">
        <f t="shared" si="0"/>
        <v>26303.479394640653</v>
      </c>
      <c r="BO8" s="204">
        <f t="shared" si="0"/>
        <v>26056.171937848005</v>
      </c>
      <c r="BP8" s="204">
        <f t="shared" ref="BP8:BV8" si="1">BP9+BP14</f>
        <v>26544.710854393874</v>
      </c>
      <c r="BQ8" s="204">
        <f t="shared" si="1"/>
        <v>26151.518957977671</v>
      </c>
      <c r="BR8" s="204">
        <f t="shared" si="1"/>
        <v>26216.501061401297</v>
      </c>
      <c r="BS8" s="204">
        <f t="shared" si="1"/>
        <v>26202.390582806118</v>
      </c>
      <c r="BT8" s="204">
        <f t="shared" si="1"/>
        <v>26446.782557109327</v>
      </c>
      <c r="BU8" s="204">
        <f t="shared" si="1"/>
        <v>23229.079512592907</v>
      </c>
      <c r="BV8" s="204">
        <f t="shared" si="1"/>
        <v>24018.129251538663</v>
      </c>
      <c r="BW8" s="204">
        <f>BW9+BW14</f>
        <v>22216.689752834514</v>
      </c>
      <c r="BX8" s="204">
        <f>BX9+BX14</f>
        <v>21903.199129727418</v>
      </c>
      <c r="BY8" s="204">
        <f>BY9+BY14</f>
        <v>20682.352943467504</v>
      </c>
      <c r="BZ8" s="204">
        <f>BZ9+BZ14</f>
        <v>20681.663206555051</v>
      </c>
    </row>
    <row r="9" spans="1:78" s="56" customFormat="1">
      <c r="A9"/>
      <c r="B9"/>
      <c r="C9" s="57" t="str">
        <f>IF(Sumário!$A$1=FALSE,'PT-ENG'!W19,'PT-ENG'!X19)</f>
        <v>Potiguar</v>
      </c>
      <c r="D9" s="58">
        <f t="shared" ref="D9:AI9" si="2">SUM(D10:D13)</f>
        <v>29538.784544808706</v>
      </c>
      <c r="E9" s="58">
        <f t="shared" si="2"/>
        <v>29045.504842375012</v>
      </c>
      <c r="F9" s="58">
        <f t="shared" si="2"/>
        <v>28539.170186545911</v>
      </c>
      <c r="G9" s="58">
        <f t="shared" si="2"/>
        <v>26740.473292806746</v>
      </c>
      <c r="H9" s="58">
        <f t="shared" si="2"/>
        <v>28079.925550803331</v>
      </c>
      <c r="I9" s="58">
        <f t="shared" si="2"/>
        <v>28528.011844138888</v>
      </c>
      <c r="J9" s="58">
        <f t="shared" si="2"/>
        <v>28235.446358088131</v>
      </c>
      <c r="K9" s="58">
        <f t="shared" si="2"/>
        <v>28888.860415175979</v>
      </c>
      <c r="L9" s="58">
        <f t="shared" si="2"/>
        <v>28749.317372815596</v>
      </c>
      <c r="M9" s="58">
        <f t="shared" si="2"/>
        <v>27817.02625356711</v>
      </c>
      <c r="N9" s="58">
        <f t="shared" si="2"/>
        <v>28714.731462482596</v>
      </c>
      <c r="O9" s="58">
        <f t="shared" si="2"/>
        <v>28773.673590743925</v>
      </c>
      <c r="P9" s="58">
        <f t="shared" si="2"/>
        <v>29069.207812670615</v>
      </c>
      <c r="Q9" s="58">
        <f t="shared" si="2"/>
        <v>28627.730789896079</v>
      </c>
      <c r="R9" s="58">
        <f t="shared" si="2"/>
        <v>28725.054615376961</v>
      </c>
      <c r="S9" s="58">
        <f t="shared" si="2"/>
        <v>26725.126043190165</v>
      </c>
      <c r="T9" s="58">
        <f t="shared" si="2"/>
        <v>26008.468900844997</v>
      </c>
      <c r="U9" s="58">
        <f t="shared" si="2"/>
        <v>25974.258976957783</v>
      </c>
      <c r="V9" s="58">
        <f t="shared" si="2"/>
        <v>26241.774011021236</v>
      </c>
      <c r="W9" s="58">
        <f t="shared" si="2"/>
        <v>25892.992935876217</v>
      </c>
      <c r="X9" s="58">
        <f t="shared" si="2"/>
        <v>26008.013282158256</v>
      </c>
      <c r="Y9" s="58">
        <f t="shared" si="2"/>
        <v>25619.261835100751</v>
      </c>
      <c r="Z9" s="58">
        <f t="shared" si="2"/>
        <v>26101.750219951304</v>
      </c>
      <c r="AA9" s="58">
        <f t="shared" si="2"/>
        <v>25853.230688636577</v>
      </c>
      <c r="AB9" s="58">
        <f t="shared" si="2"/>
        <v>25639.802498052315</v>
      </c>
      <c r="AC9" s="58">
        <f t="shared" si="2"/>
        <v>25981.767780589682</v>
      </c>
      <c r="AD9" s="58">
        <f t="shared" si="2"/>
        <v>26327.780962235956</v>
      </c>
      <c r="AE9" s="58">
        <f t="shared" si="2"/>
        <v>23960.022649125738</v>
      </c>
      <c r="AF9" s="58">
        <f t="shared" si="2"/>
        <v>21633.631584913215</v>
      </c>
      <c r="AG9" s="58">
        <f t="shared" si="2"/>
        <v>22584.268936809465</v>
      </c>
      <c r="AH9" s="58">
        <f t="shared" si="2"/>
        <v>23249.806431021363</v>
      </c>
      <c r="AI9" s="58">
        <f t="shared" si="2"/>
        <v>23117.892875437734</v>
      </c>
      <c r="AJ9" s="58">
        <f t="shared" ref="AJ9:BM9" si="3">SUM(AJ10:AJ13)</f>
        <v>23602.578556513577</v>
      </c>
      <c r="AK9" s="58">
        <f t="shared" si="3"/>
        <v>24064.903422251024</v>
      </c>
      <c r="AL9" s="58">
        <f t="shared" si="3"/>
        <v>23698.484535285123</v>
      </c>
      <c r="AM9" s="58">
        <f t="shared" si="3"/>
        <v>22903.88715652825</v>
      </c>
      <c r="AN9" s="58">
        <f t="shared" si="3"/>
        <v>21727.625576284518</v>
      </c>
      <c r="AO9" s="58">
        <f t="shared" si="3"/>
        <v>22167.588916282857</v>
      </c>
      <c r="AP9" s="58">
        <f t="shared" si="3"/>
        <v>22435.026304187737</v>
      </c>
      <c r="AQ9" s="58">
        <f t="shared" si="3"/>
        <v>21396.009147800334</v>
      </c>
      <c r="AR9" s="58">
        <f t="shared" si="3"/>
        <v>21634.042333853868</v>
      </c>
      <c r="AS9" s="58">
        <f t="shared" si="3"/>
        <v>22143.576967578334</v>
      </c>
      <c r="AT9" s="58">
        <f t="shared" si="3"/>
        <v>23634.275362602904</v>
      </c>
      <c r="AU9" s="58">
        <f t="shared" si="3"/>
        <v>22838.979003685807</v>
      </c>
      <c r="AV9" s="58">
        <f t="shared" si="3"/>
        <v>23804.357269408338</v>
      </c>
      <c r="AW9" s="58">
        <f t="shared" si="3"/>
        <v>23268.374390428075</v>
      </c>
      <c r="AX9" s="58">
        <f t="shared" si="3"/>
        <v>23547.358777713333</v>
      </c>
      <c r="AY9" s="58">
        <f t="shared" si="3"/>
        <v>23453.683555265488</v>
      </c>
      <c r="AZ9" s="58">
        <f t="shared" si="3"/>
        <v>24102.02459044549</v>
      </c>
      <c r="BA9" s="58">
        <f t="shared" si="3"/>
        <v>23937.002819460005</v>
      </c>
      <c r="BB9" s="58">
        <f t="shared" si="3"/>
        <v>22076.986985821612</v>
      </c>
      <c r="BC9" s="58">
        <f t="shared" si="3"/>
        <v>24099.826964647669</v>
      </c>
      <c r="BD9" s="58">
        <f t="shared" si="3"/>
        <v>23324.299525903225</v>
      </c>
      <c r="BE9" s="58">
        <f t="shared" si="3"/>
        <v>22730.43825491333</v>
      </c>
      <c r="BF9" s="58">
        <f t="shared" si="3"/>
        <v>22516.239113525164</v>
      </c>
      <c r="BG9" s="58">
        <f t="shared" si="3"/>
        <v>21926.50287577742</v>
      </c>
      <c r="BH9" s="58">
        <f t="shared" si="3"/>
        <v>21801.43101164966</v>
      </c>
      <c r="BI9" s="58">
        <f t="shared" si="3"/>
        <v>23878.599988596452</v>
      </c>
      <c r="BJ9" s="58">
        <f t="shared" si="3"/>
        <v>22509.957980757652</v>
      </c>
      <c r="BK9" s="58">
        <f t="shared" si="3"/>
        <v>23413.753812414521</v>
      </c>
      <c r="BL9" s="58">
        <f t="shared" si="3"/>
        <v>22272.603510989033</v>
      </c>
      <c r="BM9" s="58">
        <f t="shared" si="3"/>
        <v>23720.814141021077</v>
      </c>
      <c r="BN9" s="58">
        <f t="shared" ref="BN9:BW9" si="4">SUM(BN10:BN13)</f>
        <v>22787.717660877104</v>
      </c>
      <c r="BO9" s="58">
        <f t="shared" si="4"/>
        <v>22657.715471693336</v>
      </c>
      <c r="BP9" s="58">
        <f t="shared" si="4"/>
        <v>23292.855751227744</v>
      </c>
      <c r="BQ9" s="58">
        <f t="shared" si="4"/>
        <v>22917.453175643335</v>
      </c>
      <c r="BR9" s="58">
        <f t="shared" si="4"/>
        <v>22911.443296004523</v>
      </c>
      <c r="BS9" s="58">
        <f t="shared" si="4"/>
        <v>22768.922694111603</v>
      </c>
      <c r="BT9" s="58">
        <f t="shared" si="4"/>
        <v>23189.400239444662</v>
      </c>
      <c r="BU9" s="58">
        <f t="shared" si="4"/>
        <v>19955.71894034549</v>
      </c>
      <c r="BV9" s="58">
        <f t="shared" si="4"/>
        <v>20746.494434074331</v>
      </c>
      <c r="BW9" s="58">
        <f t="shared" si="4"/>
        <v>18952.310826369998</v>
      </c>
      <c r="BX9" s="58">
        <f t="shared" ref="BX9:BY9" si="5">SUM(BX10:BX13)</f>
        <v>18768.851271466774</v>
      </c>
      <c r="BY9" s="58">
        <f t="shared" si="5"/>
        <v>17685.269260998932</v>
      </c>
      <c r="BZ9" s="58">
        <f t="shared" ref="BZ9" si="6">SUM(BZ10:BZ13)</f>
        <v>17694.992155846892</v>
      </c>
    </row>
    <row r="10" spans="1:78" s="62" customFormat="1" outlineLevel="1">
      <c r="A10" s="205"/>
      <c r="B10" s="205"/>
      <c r="C10" s="59" t="str">
        <f>IF(Sumário!$A$1=FALSE,'PT-ENG'!W20,'PT-ENG'!X20)</f>
        <v>Potiguar</v>
      </c>
      <c r="D10" s="61">
        <v>24429.87015271479</v>
      </c>
      <c r="E10" s="61">
        <v>23988.007825714812</v>
      </c>
      <c r="F10" s="61">
        <v>23532.678581654847</v>
      </c>
      <c r="G10" s="61">
        <v>21715.287503587417</v>
      </c>
      <c r="H10" s="61">
        <v>23017.355213276904</v>
      </c>
      <c r="I10" s="61">
        <v>23713.780164431031</v>
      </c>
      <c r="J10" s="61">
        <v>23223.471371910993</v>
      </c>
      <c r="K10" s="61">
        <v>23816.625421398749</v>
      </c>
      <c r="L10" s="61">
        <v>23580.424682078723</v>
      </c>
      <c r="M10" s="61">
        <v>22942.930474426936</v>
      </c>
      <c r="N10" s="61">
        <v>23634.452837505043</v>
      </c>
      <c r="O10" s="61">
        <v>23450.06672582118</v>
      </c>
      <c r="P10" s="61">
        <v>23672.800481316426</v>
      </c>
      <c r="Q10" s="61">
        <v>22773.884463048584</v>
      </c>
      <c r="R10" s="61">
        <v>22715.072964633764</v>
      </c>
      <c r="S10" s="61">
        <v>20769.57036320613</v>
      </c>
      <c r="T10" s="61">
        <v>20044.151891566915</v>
      </c>
      <c r="U10" s="61">
        <v>20007.013018368889</v>
      </c>
      <c r="V10" s="61">
        <v>20191.255768442392</v>
      </c>
      <c r="W10" s="61">
        <v>20035.643083265248</v>
      </c>
      <c r="X10" s="61">
        <v>19616.202093818305</v>
      </c>
      <c r="Y10" s="61">
        <v>19779.659937337812</v>
      </c>
      <c r="Z10" s="61">
        <v>19739.308464958223</v>
      </c>
      <c r="AA10" s="61">
        <v>19494.795655762446</v>
      </c>
      <c r="AB10" s="61">
        <v>18667.955522306751</v>
      </c>
      <c r="AC10" s="61">
        <v>18775.029157486202</v>
      </c>
      <c r="AD10" s="61">
        <v>18834.00617152654</v>
      </c>
      <c r="AE10" s="61">
        <v>16734.570771705046</v>
      </c>
      <c r="AF10" s="61">
        <v>15697.880052095783</v>
      </c>
      <c r="AG10" s="61">
        <v>16652.802344358824</v>
      </c>
      <c r="AH10" s="61">
        <v>17286.153150900078</v>
      </c>
      <c r="AI10" s="61">
        <v>16951.217290743836</v>
      </c>
      <c r="AJ10" s="61">
        <v>17339.453454923776</v>
      </c>
      <c r="AK10" s="61">
        <v>18803.561464184546</v>
      </c>
      <c r="AL10" s="61">
        <v>19332.061826590922</v>
      </c>
      <c r="AM10" s="61">
        <v>18358.947452005446</v>
      </c>
      <c r="AN10" s="61">
        <v>17350.730216260003</v>
      </c>
      <c r="AO10" s="61">
        <v>17388.500300673928</v>
      </c>
      <c r="AP10" s="61">
        <v>16932.84883396548</v>
      </c>
      <c r="AQ10" s="61">
        <v>16135.443528808335</v>
      </c>
      <c r="AR10" s="61">
        <v>16003.653985282897</v>
      </c>
      <c r="AS10" s="61">
        <v>16092.354975743003</v>
      </c>
      <c r="AT10" s="63">
        <v>16995.822817479679</v>
      </c>
      <c r="AU10" s="63">
        <v>16497.121028832902</v>
      </c>
      <c r="AV10" s="61">
        <v>16691.94725783867</v>
      </c>
      <c r="AW10" s="61">
        <v>16082.075742157103</v>
      </c>
      <c r="AX10" s="61">
        <v>16499.911391445999</v>
      </c>
      <c r="AY10" s="61">
        <v>16333.53098371968</v>
      </c>
      <c r="AZ10" s="61">
        <v>16877.909169689359</v>
      </c>
      <c r="BA10" s="61">
        <v>16599.495480630001</v>
      </c>
      <c r="BB10" s="61">
        <v>14762.71424011387</v>
      </c>
      <c r="BC10" s="61">
        <v>16818.477059345001</v>
      </c>
      <c r="BD10" s="61">
        <v>16580.34617157613</v>
      </c>
      <c r="BE10" s="61">
        <v>16121.935532852331</v>
      </c>
      <c r="BF10" s="61">
        <v>15766.850145975488</v>
      </c>
      <c r="BG10" s="61">
        <v>15335.20584781258</v>
      </c>
      <c r="BH10" s="61">
        <v>14945.397429565992</v>
      </c>
      <c r="BI10" s="61">
        <v>17352.033830106771</v>
      </c>
      <c r="BJ10" s="61">
        <v>15942.723960068652</v>
      </c>
      <c r="BK10" s="61">
        <v>16443.800889183229</v>
      </c>
      <c r="BL10" s="61">
        <v>15457</v>
      </c>
      <c r="BM10" s="61">
        <v>16822.636420843577</v>
      </c>
      <c r="BN10" s="61">
        <v>15840.079766143233</v>
      </c>
      <c r="BO10" s="61">
        <v>15702.623042938667</v>
      </c>
      <c r="BP10" s="61">
        <v>16214.787486803547</v>
      </c>
      <c r="BQ10" s="61">
        <v>15955.429376268665</v>
      </c>
      <c r="BR10" s="61">
        <v>15787.704518273229</v>
      </c>
      <c r="BS10" s="61">
        <v>15761.107346548382</v>
      </c>
      <c r="BT10" s="61">
        <v>16239.895887554329</v>
      </c>
      <c r="BU10" s="61">
        <v>14903.91215583291</v>
      </c>
      <c r="BV10" s="61">
        <v>15775.659478017331</v>
      </c>
      <c r="BW10" s="61">
        <v>14835.867570973225</v>
      </c>
      <c r="BX10" s="61">
        <v>14640.321841809357</v>
      </c>
      <c r="BY10" s="61">
        <v>13710.750452346791</v>
      </c>
      <c r="BZ10" s="61">
        <v>12867.547617884517</v>
      </c>
    </row>
    <row r="11" spans="1:78" s="62" customFormat="1" outlineLevel="1">
      <c r="A11" s="205"/>
      <c r="B11" s="205"/>
      <c r="C11" s="59" t="str">
        <f>IF(Sumário!$A$1=FALSE,'PT-ENG'!W21,'PT-ENG'!X21)</f>
        <v>Macau</v>
      </c>
      <c r="D11" s="61">
        <v>3805.8903671800454</v>
      </c>
      <c r="E11" s="61">
        <v>3674.8054816802</v>
      </c>
      <c r="F11" s="61">
        <v>3686.2044862923549</v>
      </c>
      <c r="G11" s="61">
        <v>3735.3285820299961</v>
      </c>
      <c r="H11" s="61">
        <v>3794.7802050557807</v>
      </c>
      <c r="I11" s="61">
        <v>3598.1870701511898</v>
      </c>
      <c r="J11" s="61">
        <v>3804.0388966794744</v>
      </c>
      <c r="K11" s="61">
        <v>3904.9312047047351</v>
      </c>
      <c r="L11" s="61">
        <v>3973.9425230812935</v>
      </c>
      <c r="M11" s="61">
        <v>3627.748613300158</v>
      </c>
      <c r="N11" s="61">
        <v>3895.941421463237</v>
      </c>
      <c r="O11" s="61">
        <v>4075.18068760401</v>
      </c>
      <c r="P11" s="61">
        <v>4228.3026587454224</v>
      </c>
      <c r="Q11" s="61">
        <v>4592.7469898367408</v>
      </c>
      <c r="R11" s="61">
        <v>4835.7011678972258</v>
      </c>
      <c r="S11" s="61">
        <v>4762.5501915910472</v>
      </c>
      <c r="T11" s="61">
        <v>4832.4040109447778</v>
      </c>
      <c r="U11" s="61">
        <v>4784.2925635930605</v>
      </c>
      <c r="V11" s="61">
        <v>4854.5342001870358</v>
      </c>
      <c r="W11" s="61">
        <v>4708.6865383675622</v>
      </c>
      <c r="X11" s="61">
        <v>5267.065519129017</v>
      </c>
      <c r="Y11" s="61">
        <v>4796.8081744285582</v>
      </c>
      <c r="Z11" s="61">
        <v>5279.0271820693433</v>
      </c>
      <c r="AA11" s="61">
        <v>5309.8608625563456</v>
      </c>
      <c r="AB11" s="61">
        <v>5979.8802818104195</v>
      </c>
      <c r="AC11" s="61">
        <v>6198.2699293049</v>
      </c>
      <c r="AD11" s="61">
        <v>6459.7434524103101</v>
      </c>
      <c r="AE11" s="61">
        <v>6130.037810446087</v>
      </c>
      <c r="AF11" s="61">
        <v>4886.4068790353913</v>
      </c>
      <c r="AG11" s="61">
        <v>4900.1569586189507</v>
      </c>
      <c r="AH11" s="61">
        <v>4896.2806552369266</v>
      </c>
      <c r="AI11" s="61">
        <v>5007.748104002997</v>
      </c>
      <c r="AJ11" s="61">
        <v>5134.9640131337819</v>
      </c>
      <c r="AK11" s="61">
        <v>4111.7854319629105</v>
      </c>
      <c r="AL11" s="61">
        <v>3238.9560655806636</v>
      </c>
      <c r="AM11" s="61">
        <v>3414.935911058958</v>
      </c>
      <c r="AN11" s="61">
        <v>3268.339883587742</v>
      </c>
      <c r="AO11" s="61">
        <v>3677.9675206803572</v>
      </c>
      <c r="AP11" s="61">
        <v>4351.586179070001</v>
      </c>
      <c r="AQ11" s="61">
        <v>4172.4802750943327</v>
      </c>
      <c r="AR11" s="61">
        <v>4470.0015913806465</v>
      </c>
      <c r="AS11" s="61">
        <v>4867.8435105136668</v>
      </c>
      <c r="AT11" s="61">
        <v>5411.152354387742</v>
      </c>
      <c r="AU11" s="61">
        <v>5104.9315342580649</v>
      </c>
      <c r="AV11" s="61">
        <v>5844.3893474176666</v>
      </c>
      <c r="AW11" s="61">
        <v>5882.7598734225812</v>
      </c>
      <c r="AX11" s="61">
        <v>5714.5261562716678</v>
      </c>
      <c r="AY11" s="61">
        <v>5791.7950180258067</v>
      </c>
      <c r="AZ11" s="61">
        <v>5894.0222854703225</v>
      </c>
      <c r="BA11" s="61">
        <v>6019.7914931600008</v>
      </c>
      <c r="BB11" s="61">
        <v>5977.1336029422591</v>
      </c>
      <c r="BC11" s="61">
        <v>5946.3639403443331</v>
      </c>
      <c r="BD11" s="61">
        <v>5370.1143875941934</v>
      </c>
      <c r="BE11" s="61">
        <v>5292.0698096596661</v>
      </c>
      <c r="BF11" s="61">
        <v>5446.7719542119357</v>
      </c>
      <c r="BG11" s="61">
        <v>5302.4607854399992</v>
      </c>
      <c r="BH11" s="61">
        <v>5572.4580081413342</v>
      </c>
      <c r="BI11" s="61">
        <v>5124.4790463554837</v>
      </c>
      <c r="BJ11" s="61">
        <v>5242.3002204123331</v>
      </c>
      <c r="BK11" s="61">
        <v>5542.7002812870987</v>
      </c>
      <c r="BL11" s="61">
        <v>5447</v>
      </c>
      <c r="BM11" s="61">
        <v>5551.2065971428574</v>
      </c>
      <c r="BN11" s="61">
        <v>5637.3284437661305</v>
      </c>
      <c r="BO11" s="61">
        <v>5606.1193939786672</v>
      </c>
      <c r="BP11" s="61">
        <v>5635.3783997690325</v>
      </c>
      <c r="BQ11" s="61">
        <v>5410.2249388113341</v>
      </c>
      <c r="BR11" s="61">
        <v>5617.1460666529047</v>
      </c>
      <c r="BS11" s="61">
        <v>5566.3150685864512</v>
      </c>
      <c r="BT11" s="61">
        <v>5584.6692549356667</v>
      </c>
      <c r="BU11" s="61">
        <v>4980.0589218425812</v>
      </c>
      <c r="BV11" s="61">
        <v>4970.8349560570005</v>
      </c>
      <c r="BW11" s="61">
        <v>4116.4432553967745</v>
      </c>
      <c r="BX11" s="61">
        <v>4128.5294296574184</v>
      </c>
      <c r="BY11" s="61">
        <v>3974.5188086521425</v>
      </c>
      <c r="BZ11" s="61">
        <v>4827.4445379623767</v>
      </c>
    </row>
    <row r="12" spans="1:78" s="62" customFormat="1" outlineLevel="1">
      <c r="A12" s="205"/>
      <c r="B12" s="205"/>
      <c r="C12" s="59" t="str">
        <f>IF(Sumário!$A$1=FALSE,'PT-ENG'!W22,'PT-ENG'!X22)</f>
        <v>Areia Branca</v>
      </c>
      <c r="D12" s="61">
        <v>497.08368430000002</v>
      </c>
      <c r="E12" s="61">
        <v>510.70437629999998</v>
      </c>
      <c r="F12" s="61">
        <v>501.99176507096774</v>
      </c>
      <c r="G12" s="61">
        <v>507.85393562333337</v>
      </c>
      <c r="H12" s="61">
        <v>490.07764754838706</v>
      </c>
      <c r="I12" s="61">
        <v>448.79681292999999</v>
      </c>
      <c r="J12" s="61">
        <v>453.738972297342</v>
      </c>
      <c r="K12" s="61">
        <v>461.40693445055808</v>
      </c>
      <c r="L12" s="61">
        <v>444.66326301457997</v>
      </c>
      <c r="M12" s="61">
        <v>496.882217627758</v>
      </c>
      <c r="N12" s="61">
        <v>463.12997744631332</v>
      </c>
      <c r="O12" s="61">
        <v>508.17539496228386</v>
      </c>
      <c r="P12" s="61">
        <v>477.5442008407</v>
      </c>
      <c r="Q12" s="61">
        <v>479.1032088718249</v>
      </c>
      <c r="R12" s="61">
        <v>475.4967946427451</v>
      </c>
      <c r="S12" s="61">
        <v>489.48038585732002</v>
      </c>
      <c r="T12" s="61">
        <v>437.32867134201291</v>
      </c>
      <c r="U12" s="61">
        <v>492.45218270650003</v>
      </c>
      <c r="V12" s="61">
        <v>475.53824854858715</v>
      </c>
      <c r="W12" s="61">
        <v>441.25893419243874</v>
      </c>
      <c r="X12" s="61">
        <v>467.86579763526663</v>
      </c>
      <c r="Y12" s="61">
        <v>459.02063126083226</v>
      </c>
      <c r="Z12" s="61">
        <v>473.46737662506666</v>
      </c>
      <c r="AA12" s="61">
        <v>463.15274223004201</v>
      </c>
      <c r="AB12" s="61">
        <v>457.99895510385159</v>
      </c>
      <c r="AC12" s="61">
        <v>459.31010005607857</v>
      </c>
      <c r="AD12" s="61">
        <v>438.8613134026549</v>
      </c>
      <c r="AE12" s="61">
        <v>481.34306157960668</v>
      </c>
      <c r="AF12" s="61">
        <v>459.90890663462585</v>
      </c>
      <c r="AG12" s="61">
        <v>478.43323822835669</v>
      </c>
      <c r="AH12" s="61">
        <v>449.96487528436131</v>
      </c>
      <c r="AI12" s="61">
        <v>474.9109333337517</v>
      </c>
      <c r="AJ12" s="61">
        <v>475.48185390923004</v>
      </c>
      <c r="AK12" s="61">
        <v>494.3519244553645</v>
      </c>
      <c r="AL12" s="61">
        <v>485.62866974838005</v>
      </c>
      <c r="AM12" s="61">
        <v>487.09827411581932</v>
      </c>
      <c r="AN12" s="61">
        <v>477.28518849387098</v>
      </c>
      <c r="AO12" s="61">
        <v>471.07846485499999</v>
      </c>
      <c r="AP12" s="61">
        <v>458.30720854709682</v>
      </c>
      <c r="AQ12" s="61">
        <v>445.63282883966662</v>
      </c>
      <c r="AR12" s="61">
        <v>445.86170352806448</v>
      </c>
      <c r="AS12" s="61">
        <v>445.02229794900001</v>
      </c>
      <c r="AT12" s="61">
        <v>475.60438894419354</v>
      </c>
      <c r="AU12" s="61">
        <v>479.96545914225806</v>
      </c>
      <c r="AV12" s="61">
        <v>490.67646451333331</v>
      </c>
      <c r="AW12" s="61">
        <v>522.33057584580638</v>
      </c>
      <c r="AX12" s="61">
        <v>541.59352476499998</v>
      </c>
      <c r="AY12" s="61">
        <v>527.56450935419355</v>
      </c>
      <c r="AZ12" s="61">
        <v>526.81399299322584</v>
      </c>
      <c r="BA12" s="61">
        <v>528.29610731000002</v>
      </c>
      <c r="BB12" s="61">
        <v>583.08101007645155</v>
      </c>
      <c r="BC12" s="61">
        <v>559.62892595899996</v>
      </c>
      <c r="BD12" s="61">
        <v>591.83378793419354</v>
      </c>
      <c r="BE12" s="61">
        <v>592.72485787733331</v>
      </c>
      <c r="BF12" s="61">
        <v>570.57463592838712</v>
      </c>
      <c r="BG12" s="61">
        <v>582.47313037451613</v>
      </c>
      <c r="BH12" s="61">
        <v>518.13987157666668</v>
      </c>
      <c r="BI12" s="61">
        <v>564.10282723258069</v>
      </c>
      <c r="BJ12" s="61">
        <v>546.04650058466666</v>
      </c>
      <c r="BK12" s="61">
        <v>643.86512522516136</v>
      </c>
      <c r="BL12" s="61">
        <v>637</v>
      </c>
      <c r="BM12" s="61">
        <v>600.22758285714292</v>
      </c>
      <c r="BN12" s="61">
        <v>607.87970193548381</v>
      </c>
      <c r="BO12" s="61">
        <v>616.10575892999998</v>
      </c>
      <c r="BP12" s="61">
        <v>648.17242769258064</v>
      </c>
      <c r="BQ12" s="61">
        <v>647.69360407066688</v>
      </c>
      <c r="BR12" s="61">
        <v>604.5734937435484</v>
      </c>
      <c r="BS12" s="61">
        <v>633.43459127419351</v>
      </c>
      <c r="BT12" s="61">
        <v>632.36324049733332</v>
      </c>
      <c r="BU12" s="61">
        <v>59.817107585483882</v>
      </c>
      <c r="BV12" s="61">
        <v>0</v>
      </c>
      <c r="BW12" s="61">
        <v>0</v>
      </c>
      <c r="BX12" s="61">
        <v>0</v>
      </c>
      <c r="BY12" s="61">
        <v>0</v>
      </c>
      <c r="BZ12" s="61">
        <v>0</v>
      </c>
    </row>
    <row r="13" spans="1:78" s="62" customFormat="1" outlineLevel="1">
      <c r="A13" s="205"/>
      <c r="B13" s="205"/>
      <c r="C13" s="59" t="str">
        <f>IF(Sumário!$A$1=FALSE,'PT-ENG'!W23,'PT-ENG'!X23)</f>
        <v>Fazenda Belém</v>
      </c>
      <c r="D13" s="61">
        <v>805.94034061387083</v>
      </c>
      <c r="E13" s="61">
        <v>871.98715867999942</v>
      </c>
      <c r="F13" s="61">
        <v>818.2953535277419</v>
      </c>
      <c r="G13" s="61">
        <v>782.00327156599963</v>
      </c>
      <c r="H13" s="61">
        <v>777.71248492225845</v>
      </c>
      <c r="I13" s="61">
        <v>767.24779662666651</v>
      </c>
      <c r="J13" s="61">
        <v>754.19711720032285</v>
      </c>
      <c r="K13" s="61">
        <v>705.89685462193529</v>
      </c>
      <c r="L13" s="61">
        <v>750.28690464099975</v>
      </c>
      <c r="M13" s="61">
        <v>749.46494821225826</v>
      </c>
      <c r="N13" s="61">
        <v>721.20722606799995</v>
      </c>
      <c r="O13" s="61">
        <v>740.25078235645185</v>
      </c>
      <c r="P13" s="61">
        <v>690.56047176806419</v>
      </c>
      <c r="Q13" s="61">
        <v>781.9961281389285</v>
      </c>
      <c r="R13" s="61">
        <v>698.78368820322578</v>
      </c>
      <c r="S13" s="61">
        <v>703.52510253566686</v>
      </c>
      <c r="T13" s="61">
        <v>694.58432699129037</v>
      </c>
      <c r="U13" s="61">
        <v>690.50121228933335</v>
      </c>
      <c r="V13" s="61">
        <v>720.44579384322594</v>
      </c>
      <c r="W13" s="61">
        <v>707.40438005096769</v>
      </c>
      <c r="X13" s="61">
        <v>656.8798715756667</v>
      </c>
      <c r="Y13" s="61">
        <v>583.77309207354858</v>
      </c>
      <c r="Z13" s="61">
        <v>609.94719629866654</v>
      </c>
      <c r="AA13" s="61">
        <v>585.4214280877419</v>
      </c>
      <c r="AB13" s="61">
        <v>533.96773883129038</v>
      </c>
      <c r="AC13" s="61">
        <v>549.15859374249999</v>
      </c>
      <c r="AD13" s="61">
        <v>595.17002489645176</v>
      </c>
      <c r="AE13" s="61">
        <v>614.07100539500027</v>
      </c>
      <c r="AF13" s="61">
        <v>589.43574714741942</v>
      </c>
      <c r="AG13" s="61">
        <v>552.87639560333355</v>
      </c>
      <c r="AH13" s="61">
        <v>617.40774959999976</v>
      </c>
      <c r="AI13" s="61">
        <v>684.01654735715192</v>
      </c>
      <c r="AJ13" s="61">
        <v>652.6792345467868</v>
      </c>
      <c r="AK13" s="61">
        <v>655.20460164820008</v>
      </c>
      <c r="AL13" s="61">
        <v>641.83797336515659</v>
      </c>
      <c r="AM13" s="61">
        <v>642.90551934802579</v>
      </c>
      <c r="AN13" s="61">
        <v>631.27028794290334</v>
      </c>
      <c r="AO13" s="61">
        <v>630.04263007357122</v>
      </c>
      <c r="AP13" s="61">
        <v>692.2840826051613</v>
      </c>
      <c r="AQ13" s="61">
        <v>642.45251505799979</v>
      </c>
      <c r="AR13" s="61">
        <v>714.52505366225807</v>
      </c>
      <c r="AS13" s="61">
        <v>738.35618337266658</v>
      </c>
      <c r="AT13" s="61">
        <v>751.69580179129014</v>
      </c>
      <c r="AU13" s="61">
        <v>756.96098145258065</v>
      </c>
      <c r="AV13" s="61">
        <v>777.34419963866674</v>
      </c>
      <c r="AW13" s="61">
        <v>781.20819900258073</v>
      </c>
      <c r="AX13" s="61">
        <v>791.32770523066665</v>
      </c>
      <c r="AY13" s="61">
        <v>800.79304416580669</v>
      </c>
      <c r="AZ13" s="61">
        <v>803.27914229258079</v>
      </c>
      <c r="BA13" s="61">
        <v>789.41973836</v>
      </c>
      <c r="BB13" s="61">
        <v>754.05813268903228</v>
      </c>
      <c r="BC13" s="61">
        <v>775.35703899933333</v>
      </c>
      <c r="BD13" s="61">
        <v>782.00517879870972</v>
      </c>
      <c r="BE13" s="61">
        <v>723.70805452399998</v>
      </c>
      <c r="BF13" s="61">
        <v>732.04237740935469</v>
      </c>
      <c r="BG13" s="61">
        <v>706.36311215032288</v>
      </c>
      <c r="BH13" s="61">
        <v>765.43570236566666</v>
      </c>
      <c r="BI13" s="61">
        <v>837.98428490161268</v>
      </c>
      <c r="BJ13" s="61">
        <v>778.88729969199994</v>
      </c>
      <c r="BK13" s="61">
        <v>783.38751671903196</v>
      </c>
      <c r="BL13" s="61">
        <v>731.60351098903141</v>
      </c>
      <c r="BM13" s="61">
        <v>746.74354017749954</v>
      </c>
      <c r="BN13" s="61">
        <v>702.42974903225809</v>
      </c>
      <c r="BO13" s="61">
        <v>732.86727584600033</v>
      </c>
      <c r="BP13" s="61">
        <v>794.51743696258109</v>
      </c>
      <c r="BQ13" s="61">
        <v>904.10525649266697</v>
      </c>
      <c r="BR13" s="61">
        <v>902.0192173348388</v>
      </c>
      <c r="BS13" s="61">
        <v>808.06568770258048</v>
      </c>
      <c r="BT13" s="61">
        <v>732.47185645733327</v>
      </c>
      <c r="BU13" s="61">
        <v>11.930755084516118</v>
      </c>
      <c r="BV13" s="61">
        <v>0</v>
      </c>
      <c r="BW13" s="61">
        <v>0</v>
      </c>
      <c r="BX13" s="61">
        <v>0</v>
      </c>
      <c r="BY13" s="61">
        <v>0</v>
      </c>
      <c r="BZ13" s="61">
        <v>0</v>
      </c>
    </row>
    <row r="14" spans="1:78" s="56" customFormat="1">
      <c r="A14"/>
      <c r="B14"/>
      <c r="C14" s="57" t="str">
        <f>IF(Sumário!$A$1=FALSE,'PT-ENG'!W24,'PT-ENG'!X24)</f>
        <v>Recôncavo</v>
      </c>
      <c r="D14" s="58">
        <f t="shared" ref="D14:AI14" si="7">SUM(D15:D16)</f>
        <v>3605.8227941875966</v>
      </c>
      <c r="E14" s="58">
        <f t="shared" si="7"/>
        <v>3477.5300958355006</v>
      </c>
      <c r="F14" s="58">
        <f t="shared" si="7"/>
        <v>3231.362662767554</v>
      </c>
      <c r="G14" s="58">
        <f t="shared" si="7"/>
        <v>3101.4823112614331</v>
      </c>
      <c r="H14" s="58">
        <f t="shared" si="7"/>
        <v>3022.233541086523</v>
      </c>
      <c r="I14" s="58">
        <f t="shared" si="7"/>
        <v>3193.5911904408672</v>
      </c>
      <c r="J14" s="58">
        <f t="shared" si="7"/>
        <v>2981.6672917822352</v>
      </c>
      <c r="K14" s="58">
        <f t="shared" si="7"/>
        <v>3196.5949608966739</v>
      </c>
      <c r="L14" s="58">
        <f t="shared" si="7"/>
        <v>3038.4891261070602</v>
      </c>
      <c r="M14" s="58">
        <f t="shared" si="7"/>
        <v>3017.0555686263965</v>
      </c>
      <c r="N14" s="58">
        <f t="shared" si="7"/>
        <v>2770.9897756510268</v>
      </c>
      <c r="O14" s="58">
        <f t="shared" si="7"/>
        <v>2835.2648179964872</v>
      </c>
      <c r="P14" s="58">
        <f t="shared" si="7"/>
        <v>2841.0066374306061</v>
      </c>
      <c r="Q14" s="58">
        <f t="shared" si="7"/>
        <v>2837.4318972499145</v>
      </c>
      <c r="R14" s="58">
        <f t="shared" si="7"/>
        <v>3126.4874056027488</v>
      </c>
      <c r="S14" s="58">
        <f t="shared" si="7"/>
        <v>2946.4156229156706</v>
      </c>
      <c r="T14" s="58">
        <f t="shared" si="7"/>
        <v>2436.8501906969327</v>
      </c>
      <c r="U14" s="58">
        <f t="shared" si="7"/>
        <v>2613.508655679424</v>
      </c>
      <c r="V14" s="58">
        <f t="shared" si="7"/>
        <v>2372.4768664857065</v>
      </c>
      <c r="W14" s="58">
        <f t="shared" si="7"/>
        <v>2585.0304143521093</v>
      </c>
      <c r="X14" s="58">
        <f t="shared" si="7"/>
        <v>2620.0750810402069</v>
      </c>
      <c r="Y14" s="58">
        <f t="shared" si="7"/>
        <v>2560.8116186274256</v>
      </c>
      <c r="Z14" s="58">
        <f t="shared" si="7"/>
        <v>2624.0186807902296</v>
      </c>
      <c r="AA14" s="58">
        <f t="shared" si="7"/>
        <v>2562.3791082644384</v>
      </c>
      <c r="AB14" s="58">
        <f t="shared" si="7"/>
        <v>2590.7695109071901</v>
      </c>
      <c r="AC14" s="58">
        <f t="shared" si="7"/>
        <v>2325.2441350255613</v>
      </c>
      <c r="AD14" s="58">
        <f t="shared" si="7"/>
        <v>2214.6768593016482</v>
      </c>
      <c r="AE14" s="58">
        <f t="shared" si="7"/>
        <v>2192.1602716785428</v>
      </c>
      <c r="AF14" s="58">
        <f t="shared" si="7"/>
        <v>2369.9445301395485</v>
      </c>
      <c r="AG14" s="58">
        <f t="shared" si="7"/>
        <v>2585.6596581038498</v>
      </c>
      <c r="AH14" s="58">
        <f t="shared" si="7"/>
        <v>2888.9606561133487</v>
      </c>
      <c r="AI14" s="58">
        <f t="shared" si="7"/>
        <v>3124.7528484672803</v>
      </c>
      <c r="AJ14" s="58">
        <f t="shared" ref="AJ14:BM14" si="8">SUM(AJ15:AJ16)</f>
        <v>2582.3667371017236</v>
      </c>
      <c r="AK14" s="58">
        <f t="shared" si="8"/>
        <v>2704.2074820743355</v>
      </c>
      <c r="AL14" s="58">
        <f t="shared" si="8"/>
        <v>2676.55599190469</v>
      </c>
      <c r="AM14" s="58">
        <f t="shared" si="8"/>
        <v>3298.7797396601554</v>
      </c>
      <c r="AN14" s="58">
        <f t="shared" si="8"/>
        <v>3286.7491429722586</v>
      </c>
      <c r="AO14" s="58">
        <f t="shared" si="8"/>
        <v>3079.3431654650003</v>
      </c>
      <c r="AP14" s="58">
        <f t="shared" si="8"/>
        <v>3049.3364094774192</v>
      </c>
      <c r="AQ14" s="58">
        <f t="shared" si="8"/>
        <v>3050.116724658667</v>
      </c>
      <c r="AR14" s="58">
        <f t="shared" si="8"/>
        <v>3091.9468287709678</v>
      </c>
      <c r="AS14" s="58">
        <f t="shared" si="8"/>
        <v>2938.7420106870004</v>
      </c>
      <c r="AT14" s="58">
        <f t="shared" si="8"/>
        <v>2968.849971746452</v>
      </c>
      <c r="AU14" s="58">
        <f t="shared" si="8"/>
        <v>3459.1749508558069</v>
      </c>
      <c r="AV14" s="58">
        <f t="shared" si="8"/>
        <v>3467.3915257926669</v>
      </c>
      <c r="AW14" s="58">
        <f t="shared" si="8"/>
        <v>3774.0371583370966</v>
      </c>
      <c r="AX14" s="58">
        <f t="shared" si="8"/>
        <v>3821.8948617679994</v>
      </c>
      <c r="AY14" s="58">
        <f t="shared" si="8"/>
        <v>3892.3724262945161</v>
      </c>
      <c r="AZ14" s="58">
        <f t="shared" si="8"/>
        <v>3899.6466930080642</v>
      </c>
      <c r="BA14" s="58">
        <f t="shared" si="8"/>
        <v>3887.2652474999995</v>
      </c>
      <c r="BB14" s="58">
        <f t="shared" si="8"/>
        <v>3920.7325708932262</v>
      </c>
      <c r="BC14" s="58">
        <f t="shared" si="8"/>
        <v>3875.8584963233329</v>
      </c>
      <c r="BD14" s="58">
        <f t="shared" si="8"/>
        <v>3627.4945272948389</v>
      </c>
      <c r="BE14" s="58">
        <f t="shared" si="8"/>
        <v>3611.3331986616668</v>
      </c>
      <c r="BF14" s="58">
        <f t="shared" si="8"/>
        <v>3368.1469944619357</v>
      </c>
      <c r="BG14" s="58">
        <f t="shared" si="8"/>
        <v>3353.8419375509675</v>
      </c>
      <c r="BH14" s="58">
        <f t="shared" si="8"/>
        <v>3184.3087727070006</v>
      </c>
      <c r="BI14" s="58">
        <f t="shared" si="8"/>
        <v>3183.622838491935</v>
      </c>
      <c r="BJ14" s="58">
        <f t="shared" si="8"/>
        <v>3277.1688019626672</v>
      </c>
      <c r="BK14" s="58">
        <f t="shared" si="8"/>
        <v>3199.8215340070965</v>
      </c>
      <c r="BL14" s="58">
        <f t="shared" si="8"/>
        <v>3310.2436122932268</v>
      </c>
      <c r="BM14" s="58">
        <f t="shared" si="8"/>
        <v>3586.5640017603573</v>
      </c>
      <c r="BN14" s="58">
        <f t="shared" ref="BN14:BW14" si="9">SUM(BN15:BN16)</f>
        <v>3515.7617337635488</v>
      </c>
      <c r="BO14" s="58">
        <f t="shared" si="9"/>
        <v>3398.4564661546669</v>
      </c>
      <c r="BP14" s="58">
        <f t="shared" si="9"/>
        <v>3251.8551031661291</v>
      </c>
      <c r="BQ14" s="58">
        <f t="shared" si="9"/>
        <v>3234.065782334334</v>
      </c>
      <c r="BR14" s="58">
        <f t="shared" si="9"/>
        <v>3305.0577653967744</v>
      </c>
      <c r="BS14" s="58">
        <f t="shared" si="9"/>
        <v>3433.4678886945158</v>
      </c>
      <c r="BT14" s="58">
        <f t="shared" si="9"/>
        <v>3257.3823176646665</v>
      </c>
      <c r="BU14" s="58">
        <f t="shared" si="9"/>
        <v>3273.3605722474185</v>
      </c>
      <c r="BV14" s="58">
        <f t="shared" si="9"/>
        <v>3271.6348174643331</v>
      </c>
      <c r="BW14" s="58">
        <f t="shared" si="9"/>
        <v>3264.3789264645156</v>
      </c>
      <c r="BX14" s="58">
        <f t="shared" ref="BX14:BY14" si="10">SUM(BX15:BX16)</f>
        <v>3134.3478582606454</v>
      </c>
      <c r="BY14" s="58">
        <f t="shared" si="10"/>
        <v>2997.0836824685716</v>
      </c>
      <c r="BZ14" s="58">
        <f t="shared" ref="BZ14" si="11">SUM(BZ15:BZ16)</f>
        <v>2986.6710507081575</v>
      </c>
    </row>
    <row r="15" spans="1:78" s="62" customFormat="1" outlineLevel="1">
      <c r="A15" s="205"/>
      <c r="B15" s="205"/>
      <c r="C15" s="59" t="str">
        <f>IF(Sumário!$A$1=FALSE,'PT-ENG'!W25,'PT-ENG'!X25)</f>
        <v>Rio Ventura</v>
      </c>
      <c r="D15" s="61">
        <v>1204.9313945074193</v>
      </c>
      <c r="E15" s="61">
        <v>1084.5559941430001</v>
      </c>
      <c r="F15" s="61">
        <v>1013.7437732440001</v>
      </c>
      <c r="G15" s="61">
        <v>1021.8344606771667</v>
      </c>
      <c r="H15" s="61">
        <v>1011.0073000998065</v>
      </c>
      <c r="I15" s="61">
        <v>999.74265618400034</v>
      </c>
      <c r="J15" s="61">
        <v>1027.3450409953869</v>
      </c>
      <c r="K15" s="61">
        <v>989.01185481951597</v>
      </c>
      <c r="L15" s="61">
        <v>1021.6603797024</v>
      </c>
      <c r="M15" s="61">
        <v>1055.5774010025484</v>
      </c>
      <c r="N15" s="61">
        <v>600.67098451066659</v>
      </c>
      <c r="O15" s="61">
        <v>689.00572812667087</v>
      </c>
      <c r="P15" s="61">
        <v>806.43459794161299</v>
      </c>
      <c r="Q15" s="61">
        <v>776.51141381892865</v>
      </c>
      <c r="R15" s="61">
        <v>879.51285687516145</v>
      </c>
      <c r="S15" s="61">
        <v>726.80641493000019</v>
      </c>
      <c r="T15" s="61">
        <v>762.34566750387114</v>
      </c>
      <c r="U15" s="61">
        <v>724.25317139066669</v>
      </c>
      <c r="V15" s="61">
        <v>654.37175979021606</v>
      </c>
      <c r="W15" s="61">
        <v>777.72868219749353</v>
      </c>
      <c r="X15" s="61">
        <v>940.08710000123335</v>
      </c>
      <c r="Y15" s="61">
        <v>812.98209334142905</v>
      </c>
      <c r="Z15" s="61">
        <v>859.45558097174671</v>
      </c>
      <c r="AA15" s="61">
        <v>861.72491100935804</v>
      </c>
      <c r="AB15" s="61">
        <v>882.4046457179644</v>
      </c>
      <c r="AC15" s="61">
        <v>971.36089043587867</v>
      </c>
      <c r="AD15" s="61">
        <v>976.47149540774194</v>
      </c>
      <c r="AE15" s="61">
        <v>1212.7344712479664</v>
      </c>
      <c r="AF15" s="61">
        <v>1384.6105524428099</v>
      </c>
      <c r="AG15" s="61">
        <v>1403.7493023003165</v>
      </c>
      <c r="AH15" s="61">
        <v>1408.3585700917906</v>
      </c>
      <c r="AI15" s="61">
        <v>1468.8126873153933</v>
      </c>
      <c r="AJ15" s="61">
        <v>1440.3666388588367</v>
      </c>
      <c r="AK15" s="61">
        <v>1472.2138736673003</v>
      </c>
      <c r="AL15" s="61">
        <v>1351.9530440204367</v>
      </c>
      <c r="AM15" s="61">
        <v>1383.6801901242322</v>
      </c>
      <c r="AN15" s="61">
        <v>1433.301410193226</v>
      </c>
      <c r="AO15" s="61">
        <v>1454.5432724678572</v>
      </c>
      <c r="AP15" s="61">
        <v>1409.4204219029032</v>
      </c>
      <c r="AQ15" s="61">
        <v>1398.5312864073335</v>
      </c>
      <c r="AR15" s="61">
        <v>1294.0446109990321</v>
      </c>
      <c r="AS15" s="61">
        <v>1201.5229058890002</v>
      </c>
      <c r="AT15" s="63">
        <v>1495.6602097100001</v>
      </c>
      <c r="AU15" s="63">
        <v>1758.5641228551613</v>
      </c>
      <c r="AV15" s="61">
        <v>1873.4184408776671</v>
      </c>
      <c r="AW15" s="61">
        <v>1931.8266783658059</v>
      </c>
      <c r="AX15" s="61">
        <v>1964.8559247716662</v>
      </c>
      <c r="AY15" s="61">
        <v>1875.7710800574193</v>
      </c>
      <c r="AZ15" s="61">
        <v>1865.3770675838712</v>
      </c>
      <c r="BA15" s="61">
        <v>1867.6178841099995</v>
      </c>
      <c r="BB15" s="61">
        <v>1845.0942564077423</v>
      </c>
      <c r="BC15" s="61">
        <v>1812.6446193749998</v>
      </c>
      <c r="BD15" s="61">
        <v>1797.8184212709677</v>
      </c>
      <c r="BE15" s="61">
        <v>1758.6658892756666</v>
      </c>
      <c r="BF15" s="61">
        <v>1703.012115140968</v>
      </c>
      <c r="BG15" s="61">
        <v>1441.434946111613</v>
      </c>
      <c r="BH15" s="61">
        <v>1593.6110015193335</v>
      </c>
      <c r="BI15" s="61">
        <v>1544.5786997422579</v>
      </c>
      <c r="BJ15" s="61">
        <v>1642.9748980216668</v>
      </c>
      <c r="BK15" s="61">
        <v>1582.884251333548</v>
      </c>
      <c r="BL15" s="61">
        <v>1571.9286196961298</v>
      </c>
      <c r="BM15" s="61">
        <v>1640.7663510460716</v>
      </c>
      <c r="BN15" s="61">
        <v>1609.5435095700004</v>
      </c>
      <c r="BO15" s="61">
        <v>1563.4243163863334</v>
      </c>
      <c r="BP15" s="61">
        <v>1473.4620499403225</v>
      </c>
      <c r="BQ15" s="61">
        <v>1459.312446021667</v>
      </c>
      <c r="BR15" s="61">
        <v>1468.1824645851611</v>
      </c>
      <c r="BS15" s="61">
        <v>1453.1820793235484</v>
      </c>
      <c r="BT15" s="61">
        <v>1436.6242627103329</v>
      </c>
      <c r="BU15" s="61">
        <v>1391.6395348270964</v>
      </c>
      <c r="BV15" s="61">
        <v>1348.6069678339998</v>
      </c>
      <c r="BW15" s="61">
        <v>1352.4576706748385</v>
      </c>
      <c r="BX15" s="61">
        <v>1309.6689048332257</v>
      </c>
      <c r="BY15" s="61">
        <v>1296.4807964400002</v>
      </c>
      <c r="BZ15" s="61">
        <v>1196.8534523935482</v>
      </c>
    </row>
    <row r="16" spans="1:78" s="62" customFormat="1" outlineLevel="1">
      <c r="A16" s="205"/>
      <c r="B16" s="205"/>
      <c r="C16" s="59" t="str">
        <f>IF(Sumário!$A$1=FALSE,'PT-ENG'!W26,'PT-ENG'!X26)</f>
        <v>Recôncavo</v>
      </c>
      <c r="D16" s="61">
        <v>2400.8913996801775</v>
      </c>
      <c r="E16" s="61">
        <v>2392.9741016925004</v>
      </c>
      <c r="F16" s="61">
        <v>2217.6188895235541</v>
      </c>
      <c r="G16" s="61">
        <v>2079.6478505842665</v>
      </c>
      <c r="H16" s="61">
        <v>2011.2262409867164</v>
      </c>
      <c r="I16" s="61">
        <v>2193.848534256867</v>
      </c>
      <c r="J16" s="61">
        <v>1954.3222507868484</v>
      </c>
      <c r="K16" s="61">
        <v>2207.5831060771579</v>
      </c>
      <c r="L16" s="61">
        <v>2016.8287464046603</v>
      </c>
      <c r="M16" s="61">
        <v>1961.4781676238481</v>
      </c>
      <c r="N16" s="61">
        <v>2170.3187911403602</v>
      </c>
      <c r="O16" s="61">
        <v>2146.2590898698163</v>
      </c>
      <c r="P16" s="61">
        <v>2034.5720394889934</v>
      </c>
      <c r="Q16" s="61">
        <v>2060.9204834309858</v>
      </c>
      <c r="R16" s="61">
        <v>2246.9745487275873</v>
      </c>
      <c r="S16" s="61">
        <v>2219.6092079856703</v>
      </c>
      <c r="T16" s="61">
        <v>1674.5045231930615</v>
      </c>
      <c r="U16" s="61">
        <v>1889.2554842887571</v>
      </c>
      <c r="V16" s="61">
        <v>1718.1051066954903</v>
      </c>
      <c r="W16" s="61">
        <v>1807.3017321546158</v>
      </c>
      <c r="X16" s="61">
        <v>1679.9879810389737</v>
      </c>
      <c r="Y16" s="61">
        <v>1747.8295252859966</v>
      </c>
      <c r="Z16" s="61">
        <v>1764.5630998184829</v>
      </c>
      <c r="AA16" s="61">
        <v>1700.6541972550806</v>
      </c>
      <c r="AB16" s="61">
        <v>1708.3648651892258</v>
      </c>
      <c r="AC16" s="61">
        <v>1353.8832445896824</v>
      </c>
      <c r="AD16" s="61">
        <v>1238.2053638939062</v>
      </c>
      <c r="AE16" s="61">
        <v>979.4258004305766</v>
      </c>
      <c r="AF16" s="61">
        <v>985.33397769673866</v>
      </c>
      <c r="AG16" s="61">
        <v>1181.9103558035333</v>
      </c>
      <c r="AH16" s="61">
        <v>1480.6020860215581</v>
      </c>
      <c r="AI16" s="61">
        <v>1655.9401611518872</v>
      </c>
      <c r="AJ16" s="61">
        <v>1142.0000982428867</v>
      </c>
      <c r="AK16" s="61">
        <v>1231.9936084070353</v>
      </c>
      <c r="AL16" s="61">
        <v>1324.6029478842534</v>
      </c>
      <c r="AM16" s="61">
        <v>1915.099549535923</v>
      </c>
      <c r="AN16" s="61">
        <v>1853.4477327790323</v>
      </c>
      <c r="AO16" s="61">
        <v>1624.7998929971429</v>
      </c>
      <c r="AP16" s="61">
        <v>1639.9159875745161</v>
      </c>
      <c r="AQ16" s="61">
        <v>1651.5854382513335</v>
      </c>
      <c r="AR16" s="61">
        <v>1797.9022177719355</v>
      </c>
      <c r="AS16" s="61">
        <v>1737.219104798</v>
      </c>
      <c r="AT16" s="63">
        <v>1473.1897620364516</v>
      </c>
      <c r="AU16" s="63">
        <v>1700.6108280006454</v>
      </c>
      <c r="AV16" s="61">
        <v>1593.9730849149998</v>
      </c>
      <c r="AW16" s="61">
        <v>1842.2104799712906</v>
      </c>
      <c r="AX16" s="61">
        <v>1857.0389369963332</v>
      </c>
      <c r="AY16" s="61">
        <v>2016.6013462370968</v>
      </c>
      <c r="AZ16" s="61">
        <v>2034.2696254241932</v>
      </c>
      <c r="BA16" s="61">
        <v>2019.6473633900002</v>
      </c>
      <c r="BB16" s="61">
        <v>2075.638314485484</v>
      </c>
      <c r="BC16" s="61">
        <v>2063.2138769483331</v>
      </c>
      <c r="BD16" s="61">
        <v>1829.6761060238712</v>
      </c>
      <c r="BE16" s="61">
        <v>1852.6673093859999</v>
      </c>
      <c r="BF16" s="61">
        <v>1665.1348793209677</v>
      </c>
      <c r="BG16" s="61">
        <v>1912.4069914393544</v>
      </c>
      <c r="BH16" s="61">
        <v>1590.6977711876668</v>
      </c>
      <c r="BI16" s="61">
        <v>1639.0441387496774</v>
      </c>
      <c r="BJ16" s="61">
        <v>1634.1939039410001</v>
      </c>
      <c r="BK16" s="61">
        <v>1616.9372826735485</v>
      </c>
      <c r="BL16" s="61">
        <v>1738.314992597097</v>
      </c>
      <c r="BM16" s="61">
        <v>1945.7976507142855</v>
      </c>
      <c r="BN16" s="61">
        <v>1906.2182241935484</v>
      </c>
      <c r="BO16" s="61">
        <v>1835.0321497683335</v>
      </c>
      <c r="BP16" s="61">
        <v>1778.3930532258066</v>
      </c>
      <c r="BQ16" s="61">
        <v>1774.753336312667</v>
      </c>
      <c r="BR16" s="61">
        <v>1836.8753008116132</v>
      </c>
      <c r="BS16" s="61">
        <v>1980.2858093709676</v>
      </c>
      <c r="BT16" s="61">
        <v>1820.7580549543336</v>
      </c>
      <c r="BU16" s="61">
        <v>1881.7210374203223</v>
      </c>
      <c r="BV16" s="61">
        <v>1923.0278496303333</v>
      </c>
      <c r="BW16" s="61">
        <v>1911.9212557896774</v>
      </c>
      <c r="BX16" s="61">
        <v>1824.6789534274196</v>
      </c>
      <c r="BY16" s="61">
        <v>1700.6028860285714</v>
      </c>
      <c r="BZ16" s="61">
        <v>1789.8175983146093</v>
      </c>
    </row>
    <row r="17" spans="1:78" s="202" customFormat="1" ht="15.5">
      <c r="A17" s="201"/>
      <c r="B17" s="201"/>
      <c r="C17" s="203" t="str">
        <f>IF(Sumário!$A$1=FALSE,'PT-ENG'!W27,'PT-ENG'!X27)</f>
        <v>Offshore</v>
      </c>
      <c r="D17" s="204">
        <f t="shared" ref="D17:BO17" si="12">SUM(D18:D23)</f>
        <v>82228.887441761733</v>
      </c>
      <c r="E17" s="204">
        <f t="shared" si="12"/>
        <v>83506.290021491994</v>
      </c>
      <c r="F17" s="204">
        <f t="shared" si="12"/>
        <v>65483.072722591605</v>
      </c>
      <c r="G17" s="204">
        <f t="shared" si="12"/>
        <v>95755.444748810027</v>
      </c>
      <c r="H17" s="204">
        <f t="shared" si="12"/>
        <v>96496.915145615159</v>
      </c>
      <c r="I17" s="204">
        <f t="shared" si="12"/>
        <v>83658.936668496666</v>
      </c>
      <c r="J17" s="204">
        <f t="shared" si="12"/>
        <v>76296.456654713227</v>
      </c>
      <c r="K17" s="204">
        <f t="shared" si="12"/>
        <v>63937.418668236453</v>
      </c>
      <c r="L17" s="204">
        <f t="shared" si="12"/>
        <v>79012.738032392241</v>
      </c>
      <c r="M17" s="204">
        <f t="shared" si="12"/>
        <v>77932.044847213547</v>
      </c>
      <c r="N17" s="204">
        <f t="shared" si="12"/>
        <v>69553.697674436</v>
      </c>
      <c r="O17" s="204">
        <f t="shared" si="12"/>
        <v>45373.310857124525</v>
      </c>
      <c r="P17" s="204">
        <f t="shared" si="12"/>
        <v>21296.912251160447</v>
      </c>
      <c r="Q17" s="204">
        <f t="shared" si="12"/>
        <v>44367.463202659645</v>
      </c>
      <c r="R17" s="204">
        <f t="shared" si="12"/>
        <v>62345.777986897418</v>
      </c>
      <c r="S17" s="204">
        <f t="shared" si="12"/>
        <v>76320.750153091009</v>
      </c>
      <c r="T17" s="204">
        <f t="shared" si="12"/>
        <v>59369.534100019453</v>
      </c>
      <c r="U17" s="204">
        <f t="shared" si="12"/>
        <v>77520.169536855668</v>
      </c>
      <c r="V17" s="204">
        <f t="shared" si="12"/>
        <v>67385.568799544868</v>
      </c>
      <c r="W17" s="204">
        <f t="shared" si="12"/>
        <v>79962.351689440649</v>
      </c>
      <c r="X17" s="204">
        <f t="shared" si="12"/>
        <v>69960.559619637279</v>
      </c>
      <c r="Y17" s="204">
        <f t="shared" si="12"/>
        <v>41540.180325146132</v>
      </c>
      <c r="Z17" s="204">
        <f t="shared" si="12"/>
        <v>41151.987993096533</v>
      </c>
      <c r="AA17" s="204">
        <f t="shared" si="12"/>
        <v>44047.896528890327</v>
      </c>
      <c r="AB17" s="204">
        <f t="shared" si="12"/>
        <v>42312.743890443548</v>
      </c>
      <c r="AC17" s="204">
        <f t="shared" si="12"/>
        <v>34066.249398178617</v>
      </c>
      <c r="AD17" s="204">
        <f t="shared" si="12"/>
        <v>40287.442844229234</v>
      </c>
      <c r="AE17" s="204">
        <f t="shared" si="12"/>
        <v>19080.895718463671</v>
      </c>
      <c r="AF17" s="204">
        <f t="shared" si="12"/>
        <v>11830.806960159678</v>
      </c>
      <c r="AG17" s="204">
        <f t="shared" si="12"/>
        <v>24120.266815539031</v>
      </c>
      <c r="AH17" s="204">
        <f t="shared" si="12"/>
        <v>24006.060999854904</v>
      </c>
      <c r="AI17" s="204">
        <f t="shared" si="12"/>
        <v>45064.542927711052</v>
      </c>
      <c r="AJ17" s="204">
        <f t="shared" si="12"/>
        <v>59992.386442053044</v>
      </c>
      <c r="AK17" s="204">
        <f t="shared" si="12"/>
        <v>72558.934633261204</v>
      </c>
      <c r="AL17" s="204">
        <f t="shared" si="12"/>
        <v>57176.73193517256</v>
      </c>
      <c r="AM17" s="204">
        <f t="shared" si="12"/>
        <v>43444.73726037483</v>
      </c>
      <c r="AN17" s="204">
        <f t="shared" si="12"/>
        <v>60235.392733000976</v>
      </c>
      <c r="AO17" s="204">
        <f t="shared" si="12"/>
        <v>50540.833095034635</v>
      </c>
      <c r="AP17" s="204">
        <f t="shared" si="12"/>
        <v>32293.814294287418</v>
      </c>
      <c r="AQ17" s="204">
        <f t="shared" si="12"/>
        <v>72981.011998531001</v>
      </c>
      <c r="AR17" s="204">
        <f t="shared" si="12"/>
        <v>34024.269053355485</v>
      </c>
      <c r="AS17" s="204">
        <f t="shared" si="12"/>
        <v>49780.881145514664</v>
      </c>
      <c r="AT17" s="204">
        <f t="shared" si="12"/>
        <v>49770.951591284203</v>
      </c>
      <c r="AU17" s="204">
        <f t="shared" si="12"/>
        <v>43723.447912625481</v>
      </c>
      <c r="AV17" s="204">
        <f t="shared" si="12"/>
        <v>39119.900750095665</v>
      </c>
      <c r="AW17" s="204">
        <f t="shared" si="12"/>
        <v>16769.337362676451</v>
      </c>
      <c r="AX17" s="204">
        <f t="shared" si="12"/>
        <v>44419.843177784001</v>
      </c>
      <c r="AY17" s="204">
        <f t="shared" si="12"/>
        <v>71383.467777820973</v>
      </c>
      <c r="AZ17" s="204">
        <f t="shared" si="12"/>
        <v>67137.957529608087</v>
      </c>
      <c r="BA17" s="204">
        <f t="shared" si="12"/>
        <v>59745.780109610001</v>
      </c>
      <c r="BB17" s="204">
        <f t="shared" si="12"/>
        <v>57288.844862767102</v>
      </c>
      <c r="BC17" s="204">
        <f t="shared" si="12"/>
        <v>48080.233738699339</v>
      </c>
      <c r="BD17" s="204">
        <f t="shared" si="12"/>
        <v>54823.239116687742</v>
      </c>
      <c r="BE17" s="204">
        <f t="shared" si="12"/>
        <v>42373.244542359658</v>
      </c>
      <c r="BF17" s="204">
        <f t="shared" si="12"/>
        <v>41509.731220289672</v>
      </c>
      <c r="BG17" s="204">
        <f t="shared" si="12"/>
        <v>49827.67122240967</v>
      </c>
      <c r="BH17" s="204">
        <f t="shared" si="12"/>
        <v>41795.893991373327</v>
      </c>
      <c r="BI17" s="204">
        <f t="shared" si="12"/>
        <v>31472.496991400327</v>
      </c>
      <c r="BJ17" s="204">
        <f t="shared" si="12"/>
        <v>26526.352081515332</v>
      </c>
      <c r="BK17" s="204">
        <f t="shared" si="12"/>
        <v>29646.389387286443</v>
      </c>
      <c r="BL17" s="204">
        <f t="shared" si="12"/>
        <v>60604.364128902314</v>
      </c>
      <c r="BM17" s="204">
        <f t="shared" si="12"/>
        <v>61945.671353384394</v>
      </c>
      <c r="BN17" s="204">
        <f t="shared" si="12"/>
        <v>61295.049766323573</v>
      </c>
      <c r="BO17" s="204">
        <f t="shared" si="12"/>
        <v>76687.501845739665</v>
      </c>
      <c r="BP17" s="204">
        <f t="shared" ref="BP17:BW17" si="13">SUM(BP18:BP23)</f>
        <v>83921.430606423091</v>
      </c>
      <c r="BQ17" s="204">
        <f t="shared" si="13"/>
        <v>82455.49592336666</v>
      </c>
      <c r="BR17" s="204">
        <f t="shared" si="13"/>
        <v>85401.417616735795</v>
      </c>
      <c r="BS17" s="204">
        <f t="shared" si="13"/>
        <v>84359.831365727092</v>
      </c>
      <c r="BT17" s="204">
        <f t="shared" si="13"/>
        <v>83221.36842437867</v>
      </c>
      <c r="BU17" s="204">
        <f t="shared" si="13"/>
        <v>84307.938810050327</v>
      </c>
      <c r="BV17" s="204">
        <f t="shared" si="13"/>
        <v>53703.108738190334</v>
      </c>
      <c r="BW17" s="204">
        <f t="shared" si="13"/>
        <v>52992.508924999034</v>
      </c>
      <c r="BX17" s="204">
        <f t="shared" ref="BX17:BY17" si="14">SUM(BX18:BX23)</f>
        <v>57686.441752279352</v>
      </c>
      <c r="BY17" s="204">
        <f t="shared" si="14"/>
        <v>78191.653508610005</v>
      </c>
      <c r="BZ17" s="204">
        <f t="shared" ref="BZ17" si="15">SUM(BZ18:BZ23)</f>
        <v>75612.138313871401</v>
      </c>
    </row>
    <row r="18" spans="1:78" s="56" customFormat="1">
      <c r="A18"/>
      <c r="B18"/>
      <c r="C18" s="57" t="str">
        <f>IF(Sumário!$A$1=FALSE,'PT-ENG'!W28,'PT-ENG'!X28)</f>
        <v>Atlanta</v>
      </c>
      <c r="D18" s="58">
        <v>30678.122191096765</v>
      </c>
      <c r="E18" s="58">
        <v>30594.676912000003</v>
      </c>
      <c r="F18" s="58">
        <v>7548.53692205484</v>
      </c>
      <c r="G18" s="58">
        <v>29647.711314100005</v>
      </c>
      <c r="H18" s="58">
        <v>28148.462057645163</v>
      </c>
      <c r="I18" s="58">
        <v>17583.667039799999</v>
      </c>
      <c r="J18" s="58">
        <v>16925.756971741939</v>
      </c>
      <c r="K18" s="58">
        <v>10636.210737967742</v>
      </c>
      <c r="L18" s="58">
        <v>14310.846173829997</v>
      </c>
      <c r="M18" s="58">
        <v>14171.307144774193</v>
      </c>
      <c r="N18" s="58">
        <v>6574.0045818333338</v>
      </c>
      <c r="O18" s="58">
        <v>0</v>
      </c>
      <c r="P18" s="58">
        <v>171.37500381935484</v>
      </c>
      <c r="Q18" s="58">
        <v>3476.2881325714288</v>
      </c>
      <c r="R18" s="58">
        <v>9916.5448805645174</v>
      </c>
      <c r="S18" s="58">
        <v>8536.3833697666687</v>
      </c>
      <c r="T18" s="58">
        <v>15103.96422951613</v>
      </c>
      <c r="U18" s="58">
        <v>17289.846952063333</v>
      </c>
      <c r="V18" s="58">
        <v>9711.7080875451611</v>
      </c>
      <c r="W18" s="58">
        <v>14944.862471080647</v>
      </c>
      <c r="X18" s="58">
        <v>14683.303562789999</v>
      </c>
      <c r="Y18" s="58">
        <v>13874.975934935484</v>
      </c>
      <c r="Z18" s="58">
        <v>13327.520341066665</v>
      </c>
      <c r="AA18" s="58">
        <v>12956.724544064517</v>
      </c>
      <c r="AB18" s="58">
        <v>6283.8042459354838</v>
      </c>
      <c r="AC18" s="58">
        <v>8250.3213133928566</v>
      </c>
      <c r="AD18" s="58">
        <v>12209.779171999999</v>
      </c>
      <c r="AE18" s="58">
        <v>12169.084101300003</v>
      </c>
      <c r="AF18" s="58">
        <v>11140.775238225808</v>
      </c>
      <c r="AG18" s="58">
        <v>10988.507730333333</v>
      </c>
      <c r="AH18" s="58">
        <v>333.99093997096776</v>
      </c>
      <c r="AI18" s="58">
        <v>3045.1607872258064</v>
      </c>
      <c r="AJ18" s="58">
        <v>5488.3603131966674</v>
      </c>
      <c r="AK18" s="58">
        <v>14744.836368225806</v>
      </c>
      <c r="AL18" s="58">
        <v>12852.954176566669</v>
      </c>
      <c r="AM18" s="58">
        <v>12958.388300258066</v>
      </c>
      <c r="AN18" s="58">
        <v>12326.789927709679</v>
      </c>
      <c r="AO18" s="58">
        <v>10284.198767714286</v>
      </c>
      <c r="AP18" s="58">
        <v>8763.6815477225828</v>
      </c>
      <c r="AQ18" s="58">
        <v>20993.775588639997</v>
      </c>
      <c r="AR18" s="58">
        <v>3053.5607270322575</v>
      </c>
      <c r="AS18" s="58">
        <v>4262.7719652666665</v>
      </c>
      <c r="AT18" s="58">
        <v>0</v>
      </c>
      <c r="AU18" s="58">
        <v>1546.4897874967742</v>
      </c>
      <c r="AV18" s="58">
        <v>0</v>
      </c>
      <c r="AW18" s="58">
        <v>0</v>
      </c>
      <c r="AX18" s="58">
        <v>10061.159109966668</v>
      </c>
      <c r="AY18" s="58">
        <v>18754.042421064514</v>
      </c>
      <c r="AZ18" s="58">
        <v>20471.688083516128</v>
      </c>
      <c r="BA18" s="58">
        <v>20549.004471</v>
      </c>
      <c r="BB18" s="58">
        <v>20144.415066419355</v>
      </c>
      <c r="BC18" s="58">
        <v>19180.922357233336</v>
      </c>
      <c r="BD18" s="58">
        <v>15581.259359967744</v>
      </c>
      <c r="BE18" s="58">
        <v>5010.2676618899995</v>
      </c>
      <c r="BF18" s="58">
        <v>3524.146050493548</v>
      </c>
      <c r="BG18" s="58">
        <v>18788.676955483872</v>
      </c>
      <c r="BH18" s="58">
        <v>14424.819627633336</v>
      </c>
      <c r="BI18" s="58">
        <v>8798.2126046225821</v>
      </c>
      <c r="BJ18" s="58">
        <v>0</v>
      </c>
      <c r="BK18" s="58">
        <v>36.854228658064514</v>
      </c>
      <c r="BL18" s="58">
        <v>20039.050604064516</v>
      </c>
      <c r="BM18" s="58">
        <v>23797.046862857143</v>
      </c>
      <c r="BN18" s="58">
        <v>23568.675752458061</v>
      </c>
      <c r="BO18" s="58">
        <v>32546.527497850006</v>
      </c>
      <c r="BP18" s="58">
        <v>36819.15992385806</v>
      </c>
      <c r="BQ18" s="58">
        <v>33359.495923366667</v>
      </c>
      <c r="BR18" s="58">
        <v>35296.685036735478</v>
      </c>
      <c r="BS18" s="58">
        <v>37581.756777967741</v>
      </c>
      <c r="BT18" s="58">
        <v>34573.658831431669</v>
      </c>
      <c r="BU18" s="58">
        <v>32174.737843235485</v>
      </c>
      <c r="BV18" s="58">
        <v>22513.645277039999</v>
      </c>
      <c r="BW18" s="58">
        <v>33018.166871729038</v>
      </c>
      <c r="BX18" s="58">
        <v>31044.757244967743</v>
      </c>
      <c r="BY18" s="58">
        <v>31804.873537142856</v>
      </c>
      <c r="BZ18" s="58">
        <v>24270.01967015574</v>
      </c>
    </row>
    <row r="19" spans="1:78" s="56" customFormat="1">
      <c r="A19"/>
      <c r="B19"/>
      <c r="C19" s="57" t="str">
        <f>IF(Sumário!$A$1=FALSE,'PT-ENG'!W29,'PT-ENG'!X29)</f>
        <v>Papa-Terra</v>
      </c>
      <c r="D19" s="58">
        <v>13172.586765322581</v>
      </c>
      <c r="E19" s="58">
        <v>14985.862727</v>
      </c>
      <c r="F19" s="58">
        <v>14591.009934306452</v>
      </c>
      <c r="G19" s="58">
        <v>19489.167075903337</v>
      </c>
      <c r="H19" s="58">
        <v>23367.79599681839</v>
      </c>
      <c r="I19" s="58">
        <v>24912.679447999999</v>
      </c>
      <c r="J19" s="58">
        <v>23711.112696048389</v>
      </c>
      <c r="K19" s="58">
        <v>22596.394017400002</v>
      </c>
      <c r="L19" s="58">
        <v>21805.148499020001</v>
      </c>
      <c r="M19" s="58">
        <v>16384.376793274194</v>
      </c>
      <c r="N19" s="58">
        <v>10204.445174973334</v>
      </c>
      <c r="O19" s="58">
        <v>19533.142925025808</v>
      </c>
      <c r="P19" s="58">
        <v>18723.49626314516</v>
      </c>
      <c r="Q19" s="58">
        <v>18703.152133567855</v>
      </c>
      <c r="R19" s="58">
        <v>17934.415250993548</v>
      </c>
      <c r="S19" s="58">
        <v>16043.506424339999</v>
      </c>
      <c r="T19" s="58">
        <v>14308.429060716129</v>
      </c>
      <c r="U19" s="58">
        <v>17684.763155930003</v>
      </c>
      <c r="V19" s="58">
        <v>11777.997918296776</v>
      </c>
      <c r="W19" s="58">
        <v>19066.406559490322</v>
      </c>
      <c r="X19" s="58">
        <v>18320.742617856671</v>
      </c>
      <c r="Y19" s="58">
        <v>13735.189980112904</v>
      </c>
      <c r="Z19" s="58">
        <v>4639.4120778766664</v>
      </c>
      <c r="AA19" s="58">
        <v>3132.0839324548388</v>
      </c>
      <c r="AB19" s="58">
        <v>5409.0986299741935</v>
      </c>
      <c r="AC19" s="58">
        <v>0</v>
      </c>
      <c r="AD19" s="58">
        <v>0</v>
      </c>
      <c r="AE19" s="58">
        <v>0</v>
      </c>
      <c r="AF19" s="58">
        <v>0</v>
      </c>
      <c r="AG19" s="58">
        <v>141.43266765999999</v>
      </c>
      <c r="AH19" s="58">
        <v>198.5814755258065</v>
      </c>
      <c r="AI19" s="58">
        <v>2217.7849770290322</v>
      </c>
      <c r="AJ19" s="58">
        <v>15823.275017</v>
      </c>
      <c r="AK19" s="58">
        <v>15525.373383632257</v>
      </c>
      <c r="AL19" s="58">
        <v>17536.151718456666</v>
      </c>
      <c r="AM19" s="58">
        <v>17927.79066078387</v>
      </c>
      <c r="AN19" s="58">
        <v>14683.987528903222</v>
      </c>
      <c r="AO19" s="58">
        <v>12166.583901824999</v>
      </c>
      <c r="AP19" s="58">
        <v>3300.3136254799997</v>
      </c>
      <c r="AQ19" s="58">
        <v>16888.024536816665</v>
      </c>
      <c r="AR19" s="58">
        <v>8191.4610105451611</v>
      </c>
      <c r="AS19" s="58">
        <v>14021</v>
      </c>
      <c r="AT19" s="58">
        <v>14673</v>
      </c>
      <c r="AU19" s="58">
        <v>9018.2000000000007</v>
      </c>
      <c r="AV19" s="58">
        <v>15230.4</v>
      </c>
      <c r="AW19" s="58">
        <v>16284</v>
      </c>
      <c r="AX19" s="58">
        <v>14491</v>
      </c>
      <c r="AY19" s="58">
        <v>18287.5</v>
      </c>
      <c r="AZ19" s="58">
        <v>16939.900000000001</v>
      </c>
      <c r="BA19" s="58">
        <v>8391.9</v>
      </c>
      <c r="BB19" s="58">
        <v>12923.5</v>
      </c>
      <c r="BC19" s="58">
        <v>11532.4</v>
      </c>
      <c r="BD19" s="58">
        <v>12536</v>
      </c>
      <c r="BE19" s="58">
        <v>14584.6</v>
      </c>
      <c r="BF19" s="58">
        <v>14089.8</v>
      </c>
      <c r="BG19" s="58">
        <v>1078.2</v>
      </c>
      <c r="BH19" s="58">
        <v>1837.88</v>
      </c>
      <c r="BI19" s="58">
        <v>0</v>
      </c>
      <c r="BJ19" s="58">
        <v>0</v>
      </c>
      <c r="BK19" s="58">
        <v>415.70505580645158</v>
      </c>
      <c r="BL19" s="58">
        <v>11840.406206666183</v>
      </c>
      <c r="BM19" s="58">
        <v>15055.020427071429</v>
      </c>
      <c r="BN19" s="58">
        <v>11880.117428903224</v>
      </c>
      <c r="BO19" s="58">
        <v>17423.060515336001</v>
      </c>
      <c r="BP19" s="58">
        <v>18641.917312129168</v>
      </c>
      <c r="BQ19" s="58">
        <v>18541</v>
      </c>
      <c r="BR19" s="58">
        <v>18884.465085483866</v>
      </c>
      <c r="BS19" s="58">
        <v>17078.516166932262</v>
      </c>
      <c r="BT19" s="58">
        <v>18646.737180346667</v>
      </c>
      <c r="BU19" s="58">
        <v>19417.260277174195</v>
      </c>
      <c r="BV19" s="58">
        <v>11453.064710519999</v>
      </c>
      <c r="BW19" s="58">
        <v>18903.050048935485</v>
      </c>
      <c r="BX19" s="58">
        <v>19604.73516562258</v>
      </c>
      <c r="BY19" s="58">
        <v>17939.185071885713</v>
      </c>
      <c r="BZ19" s="58">
        <v>16895.300179082114</v>
      </c>
    </row>
    <row r="20" spans="1:78" s="56" customFormat="1">
      <c r="A20"/>
      <c r="B20"/>
      <c r="C20" s="57" t="str">
        <f>IF(Sumário!$A$1=FALSE,'PT-ENG'!W30,'PT-ENG'!X30)</f>
        <v>Parque das Conchas</v>
      </c>
      <c r="D20" s="58">
        <v>37604.750781309805</v>
      </c>
      <c r="E20" s="58">
        <v>37186.797476892003</v>
      </c>
      <c r="F20" s="58">
        <v>42780.735986110965</v>
      </c>
      <c r="G20" s="58">
        <v>46344.500467676669</v>
      </c>
      <c r="H20" s="58">
        <v>44732.05539435806</v>
      </c>
      <c r="I20" s="58">
        <v>40464.744147610007</v>
      </c>
      <c r="J20" s="58">
        <v>34965.966624038389</v>
      </c>
      <c r="K20" s="58">
        <v>30135.782918052577</v>
      </c>
      <c r="L20" s="58">
        <v>42101.507795358571</v>
      </c>
      <c r="M20" s="58">
        <v>46519.844612135479</v>
      </c>
      <c r="N20" s="58">
        <v>51957.807856523337</v>
      </c>
      <c r="O20" s="58">
        <v>25097.307081489358</v>
      </c>
      <c r="P20" s="58">
        <v>1615.7096334998064</v>
      </c>
      <c r="Q20" s="58">
        <v>21450.781277528218</v>
      </c>
      <c r="R20" s="58">
        <v>33744.762476575481</v>
      </c>
      <c r="S20" s="58">
        <v>51074.471133329993</v>
      </c>
      <c r="T20" s="58">
        <v>29218.974592203002</v>
      </c>
      <c r="U20" s="58">
        <v>41784.242503744994</v>
      </c>
      <c r="V20" s="58">
        <v>45093.770396529362</v>
      </c>
      <c r="W20" s="58">
        <v>45188.417631335491</v>
      </c>
      <c r="X20" s="58">
        <v>36278.528109959945</v>
      </c>
      <c r="Y20" s="58">
        <v>13282.148559918387</v>
      </c>
      <c r="Z20" s="58">
        <v>22429.490680280865</v>
      </c>
      <c r="AA20" s="58">
        <v>27293.551488239358</v>
      </c>
      <c r="AB20" s="58">
        <v>29984.235627221293</v>
      </c>
      <c r="AC20" s="58">
        <v>25196.458625322186</v>
      </c>
      <c r="AD20" s="58">
        <v>27436.373514059229</v>
      </c>
      <c r="AE20" s="58">
        <v>6125.367320417</v>
      </c>
      <c r="AF20" s="58">
        <v>0</v>
      </c>
      <c r="AG20" s="58">
        <v>12358.530308250036</v>
      </c>
      <c r="AH20" s="58">
        <v>22832.024340479096</v>
      </c>
      <c r="AI20" s="58">
        <v>39227.118178694611</v>
      </c>
      <c r="AJ20" s="58">
        <v>38084.547726973629</v>
      </c>
      <c r="AK20" s="58">
        <v>41813.468511704188</v>
      </c>
      <c r="AL20" s="58">
        <v>26288.397174216661</v>
      </c>
      <c r="AM20" s="58">
        <v>12042.44019722968</v>
      </c>
      <c r="AN20" s="58">
        <v>32750.622904877746</v>
      </c>
      <c r="AO20" s="58">
        <v>27604.984546380714</v>
      </c>
      <c r="AP20" s="58">
        <v>19770.716758815484</v>
      </c>
      <c r="AQ20" s="58">
        <v>34532.837545211005</v>
      </c>
      <c r="AR20" s="58">
        <v>22176.786386606131</v>
      </c>
      <c r="AS20" s="58">
        <v>30917.171925421331</v>
      </c>
      <c r="AT20" s="58">
        <v>34629.993582329036</v>
      </c>
      <c r="AU20" s="58">
        <v>32676.322393833223</v>
      </c>
      <c r="AV20" s="58">
        <v>23467.040419937333</v>
      </c>
      <c r="AW20" s="58">
        <v>0</v>
      </c>
      <c r="AX20" s="58">
        <v>19543.872279057668</v>
      </c>
      <c r="AY20" s="58">
        <v>33933.326516639361</v>
      </c>
      <c r="AZ20" s="58">
        <v>29258.083149634207</v>
      </c>
      <c r="BA20" s="58">
        <v>30247.682842820002</v>
      </c>
      <c r="BB20" s="58">
        <v>23836.647361690648</v>
      </c>
      <c r="BC20" s="58">
        <v>17029.49997518467</v>
      </c>
      <c r="BD20" s="58">
        <v>26341.742946532897</v>
      </c>
      <c r="BE20" s="58">
        <v>22440.337960810662</v>
      </c>
      <c r="BF20" s="58">
        <v>23545.597563280968</v>
      </c>
      <c r="BG20" s="58">
        <v>29638.883820096766</v>
      </c>
      <c r="BH20" s="58">
        <v>25243.713196601664</v>
      </c>
      <c r="BI20" s="58">
        <v>22274.236239010002</v>
      </c>
      <c r="BJ20" s="58">
        <v>26256.337666666666</v>
      </c>
      <c r="BK20" s="58">
        <v>28836.858631876123</v>
      </c>
      <c r="BL20" s="58">
        <v>28403.789184505484</v>
      </c>
      <c r="BM20" s="58">
        <v>22734.068972857145</v>
      </c>
      <c r="BN20" s="58">
        <v>25544.58886179774</v>
      </c>
      <c r="BO20" s="58">
        <v>26432.128348111</v>
      </c>
      <c r="BP20" s="58">
        <v>28117.583082387082</v>
      </c>
      <c r="BQ20" s="58">
        <v>30217</v>
      </c>
      <c r="BR20" s="58">
        <v>30818.027855206456</v>
      </c>
      <c r="BS20" s="58">
        <v>29183.858927898065</v>
      </c>
      <c r="BT20" s="58">
        <v>29551.279511405672</v>
      </c>
      <c r="BU20" s="58">
        <v>32260.572648437421</v>
      </c>
      <c r="BV20" s="58">
        <v>19222.582704108001</v>
      </c>
      <c r="BW20" s="58">
        <v>685.36569739935487</v>
      </c>
      <c r="BX20" s="58">
        <v>6593.5041425835479</v>
      </c>
      <c r="BY20" s="58">
        <v>27971.978112175359</v>
      </c>
      <c r="BZ20" s="58">
        <v>34022.935086232268</v>
      </c>
    </row>
    <row r="21" spans="1:78" s="56" customFormat="1">
      <c r="A21"/>
      <c r="B21"/>
      <c r="C21" s="57" t="str">
        <f>IF(Sumário!$A$1=FALSE,'PT-ENG'!W31,'PT-ENG'!X31)</f>
        <v>Peroá</v>
      </c>
      <c r="D21" s="58">
        <v>215.7465699129032</v>
      </c>
      <c r="E21" s="58">
        <v>267.19329770000002</v>
      </c>
      <c r="F21" s="58">
        <v>302.16855931290326</v>
      </c>
      <c r="G21" s="58">
        <v>19.076993730000002</v>
      </c>
      <c r="H21" s="58">
        <v>2.4083885387096773</v>
      </c>
      <c r="I21" s="58">
        <v>221.00505397000001</v>
      </c>
      <c r="J21" s="58">
        <v>236.07685900967741</v>
      </c>
      <c r="K21" s="58">
        <v>108.5661785419355</v>
      </c>
      <c r="L21" s="58">
        <v>293.02966828000001</v>
      </c>
      <c r="M21" s="58">
        <v>319.56617377290331</v>
      </c>
      <c r="N21" s="58">
        <v>303.18561482666667</v>
      </c>
      <c r="O21" s="58">
        <v>190.62385139032259</v>
      </c>
      <c r="P21" s="58">
        <v>278.65075682580641</v>
      </c>
      <c r="Q21" s="58">
        <v>273.5707932285714</v>
      </c>
      <c r="R21" s="58">
        <v>268.05547043225806</v>
      </c>
      <c r="S21" s="58">
        <v>204.10223789666665</v>
      </c>
      <c r="T21" s="58">
        <v>216.41410136129036</v>
      </c>
      <c r="U21" s="58">
        <v>208.43801359</v>
      </c>
      <c r="V21" s="58">
        <v>267.13837555483872</v>
      </c>
      <c r="W21" s="58">
        <v>249.50053093225804</v>
      </c>
      <c r="X21" s="58">
        <v>219.46614712333334</v>
      </c>
      <c r="Y21" s="58">
        <v>114.79309044193549</v>
      </c>
      <c r="Z21" s="58">
        <v>195.21263976333336</v>
      </c>
      <c r="AA21" s="58">
        <v>199.7968291354839</v>
      </c>
      <c r="AB21" s="58">
        <v>154.93831000967742</v>
      </c>
      <c r="AC21" s="58">
        <v>161.21456938214286</v>
      </c>
      <c r="AD21" s="58">
        <v>165.78315983225806</v>
      </c>
      <c r="AE21" s="58">
        <v>216.70282393000002</v>
      </c>
      <c r="AF21" s="58">
        <v>173.00629647741934</v>
      </c>
      <c r="AG21" s="58">
        <v>163.20798987999999</v>
      </c>
      <c r="AH21" s="58">
        <v>182.38420029032255</v>
      </c>
      <c r="AI21" s="58">
        <v>105.6160547548387</v>
      </c>
      <c r="AJ21" s="58">
        <v>212.83506251575005</v>
      </c>
      <c r="AK21" s="58">
        <v>85.109945178854844</v>
      </c>
      <c r="AL21" s="58">
        <v>103.74691462243331</v>
      </c>
      <c r="AM21" s="58">
        <v>136.99339280495485</v>
      </c>
      <c r="AN21" s="58">
        <v>155.42546593903225</v>
      </c>
      <c r="AO21" s="58">
        <v>98.158550223928586</v>
      </c>
      <c r="AP21" s="58">
        <v>121.55057825</v>
      </c>
      <c r="AQ21" s="58">
        <v>164.30220715966666</v>
      </c>
      <c r="AR21" s="58">
        <v>163.75500045290323</v>
      </c>
      <c r="AS21" s="58">
        <v>136.94845245066668</v>
      </c>
      <c r="AT21" s="58">
        <v>143.17798848645162</v>
      </c>
      <c r="AU21" s="58">
        <v>133.1717123648387</v>
      </c>
      <c r="AV21" s="58">
        <v>204.68236803900001</v>
      </c>
      <c r="AW21" s="58">
        <v>107.99989274483872</v>
      </c>
      <c r="AX21" s="58">
        <v>140.15164302333332</v>
      </c>
      <c r="AY21" s="58">
        <v>139.80259238451612</v>
      </c>
      <c r="AZ21" s="58">
        <v>89.675038552580645</v>
      </c>
      <c r="BA21" s="58">
        <v>115.71493591000001</v>
      </c>
      <c r="BB21" s="58">
        <v>148.39102359387098</v>
      </c>
      <c r="BC21" s="58">
        <v>145.48162801733332</v>
      </c>
      <c r="BD21" s="58">
        <v>160.13105540741938</v>
      </c>
      <c r="BE21" s="58">
        <v>126.22306843866667</v>
      </c>
      <c r="BF21" s="58">
        <v>97.72051713096775</v>
      </c>
      <c r="BG21" s="58">
        <v>109.12069630741935</v>
      </c>
      <c r="BH21" s="58">
        <v>102.49329259133333</v>
      </c>
      <c r="BI21" s="58">
        <v>149.43756681903227</v>
      </c>
      <c r="BJ21" s="58">
        <v>45.174463721666662</v>
      </c>
      <c r="BK21" s="58">
        <v>113.46472314935482</v>
      </c>
      <c r="BL21" s="58">
        <v>91.696299430645183</v>
      </c>
      <c r="BM21" s="58">
        <v>134.4497470272448</v>
      </c>
      <c r="BN21" s="58">
        <v>99.326886130261926</v>
      </c>
      <c r="BO21" s="58">
        <v>95.325634775666657</v>
      </c>
      <c r="BP21" s="58">
        <v>90.27458582667019</v>
      </c>
      <c r="BQ21" s="58">
        <v>63</v>
      </c>
      <c r="BR21" s="58">
        <v>80.408931040000013</v>
      </c>
      <c r="BS21" s="58">
        <v>112.88342296709679</v>
      </c>
      <c r="BT21" s="58">
        <v>69.281208848333321</v>
      </c>
      <c r="BU21" s="58">
        <v>104.49099035322581</v>
      </c>
      <c r="BV21" s="58">
        <v>68.373379604999997</v>
      </c>
      <c r="BW21" s="58">
        <v>95.280882439354841</v>
      </c>
      <c r="BX21" s="58">
        <v>89.680922568387103</v>
      </c>
      <c r="BY21" s="58">
        <v>70.227076466428585</v>
      </c>
      <c r="BZ21" s="58">
        <v>74.361627162580632</v>
      </c>
    </row>
    <row r="22" spans="1:78" s="56" customFormat="1">
      <c r="A22"/>
      <c r="B22"/>
      <c r="C22" s="57" t="str">
        <f>IF(Sumário!$A$1=FALSE,'PT-ENG'!W32,'PT-ENG'!X32)</f>
        <v>Manati</v>
      </c>
      <c r="D22" s="58">
        <v>298.56733874225802</v>
      </c>
      <c r="E22" s="58">
        <v>180.44814220000001</v>
      </c>
      <c r="F22" s="58">
        <v>0</v>
      </c>
      <c r="G22" s="58">
        <v>0</v>
      </c>
      <c r="H22" s="58">
        <v>0</v>
      </c>
      <c r="I22" s="58">
        <v>242.21638989333331</v>
      </c>
      <c r="J22" s="58">
        <v>171.52961140709678</v>
      </c>
      <c r="K22" s="58">
        <v>175.83468200645163</v>
      </c>
      <c r="L22" s="58">
        <v>265.25617358366662</v>
      </c>
      <c r="M22" s="58">
        <v>320.65573118258061</v>
      </c>
      <c r="N22" s="58">
        <v>265.16958386599998</v>
      </c>
      <c r="O22" s="58">
        <v>299.46982502870969</v>
      </c>
      <c r="P22" s="58">
        <v>256.95659344451616</v>
      </c>
      <c r="Q22" s="58">
        <v>236.37285688857145</v>
      </c>
      <c r="R22" s="58">
        <v>257.10267935419353</v>
      </c>
      <c r="S22" s="58">
        <v>240.04493782100005</v>
      </c>
      <c r="T22" s="58">
        <v>299.65689615193554</v>
      </c>
      <c r="U22" s="58">
        <v>309.49681018066673</v>
      </c>
      <c r="V22" s="58">
        <v>283.61808354903229</v>
      </c>
      <c r="W22" s="58">
        <v>229.05986581483879</v>
      </c>
      <c r="X22" s="58">
        <v>213.66107181400005</v>
      </c>
      <c r="Y22" s="58">
        <v>281.71977831161291</v>
      </c>
      <c r="Z22" s="58">
        <v>263.79609902233329</v>
      </c>
      <c r="AA22" s="58">
        <v>213.87951082838708</v>
      </c>
      <c r="AB22" s="58">
        <v>256.80259454806452</v>
      </c>
      <c r="AC22" s="58">
        <v>236.57952207428565</v>
      </c>
      <c r="AD22" s="58">
        <v>255.78973224096771</v>
      </c>
      <c r="AE22" s="58">
        <v>266.37555010333335</v>
      </c>
      <c r="AF22" s="58">
        <v>235.16686553064517</v>
      </c>
      <c r="AG22" s="58">
        <v>243.182295049</v>
      </c>
      <c r="AH22" s="58">
        <v>213.91542361451607</v>
      </c>
      <c r="AI22" s="58">
        <v>235.29996602612906</v>
      </c>
      <c r="AJ22" s="58">
        <v>131.47187295160001</v>
      </c>
      <c r="AK22" s="58">
        <v>194.74842473238712</v>
      </c>
      <c r="AL22" s="58">
        <v>166.6105674296667</v>
      </c>
      <c r="AM22" s="58">
        <v>116.75820969332257</v>
      </c>
      <c r="AN22" s="58">
        <v>106.9935231448387</v>
      </c>
      <c r="AO22" s="58">
        <v>218.33547889714291</v>
      </c>
      <c r="AP22" s="58">
        <v>157.10585969451611</v>
      </c>
      <c r="AQ22" s="58">
        <v>197.88937323900001</v>
      </c>
      <c r="AR22" s="58">
        <v>182.75347300645166</v>
      </c>
      <c r="AS22" s="58">
        <v>174.00507772600002</v>
      </c>
      <c r="AT22" s="58">
        <v>166.38434393000003</v>
      </c>
      <c r="AU22" s="58">
        <v>133.06620587451613</v>
      </c>
      <c r="AV22" s="58">
        <v>38.935810842999992</v>
      </c>
      <c r="AW22" s="58">
        <v>179.44584453483867</v>
      </c>
      <c r="AX22" s="58">
        <v>164.75675076233333</v>
      </c>
      <c r="AY22" s="58">
        <v>145.69269510387096</v>
      </c>
      <c r="AZ22" s="58">
        <v>149.06200429290323</v>
      </c>
      <c r="BA22" s="58">
        <v>208.18273405999997</v>
      </c>
      <c r="BB22" s="58">
        <v>47.104387090000003</v>
      </c>
      <c r="BC22" s="58">
        <v>0</v>
      </c>
      <c r="BD22" s="58">
        <v>0</v>
      </c>
      <c r="BE22" s="58">
        <v>0</v>
      </c>
      <c r="BF22" s="58">
        <v>0</v>
      </c>
      <c r="BG22" s="58">
        <v>0</v>
      </c>
      <c r="BH22" s="58">
        <v>0</v>
      </c>
      <c r="BI22" s="58">
        <v>0</v>
      </c>
      <c r="BJ22" s="58">
        <v>0</v>
      </c>
      <c r="BK22" s="58">
        <v>0</v>
      </c>
      <c r="BL22" s="58">
        <v>0</v>
      </c>
      <c r="BM22" s="58">
        <v>0</v>
      </c>
      <c r="BN22" s="58">
        <v>0</v>
      </c>
      <c r="BO22" s="58">
        <v>0</v>
      </c>
      <c r="BP22" s="58">
        <v>0</v>
      </c>
      <c r="BQ22" s="58">
        <v>86</v>
      </c>
      <c r="BR22" s="58">
        <v>97.261766795161279</v>
      </c>
      <c r="BS22" s="58">
        <v>180.83102301451615</v>
      </c>
      <c r="BT22" s="58">
        <v>171.68057361033334</v>
      </c>
      <c r="BU22" s="58">
        <v>111.61044658193551</v>
      </c>
      <c r="BV22" s="58">
        <v>203.29232002900002</v>
      </c>
      <c r="BW22" s="58">
        <v>108.97075535290321</v>
      </c>
      <c r="BX22" s="58">
        <v>125.26116035580642</v>
      </c>
      <c r="BY22" s="58">
        <v>174.42766310357143</v>
      </c>
      <c r="BZ22" s="58">
        <v>125.67811697419356</v>
      </c>
    </row>
    <row r="23" spans="1:78" s="56" customFormat="1">
      <c r="A23"/>
      <c r="B23"/>
      <c r="C23" s="57" t="str">
        <f>IF(Sumário!$A$1=FALSE,'PT-ENG'!W33,'PT-ENG'!X33)</f>
        <v>Pescada</v>
      </c>
      <c r="D23" s="58">
        <v>259.11379537741936</v>
      </c>
      <c r="E23" s="58">
        <v>291.31146569999999</v>
      </c>
      <c r="F23" s="58">
        <v>260.62132080645165</v>
      </c>
      <c r="G23" s="58">
        <v>254.98889740000001</v>
      </c>
      <c r="H23" s="58">
        <v>246.19330825483868</v>
      </c>
      <c r="I23" s="58">
        <v>234.62458922333332</v>
      </c>
      <c r="J23" s="58">
        <v>286.01389246774193</v>
      </c>
      <c r="K23" s="58">
        <v>284.63013426774188</v>
      </c>
      <c r="L23" s="58">
        <v>236.94972231999998</v>
      </c>
      <c r="M23" s="58">
        <v>216.29439207419358</v>
      </c>
      <c r="N23" s="58">
        <v>249.08486241333335</v>
      </c>
      <c r="O23" s="58">
        <v>252.76717419032255</v>
      </c>
      <c r="P23" s="58">
        <v>250.72400042580648</v>
      </c>
      <c r="Q23" s="58">
        <v>227.29800887499999</v>
      </c>
      <c r="R23" s="58">
        <v>224.89722897741936</v>
      </c>
      <c r="S23" s="58">
        <v>222.24204993666666</v>
      </c>
      <c r="T23" s="58">
        <v>222.09522007096774</v>
      </c>
      <c r="U23" s="58">
        <v>243.38210134666667</v>
      </c>
      <c r="V23" s="58">
        <v>251.33593806967741</v>
      </c>
      <c r="W23" s="58">
        <v>284.10463078709677</v>
      </c>
      <c r="X23" s="58">
        <v>244.85811009333335</v>
      </c>
      <c r="Y23" s="58">
        <v>251.35298142580643</v>
      </c>
      <c r="Z23" s="58">
        <v>296.55615508666665</v>
      </c>
      <c r="AA23" s="58">
        <v>251.86022416774196</v>
      </c>
      <c r="AB23" s="58">
        <v>223.86448275483872</v>
      </c>
      <c r="AC23" s="58">
        <v>221.67536800714288</v>
      </c>
      <c r="AD23" s="58">
        <v>219.71726609677421</v>
      </c>
      <c r="AE23" s="58">
        <v>303.3659227133333</v>
      </c>
      <c r="AF23" s="58">
        <v>281.85855992580645</v>
      </c>
      <c r="AG23" s="58">
        <v>225.40582436666665</v>
      </c>
      <c r="AH23" s="58">
        <v>245.16461997419358</v>
      </c>
      <c r="AI23" s="58">
        <v>233.56296398064515</v>
      </c>
      <c r="AJ23" s="58">
        <v>251.89644941539999</v>
      </c>
      <c r="AK23" s="58">
        <v>195.39799978770969</v>
      </c>
      <c r="AL23" s="58">
        <v>228.87138388046668</v>
      </c>
      <c r="AM23" s="58">
        <v>262.36649960493554</v>
      </c>
      <c r="AN23" s="58">
        <v>211.57338242645164</v>
      </c>
      <c r="AO23" s="58">
        <v>168.57184999357145</v>
      </c>
      <c r="AP23" s="58">
        <v>180.44592432483873</v>
      </c>
      <c r="AQ23" s="58">
        <v>204.1827474646667</v>
      </c>
      <c r="AR23" s="58">
        <v>255.95245571258064</v>
      </c>
      <c r="AS23" s="58">
        <v>268.98372465</v>
      </c>
      <c r="AT23" s="58">
        <v>158.39567653870969</v>
      </c>
      <c r="AU23" s="58">
        <v>216.19781305612901</v>
      </c>
      <c r="AV23" s="58">
        <v>178.84215127633334</v>
      </c>
      <c r="AW23" s="58">
        <v>197.8916253967742</v>
      </c>
      <c r="AX23" s="58">
        <v>18.903394974000001</v>
      </c>
      <c r="AY23" s="58">
        <v>123.10355262870966</v>
      </c>
      <c r="AZ23" s="58">
        <v>229.54925361225807</v>
      </c>
      <c r="BA23" s="58">
        <v>233.29512582000001</v>
      </c>
      <c r="BB23" s="58">
        <v>188.78702397322581</v>
      </c>
      <c r="BC23" s="58">
        <v>191.92977826399996</v>
      </c>
      <c r="BD23" s="58">
        <v>204.10575477967743</v>
      </c>
      <c r="BE23" s="58">
        <v>211.81585122033334</v>
      </c>
      <c r="BF23" s="58">
        <v>252.46708938419354</v>
      </c>
      <c r="BG23" s="58">
        <v>212.78975052161292</v>
      </c>
      <c r="BH23" s="58">
        <v>186.98787454699999</v>
      </c>
      <c r="BI23" s="58">
        <v>250.6105809487097</v>
      </c>
      <c r="BJ23" s="58">
        <v>224.83995112700001</v>
      </c>
      <c r="BK23" s="58">
        <v>243.50674779645166</v>
      </c>
      <c r="BL23" s="58">
        <v>229.42183423548391</v>
      </c>
      <c r="BM23" s="58">
        <v>225.08534357142858</v>
      </c>
      <c r="BN23" s="58">
        <v>202.34083703428703</v>
      </c>
      <c r="BO23" s="58">
        <v>190.45984966700004</v>
      </c>
      <c r="BP23" s="58">
        <v>252.49570222211321</v>
      </c>
      <c r="BQ23" s="58">
        <v>189</v>
      </c>
      <c r="BR23" s="58">
        <v>224.56894147483868</v>
      </c>
      <c r="BS23" s="58">
        <v>221.98504694741933</v>
      </c>
      <c r="BT23" s="58">
        <v>208.73111873599998</v>
      </c>
      <c r="BU23" s="58">
        <v>239.2666042680645</v>
      </c>
      <c r="BV23" s="58">
        <v>242.15034688833336</v>
      </c>
      <c r="BW23" s="58">
        <v>181.67466914290318</v>
      </c>
      <c r="BX23" s="58">
        <v>228.50311618129035</v>
      </c>
      <c r="BY23" s="58">
        <v>230.96204783607143</v>
      </c>
      <c r="BZ23" s="58">
        <v>223.84363426451614</v>
      </c>
    </row>
    <row r="24" spans="1:78" s="60" customFormat="1" ht="15.5">
      <c r="A24" s="35"/>
      <c r="B24" s="35"/>
      <c r="C24" s="195" t="str">
        <f>IF(Sumário!$A$1=FALSE,'PT-ENG'!W34,'PT-ENG'!X34)</f>
        <v>Total óleo | 100% (bbl/d)</v>
      </c>
      <c r="D24" s="196">
        <f t="shared" ref="D24:BO24" si="16">D8+D17</f>
        <v>115373.49478075805</v>
      </c>
      <c r="E24" s="196">
        <f t="shared" si="16"/>
        <v>116029.3249597025</v>
      </c>
      <c r="F24" s="196">
        <f t="shared" si="16"/>
        <v>97253.605571905064</v>
      </c>
      <c r="G24" s="196">
        <f t="shared" si="16"/>
        <v>125597.40035287821</v>
      </c>
      <c r="H24" s="196">
        <f t="shared" si="16"/>
        <v>127599.07423750502</v>
      </c>
      <c r="I24" s="196">
        <f t="shared" si="16"/>
        <v>115380.53970307641</v>
      </c>
      <c r="J24" s="196">
        <f t="shared" si="16"/>
        <v>107513.5703045836</v>
      </c>
      <c r="K24" s="196">
        <f t="shared" si="16"/>
        <v>96022.874044309108</v>
      </c>
      <c r="L24" s="196">
        <f t="shared" si="16"/>
        <v>110800.5445313149</v>
      </c>
      <c r="M24" s="196">
        <f t="shared" si="16"/>
        <v>108766.12666940705</v>
      </c>
      <c r="N24" s="196">
        <f t="shared" si="16"/>
        <v>101039.41891256961</v>
      </c>
      <c r="O24" s="196">
        <f t="shared" si="16"/>
        <v>76982.249265864928</v>
      </c>
      <c r="P24" s="196">
        <f t="shared" si="16"/>
        <v>53207.126701261674</v>
      </c>
      <c r="Q24" s="196">
        <f t="shared" si="16"/>
        <v>75832.62588980564</v>
      </c>
      <c r="R24" s="196">
        <f t="shared" si="16"/>
        <v>94197.320007877133</v>
      </c>
      <c r="S24" s="196">
        <f t="shared" si="16"/>
        <v>105992.29181919683</v>
      </c>
      <c r="T24" s="196">
        <f t="shared" si="16"/>
        <v>87814.853191561386</v>
      </c>
      <c r="U24" s="196">
        <f t="shared" si="16"/>
        <v>106107.93716949287</v>
      </c>
      <c r="V24" s="196">
        <f t="shared" si="16"/>
        <v>95999.819677051812</v>
      </c>
      <c r="W24" s="196">
        <f t="shared" si="16"/>
        <v>108440.37503966897</v>
      </c>
      <c r="X24" s="196">
        <f t="shared" si="16"/>
        <v>98588.647982835741</v>
      </c>
      <c r="Y24" s="196">
        <f t="shared" si="16"/>
        <v>69720.253778874307</v>
      </c>
      <c r="Z24" s="196">
        <f t="shared" si="16"/>
        <v>69877.756893838057</v>
      </c>
      <c r="AA24" s="196">
        <f t="shared" si="16"/>
        <v>72463.506325791343</v>
      </c>
      <c r="AB24" s="196">
        <f t="shared" si="16"/>
        <v>70543.315899403053</v>
      </c>
      <c r="AC24" s="196">
        <f t="shared" si="16"/>
        <v>62373.261313793861</v>
      </c>
      <c r="AD24" s="196">
        <f t="shared" si="16"/>
        <v>68829.900665766836</v>
      </c>
      <c r="AE24" s="196">
        <f t="shared" si="16"/>
        <v>45233.078639267951</v>
      </c>
      <c r="AF24" s="196">
        <f t="shared" si="16"/>
        <v>35834.383075212441</v>
      </c>
      <c r="AG24" s="196">
        <f t="shared" si="16"/>
        <v>49290.195410452347</v>
      </c>
      <c r="AH24" s="196">
        <f t="shared" si="16"/>
        <v>50144.828086989612</v>
      </c>
      <c r="AI24" s="196">
        <f t="shared" si="16"/>
        <v>71307.188651616074</v>
      </c>
      <c r="AJ24" s="196">
        <f t="shared" si="16"/>
        <v>86177.331735668355</v>
      </c>
      <c r="AK24" s="196">
        <f t="shared" si="16"/>
        <v>99328.045537586557</v>
      </c>
      <c r="AL24" s="196">
        <f t="shared" si="16"/>
        <v>83551.772462362365</v>
      </c>
      <c r="AM24" s="196">
        <f t="shared" si="16"/>
        <v>69647.404156563236</v>
      </c>
      <c r="AN24" s="196">
        <f t="shared" si="16"/>
        <v>85249.767452257744</v>
      </c>
      <c r="AO24" s="196">
        <f t="shared" si="16"/>
        <v>75787.765176782501</v>
      </c>
      <c r="AP24" s="196">
        <f t="shared" si="16"/>
        <v>57778.177007952574</v>
      </c>
      <c r="AQ24" s="196">
        <f t="shared" si="16"/>
        <v>97427.137870990002</v>
      </c>
      <c r="AR24" s="196">
        <f t="shared" si="16"/>
        <v>58750.258215980321</v>
      </c>
      <c r="AS24" s="196">
        <f t="shared" si="16"/>
        <v>74863.20012378</v>
      </c>
      <c r="AT24" s="196">
        <f t="shared" si="16"/>
        <v>76374.076925633562</v>
      </c>
      <c r="AU24" s="196">
        <f t="shared" si="16"/>
        <v>70021.60186716709</v>
      </c>
      <c r="AV24" s="196">
        <f t="shared" si="16"/>
        <v>66391.649545296677</v>
      </c>
      <c r="AW24" s="196">
        <f t="shared" si="16"/>
        <v>43811.748911441624</v>
      </c>
      <c r="AX24" s="196">
        <f t="shared" si="16"/>
        <v>71789.096817265337</v>
      </c>
      <c r="AY24" s="196">
        <f t="shared" si="16"/>
        <v>98729.523759380972</v>
      </c>
      <c r="AZ24" s="196">
        <f t="shared" si="16"/>
        <v>95139.628813061645</v>
      </c>
      <c r="BA24" s="196">
        <f t="shared" si="16"/>
        <v>87570.04817657001</v>
      </c>
      <c r="BB24" s="196">
        <f t="shared" si="16"/>
        <v>83286.564419481932</v>
      </c>
      <c r="BC24" s="196">
        <f t="shared" si="16"/>
        <v>76055.919199670345</v>
      </c>
      <c r="BD24" s="196">
        <f t="shared" si="16"/>
        <v>81775.033169885806</v>
      </c>
      <c r="BE24" s="196">
        <f t="shared" si="16"/>
        <v>68715.015995934664</v>
      </c>
      <c r="BF24" s="196">
        <f t="shared" si="16"/>
        <v>67394.11732827677</v>
      </c>
      <c r="BG24" s="196">
        <f t="shared" si="16"/>
        <v>75108.016035738052</v>
      </c>
      <c r="BH24" s="196">
        <f t="shared" si="16"/>
        <v>66781.633775729992</v>
      </c>
      <c r="BI24" s="196">
        <f t="shared" si="16"/>
        <v>58534.719818488709</v>
      </c>
      <c r="BJ24" s="196">
        <f t="shared" si="16"/>
        <v>52313.478864235651</v>
      </c>
      <c r="BK24" s="196">
        <f t="shared" si="16"/>
        <v>56259.964733708061</v>
      </c>
      <c r="BL24" s="196">
        <f t="shared" si="16"/>
        <v>86187.21125218457</v>
      </c>
      <c r="BM24" s="196">
        <f t="shared" si="16"/>
        <v>89253.049496165826</v>
      </c>
      <c r="BN24" s="196">
        <f t="shared" si="16"/>
        <v>87598.52916096423</v>
      </c>
      <c r="BO24" s="196">
        <f t="shared" si="16"/>
        <v>102743.67378358767</v>
      </c>
      <c r="BP24" s="196">
        <f t="shared" ref="BP24:BV24" si="17">BP8+BP17</f>
        <v>110466.14146081696</v>
      </c>
      <c r="BQ24" s="196">
        <f t="shared" si="17"/>
        <v>108607.01488134434</v>
      </c>
      <c r="BR24" s="196">
        <f t="shared" si="17"/>
        <v>111617.9186781371</v>
      </c>
      <c r="BS24" s="196">
        <f t="shared" si="17"/>
        <v>110562.2219485332</v>
      </c>
      <c r="BT24" s="196">
        <f t="shared" si="17"/>
        <v>109668.150981488</v>
      </c>
      <c r="BU24" s="196">
        <f t="shared" si="17"/>
        <v>107537.01832264324</v>
      </c>
      <c r="BV24" s="196">
        <f t="shared" si="17"/>
        <v>77721.237989728994</v>
      </c>
      <c r="BW24" s="196">
        <f>BW8+BW17</f>
        <v>75209.198677833541</v>
      </c>
      <c r="BX24" s="196">
        <f>BX8+BX17</f>
        <v>79589.640882006774</v>
      </c>
      <c r="BY24" s="196">
        <f>BY8+BY17</f>
        <v>98874.006452077505</v>
      </c>
      <c r="BZ24" s="196">
        <f>BZ8+BZ17</f>
        <v>96293.801520426452</v>
      </c>
    </row>
    <row r="25" spans="1:78" s="56" customFormat="1" ht="14" customHeight="1">
      <c r="A25"/>
      <c r="B25"/>
      <c r="C25" s="22"/>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row>
    <row r="26" spans="1:78" s="55" customFormat="1" ht="15.5">
      <c r="A26" s="186"/>
      <c r="B26" s="186"/>
      <c r="C26" s="197" t="str">
        <f>IF(Sumário!$A$1=FALSE,'PT-ENG'!W36,'PT-ENG'!X36)</f>
        <v>Produção Gás | 100% (boe/d)</v>
      </c>
      <c r="D26" s="198">
        <v>43831</v>
      </c>
      <c r="E26" s="198">
        <v>43862</v>
      </c>
      <c r="F26" s="198">
        <v>43891</v>
      </c>
      <c r="G26" s="198">
        <v>43922</v>
      </c>
      <c r="H26" s="198">
        <v>43952</v>
      </c>
      <c r="I26" s="198">
        <v>43983</v>
      </c>
      <c r="J26" s="198">
        <v>44013</v>
      </c>
      <c r="K26" s="198">
        <v>44044</v>
      </c>
      <c r="L26" s="198">
        <v>44075</v>
      </c>
      <c r="M26" s="198">
        <v>44105</v>
      </c>
      <c r="N26" s="198">
        <v>44136</v>
      </c>
      <c r="O26" s="198">
        <v>44166</v>
      </c>
      <c r="P26" s="198">
        <v>44197</v>
      </c>
      <c r="Q26" s="198">
        <v>44228</v>
      </c>
      <c r="R26" s="198">
        <v>44256</v>
      </c>
      <c r="S26" s="198">
        <v>44287</v>
      </c>
      <c r="T26" s="198">
        <v>44317</v>
      </c>
      <c r="U26" s="198">
        <v>44348</v>
      </c>
      <c r="V26" s="198">
        <v>44378</v>
      </c>
      <c r="W26" s="198">
        <v>44409</v>
      </c>
      <c r="X26" s="198">
        <v>44440</v>
      </c>
      <c r="Y26" s="198">
        <v>44470</v>
      </c>
      <c r="Z26" s="198">
        <v>44501</v>
      </c>
      <c r="AA26" s="198">
        <v>44531</v>
      </c>
      <c r="AB26" s="198">
        <v>44562</v>
      </c>
      <c r="AC26" s="198">
        <v>44593</v>
      </c>
      <c r="AD26" s="198">
        <v>44621</v>
      </c>
      <c r="AE26" s="198">
        <v>44652</v>
      </c>
      <c r="AF26" s="198">
        <v>44682</v>
      </c>
      <c r="AG26" s="198">
        <v>44713</v>
      </c>
      <c r="AH26" s="198">
        <v>44743</v>
      </c>
      <c r="AI26" s="198">
        <v>44774</v>
      </c>
      <c r="AJ26" s="198">
        <v>44805</v>
      </c>
      <c r="AK26" s="198">
        <v>44835</v>
      </c>
      <c r="AL26" s="198">
        <v>44866</v>
      </c>
      <c r="AM26" s="198">
        <v>44896</v>
      </c>
      <c r="AN26" s="198">
        <v>44927</v>
      </c>
      <c r="AO26" s="198">
        <v>44958</v>
      </c>
      <c r="AP26" s="198">
        <v>44986</v>
      </c>
      <c r="AQ26" s="198">
        <v>45017</v>
      </c>
      <c r="AR26" s="198">
        <v>45047</v>
      </c>
      <c r="AS26" s="198">
        <v>45078</v>
      </c>
      <c r="AT26" s="198">
        <v>45108</v>
      </c>
      <c r="AU26" s="198">
        <v>45139</v>
      </c>
      <c r="AV26" s="198">
        <v>45170</v>
      </c>
      <c r="AW26" s="198">
        <v>45200</v>
      </c>
      <c r="AX26" s="198">
        <v>45231</v>
      </c>
      <c r="AY26" s="198">
        <v>45261</v>
      </c>
      <c r="AZ26" s="198">
        <v>45292</v>
      </c>
      <c r="BA26" s="198">
        <v>45323</v>
      </c>
      <c r="BB26" s="198">
        <v>45352</v>
      </c>
      <c r="BC26" s="198">
        <v>45383</v>
      </c>
      <c r="BD26" s="198">
        <v>45413</v>
      </c>
      <c r="BE26" s="198">
        <v>45444</v>
      </c>
      <c r="BF26" s="198">
        <v>45474</v>
      </c>
      <c r="BG26" s="198">
        <v>45505</v>
      </c>
      <c r="BH26" s="198">
        <v>45536</v>
      </c>
      <c r="BI26" s="198">
        <v>45566</v>
      </c>
      <c r="BJ26" s="198">
        <v>45597</v>
      </c>
      <c r="BK26" s="198">
        <v>45627</v>
      </c>
      <c r="BL26" s="198">
        <v>45658</v>
      </c>
      <c r="BM26" s="198">
        <v>45689</v>
      </c>
      <c r="BN26" s="198">
        <v>45717</v>
      </c>
      <c r="BO26" s="198">
        <v>45748</v>
      </c>
      <c r="BP26" s="198">
        <v>45778</v>
      </c>
      <c r="BQ26" s="198">
        <v>45809</v>
      </c>
      <c r="BR26" s="198">
        <v>45839</v>
      </c>
      <c r="BS26" s="198">
        <v>45870</v>
      </c>
      <c r="BT26" s="198">
        <v>45901</v>
      </c>
      <c r="BU26" s="198">
        <v>45931</v>
      </c>
      <c r="BV26" s="198">
        <v>45962</v>
      </c>
      <c r="BW26" s="198">
        <v>45992</v>
      </c>
      <c r="BX26" s="198">
        <v>46023</v>
      </c>
      <c r="BY26" s="198">
        <v>46054</v>
      </c>
      <c r="BZ26" s="198">
        <v>46082</v>
      </c>
    </row>
    <row r="27" spans="1:78" s="202" customFormat="1" ht="15.5">
      <c r="A27" s="201"/>
      <c r="B27" s="201"/>
      <c r="C27" s="203" t="str">
        <f>IF(Sumário!$A$1=FALSE,'PT-ENG'!W37,'PT-ENG'!X37)</f>
        <v>Onshore</v>
      </c>
      <c r="D27" s="204">
        <f>D28+D33</f>
        <v>6310.4208024489481</v>
      </c>
      <c r="E27" s="204">
        <f t="shared" ref="E27:BP27" si="18">E28+E33</f>
        <v>6028.0348812747006</v>
      </c>
      <c r="F27" s="204">
        <f t="shared" si="18"/>
        <v>5840.100202887761</v>
      </c>
      <c r="G27" s="204">
        <f t="shared" si="18"/>
        <v>4861.4442955585264</v>
      </c>
      <c r="H27" s="204">
        <f t="shared" si="18"/>
        <v>4963.0563804935355</v>
      </c>
      <c r="I27" s="204">
        <f t="shared" si="18"/>
        <v>4512.6294385879537</v>
      </c>
      <c r="J27" s="204">
        <f t="shared" si="18"/>
        <v>4302.0857071212386</v>
      </c>
      <c r="K27" s="204">
        <f t="shared" si="18"/>
        <v>4344.3197583871843</v>
      </c>
      <c r="L27" s="204">
        <f t="shared" si="18"/>
        <v>4456.3365930424698</v>
      </c>
      <c r="M27" s="204">
        <f t="shared" si="18"/>
        <v>4264.4823986136525</v>
      </c>
      <c r="N27" s="204">
        <f t="shared" si="18"/>
        <v>4414.9314594017596</v>
      </c>
      <c r="O27" s="204">
        <f t="shared" si="18"/>
        <v>4613.0613253521842</v>
      </c>
      <c r="P27" s="204">
        <f t="shared" si="18"/>
        <v>4497.5526980087652</v>
      </c>
      <c r="Q27" s="204">
        <f t="shared" si="18"/>
        <v>4544.7180051694604</v>
      </c>
      <c r="R27" s="204">
        <f t="shared" si="18"/>
        <v>4758.8285790522068</v>
      </c>
      <c r="S27" s="204">
        <f t="shared" si="18"/>
        <v>4877.7255756702971</v>
      </c>
      <c r="T27" s="204">
        <f t="shared" si="18"/>
        <v>4624.3735709558641</v>
      </c>
      <c r="U27" s="204">
        <f t="shared" si="18"/>
        <v>4458.6252578207568</v>
      </c>
      <c r="V27" s="204">
        <f t="shared" si="18"/>
        <v>4369.6253115416093</v>
      </c>
      <c r="W27" s="204">
        <f t="shared" si="18"/>
        <v>3883.2095102163839</v>
      </c>
      <c r="X27" s="204">
        <f t="shared" si="18"/>
        <v>4120.976149136508</v>
      </c>
      <c r="Y27" s="204">
        <f t="shared" si="18"/>
        <v>4221.1453297446287</v>
      </c>
      <c r="Z27" s="204">
        <f t="shared" si="18"/>
        <v>4418.3433395804168</v>
      </c>
      <c r="AA27" s="204">
        <f t="shared" si="18"/>
        <v>4401.2245540885251</v>
      </c>
      <c r="AB27" s="204">
        <f t="shared" si="18"/>
        <v>4381.8606232842676</v>
      </c>
      <c r="AC27" s="204">
        <f t="shared" si="18"/>
        <v>4218.1045792881187</v>
      </c>
      <c r="AD27" s="204">
        <f t="shared" si="18"/>
        <v>4182.447843860471</v>
      </c>
      <c r="AE27" s="204">
        <f t="shared" si="18"/>
        <v>4068.4976791945965</v>
      </c>
      <c r="AF27" s="204">
        <f t="shared" si="18"/>
        <v>3786.8808083291287</v>
      </c>
      <c r="AG27" s="204">
        <f t="shared" si="18"/>
        <v>3714.9580322652064</v>
      </c>
      <c r="AH27" s="204">
        <f t="shared" si="18"/>
        <v>3774.5467891778617</v>
      </c>
      <c r="AI27" s="204">
        <f t="shared" si="18"/>
        <v>4171.2741891477135</v>
      </c>
      <c r="AJ27" s="204">
        <f t="shared" si="18"/>
        <v>4690.7689698654103</v>
      </c>
      <c r="AK27" s="204">
        <f t="shared" si="18"/>
        <v>4126.8002797295812</v>
      </c>
      <c r="AL27" s="204">
        <f t="shared" si="18"/>
        <v>3654.3718735336997</v>
      </c>
      <c r="AM27" s="204">
        <f t="shared" si="18"/>
        <v>5152.6280968147094</v>
      </c>
      <c r="AN27" s="204">
        <f t="shared" si="18"/>
        <v>5073.8651481825809</v>
      </c>
      <c r="AO27" s="204">
        <f t="shared" si="18"/>
        <v>4691.9437473310718</v>
      </c>
      <c r="AP27" s="204">
        <f t="shared" si="18"/>
        <v>4618.1765295664518</v>
      </c>
      <c r="AQ27" s="204">
        <f t="shared" si="18"/>
        <v>4853.9218547199998</v>
      </c>
      <c r="AR27" s="204">
        <f t="shared" si="18"/>
        <v>5552.4943270454833</v>
      </c>
      <c r="AS27" s="204">
        <f t="shared" si="18"/>
        <v>5629.674732428668</v>
      </c>
      <c r="AT27" s="204">
        <f t="shared" si="18"/>
        <v>5699.6115626658066</v>
      </c>
      <c r="AU27" s="204">
        <f t="shared" si="18"/>
        <v>5531.9840682238719</v>
      </c>
      <c r="AV27" s="204">
        <f t="shared" si="18"/>
        <v>5794.2518042853344</v>
      </c>
      <c r="AW27" s="204">
        <f t="shared" si="18"/>
        <v>6882.606737555484</v>
      </c>
      <c r="AX27" s="204">
        <f t="shared" si="18"/>
        <v>6840.1438447410001</v>
      </c>
      <c r="AY27" s="204">
        <f t="shared" si="18"/>
        <v>6803.1593358570963</v>
      </c>
      <c r="AZ27" s="204">
        <f t="shared" si="18"/>
        <v>6988.7718318541938</v>
      </c>
      <c r="BA27" s="204">
        <f t="shared" si="18"/>
        <v>7168.7608459100002</v>
      </c>
      <c r="BB27" s="204">
        <f t="shared" si="18"/>
        <v>7222.5628521716126</v>
      </c>
      <c r="BC27" s="204">
        <f t="shared" si="18"/>
        <v>7305.4826483106654</v>
      </c>
      <c r="BD27" s="204">
        <f t="shared" si="18"/>
        <v>6837.1519038622582</v>
      </c>
      <c r="BE27" s="204">
        <f t="shared" si="18"/>
        <v>6855.372942373333</v>
      </c>
      <c r="BF27" s="204">
        <f t="shared" si="18"/>
        <v>6896.5753910799995</v>
      </c>
      <c r="BG27" s="204">
        <f t="shared" si="18"/>
        <v>6857.2579916670957</v>
      </c>
      <c r="BH27" s="204">
        <f t="shared" si="18"/>
        <v>7337.2017408200009</v>
      </c>
      <c r="BI27" s="204">
        <f t="shared" si="18"/>
        <v>7237.6807148522576</v>
      </c>
      <c r="BJ27" s="204">
        <f t="shared" si="18"/>
        <v>7815.8493630290004</v>
      </c>
      <c r="BK27" s="204">
        <f t="shared" si="18"/>
        <v>7818.5385814393558</v>
      </c>
      <c r="BL27" s="204">
        <f t="shared" si="18"/>
        <v>7332.3472248825819</v>
      </c>
      <c r="BM27" s="204">
        <f t="shared" si="18"/>
        <v>8082.0574394532141</v>
      </c>
      <c r="BN27" s="204">
        <f t="shared" si="18"/>
        <v>8094.9511803906453</v>
      </c>
      <c r="BO27" s="204">
        <f t="shared" si="18"/>
        <v>7838.3029364273325</v>
      </c>
      <c r="BP27" s="204">
        <f t="shared" si="18"/>
        <v>7958.4235500451623</v>
      </c>
      <c r="BQ27" s="204">
        <f t="shared" ref="BQ27:BW27" si="19">BQ28+BQ33</f>
        <v>8118.1640488310004</v>
      </c>
      <c r="BR27" s="204">
        <f t="shared" si="19"/>
        <v>8528.4509725035477</v>
      </c>
      <c r="BS27" s="204">
        <f t="shared" si="19"/>
        <v>8704.3002631009676</v>
      </c>
      <c r="BT27" s="204">
        <f t="shared" si="19"/>
        <v>8798.8015810783327</v>
      </c>
      <c r="BU27" s="204">
        <f t="shared" si="19"/>
        <v>7167.2492485461307</v>
      </c>
      <c r="BV27" s="204">
        <f t="shared" si="19"/>
        <v>6769.262508228665</v>
      </c>
      <c r="BW27" s="204">
        <f t="shared" si="19"/>
        <v>6765.6846478770976</v>
      </c>
      <c r="BX27" s="204">
        <f t="shared" ref="BX27:BY27" si="20">BX28+BX33</f>
        <v>6215.8968195132265</v>
      </c>
      <c r="BY27" s="204">
        <f t="shared" si="20"/>
        <v>6304.2570196617853</v>
      </c>
      <c r="BZ27" s="204">
        <f t="shared" ref="BZ27" si="21">BZ28+BZ33</f>
        <v>6464.2023465482434</v>
      </c>
    </row>
    <row r="28" spans="1:78" s="56" customFormat="1">
      <c r="A28"/>
      <c r="B28"/>
      <c r="C28" s="57" t="str">
        <f>IF(Sumário!$A$1=FALSE,'PT-ENG'!W38,'PT-ENG'!X38)</f>
        <v>Potiguar</v>
      </c>
      <c r="D28" s="58">
        <f t="shared" ref="D28:AI28" si="22">SUM(D29:D32)</f>
        <v>2807.8248766587194</v>
      </c>
      <c r="E28" s="58">
        <f t="shared" si="22"/>
        <v>2552.2733086681001</v>
      </c>
      <c r="F28" s="58">
        <f t="shared" si="22"/>
        <v>2469.3842511826706</v>
      </c>
      <c r="G28" s="58">
        <f t="shared" si="22"/>
        <v>1555.1788451154798</v>
      </c>
      <c r="H28" s="58">
        <f t="shared" si="22"/>
        <v>1712.5668518895936</v>
      </c>
      <c r="I28" s="58">
        <f t="shared" si="22"/>
        <v>1541.6036215735967</v>
      </c>
      <c r="J28" s="58">
        <f t="shared" si="22"/>
        <v>1428.5702780093254</v>
      </c>
      <c r="K28" s="58">
        <f t="shared" si="22"/>
        <v>1410.622625751739</v>
      </c>
      <c r="L28" s="58">
        <f t="shared" si="22"/>
        <v>1428.0198823012599</v>
      </c>
      <c r="M28" s="58">
        <f t="shared" si="22"/>
        <v>1449.639311377513</v>
      </c>
      <c r="N28" s="58">
        <f t="shared" si="22"/>
        <v>1373.6632080020429</v>
      </c>
      <c r="O28" s="58">
        <f t="shared" si="22"/>
        <v>1288.6681422801614</v>
      </c>
      <c r="P28" s="58">
        <f t="shared" si="22"/>
        <v>1317.6280202623711</v>
      </c>
      <c r="Q28" s="58">
        <f t="shared" si="22"/>
        <v>1354.1328691776964</v>
      </c>
      <c r="R28" s="58">
        <f t="shared" si="22"/>
        <v>1403.2256671637708</v>
      </c>
      <c r="S28" s="58">
        <f t="shared" si="22"/>
        <v>1310.8377993362135</v>
      </c>
      <c r="T28" s="58">
        <f t="shared" si="22"/>
        <v>1246.1397786304906</v>
      </c>
      <c r="U28" s="58">
        <f t="shared" si="22"/>
        <v>1285.2452690015368</v>
      </c>
      <c r="V28" s="58">
        <f t="shared" si="22"/>
        <v>1280.784263123471</v>
      </c>
      <c r="W28" s="58">
        <f t="shared" si="22"/>
        <v>1153.6051408595097</v>
      </c>
      <c r="X28" s="58">
        <f t="shared" si="22"/>
        <v>1134.6964253825736</v>
      </c>
      <c r="Y28" s="58">
        <f t="shared" si="22"/>
        <v>941.50603988149044</v>
      </c>
      <c r="Z28" s="58">
        <f t="shared" si="22"/>
        <v>1346.3051321935734</v>
      </c>
      <c r="AA28" s="58">
        <f t="shared" si="22"/>
        <v>1420.7519975129935</v>
      </c>
      <c r="AB28" s="58">
        <f t="shared" si="22"/>
        <v>1337.6897973702451</v>
      </c>
      <c r="AC28" s="58">
        <f t="shared" si="22"/>
        <v>1311.5844542949001</v>
      </c>
      <c r="AD28" s="58">
        <f t="shared" si="22"/>
        <v>1285.502744673387</v>
      </c>
      <c r="AE28" s="58">
        <f t="shared" si="22"/>
        <v>1240.78671774388</v>
      </c>
      <c r="AF28" s="58">
        <f t="shared" si="22"/>
        <v>1232.0644864498515</v>
      </c>
      <c r="AG28" s="58">
        <f t="shared" si="22"/>
        <v>1146.4439810938968</v>
      </c>
      <c r="AH28" s="58">
        <f t="shared" si="22"/>
        <v>1125.2380186296423</v>
      </c>
      <c r="AI28" s="58">
        <f t="shared" si="22"/>
        <v>1057.1725029054612</v>
      </c>
      <c r="AJ28" s="58">
        <f t="shared" ref="AJ28:BM28" si="23">SUM(AJ29:AJ32)</f>
        <v>1075.0274928705401</v>
      </c>
      <c r="AK28" s="58">
        <f t="shared" si="23"/>
        <v>1019.8890819606484</v>
      </c>
      <c r="AL28" s="58">
        <f t="shared" si="23"/>
        <v>984.74112387746686</v>
      </c>
      <c r="AM28" s="58">
        <f t="shared" si="23"/>
        <v>984.29598861317754</v>
      </c>
      <c r="AN28" s="58">
        <f t="shared" si="23"/>
        <v>837.03919022483876</v>
      </c>
      <c r="AO28" s="58">
        <f t="shared" si="23"/>
        <v>932.16489261678589</v>
      </c>
      <c r="AP28" s="58">
        <f t="shared" si="23"/>
        <v>924.44401316161293</v>
      </c>
      <c r="AQ28" s="58">
        <f t="shared" si="23"/>
        <v>889.33154110433338</v>
      </c>
      <c r="AR28" s="58">
        <f t="shared" si="23"/>
        <v>933.97551007677419</v>
      </c>
      <c r="AS28" s="58">
        <f t="shared" si="23"/>
        <v>1037.8758872710002</v>
      </c>
      <c r="AT28" s="58">
        <f t="shared" si="23"/>
        <v>1338.7142329277419</v>
      </c>
      <c r="AU28" s="58">
        <f t="shared" si="23"/>
        <v>1413.4341322712901</v>
      </c>
      <c r="AV28" s="58">
        <f t="shared" si="23"/>
        <v>1538.3843731160002</v>
      </c>
      <c r="AW28" s="58">
        <f t="shared" si="23"/>
        <v>1513.6157911861292</v>
      </c>
      <c r="AX28" s="58">
        <f t="shared" si="23"/>
        <v>1300.4978884266668</v>
      </c>
      <c r="AY28" s="58">
        <f t="shared" si="23"/>
        <v>1619.5165105677418</v>
      </c>
      <c r="AZ28" s="58">
        <f t="shared" si="23"/>
        <v>1770.8757157903226</v>
      </c>
      <c r="BA28" s="58">
        <f t="shared" si="23"/>
        <v>1761.5892555999999</v>
      </c>
      <c r="BB28" s="58">
        <f t="shared" si="23"/>
        <v>1677.4854284987096</v>
      </c>
      <c r="BC28" s="58">
        <f t="shared" si="23"/>
        <v>1651.1214599336663</v>
      </c>
      <c r="BD28" s="58">
        <f t="shared" si="23"/>
        <v>1751.0465825225808</v>
      </c>
      <c r="BE28" s="58">
        <f t="shared" si="23"/>
        <v>1585.5070006549997</v>
      </c>
      <c r="BF28" s="58">
        <f t="shared" si="23"/>
        <v>1602.8408039780647</v>
      </c>
      <c r="BG28" s="58">
        <f t="shared" si="23"/>
        <v>1507.9145856638706</v>
      </c>
      <c r="BH28" s="58">
        <f t="shared" si="23"/>
        <v>1499.3449900683336</v>
      </c>
      <c r="BI28" s="58">
        <f t="shared" si="23"/>
        <v>1645.2568478529035</v>
      </c>
      <c r="BJ28" s="58">
        <f t="shared" si="23"/>
        <v>1688.5760205216673</v>
      </c>
      <c r="BK28" s="58">
        <f t="shared" si="23"/>
        <v>1674.6259997138709</v>
      </c>
      <c r="BL28" s="58">
        <f t="shared" si="23"/>
        <v>1698.3176850129037</v>
      </c>
      <c r="BM28" s="58">
        <f t="shared" si="23"/>
        <v>1841.1835090696432</v>
      </c>
      <c r="BN28" s="58">
        <f t="shared" ref="BN28:BW28" si="24">SUM(BN29:BN32)</f>
        <v>1842.7516065283869</v>
      </c>
      <c r="BO28" s="58">
        <f t="shared" si="24"/>
        <v>1779.0151019083335</v>
      </c>
      <c r="BP28" s="58">
        <f t="shared" si="24"/>
        <v>1870.0808309783872</v>
      </c>
      <c r="BQ28" s="58">
        <f t="shared" si="24"/>
        <v>2072.7940962196662</v>
      </c>
      <c r="BR28" s="58">
        <f t="shared" si="24"/>
        <v>2266.3798461919355</v>
      </c>
      <c r="BS28" s="58">
        <f t="shared" si="24"/>
        <v>2265.7685172393553</v>
      </c>
      <c r="BT28" s="58">
        <f t="shared" si="24"/>
        <v>2213.1627376880006</v>
      </c>
      <c r="BU28" s="58">
        <f t="shared" si="24"/>
        <v>687.00814939774193</v>
      </c>
      <c r="BV28" s="58">
        <f t="shared" si="24"/>
        <v>530.80293638933335</v>
      </c>
      <c r="BW28" s="58">
        <f t="shared" si="24"/>
        <v>445.39524310258071</v>
      </c>
      <c r="BX28" s="58">
        <f t="shared" ref="BX28:BY28" si="25">SUM(BX29:BX32)</f>
        <v>448.76962471903215</v>
      </c>
      <c r="BY28" s="58">
        <f t="shared" si="25"/>
        <v>399.40473208857145</v>
      </c>
      <c r="BZ28" s="58">
        <f t="shared" ref="BZ28" si="26">SUM(BZ29:BZ32)</f>
        <v>639.49681073437182</v>
      </c>
    </row>
    <row r="29" spans="1:78" s="62" customFormat="1" outlineLevel="1">
      <c r="A29" s="205"/>
      <c r="B29" s="205"/>
      <c r="C29" s="59" t="str">
        <f>IF(Sumário!$A$1=FALSE,'PT-ENG'!W39,'PT-ENG'!X39)</f>
        <v>Potiguar</v>
      </c>
      <c r="D29" s="61">
        <v>1382.6925174917001</v>
      </c>
      <c r="E29" s="61">
        <v>1185.5193779308001</v>
      </c>
      <c r="F29" s="61">
        <v>1104.5969784263611</v>
      </c>
      <c r="G29" s="61">
        <v>238.45760782374666</v>
      </c>
      <c r="H29" s="61">
        <v>407.6319157416807</v>
      </c>
      <c r="I29" s="61">
        <v>423.89357448681017</v>
      </c>
      <c r="J29" s="61">
        <v>399.46030212514165</v>
      </c>
      <c r="K29" s="61">
        <v>387.55981725849358</v>
      </c>
      <c r="L29" s="61">
        <v>420.58799629036002</v>
      </c>
      <c r="M29" s="61">
        <v>418.8840693122097</v>
      </c>
      <c r="N29" s="61">
        <v>397.92188392231662</v>
      </c>
      <c r="O29" s="61">
        <v>366.04575954309672</v>
      </c>
      <c r="P29" s="61">
        <v>355.72745812120974</v>
      </c>
      <c r="Q29" s="61">
        <v>429.57721348277494</v>
      </c>
      <c r="R29" s="61">
        <v>448.20820845225796</v>
      </c>
      <c r="S29" s="61">
        <v>367.1407949714901</v>
      </c>
      <c r="T29" s="61">
        <v>356.09293057471632</v>
      </c>
      <c r="U29" s="61">
        <v>411.59957685551353</v>
      </c>
      <c r="V29" s="61">
        <v>390.44373572291289</v>
      </c>
      <c r="W29" s="61">
        <v>283.52364509533874</v>
      </c>
      <c r="X29" s="61">
        <v>303.76682471971674</v>
      </c>
      <c r="Y29" s="61">
        <v>310.41606861746129</v>
      </c>
      <c r="Z29" s="61">
        <v>402.64208860964345</v>
      </c>
      <c r="AA29" s="61">
        <v>415.95260191316117</v>
      </c>
      <c r="AB29" s="61">
        <v>328.72472350551283</v>
      </c>
      <c r="AC29" s="61">
        <v>296.75860684846799</v>
      </c>
      <c r="AD29" s="61">
        <v>283.85584445394522</v>
      </c>
      <c r="AE29" s="61">
        <v>268.27394055753331</v>
      </c>
      <c r="AF29" s="61">
        <v>284.04245094281941</v>
      </c>
      <c r="AG29" s="61">
        <v>265.89090766321334</v>
      </c>
      <c r="AH29" s="61">
        <v>233.13096359807744</v>
      </c>
      <c r="AI29" s="61">
        <v>227.14632503442255</v>
      </c>
      <c r="AJ29" s="61">
        <v>266.98686931685342</v>
      </c>
      <c r="AK29" s="61">
        <v>287.36267120825806</v>
      </c>
      <c r="AL29" s="61">
        <v>271.7137768450367</v>
      </c>
      <c r="AM29" s="61">
        <v>273.08803668798066</v>
      </c>
      <c r="AN29" s="61">
        <v>254.82515944290316</v>
      </c>
      <c r="AO29" s="61">
        <v>251.14290322107149</v>
      </c>
      <c r="AP29" s="61">
        <v>262.25951196580644</v>
      </c>
      <c r="AQ29" s="61">
        <v>254.6691653916667</v>
      </c>
      <c r="AR29" s="61">
        <v>243.01289626290327</v>
      </c>
      <c r="AS29" s="61">
        <v>239.49122488066666</v>
      </c>
      <c r="AT29" s="63">
        <v>238.33124865193548</v>
      </c>
      <c r="AU29" s="63">
        <v>245.41621237419355</v>
      </c>
      <c r="AV29" s="61">
        <v>305.37509768766671</v>
      </c>
      <c r="AW29" s="61">
        <v>309.17479896161285</v>
      </c>
      <c r="AX29" s="61">
        <v>316.7368008113333</v>
      </c>
      <c r="AY29" s="61">
        <v>319.21779945774188</v>
      </c>
      <c r="AZ29" s="61">
        <v>330.78374556225805</v>
      </c>
      <c r="BA29" s="61">
        <v>321.37545616</v>
      </c>
      <c r="BB29" s="61">
        <v>311.07898821483866</v>
      </c>
      <c r="BC29" s="61">
        <v>331.51869295266653</v>
      </c>
      <c r="BD29" s="61">
        <v>446.63433567258073</v>
      </c>
      <c r="BE29" s="61">
        <v>429.04743851099994</v>
      </c>
      <c r="BF29" s="61">
        <v>360.65750250290318</v>
      </c>
      <c r="BG29" s="61">
        <v>342.7769929525806</v>
      </c>
      <c r="BH29" s="61">
        <v>305.67889551066673</v>
      </c>
      <c r="BI29" s="61">
        <v>421.09121436548401</v>
      </c>
      <c r="BJ29" s="61">
        <v>468.41703658366748</v>
      </c>
      <c r="BK29" s="61">
        <v>450.49567032129033</v>
      </c>
      <c r="BL29" s="61">
        <v>492.60168743225825</v>
      </c>
      <c r="BM29" s="61">
        <v>566.62786710928583</v>
      </c>
      <c r="BN29" s="61">
        <v>605.65108022451614</v>
      </c>
      <c r="BO29" s="61">
        <v>520.64636086166684</v>
      </c>
      <c r="BP29" s="61">
        <v>616.07045483516129</v>
      </c>
      <c r="BQ29" s="61">
        <v>658.86221002733339</v>
      </c>
      <c r="BR29" s="61">
        <v>718.0536370722582</v>
      </c>
      <c r="BS29" s="61">
        <v>715.5302058796774</v>
      </c>
      <c r="BT29" s="61">
        <v>713.36697790300013</v>
      </c>
      <c r="BU29" s="61">
        <v>109.54921497580644</v>
      </c>
      <c r="BV29" s="61">
        <v>103.30258147799996</v>
      </c>
      <c r="BW29" s="61">
        <v>88.099948390322581</v>
      </c>
      <c r="BX29" s="61">
        <v>90.452540227419362</v>
      </c>
      <c r="BY29" s="61">
        <v>83.080078565357141</v>
      </c>
      <c r="BZ29" s="61">
        <v>132.38712674076322</v>
      </c>
    </row>
    <row r="30" spans="1:78" s="62" customFormat="1" outlineLevel="1">
      <c r="A30" s="205"/>
      <c r="B30" s="205"/>
      <c r="C30" s="59" t="str">
        <f>IF(Sumário!$A$1=FALSE,'PT-ENG'!W40,'PT-ENG'!X40)</f>
        <v>Macau</v>
      </c>
      <c r="D30" s="61">
        <v>1408.9732793100036</v>
      </c>
      <c r="E30" s="61">
        <v>1349.2257398217</v>
      </c>
      <c r="F30" s="61">
        <v>1348.9895404548224</v>
      </c>
      <c r="G30" s="61">
        <v>1300.8429914319365</v>
      </c>
      <c r="H30" s="61">
        <v>1289.1723476525581</v>
      </c>
      <c r="I30" s="61">
        <v>1099.4681325610566</v>
      </c>
      <c r="J30" s="61">
        <v>1013.0349867289259</v>
      </c>
      <c r="K30" s="61">
        <v>1007.3937109221421</v>
      </c>
      <c r="L30" s="61">
        <v>992.64620111413672</v>
      </c>
      <c r="M30" s="61">
        <v>1015.9752943544806</v>
      </c>
      <c r="N30" s="61">
        <v>960.60054166960322</v>
      </c>
      <c r="O30" s="61">
        <v>905.81915329309356</v>
      </c>
      <c r="P30" s="61">
        <v>946.99544112442595</v>
      </c>
      <c r="Q30" s="61">
        <v>909.63145285840358</v>
      </c>
      <c r="R30" s="61">
        <v>941.25284865236767</v>
      </c>
      <c r="S30" s="61">
        <v>929.95828350169995</v>
      </c>
      <c r="T30" s="61">
        <v>878.68953697792904</v>
      </c>
      <c r="U30" s="61">
        <v>863.89991878568003</v>
      </c>
      <c r="V30" s="61">
        <v>880.51364883397105</v>
      </c>
      <c r="W30" s="61">
        <v>860.55011044241292</v>
      </c>
      <c r="X30" s="61">
        <v>821.98716812552334</v>
      </c>
      <c r="Y30" s="61">
        <v>622.72857784802261</v>
      </c>
      <c r="Z30" s="61">
        <v>935.16672420726013</v>
      </c>
      <c r="AA30" s="61">
        <v>996.42292490056457</v>
      </c>
      <c r="AB30" s="61">
        <v>1000.9439916332612</v>
      </c>
      <c r="AC30" s="61">
        <v>1006.6667171462357</v>
      </c>
      <c r="AD30" s="61">
        <v>993.45040330295478</v>
      </c>
      <c r="AE30" s="61">
        <v>963.73704977325337</v>
      </c>
      <c r="AF30" s="61">
        <v>939.52193757772898</v>
      </c>
      <c r="AG30" s="61">
        <v>872.74274379525002</v>
      </c>
      <c r="AH30" s="61">
        <v>883.86249787976465</v>
      </c>
      <c r="AI30" s="61">
        <v>821.24400631088702</v>
      </c>
      <c r="AJ30" s="61">
        <v>798.68948964557001</v>
      </c>
      <c r="AK30" s="61">
        <v>720.43701854379026</v>
      </c>
      <c r="AL30" s="61">
        <v>696.20979562345678</v>
      </c>
      <c r="AM30" s="61">
        <v>701.28721721958391</v>
      </c>
      <c r="AN30" s="61">
        <v>571.11150164645164</v>
      </c>
      <c r="AO30" s="61">
        <v>669.5347746110715</v>
      </c>
      <c r="AP30" s="61">
        <v>651.3364050196775</v>
      </c>
      <c r="AQ30" s="61">
        <v>624.08060902900002</v>
      </c>
      <c r="AR30" s="61">
        <v>680.91413509612903</v>
      </c>
      <c r="AS30" s="61">
        <v>787.84084422700016</v>
      </c>
      <c r="AT30" s="61">
        <v>1088.9239649412903</v>
      </c>
      <c r="AU30" s="61">
        <v>1156.1705555193548</v>
      </c>
      <c r="AV30" s="61">
        <v>1221.1397749773334</v>
      </c>
      <c r="AW30" s="61">
        <v>1192.3811945864518</v>
      </c>
      <c r="AX30" s="61">
        <v>973.4518793650002</v>
      </c>
      <c r="AY30" s="61">
        <v>1291.2817612322581</v>
      </c>
      <c r="AZ30" s="61">
        <v>1430.574270315484</v>
      </c>
      <c r="BA30" s="61">
        <v>1429.83366093</v>
      </c>
      <c r="BB30" s="61">
        <v>1357.6439233654837</v>
      </c>
      <c r="BC30" s="61">
        <v>1310.6590764816665</v>
      </c>
      <c r="BD30" s="61">
        <v>1296.1719870587096</v>
      </c>
      <c r="BE30" s="61">
        <v>1148.7461584806665</v>
      </c>
      <c r="BF30" s="61">
        <v>1234.53245775</v>
      </c>
      <c r="BG30" s="61">
        <v>1157.7827758503224</v>
      </c>
      <c r="BH30" s="61">
        <v>1185.9881234906668</v>
      </c>
      <c r="BI30" s="61">
        <v>1215.7967369367743</v>
      </c>
      <c r="BJ30" s="61">
        <v>1212.5755696813333</v>
      </c>
      <c r="BK30" s="61">
        <v>1217.1184086251612</v>
      </c>
      <c r="BL30" s="61">
        <v>1199.2788842883874</v>
      </c>
      <c r="BM30" s="61">
        <v>1268.0492827875</v>
      </c>
      <c r="BN30" s="61">
        <v>1230.9344835329032</v>
      </c>
      <c r="BO30" s="61">
        <v>1251.9961152149999</v>
      </c>
      <c r="BP30" s="61">
        <v>1246.8578476877419</v>
      </c>
      <c r="BQ30" s="61">
        <v>1406.1532781653332</v>
      </c>
      <c r="BR30" s="61">
        <v>1540.5948152470969</v>
      </c>
      <c r="BS30" s="61">
        <v>1543.2395789035484</v>
      </c>
      <c r="BT30" s="61">
        <v>1493.3931525256671</v>
      </c>
      <c r="BU30" s="61">
        <v>577.30452973129036</v>
      </c>
      <c r="BV30" s="61">
        <v>427.50035491133343</v>
      </c>
      <c r="BW30" s="61">
        <v>357.29529471225811</v>
      </c>
      <c r="BX30" s="61">
        <v>358.31708449161277</v>
      </c>
      <c r="BY30" s="61">
        <v>316.32465352321429</v>
      </c>
      <c r="BZ30" s="61">
        <v>507.10968399360854</v>
      </c>
    </row>
    <row r="31" spans="1:78" s="62" customFormat="1" outlineLevel="1">
      <c r="A31" s="205"/>
      <c r="B31" s="205"/>
      <c r="C31" s="59" t="str">
        <f>IF(Sumário!$A$1=FALSE,'PT-ENG'!W41,'PT-ENG'!X41)</f>
        <v>Areia Branca</v>
      </c>
      <c r="D31" s="61">
        <v>11.36479798071613</v>
      </c>
      <c r="E31" s="61">
        <v>10.721232737399999</v>
      </c>
      <c r="F31" s="61">
        <v>9.3049481038161304</v>
      </c>
      <c r="G31" s="61">
        <v>9.6617289191233322</v>
      </c>
      <c r="H31" s="61">
        <v>9.57277430052903</v>
      </c>
      <c r="I31" s="61">
        <v>12.100873208453335</v>
      </c>
      <c r="J31" s="61">
        <v>10.076612429180644</v>
      </c>
      <c r="K31" s="61">
        <v>10.031753910054839</v>
      </c>
      <c r="L31" s="61">
        <v>8.7678232185266687</v>
      </c>
      <c r="M31" s="61">
        <v>8.7573308685935487</v>
      </c>
      <c r="N31" s="61">
        <v>9.3453934081900005</v>
      </c>
      <c r="O31" s="61">
        <v>10.84180027921613</v>
      </c>
      <c r="P31" s="61">
        <v>9.3596653928741933</v>
      </c>
      <c r="Q31" s="61">
        <v>8.6582154918928591</v>
      </c>
      <c r="R31" s="61">
        <v>8.216709525267742</v>
      </c>
      <c r="S31" s="61">
        <v>8.1690542725600004</v>
      </c>
      <c r="T31" s="61">
        <v>5.7386177179322573</v>
      </c>
      <c r="U31" s="61">
        <v>4.2440325246733348</v>
      </c>
      <c r="V31" s="61">
        <v>4.0421423385580644</v>
      </c>
      <c r="W31" s="61">
        <v>3.8756936762483876</v>
      </c>
      <c r="X31" s="61">
        <v>3.7246745265600003</v>
      </c>
      <c r="Y31" s="61">
        <v>3.6994471131354842</v>
      </c>
      <c r="Z31" s="61">
        <v>3.6142317527699999</v>
      </c>
      <c r="AA31" s="61">
        <v>3.6864779307096773</v>
      </c>
      <c r="AB31" s="61">
        <v>3.7238049096032264</v>
      </c>
      <c r="AC31" s="61">
        <v>3.7598821873071429</v>
      </c>
      <c r="AD31" s="61">
        <v>3.3996910003032257</v>
      </c>
      <c r="AE31" s="61">
        <v>3.8013032817899997</v>
      </c>
      <c r="AF31" s="61">
        <v>3.742631731212902</v>
      </c>
      <c r="AG31" s="61">
        <v>3.3704806492366663</v>
      </c>
      <c r="AH31" s="61">
        <v>3.3044754507290328</v>
      </c>
      <c r="AI31" s="61">
        <v>3.2610980804096776</v>
      </c>
      <c r="AJ31" s="61">
        <v>4.0099928877800002</v>
      </c>
      <c r="AK31" s="61">
        <v>6.7708343790903225</v>
      </c>
      <c r="AL31" s="61">
        <v>11.632213175543333</v>
      </c>
      <c r="AM31" s="61">
        <v>4.7485387258322582</v>
      </c>
      <c r="AN31" s="61">
        <v>6.0372031145161298</v>
      </c>
      <c r="AO31" s="61">
        <v>6.3895484157142857</v>
      </c>
      <c r="AP31" s="61">
        <v>5.2103974451612904</v>
      </c>
      <c r="AQ31" s="61">
        <v>5.2238968653333337</v>
      </c>
      <c r="AR31" s="61">
        <v>3.8940010812903232</v>
      </c>
      <c r="AS31" s="61">
        <v>4.4825379266666667</v>
      </c>
      <c r="AT31" s="61">
        <v>5.5699311006451619</v>
      </c>
      <c r="AU31" s="61">
        <v>5.9183054158064525</v>
      </c>
      <c r="AV31" s="61">
        <v>5.5966729380000002</v>
      </c>
      <c r="AW31" s="61">
        <v>5.7456399864516134</v>
      </c>
      <c r="AX31" s="61">
        <v>3.939936984</v>
      </c>
      <c r="AY31" s="61">
        <v>2.5916046170967739</v>
      </c>
      <c r="AZ31" s="61">
        <v>3.0434564516129035</v>
      </c>
      <c r="BA31" s="61">
        <v>3.98708887</v>
      </c>
      <c r="BB31" s="61">
        <v>2.6833141048387095</v>
      </c>
      <c r="BC31" s="61">
        <v>2.6836522666666669</v>
      </c>
      <c r="BD31" s="61">
        <v>1.9110877545161296</v>
      </c>
      <c r="BE31" s="61">
        <v>1.871218475</v>
      </c>
      <c r="BF31" s="61">
        <v>1.9291455961290322</v>
      </c>
      <c r="BG31" s="61">
        <v>1.8443346096774191</v>
      </c>
      <c r="BH31" s="61">
        <v>1.7156505076666668</v>
      </c>
      <c r="BI31" s="61">
        <v>1.8132913538709681</v>
      </c>
      <c r="BJ31" s="61">
        <v>1.4927815733333332</v>
      </c>
      <c r="BK31" s="61">
        <v>0.89457329967741928</v>
      </c>
      <c r="BL31" s="61">
        <v>0.6821400393548388</v>
      </c>
      <c r="BM31" s="61">
        <v>0.60022758285714284</v>
      </c>
      <c r="BN31" s="61">
        <v>0.60787970193548391</v>
      </c>
      <c r="BO31" s="61">
        <v>0.61577239900000003</v>
      </c>
      <c r="BP31" s="61">
        <v>0.64825622419354834</v>
      </c>
      <c r="BQ31" s="61">
        <v>0.64806009033333334</v>
      </c>
      <c r="BR31" s="61">
        <v>0.60564783387096777</v>
      </c>
      <c r="BS31" s="61">
        <v>0.63344473612903229</v>
      </c>
      <c r="BT31" s="61">
        <v>0.63170658433333327</v>
      </c>
      <c r="BU31" s="61">
        <v>6.0057540645161278E-2</v>
      </c>
      <c r="BV31" s="61">
        <v>0</v>
      </c>
      <c r="BW31" s="61">
        <v>0</v>
      </c>
      <c r="BX31" s="61">
        <v>0</v>
      </c>
      <c r="BY31" s="61">
        <v>0</v>
      </c>
      <c r="BZ31" s="61">
        <v>0</v>
      </c>
    </row>
    <row r="32" spans="1:78" s="62" customFormat="1" outlineLevel="1">
      <c r="A32" s="205"/>
      <c r="B32" s="205"/>
      <c r="C32" s="59" t="str">
        <f>IF(Sumário!$A$1=FALSE,'PT-ENG'!W42,'PT-ENG'!X42)</f>
        <v>Fazenda Belém</v>
      </c>
      <c r="D32" s="61">
        <v>4.7942818763000012</v>
      </c>
      <c r="E32" s="61">
        <v>6.8069581782000004</v>
      </c>
      <c r="F32" s="61">
        <v>6.4927841976709653</v>
      </c>
      <c r="G32" s="61">
        <v>6.2165169406733325</v>
      </c>
      <c r="H32" s="61">
        <v>6.1898141948258036</v>
      </c>
      <c r="I32" s="61">
        <v>6.1410413172766631</v>
      </c>
      <c r="J32" s="61">
        <v>5.9983767260774181</v>
      </c>
      <c r="K32" s="61">
        <v>5.6373436610483871</v>
      </c>
      <c r="L32" s="61">
        <v>6.0178616782366676</v>
      </c>
      <c r="M32" s="61">
        <v>6.0226168422290343</v>
      </c>
      <c r="N32" s="61">
        <v>5.7953890019333354</v>
      </c>
      <c r="O32" s="61">
        <v>5.9614291647548372</v>
      </c>
      <c r="P32" s="61">
        <v>5.5454556238612875</v>
      </c>
      <c r="Q32" s="61">
        <v>6.265987344624997</v>
      </c>
      <c r="R32" s="61">
        <v>5.5479005338774199</v>
      </c>
      <c r="S32" s="61">
        <v>5.5696665904633322</v>
      </c>
      <c r="T32" s="61">
        <v>5.6186933599129025</v>
      </c>
      <c r="U32" s="61">
        <v>5.5017408356700006</v>
      </c>
      <c r="V32" s="61">
        <v>5.7847362280290309</v>
      </c>
      <c r="W32" s="61">
        <v>5.6556916455096777</v>
      </c>
      <c r="X32" s="61">
        <v>5.2177580107733332</v>
      </c>
      <c r="Y32" s="61">
        <v>4.6619463028709687</v>
      </c>
      <c r="Z32" s="61">
        <v>4.8820876238999995</v>
      </c>
      <c r="AA32" s="61">
        <v>4.6899927685580645</v>
      </c>
      <c r="AB32" s="61">
        <v>4.2972773218677416</v>
      </c>
      <c r="AC32" s="61">
        <v>4.3992481128892864</v>
      </c>
      <c r="AD32" s="61">
        <v>4.7968059161838701</v>
      </c>
      <c r="AE32" s="61">
        <v>4.9744241313033326</v>
      </c>
      <c r="AF32" s="61">
        <v>4.7574661980903228</v>
      </c>
      <c r="AG32" s="61">
        <v>4.4398489861966661</v>
      </c>
      <c r="AH32" s="61">
        <v>4.9400817010709686</v>
      </c>
      <c r="AI32" s="61">
        <v>5.5210734797419345</v>
      </c>
      <c r="AJ32" s="61">
        <v>5.3411410203366678</v>
      </c>
      <c r="AK32" s="61">
        <v>5.318557829509678</v>
      </c>
      <c r="AL32" s="61">
        <v>5.1853382334300013</v>
      </c>
      <c r="AM32" s="61">
        <v>5.1721959797806454</v>
      </c>
      <c r="AN32" s="61">
        <v>5.0653260209677438</v>
      </c>
      <c r="AO32" s="61">
        <v>5.0976663689285742</v>
      </c>
      <c r="AP32" s="61">
        <v>5.6376987309677435</v>
      </c>
      <c r="AQ32" s="61">
        <v>5.3578698183333344</v>
      </c>
      <c r="AR32" s="61">
        <v>6.1544776364516114</v>
      </c>
      <c r="AS32" s="61">
        <v>6.0612802366666658</v>
      </c>
      <c r="AT32" s="61">
        <v>5.8890882338709636</v>
      </c>
      <c r="AU32" s="61">
        <v>5.9290589619354837</v>
      </c>
      <c r="AV32" s="61">
        <v>6.2728275129999993</v>
      </c>
      <c r="AW32" s="61">
        <v>6.3141576516129039</v>
      </c>
      <c r="AX32" s="61">
        <v>6.3692712663333326</v>
      </c>
      <c r="AY32" s="61">
        <v>6.4253452606451615</v>
      </c>
      <c r="AZ32" s="61">
        <v>6.4742434609677435</v>
      </c>
      <c r="BA32" s="61">
        <v>6.3930496400000001</v>
      </c>
      <c r="BB32" s="61">
        <v>6.0792028135483864</v>
      </c>
      <c r="BC32" s="61">
        <v>6.260038232666667</v>
      </c>
      <c r="BD32" s="61">
        <v>6.329172036774195</v>
      </c>
      <c r="BE32" s="61">
        <v>5.8421851883333344</v>
      </c>
      <c r="BF32" s="61">
        <v>5.7216981290322568</v>
      </c>
      <c r="BG32" s="61">
        <v>5.5104822512903242</v>
      </c>
      <c r="BH32" s="61">
        <v>5.9623205593333353</v>
      </c>
      <c r="BI32" s="61">
        <v>6.5556051967741924</v>
      </c>
      <c r="BJ32" s="61">
        <v>6.0906326833333324</v>
      </c>
      <c r="BK32" s="61">
        <v>6.1173474677419373</v>
      </c>
      <c r="BL32" s="61">
        <v>5.7549732529032269</v>
      </c>
      <c r="BM32" s="61">
        <v>5.9061315899999984</v>
      </c>
      <c r="BN32" s="61">
        <v>5.5581630690322577</v>
      </c>
      <c r="BO32" s="61">
        <v>5.7568534326666674</v>
      </c>
      <c r="BP32" s="61">
        <v>6.5042722312903232</v>
      </c>
      <c r="BQ32" s="61">
        <v>7.1305479366666624</v>
      </c>
      <c r="BR32" s="61">
        <v>7.1257460387096785</v>
      </c>
      <c r="BS32" s="61">
        <v>6.3652877200000004</v>
      </c>
      <c r="BT32" s="61">
        <v>5.770900675</v>
      </c>
      <c r="BU32" s="61">
        <v>9.434714999999988E-2</v>
      </c>
      <c r="BV32" s="61">
        <v>0</v>
      </c>
      <c r="BW32" s="61">
        <v>0</v>
      </c>
      <c r="BX32" s="61">
        <v>0</v>
      </c>
      <c r="BY32" s="61">
        <v>0</v>
      </c>
      <c r="BZ32" s="61">
        <v>0</v>
      </c>
    </row>
    <row r="33" spans="1:78" s="56" customFormat="1">
      <c r="A33"/>
      <c r="B33"/>
      <c r="C33" s="57" t="str">
        <f>IF(Sumário!$A$1=FALSE,'PT-ENG'!W43,'PT-ENG'!X43)</f>
        <v>Recôncavo</v>
      </c>
      <c r="D33" s="58">
        <f t="shared" ref="D33:AI33" si="27">SUM(D34:D35)</f>
        <v>3502.5959257902286</v>
      </c>
      <c r="E33" s="58">
        <f t="shared" si="27"/>
        <v>3475.7615726066006</v>
      </c>
      <c r="F33" s="58">
        <f t="shared" si="27"/>
        <v>3370.7159517050909</v>
      </c>
      <c r="G33" s="58">
        <f t="shared" si="27"/>
        <v>3306.2654504430466</v>
      </c>
      <c r="H33" s="58">
        <f t="shared" si="27"/>
        <v>3250.4895286039423</v>
      </c>
      <c r="I33" s="58">
        <f t="shared" si="27"/>
        <v>2971.0258170143566</v>
      </c>
      <c r="J33" s="58">
        <f t="shared" si="27"/>
        <v>2873.5154291119134</v>
      </c>
      <c r="K33" s="58">
        <f t="shared" si="27"/>
        <v>2933.6971326354451</v>
      </c>
      <c r="L33" s="58">
        <f t="shared" si="27"/>
        <v>3028.3167107412096</v>
      </c>
      <c r="M33" s="58">
        <f t="shared" si="27"/>
        <v>2814.8430872361391</v>
      </c>
      <c r="N33" s="58">
        <f t="shared" si="27"/>
        <v>3041.2682513997165</v>
      </c>
      <c r="O33" s="58">
        <f t="shared" si="27"/>
        <v>3324.393183072023</v>
      </c>
      <c r="P33" s="58">
        <f t="shared" si="27"/>
        <v>3179.9246777463936</v>
      </c>
      <c r="Q33" s="58">
        <f t="shared" si="27"/>
        <v>3190.5851359917642</v>
      </c>
      <c r="R33" s="58">
        <f t="shared" si="27"/>
        <v>3355.6029118884358</v>
      </c>
      <c r="S33" s="58">
        <f t="shared" si="27"/>
        <v>3566.8877763340838</v>
      </c>
      <c r="T33" s="58">
        <f t="shared" si="27"/>
        <v>3378.233792325374</v>
      </c>
      <c r="U33" s="58">
        <f t="shared" si="27"/>
        <v>3173.3799888192198</v>
      </c>
      <c r="V33" s="58">
        <f t="shared" si="27"/>
        <v>3088.8410484181386</v>
      </c>
      <c r="W33" s="58">
        <f t="shared" si="27"/>
        <v>2729.6043693568745</v>
      </c>
      <c r="X33" s="58">
        <f t="shared" si="27"/>
        <v>2986.2797237539339</v>
      </c>
      <c r="Y33" s="58">
        <f t="shared" si="27"/>
        <v>3279.6392898631384</v>
      </c>
      <c r="Z33" s="58">
        <f t="shared" si="27"/>
        <v>3072.0382073868436</v>
      </c>
      <c r="AA33" s="58">
        <f t="shared" si="27"/>
        <v>2980.4725565755321</v>
      </c>
      <c r="AB33" s="58">
        <f t="shared" si="27"/>
        <v>3044.1708259140228</v>
      </c>
      <c r="AC33" s="58">
        <f t="shared" si="27"/>
        <v>2906.5201249932184</v>
      </c>
      <c r="AD33" s="58">
        <f t="shared" si="27"/>
        <v>2896.945099187084</v>
      </c>
      <c r="AE33" s="58">
        <f t="shared" si="27"/>
        <v>2827.7109614507167</v>
      </c>
      <c r="AF33" s="58">
        <f t="shared" si="27"/>
        <v>2554.8163218792774</v>
      </c>
      <c r="AG33" s="58">
        <f t="shared" si="27"/>
        <v>2568.5140511713098</v>
      </c>
      <c r="AH33" s="58">
        <f t="shared" si="27"/>
        <v>2649.3087705482194</v>
      </c>
      <c r="AI33" s="58">
        <f t="shared" si="27"/>
        <v>3114.1016862422521</v>
      </c>
      <c r="AJ33" s="58">
        <f t="shared" ref="AJ33:BM33" si="28">SUM(AJ34:AJ35)</f>
        <v>3615.74147699487</v>
      </c>
      <c r="AK33" s="58">
        <f t="shared" si="28"/>
        <v>3106.9111977689327</v>
      </c>
      <c r="AL33" s="58">
        <f t="shared" si="28"/>
        <v>2669.6307496562331</v>
      </c>
      <c r="AM33" s="58">
        <f t="shared" si="28"/>
        <v>4168.3321082015318</v>
      </c>
      <c r="AN33" s="58">
        <f t="shared" si="28"/>
        <v>4236.8259579577425</v>
      </c>
      <c r="AO33" s="58">
        <f t="shared" si="28"/>
        <v>3759.7788547142864</v>
      </c>
      <c r="AP33" s="58">
        <f t="shared" si="28"/>
        <v>3693.7325164048393</v>
      </c>
      <c r="AQ33" s="58">
        <f t="shared" si="28"/>
        <v>3964.5903136156667</v>
      </c>
      <c r="AR33" s="58">
        <f t="shared" si="28"/>
        <v>4618.518816968709</v>
      </c>
      <c r="AS33" s="58">
        <f t="shared" si="28"/>
        <v>4591.7988451576675</v>
      </c>
      <c r="AT33" s="58">
        <f t="shared" si="28"/>
        <v>4360.8973297380644</v>
      </c>
      <c r="AU33" s="58">
        <f t="shared" si="28"/>
        <v>4118.549935952582</v>
      </c>
      <c r="AV33" s="58">
        <f t="shared" si="28"/>
        <v>4255.8674311693339</v>
      </c>
      <c r="AW33" s="58">
        <f t="shared" si="28"/>
        <v>5368.9909463693548</v>
      </c>
      <c r="AX33" s="58">
        <f t="shared" si="28"/>
        <v>5539.6459563143335</v>
      </c>
      <c r="AY33" s="58">
        <f t="shared" si="28"/>
        <v>5183.6428252893547</v>
      </c>
      <c r="AZ33" s="58">
        <f t="shared" si="28"/>
        <v>5217.896116063871</v>
      </c>
      <c r="BA33" s="58">
        <f t="shared" si="28"/>
        <v>5407.1715903100003</v>
      </c>
      <c r="BB33" s="58">
        <f t="shared" si="28"/>
        <v>5545.077423672903</v>
      </c>
      <c r="BC33" s="58">
        <f t="shared" si="28"/>
        <v>5654.3611883769991</v>
      </c>
      <c r="BD33" s="58">
        <f t="shared" si="28"/>
        <v>5086.1053213396772</v>
      </c>
      <c r="BE33" s="58">
        <f t="shared" si="28"/>
        <v>5269.8659417183335</v>
      </c>
      <c r="BF33" s="58">
        <f t="shared" si="28"/>
        <v>5293.7345871019352</v>
      </c>
      <c r="BG33" s="58">
        <f t="shared" si="28"/>
        <v>5349.343406003225</v>
      </c>
      <c r="BH33" s="58">
        <f t="shared" si="28"/>
        <v>5837.8567507516673</v>
      </c>
      <c r="BI33" s="58">
        <f t="shared" si="28"/>
        <v>5592.4238669993538</v>
      </c>
      <c r="BJ33" s="58">
        <f t="shared" si="28"/>
        <v>6127.2733425073329</v>
      </c>
      <c r="BK33" s="58">
        <f t="shared" si="28"/>
        <v>6143.9125817254844</v>
      </c>
      <c r="BL33" s="58">
        <f t="shared" si="28"/>
        <v>5634.029539869678</v>
      </c>
      <c r="BM33" s="58">
        <f t="shared" si="28"/>
        <v>6240.873930383571</v>
      </c>
      <c r="BN33" s="58">
        <f t="shared" ref="BN33:BW33" si="29">SUM(BN34:BN35)</f>
        <v>6252.1995738622581</v>
      </c>
      <c r="BO33" s="58">
        <f t="shared" si="29"/>
        <v>6059.2878345189993</v>
      </c>
      <c r="BP33" s="58">
        <f t="shared" si="29"/>
        <v>6088.3427190667753</v>
      </c>
      <c r="BQ33" s="58">
        <f t="shared" si="29"/>
        <v>6045.3699526113342</v>
      </c>
      <c r="BR33" s="58">
        <f t="shared" si="29"/>
        <v>6262.0711263116127</v>
      </c>
      <c r="BS33" s="58">
        <f t="shared" si="29"/>
        <v>6438.5317458616119</v>
      </c>
      <c r="BT33" s="58">
        <f t="shared" si="29"/>
        <v>6585.638843390333</v>
      </c>
      <c r="BU33" s="58">
        <f t="shared" si="29"/>
        <v>6480.2410991483885</v>
      </c>
      <c r="BV33" s="58">
        <f t="shared" si="29"/>
        <v>6238.4595718393321</v>
      </c>
      <c r="BW33" s="58">
        <f t="shared" si="29"/>
        <v>6320.2894047745167</v>
      </c>
      <c r="BX33" s="58">
        <f t="shared" ref="BX33:BY33" si="30">SUM(BX34:BX35)</f>
        <v>5767.1271947941941</v>
      </c>
      <c r="BY33" s="58">
        <f t="shared" si="30"/>
        <v>5904.8522875732142</v>
      </c>
      <c r="BZ33" s="58">
        <f t="shared" ref="BZ33" si="31">SUM(BZ34:BZ35)</f>
        <v>5824.7055358138714</v>
      </c>
    </row>
    <row r="34" spans="1:78" s="62" customFormat="1" outlineLevel="1">
      <c r="A34" s="205"/>
      <c r="B34" s="205"/>
      <c r="C34" s="59" t="str">
        <f>IF(Sumário!$A$1=FALSE,'PT-ENG'!W44,'PT-ENG'!X44)</f>
        <v>Rio Ventura</v>
      </c>
      <c r="D34" s="61">
        <v>203.23356102977419</v>
      </c>
      <c r="E34" s="61">
        <v>156.49480409329999</v>
      </c>
      <c r="F34" s="61">
        <v>180.41388078634517</v>
      </c>
      <c r="G34" s="61">
        <v>213.65089490142</v>
      </c>
      <c r="H34" s="61">
        <v>234.86847491527422</v>
      </c>
      <c r="I34" s="61">
        <v>244.28077472324335</v>
      </c>
      <c r="J34" s="61">
        <v>239.64435402489684</v>
      </c>
      <c r="K34" s="61">
        <v>299.96584147428069</v>
      </c>
      <c r="L34" s="61">
        <v>328.33225424063329</v>
      </c>
      <c r="M34" s="61">
        <v>160.46200897785164</v>
      </c>
      <c r="N34" s="61">
        <v>121.42837353151</v>
      </c>
      <c r="O34" s="61">
        <v>192.31854736215809</v>
      </c>
      <c r="P34" s="61">
        <v>94.288547231538715</v>
      </c>
      <c r="Q34" s="61">
        <v>145.82332119679648</v>
      </c>
      <c r="R34" s="61">
        <v>221.10629759231935</v>
      </c>
      <c r="S34" s="61">
        <v>301.89012153039664</v>
      </c>
      <c r="T34" s="61">
        <v>377.46478988880966</v>
      </c>
      <c r="U34" s="61">
        <v>393.59431852763663</v>
      </c>
      <c r="V34" s="61">
        <v>287.01277719384194</v>
      </c>
      <c r="W34" s="61">
        <v>100.18889016736775</v>
      </c>
      <c r="X34" s="61">
        <v>135.51807417894668</v>
      </c>
      <c r="Y34" s="61">
        <v>308.92727870634519</v>
      </c>
      <c r="Z34" s="61">
        <v>281.2423337136334</v>
      </c>
      <c r="AA34" s="61">
        <v>151.53734075766451</v>
      </c>
      <c r="AB34" s="61">
        <v>125.25436938997748</v>
      </c>
      <c r="AC34" s="61">
        <v>126.72754789122502</v>
      </c>
      <c r="AD34" s="61">
        <v>125.124572059229</v>
      </c>
      <c r="AE34" s="61">
        <v>128.08781679577999</v>
      </c>
      <c r="AF34" s="61">
        <v>118.30789916803548</v>
      </c>
      <c r="AG34" s="61">
        <v>118.49453358907667</v>
      </c>
      <c r="AH34" s="61">
        <v>134.70373964727739</v>
      </c>
      <c r="AI34" s="61">
        <v>442.01129083007413</v>
      </c>
      <c r="AJ34" s="61">
        <v>1014.4688185121302</v>
      </c>
      <c r="AK34" s="61">
        <v>1168.5256577079483</v>
      </c>
      <c r="AL34" s="61">
        <v>1524.4711624405597</v>
      </c>
      <c r="AM34" s="61">
        <v>1563.0674988466517</v>
      </c>
      <c r="AN34" s="61">
        <v>1637.7285539741936</v>
      </c>
      <c r="AO34" s="61">
        <v>1508.4849076639289</v>
      </c>
      <c r="AP34" s="61">
        <v>1309.1862126400001</v>
      </c>
      <c r="AQ34" s="61">
        <v>1364.8401288026666</v>
      </c>
      <c r="AR34" s="61">
        <v>1976.1684185861288</v>
      </c>
      <c r="AS34" s="61">
        <v>1952.9312836530003</v>
      </c>
      <c r="AT34" s="63">
        <v>1961.0170778845161</v>
      </c>
      <c r="AU34" s="63">
        <v>1816.559823202904</v>
      </c>
      <c r="AV34" s="61">
        <v>1719.7724298200003</v>
      </c>
      <c r="AW34" s="61">
        <v>2502.084186131935</v>
      </c>
      <c r="AX34" s="61">
        <v>2587.6919900620001</v>
      </c>
      <c r="AY34" s="61">
        <v>2133.9160417977419</v>
      </c>
      <c r="AZ34" s="61">
        <v>2040.9199835651611</v>
      </c>
      <c r="BA34" s="61">
        <v>2198.2311191500003</v>
      </c>
      <c r="BB34" s="61">
        <v>2276.1872831587098</v>
      </c>
      <c r="BC34" s="61">
        <v>2452.3478584819995</v>
      </c>
      <c r="BD34" s="61">
        <v>1936.2697189909677</v>
      </c>
      <c r="BE34" s="61">
        <v>2259.0060178730005</v>
      </c>
      <c r="BF34" s="61">
        <v>2547.6404683735477</v>
      </c>
      <c r="BG34" s="61">
        <v>2468.9151774425804</v>
      </c>
      <c r="BH34" s="61">
        <v>2866.5289117373336</v>
      </c>
      <c r="BI34" s="61">
        <v>2677.5364071109675</v>
      </c>
      <c r="BJ34" s="61">
        <v>2629.2428942426668</v>
      </c>
      <c r="BK34" s="61">
        <v>2513.6679871809679</v>
      </c>
      <c r="BL34" s="61">
        <v>2250.3312945283874</v>
      </c>
      <c r="BM34" s="61">
        <v>2392.6650644267852</v>
      </c>
      <c r="BN34" s="61">
        <v>2342.5184020361289</v>
      </c>
      <c r="BO34" s="61">
        <v>2270.0519725346662</v>
      </c>
      <c r="BP34" s="61">
        <v>2236.5669583803233</v>
      </c>
      <c r="BQ34" s="61">
        <v>2104.7079631786669</v>
      </c>
      <c r="BR34" s="61">
        <v>2119.4912755996775</v>
      </c>
      <c r="BS34" s="61">
        <v>2081.7540387764516</v>
      </c>
      <c r="BT34" s="61">
        <v>2271.294210009667</v>
      </c>
      <c r="BU34" s="61">
        <v>2125.0435546529038</v>
      </c>
      <c r="BV34" s="61">
        <v>1982.8867134383331</v>
      </c>
      <c r="BW34" s="61">
        <v>1877.224026167419</v>
      </c>
      <c r="BX34" s="61">
        <v>1585.4900587474194</v>
      </c>
      <c r="BY34" s="61">
        <v>1612.8883406735717</v>
      </c>
      <c r="BZ34" s="61">
        <v>1655.9892926838711</v>
      </c>
    </row>
    <row r="35" spans="1:78" s="62" customFormat="1" outlineLevel="1">
      <c r="A35" s="205"/>
      <c r="B35" s="205"/>
      <c r="C35" s="59" t="str">
        <f>IF(Sumário!$A$1=FALSE,'PT-ENG'!W45,'PT-ENG'!X45)</f>
        <v>Recôncavo</v>
      </c>
      <c r="D35" s="61">
        <v>3299.3623647604545</v>
      </c>
      <c r="E35" s="61">
        <v>3319.2667685133006</v>
      </c>
      <c r="F35" s="61">
        <v>3190.3020709187458</v>
      </c>
      <c r="G35" s="61">
        <v>3092.6145555416265</v>
      </c>
      <c r="H35" s="61">
        <v>3015.6210536886679</v>
      </c>
      <c r="I35" s="61">
        <v>2726.7450422911134</v>
      </c>
      <c r="J35" s="61">
        <v>2633.8710750870164</v>
      </c>
      <c r="K35" s="61">
        <v>2633.7312911611643</v>
      </c>
      <c r="L35" s="61">
        <v>2699.9844565005765</v>
      </c>
      <c r="M35" s="61">
        <v>2654.3810782582873</v>
      </c>
      <c r="N35" s="61">
        <v>2919.8398778682067</v>
      </c>
      <c r="O35" s="61">
        <v>3132.0746357098651</v>
      </c>
      <c r="P35" s="61">
        <v>3085.6361305148548</v>
      </c>
      <c r="Q35" s="61">
        <v>3044.7618147949679</v>
      </c>
      <c r="R35" s="61">
        <v>3134.4966142961166</v>
      </c>
      <c r="S35" s="61">
        <v>3264.9976548036871</v>
      </c>
      <c r="T35" s="61">
        <v>3000.7690024365643</v>
      </c>
      <c r="U35" s="61">
        <v>2779.7856702915833</v>
      </c>
      <c r="V35" s="61">
        <v>2801.8282712242967</v>
      </c>
      <c r="W35" s="61">
        <v>2629.4154791895066</v>
      </c>
      <c r="X35" s="61">
        <v>2850.7616495749871</v>
      </c>
      <c r="Y35" s="61">
        <v>2970.7120111567933</v>
      </c>
      <c r="Z35" s="61">
        <v>2790.7958736732103</v>
      </c>
      <c r="AA35" s="61">
        <v>2828.9352158178676</v>
      </c>
      <c r="AB35" s="61">
        <v>2918.9164565240453</v>
      </c>
      <c r="AC35" s="61">
        <v>2779.7925771019932</v>
      </c>
      <c r="AD35" s="61">
        <v>2771.8205271278548</v>
      </c>
      <c r="AE35" s="61">
        <v>2699.6231446549368</v>
      </c>
      <c r="AF35" s="61">
        <v>2436.508422711242</v>
      </c>
      <c r="AG35" s="61">
        <v>2450.0195175822332</v>
      </c>
      <c r="AH35" s="61">
        <v>2514.605030900942</v>
      </c>
      <c r="AI35" s="61">
        <v>2672.0903954121777</v>
      </c>
      <c r="AJ35" s="61">
        <v>2601.2726584827401</v>
      </c>
      <c r="AK35" s="61">
        <v>1938.3855400609841</v>
      </c>
      <c r="AL35" s="61">
        <v>1145.1595872156731</v>
      </c>
      <c r="AM35" s="61">
        <v>2605.2646093548806</v>
      </c>
      <c r="AN35" s="61">
        <v>2599.0974039835487</v>
      </c>
      <c r="AO35" s="61">
        <v>2251.2939470503575</v>
      </c>
      <c r="AP35" s="61">
        <v>2384.5463037648392</v>
      </c>
      <c r="AQ35" s="61">
        <v>2599.750184813</v>
      </c>
      <c r="AR35" s="61">
        <v>2642.3503983825804</v>
      </c>
      <c r="AS35" s="61">
        <v>2638.8675615046668</v>
      </c>
      <c r="AT35" s="63">
        <v>2399.8802518535481</v>
      </c>
      <c r="AU35" s="63">
        <v>2301.9901127496778</v>
      </c>
      <c r="AV35" s="61">
        <v>2536.0950013493334</v>
      </c>
      <c r="AW35" s="61">
        <v>2866.9067602374198</v>
      </c>
      <c r="AX35" s="61">
        <v>2951.9539662523334</v>
      </c>
      <c r="AY35" s="61">
        <v>3049.7267834916129</v>
      </c>
      <c r="AZ35" s="61">
        <v>3176.9761324987098</v>
      </c>
      <c r="BA35" s="61">
        <v>3208.94047116</v>
      </c>
      <c r="BB35" s="61">
        <v>3268.8901405141937</v>
      </c>
      <c r="BC35" s="61">
        <v>3202.013329895</v>
      </c>
      <c r="BD35" s="61">
        <v>3149.8356023487095</v>
      </c>
      <c r="BE35" s="61">
        <v>3010.8599238453335</v>
      </c>
      <c r="BF35" s="61">
        <v>2746.0941187283875</v>
      </c>
      <c r="BG35" s="61">
        <v>2880.428228560645</v>
      </c>
      <c r="BH35" s="61">
        <v>2971.3278390143341</v>
      </c>
      <c r="BI35" s="61">
        <v>2914.8874598883867</v>
      </c>
      <c r="BJ35" s="61">
        <v>3498.0304482646666</v>
      </c>
      <c r="BK35" s="61">
        <v>3630.2445945445165</v>
      </c>
      <c r="BL35" s="61">
        <v>3383.6982453412907</v>
      </c>
      <c r="BM35" s="61">
        <v>3848.2088659567858</v>
      </c>
      <c r="BN35" s="61">
        <v>3909.6811718261292</v>
      </c>
      <c r="BO35" s="61">
        <v>3789.235861984333</v>
      </c>
      <c r="BP35" s="61">
        <v>3851.775760686452</v>
      </c>
      <c r="BQ35" s="61">
        <v>3940.6619894326668</v>
      </c>
      <c r="BR35" s="61">
        <v>4142.5798507119353</v>
      </c>
      <c r="BS35" s="61">
        <v>4356.7777070851607</v>
      </c>
      <c r="BT35" s="61">
        <v>4314.344633380666</v>
      </c>
      <c r="BU35" s="61">
        <v>4355.1975444954842</v>
      </c>
      <c r="BV35" s="61">
        <v>4255.5728584009994</v>
      </c>
      <c r="BW35" s="61">
        <v>4443.065378607098</v>
      </c>
      <c r="BX35" s="61">
        <v>4181.6371360467747</v>
      </c>
      <c r="BY35" s="61">
        <v>4291.9639468996429</v>
      </c>
      <c r="BZ35" s="61">
        <v>4168.7162431300003</v>
      </c>
    </row>
    <row r="36" spans="1:78" s="202" customFormat="1" ht="15.5">
      <c r="A36" s="201"/>
      <c r="B36" s="201"/>
      <c r="C36" s="203" t="str">
        <f>IF(Sumário!$A$1=FALSE,'PT-ENG'!W46,'PT-ENG'!X46)</f>
        <v>Offshore</v>
      </c>
      <c r="D36" s="204">
        <f>SUM(D37:D42)</f>
        <v>31994.041231431696</v>
      </c>
      <c r="E36" s="204">
        <f t="shared" ref="E36:BP36" si="32">SUM(E37:E42)</f>
        <v>26474.596652890705</v>
      </c>
      <c r="F36" s="204">
        <f t="shared" si="32"/>
        <v>10422.042991523676</v>
      </c>
      <c r="G36" s="204">
        <f t="shared" si="32"/>
        <v>6610.7799477714998</v>
      </c>
      <c r="H36" s="204">
        <f t="shared" si="32"/>
        <v>10845.71558449258</v>
      </c>
      <c r="I36" s="204">
        <f t="shared" si="32"/>
        <v>27638.820471450392</v>
      </c>
      <c r="J36" s="204">
        <f t="shared" si="32"/>
        <v>24522.636135784487</v>
      </c>
      <c r="K36" s="204">
        <f t="shared" si="32"/>
        <v>24992.0941629761</v>
      </c>
      <c r="L36" s="204">
        <f t="shared" si="32"/>
        <v>31806.057024198279</v>
      </c>
      <c r="M36" s="204">
        <f t="shared" si="32"/>
        <v>33286.700611197804</v>
      </c>
      <c r="N36" s="204">
        <f t="shared" si="32"/>
        <v>35662.545817903643</v>
      </c>
      <c r="O36" s="204">
        <f t="shared" si="32"/>
        <v>32120.125999798616</v>
      </c>
      <c r="P36" s="204">
        <f t="shared" si="32"/>
        <v>28642.860735678532</v>
      </c>
      <c r="Q36" s="204">
        <f t="shared" si="32"/>
        <v>26869.49385817453</v>
      </c>
      <c r="R36" s="204">
        <f t="shared" si="32"/>
        <v>32407.79248303267</v>
      </c>
      <c r="S36" s="204">
        <f t="shared" si="32"/>
        <v>29441.273543954132</v>
      </c>
      <c r="T36" s="204">
        <f t="shared" si="32"/>
        <v>31694.706239639676</v>
      </c>
      <c r="U36" s="204">
        <f t="shared" si="32"/>
        <v>33101.938456256968</v>
      </c>
      <c r="V36" s="204">
        <f t="shared" si="32"/>
        <v>29698.391214698484</v>
      </c>
      <c r="W36" s="204">
        <f t="shared" si="32"/>
        <v>30096.466350517781</v>
      </c>
      <c r="X36" s="204">
        <f t="shared" si="32"/>
        <v>26656.788083601881</v>
      </c>
      <c r="Y36" s="204">
        <f t="shared" si="32"/>
        <v>26456.56671501587</v>
      </c>
      <c r="Z36" s="204">
        <f t="shared" si="32"/>
        <v>29193.499308119932</v>
      </c>
      <c r="AA36" s="204">
        <f t="shared" si="32"/>
        <v>23903.336005542293</v>
      </c>
      <c r="AB36" s="204">
        <f t="shared" si="32"/>
        <v>28174.379909600288</v>
      </c>
      <c r="AC36" s="204">
        <f t="shared" si="32"/>
        <v>26063.486171449058</v>
      </c>
      <c r="AD36" s="204">
        <f t="shared" si="32"/>
        <v>25372.547990286192</v>
      </c>
      <c r="AE36" s="204">
        <f t="shared" si="32"/>
        <v>24909.151975789769</v>
      </c>
      <c r="AF36" s="204">
        <f t="shared" si="32"/>
        <v>24437.750219435031</v>
      </c>
      <c r="AG36" s="204">
        <f t="shared" si="32"/>
        <v>21193.791387298152</v>
      </c>
      <c r="AH36" s="204">
        <f t="shared" si="32"/>
        <v>22986.634198639546</v>
      </c>
      <c r="AI36" s="204">
        <f t="shared" si="32"/>
        <v>23432.82591023757</v>
      </c>
      <c r="AJ36" s="204">
        <f t="shared" si="32"/>
        <v>17733.815866179189</v>
      </c>
      <c r="AK36" s="204">
        <f t="shared" si="32"/>
        <v>19237.54354269648</v>
      </c>
      <c r="AL36" s="204">
        <f t="shared" si="32"/>
        <v>16878.743754433399</v>
      </c>
      <c r="AM36" s="204">
        <f t="shared" si="32"/>
        <v>18733.47088731968</v>
      </c>
      <c r="AN36" s="204">
        <f t="shared" si="32"/>
        <v>14679.823065991937</v>
      </c>
      <c r="AO36" s="204">
        <f t="shared" si="32"/>
        <v>17423.373927582856</v>
      </c>
      <c r="AP36" s="204">
        <f t="shared" si="32"/>
        <v>18073.149995957741</v>
      </c>
      <c r="AQ36" s="204">
        <f t="shared" si="32"/>
        <v>20007.126220272668</v>
      </c>
      <c r="AR36" s="204">
        <f t="shared" si="32"/>
        <v>21086.133738400324</v>
      </c>
      <c r="AS36" s="204">
        <f t="shared" si="32"/>
        <v>18220.940525304002</v>
      </c>
      <c r="AT36" s="204">
        <f t="shared" si="32"/>
        <v>18269.52435686484</v>
      </c>
      <c r="AU36" s="204">
        <f t="shared" si="32"/>
        <v>18089.99167237258</v>
      </c>
      <c r="AV36" s="204">
        <f t="shared" si="32"/>
        <v>9560.6141432236655</v>
      </c>
      <c r="AW36" s="204">
        <f t="shared" si="32"/>
        <v>16658.625697585485</v>
      </c>
      <c r="AX36" s="204">
        <f t="shared" si="32"/>
        <v>16608.723636823666</v>
      </c>
      <c r="AY36" s="204">
        <f t="shared" si="32"/>
        <v>19291.563699648712</v>
      </c>
      <c r="AZ36" s="204">
        <f t="shared" si="32"/>
        <v>17227.113942667744</v>
      </c>
      <c r="BA36" s="204">
        <f t="shared" si="32"/>
        <v>19602.572205610002</v>
      </c>
      <c r="BB36" s="204">
        <f t="shared" si="32"/>
        <v>13682.547922560643</v>
      </c>
      <c r="BC36" s="204">
        <f t="shared" si="32"/>
        <v>5861.534321176</v>
      </c>
      <c r="BD36" s="204">
        <f t="shared" si="32"/>
        <v>6060.9650022106453</v>
      </c>
      <c r="BE36" s="204">
        <f t="shared" si="32"/>
        <v>5896.498117004001</v>
      </c>
      <c r="BF36" s="204">
        <f t="shared" si="32"/>
        <v>6287.1958738051608</v>
      </c>
      <c r="BG36" s="204">
        <f t="shared" si="32"/>
        <v>6691.5488892751619</v>
      </c>
      <c r="BH36" s="204">
        <f t="shared" si="32"/>
        <v>5551.006401476001</v>
      </c>
      <c r="BI36" s="204">
        <f t="shared" si="32"/>
        <v>5637.6885861129031</v>
      </c>
      <c r="BJ36" s="204">
        <f t="shared" si="32"/>
        <v>3161.1970755223333</v>
      </c>
      <c r="BK36" s="204">
        <f t="shared" si="32"/>
        <v>5247.4448318554842</v>
      </c>
      <c r="BL36" s="204">
        <f t="shared" si="32"/>
        <v>6963.4549408100002</v>
      </c>
      <c r="BM36" s="204">
        <f t="shared" si="32"/>
        <v>6696.2101239889289</v>
      </c>
      <c r="BN36" s="204">
        <f t="shared" si="32"/>
        <v>6660.2022294424842</v>
      </c>
      <c r="BO36" s="204">
        <f t="shared" si="32"/>
        <v>7454.4113018683329</v>
      </c>
      <c r="BP36" s="204">
        <f t="shared" si="32"/>
        <v>10657.797848415681</v>
      </c>
      <c r="BQ36" s="204">
        <f t="shared" ref="BQ36:BW36" si="33">SUM(BQ37:BQ42)</f>
        <v>13878.985512966332</v>
      </c>
      <c r="BR36" s="204">
        <f t="shared" si="33"/>
        <v>16831.782930053909</v>
      </c>
      <c r="BS36" s="204">
        <f t="shared" si="33"/>
        <v>19420.528543609034</v>
      </c>
      <c r="BT36" s="204">
        <f t="shared" si="33"/>
        <v>20266.481713435001</v>
      </c>
      <c r="BU36" s="204">
        <f t="shared" si="33"/>
        <v>18327.833736124194</v>
      </c>
      <c r="BV36" s="204">
        <f t="shared" si="33"/>
        <v>19324.801551322998</v>
      </c>
      <c r="BW36" s="204">
        <f t="shared" si="33"/>
        <v>11673.349074002257</v>
      </c>
      <c r="BX36" s="204">
        <f t="shared" ref="BX36:BY36" si="34">SUM(BX37:BX42)</f>
        <v>12472.942184737742</v>
      </c>
      <c r="BY36" s="204">
        <f t="shared" si="34"/>
        <v>17747.419322881073</v>
      </c>
      <c r="BZ36" s="204">
        <f t="shared" ref="BZ36" si="35">SUM(BZ37:BZ42)</f>
        <v>17474.006366352292</v>
      </c>
    </row>
    <row r="37" spans="1:78" s="56" customFormat="1">
      <c r="A37"/>
      <c r="B37"/>
      <c r="C37" s="57" t="str">
        <f>IF(Sumário!$A$1=FALSE,'PT-ENG'!W47,'PT-ENG'!X47)</f>
        <v>Atlanta</v>
      </c>
      <c r="D37" s="58">
        <v>1327.5638200774195</v>
      </c>
      <c r="E37" s="58">
        <v>1314.8348958000001</v>
      </c>
      <c r="F37" s="58">
        <v>336.21043131258068</v>
      </c>
      <c r="G37" s="58">
        <v>1391.7462587</v>
      </c>
      <c r="H37" s="58">
        <v>1293.1118930451614</v>
      </c>
      <c r="I37" s="58">
        <v>811.79621459300006</v>
      </c>
      <c r="J37" s="58">
        <v>815.64267688451605</v>
      </c>
      <c r="K37" s="58">
        <v>500.1979518383871</v>
      </c>
      <c r="L37" s="58">
        <v>687.24036512500004</v>
      </c>
      <c r="M37" s="58">
        <v>700.24860524193537</v>
      </c>
      <c r="N37" s="58">
        <v>315.75684841333333</v>
      </c>
      <c r="O37" s="58">
        <v>0</v>
      </c>
      <c r="P37" s="58">
        <v>8.5557647767741933</v>
      </c>
      <c r="Q37" s="58">
        <v>171.70462464571429</v>
      </c>
      <c r="R37" s="58">
        <v>511.47410001958059</v>
      </c>
      <c r="S37" s="58">
        <v>414.69136650666667</v>
      </c>
      <c r="T37" s="58">
        <v>789.70390623870969</v>
      </c>
      <c r="U37" s="58">
        <v>845.92669446013315</v>
      </c>
      <c r="V37" s="58">
        <v>449.28680941870965</v>
      </c>
      <c r="W37" s="58">
        <v>746.66557696806467</v>
      </c>
      <c r="X37" s="58">
        <v>752.67158127233336</v>
      </c>
      <c r="Y37" s="58">
        <v>663.42278217741932</v>
      </c>
      <c r="Z37" s="58">
        <v>611.42173742300008</v>
      </c>
      <c r="AA37" s="58">
        <v>604.4864508890322</v>
      </c>
      <c r="AB37" s="58">
        <v>289.40511454322581</v>
      </c>
      <c r="AC37" s="58">
        <v>325.76543369714284</v>
      </c>
      <c r="AD37" s="58">
        <v>476.05157414548393</v>
      </c>
      <c r="AE37" s="58">
        <v>490.38797189466669</v>
      </c>
      <c r="AF37" s="58">
        <v>444.17664313935489</v>
      </c>
      <c r="AG37" s="58">
        <v>438.69328146666669</v>
      </c>
      <c r="AH37" s="58">
        <v>12.563591129354839</v>
      </c>
      <c r="AI37" s="58">
        <v>121.40611551709679</v>
      </c>
      <c r="AJ37" s="58">
        <v>282.915024819</v>
      </c>
      <c r="AK37" s="58">
        <v>763.62878874387104</v>
      </c>
      <c r="AL37" s="58">
        <v>599.7795087733333</v>
      </c>
      <c r="AM37" s="58">
        <v>630.51490205161292</v>
      </c>
      <c r="AN37" s="58">
        <v>567.95158226129035</v>
      </c>
      <c r="AO37" s="58">
        <v>486.1364946310714</v>
      </c>
      <c r="AP37" s="58">
        <v>413.18674926935483</v>
      </c>
      <c r="AQ37" s="58">
        <v>983.85354782233333</v>
      </c>
      <c r="AR37" s="58">
        <v>131.61711480935483</v>
      </c>
      <c r="AS37" s="58">
        <v>184.83005039633332</v>
      </c>
      <c r="AT37" s="58">
        <v>0</v>
      </c>
      <c r="AU37" s="58">
        <v>66.18787352709677</v>
      </c>
      <c r="AV37" s="58">
        <v>0</v>
      </c>
      <c r="AW37" s="58">
        <v>0</v>
      </c>
      <c r="AX37" s="58">
        <v>394.44446811666671</v>
      </c>
      <c r="AY37" s="58">
        <v>809.83941412258059</v>
      </c>
      <c r="AZ37" s="58">
        <v>867.37027722161281</v>
      </c>
      <c r="BA37" s="58">
        <v>872.35977569999977</v>
      </c>
      <c r="BB37" s="58">
        <v>850.58236853741937</v>
      </c>
      <c r="BC37" s="58">
        <v>811.83038922733328</v>
      </c>
      <c r="BD37" s="58">
        <v>671.04724928000007</v>
      </c>
      <c r="BE37" s="58">
        <v>213.95857982699999</v>
      </c>
      <c r="BF37" s="58">
        <v>173.62310365161295</v>
      </c>
      <c r="BG37" s="58">
        <v>809.08524561387105</v>
      </c>
      <c r="BH37" s="58">
        <v>642.62779109666667</v>
      </c>
      <c r="BI37" s="58">
        <v>324.20358981677418</v>
      </c>
      <c r="BJ37" s="58">
        <v>0</v>
      </c>
      <c r="BK37" s="58">
        <v>0.92237020193548402</v>
      </c>
      <c r="BL37" s="58">
        <v>934.70837439032266</v>
      </c>
      <c r="BM37" s="58">
        <v>1109.2944783875</v>
      </c>
      <c r="BN37" s="58">
        <v>1089.7015804896773</v>
      </c>
      <c r="BO37" s="58">
        <v>1489.5727219316666</v>
      </c>
      <c r="BP37" s="58">
        <v>1905.943726876048</v>
      </c>
      <c r="BQ37" s="58">
        <v>1854.740430762</v>
      </c>
      <c r="BR37" s="58">
        <v>1738.0414873106452</v>
      </c>
      <c r="BS37" s="58">
        <v>1833.3532101087096</v>
      </c>
      <c r="BT37" s="58">
        <v>1574.2266457406665</v>
      </c>
      <c r="BU37" s="58">
        <v>1550.1654713019354</v>
      </c>
      <c r="BV37" s="58">
        <v>1070.0392500266667</v>
      </c>
      <c r="BW37" s="58">
        <v>1615.9010872003225</v>
      </c>
      <c r="BX37" s="58">
        <v>1412.1063736700003</v>
      </c>
      <c r="BY37" s="58">
        <v>1486.7167737982143</v>
      </c>
      <c r="BZ37" s="58">
        <v>1159.3693733883931</v>
      </c>
    </row>
    <row r="38" spans="1:78" s="56" customFormat="1">
      <c r="A38"/>
      <c r="B38"/>
      <c r="C38" s="57" t="str">
        <f>IF(Sumário!$A$1=FALSE,'PT-ENG'!W48,'PT-ENG'!X48)</f>
        <v>Papa-Terra</v>
      </c>
      <c r="D38" s="58">
        <v>509.71017352935485</v>
      </c>
      <c r="E38" s="58">
        <v>616.0281123100001</v>
      </c>
      <c r="F38" s="58">
        <v>507.09523574612899</v>
      </c>
      <c r="G38" s="58">
        <v>768.81574142950012</v>
      </c>
      <c r="H38" s="58">
        <v>1017.1964325603872</v>
      </c>
      <c r="I38" s="58">
        <v>1034.0015739713333</v>
      </c>
      <c r="J38" s="58">
        <v>982.88385525419358</v>
      </c>
      <c r="K38" s="58">
        <v>996.83384224580664</v>
      </c>
      <c r="L38" s="58">
        <v>938.81557297766653</v>
      </c>
      <c r="M38" s="58">
        <v>658.71901878290328</v>
      </c>
      <c r="N38" s="58">
        <v>362.42769986606669</v>
      </c>
      <c r="O38" s="58">
        <v>757.41709412612909</v>
      </c>
      <c r="P38" s="58">
        <v>795.68774741677407</v>
      </c>
      <c r="Q38" s="58">
        <v>829.5962870385714</v>
      </c>
      <c r="R38" s="58">
        <v>756.80637386483875</v>
      </c>
      <c r="S38" s="58">
        <v>547.98543934733334</v>
      </c>
      <c r="T38" s="58">
        <v>451.23644762161297</v>
      </c>
      <c r="U38" s="58">
        <v>838.41259390966661</v>
      </c>
      <c r="V38" s="58">
        <v>481.1505810845162</v>
      </c>
      <c r="W38" s="58">
        <v>837.97231397290318</v>
      </c>
      <c r="X38" s="58">
        <v>848.80944017933325</v>
      </c>
      <c r="Y38" s="58">
        <v>490.03625654064518</v>
      </c>
      <c r="Z38" s="58">
        <v>123.12280012363335</v>
      </c>
      <c r="AA38" s="58">
        <v>107.61144625306453</v>
      </c>
      <c r="AB38" s="58">
        <v>113.08745628761288</v>
      </c>
      <c r="AC38" s="58">
        <v>0</v>
      </c>
      <c r="AD38" s="58">
        <v>0</v>
      </c>
      <c r="AE38" s="58">
        <v>0</v>
      </c>
      <c r="AF38" s="58">
        <v>0</v>
      </c>
      <c r="AG38" s="58">
        <v>7.7750438013333349</v>
      </c>
      <c r="AH38" s="58">
        <v>7.7352489174193542</v>
      </c>
      <c r="AI38" s="58">
        <v>139.12978561161287</v>
      </c>
      <c r="AJ38" s="58">
        <v>468.49230464333328</v>
      </c>
      <c r="AK38" s="58">
        <v>452.65147226422584</v>
      </c>
      <c r="AL38" s="58">
        <v>428.99376546566668</v>
      </c>
      <c r="AM38" s="58">
        <v>479.67247573451613</v>
      </c>
      <c r="AN38" s="58">
        <v>409.50497855129032</v>
      </c>
      <c r="AO38" s="58">
        <v>378.00702310464283</v>
      </c>
      <c r="AP38" s="58">
        <v>96.010094605161285</v>
      </c>
      <c r="AQ38" s="58">
        <v>519.96894832466671</v>
      </c>
      <c r="AR38" s="58">
        <v>210.24765279612902</v>
      </c>
      <c r="AS38" s="58">
        <v>380.89978160233335</v>
      </c>
      <c r="AT38" s="58">
        <v>420.62860898483865</v>
      </c>
      <c r="AU38" s="58">
        <v>218.32214565935482</v>
      </c>
      <c r="AV38" s="58">
        <v>521.54978723800002</v>
      </c>
      <c r="AW38" s="58">
        <v>583.32428369548381</v>
      </c>
      <c r="AX38" s="58">
        <v>492.87433378766656</v>
      </c>
      <c r="AY38" s="58">
        <v>717.42059813032267</v>
      </c>
      <c r="AZ38" s="58">
        <v>740.80063348870976</v>
      </c>
      <c r="BA38" s="58">
        <v>462.91244790999997</v>
      </c>
      <c r="BB38" s="58">
        <v>568.35960832290334</v>
      </c>
      <c r="BC38" s="58">
        <v>523.38054126866655</v>
      </c>
      <c r="BD38" s="58">
        <v>532.11244777838715</v>
      </c>
      <c r="BE38" s="58">
        <v>621.69362613399994</v>
      </c>
      <c r="BF38" s="58">
        <v>656.48045511419355</v>
      </c>
      <c r="BG38" s="58">
        <v>33.896800575483873</v>
      </c>
      <c r="BH38" s="58">
        <v>92.497107218666642</v>
      </c>
      <c r="BI38" s="58">
        <v>0</v>
      </c>
      <c r="BJ38" s="58">
        <v>0</v>
      </c>
      <c r="BK38" s="58">
        <v>22.418708913870969</v>
      </c>
      <c r="BL38" s="58">
        <v>692.32506781870961</v>
      </c>
      <c r="BM38" s="58">
        <v>655.38562237999997</v>
      </c>
      <c r="BN38" s="58">
        <v>512.15682375425808</v>
      </c>
      <c r="BO38" s="58">
        <v>838.27568571200004</v>
      </c>
      <c r="BP38" s="58">
        <v>807.18646255182659</v>
      </c>
      <c r="BQ38" s="58">
        <v>767.33187042033342</v>
      </c>
      <c r="BR38" s="58">
        <v>709.79369626258074</v>
      </c>
      <c r="BS38" s="58">
        <v>710.64505248064506</v>
      </c>
      <c r="BT38" s="58">
        <v>771.68001607333338</v>
      </c>
      <c r="BU38" s="58">
        <v>796.042005747742</v>
      </c>
      <c r="BV38" s="58">
        <v>485.91612664500008</v>
      </c>
      <c r="BW38" s="58">
        <v>799.18853392451615</v>
      </c>
      <c r="BX38" s="58">
        <v>847.07468352838714</v>
      </c>
      <c r="BY38" s="58">
        <v>777.86349833285715</v>
      </c>
      <c r="BZ38" s="58">
        <v>732.02399573458661</v>
      </c>
    </row>
    <row r="39" spans="1:78" s="56" customFormat="1">
      <c r="A39"/>
      <c r="B39"/>
      <c r="C39" s="57" t="str">
        <f>IF(Sumário!$A$1=FALSE,'PT-ENG'!W49,'PT-ENG'!X49)</f>
        <v>Parque das Conchas</v>
      </c>
      <c r="D39" s="58">
        <v>2379.9371837500839</v>
      </c>
      <c r="E39" s="58">
        <v>2682.4017432707001</v>
      </c>
      <c r="F39" s="58">
        <v>2493.7809065023862</v>
      </c>
      <c r="G39" s="58">
        <v>2701.9493239566668</v>
      </c>
      <c r="H39" s="58">
        <v>2638.1126490399356</v>
      </c>
      <c r="I39" s="58">
        <v>2371.012899681733</v>
      </c>
      <c r="J39" s="58">
        <v>2064.3827400699029</v>
      </c>
      <c r="K39" s="58">
        <v>2085.991118558678</v>
      </c>
      <c r="L39" s="58">
        <v>2852.0029393852806</v>
      </c>
      <c r="M39" s="58">
        <v>3821.5623945852258</v>
      </c>
      <c r="N39" s="58">
        <v>4306.6225917115999</v>
      </c>
      <c r="O39" s="58">
        <v>2165.5596092444193</v>
      </c>
      <c r="P39" s="58">
        <v>84.207298603696771</v>
      </c>
      <c r="Q39" s="58">
        <v>1402.4294335941786</v>
      </c>
      <c r="R39" s="58">
        <v>2061.1327891559899</v>
      </c>
      <c r="S39" s="58">
        <v>2983.6079382621338</v>
      </c>
      <c r="T39" s="58">
        <v>1704.4961045067744</v>
      </c>
      <c r="U39" s="58">
        <v>2543.1371774554996</v>
      </c>
      <c r="V39" s="58">
        <v>2708.2970881307419</v>
      </c>
      <c r="W39" s="58">
        <v>2644.9690086032583</v>
      </c>
      <c r="X39" s="58">
        <v>2100.1638773645464</v>
      </c>
      <c r="Y39" s="58">
        <v>986.25874411338714</v>
      </c>
      <c r="Z39" s="58">
        <v>1313.1226461998299</v>
      </c>
      <c r="AA39" s="58">
        <v>1654.6494819950324</v>
      </c>
      <c r="AB39" s="58">
        <v>1911.1383570520641</v>
      </c>
      <c r="AC39" s="58">
        <v>1574.4161270157035</v>
      </c>
      <c r="AD39" s="58">
        <v>1744.3748796070324</v>
      </c>
      <c r="AE39" s="58">
        <v>382.13870644406666</v>
      </c>
      <c r="AF39" s="58">
        <v>0</v>
      </c>
      <c r="AG39" s="58">
        <v>647.1273408627801</v>
      </c>
      <c r="AH39" s="58">
        <v>1176.8680051734809</v>
      </c>
      <c r="AI39" s="58">
        <v>2514.3859527606996</v>
      </c>
      <c r="AJ39" s="58">
        <v>2314.0901527273868</v>
      </c>
      <c r="AK39" s="58">
        <v>2544.0821585099002</v>
      </c>
      <c r="AL39" s="58">
        <v>1428.4136286004666</v>
      </c>
      <c r="AM39" s="58">
        <v>785.46773949341946</v>
      </c>
      <c r="AN39" s="58">
        <v>1980.1843608225813</v>
      </c>
      <c r="AO39" s="58">
        <v>1773.3699225546429</v>
      </c>
      <c r="AP39" s="58">
        <v>1204.7644101967744</v>
      </c>
      <c r="AQ39" s="58">
        <v>1976.847866857333</v>
      </c>
      <c r="AR39" s="58">
        <v>1479.1792843332257</v>
      </c>
      <c r="AS39" s="58">
        <v>1892.2790651436674</v>
      </c>
      <c r="AT39" s="58">
        <v>2328.31844582129</v>
      </c>
      <c r="AU39" s="58">
        <v>3225.0862804974195</v>
      </c>
      <c r="AV39" s="58">
        <v>2101.7171585236665</v>
      </c>
      <c r="AW39" s="58">
        <v>0</v>
      </c>
      <c r="AX39" s="58">
        <v>1194.3302984936668</v>
      </c>
      <c r="AY39" s="58">
        <v>2156.078897472581</v>
      </c>
      <c r="AZ39" s="58">
        <v>1994.1014784845161</v>
      </c>
      <c r="BA39" s="58">
        <v>1932.37646653</v>
      </c>
      <c r="BB39" s="58">
        <v>1604.1576061361293</v>
      </c>
      <c r="BC39" s="58">
        <v>1025.2738336153334</v>
      </c>
      <c r="BD39" s="58">
        <v>1751.0070175887097</v>
      </c>
      <c r="BE39" s="58">
        <v>1368.2397711076669</v>
      </c>
      <c r="BF39" s="58">
        <v>2143.8937094287094</v>
      </c>
      <c r="BG39" s="58">
        <v>2437.8059800796773</v>
      </c>
      <c r="BH39" s="58">
        <v>1638.9896744056671</v>
      </c>
      <c r="BI39" s="58">
        <v>1497.5710945674193</v>
      </c>
      <c r="BJ39" s="58">
        <v>1769.0738475430001</v>
      </c>
      <c r="BK39" s="58">
        <v>1835.3180655938706</v>
      </c>
      <c r="BL39" s="58">
        <v>1914.8452058512903</v>
      </c>
      <c r="BM39" s="58">
        <v>1500.6513985810716</v>
      </c>
      <c r="BN39" s="58">
        <v>1845.3397618948381</v>
      </c>
      <c r="BO39" s="58">
        <v>2049.9191055513334</v>
      </c>
      <c r="BP39" s="58">
        <v>2210.024492284258</v>
      </c>
      <c r="BQ39" s="58">
        <v>3216.5283244319999</v>
      </c>
      <c r="BR39" s="58">
        <v>2750.9013596422583</v>
      </c>
      <c r="BS39" s="58">
        <v>2658.0227788287098</v>
      </c>
      <c r="BT39" s="58">
        <v>3074.9486848783331</v>
      </c>
      <c r="BU39" s="58">
        <v>3340.2165859141933</v>
      </c>
      <c r="BV39" s="58">
        <v>1972.7089622169999</v>
      </c>
      <c r="BW39" s="58">
        <v>183.26071574838707</v>
      </c>
      <c r="BX39" s="58">
        <v>435.4327927538709</v>
      </c>
      <c r="BY39" s="58">
        <v>2214.3846680621432</v>
      </c>
      <c r="BZ39" s="58">
        <v>2848.7603900516124</v>
      </c>
    </row>
    <row r="40" spans="1:78" s="56" customFormat="1">
      <c r="A40"/>
      <c r="B40"/>
      <c r="C40" s="57" t="str">
        <f>IF(Sumário!$A$1=FALSE,'PT-ENG'!W50,'PT-ENG'!X50)</f>
        <v>Peroá</v>
      </c>
      <c r="D40" s="58">
        <v>4304.636399567742</v>
      </c>
      <c r="E40" s="58">
        <v>5175.2730191999999</v>
      </c>
      <c r="F40" s="58">
        <v>5923.5340739903231</v>
      </c>
      <c r="G40" s="58">
        <v>594.75059601800001</v>
      </c>
      <c r="H40" s="58">
        <v>495.35337785870968</v>
      </c>
      <c r="I40" s="58">
        <v>4987.1106780733335</v>
      </c>
      <c r="J40" s="58">
        <v>4692.9873673887741</v>
      </c>
      <c r="K40" s="58">
        <v>4320.4725179709676</v>
      </c>
      <c r="L40" s="58">
        <v>4212.1306083533336</v>
      </c>
      <c r="M40" s="58">
        <v>5074.0323353903232</v>
      </c>
      <c r="N40" s="58">
        <v>6105.8889382686439</v>
      </c>
      <c r="O40" s="58">
        <v>4653.9058967199999</v>
      </c>
      <c r="P40" s="58">
        <v>4949.1000712283876</v>
      </c>
      <c r="Q40" s="58">
        <v>5295.3146627357146</v>
      </c>
      <c r="R40" s="58">
        <v>5178.9699022535478</v>
      </c>
      <c r="S40" s="58">
        <v>4696.4742824983332</v>
      </c>
      <c r="T40" s="58">
        <v>4771.0704484290327</v>
      </c>
      <c r="U40" s="58">
        <v>4954.2237775073336</v>
      </c>
      <c r="V40" s="58">
        <v>5140.2599767483871</v>
      </c>
      <c r="W40" s="58">
        <v>5387.7071890612906</v>
      </c>
      <c r="X40" s="58">
        <v>4666.7538819466663</v>
      </c>
      <c r="Y40" s="58">
        <v>3157.6672273870972</v>
      </c>
      <c r="Z40" s="58">
        <v>4587.8209596533334</v>
      </c>
      <c r="AA40" s="58">
        <v>4823.4300732225802</v>
      </c>
      <c r="AB40" s="58">
        <v>4549.6244990677424</v>
      </c>
      <c r="AC40" s="58">
        <v>4203.6709636607147</v>
      </c>
      <c r="AD40" s="58">
        <v>4027.4688205193552</v>
      </c>
      <c r="AE40" s="58">
        <v>4288.3337531066682</v>
      </c>
      <c r="AF40" s="58">
        <v>4112.4279218516131</v>
      </c>
      <c r="AG40" s="58">
        <v>3491.7683134286672</v>
      </c>
      <c r="AH40" s="58">
        <v>2597.2630113316127</v>
      </c>
      <c r="AI40" s="58">
        <v>3664.2345857565483</v>
      </c>
      <c r="AJ40" s="58">
        <v>3092.9137240644668</v>
      </c>
      <c r="AK40" s="58">
        <v>2413.0561864209676</v>
      </c>
      <c r="AL40" s="58">
        <v>2716.0397563186662</v>
      </c>
      <c r="AM40" s="58">
        <v>3348.8082634770967</v>
      </c>
      <c r="AN40" s="58">
        <v>2782.0478900709677</v>
      </c>
      <c r="AO40" s="58">
        <v>2786.1800633585713</v>
      </c>
      <c r="AP40" s="58">
        <v>2792.8444503845162</v>
      </c>
      <c r="AQ40" s="58">
        <v>3104.9982521533329</v>
      </c>
      <c r="AR40" s="58">
        <v>4081.7701705290319</v>
      </c>
      <c r="AS40" s="58">
        <v>3525.5915570433331</v>
      </c>
      <c r="AT40" s="58">
        <v>3978.9459798258067</v>
      </c>
      <c r="AU40" s="58">
        <v>3458.8456488677421</v>
      </c>
      <c r="AV40" s="58">
        <v>3263.4947550226666</v>
      </c>
      <c r="AW40" s="58">
        <v>3286.1092055290324</v>
      </c>
      <c r="AX40" s="58">
        <v>3355.2949512933333</v>
      </c>
      <c r="AY40" s="58">
        <v>3297.2847776193548</v>
      </c>
      <c r="AZ40" s="58">
        <v>3308.9432448000002</v>
      </c>
      <c r="BA40" s="58">
        <v>3277.5505862</v>
      </c>
      <c r="BB40" s="58">
        <v>3235.6223209387099</v>
      </c>
      <c r="BC40" s="58">
        <v>2989.8381208633332</v>
      </c>
      <c r="BD40" s="58">
        <v>2512.1460560580645</v>
      </c>
      <c r="BE40" s="58">
        <v>2984.946745286667</v>
      </c>
      <c r="BF40" s="58">
        <v>2566.7860413222579</v>
      </c>
      <c r="BG40" s="58">
        <v>2753.5327320903225</v>
      </c>
      <c r="BH40" s="58">
        <v>2257.5113493566669</v>
      </c>
      <c r="BI40" s="58">
        <v>2953.692747029032</v>
      </c>
      <c r="BJ40" s="58">
        <v>930.97993734000011</v>
      </c>
      <c r="BK40" s="58">
        <v>2720.1015803519358</v>
      </c>
      <c r="BL40" s="58">
        <v>2703.3583090290322</v>
      </c>
      <c r="BM40" s="58">
        <v>2581.5813048653572</v>
      </c>
      <c r="BN40" s="58">
        <v>2419.7080441728926</v>
      </c>
      <c r="BO40" s="58">
        <v>2347.7198043766666</v>
      </c>
      <c r="BP40" s="58">
        <v>2319.0143965516127</v>
      </c>
      <c r="BQ40" s="58">
        <v>2386.5006762333333</v>
      </c>
      <c r="BR40" s="58">
        <v>2274.3343481835882</v>
      </c>
      <c r="BS40" s="58">
        <v>2226.5521605806452</v>
      </c>
      <c r="BT40" s="58">
        <v>2166.4726394166664</v>
      </c>
      <c r="BU40" s="58">
        <v>2165.8636099645159</v>
      </c>
      <c r="BV40" s="58">
        <v>2109.7511328366668</v>
      </c>
      <c r="BW40" s="58">
        <v>2045.7120071967743</v>
      </c>
      <c r="BX40" s="58">
        <v>1976.3029393612906</v>
      </c>
      <c r="BY40" s="58">
        <v>2193.8677571142857</v>
      </c>
      <c r="BZ40" s="58">
        <v>2171.0145273766893</v>
      </c>
    </row>
    <row r="41" spans="1:78" s="56" customFormat="1">
      <c r="A41"/>
      <c r="B41"/>
      <c r="C41" s="57" t="str">
        <f>IF(Sumário!$A$1=FALSE,'PT-ENG'!W51,'PT-ENG'!X51)</f>
        <v>Manati</v>
      </c>
      <c r="D41" s="58">
        <v>22258.562235387097</v>
      </c>
      <c r="E41" s="58">
        <v>15523.125283800004</v>
      </c>
      <c r="F41" s="58">
        <v>12.559938981612904</v>
      </c>
      <c r="G41" s="58">
        <v>33.283368256333333</v>
      </c>
      <c r="H41" s="58">
        <v>4132.7115446161288</v>
      </c>
      <c r="I41" s="58">
        <v>17054.000043096661</v>
      </c>
      <c r="J41" s="58">
        <v>14554.782657677422</v>
      </c>
      <c r="K41" s="58">
        <v>15699.743148600002</v>
      </c>
      <c r="L41" s="58">
        <v>21959.886211433331</v>
      </c>
      <c r="M41" s="58">
        <v>21932.181965516123</v>
      </c>
      <c r="N41" s="58">
        <v>23298.043288933331</v>
      </c>
      <c r="O41" s="58">
        <v>23320.586509032259</v>
      </c>
      <c r="P41" s="58">
        <v>21584.720687290319</v>
      </c>
      <c r="Q41" s="58">
        <v>18063.970409564281</v>
      </c>
      <c r="R41" s="58">
        <v>22886.751936709679</v>
      </c>
      <c r="S41" s="58">
        <v>19818.604261066666</v>
      </c>
      <c r="T41" s="58">
        <v>23042.333430516126</v>
      </c>
      <c r="U41" s="58">
        <v>22869.141145033333</v>
      </c>
      <c r="V41" s="58">
        <v>19888.089077151613</v>
      </c>
      <c r="W41" s="58">
        <v>19496.950140903235</v>
      </c>
      <c r="X41" s="58">
        <v>17417.657987866667</v>
      </c>
      <c r="Y41" s="58">
        <v>20420.882650483869</v>
      </c>
      <c r="Z41" s="58">
        <v>21539.244684666668</v>
      </c>
      <c r="AA41" s="58">
        <v>15749.27641683549</v>
      </c>
      <c r="AB41" s="58">
        <v>20238.883954677414</v>
      </c>
      <c r="AC41" s="58">
        <v>18942.362593310711</v>
      </c>
      <c r="AD41" s="58">
        <v>18194.624690693545</v>
      </c>
      <c r="AE41" s="58">
        <v>18870.576842023333</v>
      </c>
      <c r="AF41" s="58">
        <v>18975.80691886774</v>
      </c>
      <c r="AG41" s="58">
        <v>15651.447890816669</v>
      </c>
      <c r="AH41" s="58">
        <v>18223.216949570968</v>
      </c>
      <c r="AI41" s="58">
        <v>16104.401118406453</v>
      </c>
      <c r="AJ41" s="58">
        <v>10707.105824140001</v>
      </c>
      <c r="AK41" s="58">
        <v>12248.475706296773</v>
      </c>
      <c r="AL41" s="58">
        <v>10879.39000985</v>
      </c>
      <c r="AM41" s="58">
        <v>12611.888754270967</v>
      </c>
      <c r="AN41" s="58">
        <v>8172.260858277421</v>
      </c>
      <c r="AO41" s="58">
        <v>11293.850300717857</v>
      </c>
      <c r="AP41" s="58">
        <v>12757.457276351613</v>
      </c>
      <c r="AQ41" s="58">
        <v>12603.902859806667</v>
      </c>
      <c r="AR41" s="58">
        <v>14214.118432193549</v>
      </c>
      <c r="AS41" s="58">
        <v>11389.225235623335</v>
      </c>
      <c r="AT41" s="58">
        <v>10909.916892545163</v>
      </c>
      <c r="AU41" s="58">
        <v>10516.221452877418</v>
      </c>
      <c r="AV41" s="58">
        <v>2953.8687940766667</v>
      </c>
      <c r="AW41" s="58">
        <v>11977.845471706454</v>
      </c>
      <c r="AX41" s="58">
        <v>11095.308704133333</v>
      </c>
      <c r="AY41" s="58">
        <v>11730.939994641936</v>
      </c>
      <c r="AZ41" s="58">
        <v>9535.0009480225817</v>
      </c>
      <c r="BA41" s="58">
        <v>12180.5814402</v>
      </c>
      <c r="BB41" s="58">
        <v>6701.3705290387088</v>
      </c>
      <c r="BC41" s="58">
        <v>0</v>
      </c>
      <c r="BD41" s="58">
        <v>0</v>
      </c>
      <c r="BE41" s="58">
        <v>0</v>
      </c>
      <c r="BF41" s="58">
        <v>0</v>
      </c>
      <c r="BG41" s="58">
        <v>0</v>
      </c>
      <c r="BH41" s="58">
        <v>0</v>
      </c>
      <c r="BI41" s="58">
        <v>0</v>
      </c>
      <c r="BJ41" s="58">
        <v>0</v>
      </c>
      <c r="BK41" s="58">
        <v>0</v>
      </c>
      <c r="BL41" s="58">
        <v>0</v>
      </c>
      <c r="BM41" s="58">
        <v>0</v>
      </c>
      <c r="BN41" s="58">
        <v>0</v>
      </c>
      <c r="BO41" s="58">
        <v>0</v>
      </c>
      <c r="BP41" s="58">
        <v>2523.4190187548388</v>
      </c>
      <c r="BQ41" s="58">
        <v>4803.7478306896664</v>
      </c>
      <c r="BR41" s="58">
        <v>8538.6843497148366</v>
      </c>
      <c r="BS41" s="58">
        <v>11237.804687845164</v>
      </c>
      <c r="BT41" s="58">
        <v>11898.863380683335</v>
      </c>
      <c r="BU41" s="58">
        <v>9711.4625820580641</v>
      </c>
      <c r="BV41" s="58">
        <v>12864.225516086666</v>
      </c>
      <c r="BW41" s="58">
        <v>6270.3359366516133</v>
      </c>
      <c r="BX41" s="58">
        <v>7034.6087207806459</v>
      </c>
      <c r="BY41" s="58">
        <v>10276.534184957145</v>
      </c>
      <c r="BZ41" s="58">
        <v>9769.7602836580645</v>
      </c>
    </row>
    <row r="42" spans="1:78" s="56" customFormat="1">
      <c r="A42"/>
      <c r="B42"/>
      <c r="C42" s="57" t="str">
        <f>IF(Sumário!$A$1=FALSE,'PT-ENG'!W52,'PT-ENG'!X52)</f>
        <v>Pescada</v>
      </c>
      <c r="D42" s="58">
        <v>1213.6314191199999</v>
      </c>
      <c r="E42" s="58">
        <v>1162.9335985100001</v>
      </c>
      <c r="F42" s="58">
        <v>1148.8624049906452</v>
      </c>
      <c r="G42" s="58">
        <v>1120.2346594109999</v>
      </c>
      <c r="H42" s="58">
        <v>1269.229687372258</v>
      </c>
      <c r="I42" s="58">
        <v>1380.8990620343334</v>
      </c>
      <c r="J42" s="58">
        <v>1411.9568385096775</v>
      </c>
      <c r="K42" s="58">
        <v>1388.855583762258</v>
      </c>
      <c r="L42" s="58">
        <v>1155.9813269236668</v>
      </c>
      <c r="M42" s="58">
        <v>1099.9562916812904</v>
      </c>
      <c r="N42" s="58">
        <v>1273.8064507106667</v>
      </c>
      <c r="O42" s="58">
        <v>1222.6568906758066</v>
      </c>
      <c r="P42" s="58">
        <v>1220.589166362581</v>
      </c>
      <c r="Q42" s="58">
        <v>1106.4784405960716</v>
      </c>
      <c r="R42" s="58">
        <v>1012.6573810290323</v>
      </c>
      <c r="S42" s="58">
        <v>979.91025627300019</v>
      </c>
      <c r="T42" s="58">
        <v>935.86590232741946</v>
      </c>
      <c r="U42" s="58">
        <v>1051.0970678909998</v>
      </c>
      <c r="V42" s="58">
        <v>1031.3076821645163</v>
      </c>
      <c r="W42" s="58">
        <v>982.20212100903223</v>
      </c>
      <c r="X42" s="58">
        <v>870.73131497233339</v>
      </c>
      <c r="Y42" s="58">
        <v>738.29905431345162</v>
      </c>
      <c r="Z42" s="58">
        <v>1018.7664800534667</v>
      </c>
      <c r="AA42" s="58">
        <v>963.88213634709678</v>
      </c>
      <c r="AB42" s="58">
        <v>1072.2405279722259</v>
      </c>
      <c r="AC42" s="58">
        <v>1017.2710537647858</v>
      </c>
      <c r="AD42" s="58">
        <v>930.0280253207743</v>
      </c>
      <c r="AE42" s="58">
        <v>877.7147023210332</v>
      </c>
      <c r="AF42" s="58">
        <v>905.33873557632262</v>
      </c>
      <c r="AG42" s="58">
        <v>956.97951692203333</v>
      </c>
      <c r="AH42" s="58">
        <v>968.98739251670986</v>
      </c>
      <c r="AI42" s="58">
        <v>889.26835218516135</v>
      </c>
      <c r="AJ42" s="58">
        <v>868.29883578499994</v>
      </c>
      <c r="AK42" s="58">
        <v>815.64923046074193</v>
      </c>
      <c r="AL42" s="58">
        <v>826.12708542526673</v>
      </c>
      <c r="AM42" s="58">
        <v>877.11875229206453</v>
      </c>
      <c r="AN42" s="58">
        <v>767.87339600838709</v>
      </c>
      <c r="AO42" s="58">
        <v>705.83012321607157</v>
      </c>
      <c r="AP42" s="58">
        <v>808.88701515032267</v>
      </c>
      <c r="AQ42" s="58">
        <v>817.55474530833317</v>
      </c>
      <c r="AR42" s="58">
        <v>969.20108373903236</v>
      </c>
      <c r="AS42" s="58">
        <v>848.11483549499985</v>
      </c>
      <c r="AT42" s="58">
        <v>631.71442968774193</v>
      </c>
      <c r="AU42" s="58">
        <v>605.32827094354843</v>
      </c>
      <c r="AV42" s="58">
        <v>719.9836483626666</v>
      </c>
      <c r="AW42" s="58">
        <v>811.34673665451635</v>
      </c>
      <c r="AX42" s="58">
        <v>76.470880999000002</v>
      </c>
      <c r="AY42" s="58">
        <v>580.00001766193543</v>
      </c>
      <c r="AZ42" s="58">
        <v>780.89736065032264</v>
      </c>
      <c r="BA42" s="58">
        <v>876.79148907000013</v>
      </c>
      <c r="BB42" s="58">
        <v>722.45548958677409</v>
      </c>
      <c r="BC42" s="58">
        <v>511.2114362013333</v>
      </c>
      <c r="BD42" s="58">
        <v>594.65223150548388</v>
      </c>
      <c r="BE42" s="58">
        <v>707.65939464866676</v>
      </c>
      <c r="BF42" s="58">
        <v>746.41256428838722</v>
      </c>
      <c r="BG42" s="58">
        <v>657.22813091580656</v>
      </c>
      <c r="BH42" s="58">
        <v>919.38047939833348</v>
      </c>
      <c r="BI42" s="58">
        <v>862.22115469967753</v>
      </c>
      <c r="BJ42" s="58">
        <v>461.14329063933337</v>
      </c>
      <c r="BK42" s="58">
        <v>668.68410679387102</v>
      </c>
      <c r="BL42" s="58">
        <v>718.21798372064518</v>
      </c>
      <c r="BM42" s="58">
        <v>849.29731977500001</v>
      </c>
      <c r="BN42" s="58">
        <v>793.2960191308174</v>
      </c>
      <c r="BO42" s="58">
        <v>728.92398429666662</v>
      </c>
      <c r="BP42" s="58">
        <v>892.20975139709685</v>
      </c>
      <c r="BQ42" s="58">
        <v>850.13638042900004</v>
      </c>
      <c r="BR42" s="58">
        <v>820.02768893999996</v>
      </c>
      <c r="BS42" s="58">
        <v>754.15065376516122</v>
      </c>
      <c r="BT42" s="58">
        <v>780.29034664266658</v>
      </c>
      <c r="BU42" s="58">
        <v>764.08348113774218</v>
      </c>
      <c r="BV42" s="58">
        <v>822.16056351100019</v>
      </c>
      <c r="BW42" s="58">
        <v>758.95079328064514</v>
      </c>
      <c r="BX42" s="58">
        <v>767.41667464354839</v>
      </c>
      <c r="BY42" s="58">
        <v>798.0524406164285</v>
      </c>
      <c r="BZ42" s="58">
        <v>793.07779614294509</v>
      </c>
    </row>
    <row r="43" spans="1:78" s="60" customFormat="1" ht="15.5">
      <c r="A43" s="35"/>
      <c r="B43" s="35"/>
      <c r="C43" s="199" t="str">
        <f>IF(Sumário!$A$1=FALSE,'PT-ENG'!W53,'PT-ENG'!X53)</f>
        <v>Total Gás | 100% (boe/d)</v>
      </c>
      <c r="D43" s="200">
        <f>D27+D36</f>
        <v>38304.462033880642</v>
      </c>
      <c r="E43" s="200">
        <f t="shared" ref="E43:BP43" si="36">E27+E36</f>
        <v>32502.631534165404</v>
      </c>
      <c r="F43" s="200">
        <f t="shared" si="36"/>
        <v>16262.143194411437</v>
      </c>
      <c r="G43" s="200">
        <f t="shared" si="36"/>
        <v>11472.224243330027</v>
      </c>
      <c r="H43" s="200">
        <f t="shared" si="36"/>
        <v>15808.771964986116</v>
      </c>
      <c r="I43" s="200">
        <f t="shared" si="36"/>
        <v>32151.449910038347</v>
      </c>
      <c r="J43" s="200">
        <f t="shared" si="36"/>
        <v>28824.721842905725</v>
      </c>
      <c r="K43" s="200">
        <f t="shared" si="36"/>
        <v>29336.413921363284</v>
      </c>
      <c r="L43" s="200">
        <f t="shared" si="36"/>
        <v>36262.393617240748</v>
      </c>
      <c r="M43" s="200">
        <f t="shared" si="36"/>
        <v>37551.183009811459</v>
      </c>
      <c r="N43" s="200">
        <f t="shared" si="36"/>
        <v>40077.477277305399</v>
      </c>
      <c r="O43" s="200">
        <f t="shared" si="36"/>
        <v>36733.1873251508</v>
      </c>
      <c r="P43" s="200">
        <f t="shared" si="36"/>
        <v>33140.413433687296</v>
      </c>
      <c r="Q43" s="200">
        <f t="shared" si="36"/>
        <v>31414.21186334399</v>
      </c>
      <c r="R43" s="200">
        <f t="shared" si="36"/>
        <v>37166.62106208488</v>
      </c>
      <c r="S43" s="200">
        <f t="shared" si="36"/>
        <v>34318.99911962443</v>
      </c>
      <c r="T43" s="200">
        <f t="shared" si="36"/>
        <v>36319.07981059554</v>
      </c>
      <c r="U43" s="200">
        <f t="shared" si="36"/>
        <v>37560.563714077725</v>
      </c>
      <c r="V43" s="200">
        <f t="shared" si="36"/>
        <v>34068.016526240091</v>
      </c>
      <c r="W43" s="200">
        <f t="shared" si="36"/>
        <v>33979.675860734162</v>
      </c>
      <c r="X43" s="200">
        <f t="shared" si="36"/>
        <v>30777.764232738387</v>
      </c>
      <c r="Y43" s="200">
        <f t="shared" si="36"/>
        <v>30677.712044760498</v>
      </c>
      <c r="Z43" s="200">
        <f t="shared" si="36"/>
        <v>33611.842647700352</v>
      </c>
      <c r="AA43" s="200">
        <f t="shared" si="36"/>
        <v>28304.560559630816</v>
      </c>
      <c r="AB43" s="200">
        <f t="shared" si="36"/>
        <v>32556.240532884556</v>
      </c>
      <c r="AC43" s="200">
        <f t="shared" si="36"/>
        <v>30281.590750737178</v>
      </c>
      <c r="AD43" s="200">
        <f t="shared" si="36"/>
        <v>29554.995834146663</v>
      </c>
      <c r="AE43" s="200">
        <f t="shared" si="36"/>
        <v>28977.649654984365</v>
      </c>
      <c r="AF43" s="200">
        <f t="shared" si="36"/>
        <v>28224.631027764161</v>
      </c>
      <c r="AG43" s="200">
        <f t="shared" si="36"/>
        <v>24908.749419563359</v>
      </c>
      <c r="AH43" s="200">
        <f t="shared" si="36"/>
        <v>26761.180987817406</v>
      </c>
      <c r="AI43" s="200">
        <f t="shared" si="36"/>
        <v>27604.100099385283</v>
      </c>
      <c r="AJ43" s="200">
        <f t="shared" si="36"/>
        <v>22424.5848360446</v>
      </c>
      <c r="AK43" s="200">
        <f t="shared" si="36"/>
        <v>23364.343822426061</v>
      </c>
      <c r="AL43" s="200">
        <f t="shared" si="36"/>
        <v>20533.115627967098</v>
      </c>
      <c r="AM43" s="200">
        <f t="shared" si="36"/>
        <v>23886.098984134391</v>
      </c>
      <c r="AN43" s="200">
        <f t="shared" si="36"/>
        <v>19753.688214174519</v>
      </c>
      <c r="AO43" s="200">
        <f t="shared" si="36"/>
        <v>22115.317674913927</v>
      </c>
      <c r="AP43" s="200">
        <f t="shared" si="36"/>
        <v>22691.326525524193</v>
      </c>
      <c r="AQ43" s="200">
        <f t="shared" si="36"/>
        <v>24861.048074992668</v>
      </c>
      <c r="AR43" s="200">
        <f t="shared" si="36"/>
        <v>26638.628065445806</v>
      </c>
      <c r="AS43" s="200">
        <f t="shared" si="36"/>
        <v>23850.615257732672</v>
      </c>
      <c r="AT43" s="200">
        <f t="shared" si="36"/>
        <v>23969.135919530647</v>
      </c>
      <c r="AU43" s="200">
        <f t="shared" si="36"/>
        <v>23621.975740596452</v>
      </c>
      <c r="AV43" s="200">
        <f t="shared" si="36"/>
        <v>15354.865947508999</v>
      </c>
      <c r="AW43" s="200">
        <f t="shared" si="36"/>
        <v>23541.23243514097</v>
      </c>
      <c r="AX43" s="200">
        <f t="shared" si="36"/>
        <v>23448.867481564666</v>
      </c>
      <c r="AY43" s="200">
        <f t="shared" si="36"/>
        <v>26094.723035505809</v>
      </c>
      <c r="AZ43" s="200">
        <f t="shared" si="36"/>
        <v>24215.885774521936</v>
      </c>
      <c r="BA43" s="200">
        <f t="shared" si="36"/>
        <v>26771.333051520003</v>
      </c>
      <c r="BB43" s="200">
        <f t="shared" si="36"/>
        <v>20905.110774732257</v>
      </c>
      <c r="BC43" s="200">
        <f t="shared" si="36"/>
        <v>13167.016969486665</v>
      </c>
      <c r="BD43" s="200">
        <f t="shared" si="36"/>
        <v>12898.116906072904</v>
      </c>
      <c r="BE43" s="200">
        <f t="shared" si="36"/>
        <v>12751.871059377334</v>
      </c>
      <c r="BF43" s="200">
        <f t="shared" si="36"/>
        <v>13183.771264885159</v>
      </c>
      <c r="BG43" s="200">
        <f t="shared" si="36"/>
        <v>13548.806880942258</v>
      </c>
      <c r="BH43" s="200">
        <f t="shared" si="36"/>
        <v>12888.208142296002</v>
      </c>
      <c r="BI43" s="200">
        <f t="shared" si="36"/>
        <v>12875.369300965162</v>
      </c>
      <c r="BJ43" s="200">
        <f t="shared" si="36"/>
        <v>10977.046438551333</v>
      </c>
      <c r="BK43" s="200">
        <f t="shared" si="36"/>
        <v>13065.98341329484</v>
      </c>
      <c r="BL43" s="200">
        <f t="shared" si="36"/>
        <v>14295.802165692581</v>
      </c>
      <c r="BM43" s="200">
        <f t="shared" si="36"/>
        <v>14778.267563442143</v>
      </c>
      <c r="BN43" s="200">
        <f t="shared" si="36"/>
        <v>14755.153409833129</v>
      </c>
      <c r="BO43" s="200">
        <f t="shared" si="36"/>
        <v>15292.714238295666</v>
      </c>
      <c r="BP43" s="200">
        <f t="shared" si="36"/>
        <v>18616.221398460842</v>
      </c>
      <c r="BQ43" s="200">
        <f t="shared" ref="BQ43:BW43" si="37">BQ27+BQ36</f>
        <v>21997.149561797334</v>
      </c>
      <c r="BR43" s="200">
        <f t="shared" si="37"/>
        <v>25360.233902557455</v>
      </c>
      <c r="BS43" s="200">
        <f t="shared" si="37"/>
        <v>28124.82880671</v>
      </c>
      <c r="BT43" s="200">
        <f t="shared" si="37"/>
        <v>29065.283294513334</v>
      </c>
      <c r="BU43" s="200">
        <f t="shared" si="37"/>
        <v>25495.082984670324</v>
      </c>
      <c r="BV43" s="200">
        <f t="shared" si="37"/>
        <v>26094.064059551663</v>
      </c>
      <c r="BW43" s="200">
        <f t="shared" si="37"/>
        <v>18439.033721879354</v>
      </c>
      <c r="BX43" s="200">
        <f t="shared" ref="BX43:BY43" si="38">BX27+BX36</f>
        <v>18688.839004250967</v>
      </c>
      <c r="BY43" s="200">
        <f t="shared" si="38"/>
        <v>24051.676342542858</v>
      </c>
      <c r="BZ43" s="200">
        <f t="shared" ref="BZ43" si="39">BZ27+BZ36</f>
        <v>23938.208712900538</v>
      </c>
    </row>
    <row r="44" spans="1:78" s="60" customFormat="1" ht="6.65" customHeight="1">
      <c r="A44" s="35"/>
      <c r="B44" s="35"/>
      <c r="C44" s="191"/>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row>
    <row r="45" spans="1:78" s="60" customFormat="1" ht="15.5">
      <c r="A45" s="35"/>
      <c r="B45" s="35"/>
      <c r="C45" s="210" t="str">
        <f>IF(Sumário!$A$1=FALSE,'PT-ENG'!W55,'PT-ENG'!X55)</f>
        <v>Produção Total | 100% (boe/d)</v>
      </c>
      <c r="D45" s="211">
        <f>D24+D43</f>
        <v>153677.95681463869</v>
      </c>
      <c r="E45" s="211">
        <f t="shared" ref="E45:BP45" si="40">E24+E43</f>
        <v>148531.95649386791</v>
      </c>
      <c r="F45" s="211">
        <f t="shared" si="40"/>
        <v>113515.74876631651</v>
      </c>
      <c r="G45" s="211">
        <f t="shared" si="40"/>
        <v>137069.62459620822</v>
      </c>
      <c r="H45" s="211">
        <f t="shared" si="40"/>
        <v>143407.84620249114</v>
      </c>
      <c r="I45" s="211">
        <f t="shared" si="40"/>
        <v>147531.98961311477</v>
      </c>
      <c r="J45" s="211">
        <f t="shared" si="40"/>
        <v>136338.29214748932</v>
      </c>
      <c r="K45" s="211">
        <f t="shared" si="40"/>
        <v>125359.2879656724</v>
      </c>
      <c r="L45" s="211">
        <f t="shared" si="40"/>
        <v>147062.93814855564</v>
      </c>
      <c r="M45" s="211">
        <f t="shared" si="40"/>
        <v>146317.30967921851</v>
      </c>
      <c r="N45" s="211">
        <f t="shared" si="40"/>
        <v>141116.89618987503</v>
      </c>
      <c r="O45" s="211">
        <f t="shared" si="40"/>
        <v>113715.43659101572</v>
      </c>
      <c r="P45" s="211">
        <f t="shared" si="40"/>
        <v>86347.540134948969</v>
      </c>
      <c r="Q45" s="211">
        <f t="shared" si="40"/>
        <v>107246.83775314962</v>
      </c>
      <c r="R45" s="211">
        <f t="shared" si="40"/>
        <v>131363.94106996202</v>
      </c>
      <c r="S45" s="211">
        <f t="shared" si="40"/>
        <v>140311.29093882127</v>
      </c>
      <c r="T45" s="211">
        <f t="shared" si="40"/>
        <v>124133.93300215693</v>
      </c>
      <c r="U45" s="211">
        <f t="shared" si="40"/>
        <v>143668.50088357058</v>
      </c>
      <c r="V45" s="211">
        <f t="shared" si="40"/>
        <v>130067.8362032919</v>
      </c>
      <c r="W45" s="211">
        <f t="shared" si="40"/>
        <v>142420.05090040312</v>
      </c>
      <c r="X45" s="211">
        <f t="shared" si="40"/>
        <v>129366.41221557412</v>
      </c>
      <c r="Y45" s="211">
        <f t="shared" si="40"/>
        <v>100397.9658236348</v>
      </c>
      <c r="Z45" s="211">
        <f t="shared" si="40"/>
        <v>103489.59954153841</v>
      </c>
      <c r="AA45" s="211">
        <f t="shared" si="40"/>
        <v>100768.06688542216</v>
      </c>
      <c r="AB45" s="211">
        <f t="shared" si="40"/>
        <v>103099.55643228762</v>
      </c>
      <c r="AC45" s="211">
        <f t="shared" si="40"/>
        <v>92654.852064531035</v>
      </c>
      <c r="AD45" s="211">
        <f t="shared" si="40"/>
        <v>98384.896499913506</v>
      </c>
      <c r="AE45" s="211">
        <f t="shared" si="40"/>
        <v>74210.728294252316</v>
      </c>
      <c r="AF45" s="211">
        <f t="shared" si="40"/>
        <v>64059.014102976602</v>
      </c>
      <c r="AG45" s="211">
        <f t="shared" si="40"/>
        <v>74198.944830015709</v>
      </c>
      <c r="AH45" s="211">
        <f t="shared" si="40"/>
        <v>76906.009074807022</v>
      </c>
      <c r="AI45" s="211">
        <f t="shared" si="40"/>
        <v>98911.288751001353</v>
      </c>
      <c r="AJ45" s="211">
        <f t="shared" si="40"/>
        <v>108601.91657171295</v>
      </c>
      <c r="AK45" s="211">
        <f t="shared" si="40"/>
        <v>122692.38936001262</v>
      </c>
      <c r="AL45" s="211">
        <f t="shared" si="40"/>
        <v>104084.88809032946</v>
      </c>
      <c r="AM45" s="211">
        <f t="shared" si="40"/>
        <v>93533.503140697634</v>
      </c>
      <c r="AN45" s="211">
        <f t="shared" si="40"/>
        <v>105003.45566643226</v>
      </c>
      <c r="AO45" s="211">
        <f t="shared" si="40"/>
        <v>97903.082851696425</v>
      </c>
      <c r="AP45" s="211">
        <f t="shared" si="40"/>
        <v>80469.50353347676</v>
      </c>
      <c r="AQ45" s="211">
        <f t="shared" si="40"/>
        <v>122288.18594598267</v>
      </c>
      <c r="AR45" s="211">
        <f t="shared" si="40"/>
        <v>85388.886281426123</v>
      </c>
      <c r="AS45" s="211">
        <f t="shared" si="40"/>
        <v>98713.815381512672</v>
      </c>
      <c r="AT45" s="211">
        <f t="shared" si="40"/>
        <v>100343.21284516421</v>
      </c>
      <c r="AU45" s="211">
        <f t="shared" si="40"/>
        <v>93643.577607763538</v>
      </c>
      <c r="AV45" s="211">
        <f t="shared" si="40"/>
        <v>81746.515492805673</v>
      </c>
      <c r="AW45" s="211">
        <f t="shared" si="40"/>
        <v>67352.981346582586</v>
      </c>
      <c r="AX45" s="211">
        <f t="shared" si="40"/>
        <v>95237.964298830004</v>
      </c>
      <c r="AY45" s="211">
        <f t="shared" si="40"/>
        <v>124824.24679488679</v>
      </c>
      <c r="AZ45" s="211">
        <f t="shared" si="40"/>
        <v>119355.51458758357</v>
      </c>
      <c r="BA45" s="211">
        <f t="shared" si="40"/>
        <v>114341.38122809002</v>
      </c>
      <c r="BB45" s="211">
        <f t="shared" si="40"/>
        <v>104191.67519421419</v>
      </c>
      <c r="BC45" s="211">
        <f t="shared" si="40"/>
        <v>89222.936169157008</v>
      </c>
      <c r="BD45" s="211">
        <f t="shared" si="40"/>
        <v>94673.150075958707</v>
      </c>
      <c r="BE45" s="211">
        <f t="shared" si="40"/>
        <v>81466.887055311992</v>
      </c>
      <c r="BF45" s="211">
        <f t="shared" si="40"/>
        <v>80577.88859316193</v>
      </c>
      <c r="BG45" s="211">
        <f t="shared" si="40"/>
        <v>88656.822916680307</v>
      </c>
      <c r="BH45" s="211">
        <f t="shared" si="40"/>
        <v>79669.841918025995</v>
      </c>
      <c r="BI45" s="211">
        <f t="shared" si="40"/>
        <v>71410.089119453871</v>
      </c>
      <c r="BJ45" s="211">
        <f t="shared" si="40"/>
        <v>63290.525302786984</v>
      </c>
      <c r="BK45" s="211">
        <f t="shared" si="40"/>
        <v>69325.948147002899</v>
      </c>
      <c r="BL45" s="211">
        <f t="shared" si="40"/>
        <v>100483.01341787716</v>
      </c>
      <c r="BM45" s="211">
        <f t="shared" si="40"/>
        <v>104031.31705960797</v>
      </c>
      <c r="BN45" s="211">
        <f t="shared" si="40"/>
        <v>102353.68257079736</v>
      </c>
      <c r="BO45" s="211">
        <f t="shared" si="40"/>
        <v>118036.38802188334</v>
      </c>
      <c r="BP45" s="211">
        <f t="shared" si="40"/>
        <v>129082.3628592778</v>
      </c>
      <c r="BQ45" s="211">
        <f t="shared" ref="BQ45:BW45" si="41">BQ24+BQ43</f>
        <v>130604.16444314166</v>
      </c>
      <c r="BR45" s="211">
        <f t="shared" si="41"/>
        <v>136978.15258069456</v>
      </c>
      <c r="BS45" s="211">
        <f t="shared" si="41"/>
        <v>138687.0507552432</v>
      </c>
      <c r="BT45" s="211">
        <f t="shared" si="41"/>
        <v>138733.43427600132</v>
      </c>
      <c r="BU45" s="211">
        <f t="shared" si="41"/>
        <v>133032.10130731357</v>
      </c>
      <c r="BV45" s="211">
        <f t="shared" si="41"/>
        <v>103815.30204928065</v>
      </c>
      <c r="BW45" s="211">
        <f t="shared" si="41"/>
        <v>93648.232399712899</v>
      </c>
      <c r="BX45" s="211">
        <f t="shared" ref="BX45:BY45" si="42">BX24+BX43</f>
        <v>98278.479886257745</v>
      </c>
      <c r="BY45" s="212">
        <f t="shared" si="42"/>
        <v>122925.68279462037</v>
      </c>
      <c r="BZ45" s="212">
        <f t="shared" ref="BZ45" si="43">BZ24+BZ43</f>
        <v>120232.01023332699</v>
      </c>
    </row>
    <row r="46" spans="1:78" s="56" customFormat="1">
      <c r="A46"/>
      <c r="B46"/>
      <c r="C46" s="15"/>
      <c r="AU46" s="77"/>
      <c r="BG46" s="77"/>
      <c r="BJ46" s="77"/>
    </row>
    <row r="47" spans="1:78" s="56" customFormat="1" ht="16" thickBot="1">
      <c r="A47" s="268" t="str">
        <f>IF(Sumário!$A$1=FALSE,'PT-ENG'!Z16,'PT-ENG'!AA16)</f>
        <v>Produção referente à participação da Companhia nos ativos</v>
      </c>
      <c r="B47" s="267"/>
      <c r="C47" s="267"/>
      <c r="D47" s="269"/>
      <c r="AU47" s="77"/>
      <c r="BG47" s="77"/>
      <c r="BJ47" s="77"/>
    </row>
    <row r="48" spans="1:78" s="56" customFormat="1">
      <c r="A48"/>
      <c r="B48"/>
      <c r="C48" s="15"/>
      <c r="AU48" s="77"/>
      <c r="BG48" s="77"/>
      <c r="BJ48" s="77"/>
    </row>
    <row r="49" spans="1:78" s="55" customFormat="1" ht="15.5">
      <c r="A49" s="186"/>
      <c r="B49" s="186"/>
      <c r="C49" s="187" t="str">
        <f>IF(Sumário!$A$1=FALSE,'PT-ENG'!W59,'PT-ENG'!X59)</f>
        <v>Produção Óleo | WI Brava (bbl/d)</v>
      </c>
      <c r="D49" s="188">
        <v>43831</v>
      </c>
      <c r="E49" s="188">
        <v>43862</v>
      </c>
      <c r="F49" s="188">
        <v>43891</v>
      </c>
      <c r="G49" s="188">
        <v>43922</v>
      </c>
      <c r="H49" s="188">
        <v>43952</v>
      </c>
      <c r="I49" s="188">
        <v>43983</v>
      </c>
      <c r="J49" s="188">
        <v>44013</v>
      </c>
      <c r="K49" s="188">
        <v>44044</v>
      </c>
      <c r="L49" s="188">
        <v>44075</v>
      </c>
      <c r="M49" s="188">
        <v>44105</v>
      </c>
      <c r="N49" s="188">
        <v>44136</v>
      </c>
      <c r="O49" s="188">
        <v>44166</v>
      </c>
      <c r="P49" s="188">
        <v>44197</v>
      </c>
      <c r="Q49" s="188">
        <v>44228</v>
      </c>
      <c r="R49" s="188">
        <v>44256</v>
      </c>
      <c r="S49" s="188">
        <v>44287</v>
      </c>
      <c r="T49" s="188">
        <v>44317</v>
      </c>
      <c r="U49" s="188">
        <v>44348</v>
      </c>
      <c r="V49" s="188">
        <v>44378</v>
      </c>
      <c r="W49" s="188">
        <v>44409</v>
      </c>
      <c r="X49" s="188">
        <v>44440</v>
      </c>
      <c r="Y49" s="188">
        <v>44470</v>
      </c>
      <c r="Z49" s="188">
        <v>44501</v>
      </c>
      <c r="AA49" s="188">
        <v>44531</v>
      </c>
      <c r="AB49" s="188">
        <v>44562</v>
      </c>
      <c r="AC49" s="188">
        <v>44593</v>
      </c>
      <c r="AD49" s="188">
        <v>44621</v>
      </c>
      <c r="AE49" s="188">
        <v>44652</v>
      </c>
      <c r="AF49" s="188">
        <v>44682</v>
      </c>
      <c r="AG49" s="188">
        <v>44713</v>
      </c>
      <c r="AH49" s="188">
        <v>44743</v>
      </c>
      <c r="AI49" s="188">
        <v>44774</v>
      </c>
      <c r="AJ49" s="188">
        <v>44805</v>
      </c>
      <c r="AK49" s="188">
        <v>44835</v>
      </c>
      <c r="AL49" s="188">
        <v>44866</v>
      </c>
      <c r="AM49" s="188">
        <v>44896</v>
      </c>
      <c r="AN49" s="188">
        <v>44927</v>
      </c>
      <c r="AO49" s="188">
        <v>44958</v>
      </c>
      <c r="AP49" s="188">
        <v>44986</v>
      </c>
      <c r="AQ49" s="188">
        <v>45017</v>
      </c>
      <c r="AR49" s="188">
        <v>45047</v>
      </c>
      <c r="AS49" s="188">
        <v>45078</v>
      </c>
      <c r="AT49" s="188">
        <v>45108</v>
      </c>
      <c r="AU49" s="188">
        <v>45139</v>
      </c>
      <c r="AV49" s="188">
        <v>45170</v>
      </c>
      <c r="AW49" s="188">
        <v>45200</v>
      </c>
      <c r="AX49" s="188">
        <v>45231</v>
      </c>
      <c r="AY49" s="188">
        <v>45261</v>
      </c>
      <c r="AZ49" s="188">
        <v>45292</v>
      </c>
      <c r="BA49" s="188">
        <v>45323</v>
      </c>
      <c r="BB49" s="188">
        <v>45352</v>
      </c>
      <c r="BC49" s="188">
        <v>45383</v>
      </c>
      <c r="BD49" s="188">
        <v>45413</v>
      </c>
      <c r="BE49" s="188">
        <v>45444</v>
      </c>
      <c r="BF49" s="188">
        <v>45474</v>
      </c>
      <c r="BG49" s="188">
        <v>45505</v>
      </c>
      <c r="BH49" s="188">
        <v>45536</v>
      </c>
      <c r="BI49" s="188">
        <v>45566</v>
      </c>
      <c r="BJ49" s="188">
        <v>45597</v>
      </c>
      <c r="BK49" s="188">
        <v>45627</v>
      </c>
      <c r="BL49" s="188">
        <v>45658</v>
      </c>
      <c r="BM49" s="188">
        <v>45689</v>
      </c>
      <c r="BN49" s="188">
        <v>45717</v>
      </c>
      <c r="BO49" s="188">
        <v>45748</v>
      </c>
      <c r="BP49" s="188">
        <v>45778</v>
      </c>
      <c r="BQ49" s="188">
        <v>45809</v>
      </c>
      <c r="BR49" s="188">
        <v>45839</v>
      </c>
      <c r="BS49" s="188">
        <v>45870</v>
      </c>
      <c r="BT49" s="188">
        <v>45901</v>
      </c>
      <c r="BU49" s="188">
        <v>45931</v>
      </c>
      <c r="BV49" s="188">
        <v>45962</v>
      </c>
      <c r="BW49" s="188">
        <f>BW7</f>
        <v>45992</v>
      </c>
      <c r="BX49" s="188">
        <f>BX7</f>
        <v>46023</v>
      </c>
      <c r="BY49" s="188">
        <f>BY7</f>
        <v>46054</v>
      </c>
      <c r="BZ49" s="188">
        <f>BZ7</f>
        <v>46082</v>
      </c>
    </row>
    <row r="50" spans="1:78" s="202" customFormat="1" ht="15.5">
      <c r="A50" s="201"/>
      <c r="B50" s="201"/>
      <c r="C50" s="190" t="str">
        <f>IF(Sumário!$A$1=FALSE,'PT-ENG'!W60,'PT-ENG'!X60)</f>
        <v>Onshore</v>
      </c>
      <c r="D50" s="189">
        <f t="shared" ref="D50:AI50" si="44">D51+D56</f>
        <v>0</v>
      </c>
      <c r="E50" s="189">
        <f t="shared" si="44"/>
        <v>0</v>
      </c>
      <c r="F50" s="189">
        <f t="shared" si="44"/>
        <v>0</v>
      </c>
      <c r="G50" s="189">
        <f t="shared" si="44"/>
        <v>0</v>
      </c>
      <c r="H50" s="189">
        <f t="shared" si="44"/>
        <v>359.68248199382231</v>
      </c>
      <c r="I50" s="189">
        <f t="shared" si="44"/>
        <v>3520.4320375517209</v>
      </c>
      <c r="J50" s="189">
        <f t="shared" si="44"/>
        <v>3720.3087379269709</v>
      </c>
      <c r="K50" s="189">
        <f t="shared" si="44"/>
        <v>3824.2158031560066</v>
      </c>
      <c r="L50" s="189">
        <f t="shared" si="44"/>
        <v>3894.2216540291265</v>
      </c>
      <c r="M50" s="189">
        <f t="shared" si="44"/>
        <v>3549.2832034198268</v>
      </c>
      <c r="N50" s="189">
        <f t="shared" si="44"/>
        <v>3823.2738465056809</v>
      </c>
      <c r="O50" s="189">
        <f t="shared" si="44"/>
        <v>4008.2466373642947</v>
      </c>
      <c r="P50" s="189">
        <f t="shared" si="44"/>
        <v>4160.3001750664635</v>
      </c>
      <c r="Q50" s="189">
        <f t="shared" si="44"/>
        <v>4525.0682290005498</v>
      </c>
      <c r="R50" s="189">
        <f t="shared" si="44"/>
        <v>4767.462608645259</v>
      </c>
      <c r="S50" s="189">
        <f t="shared" si="44"/>
        <v>4694.897687391227</v>
      </c>
      <c r="T50" s="189">
        <f t="shared" si="44"/>
        <v>4767.1493354894892</v>
      </c>
      <c r="U50" s="189">
        <f t="shared" si="44"/>
        <v>4721.1002004176116</v>
      </c>
      <c r="V50" s="189">
        <f t="shared" si="44"/>
        <v>5170.7132200383767</v>
      </c>
      <c r="W50" s="189">
        <f t="shared" si="44"/>
        <v>5328.6927636389755</v>
      </c>
      <c r="X50" s="189">
        <f t="shared" si="44"/>
        <v>5976.0913951215989</v>
      </c>
      <c r="Y50" s="189">
        <f t="shared" si="44"/>
        <v>5559.9315225895862</v>
      </c>
      <c r="Z50" s="189">
        <f t="shared" si="44"/>
        <v>6551.4908961150331</v>
      </c>
      <c r="AA50" s="189">
        <f t="shared" si="44"/>
        <v>6594.1264194514797</v>
      </c>
      <c r="AB50" s="189">
        <f t="shared" si="44"/>
        <v>7320.2838826322359</v>
      </c>
      <c r="AC50" s="189">
        <f t="shared" si="44"/>
        <v>7628.9409197968571</v>
      </c>
      <c r="AD50" s="189">
        <f t="shared" si="44"/>
        <v>7875.0762612207063</v>
      </c>
      <c r="AE50" s="189">
        <f t="shared" si="44"/>
        <v>7824.1153432736601</v>
      </c>
      <c r="AF50" s="189">
        <f t="shared" si="44"/>
        <v>7552.6360155321818</v>
      </c>
      <c r="AG50" s="189">
        <f t="shared" si="44"/>
        <v>7955.953392876354</v>
      </c>
      <c r="AH50" s="189">
        <f t="shared" si="44"/>
        <v>8229.0941006130779</v>
      </c>
      <c r="AI50" s="189">
        <f t="shared" si="44"/>
        <v>9187.653724652142</v>
      </c>
      <c r="AJ50" s="189">
        <f t="shared" ref="AJ50:BO50" si="45">AJ51+AJ56</f>
        <v>8841.8286474770248</v>
      </c>
      <c r="AK50" s="189">
        <f t="shared" si="45"/>
        <v>7963.9801893569975</v>
      </c>
      <c r="AL50" s="189">
        <f t="shared" si="45"/>
        <v>7039.6537393046237</v>
      </c>
      <c r="AM50" s="189">
        <f t="shared" si="45"/>
        <v>7836.5222783661839</v>
      </c>
      <c r="AN50" s="189">
        <f t="shared" si="45"/>
        <v>7655.7776144429681</v>
      </c>
      <c r="AO50" s="189">
        <f t="shared" si="45"/>
        <v>7853.2124518087148</v>
      </c>
      <c r="AP50" s="189">
        <f t="shared" si="45"/>
        <v>8547.2657826050981</v>
      </c>
      <c r="AQ50" s="189">
        <f t="shared" si="45"/>
        <v>8306.3508030960656</v>
      </c>
      <c r="AR50" s="189">
        <f t="shared" si="45"/>
        <v>8717.6398950460662</v>
      </c>
      <c r="AS50" s="189">
        <f t="shared" si="45"/>
        <v>21151.254444386734</v>
      </c>
      <c r="AT50" s="189">
        <f t="shared" si="45"/>
        <v>26598.890182089548</v>
      </c>
      <c r="AU50" s="189">
        <f t="shared" si="45"/>
        <v>26293.087776352841</v>
      </c>
      <c r="AV50" s="189">
        <f t="shared" si="45"/>
        <v>27266.764707824939</v>
      </c>
      <c r="AW50" s="189">
        <f t="shared" si="45"/>
        <v>27037.201068793882</v>
      </c>
      <c r="AX50" s="189">
        <f t="shared" si="45"/>
        <v>27364.000683693797</v>
      </c>
      <c r="AY50" s="189">
        <f t="shared" si="45"/>
        <v>27339.816287142909</v>
      </c>
      <c r="AZ50" s="189">
        <f t="shared" si="45"/>
        <v>27995.799928425942</v>
      </c>
      <c r="BA50" s="189">
        <f t="shared" si="45"/>
        <v>27818.786042076004</v>
      </c>
      <c r="BB50" s="189">
        <f t="shared" si="45"/>
        <v>25992.983370364258</v>
      </c>
      <c r="BC50" s="189">
        <f t="shared" si="45"/>
        <v>27971.296683145403</v>
      </c>
      <c r="BD50" s="189">
        <f t="shared" si="45"/>
        <v>26947.491092728516</v>
      </c>
      <c r="BE50" s="189">
        <f t="shared" si="45"/>
        <v>26337.374037743662</v>
      </c>
      <c r="BF50" s="189">
        <f t="shared" si="45"/>
        <v>25880.1807410211</v>
      </c>
      <c r="BG50" s="189">
        <f t="shared" si="45"/>
        <v>25275.954972322001</v>
      </c>
      <c r="BH50" s="189">
        <f t="shared" si="45"/>
        <v>24981.317209285327</v>
      </c>
      <c r="BI50" s="189">
        <f t="shared" si="45"/>
        <v>27057.626883211098</v>
      </c>
      <c r="BJ50" s="189">
        <f t="shared" si="45"/>
        <v>25781.820782868454</v>
      </c>
      <c r="BK50" s="189">
        <f t="shared" si="45"/>
        <v>26608.267517790584</v>
      </c>
      <c r="BL50" s="189">
        <f t="shared" si="45"/>
        <v>25576.962255308001</v>
      </c>
      <c r="BM50" s="189">
        <f t="shared" si="45"/>
        <v>27302.187027806791</v>
      </c>
      <c r="BN50" s="189">
        <f t="shared" si="45"/>
        <v>26298.851920554524</v>
      </c>
      <c r="BO50" s="189">
        <f t="shared" si="45"/>
        <v>26054.293632853736</v>
      </c>
      <c r="BP50" s="189">
        <f t="shared" ref="BP50:BW50" si="46">BP51+BP56</f>
        <v>26542.861447356776</v>
      </c>
      <c r="BQ50" s="189">
        <f t="shared" si="46"/>
        <v>26147.229349489735</v>
      </c>
      <c r="BR50" s="189">
        <f t="shared" si="46"/>
        <v>26208.156674819944</v>
      </c>
      <c r="BS50" s="189">
        <f t="shared" si="46"/>
        <v>26196.289101891343</v>
      </c>
      <c r="BT50" s="189">
        <f t="shared" si="46"/>
        <v>26440.900452593527</v>
      </c>
      <c r="BU50" s="189">
        <f t="shared" si="46"/>
        <v>23223.050263044588</v>
      </c>
      <c r="BV50" s="189">
        <f t="shared" si="46"/>
        <v>24012.324679414131</v>
      </c>
      <c r="BW50" s="189">
        <f t="shared" si="46"/>
        <v>22210.873382920126</v>
      </c>
      <c r="BX50" s="189">
        <f t="shared" ref="BX50:BY50" si="47">BX51+BX56</f>
        <v>21897.844269549354</v>
      </c>
      <c r="BY50" s="189">
        <f t="shared" si="47"/>
        <v>20682.352943467504</v>
      </c>
      <c r="BZ50" s="189">
        <f t="shared" ref="BZ50" si="48">BZ51+BZ56</f>
        <v>20633.011363887374</v>
      </c>
    </row>
    <row r="51" spans="1:78" s="56" customFormat="1">
      <c r="A51"/>
      <c r="B51"/>
      <c r="C51" s="57" t="str">
        <f>IF(Sumário!$A$1=FALSE,'PT-ENG'!W61,'PT-ENG'!X61)</f>
        <v>Potiguar</v>
      </c>
      <c r="D51" s="58">
        <f t="shared" ref="D51:AI51" si="49">SUM(D52:D55)</f>
        <v>0</v>
      </c>
      <c r="E51" s="58">
        <f t="shared" si="49"/>
        <v>0</v>
      </c>
      <c r="F51" s="58">
        <f t="shared" si="49"/>
        <v>0</v>
      </c>
      <c r="G51" s="58">
        <f t="shared" si="49"/>
        <v>0</v>
      </c>
      <c r="H51" s="58">
        <f t="shared" si="49"/>
        <v>359.68248199382231</v>
      </c>
      <c r="I51" s="58">
        <f t="shared" si="49"/>
        <v>3520.4320375517209</v>
      </c>
      <c r="J51" s="58">
        <f t="shared" si="49"/>
        <v>3720.3087379269709</v>
      </c>
      <c r="K51" s="58">
        <f t="shared" si="49"/>
        <v>3824.2158031560066</v>
      </c>
      <c r="L51" s="58">
        <f t="shared" si="49"/>
        <v>3894.2216540291265</v>
      </c>
      <c r="M51" s="58">
        <f t="shared" si="49"/>
        <v>3549.2832034198268</v>
      </c>
      <c r="N51" s="58">
        <f t="shared" si="49"/>
        <v>3823.2738465056809</v>
      </c>
      <c r="O51" s="58">
        <f t="shared" si="49"/>
        <v>4008.2466373642947</v>
      </c>
      <c r="P51" s="58">
        <f t="shared" si="49"/>
        <v>4160.3001750664635</v>
      </c>
      <c r="Q51" s="58">
        <f t="shared" si="49"/>
        <v>4525.0682290005498</v>
      </c>
      <c r="R51" s="58">
        <f t="shared" si="49"/>
        <v>4767.462608645259</v>
      </c>
      <c r="S51" s="58">
        <f t="shared" si="49"/>
        <v>4694.897687391227</v>
      </c>
      <c r="T51" s="58">
        <f t="shared" si="49"/>
        <v>4767.1493354894892</v>
      </c>
      <c r="U51" s="58">
        <f t="shared" si="49"/>
        <v>4721.1002004176116</v>
      </c>
      <c r="V51" s="58">
        <f t="shared" si="49"/>
        <v>4789.7132200383767</v>
      </c>
      <c r="W51" s="58">
        <f t="shared" si="49"/>
        <v>4646.6927636389755</v>
      </c>
      <c r="X51" s="58">
        <f t="shared" si="49"/>
        <v>5209.0913951215989</v>
      </c>
      <c r="Y51" s="58">
        <f t="shared" si="49"/>
        <v>4752.9315225895862</v>
      </c>
      <c r="Z51" s="58">
        <f t="shared" si="49"/>
        <v>5692.0353151432864</v>
      </c>
      <c r="AA51" s="58">
        <f t="shared" si="49"/>
        <v>5732.4015084421217</v>
      </c>
      <c r="AB51" s="58">
        <f t="shared" si="49"/>
        <v>6437.8792369142711</v>
      </c>
      <c r="AC51" s="58">
        <f t="shared" si="49"/>
        <v>6657.5800293609782</v>
      </c>
      <c r="AD51" s="58">
        <f t="shared" si="49"/>
        <v>6898.6047658129646</v>
      </c>
      <c r="AE51" s="58">
        <f t="shared" si="49"/>
        <v>6611.3808720256939</v>
      </c>
      <c r="AF51" s="58">
        <f t="shared" si="49"/>
        <v>5346.3157856700172</v>
      </c>
      <c r="AG51" s="58">
        <f t="shared" si="49"/>
        <v>5378.5901968473072</v>
      </c>
      <c r="AH51" s="58">
        <f t="shared" si="49"/>
        <v>5346.2455305212879</v>
      </c>
      <c r="AI51" s="58">
        <f t="shared" si="49"/>
        <v>6067.659037336749</v>
      </c>
      <c r="AJ51" s="58">
        <f t="shared" ref="AJ51:BM51" si="50">SUM(AJ52:AJ55)</f>
        <v>6263.1251015897988</v>
      </c>
      <c r="AK51" s="58">
        <f t="shared" si="50"/>
        <v>5261.3419580664749</v>
      </c>
      <c r="AL51" s="58">
        <f t="shared" si="50"/>
        <v>4366.4227086942001</v>
      </c>
      <c r="AM51" s="58">
        <f t="shared" si="50"/>
        <v>4544.9397045228034</v>
      </c>
      <c r="AN51" s="58">
        <f t="shared" si="50"/>
        <v>4376.8953600245159</v>
      </c>
      <c r="AO51" s="58">
        <f t="shared" si="50"/>
        <v>4779.0886156089291</v>
      </c>
      <c r="AP51" s="58">
        <f t="shared" si="50"/>
        <v>5502.1774702222592</v>
      </c>
      <c r="AQ51" s="58">
        <f t="shared" si="50"/>
        <v>5260.5656189919991</v>
      </c>
      <c r="AR51" s="58">
        <f t="shared" si="50"/>
        <v>5630.3883485709694</v>
      </c>
      <c r="AS51" s="58">
        <f t="shared" si="50"/>
        <v>18217.221991835333</v>
      </c>
      <c r="AT51" s="58">
        <f t="shared" si="50"/>
        <v>23634.275362602904</v>
      </c>
      <c r="AU51" s="58">
        <f t="shared" si="50"/>
        <v>22838.979003685807</v>
      </c>
      <c r="AV51" s="58">
        <f t="shared" si="50"/>
        <v>23804.357269408338</v>
      </c>
      <c r="AW51" s="58">
        <f t="shared" si="50"/>
        <v>23268.374390428075</v>
      </c>
      <c r="AX51" s="58">
        <f t="shared" si="50"/>
        <v>23547.358777713333</v>
      </c>
      <c r="AY51" s="58">
        <f t="shared" si="50"/>
        <v>23453.683555265488</v>
      </c>
      <c r="AZ51" s="58">
        <f t="shared" si="50"/>
        <v>24102.02459044549</v>
      </c>
      <c r="BA51" s="58">
        <f t="shared" si="50"/>
        <v>23937.002819460005</v>
      </c>
      <c r="BB51" s="58">
        <f t="shared" si="50"/>
        <v>22076.986985821612</v>
      </c>
      <c r="BC51" s="58">
        <f t="shared" si="50"/>
        <v>24099.826964647669</v>
      </c>
      <c r="BD51" s="58">
        <f t="shared" si="50"/>
        <v>23324.299525903225</v>
      </c>
      <c r="BE51" s="58">
        <f t="shared" si="50"/>
        <v>22730.43825491333</v>
      </c>
      <c r="BF51" s="58">
        <f t="shared" si="50"/>
        <v>22516.239113525164</v>
      </c>
      <c r="BG51" s="58">
        <f t="shared" si="50"/>
        <v>21926.50287577742</v>
      </c>
      <c r="BH51" s="58">
        <f t="shared" si="50"/>
        <v>21801.43101164966</v>
      </c>
      <c r="BI51" s="58">
        <f t="shared" si="50"/>
        <v>23878.599988596452</v>
      </c>
      <c r="BJ51" s="58">
        <f t="shared" si="50"/>
        <v>22509.957980757652</v>
      </c>
      <c r="BK51" s="58">
        <f t="shared" si="50"/>
        <v>23413.753812414521</v>
      </c>
      <c r="BL51" s="58">
        <f t="shared" si="50"/>
        <v>22272.603510989033</v>
      </c>
      <c r="BM51" s="58">
        <f t="shared" si="50"/>
        <v>23720.814141021077</v>
      </c>
      <c r="BN51" s="58">
        <f t="shared" ref="BN51:BW51" si="51">SUM(BN52:BN55)</f>
        <v>22787.717660877104</v>
      </c>
      <c r="BO51" s="58">
        <f t="shared" si="51"/>
        <v>22657.715471693336</v>
      </c>
      <c r="BP51" s="58">
        <f t="shared" si="51"/>
        <v>23292.855751227744</v>
      </c>
      <c r="BQ51" s="58">
        <f t="shared" si="51"/>
        <v>22917.453175643335</v>
      </c>
      <c r="BR51" s="58">
        <f t="shared" si="51"/>
        <v>22911.443296004523</v>
      </c>
      <c r="BS51" s="58">
        <f t="shared" si="51"/>
        <v>22768.922694111603</v>
      </c>
      <c r="BT51" s="58">
        <f t="shared" si="51"/>
        <v>23189.400239444662</v>
      </c>
      <c r="BU51" s="58">
        <f t="shared" si="51"/>
        <v>19955.71894034549</v>
      </c>
      <c r="BV51" s="58">
        <f t="shared" si="51"/>
        <v>20746.494434074331</v>
      </c>
      <c r="BW51" s="58">
        <f t="shared" si="51"/>
        <v>18952.310826369998</v>
      </c>
      <c r="BX51" s="58">
        <f t="shared" ref="BX51:BY51" si="52">SUM(BX52:BX55)</f>
        <v>18768.851271466774</v>
      </c>
      <c r="BY51" s="58">
        <f t="shared" si="52"/>
        <v>17685.269260998932</v>
      </c>
      <c r="BZ51" s="58">
        <f t="shared" ref="BZ51" si="53">SUM(BZ52:BZ55)</f>
        <v>17694.992155846892</v>
      </c>
    </row>
    <row r="52" spans="1:78" s="62" customFormat="1" outlineLevel="1">
      <c r="A52" s="205"/>
      <c r="B52" s="205"/>
      <c r="C52" s="59" t="str">
        <f>IF(Sumário!$A$1=FALSE,'PT-ENG'!W62,'PT-ENG'!X62)</f>
        <v>Potiguar</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v>0</v>
      </c>
      <c r="AR52" s="61">
        <v>0</v>
      </c>
      <c r="AS52" s="61">
        <v>12166</v>
      </c>
      <c r="AT52" s="61">
        <f t="shared" ref="AT52:BW52" si="54">AT10</f>
        <v>16995.822817479679</v>
      </c>
      <c r="AU52" s="61">
        <f t="shared" si="54"/>
        <v>16497.121028832902</v>
      </c>
      <c r="AV52" s="61">
        <f t="shared" si="54"/>
        <v>16691.94725783867</v>
      </c>
      <c r="AW52" s="61">
        <f t="shared" si="54"/>
        <v>16082.075742157103</v>
      </c>
      <c r="AX52" s="61">
        <f t="shared" si="54"/>
        <v>16499.911391445999</v>
      </c>
      <c r="AY52" s="61">
        <f t="shared" si="54"/>
        <v>16333.53098371968</v>
      </c>
      <c r="AZ52" s="61">
        <f t="shared" si="54"/>
        <v>16877.909169689359</v>
      </c>
      <c r="BA52" s="61">
        <f t="shared" si="54"/>
        <v>16599.495480630001</v>
      </c>
      <c r="BB52" s="61">
        <f t="shared" si="54"/>
        <v>14762.71424011387</v>
      </c>
      <c r="BC52" s="61">
        <f t="shared" si="54"/>
        <v>16818.477059345001</v>
      </c>
      <c r="BD52" s="61">
        <f t="shared" si="54"/>
        <v>16580.34617157613</v>
      </c>
      <c r="BE52" s="61">
        <f t="shared" si="54"/>
        <v>16121.935532852331</v>
      </c>
      <c r="BF52" s="61">
        <f t="shared" si="54"/>
        <v>15766.850145975488</v>
      </c>
      <c r="BG52" s="61">
        <f t="shared" si="54"/>
        <v>15335.20584781258</v>
      </c>
      <c r="BH52" s="61">
        <f t="shared" si="54"/>
        <v>14945.397429565992</v>
      </c>
      <c r="BI52" s="61">
        <f t="shared" si="54"/>
        <v>17352.033830106771</v>
      </c>
      <c r="BJ52" s="61">
        <f t="shared" si="54"/>
        <v>15942.723960068652</v>
      </c>
      <c r="BK52" s="61">
        <f t="shared" si="54"/>
        <v>16443.800889183229</v>
      </c>
      <c r="BL52" s="61">
        <f t="shared" si="54"/>
        <v>15457</v>
      </c>
      <c r="BM52" s="61">
        <f t="shared" si="54"/>
        <v>16822.636420843577</v>
      </c>
      <c r="BN52" s="61">
        <f t="shared" si="54"/>
        <v>15840.079766143233</v>
      </c>
      <c r="BO52" s="61">
        <f t="shared" si="54"/>
        <v>15702.623042938667</v>
      </c>
      <c r="BP52" s="61">
        <f t="shared" si="54"/>
        <v>16214.787486803547</v>
      </c>
      <c r="BQ52" s="61">
        <f t="shared" si="54"/>
        <v>15955.429376268665</v>
      </c>
      <c r="BR52" s="61">
        <f t="shared" si="54"/>
        <v>15787.704518273229</v>
      </c>
      <c r="BS52" s="61">
        <f t="shared" si="54"/>
        <v>15761.107346548382</v>
      </c>
      <c r="BT52" s="61">
        <f t="shared" si="54"/>
        <v>16239.895887554329</v>
      </c>
      <c r="BU52" s="61">
        <f t="shared" si="54"/>
        <v>14903.91215583291</v>
      </c>
      <c r="BV52" s="61">
        <f t="shared" si="54"/>
        <v>15775.659478017331</v>
      </c>
      <c r="BW52" s="61">
        <f t="shared" si="54"/>
        <v>14835.867570973225</v>
      </c>
      <c r="BX52" s="61">
        <f t="shared" ref="BX52:BY52" si="55">BX10</f>
        <v>14640.321841809357</v>
      </c>
      <c r="BY52" s="61">
        <f t="shared" si="55"/>
        <v>13710.750452346791</v>
      </c>
      <c r="BZ52" s="61">
        <f t="shared" ref="BZ52" si="56">BZ10</f>
        <v>12867.547617884517</v>
      </c>
    </row>
    <row r="53" spans="1:78" s="62" customFormat="1" outlineLevel="1">
      <c r="A53" s="205"/>
      <c r="B53" s="205"/>
      <c r="C53" s="59" t="str">
        <f>IF(Sumário!$A$1=FALSE,'PT-ENG'!W63,'PT-ENG'!X63)</f>
        <v>Macau</v>
      </c>
      <c r="D53" s="61">
        <v>0</v>
      </c>
      <c r="E53" s="61">
        <v>0</v>
      </c>
      <c r="F53" s="61">
        <v>0</v>
      </c>
      <c r="G53" s="61">
        <v>0</v>
      </c>
      <c r="H53" s="61">
        <v>359.68248199382231</v>
      </c>
      <c r="I53" s="61">
        <v>3520.4320375517209</v>
      </c>
      <c r="J53" s="61">
        <v>3720.3087379269709</v>
      </c>
      <c r="K53" s="61">
        <v>3824.2158031560066</v>
      </c>
      <c r="L53" s="61">
        <v>3894.2216540291265</v>
      </c>
      <c r="M53" s="61">
        <v>3549.2832034198268</v>
      </c>
      <c r="N53" s="61">
        <v>3823.2738465056809</v>
      </c>
      <c r="O53" s="61">
        <v>4008.2466373642947</v>
      </c>
      <c r="P53" s="61">
        <v>4160.3001750664635</v>
      </c>
      <c r="Q53" s="61">
        <v>4525.0682290005498</v>
      </c>
      <c r="R53" s="61">
        <v>4767.462608645259</v>
      </c>
      <c r="S53" s="61">
        <v>4694.897687391227</v>
      </c>
      <c r="T53" s="61">
        <v>4767.1493354894892</v>
      </c>
      <c r="U53" s="61">
        <v>4721.1002004176116</v>
      </c>
      <c r="V53" s="61">
        <v>4789.7132200383767</v>
      </c>
      <c r="W53" s="61">
        <v>4646.6927636389755</v>
      </c>
      <c r="X53" s="61">
        <v>5209.0913951215989</v>
      </c>
      <c r="Y53" s="61">
        <v>4752.9315225895862</v>
      </c>
      <c r="Z53" s="61">
        <v>5218.5679385182193</v>
      </c>
      <c r="AA53" s="61">
        <v>5269.2487662120793</v>
      </c>
      <c r="AB53" s="61">
        <f t="shared" ref="AB53:AS53" si="57">AB11</f>
        <v>5979.8802818104195</v>
      </c>
      <c r="AC53" s="61">
        <f t="shared" si="57"/>
        <v>6198.2699293049</v>
      </c>
      <c r="AD53" s="61">
        <f t="shared" si="57"/>
        <v>6459.7434524103101</v>
      </c>
      <c r="AE53" s="61">
        <f t="shared" si="57"/>
        <v>6130.037810446087</v>
      </c>
      <c r="AF53" s="61">
        <f t="shared" si="57"/>
        <v>4886.4068790353913</v>
      </c>
      <c r="AG53" s="61">
        <f t="shared" si="57"/>
        <v>4900.1569586189507</v>
      </c>
      <c r="AH53" s="61">
        <f t="shared" si="57"/>
        <v>4896.2806552369266</v>
      </c>
      <c r="AI53" s="61">
        <f t="shared" si="57"/>
        <v>5007.748104002997</v>
      </c>
      <c r="AJ53" s="61">
        <f t="shared" si="57"/>
        <v>5134.9640131337819</v>
      </c>
      <c r="AK53" s="61">
        <f t="shared" si="57"/>
        <v>4111.7854319629105</v>
      </c>
      <c r="AL53" s="61">
        <f t="shared" si="57"/>
        <v>3238.9560655806636</v>
      </c>
      <c r="AM53" s="61">
        <f t="shared" si="57"/>
        <v>3414.935911058958</v>
      </c>
      <c r="AN53" s="61">
        <f t="shared" si="57"/>
        <v>3268.339883587742</v>
      </c>
      <c r="AO53" s="61">
        <f t="shared" si="57"/>
        <v>3677.9675206803572</v>
      </c>
      <c r="AP53" s="61">
        <f t="shared" si="57"/>
        <v>4351.586179070001</v>
      </c>
      <c r="AQ53" s="61">
        <f t="shared" si="57"/>
        <v>4172.4802750943327</v>
      </c>
      <c r="AR53" s="61">
        <f t="shared" si="57"/>
        <v>4470.0015913806465</v>
      </c>
      <c r="AS53" s="61">
        <f t="shared" si="57"/>
        <v>4867.8435105136668</v>
      </c>
      <c r="AT53" s="61">
        <f t="shared" ref="AT53:BW53" si="58">AT11</f>
        <v>5411.152354387742</v>
      </c>
      <c r="AU53" s="61">
        <f t="shared" si="58"/>
        <v>5104.9315342580649</v>
      </c>
      <c r="AV53" s="61">
        <f t="shared" si="58"/>
        <v>5844.3893474176666</v>
      </c>
      <c r="AW53" s="61">
        <f t="shared" si="58"/>
        <v>5882.7598734225812</v>
      </c>
      <c r="AX53" s="61">
        <f t="shared" si="58"/>
        <v>5714.5261562716678</v>
      </c>
      <c r="AY53" s="61">
        <f t="shared" si="58"/>
        <v>5791.7950180258067</v>
      </c>
      <c r="AZ53" s="61">
        <f t="shared" si="58"/>
        <v>5894.0222854703225</v>
      </c>
      <c r="BA53" s="61">
        <f t="shared" si="58"/>
        <v>6019.7914931600008</v>
      </c>
      <c r="BB53" s="61">
        <f t="shared" si="58"/>
        <v>5977.1336029422591</v>
      </c>
      <c r="BC53" s="61">
        <f t="shared" si="58"/>
        <v>5946.3639403443331</v>
      </c>
      <c r="BD53" s="61">
        <f t="shared" si="58"/>
        <v>5370.1143875941934</v>
      </c>
      <c r="BE53" s="61">
        <f t="shared" si="58"/>
        <v>5292.0698096596661</v>
      </c>
      <c r="BF53" s="61">
        <f t="shared" si="58"/>
        <v>5446.7719542119357</v>
      </c>
      <c r="BG53" s="61">
        <f t="shared" si="58"/>
        <v>5302.4607854399992</v>
      </c>
      <c r="BH53" s="61">
        <f t="shared" si="58"/>
        <v>5572.4580081413342</v>
      </c>
      <c r="BI53" s="61">
        <f t="shared" si="58"/>
        <v>5124.4790463554837</v>
      </c>
      <c r="BJ53" s="61">
        <f t="shared" si="58"/>
        <v>5242.3002204123331</v>
      </c>
      <c r="BK53" s="61">
        <f t="shared" si="58"/>
        <v>5542.7002812870987</v>
      </c>
      <c r="BL53" s="61">
        <f t="shared" si="58"/>
        <v>5447</v>
      </c>
      <c r="BM53" s="61">
        <f t="shared" si="58"/>
        <v>5551.2065971428574</v>
      </c>
      <c r="BN53" s="61">
        <f t="shared" si="58"/>
        <v>5637.3284437661305</v>
      </c>
      <c r="BO53" s="61">
        <f t="shared" si="58"/>
        <v>5606.1193939786672</v>
      </c>
      <c r="BP53" s="61">
        <f t="shared" si="58"/>
        <v>5635.3783997690325</v>
      </c>
      <c r="BQ53" s="61">
        <f t="shared" si="58"/>
        <v>5410.2249388113341</v>
      </c>
      <c r="BR53" s="61">
        <f t="shared" si="58"/>
        <v>5617.1460666529047</v>
      </c>
      <c r="BS53" s="61">
        <f t="shared" si="58"/>
        <v>5566.3150685864512</v>
      </c>
      <c r="BT53" s="61">
        <f t="shared" si="58"/>
        <v>5584.6692549356667</v>
      </c>
      <c r="BU53" s="61">
        <f t="shared" si="58"/>
        <v>4980.0589218425812</v>
      </c>
      <c r="BV53" s="61">
        <f t="shared" si="58"/>
        <v>4970.8349560570005</v>
      </c>
      <c r="BW53" s="61">
        <f t="shared" si="58"/>
        <v>4116.4432553967745</v>
      </c>
      <c r="BX53" s="61">
        <f t="shared" ref="BX53:BY53" si="59">BX11</f>
        <v>4128.5294296574184</v>
      </c>
      <c r="BY53" s="61">
        <f t="shared" si="59"/>
        <v>3974.5188086521425</v>
      </c>
      <c r="BZ53" s="61">
        <f t="shared" ref="BZ53" si="60">BZ11</f>
        <v>4827.4445379623767</v>
      </c>
    </row>
    <row r="54" spans="1:78" s="62" customFormat="1" outlineLevel="1">
      <c r="A54" s="205"/>
      <c r="B54" s="205"/>
      <c r="C54" s="59" t="str">
        <f>IF(Sumário!$A$1=FALSE,'PT-ENG'!W64,'PT-ENG'!X64)</f>
        <v>Areia Branca</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f>Z12</f>
        <v>473.46737662506666</v>
      </c>
      <c r="AA54" s="61">
        <f>AA12</f>
        <v>463.15274223004201</v>
      </c>
      <c r="AB54" s="61">
        <f t="shared" ref="AB54:AS54" si="61">AB12</f>
        <v>457.99895510385159</v>
      </c>
      <c r="AC54" s="61">
        <f t="shared" si="61"/>
        <v>459.31010005607857</v>
      </c>
      <c r="AD54" s="61">
        <f t="shared" si="61"/>
        <v>438.8613134026549</v>
      </c>
      <c r="AE54" s="61">
        <f t="shared" si="61"/>
        <v>481.34306157960668</v>
      </c>
      <c r="AF54" s="61">
        <f t="shared" si="61"/>
        <v>459.90890663462585</v>
      </c>
      <c r="AG54" s="61">
        <f t="shared" si="61"/>
        <v>478.43323822835669</v>
      </c>
      <c r="AH54" s="61">
        <f t="shared" si="61"/>
        <v>449.96487528436131</v>
      </c>
      <c r="AI54" s="61">
        <f t="shared" si="61"/>
        <v>474.9109333337517</v>
      </c>
      <c r="AJ54" s="61">
        <f t="shared" si="61"/>
        <v>475.48185390923004</v>
      </c>
      <c r="AK54" s="61">
        <f t="shared" si="61"/>
        <v>494.3519244553645</v>
      </c>
      <c r="AL54" s="61">
        <f t="shared" si="61"/>
        <v>485.62866974838005</v>
      </c>
      <c r="AM54" s="61">
        <f t="shared" si="61"/>
        <v>487.09827411581932</v>
      </c>
      <c r="AN54" s="61">
        <f t="shared" si="61"/>
        <v>477.28518849387098</v>
      </c>
      <c r="AO54" s="61">
        <f t="shared" si="61"/>
        <v>471.07846485499999</v>
      </c>
      <c r="AP54" s="61">
        <f t="shared" si="61"/>
        <v>458.30720854709682</v>
      </c>
      <c r="AQ54" s="61">
        <f t="shared" si="61"/>
        <v>445.63282883966662</v>
      </c>
      <c r="AR54" s="61">
        <f t="shared" si="61"/>
        <v>445.86170352806448</v>
      </c>
      <c r="AS54" s="61">
        <f t="shared" si="61"/>
        <v>445.02229794900001</v>
      </c>
      <c r="AT54" s="61">
        <f t="shared" ref="AT54:BW54" si="62">AT12</f>
        <v>475.60438894419354</v>
      </c>
      <c r="AU54" s="61">
        <f t="shared" si="62"/>
        <v>479.96545914225806</v>
      </c>
      <c r="AV54" s="61">
        <f t="shared" si="62"/>
        <v>490.67646451333331</v>
      </c>
      <c r="AW54" s="61">
        <f t="shared" si="62"/>
        <v>522.33057584580638</v>
      </c>
      <c r="AX54" s="61">
        <f t="shared" si="62"/>
        <v>541.59352476499998</v>
      </c>
      <c r="AY54" s="61">
        <f t="shared" si="62"/>
        <v>527.56450935419355</v>
      </c>
      <c r="AZ54" s="61">
        <f t="shared" si="62"/>
        <v>526.81399299322584</v>
      </c>
      <c r="BA54" s="61">
        <f t="shared" si="62"/>
        <v>528.29610731000002</v>
      </c>
      <c r="BB54" s="61">
        <f t="shared" si="62"/>
        <v>583.08101007645155</v>
      </c>
      <c r="BC54" s="61">
        <f t="shared" si="62"/>
        <v>559.62892595899996</v>
      </c>
      <c r="BD54" s="61">
        <f t="shared" si="62"/>
        <v>591.83378793419354</v>
      </c>
      <c r="BE54" s="61">
        <f t="shared" si="62"/>
        <v>592.72485787733331</v>
      </c>
      <c r="BF54" s="61">
        <f t="shared" si="62"/>
        <v>570.57463592838712</v>
      </c>
      <c r="BG54" s="61">
        <f t="shared" si="62"/>
        <v>582.47313037451613</v>
      </c>
      <c r="BH54" s="61">
        <f t="shared" si="62"/>
        <v>518.13987157666668</v>
      </c>
      <c r="BI54" s="61">
        <f t="shared" si="62"/>
        <v>564.10282723258069</v>
      </c>
      <c r="BJ54" s="61">
        <f t="shared" si="62"/>
        <v>546.04650058466666</v>
      </c>
      <c r="BK54" s="61">
        <f t="shared" si="62"/>
        <v>643.86512522516136</v>
      </c>
      <c r="BL54" s="61">
        <f t="shared" si="62"/>
        <v>637</v>
      </c>
      <c r="BM54" s="61">
        <f t="shared" si="62"/>
        <v>600.22758285714292</v>
      </c>
      <c r="BN54" s="61">
        <f t="shared" si="62"/>
        <v>607.87970193548381</v>
      </c>
      <c r="BO54" s="61">
        <f t="shared" si="62"/>
        <v>616.10575892999998</v>
      </c>
      <c r="BP54" s="61">
        <f t="shared" si="62"/>
        <v>648.17242769258064</v>
      </c>
      <c r="BQ54" s="61">
        <f t="shared" si="62"/>
        <v>647.69360407066688</v>
      </c>
      <c r="BR54" s="61">
        <f t="shared" si="62"/>
        <v>604.5734937435484</v>
      </c>
      <c r="BS54" s="61">
        <f t="shared" si="62"/>
        <v>633.43459127419351</v>
      </c>
      <c r="BT54" s="61">
        <f t="shared" si="62"/>
        <v>632.36324049733332</v>
      </c>
      <c r="BU54" s="61">
        <f t="shared" si="62"/>
        <v>59.817107585483882</v>
      </c>
      <c r="BV54" s="61">
        <f t="shared" si="62"/>
        <v>0</v>
      </c>
      <c r="BW54" s="61">
        <f t="shared" si="62"/>
        <v>0</v>
      </c>
      <c r="BX54" s="61">
        <f t="shared" ref="BX54:BY54" si="63">BX12</f>
        <v>0</v>
      </c>
      <c r="BY54" s="61">
        <f t="shared" si="63"/>
        <v>0</v>
      </c>
      <c r="BZ54" s="61">
        <f t="shared" ref="BZ54" si="64">BZ12</f>
        <v>0</v>
      </c>
    </row>
    <row r="55" spans="1:78" s="62" customFormat="1" outlineLevel="1">
      <c r="A55" s="205"/>
      <c r="B55" s="205"/>
      <c r="C55" s="59" t="str">
        <f>IF(Sumário!$A$1=FALSE,'PT-ENG'!W65,'PT-ENG'!X65)</f>
        <v>Fazenda Belém</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585</v>
      </c>
      <c r="AJ55" s="61">
        <f t="shared" ref="AJ55:AS55" si="65">AJ13</f>
        <v>652.6792345467868</v>
      </c>
      <c r="AK55" s="61">
        <f t="shared" si="65"/>
        <v>655.20460164820008</v>
      </c>
      <c r="AL55" s="61">
        <f t="shared" si="65"/>
        <v>641.83797336515659</v>
      </c>
      <c r="AM55" s="61">
        <f t="shared" si="65"/>
        <v>642.90551934802579</v>
      </c>
      <c r="AN55" s="61">
        <f t="shared" si="65"/>
        <v>631.27028794290334</v>
      </c>
      <c r="AO55" s="61">
        <f t="shared" si="65"/>
        <v>630.04263007357122</v>
      </c>
      <c r="AP55" s="61">
        <f t="shared" si="65"/>
        <v>692.2840826051613</v>
      </c>
      <c r="AQ55" s="61">
        <f t="shared" si="65"/>
        <v>642.45251505799979</v>
      </c>
      <c r="AR55" s="61">
        <f t="shared" si="65"/>
        <v>714.52505366225807</v>
      </c>
      <c r="AS55" s="61">
        <f t="shared" si="65"/>
        <v>738.35618337266658</v>
      </c>
      <c r="AT55" s="61">
        <f t="shared" ref="AT55:BW55" si="66">AT13</f>
        <v>751.69580179129014</v>
      </c>
      <c r="AU55" s="61">
        <f t="shared" si="66"/>
        <v>756.96098145258065</v>
      </c>
      <c r="AV55" s="61">
        <f t="shared" si="66"/>
        <v>777.34419963866674</v>
      </c>
      <c r="AW55" s="61">
        <f t="shared" si="66"/>
        <v>781.20819900258073</v>
      </c>
      <c r="AX55" s="61">
        <f t="shared" si="66"/>
        <v>791.32770523066665</v>
      </c>
      <c r="AY55" s="61">
        <f t="shared" si="66"/>
        <v>800.79304416580669</v>
      </c>
      <c r="AZ55" s="61">
        <f t="shared" si="66"/>
        <v>803.27914229258079</v>
      </c>
      <c r="BA55" s="61">
        <f t="shared" si="66"/>
        <v>789.41973836</v>
      </c>
      <c r="BB55" s="61">
        <f t="shared" si="66"/>
        <v>754.05813268903228</v>
      </c>
      <c r="BC55" s="61">
        <f t="shared" si="66"/>
        <v>775.35703899933333</v>
      </c>
      <c r="BD55" s="61">
        <f t="shared" si="66"/>
        <v>782.00517879870972</v>
      </c>
      <c r="BE55" s="61">
        <f t="shared" si="66"/>
        <v>723.70805452399998</v>
      </c>
      <c r="BF55" s="61">
        <f t="shared" si="66"/>
        <v>732.04237740935469</v>
      </c>
      <c r="BG55" s="61">
        <f t="shared" si="66"/>
        <v>706.36311215032288</v>
      </c>
      <c r="BH55" s="61">
        <f t="shared" si="66"/>
        <v>765.43570236566666</v>
      </c>
      <c r="BI55" s="61">
        <f t="shared" si="66"/>
        <v>837.98428490161268</v>
      </c>
      <c r="BJ55" s="61">
        <f t="shared" si="66"/>
        <v>778.88729969199994</v>
      </c>
      <c r="BK55" s="61">
        <f t="shared" si="66"/>
        <v>783.38751671903196</v>
      </c>
      <c r="BL55" s="61">
        <f t="shared" si="66"/>
        <v>731.60351098903141</v>
      </c>
      <c r="BM55" s="61">
        <f t="shared" si="66"/>
        <v>746.74354017749954</v>
      </c>
      <c r="BN55" s="61">
        <f t="shared" si="66"/>
        <v>702.42974903225809</v>
      </c>
      <c r="BO55" s="61">
        <f t="shared" si="66"/>
        <v>732.86727584600033</v>
      </c>
      <c r="BP55" s="61">
        <f t="shared" si="66"/>
        <v>794.51743696258109</v>
      </c>
      <c r="BQ55" s="61">
        <f t="shared" si="66"/>
        <v>904.10525649266697</v>
      </c>
      <c r="BR55" s="61">
        <f t="shared" si="66"/>
        <v>902.0192173348388</v>
      </c>
      <c r="BS55" s="61">
        <f t="shared" si="66"/>
        <v>808.06568770258048</v>
      </c>
      <c r="BT55" s="61">
        <f t="shared" si="66"/>
        <v>732.47185645733327</v>
      </c>
      <c r="BU55" s="61">
        <f t="shared" si="66"/>
        <v>11.930755084516118</v>
      </c>
      <c r="BV55" s="61">
        <f t="shared" si="66"/>
        <v>0</v>
      </c>
      <c r="BW55" s="61">
        <f t="shared" si="66"/>
        <v>0</v>
      </c>
      <c r="BX55" s="61">
        <f t="shared" ref="BX55:BY55" si="67">BX13</f>
        <v>0</v>
      </c>
      <c r="BY55" s="61">
        <f t="shared" si="67"/>
        <v>0</v>
      </c>
      <c r="BZ55" s="61">
        <f t="shared" ref="BZ55" si="68">BZ13</f>
        <v>0</v>
      </c>
    </row>
    <row r="56" spans="1:78" s="56" customFormat="1">
      <c r="A56"/>
      <c r="B56"/>
      <c r="C56" s="57" t="str">
        <f>IF(Sumário!$A$1=FALSE,'PT-ENG'!W66,'PT-ENG'!X66)</f>
        <v>Recôncavo</v>
      </c>
      <c r="D56" s="58">
        <f t="shared" ref="D56:AI56" si="69">SUM(D57:D58)</f>
        <v>0</v>
      </c>
      <c r="E56" s="58">
        <f t="shared" si="69"/>
        <v>0</v>
      </c>
      <c r="F56" s="58">
        <f t="shared" si="69"/>
        <v>0</v>
      </c>
      <c r="G56" s="58">
        <f t="shared" si="69"/>
        <v>0</v>
      </c>
      <c r="H56" s="58">
        <f t="shared" si="69"/>
        <v>0</v>
      </c>
      <c r="I56" s="58">
        <f t="shared" si="69"/>
        <v>0</v>
      </c>
      <c r="J56" s="58">
        <f t="shared" si="69"/>
        <v>0</v>
      </c>
      <c r="K56" s="58">
        <f t="shared" si="69"/>
        <v>0</v>
      </c>
      <c r="L56" s="58">
        <f t="shared" si="69"/>
        <v>0</v>
      </c>
      <c r="M56" s="58">
        <f t="shared" si="69"/>
        <v>0</v>
      </c>
      <c r="N56" s="58">
        <f t="shared" si="69"/>
        <v>0</v>
      </c>
      <c r="O56" s="58">
        <f t="shared" si="69"/>
        <v>0</v>
      </c>
      <c r="P56" s="58">
        <f t="shared" si="69"/>
        <v>0</v>
      </c>
      <c r="Q56" s="58">
        <f t="shared" si="69"/>
        <v>0</v>
      </c>
      <c r="R56" s="58">
        <f t="shared" si="69"/>
        <v>0</v>
      </c>
      <c r="S56" s="58">
        <f t="shared" si="69"/>
        <v>0</v>
      </c>
      <c r="T56" s="58">
        <f t="shared" si="69"/>
        <v>0</v>
      </c>
      <c r="U56" s="58">
        <f t="shared" si="69"/>
        <v>0</v>
      </c>
      <c r="V56" s="58">
        <f t="shared" si="69"/>
        <v>381</v>
      </c>
      <c r="W56" s="58">
        <f t="shared" si="69"/>
        <v>682</v>
      </c>
      <c r="X56" s="58">
        <f t="shared" si="69"/>
        <v>767</v>
      </c>
      <c r="Y56" s="58">
        <f t="shared" si="69"/>
        <v>807</v>
      </c>
      <c r="Z56" s="58">
        <f t="shared" si="69"/>
        <v>859.45558097174671</v>
      </c>
      <c r="AA56" s="58">
        <f t="shared" si="69"/>
        <v>861.72491100935804</v>
      </c>
      <c r="AB56" s="58">
        <f t="shared" si="69"/>
        <v>882.4046457179644</v>
      </c>
      <c r="AC56" s="58">
        <f t="shared" si="69"/>
        <v>971.36089043587867</v>
      </c>
      <c r="AD56" s="58">
        <f t="shared" si="69"/>
        <v>976.47149540774194</v>
      </c>
      <c r="AE56" s="58">
        <f t="shared" si="69"/>
        <v>1212.7344712479664</v>
      </c>
      <c r="AF56" s="58">
        <f t="shared" si="69"/>
        <v>2206.3202298621645</v>
      </c>
      <c r="AG56" s="58">
        <f t="shared" si="69"/>
        <v>2577.3631960290468</v>
      </c>
      <c r="AH56" s="58">
        <f t="shared" si="69"/>
        <v>2882.8485700917909</v>
      </c>
      <c r="AI56" s="58">
        <f t="shared" si="69"/>
        <v>3119.9946873153931</v>
      </c>
      <c r="AJ56" s="58">
        <f t="shared" ref="AJ56:BM56" si="70">SUM(AJ57:AJ58)</f>
        <v>2578.7035458872269</v>
      </c>
      <c r="AK56" s="58">
        <f t="shared" si="70"/>
        <v>2702.6382312905225</v>
      </c>
      <c r="AL56" s="58">
        <f t="shared" si="70"/>
        <v>2673.2310306104232</v>
      </c>
      <c r="AM56" s="58">
        <f t="shared" si="70"/>
        <v>3291.5825738433805</v>
      </c>
      <c r="AN56" s="58">
        <f t="shared" si="70"/>
        <v>3278.8822544184522</v>
      </c>
      <c r="AO56" s="58">
        <f t="shared" si="70"/>
        <v>3074.1238361997857</v>
      </c>
      <c r="AP56" s="58">
        <f t="shared" si="70"/>
        <v>3045.0883123828389</v>
      </c>
      <c r="AQ56" s="58">
        <f t="shared" si="70"/>
        <v>3045.785184104067</v>
      </c>
      <c r="AR56" s="58">
        <f t="shared" si="70"/>
        <v>3087.2515464750968</v>
      </c>
      <c r="AS56" s="58">
        <f t="shared" si="70"/>
        <v>2934.0324525514002</v>
      </c>
      <c r="AT56" s="58">
        <f t="shared" si="70"/>
        <v>2964.6148194866455</v>
      </c>
      <c r="AU56" s="58">
        <f t="shared" si="70"/>
        <v>3454.1087726670321</v>
      </c>
      <c r="AV56" s="58">
        <f t="shared" si="70"/>
        <v>3462.4074384166001</v>
      </c>
      <c r="AW56" s="58">
        <f t="shared" si="70"/>
        <v>3768.8266783658059</v>
      </c>
      <c r="AX56" s="58">
        <f t="shared" si="70"/>
        <v>3816.6419059804657</v>
      </c>
      <c r="AY56" s="58">
        <f t="shared" si="70"/>
        <v>3886.1327318774192</v>
      </c>
      <c r="AZ56" s="58">
        <f t="shared" si="70"/>
        <v>3893.7753379804517</v>
      </c>
      <c r="BA56" s="58">
        <f t="shared" si="70"/>
        <v>3881.7832226159999</v>
      </c>
      <c r="BB56" s="58">
        <f t="shared" si="70"/>
        <v>3915.9963845426455</v>
      </c>
      <c r="BC56" s="58">
        <f t="shared" si="70"/>
        <v>3871.4697184977331</v>
      </c>
      <c r="BD56" s="58">
        <f t="shared" si="70"/>
        <v>3623.1915668252905</v>
      </c>
      <c r="BE56" s="58">
        <f t="shared" si="70"/>
        <v>3606.9357828303332</v>
      </c>
      <c r="BF56" s="58">
        <f t="shared" si="70"/>
        <v>3363.9416274959358</v>
      </c>
      <c r="BG56" s="58">
        <f t="shared" si="70"/>
        <v>3349.4520965445804</v>
      </c>
      <c r="BH56" s="58">
        <f t="shared" si="70"/>
        <v>3179.886197635667</v>
      </c>
      <c r="BI56" s="58">
        <f t="shared" si="70"/>
        <v>3179.0268946146452</v>
      </c>
      <c r="BJ56" s="58">
        <f t="shared" si="70"/>
        <v>3271.8628021108002</v>
      </c>
      <c r="BK56" s="58">
        <f t="shared" si="70"/>
        <v>3194.5137053760641</v>
      </c>
      <c r="BL56" s="58">
        <f t="shared" si="70"/>
        <v>3304.3587443189685</v>
      </c>
      <c r="BM56" s="58">
        <f t="shared" si="70"/>
        <v>3581.3728867857139</v>
      </c>
      <c r="BN56" s="58">
        <f t="shared" ref="BN56:BW56" si="71">SUM(BN57:BN58)</f>
        <v>3511.1342596774193</v>
      </c>
      <c r="BO56" s="58">
        <f t="shared" si="71"/>
        <v>3396.5781611604002</v>
      </c>
      <c r="BP56" s="58">
        <f t="shared" si="71"/>
        <v>3250.005696129032</v>
      </c>
      <c r="BQ56" s="58">
        <f t="shared" si="71"/>
        <v>3229.7761738464005</v>
      </c>
      <c r="BR56" s="58">
        <f t="shared" si="71"/>
        <v>3296.7133788154197</v>
      </c>
      <c r="BS56" s="58">
        <f t="shared" si="71"/>
        <v>3427.3664077797421</v>
      </c>
      <c r="BT56" s="58">
        <f t="shared" si="71"/>
        <v>3251.5002131488664</v>
      </c>
      <c r="BU56" s="58">
        <f t="shared" si="71"/>
        <v>3267.3313226990963</v>
      </c>
      <c r="BV56" s="58">
        <f t="shared" si="71"/>
        <v>3265.8302453397996</v>
      </c>
      <c r="BW56" s="58">
        <f t="shared" si="71"/>
        <v>3258.5625565501286</v>
      </c>
      <c r="BX56" s="58">
        <f t="shared" ref="BX56:BY56" si="72">SUM(BX57:BX58)</f>
        <v>3128.9929980825809</v>
      </c>
      <c r="BY56" s="58">
        <f t="shared" si="72"/>
        <v>2997.0836824685716</v>
      </c>
      <c r="BZ56" s="58">
        <f t="shared" ref="BZ56" si="73">SUM(BZ57:BZ58)</f>
        <v>2938.0192080404804</v>
      </c>
    </row>
    <row r="57" spans="1:78" s="62" customFormat="1" outlineLevel="1">
      <c r="A57" s="205"/>
      <c r="B57" s="205"/>
      <c r="C57" s="59" t="str">
        <f>IF(Sumário!$A$1=FALSE,'PT-ENG'!W67,'PT-ENG'!X67)</f>
        <v>Rio Ventura</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381</v>
      </c>
      <c r="W57" s="61">
        <v>682</v>
      </c>
      <c r="X57" s="61">
        <v>767</v>
      </c>
      <c r="Y57" s="61">
        <v>807</v>
      </c>
      <c r="Z57" s="61">
        <f t="shared" ref="Z57:AY57" si="74">Z15</f>
        <v>859.45558097174671</v>
      </c>
      <c r="AA57" s="61">
        <f t="shared" si="74"/>
        <v>861.72491100935804</v>
      </c>
      <c r="AB57" s="61">
        <f t="shared" si="74"/>
        <v>882.4046457179644</v>
      </c>
      <c r="AC57" s="61">
        <f t="shared" si="74"/>
        <v>971.36089043587867</v>
      </c>
      <c r="AD57" s="61">
        <f t="shared" si="74"/>
        <v>976.47149540774194</v>
      </c>
      <c r="AE57" s="61">
        <f t="shared" si="74"/>
        <v>1212.7344712479664</v>
      </c>
      <c r="AF57" s="61">
        <f t="shared" si="74"/>
        <v>1384.6105524428099</v>
      </c>
      <c r="AG57" s="61">
        <f t="shared" si="74"/>
        <v>1403.7493023003165</v>
      </c>
      <c r="AH57" s="61">
        <f t="shared" si="74"/>
        <v>1408.3585700917906</v>
      </c>
      <c r="AI57" s="61">
        <f t="shared" si="74"/>
        <v>1468.8126873153933</v>
      </c>
      <c r="AJ57" s="61">
        <f t="shared" si="74"/>
        <v>1440.3666388588367</v>
      </c>
      <c r="AK57" s="61">
        <f t="shared" si="74"/>
        <v>1472.2138736673003</v>
      </c>
      <c r="AL57" s="61">
        <f t="shared" si="74"/>
        <v>1351.9530440204367</v>
      </c>
      <c r="AM57" s="61">
        <f t="shared" si="74"/>
        <v>1383.6801901242322</v>
      </c>
      <c r="AN57" s="61">
        <f t="shared" si="74"/>
        <v>1433.301410193226</v>
      </c>
      <c r="AO57" s="61">
        <f t="shared" si="74"/>
        <v>1454.5432724678572</v>
      </c>
      <c r="AP57" s="61">
        <f t="shared" si="74"/>
        <v>1409.4204219029032</v>
      </c>
      <c r="AQ57" s="61">
        <f t="shared" si="74"/>
        <v>1398.5312864073335</v>
      </c>
      <c r="AR57" s="61">
        <f t="shared" si="74"/>
        <v>1294.0446109990321</v>
      </c>
      <c r="AS57" s="61">
        <f t="shared" si="74"/>
        <v>1201.5229058890002</v>
      </c>
      <c r="AT57" s="61">
        <f t="shared" si="74"/>
        <v>1495.6602097100001</v>
      </c>
      <c r="AU57" s="61">
        <f t="shared" si="74"/>
        <v>1758.5641228551613</v>
      </c>
      <c r="AV57" s="61">
        <f t="shared" si="74"/>
        <v>1873.4184408776671</v>
      </c>
      <c r="AW57" s="61">
        <f t="shared" si="74"/>
        <v>1931.8266783658059</v>
      </c>
      <c r="AX57" s="61">
        <f t="shared" si="74"/>
        <v>1964.8559247716662</v>
      </c>
      <c r="AY57" s="61">
        <f t="shared" si="74"/>
        <v>1875.7710800574193</v>
      </c>
      <c r="AZ57" s="61">
        <v>1865.3770675838712</v>
      </c>
      <c r="BA57" s="61">
        <v>1867.6178841099995</v>
      </c>
      <c r="BB57" s="61">
        <v>1845.0942564077423</v>
      </c>
      <c r="BC57" s="61">
        <v>1812.6446193749998</v>
      </c>
      <c r="BD57" s="61">
        <v>1797.8184212709677</v>
      </c>
      <c r="BE57" s="61">
        <v>1758.6658892756666</v>
      </c>
      <c r="BF57" s="61">
        <v>1703.012115140968</v>
      </c>
      <c r="BG57" s="61">
        <v>1441.434946111613</v>
      </c>
      <c r="BH57" s="61">
        <v>1593.6110015193335</v>
      </c>
      <c r="BI57" s="61">
        <v>1544.5786997422579</v>
      </c>
      <c r="BJ57" s="61">
        <v>1642.9748980216668</v>
      </c>
      <c r="BK57" s="61">
        <v>1582.884251333548</v>
      </c>
      <c r="BL57" s="61">
        <v>1571.9286196961298</v>
      </c>
      <c r="BM57" s="61">
        <v>1640.7418657142855</v>
      </c>
      <c r="BN57" s="61">
        <v>1609.5826687096774</v>
      </c>
      <c r="BO57" s="61">
        <v>1563.4243163863334</v>
      </c>
      <c r="BP57" s="61">
        <v>1473.4387167741936</v>
      </c>
      <c r="BQ57" s="61">
        <v>1459.312446021667</v>
      </c>
      <c r="BR57" s="61">
        <v>1468.1824645851611</v>
      </c>
      <c r="BS57" s="61">
        <v>1453.1820793235484</v>
      </c>
      <c r="BT57" s="61">
        <v>1436.6242627103329</v>
      </c>
      <c r="BU57" s="61">
        <v>1391.6395348270964</v>
      </c>
      <c r="BV57" s="61">
        <v>1348.6069678339998</v>
      </c>
      <c r="BW57" s="61">
        <v>1352.4576706748385</v>
      </c>
      <c r="BX57" s="61">
        <v>1309.6689048332257</v>
      </c>
      <c r="BY57" s="61">
        <v>1296.4807964400002</v>
      </c>
      <c r="BZ57" s="61">
        <v>1153.6465156354839</v>
      </c>
    </row>
    <row r="58" spans="1:78" s="62" customFormat="1" outlineLevel="1">
      <c r="A58" s="205"/>
      <c r="B58" s="205"/>
      <c r="C58" s="59" t="str">
        <f>IF(Sumário!$A$1=FALSE,'PT-ENG'!W68,'PT-ENG'!X68)</f>
        <v>Recôncavo</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821.70967741935488</v>
      </c>
      <c r="AG58" s="61">
        <v>1173.6138937287301</v>
      </c>
      <c r="AH58" s="61">
        <v>1474.49</v>
      </c>
      <c r="AI58" s="61">
        <v>1651.1819999999998</v>
      </c>
      <c r="AJ58" s="61">
        <v>1138.33690702839</v>
      </c>
      <c r="AK58" s="61">
        <v>1230.4243576232222</v>
      </c>
      <c r="AL58" s="61">
        <v>1321.2779865899865</v>
      </c>
      <c r="AM58" s="61">
        <v>1907.9023837191485</v>
      </c>
      <c r="AN58" s="61">
        <v>1845.580844225226</v>
      </c>
      <c r="AO58" s="61">
        <v>1619.5805637319288</v>
      </c>
      <c r="AP58" s="61">
        <v>1635.6678904799355</v>
      </c>
      <c r="AQ58" s="61">
        <v>1647.2538976967335</v>
      </c>
      <c r="AR58" s="61">
        <v>1793.2069354760647</v>
      </c>
      <c r="AS58" s="61">
        <v>1732.5095466624</v>
      </c>
      <c r="AT58" s="63">
        <v>1468.9546097766452</v>
      </c>
      <c r="AU58" s="63">
        <v>1695.5446498118711</v>
      </c>
      <c r="AV58" s="61">
        <v>1588.9889975389331</v>
      </c>
      <c r="AW58" s="61">
        <v>1837</v>
      </c>
      <c r="AX58" s="61">
        <v>1851.7859812087997</v>
      </c>
      <c r="AY58" s="61">
        <v>2010.3616518199999</v>
      </c>
      <c r="AZ58" s="61">
        <v>2028.3982703965803</v>
      </c>
      <c r="BA58" s="61">
        <v>2014.1653385060001</v>
      </c>
      <c r="BB58" s="61">
        <v>2070.9021281349033</v>
      </c>
      <c r="BC58" s="61">
        <v>2058.8250991227333</v>
      </c>
      <c r="BD58" s="61">
        <v>1825.3731455543227</v>
      </c>
      <c r="BE58" s="61">
        <v>1848.2698935546666</v>
      </c>
      <c r="BF58" s="61">
        <v>1660.9295123549675</v>
      </c>
      <c r="BG58" s="61">
        <v>1908.0171504329674</v>
      </c>
      <c r="BH58" s="61">
        <v>1586.2751961163335</v>
      </c>
      <c r="BI58" s="61">
        <v>1634.4481948723871</v>
      </c>
      <c r="BJ58" s="61">
        <v>1628.8879040891334</v>
      </c>
      <c r="BK58" s="61">
        <v>1611.629454042516</v>
      </c>
      <c r="BL58" s="61">
        <v>1732.4301246228388</v>
      </c>
      <c r="BM58" s="61">
        <v>1940.6310210714284</v>
      </c>
      <c r="BN58" s="61">
        <v>1901.551590967742</v>
      </c>
      <c r="BO58" s="61">
        <v>1833.1538447740668</v>
      </c>
      <c r="BP58" s="61">
        <v>1776.5669793548386</v>
      </c>
      <c r="BQ58" s="61">
        <v>1770.4637278247335</v>
      </c>
      <c r="BR58" s="61">
        <v>1828.5309142302585</v>
      </c>
      <c r="BS58" s="61">
        <v>1974.1843284561935</v>
      </c>
      <c r="BT58" s="61">
        <v>1814.8759504385337</v>
      </c>
      <c r="BU58" s="61">
        <v>1875.6917878719998</v>
      </c>
      <c r="BV58" s="61">
        <v>1917.2232775057998</v>
      </c>
      <c r="BW58" s="61">
        <v>1906.1048858752904</v>
      </c>
      <c r="BX58" s="61">
        <v>1819.3240932493552</v>
      </c>
      <c r="BY58" s="61">
        <v>1700.6028860285714</v>
      </c>
      <c r="BZ58" s="61">
        <v>1784.3726924049963</v>
      </c>
    </row>
    <row r="59" spans="1:78" s="202" customFormat="1" ht="15.5">
      <c r="A59" s="201"/>
      <c r="B59" s="201"/>
      <c r="C59" s="190" t="str">
        <f>IF(Sumário!$A$1=FALSE,'PT-ENG'!W69,'PT-ENG'!X69)</f>
        <v>Offshore</v>
      </c>
      <c r="D59" s="189">
        <f t="shared" ref="D59:BO59" si="75">SUM(D60:D65)</f>
        <v>15564.106226364496</v>
      </c>
      <c r="E59" s="189">
        <f t="shared" si="75"/>
        <v>15480.499132985</v>
      </c>
      <c r="F59" s="189">
        <f t="shared" si="75"/>
        <v>3865.4859233096781</v>
      </c>
      <c r="G59" s="189">
        <f t="shared" si="75"/>
        <v>14913.101771140002</v>
      </c>
      <c r="H59" s="189">
        <f t="shared" si="75"/>
        <v>14160.398686711775</v>
      </c>
      <c r="I59" s="189">
        <f t="shared" si="75"/>
        <v>8982.9495015801658</v>
      </c>
      <c r="J59" s="189">
        <f t="shared" si="75"/>
        <v>8640.1716733678713</v>
      </c>
      <c r="K59" s="189">
        <f t="shared" si="75"/>
        <v>5496.8515228804836</v>
      </c>
      <c r="L59" s="189">
        <f t="shared" si="75"/>
        <v>7357.7207678396489</v>
      </c>
      <c r="M59" s="189">
        <f t="shared" si="75"/>
        <v>7305.6516886452255</v>
      </c>
      <c r="N59" s="189">
        <f t="shared" si="75"/>
        <v>3493.5083055010336</v>
      </c>
      <c r="O59" s="189">
        <f t="shared" si="75"/>
        <v>223.22993222953224</v>
      </c>
      <c r="P59" s="189">
        <f t="shared" si="75"/>
        <v>289.07136910874198</v>
      </c>
      <c r="Q59" s="189">
        <f t="shared" si="75"/>
        <v>1924.0661549918216</v>
      </c>
      <c r="R59" s="189">
        <f t="shared" si="75"/>
        <v>5152.6826761337425</v>
      </c>
      <c r="S59" s="189">
        <f t="shared" si="75"/>
        <v>4453.9966243806175</v>
      </c>
      <c r="T59" s="189">
        <f t="shared" si="75"/>
        <v>7764.561045051275</v>
      </c>
      <c r="U59" s="189">
        <f t="shared" si="75"/>
        <v>17514.304252115966</v>
      </c>
      <c r="V59" s="189">
        <f t="shared" si="75"/>
        <v>9927.3038034666133</v>
      </c>
      <c r="W59" s="189">
        <f t="shared" si="75"/>
        <v>15147.37603147281</v>
      </c>
      <c r="X59" s="189">
        <f t="shared" si="75"/>
        <v>14865.151383638966</v>
      </c>
      <c r="Y59" s="189">
        <f t="shared" si="75"/>
        <v>14089.723378674742</v>
      </c>
      <c r="Z59" s="189">
        <f t="shared" si="75"/>
        <v>13550.023239907048</v>
      </c>
      <c r="AA59" s="189">
        <f t="shared" si="75"/>
        <v>13141.121402396</v>
      </c>
      <c r="AB59" s="189">
        <f t="shared" si="75"/>
        <v>6477.7179824463065</v>
      </c>
      <c r="AC59" s="189">
        <f t="shared" si="75"/>
        <v>8434.3684771287844</v>
      </c>
      <c r="AD59" s="189">
        <f t="shared" si="75"/>
        <v>12401.785594642304</v>
      </c>
      <c r="AE59" s="189">
        <f t="shared" si="75"/>
        <v>12395.131171796169</v>
      </c>
      <c r="AF59" s="189">
        <f t="shared" si="75"/>
        <v>11345.25082368863</v>
      </c>
      <c r="AG59" s="189">
        <f t="shared" si="75"/>
        <v>11176.831801633716</v>
      </c>
      <c r="AH59" s="189">
        <f t="shared" si="75"/>
        <v>516.0604975884678</v>
      </c>
      <c r="AI59" s="189">
        <f t="shared" si="75"/>
        <v>3322.5664558724029</v>
      </c>
      <c r="AJ59" s="189">
        <f t="shared" si="75"/>
        <v>5848.5214758360271</v>
      </c>
      <c r="AK59" s="189">
        <f t="shared" si="75"/>
        <v>14985.972404459933</v>
      </c>
      <c r="AL59" s="189">
        <f t="shared" si="75"/>
        <v>13111.780830890617</v>
      </c>
      <c r="AM59" s="189">
        <f t="shared" si="75"/>
        <v>16323.564871964161</v>
      </c>
      <c r="AN59" s="189">
        <f t="shared" si="75"/>
        <v>21781.905368477663</v>
      </c>
      <c r="AO59" s="189">
        <f t="shared" si="75"/>
        <v>18143.723369580304</v>
      </c>
      <c r="AP59" s="189">
        <f t="shared" si="75"/>
        <v>11081.781852273809</v>
      </c>
      <c r="AQ59" s="189">
        <f t="shared" si="75"/>
        <v>31873.607310880263</v>
      </c>
      <c r="AR59" s="189">
        <f t="shared" si="75"/>
        <v>8508.8012814281938</v>
      </c>
      <c r="AS59" s="189">
        <f t="shared" si="75"/>
        <v>13335.292006321533</v>
      </c>
      <c r="AT59" s="189">
        <f t="shared" si="75"/>
        <v>9444.1144300435008</v>
      </c>
      <c r="AU59" s="189">
        <f t="shared" si="75"/>
        <v>7451.5855270747907</v>
      </c>
      <c r="AV59" s="189">
        <f t="shared" si="75"/>
        <v>9803.7982358650679</v>
      </c>
      <c r="AW59" s="189">
        <f t="shared" si="75"/>
        <v>10435.512591674387</v>
      </c>
      <c r="AX59" s="189">
        <f t="shared" si="75"/>
        <v>19338.942479073954</v>
      </c>
      <c r="AY59" s="189">
        <f t="shared" si="75"/>
        <v>30432.180469665822</v>
      </c>
      <c r="AZ59" s="189">
        <f t="shared" si="75"/>
        <v>31296.220762764806</v>
      </c>
      <c r="BA59" s="189">
        <f t="shared" si="75"/>
        <v>26084.992431274</v>
      </c>
      <c r="BB59" s="189">
        <f t="shared" si="75"/>
        <v>28457.266022594355</v>
      </c>
      <c r="BC59" s="189">
        <f t="shared" si="75"/>
        <v>26601.329407643068</v>
      </c>
      <c r="BD59" s="189">
        <f t="shared" si="75"/>
        <v>23647.827429548048</v>
      </c>
      <c r="BE59" s="189">
        <f t="shared" si="75"/>
        <v>14326.001278255784</v>
      </c>
      <c r="BF59" s="189">
        <f t="shared" si="75"/>
        <v>12516.355048908983</v>
      </c>
      <c r="BG59" s="189">
        <f t="shared" si="75"/>
        <v>19646.149064473855</v>
      </c>
      <c r="BH59" s="189">
        <f t="shared" si="75"/>
        <v>15315.166047754883</v>
      </c>
      <c r="BI59" s="189">
        <f t="shared" si="75"/>
        <v>7275.7213538491469</v>
      </c>
      <c r="BJ59" s="189">
        <f t="shared" si="75"/>
        <v>123.86844661611667</v>
      </c>
      <c r="BK59" s="189">
        <f t="shared" si="75"/>
        <v>737.99112768359669</v>
      </c>
      <c r="BL59" s="189">
        <f t="shared" si="75"/>
        <v>30136.359816267304</v>
      </c>
      <c r="BM59" s="189">
        <f t="shared" si="75"/>
        <v>33889.090738239749</v>
      </c>
      <c r="BN59" s="189">
        <f t="shared" si="75"/>
        <v>32325.415612336707</v>
      </c>
      <c r="BO59" s="189">
        <f t="shared" si="75"/>
        <v>43168.010922589652</v>
      </c>
      <c r="BP59" s="189">
        <f t="shared" ref="BP59:BW59" si="76">SUM(BP60:BP65)</f>
        <v>47752.218449720618</v>
      </c>
      <c r="BQ59" s="189">
        <f t="shared" si="76"/>
        <v>45393.481738693336</v>
      </c>
      <c r="BR59" s="189">
        <f t="shared" si="76"/>
        <v>47331.060970127306</v>
      </c>
      <c r="BS59" s="189">
        <f t="shared" si="76"/>
        <v>47723.717729878641</v>
      </c>
      <c r="BT59" s="189">
        <f t="shared" si="76"/>
        <v>46329.525449015891</v>
      </c>
      <c r="BU59" s="189">
        <f t="shared" si="76"/>
        <v>45533.968659771788</v>
      </c>
      <c r="BV59" s="189">
        <f t="shared" si="76"/>
        <v>29834.883232680808</v>
      </c>
      <c r="BW59" s="189">
        <f t="shared" si="76"/>
        <v>38594.477744917938</v>
      </c>
      <c r="BX59" s="189">
        <f t="shared" ref="BX59:BY59" si="77">SUM(BX60:BX65)</f>
        <v>38831.295762674483</v>
      </c>
      <c r="BY59" s="189">
        <f t="shared" si="77"/>
        <v>43319.00070704885</v>
      </c>
      <c r="BZ59" s="189">
        <f t="shared" ref="BZ59" si="78">SUM(BZ60:BZ65)</f>
        <v>38212.64189638949</v>
      </c>
    </row>
    <row r="60" spans="1:78" s="56" customFormat="1">
      <c r="A60"/>
      <c r="B60"/>
      <c r="C60" s="57" t="str">
        <f>IF(Sumário!$A$1=FALSE,'PT-ENG'!W70,'PT-ENG'!X70)</f>
        <v>Atlanta 100% | 80%</v>
      </c>
      <c r="D60" s="58">
        <f t="shared" ref="D60:T60" si="79">50%*D18</f>
        <v>15339.061095548383</v>
      </c>
      <c r="E60" s="58">
        <f t="shared" si="79"/>
        <v>15297.338456000001</v>
      </c>
      <c r="F60" s="58">
        <f t="shared" si="79"/>
        <v>3774.26846102742</v>
      </c>
      <c r="G60" s="58">
        <f t="shared" si="79"/>
        <v>14823.855657050002</v>
      </c>
      <c r="H60" s="58">
        <f t="shared" si="79"/>
        <v>14074.231028822582</v>
      </c>
      <c r="I60" s="58">
        <f t="shared" si="79"/>
        <v>8791.8335198999994</v>
      </c>
      <c r="J60" s="58">
        <f t="shared" si="79"/>
        <v>8462.8784858709696</v>
      </c>
      <c r="K60" s="58">
        <f t="shared" si="79"/>
        <v>5318.1053689838709</v>
      </c>
      <c r="L60" s="58">
        <f t="shared" si="79"/>
        <v>7155.4230869149987</v>
      </c>
      <c r="M60" s="58">
        <f t="shared" si="79"/>
        <v>7085.6535723870966</v>
      </c>
      <c r="N60" s="58">
        <f t="shared" si="79"/>
        <v>3287.0022909166669</v>
      </c>
      <c r="O60" s="58">
        <f t="shared" si="79"/>
        <v>0</v>
      </c>
      <c r="P60" s="58">
        <f t="shared" si="79"/>
        <v>85.687501909677422</v>
      </c>
      <c r="Q60" s="58">
        <f t="shared" si="79"/>
        <v>1738.1440662857144</v>
      </c>
      <c r="R60" s="58">
        <f t="shared" si="79"/>
        <v>4958.2724402822587</v>
      </c>
      <c r="S60" s="58">
        <f t="shared" si="79"/>
        <v>4268.1916848833343</v>
      </c>
      <c r="T60" s="58">
        <f t="shared" si="79"/>
        <v>7551.9821147580651</v>
      </c>
      <c r="U60" s="58">
        <f t="shared" ref="U60:BG60" si="80">U18</f>
        <v>17289.846952063333</v>
      </c>
      <c r="V60" s="58">
        <f t="shared" si="80"/>
        <v>9711.7080875451611</v>
      </c>
      <c r="W60" s="58">
        <f t="shared" si="80"/>
        <v>14944.862471080647</v>
      </c>
      <c r="X60" s="58">
        <f t="shared" si="80"/>
        <v>14683.303562789999</v>
      </c>
      <c r="Y60" s="58">
        <f t="shared" si="80"/>
        <v>13874.975934935484</v>
      </c>
      <c r="Z60" s="58">
        <f t="shared" si="80"/>
        <v>13327.520341066665</v>
      </c>
      <c r="AA60" s="58">
        <f t="shared" si="80"/>
        <v>12956.724544064517</v>
      </c>
      <c r="AB60" s="58">
        <f t="shared" si="80"/>
        <v>6283.8042459354838</v>
      </c>
      <c r="AC60" s="58">
        <f t="shared" si="80"/>
        <v>8250.3213133928566</v>
      </c>
      <c r="AD60" s="58">
        <f t="shared" si="80"/>
        <v>12209.779171999999</v>
      </c>
      <c r="AE60" s="58">
        <f t="shared" si="80"/>
        <v>12169.084101300003</v>
      </c>
      <c r="AF60" s="58">
        <f t="shared" si="80"/>
        <v>11140.775238225808</v>
      </c>
      <c r="AG60" s="58">
        <f t="shared" si="80"/>
        <v>10988.507730333333</v>
      </c>
      <c r="AH60" s="58">
        <f t="shared" si="80"/>
        <v>333.99093997096776</v>
      </c>
      <c r="AI60" s="58">
        <f t="shared" si="80"/>
        <v>3045.1607872258064</v>
      </c>
      <c r="AJ60" s="58">
        <f t="shared" si="80"/>
        <v>5488.3603131966674</v>
      </c>
      <c r="AK60" s="58">
        <f t="shared" si="80"/>
        <v>14744.836368225806</v>
      </c>
      <c r="AL60" s="58">
        <f t="shared" si="80"/>
        <v>12852.954176566669</v>
      </c>
      <c r="AM60" s="58">
        <f t="shared" si="80"/>
        <v>12958.388300258066</v>
      </c>
      <c r="AN60" s="58">
        <f t="shared" si="80"/>
        <v>12326.789927709679</v>
      </c>
      <c r="AO60" s="58">
        <f t="shared" si="80"/>
        <v>10284.198767714286</v>
      </c>
      <c r="AP60" s="58">
        <f t="shared" si="80"/>
        <v>8763.6815477225828</v>
      </c>
      <c r="AQ60" s="58">
        <f t="shared" si="80"/>
        <v>20993.775588639997</v>
      </c>
      <c r="AR60" s="58">
        <f t="shared" si="80"/>
        <v>3053.5607270322575</v>
      </c>
      <c r="AS60" s="58">
        <f t="shared" si="80"/>
        <v>4262.7719652666665</v>
      </c>
      <c r="AT60" s="58">
        <f t="shared" si="80"/>
        <v>0</v>
      </c>
      <c r="AU60" s="58">
        <f t="shared" si="80"/>
        <v>1546.4897874967742</v>
      </c>
      <c r="AV60" s="58">
        <f t="shared" si="80"/>
        <v>0</v>
      </c>
      <c r="AW60" s="58">
        <f t="shared" si="80"/>
        <v>0</v>
      </c>
      <c r="AX60" s="58">
        <f t="shared" si="80"/>
        <v>10061.159109966668</v>
      </c>
      <c r="AY60" s="58">
        <f t="shared" si="80"/>
        <v>18754.042421064514</v>
      </c>
      <c r="AZ60" s="58">
        <f t="shared" si="80"/>
        <v>20471.688083516128</v>
      </c>
      <c r="BA60" s="58">
        <f t="shared" si="80"/>
        <v>20549.004471</v>
      </c>
      <c r="BB60" s="58">
        <f t="shared" si="80"/>
        <v>20144.415066419355</v>
      </c>
      <c r="BC60" s="58">
        <f t="shared" si="80"/>
        <v>19180.922357233336</v>
      </c>
      <c r="BD60" s="58">
        <f t="shared" si="80"/>
        <v>15581.259359967744</v>
      </c>
      <c r="BE60" s="58">
        <f t="shared" si="80"/>
        <v>5010.2676618899995</v>
      </c>
      <c r="BF60" s="58">
        <f t="shared" si="80"/>
        <v>3524.146050493548</v>
      </c>
      <c r="BG60" s="58">
        <f t="shared" si="80"/>
        <v>18788.676955483872</v>
      </c>
      <c r="BH60" s="58">
        <v>13998.5519990721</v>
      </c>
      <c r="BI60" s="58">
        <f t="shared" ref="BI60:BW60" si="81">BI18*80%</f>
        <v>7038.5700836980659</v>
      </c>
      <c r="BJ60" s="58">
        <f t="shared" si="81"/>
        <v>0</v>
      </c>
      <c r="BK60" s="58">
        <f t="shared" si="81"/>
        <v>29.483382926451611</v>
      </c>
      <c r="BL60" s="58">
        <f t="shared" si="81"/>
        <v>16031.240483251613</v>
      </c>
      <c r="BM60" s="58">
        <f t="shared" si="81"/>
        <v>19037.637490285717</v>
      </c>
      <c r="BN60" s="58">
        <f t="shared" si="81"/>
        <v>18854.940601966449</v>
      </c>
      <c r="BO60" s="58">
        <f t="shared" si="81"/>
        <v>26037.221998280005</v>
      </c>
      <c r="BP60" s="58">
        <f t="shared" si="81"/>
        <v>29455.327939086448</v>
      </c>
      <c r="BQ60" s="58">
        <f t="shared" si="81"/>
        <v>26687.596738693333</v>
      </c>
      <c r="BR60" s="58">
        <f t="shared" si="81"/>
        <v>28237.348029388384</v>
      </c>
      <c r="BS60" s="58">
        <f t="shared" si="81"/>
        <v>30065.405422374195</v>
      </c>
      <c r="BT60" s="58">
        <f t="shared" si="81"/>
        <v>27658.927065145337</v>
      </c>
      <c r="BU60" s="58">
        <f t="shared" si="81"/>
        <v>25739.790274588391</v>
      </c>
      <c r="BV60" s="58">
        <f t="shared" si="81"/>
        <v>18010.916221632</v>
      </c>
      <c r="BW60" s="58">
        <f t="shared" si="81"/>
        <v>26414.533497383232</v>
      </c>
      <c r="BX60" s="58">
        <f t="shared" ref="BX60:BY60" si="82">BX18*80%</f>
        <v>24835.805795974196</v>
      </c>
      <c r="BY60" s="58">
        <f t="shared" si="82"/>
        <v>25443.898829714286</v>
      </c>
      <c r="BZ60" s="58">
        <f t="shared" ref="BZ60" si="83">BZ18*80%</f>
        <v>19416.015736124591</v>
      </c>
    </row>
    <row r="61" spans="1:78" s="56" customFormat="1">
      <c r="A61"/>
      <c r="B61"/>
      <c r="C61" s="57" t="str">
        <f>IF(Sumário!$A$1=FALSE,'PT-ENG'!W71,'PT-ENG'!X71)</f>
        <v>Papa-Terra 62,5%</v>
      </c>
      <c r="D61" s="58">
        <v>0</v>
      </c>
      <c r="E61" s="58">
        <v>0</v>
      </c>
      <c r="F61" s="58">
        <v>0</v>
      </c>
      <c r="G61" s="58">
        <v>0</v>
      </c>
      <c r="H61" s="58">
        <v>0</v>
      </c>
      <c r="I61" s="58">
        <v>0</v>
      </c>
      <c r="J61" s="58">
        <v>0</v>
      </c>
      <c r="K61" s="58">
        <v>0</v>
      </c>
      <c r="L61" s="58">
        <v>0</v>
      </c>
      <c r="M61" s="58">
        <v>0</v>
      </c>
      <c r="N61" s="58">
        <v>0</v>
      </c>
      <c r="O61" s="58">
        <v>0</v>
      </c>
      <c r="P61" s="58">
        <v>0</v>
      </c>
      <c r="Q61" s="58">
        <v>0</v>
      </c>
      <c r="R61" s="58">
        <v>0</v>
      </c>
      <c r="S61" s="58">
        <v>0</v>
      </c>
      <c r="T61" s="58">
        <v>0</v>
      </c>
      <c r="U61" s="58">
        <v>0</v>
      </c>
      <c r="V61" s="58">
        <v>0</v>
      </c>
      <c r="W61" s="58">
        <v>0</v>
      </c>
      <c r="X61" s="58">
        <v>0</v>
      </c>
      <c r="Y61" s="58">
        <v>0</v>
      </c>
      <c r="Z61" s="58">
        <v>0</v>
      </c>
      <c r="AA61" s="58">
        <v>0</v>
      </c>
      <c r="AB61" s="58">
        <v>0</v>
      </c>
      <c r="AC61" s="58">
        <v>0</v>
      </c>
      <c r="AD61" s="58">
        <v>0</v>
      </c>
      <c r="AE61" s="58">
        <v>0</v>
      </c>
      <c r="AF61" s="58">
        <v>0</v>
      </c>
      <c r="AG61" s="58">
        <v>0</v>
      </c>
      <c r="AH61" s="58">
        <v>0</v>
      </c>
      <c r="AI61" s="58">
        <v>0</v>
      </c>
      <c r="AJ61" s="58">
        <v>0</v>
      </c>
      <c r="AK61" s="58">
        <v>0</v>
      </c>
      <c r="AL61" s="58">
        <v>0</v>
      </c>
      <c r="AM61" s="58">
        <f>62.5%*16995.24*9/31</f>
        <v>3083.8137096774194</v>
      </c>
      <c r="AN61" s="58">
        <f t="shared" ref="AN61:BW61" si="84">62.5%*AN19</f>
        <v>9177.4922055645147</v>
      </c>
      <c r="AO61" s="58">
        <f t="shared" si="84"/>
        <v>7604.1149386406241</v>
      </c>
      <c r="AP61" s="58">
        <f t="shared" si="84"/>
        <v>2062.6960159249998</v>
      </c>
      <c r="AQ61" s="58">
        <f t="shared" si="84"/>
        <v>10555.015335510416</v>
      </c>
      <c r="AR61" s="58">
        <f t="shared" si="84"/>
        <v>5119.6631315907252</v>
      </c>
      <c r="AS61" s="58">
        <f t="shared" si="84"/>
        <v>8763.125</v>
      </c>
      <c r="AT61" s="58">
        <f t="shared" si="84"/>
        <v>9170.625</v>
      </c>
      <c r="AU61" s="58">
        <f t="shared" si="84"/>
        <v>5636.375</v>
      </c>
      <c r="AV61" s="58">
        <f t="shared" si="84"/>
        <v>9519</v>
      </c>
      <c r="AW61" s="58">
        <f t="shared" si="84"/>
        <v>10177.5</v>
      </c>
      <c r="AX61" s="58">
        <f t="shared" si="84"/>
        <v>9056.875</v>
      </c>
      <c r="AY61" s="58">
        <f t="shared" si="84"/>
        <v>11429.6875</v>
      </c>
      <c r="AZ61" s="58">
        <f t="shared" si="84"/>
        <v>10587.4375</v>
      </c>
      <c r="BA61" s="58">
        <f t="shared" si="84"/>
        <v>5244.9375</v>
      </c>
      <c r="BB61" s="58">
        <f t="shared" si="84"/>
        <v>8077.1875</v>
      </c>
      <c r="BC61" s="58">
        <f t="shared" si="84"/>
        <v>7207.75</v>
      </c>
      <c r="BD61" s="58">
        <f t="shared" si="84"/>
        <v>7835</v>
      </c>
      <c r="BE61" s="58">
        <f t="shared" si="84"/>
        <v>9115.375</v>
      </c>
      <c r="BF61" s="58">
        <f t="shared" si="84"/>
        <v>8806.125</v>
      </c>
      <c r="BG61" s="58">
        <f t="shared" si="84"/>
        <v>673.875</v>
      </c>
      <c r="BH61" s="58">
        <f t="shared" si="84"/>
        <v>1148.6750000000002</v>
      </c>
      <c r="BI61" s="58">
        <f t="shared" si="84"/>
        <v>0</v>
      </c>
      <c r="BJ61" s="58">
        <f t="shared" si="84"/>
        <v>0</v>
      </c>
      <c r="BK61" s="58">
        <f t="shared" si="84"/>
        <v>259.81565987903224</v>
      </c>
      <c r="BL61" s="58">
        <f t="shared" si="84"/>
        <v>7400.2538791663646</v>
      </c>
      <c r="BM61" s="58">
        <f t="shared" si="84"/>
        <v>9409.3877669196427</v>
      </c>
      <c r="BN61" s="58">
        <f t="shared" si="84"/>
        <v>7425.0733930645147</v>
      </c>
      <c r="BO61" s="58">
        <f t="shared" si="84"/>
        <v>10889.412822085</v>
      </c>
      <c r="BP61" s="58">
        <f t="shared" si="84"/>
        <v>11651.19832008073</v>
      </c>
      <c r="BQ61" s="58">
        <f t="shared" si="84"/>
        <v>11588.125</v>
      </c>
      <c r="BR61" s="58">
        <f t="shared" si="84"/>
        <v>11802.790678427416</v>
      </c>
      <c r="BS61" s="58">
        <f t="shared" si="84"/>
        <v>10674.072604332665</v>
      </c>
      <c r="BT61" s="58">
        <f t="shared" si="84"/>
        <v>11654.210737716667</v>
      </c>
      <c r="BU61" s="58">
        <f t="shared" si="84"/>
        <v>12135.787673233872</v>
      </c>
      <c r="BV61" s="58">
        <f t="shared" si="84"/>
        <v>7158.165444074999</v>
      </c>
      <c r="BW61" s="58">
        <f t="shared" si="84"/>
        <v>11814.406280584679</v>
      </c>
      <c r="BX61" s="58">
        <f t="shared" ref="BX61:BY61" si="85">62.5%*BX19</f>
        <v>12252.959478514113</v>
      </c>
      <c r="BY61" s="58">
        <f t="shared" si="85"/>
        <v>11211.990669928571</v>
      </c>
      <c r="BZ61" s="58">
        <f t="shared" ref="BZ61" si="86">62.5%*BZ19</f>
        <v>10559.562611926322</v>
      </c>
    </row>
    <row r="62" spans="1:78" s="56" customFormat="1">
      <c r="A62"/>
      <c r="B62"/>
      <c r="C62" s="57" t="str">
        <f>IF(Sumário!$A$1=FALSE,'PT-ENG'!W72,'PT-ENG'!X72)</f>
        <v>Parque das Conchas 23%</v>
      </c>
      <c r="D62" s="58">
        <v>0</v>
      </c>
      <c r="E62" s="58">
        <v>0</v>
      </c>
      <c r="F62" s="58">
        <v>0</v>
      </c>
      <c r="G62" s="58">
        <v>0</v>
      </c>
      <c r="H62" s="58">
        <v>0</v>
      </c>
      <c r="I62" s="58">
        <v>0</v>
      </c>
      <c r="J62" s="58">
        <v>0</v>
      </c>
      <c r="K62" s="58">
        <v>0</v>
      </c>
      <c r="L62" s="58">
        <v>0</v>
      </c>
      <c r="M62" s="58">
        <v>0</v>
      </c>
      <c r="N62" s="58">
        <v>0</v>
      </c>
      <c r="O62" s="58">
        <v>0</v>
      </c>
      <c r="P62" s="58">
        <v>0</v>
      </c>
      <c r="Q62" s="58">
        <v>0</v>
      </c>
      <c r="R62" s="58">
        <v>0</v>
      </c>
      <c r="S62" s="58">
        <v>0</v>
      </c>
      <c r="T62" s="58">
        <v>0</v>
      </c>
      <c r="U62" s="58">
        <v>0</v>
      </c>
      <c r="V62" s="58">
        <v>0</v>
      </c>
      <c r="W62" s="58">
        <v>0</v>
      </c>
      <c r="X62" s="58">
        <v>0</v>
      </c>
      <c r="Y62" s="58">
        <v>0</v>
      </c>
      <c r="Z62" s="58">
        <v>0</v>
      </c>
      <c r="AA62" s="58">
        <v>0</v>
      </c>
      <c r="AB62" s="58">
        <v>0</v>
      </c>
      <c r="AC62" s="58">
        <v>0</v>
      </c>
      <c r="AD62" s="58">
        <v>0</v>
      </c>
      <c r="AE62" s="58">
        <v>0</v>
      </c>
      <c r="AF62" s="58">
        <v>0</v>
      </c>
      <c r="AG62" s="58">
        <v>0</v>
      </c>
      <c r="AH62" s="58">
        <v>0</v>
      </c>
      <c r="AI62" s="58">
        <v>0</v>
      </c>
      <c r="AJ62" s="58">
        <v>0</v>
      </c>
      <c r="AK62" s="58">
        <v>0</v>
      </c>
      <c r="AL62" s="58">
        <v>0</v>
      </c>
      <c r="AM62" s="58">
        <v>0</v>
      </c>
      <c r="AN62" s="58">
        <v>0</v>
      </c>
      <c r="AO62" s="58">
        <v>0</v>
      </c>
      <c r="AP62" s="58">
        <v>0</v>
      </c>
      <c r="AQ62" s="58">
        <v>0</v>
      </c>
      <c r="AR62" s="58">
        <v>0</v>
      </c>
      <c r="AS62" s="58">
        <v>0</v>
      </c>
      <c r="AT62" s="58">
        <v>0</v>
      </c>
      <c r="AU62" s="58">
        <v>0</v>
      </c>
      <c r="AV62" s="58">
        <v>0</v>
      </c>
      <c r="AW62" s="58">
        <v>0</v>
      </c>
      <c r="AX62" s="58">
        <v>0</v>
      </c>
      <c r="AY62" s="58">
        <v>0</v>
      </c>
      <c r="AZ62" s="58">
        <v>0</v>
      </c>
      <c r="BA62" s="58">
        <v>0</v>
      </c>
      <c r="BB62" s="58">
        <v>0</v>
      </c>
      <c r="BC62" s="58">
        <v>0</v>
      </c>
      <c r="BD62" s="58">
        <v>0</v>
      </c>
      <c r="BE62" s="58">
        <v>0</v>
      </c>
      <c r="BF62" s="58">
        <v>0</v>
      </c>
      <c r="BG62" s="58">
        <v>0</v>
      </c>
      <c r="BH62" s="58">
        <v>0</v>
      </c>
      <c r="BI62" s="58">
        <v>0</v>
      </c>
      <c r="BJ62" s="58">
        <v>0</v>
      </c>
      <c r="BK62" s="58">
        <v>250</v>
      </c>
      <c r="BL62" s="58">
        <f t="shared" ref="BL62:BW62" si="87">BL20*23%</f>
        <v>6532.8715124362616</v>
      </c>
      <c r="BM62" s="58">
        <f t="shared" si="87"/>
        <v>5228.8358637571437</v>
      </c>
      <c r="BN62" s="58">
        <f t="shared" si="87"/>
        <v>5875.2554382134804</v>
      </c>
      <c r="BO62" s="58">
        <f t="shared" si="87"/>
        <v>6079.3895200655306</v>
      </c>
      <c r="BP62" s="58">
        <f t="shared" si="87"/>
        <v>6467.0441089490296</v>
      </c>
      <c r="BQ62" s="58">
        <f t="shared" si="87"/>
        <v>6949.91</v>
      </c>
      <c r="BR62" s="58">
        <f t="shared" si="87"/>
        <v>7088.146406697485</v>
      </c>
      <c r="BS62" s="58">
        <f t="shared" si="87"/>
        <v>6712.2875534165551</v>
      </c>
      <c r="BT62" s="58">
        <f t="shared" si="87"/>
        <v>6796.7942876233046</v>
      </c>
      <c r="BU62" s="58">
        <f t="shared" si="87"/>
        <v>7419.9317091406074</v>
      </c>
      <c r="BV62" s="58">
        <f t="shared" si="87"/>
        <v>4421.1940219448406</v>
      </c>
      <c r="BW62" s="58">
        <f t="shared" si="87"/>
        <v>157.63411040185161</v>
      </c>
      <c r="BX62" s="58">
        <f t="shared" ref="BX62" si="88">BX20*23%</f>
        <v>1516.505952794216</v>
      </c>
      <c r="BY62" s="58">
        <v>6433.5549658003329</v>
      </c>
      <c r="BZ62" s="58">
        <v>8027.8014965450348</v>
      </c>
    </row>
    <row r="63" spans="1:78" s="56" customFormat="1">
      <c r="A63"/>
      <c r="B63"/>
      <c r="C63" s="57" t="str">
        <f>IF(Sumário!$A$1=FALSE,'PT-ENG'!W73,'PT-ENG'!X73)</f>
        <v>Peroá 100%</v>
      </c>
      <c r="D63" s="58">
        <v>0</v>
      </c>
      <c r="E63" s="58">
        <v>0</v>
      </c>
      <c r="F63" s="58">
        <v>0</v>
      </c>
      <c r="G63" s="58">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v>0</v>
      </c>
      <c r="Y63" s="58">
        <v>0</v>
      </c>
      <c r="Z63" s="58">
        <v>0</v>
      </c>
      <c r="AA63" s="58">
        <v>0</v>
      </c>
      <c r="AB63" s="58">
        <v>0</v>
      </c>
      <c r="AC63" s="58">
        <v>0</v>
      </c>
      <c r="AD63" s="58">
        <v>0</v>
      </c>
      <c r="AE63" s="58">
        <v>0</v>
      </c>
      <c r="AF63" s="58">
        <v>0</v>
      </c>
      <c r="AG63" s="58">
        <v>0</v>
      </c>
      <c r="AH63" s="58">
        <v>0</v>
      </c>
      <c r="AI63" s="58">
        <f>85%*AI21</f>
        <v>89.773646541612891</v>
      </c>
      <c r="AJ63" s="58">
        <f t="shared" ref="AJ63:BW63" si="89">AJ21</f>
        <v>212.83506251575005</v>
      </c>
      <c r="AK63" s="58">
        <f t="shared" si="89"/>
        <v>85.109945178854844</v>
      </c>
      <c r="AL63" s="58">
        <f t="shared" si="89"/>
        <v>103.74691462243331</v>
      </c>
      <c r="AM63" s="58">
        <f t="shared" si="89"/>
        <v>136.99339280495485</v>
      </c>
      <c r="AN63" s="58">
        <f t="shared" si="89"/>
        <v>155.42546593903225</v>
      </c>
      <c r="AO63" s="58">
        <f t="shared" si="89"/>
        <v>98.158550223928586</v>
      </c>
      <c r="AP63" s="58">
        <f t="shared" si="89"/>
        <v>121.55057825</v>
      </c>
      <c r="AQ63" s="58">
        <f t="shared" si="89"/>
        <v>164.30220715966666</v>
      </c>
      <c r="AR63" s="58">
        <f t="shared" si="89"/>
        <v>163.75500045290323</v>
      </c>
      <c r="AS63" s="58">
        <f t="shared" si="89"/>
        <v>136.94845245066668</v>
      </c>
      <c r="AT63" s="58">
        <f t="shared" si="89"/>
        <v>143.17798848645162</v>
      </c>
      <c r="AU63" s="58">
        <f t="shared" si="89"/>
        <v>133.1717123648387</v>
      </c>
      <c r="AV63" s="58">
        <f t="shared" si="89"/>
        <v>204.68236803900001</v>
      </c>
      <c r="AW63" s="58">
        <f t="shared" si="89"/>
        <v>107.99989274483872</v>
      </c>
      <c r="AX63" s="58">
        <f t="shared" si="89"/>
        <v>140.15164302333332</v>
      </c>
      <c r="AY63" s="58">
        <f t="shared" si="89"/>
        <v>139.80259238451612</v>
      </c>
      <c r="AZ63" s="58">
        <f t="shared" si="89"/>
        <v>89.675038552580645</v>
      </c>
      <c r="BA63" s="58">
        <f t="shared" si="89"/>
        <v>115.71493591000001</v>
      </c>
      <c r="BB63" s="58">
        <f t="shared" si="89"/>
        <v>148.39102359387098</v>
      </c>
      <c r="BC63" s="58">
        <f t="shared" si="89"/>
        <v>145.48162801733332</v>
      </c>
      <c r="BD63" s="58">
        <f t="shared" si="89"/>
        <v>160.13105540741938</v>
      </c>
      <c r="BE63" s="58">
        <f t="shared" si="89"/>
        <v>126.22306843866667</v>
      </c>
      <c r="BF63" s="58">
        <f t="shared" si="89"/>
        <v>97.72051713096775</v>
      </c>
      <c r="BG63" s="58">
        <f t="shared" si="89"/>
        <v>109.12069630741935</v>
      </c>
      <c r="BH63" s="58">
        <f t="shared" si="89"/>
        <v>102.49329259133333</v>
      </c>
      <c r="BI63" s="58">
        <f t="shared" si="89"/>
        <v>149.43756681903227</v>
      </c>
      <c r="BJ63" s="58">
        <f t="shared" si="89"/>
        <v>45.174463721666662</v>
      </c>
      <c r="BK63" s="58">
        <f t="shared" si="89"/>
        <v>113.46472314935482</v>
      </c>
      <c r="BL63" s="58">
        <f t="shared" si="89"/>
        <v>91.696299430645183</v>
      </c>
      <c r="BM63" s="58">
        <f t="shared" si="89"/>
        <v>134.4497470272448</v>
      </c>
      <c r="BN63" s="58">
        <f t="shared" si="89"/>
        <v>99.326886130261926</v>
      </c>
      <c r="BO63" s="58">
        <f t="shared" si="89"/>
        <v>95.325634775666657</v>
      </c>
      <c r="BP63" s="58">
        <f t="shared" si="89"/>
        <v>90.27458582667019</v>
      </c>
      <c r="BQ63" s="58">
        <f t="shared" si="89"/>
        <v>63</v>
      </c>
      <c r="BR63" s="58">
        <f t="shared" si="89"/>
        <v>80.408931040000013</v>
      </c>
      <c r="BS63" s="58">
        <f t="shared" si="89"/>
        <v>112.88342296709679</v>
      </c>
      <c r="BT63" s="58">
        <f t="shared" si="89"/>
        <v>69.281208848333321</v>
      </c>
      <c r="BU63" s="58">
        <f t="shared" si="89"/>
        <v>104.49099035322581</v>
      </c>
      <c r="BV63" s="58">
        <f t="shared" si="89"/>
        <v>68.373379604999997</v>
      </c>
      <c r="BW63" s="58">
        <f t="shared" si="89"/>
        <v>95.280882439354841</v>
      </c>
      <c r="BX63" s="58">
        <f t="shared" ref="BX63:BY63" si="90">BX21</f>
        <v>89.680922568387103</v>
      </c>
      <c r="BY63" s="58">
        <f t="shared" si="90"/>
        <v>70.227076466428585</v>
      </c>
      <c r="BZ63" s="58">
        <f t="shared" ref="BZ63" si="91">BZ21</f>
        <v>74.361627162580632</v>
      </c>
    </row>
    <row r="64" spans="1:78" s="56" customFormat="1">
      <c r="A64"/>
      <c r="B64"/>
      <c r="C64" s="57" t="str">
        <f>IF(Sumário!$A$1=FALSE,'PT-ENG'!W74,'PT-ENG'!X74)</f>
        <v>Manati 45%</v>
      </c>
      <c r="D64" s="58">
        <f t="shared" ref="D64:AI64" si="92">45%*D22</f>
        <v>134.35530243401612</v>
      </c>
      <c r="E64" s="58">
        <f t="shared" si="92"/>
        <v>81.20166399</v>
      </c>
      <c r="F64" s="58">
        <f t="shared" si="92"/>
        <v>0</v>
      </c>
      <c r="G64" s="58">
        <f t="shared" si="92"/>
        <v>0</v>
      </c>
      <c r="H64" s="58">
        <f t="shared" si="92"/>
        <v>0</v>
      </c>
      <c r="I64" s="58">
        <f t="shared" si="92"/>
        <v>108.997375452</v>
      </c>
      <c r="J64" s="58">
        <f t="shared" si="92"/>
        <v>77.188325133193558</v>
      </c>
      <c r="K64" s="58">
        <f t="shared" si="92"/>
        <v>79.125606902903229</v>
      </c>
      <c r="L64" s="58">
        <f t="shared" si="92"/>
        <v>119.36527811264999</v>
      </c>
      <c r="M64" s="58">
        <f t="shared" si="92"/>
        <v>144.29507903216128</v>
      </c>
      <c r="N64" s="58">
        <f t="shared" si="92"/>
        <v>119.3263127397</v>
      </c>
      <c r="O64" s="58">
        <f t="shared" si="92"/>
        <v>134.76142126291936</v>
      </c>
      <c r="P64" s="58">
        <f t="shared" si="92"/>
        <v>115.63046705003228</v>
      </c>
      <c r="Q64" s="58">
        <f t="shared" si="92"/>
        <v>106.36778559985716</v>
      </c>
      <c r="R64" s="58">
        <f t="shared" si="92"/>
        <v>115.69620570938709</v>
      </c>
      <c r="S64" s="58">
        <f t="shared" si="92"/>
        <v>108.02022201945002</v>
      </c>
      <c r="T64" s="58">
        <f t="shared" si="92"/>
        <v>134.84560326837101</v>
      </c>
      <c r="U64" s="58">
        <f t="shared" si="92"/>
        <v>139.27356458130004</v>
      </c>
      <c r="V64" s="58">
        <f t="shared" si="92"/>
        <v>127.62813759706454</v>
      </c>
      <c r="W64" s="58">
        <f t="shared" si="92"/>
        <v>103.07693961667745</v>
      </c>
      <c r="X64" s="58">
        <f t="shared" si="92"/>
        <v>96.147482316300028</v>
      </c>
      <c r="Y64" s="58">
        <f t="shared" si="92"/>
        <v>126.77390024022581</v>
      </c>
      <c r="Z64" s="58">
        <f t="shared" si="92"/>
        <v>118.70824456004999</v>
      </c>
      <c r="AA64" s="58">
        <f t="shared" si="92"/>
        <v>96.245779872774193</v>
      </c>
      <c r="AB64" s="58">
        <f t="shared" si="92"/>
        <v>115.56116754662904</v>
      </c>
      <c r="AC64" s="58">
        <f t="shared" si="92"/>
        <v>106.46078493342854</v>
      </c>
      <c r="AD64" s="58">
        <f t="shared" si="92"/>
        <v>115.10537950843548</v>
      </c>
      <c r="AE64" s="58">
        <f t="shared" si="92"/>
        <v>119.86899754650001</v>
      </c>
      <c r="AF64" s="58">
        <f t="shared" si="92"/>
        <v>105.82508948879033</v>
      </c>
      <c r="AG64" s="58">
        <f t="shared" si="92"/>
        <v>109.43203277205001</v>
      </c>
      <c r="AH64" s="58">
        <f t="shared" si="92"/>
        <v>96.261940626532237</v>
      </c>
      <c r="AI64" s="58">
        <f t="shared" si="92"/>
        <v>105.88498471175808</v>
      </c>
      <c r="AJ64" s="58">
        <f t="shared" ref="AJ64:BO64" si="93">45%*AJ22</f>
        <v>59.162342828220005</v>
      </c>
      <c r="AK64" s="58">
        <f t="shared" si="93"/>
        <v>87.636791129574206</v>
      </c>
      <c r="AL64" s="58">
        <f t="shared" si="93"/>
        <v>74.974755343350012</v>
      </c>
      <c r="AM64" s="58">
        <f t="shared" si="93"/>
        <v>52.54119436199516</v>
      </c>
      <c r="AN64" s="58">
        <f t="shared" si="93"/>
        <v>48.147085415177415</v>
      </c>
      <c r="AO64" s="58">
        <f t="shared" si="93"/>
        <v>98.250965503714312</v>
      </c>
      <c r="AP64" s="58">
        <f t="shared" si="93"/>
        <v>70.697636862532249</v>
      </c>
      <c r="AQ64" s="58">
        <f t="shared" si="93"/>
        <v>89.050217957550004</v>
      </c>
      <c r="AR64" s="58">
        <f t="shared" si="93"/>
        <v>82.239062852903245</v>
      </c>
      <c r="AS64" s="58">
        <f t="shared" si="93"/>
        <v>78.302284976700008</v>
      </c>
      <c r="AT64" s="58">
        <f t="shared" si="93"/>
        <v>74.872954768500009</v>
      </c>
      <c r="AU64" s="58">
        <f t="shared" si="93"/>
        <v>59.879792643532262</v>
      </c>
      <c r="AV64" s="58">
        <f t="shared" si="93"/>
        <v>17.521114879349998</v>
      </c>
      <c r="AW64" s="58">
        <f t="shared" si="93"/>
        <v>80.750630040677407</v>
      </c>
      <c r="AX64" s="58">
        <f t="shared" si="93"/>
        <v>74.140537843049998</v>
      </c>
      <c r="AY64" s="58">
        <f t="shared" si="93"/>
        <v>65.561712796741929</v>
      </c>
      <c r="AZ64" s="58">
        <f t="shared" si="93"/>
        <v>67.077901931806451</v>
      </c>
      <c r="BA64" s="58">
        <f t="shared" si="93"/>
        <v>93.682230326999985</v>
      </c>
      <c r="BB64" s="58">
        <f t="shared" si="93"/>
        <v>21.196974190500001</v>
      </c>
      <c r="BC64" s="58">
        <f t="shared" si="93"/>
        <v>0</v>
      </c>
      <c r="BD64" s="58">
        <f t="shared" si="93"/>
        <v>0</v>
      </c>
      <c r="BE64" s="58">
        <f t="shared" si="93"/>
        <v>0</v>
      </c>
      <c r="BF64" s="58">
        <f t="shared" si="93"/>
        <v>0</v>
      </c>
      <c r="BG64" s="58">
        <f t="shared" si="93"/>
        <v>0</v>
      </c>
      <c r="BH64" s="58">
        <f t="shared" si="93"/>
        <v>0</v>
      </c>
      <c r="BI64" s="58">
        <f t="shared" si="93"/>
        <v>0</v>
      </c>
      <c r="BJ64" s="58">
        <f t="shared" si="93"/>
        <v>0</v>
      </c>
      <c r="BK64" s="58">
        <f t="shared" si="93"/>
        <v>0</v>
      </c>
      <c r="BL64" s="58">
        <f t="shared" si="93"/>
        <v>0</v>
      </c>
      <c r="BM64" s="58">
        <f t="shared" si="93"/>
        <v>0</v>
      </c>
      <c r="BN64" s="58">
        <f t="shared" si="93"/>
        <v>0</v>
      </c>
      <c r="BO64" s="58">
        <f t="shared" si="93"/>
        <v>0</v>
      </c>
      <c r="BP64" s="58">
        <f t="shared" ref="BP64:BW64" si="94">45%*BP22</f>
        <v>0</v>
      </c>
      <c r="BQ64" s="58">
        <f t="shared" si="94"/>
        <v>38.700000000000003</v>
      </c>
      <c r="BR64" s="58">
        <f t="shared" si="94"/>
        <v>43.767795057822575</v>
      </c>
      <c r="BS64" s="58">
        <f t="shared" si="94"/>
        <v>81.373960356532265</v>
      </c>
      <c r="BT64" s="58">
        <f t="shared" si="94"/>
        <v>77.256258124650003</v>
      </c>
      <c r="BU64" s="58">
        <f t="shared" si="94"/>
        <v>50.22470096187098</v>
      </c>
      <c r="BV64" s="58">
        <f t="shared" si="94"/>
        <v>91.481544013050012</v>
      </c>
      <c r="BW64" s="58">
        <f t="shared" si="94"/>
        <v>49.036839908806449</v>
      </c>
      <c r="BX64" s="58">
        <f t="shared" ref="BX64:BY64" si="95">45%*BX22</f>
        <v>56.367522160112891</v>
      </c>
      <c r="BY64" s="58">
        <f t="shared" si="95"/>
        <v>78.492448396607145</v>
      </c>
      <c r="BZ64" s="58">
        <f t="shared" ref="BZ64" si="96">45%*BZ22</f>
        <v>56.555152638387099</v>
      </c>
    </row>
    <row r="65" spans="1:78" s="56" customFormat="1">
      <c r="A65"/>
      <c r="B65"/>
      <c r="C65" s="57" t="str">
        <f>IF(Sumário!$A$1=FALSE,'PT-ENG'!W75,'PT-ENG'!X75)</f>
        <v>Pescada 35%</v>
      </c>
      <c r="D65" s="58">
        <f t="shared" ref="D65:AI65" si="97">35%*D23</f>
        <v>90.689828382096778</v>
      </c>
      <c r="E65" s="58">
        <f t="shared" si="97"/>
        <v>101.95901299499999</v>
      </c>
      <c r="F65" s="58">
        <f t="shared" si="97"/>
        <v>91.217462282258069</v>
      </c>
      <c r="G65" s="58">
        <f t="shared" si="97"/>
        <v>89.246114090000006</v>
      </c>
      <c r="H65" s="58">
        <f t="shared" si="97"/>
        <v>86.167657889193535</v>
      </c>
      <c r="I65" s="58">
        <f t="shared" si="97"/>
        <v>82.118606228166655</v>
      </c>
      <c r="J65" s="58">
        <f t="shared" si="97"/>
        <v>100.10486236370967</v>
      </c>
      <c r="K65" s="58">
        <f t="shared" si="97"/>
        <v>99.620546993709652</v>
      </c>
      <c r="L65" s="58">
        <f t="shared" si="97"/>
        <v>82.932402811999992</v>
      </c>
      <c r="M65" s="58">
        <f t="shared" si="97"/>
        <v>75.703037225967748</v>
      </c>
      <c r="N65" s="58">
        <f t="shared" si="97"/>
        <v>87.179701844666667</v>
      </c>
      <c r="O65" s="58">
        <f t="shared" si="97"/>
        <v>88.468510966612882</v>
      </c>
      <c r="P65" s="58">
        <f t="shared" si="97"/>
        <v>87.753400149032259</v>
      </c>
      <c r="Q65" s="58">
        <f t="shared" si="97"/>
        <v>79.554303106249989</v>
      </c>
      <c r="R65" s="58">
        <f t="shared" si="97"/>
        <v>78.714030142096775</v>
      </c>
      <c r="S65" s="58">
        <f t="shared" si="97"/>
        <v>77.784717477833325</v>
      </c>
      <c r="T65" s="58">
        <f t="shared" si="97"/>
        <v>77.733327024838701</v>
      </c>
      <c r="U65" s="58">
        <f t="shared" si="97"/>
        <v>85.183735471333335</v>
      </c>
      <c r="V65" s="58">
        <f t="shared" si="97"/>
        <v>87.967578324387091</v>
      </c>
      <c r="W65" s="58">
        <f t="shared" si="97"/>
        <v>99.43662077548386</v>
      </c>
      <c r="X65" s="58">
        <f t="shared" si="97"/>
        <v>85.700338532666663</v>
      </c>
      <c r="Y65" s="58">
        <f t="shared" si="97"/>
        <v>87.973543499032246</v>
      </c>
      <c r="Z65" s="58">
        <f t="shared" si="97"/>
        <v>103.79465428033332</v>
      </c>
      <c r="AA65" s="58">
        <f t="shared" si="97"/>
        <v>88.151078458709677</v>
      </c>
      <c r="AB65" s="58">
        <f t="shared" si="97"/>
        <v>78.352568964193551</v>
      </c>
      <c r="AC65" s="58">
        <f t="shared" si="97"/>
        <v>77.586378802500008</v>
      </c>
      <c r="AD65" s="58">
        <f t="shared" si="97"/>
        <v>76.901043133870971</v>
      </c>
      <c r="AE65" s="58">
        <f t="shared" si="97"/>
        <v>106.17807294966666</v>
      </c>
      <c r="AF65" s="58">
        <f t="shared" si="97"/>
        <v>98.650495974032253</v>
      </c>
      <c r="AG65" s="58">
        <f t="shared" si="97"/>
        <v>78.892038528333316</v>
      </c>
      <c r="AH65" s="58">
        <f t="shared" si="97"/>
        <v>85.807616990967745</v>
      </c>
      <c r="AI65" s="58">
        <f t="shared" si="97"/>
        <v>81.747037393225796</v>
      </c>
      <c r="AJ65" s="58">
        <f t="shared" ref="AJ65:BO65" si="98">35%*AJ23</f>
        <v>88.163757295389985</v>
      </c>
      <c r="AK65" s="58">
        <f t="shared" si="98"/>
        <v>68.389299925698381</v>
      </c>
      <c r="AL65" s="58">
        <f t="shared" si="98"/>
        <v>80.104984358163335</v>
      </c>
      <c r="AM65" s="58">
        <f t="shared" si="98"/>
        <v>91.828274861727436</v>
      </c>
      <c r="AN65" s="58">
        <f t="shared" si="98"/>
        <v>74.050683849258064</v>
      </c>
      <c r="AO65" s="58">
        <f t="shared" si="98"/>
        <v>59.00014749775</v>
      </c>
      <c r="AP65" s="58">
        <f t="shared" si="98"/>
        <v>63.156073513693549</v>
      </c>
      <c r="AQ65" s="58">
        <f t="shared" si="98"/>
        <v>71.463961612633341</v>
      </c>
      <c r="AR65" s="58">
        <f t="shared" si="98"/>
        <v>89.583359499403215</v>
      </c>
      <c r="AS65" s="58">
        <f t="shared" si="98"/>
        <v>94.144303627499994</v>
      </c>
      <c r="AT65" s="58">
        <f t="shared" si="98"/>
        <v>55.438486788548389</v>
      </c>
      <c r="AU65" s="58">
        <f t="shared" si="98"/>
        <v>75.669234569645141</v>
      </c>
      <c r="AV65" s="58">
        <f t="shared" si="98"/>
        <v>62.594752946716667</v>
      </c>
      <c r="AW65" s="58">
        <f t="shared" si="98"/>
        <v>69.262068888870971</v>
      </c>
      <c r="AX65" s="58">
        <f t="shared" si="98"/>
        <v>6.6161882408999997</v>
      </c>
      <c r="AY65" s="58">
        <f t="shared" si="98"/>
        <v>43.086243420048383</v>
      </c>
      <c r="AZ65" s="58">
        <f t="shared" si="98"/>
        <v>80.342238764290315</v>
      </c>
      <c r="BA65" s="58">
        <f t="shared" si="98"/>
        <v>81.653294036999995</v>
      </c>
      <c r="BB65" s="58">
        <f t="shared" si="98"/>
        <v>66.075458390629038</v>
      </c>
      <c r="BC65" s="58">
        <f t="shared" si="98"/>
        <v>67.17542239239998</v>
      </c>
      <c r="BD65" s="58">
        <f t="shared" si="98"/>
        <v>71.437014172887089</v>
      </c>
      <c r="BE65" s="58">
        <f t="shared" si="98"/>
        <v>74.135547927116662</v>
      </c>
      <c r="BF65" s="58">
        <f t="shared" si="98"/>
        <v>88.363481284467738</v>
      </c>
      <c r="BG65" s="58">
        <f t="shared" si="98"/>
        <v>74.476412682564515</v>
      </c>
      <c r="BH65" s="58">
        <f t="shared" si="98"/>
        <v>65.445756091449994</v>
      </c>
      <c r="BI65" s="58">
        <f t="shared" si="98"/>
        <v>87.713703332048382</v>
      </c>
      <c r="BJ65" s="58">
        <f t="shared" si="98"/>
        <v>78.693982894450002</v>
      </c>
      <c r="BK65" s="58">
        <f t="shared" si="98"/>
        <v>85.227361728758083</v>
      </c>
      <c r="BL65" s="58">
        <f t="shared" si="98"/>
        <v>80.297641982419364</v>
      </c>
      <c r="BM65" s="58">
        <f t="shared" si="98"/>
        <v>78.779870250000002</v>
      </c>
      <c r="BN65" s="58">
        <f t="shared" si="98"/>
        <v>70.819292962000461</v>
      </c>
      <c r="BO65" s="58">
        <f t="shared" si="98"/>
        <v>66.660947383450008</v>
      </c>
      <c r="BP65" s="58">
        <f t="shared" ref="BP65:BW65" si="99">35%*BP23</f>
        <v>88.37349577773962</v>
      </c>
      <c r="BQ65" s="58">
        <f t="shared" si="99"/>
        <v>66.149999999999991</v>
      </c>
      <c r="BR65" s="58">
        <f t="shared" si="99"/>
        <v>78.599129516193528</v>
      </c>
      <c r="BS65" s="58">
        <f t="shared" si="99"/>
        <v>77.694766431596761</v>
      </c>
      <c r="BT65" s="58">
        <f t="shared" si="99"/>
        <v>73.055891557599992</v>
      </c>
      <c r="BU65" s="58">
        <f t="shared" si="99"/>
        <v>83.743311493822574</v>
      </c>
      <c r="BV65" s="58">
        <f t="shared" si="99"/>
        <v>84.752621410916674</v>
      </c>
      <c r="BW65" s="58">
        <f t="shared" si="99"/>
        <v>63.586134200016112</v>
      </c>
      <c r="BX65" s="58">
        <f t="shared" ref="BX65:BY65" si="100">35%*BX23</f>
        <v>79.976090663451615</v>
      </c>
      <c r="BY65" s="58">
        <f t="shared" si="100"/>
        <v>80.836716742625001</v>
      </c>
      <c r="BZ65" s="58">
        <f t="shared" ref="BZ65" si="101">35%*BZ23</f>
        <v>78.345271992580649</v>
      </c>
    </row>
    <row r="66" spans="1:78" s="60" customFormat="1" ht="15.5">
      <c r="A66" s="35"/>
      <c r="B66" s="35"/>
      <c r="C66" s="208" t="str">
        <f>IF(Sumário!$A$1=FALSE,'PT-ENG'!W76,'PT-ENG'!X76)</f>
        <v>Total Óleo | WI Brava (bbl/d)</v>
      </c>
      <c r="D66" s="209">
        <f t="shared" ref="D66:BO66" si="102">D50+D59</f>
        <v>15564.106226364496</v>
      </c>
      <c r="E66" s="209">
        <f t="shared" si="102"/>
        <v>15480.499132985</v>
      </c>
      <c r="F66" s="209">
        <f t="shared" si="102"/>
        <v>3865.4859233096781</v>
      </c>
      <c r="G66" s="209">
        <f t="shared" si="102"/>
        <v>14913.101771140002</v>
      </c>
      <c r="H66" s="209">
        <f t="shared" si="102"/>
        <v>14520.081168705598</v>
      </c>
      <c r="I66" s="209">
        <f t="shared" si="102"/>
        <v>12503.381539131886</v>
      </c>
      <c r="J66" s="209">
        <f t="shared" si="102"/>
        <v>12360.480411294842</v>
      </c>
      <c r="K66" s="209">
        <f t="shared" si="102"/>
        <v>9321.0673260364892</v>
      </c>
      <c r="L66" s="209">
        <f t="shared" si="102"/>
        <v>11251.942421868775</v>
      </c>
      <c r="M66" s="209">
        <f t="shared" si="102"/>
        <v>10854.934892065052</v>
      </c>
      <c r="N66" s="209">
        <f t="shared" si="102"/>
        <v>7316.7821520067146</v>
      </c>
      <c r="O66" s="209">
        <f t="shared" si="102"/>
        <v>4231.4765695938268</v>
      </c>
      <c r="P66" s="209">
        <f t="shared" si="102"/>
        <v>4449.3715441752056</v>
      </c>
      <c r="Q66" s="209">
        <f t="shared" si="102"/>
        <v>6449.1343839923711</v>
      </c>
      <c r="R66" s="209">
        <f t="shared" si="102"/>
        <v>9920.1452847790024</v>
      </c>
      <c r="S66" s="209">
        <f t="shared" si="102"/>
        <v>9148.8943117718445</v>
      </c>
      <c r="T66" s="209">
        <f t="shared" si="102"/>
        <v>12531.710380540764</v>
      </c>
      <c r="U66" s="209">
        <f t="shared" si="102"/>
        <v>22235.404452533578</v>
      </c>
      <c r="V66" s="209">
        <f t="shared" si="102"/>
        <v>15098.01702350499</v>
      </c>
      <c r="W66" s="209">
        <f t="shared" si="102"/>
        <v>20476.068795111787</v>
      </c>
      <c r="X66" s="209">
        <f t="shared" si="102"/>
        <v>20841.242778760563</v>
      </c>
      <c r="Y66" s="209">
        <f t="shared" si="102"/>
        <v>19649.65490126433</v>
      </c>
      <c r="Z66" s="209">
        <f t="shared" si="102"/>
        <v>20101.51413602208</v>
      </c>
      <c r="AA66" s="209">
        <f t="shared" si="102"/>
        <v>19735.247821847479</v>
      </c>
      <c r="AB66" s="209">
        <f t="shared" si="102"/>
        <v>13798.001865078542</v>
      </c>
      <c r="AC66" s="209">
        <f t="shared" si="102"/>
        <v>16063.309396925641</v>
      </c>
      <c r="AD66" s="209">
        <f t="shared" si="102"/>
        <v>20276.861855863011</v>
      </c>
      <c r="AE66" s="209">
        <f t="shared" si="102"/>
        <v>20219.24651506983</v>
      </c>
      <c r="AF66" s="209">
        <f t="shared" si="102"/>
        <v>18897.88683922081</v>
      </c>
      <c r="AG66" s="209">
        <f t="shared" si="102"/>
        <v>19132.78519451007</v>
      </c>
      <c r="AH66" s="209">
        <f t="shared" si="102"/>
        <v>8745.154598201545</v>
      </c>
      <c r="AI66" s="209">
        <f t="shared" si="102"/>
        <v>12510.220180524546</v>
      </c>
      <c r="AJ66" s="209">
        <f t="shared" si="102"/>
        <v>14690.350123313052</v>
      </c>
      <c r="AK66" s="209">
        <f t="shared" si="102"/>
        <v>22949.952593816932</v>
      </c>
      <c r="AL66" s="209">
        <f t="shared" si="102"/>
        <v>20151.434570195241</v>
      </c>
      <c r="AM66" s="209">
        <f t="shared" si="102"/>
        <v>24160.087150330346</v>
      </c>
      <c r="AN66" s="209">
        <f t="shared" si="102"/>
        <v>29437.682982920633</v>
      </c>
      <c r="AO66" s="209">
        <f t="shared" si="102"/>
        <v>25996.935821389019</v>
      </c>
      <c r="AP66" s="209">
        <f t="shared" si="102"/>
        <v>19629.047634878909</v>
      </c>
      <c r="AQ66" s="209">
        <f t="shared" si="102"/>
        <v>40179.958113976332</v>
      </c>
      <c r="AR66" s="209">
        <f t="shared" si="102"/>
        <v>17226.441176474262</v>
      </c>
      <c r="AS66" s="209">
        <f t="shared" si="102"/>
        <v>34486.546450708265</v>
      </c>
      <c r="AT66" s="209">
        <f t="shared" si="102"/>
        <v>36043.004612133052</v>
      </c>
      <c r="AU66" s="209">
        <f t="shared" si="102"/>
        <v>33744.673303427633</v>
      </c>
      <c r="AV66" s="209">
        <f t="shared" si="102"/>
        <v>37070.562943690005</v>
      </c>
      <c r="AW66" s="209">
        <f t="shared" si="102"/>
        <v>37472.713660468267</v>
      </c>
      <c r="AX66" s="209">
        <f t="shared" si="102"/>
        <v>46702.943162767755</v>
      </c>
      <c r="AY66" s="209">
        <f t="shared" si="102"/>
        <v>57771.99675680873</v>
      </c>
      <c r="AZ66" s="209">
        <f t="shared" si="102"/>
        <v>59292.020691190744</v>
      </c>
      <c r="BA66" s="209">
        <f t="shared" si="102"/>
        <v>53903.778473350001</v>
      </c>
      <c r="BB66" s="209">
        <f t="shared" si="102"/>
        <v>54450.249392958613</v>
      </c>
      <c r="BC66" s="209">
        <f t="shared" si="102"/>
        <v>54572.626090788472</v>
      </c>
      <c r="BD66" s="209">
        <f t="shared" si="102"/>
        <v>50595.318522276561</v>
      </c>
      <c r="BE66" s="209">
        <f t="shared" si="102"/>
        <v>40663.375315999445</v>
      </c>
      <c r="BF66" s="209">
        <f t="shared" si="102"/>
        <v>38396.535789930087</v>
      </c>
      <c r="BG66" s="209">
        <f t="shared" si="102"/>
        <v>44922.104036795856</v>
      </c>
      <c r="BH66" s="209">
        <f t="shared" si="102"/>
        <v>40296.483257040207</v>
      </c>
      <c r="BI66" s="209">
        <f t="shared" si="102"/>
        <v>34333.348237060243</v>
      </c>
      <c r="BJ66" s="209">
        <f t="shared" si="102"/>
        <v>25905.689229484571</v>
      </c>
      <c r="BK66" s="209">
        <f t="shared" si="102"/>
        <v>27346.25864547418</v>
      </c>
      <c r="BL66" s="209">
        <f t="shared" si="102"/>
        <v>55713.322071575305</v>
      </c>
      <c r="BM66" s="209">
        <f t="shared" si="102"/>
        <v>61191.277766046536</v>
      </c>
      <c r="BN66" s="209">
        <f t="shared" si="102"/>
        <v>58624.26753289123</v>
      </c>
      <c r="BO66" s="209">
        <f t="shared" si="102"/>
        <v>69222.304555443392</v>
      </c>
      <c r="BP66" s="209">
        <f t="shared" ref="BP66:BW66" si="103">BP50+BP59</f>
        <v>74295.07989707739</v>
      </c>
      <c r="BQ66" s="209">
        <f t="shared" si="103"/>
        <v>71540.711088183074</v>
      </c>
      <c r="BR66" s="209">
        <f t="shared" si="103"/>
        <v>73539.217644947246</v>
      </c>
      <c r="BS66" s="209">
        <f t="shared" si="103"/>
        <v>73920.006831769977</v>
      </c>
      <c r="BT66" s="209">
        <f t="shared" si="103"/>
        <v>72770.425901609415</v>
      </c>
      <c r="BU66" s="209">
        <f t="shared" si="103"/>
        <v>68757.01892281638</v>
      </c>
      <c r="BV66" s="209">
        <f t="shared" si="103"/>
        <v>53847.207912094935</v>
      </c>
      <c r="BW66" s="209">
        <f t="shared" si="103"/>
        <v>60805.351127838061</v>
      </c>
      <c r="BX66" s="209">
        <f t="shared" ref="BX66:BY66" si="104">BX50+BX59</f>
        <v>60729.140032223833</v>
      </c>
      <c r="BY66" s="209">
        <f t="shared" si="104"/>
        <v>64001.35365051635</v>
      </c>
      <c r="BZ66" s="209">
        <f t="shared" ref="BZ66" si="105">BZ50+BZ59</f>
        <v>58845.653260276864</v>
      </c>
    </row>
    <row r="68" spans="1:78" s="55" customFormat="1" ht="15.5">
      <c r="A68" s="186"/>
      <c r="B68" s="186"/>
      <c r="C68" s="187" t="str">
        <f>IF(Sumário!$A$1=FALSE,'PT-ENG'!W78,'PT-ENG'!X78)</f>
        <v>Produção Gás | WI Brava (boe/d)</v>
      </c>
      <c r="D68" s="188">
        <v>43831</v>
      </c>
      <c r="E68" s="188">
        <v>43862</v>
      </c>
      <c r="F68" s="188">
        <v>43891</v>
      </c>
      <c r="G68" s="188">
        <v>43922</v>
      </c>
      <c r="H68" s="188">
        <v>43952</v>
      </c>
      <c r="I68" s="188">
        <v>43983</v>
      </c>
      <c r="J68" s="188">
        <v>44013</v>
      </c>
      <c r="K68" s="188">
        <v>44044</v>
      </c>
      <c r="L68" s="188">
        <v>44075</v>
      </c>
      <c r="M68" s="188">
        <v>44105</v>
      </c>
      <c r="N68" s="188">
        <v>44136</v>
      </c>
      <c r="O68" s="188">
        <v>44166</v>
      </c>
      <c r="P68" s="188">
        <v>44197</v>
      </c>
      <c r="Q68" s="188">
        <v>44228</v>
      </c>
      <c r="R68" s="188">
        <v>44256</v>
      </c>
      <c r="S68" s="188">
        <v>44287</v>
      </c>
      <c r="T68" s="188">
        <v>44317</v>
      </c>
      <c r="U68" s="188">
        <v>44348</v>
      </c>
      <c r="V68" s="188">
        <v>44378</v>
      </c>
      <c r="W68" s="188">
        <v>44409</v>
      </c>
      <c r="X68" s="188">
        <v>44440</v>
      </c>
      <c r="Y68" s="188">
        <v>44470</v>
      </c>
      <c r="Z68" s="188">
        <v>44501</v>
      </c>
      <c r="AA68" s="188">
        <v>44531</v>
      </c>
      <c r="AB68" s="188">
        <v>44562</v>
      </c>
      <c r="AC68" s="188">
        <v>44593</v>
      </c>
      <c r="AD68" s="188">
        <v>44621</v>
      </c>
      <c r="AE68" s="188">
        <v>44652</v>
      </c>
      <c r="AF68" s="188">
        <v>44682</v>
      </c>
      <c r="AG68" s="188">
        <v>44713</v>
      </c>
      <c r="AH68" s="188">
        <v>44743</v>
      </c>
      <c r="AI68" s="188">
        <v>44774</v>
      </c>
      <c r="AJ68" s="188">
        <v>44805</v>
      </c>
      <c r="AK68" s="188">
        <v>44835</v>
      </c>
      <c r="AL68" s="188">
        <v>44866</v>
      </c>
      <c r="AM68" s="188">
        <v>44896</v>
      </c>
      <c r="AN68" s="188">
        <v>44927</v>
      </c>
      <c r="AO68" s="188">
        <v>44958</v>
      </c>
      <c r="AP68" s="188">
        <v>44986</v>
      </c>
      <c r="AQ68" s="188">
        <v>45017</v>
      </c>
      <c r="AR68" s="188">
        <v>45047</v>
      </c>
      <c r="AS68" s="188">
        <v>45078</v>
      </c>
      <c r="AT68" s="188">
        <v>45108</v>
      </c>
      <c r="AU68" s="188">
        <v>45139</v>
      </c>
      <c r="AV68" s="188">
        <v>45170</v>
      </c>
      <c r="AW68" s="188">
        <v>45200</v>
      </c>
      <c r="AX68" s="188">
        <v>45231</v>
      </c>
      <c r="AY68" s="188">
        <v>45261</v>
      </c>
      <c r="AZ68" s="188">
        <v>45292</v>
      </c>
      <c r="BA68" s="188">
        <v>45323</v>
      </c>
      <c r="BB68" s="188">
        <v>45352</v>
      </c>
      <c r="BC68" s="188">
        <v>45383</v>
      </c>
      <c r="BD68" s="188">
        <v>45413</v>
      </c>
      <c r="BE68" s="188">
        <v>45444</v>
      </c>
      <c r="BF68" s="188">
        <v>45474</v>
      </c>
      <c r="BG68" s="188">
        <v>45505</v>
      </c>
      <c r="BH68" s="188">
        <v>45536</v>
      </c>
      <c r="BI68" s="188">
        <v>45566</v>
      </c>
      <c r="BJ68" s="188">
        <v>45597</v>
      </c>
      <c r="BK68" s="188">
        <v>45627</v>
      </c>
      <c r="BL68" s="188">
        <v>45658</v>
      </c>
      <c r="BM68" s="188">
        <v>45689</v>
      </c>
      <c r="BN68" s="188">
        <v>45717</v>
      </c>
      <c r="BO68" s="188">
        <v>45748</v>
      </c>
      <c r="BP68" s="188">
        <v>45778</v>
      </c>
      <c r="BQ68" s="188">
        <v>45809</v>
      </c>
      <c r="BR68" s="188">
        <v>45839</v>
      </c>
      <c r="BS68" s="188">
        <v>45870</v>
      </c>
      <c r="BT68" s="188">
        <v>45901</v>
      </c>
      <c r="BU68" s="188">
        <v>45931</v>
      </c>
      <c r="BV68" s="188">
        <v>45962</v>
      </c>
      <c r="BW68" s="188">
        <f>BW26</f>
        <v>45992</v>
      </c>
      <c r="BX68" s="188">
        <f>BX26</f>
        <v>46023</v>
      </c>
      <c r="BY68" s="188">
        <f>BY26</f>
        <v>46054</v>
      </c>
      <c r="BZ68" s="188">
        <f>BZ26</f>
        <v>46082</v>
      </c>
    </row>
    <row r="69" spans="1:78" s="202" customFormat="1" ht="15.5">
      <c r="A69" s="201"/>
      <c r="B69" s="201"/>
      <c r="C69" s="190" t="str">
        <f>IF(Sumário!$A$1=FALSE,'PT-ENG'!W79,'PT-ENG'!X79)</f>
        <v>Onshore</v>
      </c>
      <c r="D69" s="189">
        <f t="shared" ref="D69:AI69" si="106">D70+D75</f>
        <v>0</v>
      </c>
      <c r="E69" s="189">
        <f t="shared" si="106"/>
        <v>0</v>
      </c>
      <c r="F69" s="189">
        <f t="shared" si="106"/>
        <v>0</v>
      </c>
      <c r="G69" s="189">
        <f t="shared" si="106"/>
        <v>0</v>
      </c>
      <c r="H69" s="189">
        <f t="shared" si="106"/>
        <v>80.095203028050477</v>
      </c>
      <c r="I69" s="189">
        <f t="shared" si="106"/>
        <v>656.33399641621702</v>
      </c>
      <c r="J69" s="189">
        <f t="shared" si="106"/>
        <v>536.11689051186875</v>
      </c>
      <c r="K69" s="189">
        <f t="shared" si="106"/>
        <v>533.01783987635315</v>
      </c>
      <c r="L69" s="189">
        <f t="shared" si="106"/>
        <v>524.36171099097453</v>
      </c>
      <c r="M69" s="189">
        <f t="shared" si="106"/>
        <v>532.14497645917447</v>
      </c>
      <c r="N69" s="189">
        <f t="shared" si="106"/>
        <v>505.14550044718845</v>
      </c>
      <c r="O69" s="189">
        <f t="shared" si="106"/>
        <v>484.6223111864395</v>
      </c>
      <c r="P69" s="189">
        <f t="shared" si="106"/>
        <v>522.64908682200826</v>
      </c>
      <c r="Q69" s="189">
        <f t="shared" si="106"/>
        <v>474.45749872461863</v>
      </c>
      <c r="R69" s="189">
        <f t="shared" si="106"/>
        <v>509.64175814964824</v>
      </c>
      <c r="S69" s="189">
        <f t="shared" si="106"/>
        <v>503.20708559805405</v>
      </c>
      <c r="T69" s="189">
        <f t="shared" si="106"/>
        <v>474.06161745504869</v>
      </c>
      <c r="U69" s="189">
        <f t="shared" si="106"/>
        <v>464.16035965861198</v>
      </c>
      <c r="V69" s="189">
        <f t="shared" si="106"/>
        <v>630.08253406620145</v>
      </c>
      <c r="W69" s="189">
        <f t="shared" si="106"/>
        <v>562.89423813673159</v>
      </c>
      <c r="X69" s="189">
        <f t="shared" si="106"/>
        <v>580.59953806662156</v>
      </c>
      <c r="Y69" s="189">
        <f t="shared" si="106"/>
        <v>654.52988255349669</v>
      </c>
      <c r="Z69" s="189">
        <f t="shared" si="106"/>
        <v>791.35919741739895</v>
      </c>
      <c r="AA69" s="189">
        <f t="shared" si="106"/>
        <v>838.84832380253772</v>
      </c>
      <c r="AB69" s="189">
        <f t="shared" si="106"/>
        <v>1129.9221659328421</v>
      </c>
      <c r="AC69" s="189">
        <f t="shared" si="106"/>
        <v>1137.1541472247679</v>
      </c>
      <c r="AD69" s="189">
        <f t="shared" si="106"/>
        <v>1121.9746663624871</v>
      </c>
      <c r="AE69" s="189">
        <f t="shared" si="106"/>
        <v>1095.6261698508233</v>
      </c>
      <c r="AF69" s="189">
        <f t="shared" si="106"/>
        <v>2767.3144039608483</v>
      </c>
      <c r="AG69" s="189">
        <f t="shared" si="106"/>
        <v>3442.9939712183459</v>
      </c>
      <c r="AH69" s="189">
        <f t="shared" si="106"/>
        <v>3535.4887129777699</v>
      </c>
      <c r="AI69" s="189">
        <f t="shared" si="106"/>
        <v>3941.4543952213708</v>
      </c>
      <c r="AJ69" s="189">
        <f t="shared" ref="AJ69:BO69" si="107">AJ70+AJ75</f>
        <v>4422.3603053515571</v>
      </c>
      <c r="AK69" s="189">
        <f t="shared" si="107"/>
        <v>3838.6425197261356</v>
      </c>
      <c r="AL69" s="189">
        <f t="shared" si="107"/>
        <v>3381.3370227351229</v>
      </c>
      <c r="AM69" s="189">
        <f t="shared" si="107"/>
        <v>4877.3500821968128</v>
      </c>
      <c r="AN69" s="189">
        <f t="shared" si="107"/>
        <v>4817.0550464419357</v>
      </c>
      <c r="AO69" s="189">
        <f t="shared" si="107"/>
        <v>4439.4839376048576</v>
      </c>
      <c r="AP69" s="189">
        <f t="shared" si="107"/>
        <v>4354.8451528178066</v>
      </c>
      <c r="AQ69" s="189">
        <f t="shared" si="107"/>
        <v>4598.1597719427336</v>
      </c>
      <c r="AR69" s="189">
        <f t="shared" si="107"/>
        <v>5308.2967146345154</v>
      </c>
      <c r="AS69" s="189">
        <f t="shared" si="107"/>
        <v>5625.0400200900003</v>
      </c>
      <c r="AT69" s="189">
        <f t="shared" si="107"/>
        <v>5698.7287979771609</v>
      </c>
      <c r="AU69" s="189">
        <f t="shared" si="107"/>
        <v>5530.9123657587106</v>
      </c>
      <c r="AV69" s="189">
        <f t="shared" si="107"/>
        <v>5793.1377950702008</v>
      </c>
      <c r="AW69" s="189">
        <f t="shared" si="107"/>
        <v>6881.6999773180642</v>
      </c>
      <c r="AX69" s="189">
        <f t="shared" si="107"/>
        <v>6838.9697049422666</v>
      </c>
      <c r="AY69" s="189">
        <f t="shared" si="107"/>
        <v>6801.9157389715483</v>
      </c>
      <c r="AZ69" s="189">
        <f t="shared" si="107"/>
        <v>6987.6100430780643</v>
      </c>
      <c r="BA69" s="189">
        <f t="shared" si="107"/>
        <v>7167.6771767139999</v>
      </c>
      <c r="BB69" s="189">
        <f t="shared" si="107"/>
        <v>7221.6312298620642</v>
      </c>
      <c r="BC69" s="189">
        <f t="shared" si="107"/>
        <v>7304.6193928541988</v>
      </c>
      <c r="BD69" s="189">
        <f t="shared" si="107"/>
        <v>6836.305498333355</v>
      </c>
      <c r="BE69" s="189">
        <f t="shared" si="107"/>
        <v>6854.5079677021331</v>
      </c>
      <c r="BF69" s="189">
        <f t="shared" si="107"/>
        <v>6895.729634821806</v>
      </c>
      <c r="BG69" s="189">
        <f t="shared" si="107"/>
        <v>6856.3409779485146</v>
      </c>
      <c r="BH69" s="189">
        <f t="shared" si="107"/>
        <v>7336.2778935272017</v>
      </c>
      <c r="BI69" s="189">
        <f t="shared" si="107"/>
        <v>7236.7298578979362</v>
      </c>
      <c r="BJ69" s="189">
        <f t="shared" si="107"/>
        <v>7814.8059254820682</v>
      </c>
      <c r="BK69" s="189">
        <f t="shared" si="107"/>
        <v>7817.4947570352906</v>
      </c>
      <c r="BL69" s="189">
        <f t="shared" si="107"/>
        <v>7331.1899404220012</v>
      </c>
      <c r="BM69" s="189">
        <f t="shared" si="107"/>
        <v>8081.0400626857145</v>
      </c>
      <c r="BN69" s="189">
        <f t="shared" si="107"/>
        <v>8091.7985653009673</v>
      </c>
      <c r="BO69" s="189">
        <f t="shared" si="107"/>
        <v>7837.9334729879329</v>
      </c>
      <c r="BP69" s="189">
        <f t="shared" ref="BP69:BW69" si="108">BP70+BP75</f>
        <v>7959.1734577148391</v>
      </c>
      <c r="BQ69" s="189">
        <f t="shared" si="108"/>
        <v>8117.3202917855333</v>
      </c>
      <c r="BR69" s="189">
        <f t="shared" si="108"/>
        <v>8526.8096161494832</v>
      </c>
      <c r="BS69" s="189">
        <f t="shared" si="108"/>
        <v>8703.1001267735483</v>
      </c>
      <c r="BT69" s="189">
        <f t="shared" si="108"/>
        <v>8797.6445914948672</v>
      </c>
      <c r="BU69" s="189">
        <f t="shared" si="108"/>
        <v>7166.0632744360655</v>
      </c>
      <c r="BV69" s="189">
        <f t="shared" si="108"/>
        <v>6768.1207399853993</v>
      </c>
      <c r="BW69" s="189">
        <f t="shared" si="108"/>
        <v>6764.5405517278077</v>
      </c>
      <c r="BX69" s="189">
        <f t="shared" ref="BX69:BY69" si="109">BX70+BX75</f>
        <v>6214.8435401044526</v>
      </c>
      <c r="BY69" s="189">
        <f t="shared" si="109"/>
        <v>6304.2570196617853</v>
      </c>
      <c r="BZ69" s="189">
        <f t="shared" ref="BZ69" si="110">BZ70+BZ75</f>
        <v>6462.4191651235333</v>
      </c>
    </row>
    <row r="70" spans="1:78" s="56" customFormat="1">
      <c r="A70"/>
      <c r="B70"/>
      <c r="C70" s="57" t="str">
        <f>IF(Sumário!$A$1=FALSE,'PT-ENG'!W80,'PT-ENG'!X80)</f>
        <v>Potiguar</v>
      </c>
      <c r="D70" s="58">
        <f t="shared" ref="D70:AI70" si="111">SUM(D71:D74)</f>
        <v>0</v>
      </c>
      <c r="E70" s="58">
        <f t="shared" si="111"/>
        <v>0</v>
      </c>
      <c r="F70" s="58">
        <f t="shared" si="111"/>
        <v>0</v>
      </c>
      <c r="G70" s="58">
        <f t="shared" si="111"/>
        <v>0</v>
      </c>
      <c r="H70" s="58">
        <f t="shared" si="111"/>
        <v>80.095203028050477</v>
      </c>
      <c r="I70" s="58">
        <f t="shared" si="111"/>
        <v>656.33399641621702</v>
      </c>
      <c r="J70" s="58">
        <f t="shared" si="111"/>
        <v>536.11689051186875</v>
      </c>
      <c r="K70" s="58">
        <f t="shared" si="111"/>
        <v>533.01783987635315</v>
      </c>
      <c r="L70" s="58">
        <f t="shared" si="111"/>
        <v>524.36171099097453</v>
      </c>
      <c r="M70" s="58">
        <f t="shared" si="111"/>
        <v>532.14497645917447</v>
      </c>
      <c r="N70" s="58">
        <f t="shared" si="111"/>
        <v>505.14550044718845</v>
      </c>
      <c r="O70" s="58">
        <f t="shared" si="111"/>
        <v>484.6223111864395</v>
      </c>
      <c r="P70" s="58">
        <f t="shared" si="111"/>
        <v>522.64908682200826</v>
      </c>
      <c r="Q70" s="58">
        <f t="shared" si="111"/>
        <v>474.45749872461863</v>
      </c>
      <c r="R70" s="58">
        <f t="shared" si="111"/>
        <v>509.64175814964824</v>
      </c>
      <c r="S70" s="58">
        <f t="shared" si="111"/>
        <v>503.20708559805405</v>
      </c>
      <c r="T70" s="58">
        <f t="shared" si="111"/>
        <v>474.06161745504869</v>
      </c>
      <c r="U70" s="58">
        <f t="shared" si="111"/>
        <v>464.16035965861198</v>
      </c>
      <c r="V70" s="58">
        <f t="shared" si="111"/>
        <v>470.50188890491108</v>
      </c>
      <c r="W70" s="58">
        <f t="shared" si="111"/>
        <v>462.7052626612529</v>
      </c>
      <c r="X70" s="58">
        <f t="shared" si="111"/>
        <v>445.08137181979151</v>
      </c>
      <c r="Y70" s="58">
        <f t="shared" si="111"/>
        <v>345.60237733387936</v>
      </c>
      <c r="Z70" s="58">
        <f t="shared" si="111"/>
        <v>510.11686370376555</v>
      </c>
      <c r="AA70" s="58">
        <f t="shared" si="111"/>
        <v>687.31098304487318</v>
      </c>
      <c r="AB70" s="58">
        <f t="shared" si="111"/>
        <v>1004.6677965428645</v>
      </c>
      <c r="AC70" s="58">
        <f t="shared" si="111"/>
        <v>1010.4265993335429</v>
      </c>
      <c r="AD70" s="58">
        <f t="shared" si="111"/>
        <v>996.85009430325806</v>
      </c>
      <c r="AE70" s="58">
        <f t="shared" si="111"/>
        <v>967.53835305504333</v>
      </c>
      <c r="AF70" s="58">
        <f t="shared" si="111"/>
        <v>943.26456930894187</v>
      </c>
      <c r="AG70" s="58">
        <f t="shared" si="111"/>
        <v>876.11322444448672</v>
      </c>
      <c r="AH70" s="58">
        <f t="shared" si="111"/>
        <v>887.16697333049365</v>
      </c>
      <c r="AI70" s="58">
        <f t="shared" si="111"/>
        <v>829.18510439129659</v>
      </c>
      <c r="AJ70" s="58">
        <f t="shared" ref="AJ70:BM70" si="112">SUM(AJ71:AJ74)</f>
        <v>808.0406235536866</v>
      </c>
      <c r="AK70" s="58">
        <f t="shared" si="112"/>
        <v>732.52641075239023</v>
      </c>
      <c r="AL70" s="58">
        <f t="shared" si="112"/>
        <v>713.02734703243016</v>
      </c>
      <c r="AM70" s="58">
        <f t="shared" si="112"/>
        <v>711.20795192519688</v>
      </c>
      <c r="AN70" s="58">
        <f t="shared" si="112"/>
        <v>582.21403078193555</v>
      </c>
      <c r="AO70" s="58">
        <f t="shared" si="112"/>
        <v>681.0219893957144</v>
      </c>
      <c r="AP70" s="58">
        <f t="shared" si="112"/>
        <v>662.18450119580655</v>
      </c>
      <c r="AQ70" s="58">
        <f t="shared" si="112"/>
        <v>634.66237571266674</v>
      </c>
      <c r="AR70" s="58">
        <f t="shared" si="112"/>
        <v>690.96261381387092</v>
      </c>
      <c r="AS70" s="58">
        <f t="shared" si="112"/>
        <v>1034.3846623903335</v>
      </c>
      <c r="AT70" s="58">
        <f t="shared" si="112"/>
        <v>1338.7142329277419</v>
      </c>
      <c r="AU70" s="58">
        <f t="shared" si="112"/>
        <v>1413.4341322712901</v>
      </c>
      <c r="AV70" s="58">
        <f t="shared" si="112"/>
        <v>1538.3843731160002</v>
      </c>
      <c r="AW70" s="58">
        <f t="shared" si="112"/>
        <v>1513.6157911861292</v>
      </c>
      <c r="AX70" s="58">
        <f t="shared" si="112"/>
        <v>1300.4978884266668</v>
      </c>
      <c r="AY70" s="58">
        <f t="shared" si="112"/>
        <v>1619.5165105677418</v>
      </c>
      <c r="AZ70" s="58">
        <f t="shared" si="112"/>
        <v>1770.8757157903226</v>
      </c>
      <c r="BA70" s="58">
        <f t="shared" si="112"/>
        <v>1761.5892555999999</v>
      </c>
      <c r="BB70" s="58">
        <f t="shared" si="112"/>
        <v>1677.4854284987096</v>
      </c>
      <c r="BC70" s="58">
        <f t="shared" si="112"/>
        <v>1651.1214599336663</v>
      </c>
      <c r="BD70" s="58">
        <f t="shared" si="112"/>
        <v>1751.0465825225808</v>
      </c>
      <c r="BE70" s="58">
        <f t="shared" si="112"/>
        <v>1585.5070006549997</v>
      </c>
      <c r="BF70" s="58">
        <f t="shared" si="112"/>
        <v>1602.8408039780647</v>
      </c>
      <c r="BG70" s="58">
        <f t="shared" si="112"/>
        <v>1507.9145856638706</v>
      </c>
      <c r="BH70" s="58">
        <f t="shared" si="112"/>
        <v>1499.3449900683336</v>
      </c>
      <c r="BI70" s="58">
        <f t="shared" si="112"/>
        <v>1645.2568478529035</v>
      </c>
      <c r="BJ70" s="58">
        <f t="shared" si="112"/>
        <v>1688.5760205216673</v>
      </c>
      <c r="BK70" s="58">
        <f t="shared" si="112"/>
        <v>1674.6259997138709</v>
      </c>
      <c r="BL70" s="58">
        <f t="shared" si="112"/>
        <v>1698.3176850129037</v>
      </c>
      <c r="BM70" s="58">
        <f t="shared" si="112"/>
        <v>1841.1835090696432</v>
      </c>
      <c r="BN70" s="58">
        <f t="shared" ref="BN70:BW70" si="113">SUM(BN71:BN74)</f>
        <v>1842.7516065283869</v>
      </c>
      <c r="BO70" s="58">
        <f t="shared" si="113"/>
        <v>1779.0151019083335</v>
      </c>
      <c r="BP70" s="58">
        <f t="shared" si="113"/>
        <v>1870.0808309783872</v>
      </c>
      <c r="BQ70" s="58">
        <f t="shared" si="113"/>
        <v>2072.7940962196662</v>
      </c>
      <c r="BR70" s="58">
        <f t="shared" si="113"/>
        <v>2266.3798461919355</v>
      </c>
      <c r="BS70" s="58">
        <f t="shared" si="113"/>
        <v>2265.7685172393553</v>
      </c>
      <c r="BT70" s="58">
        <f t="shared" si="113"/>
        <v>2213.1627376880006</v>
      </c>
      <c r="BU70" s="58">
        <f t="shared" si="113"/>
        <v>687.00814939774193</v>
      </c>
      <c r="BV70" s="58">
        <f t="shared" si="113"/>
        <v>530.80293638933335</v>
      </c>
      <c r="BW70" s="58">
        <f t="shared" si="113"/>
        <v>445.39524310258071</v>
      </c>
      <c r="BX70" s="58">
        <f t="shared" ref="BX70:BY70" si="114">SUM(BX71:BX74)</f>
        <v>448.76962471903215</v>
      </c>
      <c r="BY70" s="58">
        <f t="shared" si="114"/>
        <v>399.40473208857145</v>
      </c>
      <c r="BZ70" s="58">
        <f t="shared" ref="BZ70" si="115">SUM(BZ71:BZ74)</f>
        <v>639.49681073437182</v>
      </c>
    </row>
    <row r="71" spans="1:78" s="62" customFormat="1" outlineLevel="1">
      <c r="A71" s="205"/>
      <c r="B71" s="205"/>
      <c r="C71" s="59" t="str">
        <f>IF(Sumário!$A$1=FALSE,'PT-ENG'!W81,'PT-ENG'!X81)</f>
        <v>Potiguar</v>
      </c>
      <c r="D71" s="61">
        <v>0</v>
      </c>
      <c r="E71" s="61">
        <v>0</v>
      </c>
      <c r="F71" s="61">
        <v>0</v>
      </c>
      <c r="G71" s="61">
        <v>0</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v>0</v>
      </c>
      <c r="AR71" s="61">
        <v>0</v>
      </c>
      <c r="AS71" s="61">
        <v>236</v>
      </c>
      <c r="AT71" s="63">
        <f t="shared" ref="AT71:BW71" si="116">AT29</f>
        <v>238.33124865193548</v>
      </c>
      <c r="AU71" s="63">
        <f t="shared" si="116"/>
        <v>245.41621237419355</v>
      </c>
      <c r="AV71" s="63">
        <f t="shared" si="116"/>
        <v>305.37509768766671</v>
      </c>
      <c r="AW71" s="63">
        <f t="shared" si="116"/>
        <v>309.17479896161285</v>
      </c>
      <c r="AX71" s="63">
        <f t="shared" si="116"/>
        <v>316.7368008113333</v>
      </c>
      <c r="AY71" s="63">
        <f t="shared" si="116"/>
        <v>319.21779945774188</v>
      </c>
      <c r="AZ71" s="63">
        <f t="shared" si="116"/>
        <v>330.78374556225805</v>
      </c>
      <c r="BA71" s="63">
        <f t="shared" si="116"/>
        <v>321.37545616</v>
      </c>
      <c r="BB71" s="63">
        <f t="shared" si="116"/>
        <v>311.07898821483866</v>
      </c>
      <c r="BC71" s="63">
        <f t="shared" si="116"/>
        <v>331.51869295266653</v>
      </c>
      <c r="BD71" s="63">
        <f t="shared" si="116"/>
        <v>446.63433567258073</v>
      </c>
      <c r="BE71" s="63">
        <f t="shared" si="116"/>
        <v>429.04743851099994</v>
      </c>
      <c r="BF71" s="63">
        <f t="shared" si="116"/>
        <v>360.65750250290318</v>
      </c>
      <c r="BG71" s="63">
        <f t="shared" si="116"/>
        <v>342.7769929525806</v>
      </c>
      <c r="BH71" s="63">
        <f t="shared" si="116"/>
        <v>305.67889551066673</v>
      </c>
      <c r="BI71" s="63">
        <f t="shared" si="116"/>
        <v>421.09121436548401</v>
      </c>
      <c r="BJ71" s="63">
        <f t="shared" si="116"/>
        <v>468.41703658366748</v>
      </c>
      <c r="BK71" s="63">
        <f t="shared" si="116"/>
        <v>450.49567032129033</v>
      </c>
      <c r="BL71" s="63">
        <f t="shared" si="116"/>
        <v>492.60168743225825</v>
      </c>
      <c r="BM71" s="63">
        <f t="shared" si="116"/>
        <v>566.62786710928583</v>
      </c>
      <c r="BN71" s="63">
        <f t="shared" si="116"/>
        <v>605.65108022451614</v>
      </c>
      <c r="BO71" s="63">
        <f t="shared" si="116"/>
        <v>520.64636086166684</v>
      </c>
      <c r="BP71" s="63">
        <f t="shared" si="116"/>
        <v>616.07045483516129</v>
      </c>
      <c r="BQ71" s="63">
        <f t="shared" si="116"/>
        <v>658.86221002733339</v>
      </c>
      <c r="BR71" s="63">
        <f t="shared" si="116"/>
        <v>718.0536370722582</v>
      </c>
      <c r="BS71" s="63">
        <f t="shared" si="116"/>
        <v>715.5302058796774</v>
      </c>
      <c r="BT71" s="63">
        <f t="shared" si="116"/>
        <v>713.36697790300013</v>
      </c>
      <c r="BU71" s="63">
        <f t="shared" si="116"/>
        <v>109.54921497580644</v>
      </c>
      <c r="BV71" s="63">
        <f t="shared" si="116"/>
        <v>103.30258147799996</v>
      </c>
      <c r="BW71" s="63">
        <f t="shared" si="116"/>
        <v>88.099948390322581</v>
      </c>
      <c r="BX71" s="63">
        <f t="shared" ref="BX71:BY71" si="117">BX29</f>
        <v>90.452540227419362</v>
      </c>
      <c r="BY71" s="63">
        <f t="shared" si="117"/>
        <v>83.080078565357141</v>
      </c>
      <c r="BZ71" s="63">
        <f t="shared" ref="BZ71" si="118">BZ29</f>
        <v>132.38712674076322</v>
      </c>
    </row>
    <row r="72" spans="1:78" s="62" customFormat="1" outlineLevel="1">
      <c r="A72" s="205"/>
      <c r="B72" s="205"/>
      <c r="C72" s="59" t="str">
        <f>IF(Sumário!$A$1=FALSE,'PT-ENG'!W82,'PT-ENG'!X82)</f>
        <v>Macau</v>
      </c>
      <c r="D72" s="61">
        <v>0</v>
      </c>
      <c r="E72" s="61">
        <v>0</v>
      </c>
      <c r="F72" s="61">
        <v>0</v>
      </c>
      <c r="G72" s="61">
        <v>0</v>
      </c>
      <c r="H72" s="61">
        <v>80.095203028050477</v>
      </c>
      <c r="I72" s="61">
        <v>656.33399641621702</v>
      </c>
      <c r="J72" s="61">
        <v>536.11689051186875</v>
      </c>
      <c r="K72" s="61">
        <v>533.01783987635315</v>
      </c>
      <c r="L72" s="61">
        <v>524.36171099097453</v>
      </c>
      <c r="M72" s="61">
        <v>532.14497645917447</v>
      </c>
      <c r="N72" s="61">
        <v>505.14550044718845</v>
      </c>
      <c r="O72" s="61">
        <v>484.6223111864395</v>
      </c>
      <c r="P72" s="61">
        <v>522.64908682200826</v>
      </c>
      <c r="Q72" s="61">
        <v>474.45749872461863</v>
      </c>
      <c r="R72" s="61">
        <v>509.64175814964824</v>
      </c>
      <c r="S72" s="61">
        <v>503.20708559805405</v>
      </c>
      <c r="T72" s="61">
        <v>474.06161745504869</v>
      </c>
      <c r="U72" s="61">
        <v>464.16035965861198</v>
      </c>
      <c r="V72" s="61">
        <v>470.50188890491108</v>
      </c>
      <c r="W72" s="61">
        <v>462.7052626612529</v>
      </c>
      <c r="X72" s="61">
        <v>445.08137181979151</v>
      </c>
      <c r="Y72" s="61">
        <v>345.60237733387936</v>
      </c>
      <c r="Z72" s="61">
        <v>506.50263195099552</v>
      </c>
      <c r="AA72" s="61">
        <v>683.62450511416353</v>
      </c>
      <c r="AB72" s="61">
        <f t="shared" ref="AB72:AS72" si="119">AB30</f>
        <v>1000.9439916332612</v>
      </c>
      <c r="AC72" s="61">
        <f t="shared" si="119"/>
        <v>1006.6667171462357</v>
      </c>
      <c r="AD72" s="61">
        <f t="shared" si="119"/>
        <v>993.45040330295478</v>
      </c>
      <c r="AE72" s="61">
        <f t="shared" si="119"/>
        <v>963.73704977325337</v>
      </c>
      <c r="AF72" s="61">
        <f t="shared" si="119"/>
        <v>939.52193757772898</v>
      </c>
      <c r="AG72" s="61">
        <f t="shared" si="119"/>
        <v>872.74274379525002</v>
      </c>
      <c r="AH72" s="61">
        <f t="shared" si="119"/>
        <v>883.86249787976465</v>
      </c>
      <c r="AI72" s="61">
        <f t="shared" si="119"/>
        <v>821.24400631088702</v>
      </c>
      <c r="AJ72" s="61">
        <f t="shared" si="119"/>
        <v>798.68948964557001</v>
      </c>
      <c r="AK72" s="61">
        <f t="shared" si="119"/>
        <v>720.43701854379026</v>
      </c>
      <c r="AL72" s="61">
        <f t="shared" si="119"/>
        <v>696.20979562345678</v>
      </c>
      <c r="AM72" s="61">
        <f t="shared" si="119"/>
        <v>701.28721721958391</v>
      </c>
      <c r="AN72" s="61">
        <f t="shared" si="119"/>
        <v>571.11150164645164</v>
      </c>
      <c r="AO72" s="61">
        <f t="shared" si="119"/>
        <v>669.5347746110715</v>
      </c>
      <c r="AP72" s="61">
        <f t="shared" si="119"/>
        <v>651.3364050196775</v>
      </c>
      <c r="AQ72" s="61">
        <f t="shared" si="119"/>
        <v>624.08060902900002</v>
      </c>
      <c r="AR72" s="61">
        <f t="shared" si="119"/>
        <v>680.91413509612903</v>
      </c>
      <c r="AS72" s="61">
        <f t="shared" si="119"/>
        <v>787.84084422700016</v>
      </c>
      <c r="AT72" s="61">
        <f t="shared" ref="AT72:BW72" si="120">AT30</f>
        <v>1088.9239649412903</v>
      </c>
      <c r="AU72" s="61">
        <f t="shared" si="120"/>
        <v>1156.1705555193548</v>
      </c>
      <c r="AV72" s="61">
        <f t="shared" si="120"/>
        <v>1221.1397749773334</v>
      </c>
      <c r="AW72" s="61">
        <f t="shared" si="120"/>
        <v>1192.3811945864518</v>
      </c>
      <c r="AX72" s="61">
        <f t="shared" si="120"/>
        <v>973.4518793650002</v>
      </c>
      <c r="AY72" s="61">
        <f t="shared" si="120"/>
        <v>1291.2817612322581</v>
      </c>
      <c r="AZ72" s="61">
        <f t="shared" si="120"/>
        <v>1430.574270315484</v>
      </c>
      <c r="BA72" s="61">
        <f t="shared" si="120"/>
        <v>1429.83366093</v>
      </c>
      <c r="BB72" s="61">
        <f t="shared" si="120"/>
        <v>1357.6439233654837</v>
      </c>
      <c r="BC72" s="61">
        <f t="shared" si="120"/>
        <v>1310.6590764816665</v>
      </c>
      <c r="BD72" s="61">
        <f t="shared" si="120"/>
        <v>1296.1719870587096</v>
      </c>
      <c r="BE72" s="61">
        <f t="shared" si="120"/>
        <v>1148.7461584806665</v>
      </c>
      <c r="BF72" s="61">
        <f t="shared" si="120"/>
        <v>1234.53245775</v>
      </c>
      <c r="BG72" s="61">
        <f t="shared" si="120"/>
        <v>1157.7827758503224</v>
      </c>
      <c r="BH72" s="61">
        <f t="shared" si="120"/>
        <v>1185.9881234906668</v>
      </c>
      <c r="BI72" s="61">
        <f t="shared" si="120"/>
        <v>1215.7967369367743</v>
      </c>
      <c r="BJ72" s="61">
        <f t="shared" si="120"/>
        <v>1212.5755696813333</v>
      </c>
      <c r="BK72" s="61">
        <f t="shared" si="120"/>
        <v>1217.1184086251612</v>
      </c>
      <c r="BL72" s="61">
        <f t="shared" si="120"/>
        <v>1199.2788842883874</v>
      </c>
      <c r="BM72" s="61">
        <f t="shared" si="120"/>
        <v>1268.0492827875</v>
      </c>
      <c r="BN72" s="61">
        <f t="shared" si="120"/>
        <v>1230.9344835329032</v>
      </c>
      <c r="BO72" s="61">
        <f t="shared" si="120"/>
        <v>1251.9961152149999</v>
      </c>
      <c r="BP72" s="61">
        <f t="shared" si="120"/>
        <v>1246.8578476877419</v>
      </c>
      <c r="BQ72" s="61">
        <f t="shared" si="120"/>
        <v>1406.1532781653332</v>
      </c>
      <c r="BR72" s="61">
        <f t="shared" si="120"/>
        <v>1540.5948152470969</v>
      </c>
      <c r="BS72" s="61">
        <f t="shared" si="120"/>
        <v>1543.2395789035484</v>
      </c>
      <c r="BT72" s="61">
        <f t="shared" si="120"/>
        <v>1493.3931525256671</v>
      </c>
      <c r="BU72" s="61">
        <f t="shared" si="120"/>
        <v>577.30452973129036</v>
      </c>
      <c r="BV72" s="61">
        <f t="shared" si="120"/>
        <v>427.50035491133343</v>
      </c>
      <c r="BW72" s="61">
        <f t="shared" si="120"/>
        <v>357.29529471225811</v>
      </c>
      <c r="BX72" s="61">
        <f t="shared" ref="BX72:BY72" si="121">BX30</f>
        <v>358.31708449161277</v>
      </c>
      <c r="BY72" s="61">
        <f t="shared" si="121"/>
        <v>316.32465352321429</v>
      </c>
      <c r="BZ72" s="61">
        <f t="shared" ref="BZ72" si="122">BZ30</f>
        <v>507.10968399360854</v>
      </c>
    </row>
    <row r="73" spans="1:78" s="62" customFormat="1" outlineLevel="1">
      <c r="A73" s="205"/>
      <c r="B73" s="205"/>
      <c r="C73" s="59" t="str">
        <f>IF(Sumário!$A$1=FALSE,'PT-ENG'!W83,'PT-ENG'!X83)</f>
        <v>Areia Branca</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f>Z31</f>
        <v>3.6142317527699999</v>
      </c>
      <c r="AA73" s="61">
        <f>AA31</f>
        <v>3.6864779307096773</v>
      </c>
      <c r="AB73" s="61">
        <f t="shared" ref="AB73:AS73" si="123">AB31</f>
        <v>3.7238049096032264</v>
      </c>
      <c r="AC73" s="61">
        <f t="shared" si="123"/>
        <v>3.7598821873071429</v>
      </c>
      <c r="AD73" s="61">
        <f t="shared" si="123"/>
        <v>3.3996910003032257</v>
      </c>
      <c r="AE73" s="61">
        <f t="shared" si="123"/>
        <v>3.8013032817899997</v>
      </c>
      <c r="AF73" s="61">
        <f t="shared" si="123"/>
        <v>3.742631731212902</v>
      </c>
      <c r="AG73" s="61">
        <f t="shared" si="123"/>
        <v>3.3704806492366663</v>
      </c>
      <c r="AH73" s="61">
        <f t="shared" si="123"/>
        <v>3.3044754507290328</v>
      </c>
      <c r="AI73" s="61">
        <f t="shared" si="123"/>
        <v>3.2610980804096776</v>
      </c>
      <c r="AJ73" s="61">
        <f t="shared" si="123"/>
        <v>4.0099928877800002</v>
      </c>
      <c r="AK73" s="61">
        <f t="shared" si="123"/>
        <v>6.7708343790903225</v>
      </c>
      <c r="AL73" s="61">
        <f t="shared" si="123"/>
        <v>11.632213175543333</v>
      </c>
      <c r="AM73" s="61">
        <f t="shared" si="123"/>
        <v>4.7485387258322582</v>
      </c>
      <c r="AN73" s="61">
        <f t="shared" si="123"/>
        <v>6.0372031145161298</v>
      </c>
      <c r="AO73" s="61">
        <f t="shared" si="123"/>
        <v>6.3895484157142857</v>
      </c>
      <c r="AP73" s="61">
        <f t="shared" si="123"/>
        <v>5.2103974451612904</v>
      </c>
      <c r="AQ73" s="61">
        <f t="shared" si="123"/>
        <v>5.2238968653333337</v>
      </c>
      <c r="AR73" s="61">
        <f t="shared" si="123"/>
        <v>3.8940010812903232</v>
      </c>
      <c r="AS73" s="61">
        <f t="shared" si="123"/>
        <v>4.4825379266666667</v>
      </c>
      <c r="AT73" s="61">
        <f t="shared" ref="AT73:BW73" si="124">AT31</f>
        <v>5.5699311006451619</v>
      </c>
      <c r="AU73" s="61">
        <f t="shared" si="124"/>
        <v>5.9183054158064525</v>
      </c>
      <c r="AV73" s="61">
        <f t="shared" si="124"/>
        <v>5.5966729380000002</v>
      </c>
      <c r="AW73" s="61">
        <f t="shared" si="124"/>
        <v>5.7456399864516134</v>
      </c>
      <c r="AX73" s="61">
        <f t="shared" si="124"/>
        <v>3.939936984</v>
      </c>
      <c r="AY73" s="61">
        <f t="shared" si="124"/>
        <v>2.5916046170967739</v>
      </c>
      <c r="AZ73" s="61">
        <f t="shared" si="124"/>
        <v>3.0434564516129035</v>
      </c>
      <c r="BA73" s="61">
        <f t="shared" si="124"/>
        <v>3.98708887</v>
      </c>
      <c r="BB73" s="61">
        <f t="shared" si="124"/>
        <v>2.6833141048387095</v>
      </c>
      <c r="BC73" s="61">
        <f t="shared" si="124"/>
        <v>2.6836522666666669</v>
      </c>
      <c r="BD73" s="61">
        <f t="shared" si="124"/>
        <v>1.9110877545161296</v>
      </c>
      <c r="BE73" s="61">
        <f t="shared" si="124"/>
        <v>1.871218475</v>
      </c>
      <c r="BF73" s="61">
        <f t="shared" si="124"/>
        <v>1.9291455961290322</v>
      </c>
      <c r="BG73" s="61">
        <f t="shared" si="124"/>
        <v>1.8443346096774191</v>
      </c>
      <c r="BH73" s="61">
        <f t="shared" si="124"/>
        <v>1.7156505076666668</v>
      </c>
      <c r="BI73" s="61">
        <f t="shared" si="124"/>
        <v>1.8132913538709681</v>
      </c>
      <c r="BJ73" s="61">
        <f t="shared" si="124"/>
        <v>1.4927815733333332</v>
      </c>
      <c r="BK73" s="61">
        <f t="shared" si="124"/>
        <v>0.89457329967741928</v>
      </c>
      <c r="BL73" s="61">
        <f t="shared" si="124"/>
        <v>0.6821400393548388</v>
      </c>
      <c r="BM73" s="61">
        <f t="shared" si="124"/>
        <v>0.60022758285714284</v>
      </c>
      <c r="BN73" s="61">
        <f t="shared" si="124"/>
        <v>0.60787970193548391</v>
      </c>
      <c r="BO73" s="61">
        <f t="shared" si="124"/>
        <v>0.61577239900000003</v>
      </c>
      <c r="BP73" s="61">
        <f t="shared" si="124"/>
        <v>0.64825622419354834</v>
      </c>
      <c r="BQ73" s="61">
        <f t="shared" si="124"/>
        <v>0.64806009033333334</v>
      </c>
      <c r="BR73" s="61">
        <f t="shared" si="124"/>
        <v>0.60564783387096777</v>
      </c>
      <c r="BS73" s="61">
        <f t="shared" si="124"/>
        <v>0.63344473612903229</v>
      </c>
      <c r="BT73" s="61">
        <f t="shared" si="124"/>
        <v>0.63170658433333327</v>
      </c>
      <c r="BU73" s="61">
        <f t="shared" si="124"/>
        <v>6.0057540645161278E-2</v>
      </c>
      <c r="BV73" s="61">
        <f t="shared" si="124"/>
        <v>0</v>
      </c>
      <c r="BW73" s="61">
        <f t="shared" si="124"/>
        <v>0</v>
      </c>
      <c r="BX73" s="61">
        <f t="shared" ref="BX73:BY73" si="125">BX31</f>
        <v>0</v>
      </c>
      <c r="BY73" s="61">
        <f t="shared" si="125"/>
        <v>0</v>
      </c>
      <c r="BZ73" s="61">
        <f t="shared" ref="BZ73" si="126">BZ31</f>
        <v>0</v>
      </c>
    </row>
    <row r="74" spans="1:78" s="62" customFormat="1" outlineLevel="1">
      <c r="A74" s="205"/>
      <c r="B74" s="205"/>
      <c r="C74" s="59" t="str">
        <f>IF(Sumário!$A$1=FALSE,'PT-ENG'!W84,'PT-ENG'!X84)</f>
        <v>Fazenda Belém</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4.6800000000000006</v>
      </c>
      <c r="AJ74" s="61">
        <f t="shared" ref="AJ74:AS74" si="127">AJ32</f>
        <v>5.3411410203366678</v>
      </c>
      <c r="AK74" s="61">
        <f t="shared" si="127"/>
        <v>5.318557829509678</v>
      </c>
      <c r="AL74" s="61">
        <f t="shared" si="127"/>
        <v>5.1853382334300013</v>
      </c>
      <c r="AM74" s="61">
        <f t="shared" si="127"/>
        <v>5.1721959797806454</v>
      </c>
      <c r="AN74" s="61">
        <f t="shared" si="127"/>
        <v>5.0653260209677438</v>
      </c>
      <c r="AO74" s="61">
        <f t="shared" si="127"/>
        <v>5.0976663689285742</v>
      </c>
      <c r="AP74" s="61">
        <f t="shared" si="127"/>
        <v>5.6376987309677435</v>
      </c>
      <c r="AQ74" s="61">
        <f t="shared" si="127"/>
        <v>5.3578698183333344</v>
      </c>
      <c r="AR74" s="61">
        <f t="shared" si="127"/>
        <v>6.1544776364516114</v>
      </c>
      <c r="AS74" s="61">
        <f t="shared" si="127"/>
        <v>6.0612802366666658</v>
      </c>
      <c r="AT74" s="61">
        <f t="shared" ref="AT74:BW74" si="128">AT32</f>
        <v>5.8890882338709636</v>
      </c>
      <c r="AU74" s="61">
        <f t="shared" si="128"/>
        <v>5.9290589619354837</v>
      </c>
      <c r="AV74" s="61">
        <f t="shared" si="128"/>
        <v>6.2728275129999993</v>
      </c>
      <c r="AW74" s="61">
        <f t="shared" si="128"/>
        <v>6.3141576516129039</v>
      </c>
      <c r="AX74" s="61">
        <f t="shared" si="128"/>
        <v>6.3692712663333326</v>
      </c>
      <c r="AY74" s="61">
        <f t="shared" si="128"/>
        <v>6.4253452606451615</v>
      </c>
      <c r="AZ74" s="61">
        <f t="shared" si="128"/>
        <v>6.4742434609677435</v>
      </c>
      <c r="BA74" s="61">
        <f t="shared" si="128"/>
        <v>6.3930496400000001</v>
      </c>
      <c r="BB74" s="61">
        <f t="shared" si="128"/>
        <v>6.0792028135483864</v>
      </c>
      <c r="BC74" s="61">
        <f t="shared" si="128"/>
        <v>6.260038232666667</v>
      </c>
      <c r="BD74" s="61">
        <f t="shared" si="128"/>
        <v>6.329172036774195</v>
      </c>
      <c r="BE74" s="61">
        <f t="shared" si="128"/>
        <v>5.8421851883333344</v>
      </c>
      <c r="BF74" s="61">
        <f t="shared" si="128"/>
        <v>5.7216981290322568</v>
      </c>
      <c r="BG74" s="61">
        <f t="shared" si="128"/>
        <v>5.5104822512903242</v>
      </c>
      <c r="BH74" s="61">
        <f t="shared" si="128"/>
        <v>5.9623205593333353</v>
      </c>
      <c r="BI74" s="61">
        <f t="shared" si="128"/>
        <v>6.5556051967741924</v>
      </c>
      <c r="BJ74" s="61">
        <f t="shared" si="128"/>
        <v>6.0906326833333324</v>
      </c>
      <c r="BK74" s="61">
        <f t="shared" si="128"/>
        <v>6.1173474677419373</v>
      </c>
      <c r="BL74" s="61">
        <f t="shared" si="128"/>
        <v>5.7549732529032269</v>
      </c>
      <c r="BM74" s="61">
        <f t="shared" si="128"/>
        <v>5.9061315899999984</v>
      </c>
      <c r="BN74" s="61">
        <f t="shared" si="128"/>
        <v>5.5581630690322577</v>
      </c>
      <c r="BO74" s="61">
        <f t="shared" si="128"/>
        <v>5.7568534326666674</v>
      </c>
      <c r="BP74" s="61">
        <f t="shared" si="128"/>
        <v>6.5042722312903232</v>
      </c>
      <c r="BQ74" s="61">
        <f t="shared" si="128"/>
        <v>7.1305479366666624</v>
      </c>
      <c r="BR74" s="61">
        <f t="shared" si="128"/>
        <v>7.1257460387096785</v>
      </c>
      <c r="BS74" s="61">
        <f t="shared" si="128"/>
        <v>6.3652877200000004</v>
      </c>
      <c r="BT74" s="61">
        <f t="shared" si="128"/>
        <v>5.770900675</v>
      </c>
      <c r="BU74" s="61">
        <f t="shared" si="128"/>
        <v>9.434714999999988E-2</v>
      </c>
      <c r="BV74" s="61">
        <f t="shared" si="128"/>
        <v>0</v>
      </c>
      <c r="BW74" s="61">
        <f t="shared" si="128"/>
        <v>0</v>
      </c>
      <c r="BX74" s="61">
        <f t="shared" ref="BX74:BY74" si="129">BX32</f>
        <v>0</v>
      </c>
      <c r="BY74" s="61">
        <f t="shared" si="129"/>
        <v>0</v>
      </c>
      <c r="BZ74" s="61">
        <f t="shared" ref="BZ74" si="130">BZ32</f>
        <v>0</v>
      </c>
    </row>
    <row r="75" spans="1:78" s="56" customFormat="1">
      <c r="A75"/>
      <c r="B75"/>
      <c r="C75" s="57" t="str">
        <f>IF(Sumário!$A$1=FALSE,'PT-ENG'!W85,'PT-ENG'!X85)</f>
        <v>Recôncavo</v>
      </c>
      <c r="D75" s="58">
        <f t="shared" ref="D75:AI75" si="131">SUM(D76:D77)</f>
        <v>0</v>
      </c>
      <c r="E75" s="58">
        <f t="shared" si="131"/>
        <v>0</v>
      </c>
      <c r="F75" s="58">
        <f t="shared" si="131"/>
        <v>0</v>
      </c>
      <c r="G75" s="58">
        <f t="shared" si="131"/>
        <v>0</v>
      </c>
      <c r="H75" s="58">
        <f t="shared" si="131"/>
        <v>0</v>
      </c>
      <c r="I75" s="58">
        <f t="shared" si="131"/>
        <v>0</v>
      </c>
      <c r="J75" s="58">
        <f t="shared" si="131"/>
        <v>0</v>
      </c>
      <c r="K75" s="58">
        <f t="shared" si="131"/>
        <v>0</v>
      </c>
      <c r="L75" s="58">
        <f t="shared" si="131"/>
        <v>0</v>
      </c>
      <c r="M75" s="58">
        <f t="shared" si="131"/>
        <v>0</v>
      </c>
      <c r="N75" s="58">
        <f t="shared" si="131"/>
        <v>0</v>
      </c>
      <c r="O75" s="58">
        <f t="shared" si="131"/>
        <v>0</v>
      </c>
      <c r="P75" s="58">
        <f t="shared" si="131"/>
        <v>0</v>
      </c>
      <c r="Q75" s="58">
        <f t="shared" si="131"/>
        <v>0</v>
      </c>
      <c r="R75" s="58">
        <f t="shared" si="131"/>
        <v>0</v>
      </c>
      <c r="S75" s="58">
        <f t="shared" si="131"/>
        <v>0</v>
      </c>
      <c r="T75" s="58">
        <f t="shared" si="131"/>
        <v>0</v>
      </c>
      <c r="U75" s="58">
        <f t="shared" si="131"/>
        <v>0</v>
      </c>
      <c r="V75" s="58">
        <f t="shared" si="131"/>
        <v>159.58064516129033</v>
      </c>
      <c r="W75" s="58">
        <f t="shared" si="131"/>
        <v>100.18897547547871</v>
      </c>
      <c r="X75" s="58">
        <f t="shared" si="131"/>
        <v>135.51816624682999</v>
      </c>
      <c r="Y75" s="58">
        <f t="shared" si="131"/>
        <v>308.92750521961739</v>
      </c>
      <c r="Z75" s="58">
        <f t="shared" si="131"/>
        <v>281.2423337136334</v>
      </c>
      <c r="AA75" s="58">
        <f t="shared" si="131"/>
        <v>151.53734075766451</v>
      </c>
      <c r="AB75" s="58">
        <f t="shared" si="131"/>
        <v>125.25436938997748</v>
      </c>
      <c r="AC75" s="58">
        <f t="shared" si="131"/>
        <v>126.72754789122502</v>
      </c>
      <c r="AD75" s="58">
        <f t="shared" si="131"/>
        <v>125.124572059229</v>
      </c>
      <c r="AE75" s="58">
        <f t="shared" si="131"/>
        <v>128.08781679577999</v>
      </c>
      <c r="AF75" s="58">
        <f t="shared" si="131"/>
        <v>1824.0498346519064</v>
      </c>
      <c r="AG75" s="58">
        <f t="shared" si="131"/>
        <v>2566.8807467738593</v>
      </c>
      <c r="AH75" s="58">
        <f t="shared" si="131"/>
        <v>2648.3217396472764</v>
      </c>
      <c r="AI75" s="58">
        <f t="shared" si="131"/>
        <v>3112.2692908300742</v>
      </c>
      <c r="AJ75" s="58">
        <f t="shared" ref="AJ75:BM75" si="132">SUM(AJ76:AJ77)</f>
        <v>3614.3196817978705</v>
      </c>
      <c r="AK75" s="58">
        <f t="shared" si="132"/>
        <v>3106.1161089737452</v>
      </c>
      <c r="AL75" s="58">
        <f t="shared" si="132"/>
        <v>2668.3096757026929</v>
      </c>
      <c r="AM75" s="58">
        <f t="shared" si="132"/>
        <v>4166.1421302716162</v>
      </c>
      <c r="AN75" s="58">
        <f t="shared" si="132"/>
        <v>4234.8410156600003</v>
      </c>
      <c r="AO75" s="58">
        <f t="shared" si="132"/>
        <v>3758.4619482091434</v>
      </c>
      <c r="AP75" s="58">
        <f t="shared" si="132"/>
        <v>3692.6606516220004</v>
      </c>
      <c r="AQ75" s="58">
        <f t="shared" si="132"/>
        <v>3963.4973962300669</v>
      </c>
      <c r="AR75" s="58">
        <f t="shared" si="132"/>
        <v>4617.3341008206444</v>
      </c>
      <c r="AS75" s="58">
        <f t="shared" si="132"/>
        <v>4590.6553576996666</v>
      </c>
      <c r="AT75" s="58">
        <f t="shared" si="132"/>
        <v>4360.0145650494187</v>
      </c>
      <c r="AU75" s="58">
        <f t="shared" si="132"/>
        <v>4117.4782334874208</v>
      </c>
      <c r="AV75" s="58">
        <f t="shared" si="132"/>
        <v>4254.7534219542003</v>
      </c>
      <c r="AW75" s="58">
        <f t="shared" si="132"/>
        <v>5368.084186131935</v>
      </c>
      <c r="AX75" s="58">
        <f t="shared" si="132"/>
        <v>5538.4718165156</v>
      </c>
      <c r="AY75" s="58">
        <f t="shared" si="132"/>
        <v>5182.3992284038068</v>
      </c>
      <c r="AZ75" s="58">
        <f t="shared" si="132"/>
        <v>5216.7343272877415</v>
      </c>
      <c r="BA75" s="58">
        <f t="shared" si="132"/>
        <v>5406.087921114</v>
      </c>
      <c r="BB75" s="58">
        <f t="shared" si="132"/>
        <v>5544.1458013633546</v>
      </c>
      <c r="BC75" s="58">
        <f t="shared" si="132"/>
        <v>5653.4979329205325</v>
      </c>
      <c r="BD75" s="58">
        <f t="shared" si="132"/>
        <v>5085.2589158107739</v>
      </c>
      <c r="BE75" s="58">
        <f t="shared" si="132"/>
        <v>5269.0009670471336</v>
      </c>
      <c r="BF75" s="58">
        <f t="shared" si="132"/>
        <v>5292.8888308437417</v>
      </c>
      <c r="BG75" s="58">
        <f t="shared" si="132"/>
        <v>5348.426392284644</v>
      </c>
      <c r="BH75" s="58">
        <f t="shared" si="132"/>
        <v>5836.9329034588682</v>
      </c>
      <c r="BI75" s="58">
        <f t="shared" si="132"/>
        <v>5591.4730100450324</v>
      </c>
      <c r="BJ75" s="58">
        <f t="shared" si="132"/>
        <v>6126.2299049604007</v>
      </c>
      <c r="BK75" s="58">
        <f t="shared" si="132"/>
        <v>6142.8687573214193</v>
      </c>
      <c r="BL75" s="58">
        <f t="shared" si="132"/>
        <v>5632.8722554090973</v>
      </c>
      <c r="BM75" s="58">
        <f t="shared" si="132"/>
        <v>6239.8565536160713</v>
      </c>
      <c r="BN75" s="58">
        <f t="shared" ref="BN75:BW75" si="133">SUM(BN76:BN77)</f>
        <v>6249.0469587725802</v>
      </c>
      <c r="BO75" s="58">
        <f t="shared" si="133"/>
        <v>6058.9183710795996</v>
      </c>
      <c r="BP75" s="58">
        <f t="shared" si="133"/>
        <v>6089.0926267364521</v>
      </c>
      <c r="BQ75" s="58">
        <f t="shared" si="133"/>
        <v>6044.5261955658671</v>
      </c>
      <c r="BR75" s="58">
        <f t="shared" si="133"/>
        <v>6260.4297699575482</v>
      </c>
      <c r="BS75" s="58">
        <f t="shared" si="133"/>
        <v>6437.3316095341925</v>
      </c>
      <c r="BT75" s="58">
        <f t="shared" si="133"/>
        <v>6584.4818538068666</v>
      </c>
      <c r="BU75" s="58">
        <f t="shared" si="133"/>
        <v>6479.0551250383232</v>
      </c>
      <c r="BV75" s="58">
        <f t="shared" si="133"/>
        <v>6237.3178035960664</v>
      </c>
      <c r="BW75" s="58">
        <f t="shared" si="133"/>
        <v>6319.1453086252268</v>
      </c>
      <c r="BX75" s="58">
        <f t="shared" ref="BX75:BY75" si="134">SUM(BX76:BX77)</f>
        <v>5766.0739153854202</v>
      </c>
      <c r="BY75" s="58">
        <f t="shared" si="134"/>
        <v>5904.8522875732142</v>
      </c>
      <c r="BZ75" s="58">
        <f t="shared" ref="BZ75" si="135">SUM(BZ76:BZ77)</f>
        <v>5822.9223543891612</v>
      </c>
    </row>
    <row r="76" spans="1:78" s="62" customFormat="1" outlineLevel="1">
      <c r="A76" s="205"/>
      <c r="B76" s="205"/>
      <c r="C76" s="59" t="str">
        <f>IF(Sumário!$A$1=FALSE,'PT-ENG'!W86,'PT-ENG'!X86)</f>
        <v>Rio Ventura</v>
      </c>
      <c r="D76" s="61">
        <v>0</v>
      </c>
      <c r="E76" s="61">
        <v>0</v>
      </c>
      <c r="F76" s="61">
        <v>0</v>
      </c>
      <c r="G76" s="61">
        <v>0</v>
      </c>
      <c r="H76" s="61">
        <v>0</v>
      </c>
      <c r="I76" s="61">
        <v>0</v>
      </c>
      <c r="J76" s="61">
        <v>0</v>
      </c>
      <c r="K76" s="61">
        <v>0</v>
      </c>
      <c r="L76" s="61">
        <v>0</v>
      </c>
      <c r="M76" s="61">
        <v>0</v>
      </c>
      <c r="N76" s="61">
        <v>0</v>
      </c>
      <c r="O76" s="61">
        <v>0</v>
      </c>
      <c r="P76" s="61">
        <v>0</v>
      </c>
      <c r="Q76" s="61">
        <v>0</v>
      </c>
      <c r="R76" s="61">
        <v>0</v>
      </c>
      <c r="S76" s="61">
        <v>0</v>
      </c>
      <c r="T76" s="61">
        <v>0</v>
      </c>
      <c r="U76" s="61">
        <v>0</v>
      </c>
      <c r="V76" s="61">
        <v>159.58064516129033</v>
      </c>
      <c r="W76" s="61">
        <v>100.18897547547871</v>
      </c>
      <c r="X76" s="61">
        <v>135.51816624682999</v>
      </c>
      <c r="Y76" s="61">
        <v>308.92750521961739</v>
      </c>
      <c r="Z76" s="61">
        <f t="shared" ref="Z76:AY76" si="136">Z34</f>
        <v>281.2423337136334</v>
      </c>
      <c r="AA76" s="61">
        <f t="shared" si="136"/>
        <v>151.53734075766451</v>
      </c>
      <c r="AB76" s="61">
        <f t="shared" si="136"/>
        <v>125.25436938997748</v>
      </c>
      <c r="AC76" s="61">
        <f t="shared" si="136"/>
        <v>126.72754789122502</v>
      </c>
      <c r="AD76" s="61">
        <f t="shared" si="136"/>
        <v>125.124572059229</v>
      </c>
      <c r="AE76" s="61">
        <f t="shared" si="136"/>
        <v>128.08781679577999</v>
      </c>
      <c r="AF76" s="61">
        <f t="shared" si="136"/>
        <v>118.30789916803548</v>
      </c>
      <c r="AG76" s="61">
        <f t="shared" si="136"/>
        <v>118.49453358907667</v>
      </c>
      <c r="AH76" s="61">
        <f t="shared" si="136"/>
        <v>134.70373964727739</v>
      </c>
      <c r="AI76" s="61">
        <f t="shared" si="136"/>
        <v>442.01129083007413</v>
      </c>
      <c r="AJ76" s="61">
        <f t="shared" si="136"/>
        <v>1014.4688185121302</v>
      </c>
      <c r="AK76" s="61">
        <f t="shared" si="136"/>
        <v>1168.5256577079483</v>
      </c>
      <c r="AL76" s="61">
        <f t="shared" si="136"/>
        <v>1524.4711624405597</v>
      </c>
      <c r="AM76" s="61">
        <f t="shared" si="136"/>
        <v>1563.0674988466517</v>
      </c>
      <c r="AN76" s="61">
        <f t="shared" si="136"/>
        <v>1637.7285539741936</v>
      </c>
      <c r="AO76" s="61">
        <f t="shared" si="136"/>
        <v>1508.4849076639289</v>
      </c>
      <c r="AP76" s="61">
        <f t="shared" si="136"/>
        <v>1309.1862126400001</v>
      </c>
      <c r="AQ76" s="61">
        <f t="shared" si="136"/>
        <v>1364.8401288026666</v>
      </c>
      <c r="AR76" s="61">
        <f t="shared" si="136"/>
        <v>1976.1684185861288</v>
      </c>
      <c r="AS76" s="61">
        <f t="shared" si="136"/>
        <v>1952.9312836530003</v>
      </c>
      <c r="AT76" s="61">
        <f t="shared" si="136"/>
        <v>1961.0170778845161</v>
      </c>
      <c r="AU76" s="61">
        <f t="shared" si="136"/>
        <v>1816.559823202904</v>
      </c>
      <c r="AV76" s="61">
        <f t="shared" si="136"/>
        <v>1719.7724298200003</v>
      </c>
      <c r="AW76" s="61">
        <f t="shared" si="136"/>
        <v>2502.084186131935</v>
      </c>
      <c r="AX76" s="61">
        <f t="shared" si="136"/>
        <v>2587.6919900620001</v>
      </c>
      <c r="AY76" s="61">
        <f t="shared" si="136"/>
        <v>2133.9160417977419</v>
      </c>
      <c r="AZ76" s="61">
        <v>2040.9199835651611</v>
      </c>
      <c r="BA76" s="61">
        <v>2198.2311191500003</v>
      </c>
      <c r="BB76" s="61">
        <v>2276.1872831587098</v>
      </c>
      <c r="BC76" s="61">
        <v>2452.3478584819995</v>
      </c>
      <c r="BD76" s="61">
        <v>1936.2697189909677</v>
      </c>
      <c r="BE76" s="61">
        <v>2259.0060178730005</v>
      </c>
      <c r="BF76" s="61">
        <v>2547.6404683735477</v>
      </c>
      <c r="BG76" s="61">
        <v>2468.9151774425804</v>
      </c>
      <c r="BH76" s="61">
        <v>2866.5289117373336</v>
      </c>
      <c r="BI76" s="61">
        <v>2677.5364071109675</v>
      </c>
      <c r="BJ76" s="61">
        <v>2629.2428942426668</v>
      </c>
      <c r="BK76" s="61">
        <v>2513.6679871809679</v>
      </c>
      <c r="BL76" s="61">
        <v>2250.3312945283874</v>
      </c>
      <c r="BM76" s="61">
        <v>2392.6630427021428</v>
      </c>
      <c r="BN76" s="61">
        <v>2340.8680370509678</v>
      </c>
      <c r="BO76" s="61">
        <v>2270.0519725346662</v>
      </c>
      <c r="BP76" s="61">
        <v>2236.6631316041935</v>
      </c>
      <c r="BQ76" s="61">
        <v>2104.7079631786669</v>
      </c>
      <c r="BR76" s="61">
        <v>2119.4912755996775</v>
      </c>
      <c r="BS76" s="61">
        <v>2081.7540387764516</v>
      </c>
      <c r="BT76" s="61">
        <v>2271.294210009667</v>
      </c>
      <c r="BU76" s="61">
        <v>2125.0435546529038</v>
      </c>
      <c r="BV76" s="61">
        <v>1982.8867134383331</v>
      </c>
      <c r="BW76" s="61">
        <v>1877.224026167419</v>
      </c>
      <c r="BX76" s="61">
        <v>1585.4900587474194</v>
      </c>
      <c r="BY76" s="61">
        <v>1612.8883406735717</v>
      </c>
      <c r="BZ76" s="61">
        <v>1655.2771238741934</v>
      </c>
    </row>
    <row r="77" spans="1:78" s="62" customFormat="1" outlineLevel="1">
      <c r="A77" s="205"/>
      <c r="B77" s="205"/>
      <c r="C77" s="59" t="str">
        <f>IF(Sumário!$A$1=FALSE,'PT-ENG'!W87,'PT-ENG'!X87)</f>
        <v>Recôncavo</v>
      </c>
      <c r="D77" s="61">
        <v>0</v>
      </c>
      <c r="E77" s="61">
        <v>0</v>
      </c>
      <c r="F77" s="61">
        <v>0</v>
      </c>
      <c r="G77" s="61">
        <v>0</v>
      </c>
      <c r="H77" s="61">
        <v>0</v>
      </c>
      <c r="I77" s="61">
        <v>0</v>
      </c>
      <c r="J77" s="61">
        <v>0</v>
      </c>
      <c r="K77" s="61">
        <v>0</v>
      </c>
      <c r="L77" s="61">
        <v>0</v>
      </c>
      <c r="M77" s="61">
        <v>0</v>
      </c>
      <c r="N77" s="61">
        <v>0</v>
      </c>
      <c r="O77" s="61">
        <v>0</v>
      </c>
      <c r="P77" s="61">
        <v>0</v>
      </c>
      <c r="Q77" s="61">
        <v>0</v>
      </c>
      <c r="R77" s="61">
        <v>0</v>
      </c>
      <c r="S77" s="61">
        <v>0</v>
      </c>
      <c r="T77" s="61">
        <v>0</v>
      </c>
      <c r="U77" s="61">
        <v>0</v>
      </c>
      <c r="V77" s="61"/>
      <c r="W77" s="61"/>
      <c r="X77" s="61"/>
      <c r="Y77" s="61"/>
      <c r="Z77" s="61"/>
      <c r="AA77" s="61"/>
      <c r="AB77" s="61"/>
      <c r="AC77" s="61"/>
      <c r="AD77" s="61"/>
      <c r="AE77" s="61"/>
      <c r="AF77" s="61">
        <v>1705.741935483871</v>
      </c>
      <c r="AG77" s="61">
        <v>2448.3862131847827</v>
      </c>
      <c r="AH77" s="61">
        <v>2513.617999999999</v>
      </c>
      <c r="AI77" s="61">
        <v>2670.2579999999998</v>
      </c>
      <c r="AJ77" s="61">
        <v>2599.8508632857402</v>
      </c>
      <c r="AK77" s="61">
        <v>1937.5904512657969</v>
      </c>
      <c r="AL77" s="61">
        <v>1143.8385132621331</v>
      </c>
      <c r="AM77" s="61">
        <v>2603.0746314249645</v>
      </c>
      <c r="AN77" s="61">
        <v>2597.1124616858065</v>
      </c>
      <c r="AO77" s="61">
        <v>2249.9770405452145</v>
      </c>
      <c r="AP77" s="61">
        <v>2383.4744389820003</v>
      </c>
      <c r="AQ77" s="61">
        <v>2598.6572674274003</v>
      </c>
      <c r="AR77" s="61">
        <v>2641.1656822345158</v>
      </c>
      <c r="AS77" s="61">
        <v>2637.7240740466668</v>
      </c>
      <c r="AT77" s="63">
        <v>2398.9974871649029</v>
      </c>
      <c r="AU77" s="63">
        <v>2300.9184102845165</v>
      </c>
      <c r="AV77" s="61">
        <v>2534.9809921341998</v>
      </c>
      <c r="AW77" s="61">
        <v>2866</v>
      </c>
      <c r="AX77" s="61">
        <v>2950.7798264536</v>
      </c>
      <c r="AY77" s="61">
        <v>3048.4831866060645</v>
      </c>
      <c r="AZ77" s="61">
        <v>3175.8143437225804</v>
      </c>
      <c r="BA77" s="61">
        <v>3207.8568019640002</v>
      </c>
      <c r="BB77" s="61">
        <v>3267.9585182046453</v>
      </c>
      <c r="BC77" s="61">
        <v>3201.150074438533</v>
      </c>
      <c r="BD77" s="61">
        <v>3148.9891968198062</v>
      </c>
      <c r="BE77" s="61">
        <v>3009.9949491741336</v>
      </c>
      <c r="BF77" s="61">
        <v>2745.2483624701936</v>
      </c>
      <c r="BG77" s="61">
        <v>2879.511214842064</v>
      </c>
      <c r="BH77" s="61">
        <v>2970.4039917215341</v>
      </c>
      <c r="BI77" s="61">
        <v>2913.9366029340645</v>
      </c>
      <c r="BJ77" s="61">
        <v>3496.9870107177335</v>
      </c>
      <c r="BK77" s="61">
        <v>3629.2007701404518</v>
      </c>
      <c r="BL77" s="61">
        <v>3382.5409608807099</v>
      </c>
      <c r="BM77" s="61">
        <v>3847.1935109139285</v>
      </c>
      <c r="BN77" s="61">
        <v>3908.1789217216128</v>
      </c>
      <c r="BO77" s="61">
        <v>3788.8663985449334</v>
      </c>
      <c r="BP77" s="61">
        <v>3852.4294951322581</v>
      </c>
      <c r="BQ77" s="61">
        <v>3939.8182323872002</v>
      </c>
      <c r="BR77" s="61">
        <v>4140.9384943578707</v>
      </c>
      <c r="BS77" s="61">
        <v>4355.5775707577413</v>
      </c>
      <c r="BT77" s="61">
        <v>4313.1876437971996</v>
      </c>
      <c r="BU77" s="61">
        <v>4354.0115703854199</v>
      </c>
      <c r="BV77" s="61">
        <v>4254.4310901577337</v>
      </c>
      <c r="BW77" s="61">
        <v>4441.921282457808</v>
      </c>
      <c r="BX77" s="61">
        <v>4180.5838566380007</v>
      </c>
      <c r="BY77" s="61">
        <v>4291.9639468996429</v>
      </c>
      <c r="BZ77" s="61">
        <v>4167.6452305149678</v>
      </c>
    </row>
    <row r="78" spans="1:78" s="202" customFormat="1" ht="15.5">
      <c r="A78" s="201"/>
      <c r="B78" s="201"/>
      <c r="C78" s="190" t="str">
        <f>IF(Sumário!$A$1=FALSE,'PT-ENG'!W88,'PT-ENG'!X88)</f>
        <v>Offshore</v>
      </c>
      <c r="D78" s="189">
        <f t="shared" ref="D78:AI78" si="137">SUM(D79:D84)</f>
        <v>11104.905912654902</v>
      </c>
      <c r="E78" s="189">
        <f t="shared" si="137"/>
        <v>8049.8505850885022</v>
      </c>
      <c r="F78" s="189">
        <f t="shared" si="137"/>
        <v>575.85902994474191</v>
      </c>
      <c r="G78" s="189">
        <f t="shared" si="137"/>
        <v>1102.9327758591999</v>
      </c>
      <c r="H78" s="189">
        <f t="shared" si="137"/>
        <v>2950.5065321801294</v>
      </c>
      <c r="I78" s="189">
        <f t="shared" si="137"/>
        <v>8563.5127984020146</v>
      </c>
      <c r="J78" s="189">
        <f t="shared" si="137"/>
        <v>7451.6584278754854</v>
      </c>
      <c r="K78" s="189">
        <f t="shared" si="137"/>
        <v>7801.0828471059849</v>
      </c>
      <c r="L78" s="189">
        <f t="shared" si="137"/>
        <v>10630.162442130782</v>
      </c>
      <c r="M78" s="189">
        <f t="shared" si="137"/>
        <v>10604.590889191677</v>
      </c>
      <c r="N78" s="189">
        <f t="shared" si="137"/>
        <v>11087.830161975398</v>
      </c>
      <c r="O78" s="189">
        <f t="shared" si="137"/>
        <v>10922.193840801048</v>
      </c>
      <c r="P78" s="189">
        <f t="shared" si="137"/>
        <v>10144.608399895935</v>
      </c>
      <c r="Q78" s="189">
        <f t="shared" si="137"/>
        <v>8601.9064508354077</v>
      </c>
      <c r="R78" s="189">
        <f t="shared" si="137"/>
        <v>10909.205504889307</v>
      </c>
      <c r="S78" s="189">
        <f t="shared" si="137"/>
        <v>9468.6861904288853</v>
      </c>
      <c r="T78" s="189">
        <f t="shared" si="137"/>
        <v>11091.455062666208</v>
      </c>
      <c r="U78" s="189">
        <f t="shared" si="137"/>
        <v>11504.924183486983</v>
      </c>
      <c r="V78" s="189">
        <f t="shared" si="137"/>
        <v>9759.8845828945159</v>
      </c>
      <c r="W78" s="189">
        <f t="shared" si="137"/>
        <v>9864.0638827276816</v>
      </c>
      <c r="X78" s="189">
        <f t="shared" si="137"/>
        <v>8895.3736360526509</v>
      </c>
      <c r="Y78" s="189">
        <f t="shared" si="137"/>
        <v>10111.224643904867</v>
      </c>
      <c r="Z78" s="189">
        <f t="shared" si="137"/>
        <v>10660.650113541713</v>
      </c>
      <c r="AA78" s="189">
        <f t="shared" si="137"/>
        <v>8029.0195861864868</v>
      </c>
      <c r="AB78" s="189">
        <f t="shared" si="137"/>
        <v>9772.1870789383411</v>
      </c>
      <c r="AC78" s="189">
        <f t="shared" si="137"/>
        <v>9205.8734695046369</v>
      </c>
      <c r="AD78" s="189">
        <f t="shared" si="137"/>
        <v>8989.1424938198506</v>
      </c>
      <c r="AE78" s="189">
        <f t="shared" si="137"/>
        <v>9289.3476966175276</v>
      </c>
      <c r="AF78" s="189">
        <f t="shared" si="137"/>
        <v>9300.158314081551</v>
      </c>
      <c r="AG78" s="189">
        <f t="shared" si="137"/>
        <v>7816.7876632568796</v>
      </c>
      <c r="AH78" s="189">
        <f t="shared" si="137"/>
        <v>8552.1568058171397</v>
      </c>
      <c r="AI78" s="189">
        <f t="shared" si="137"/>
        <v>10794.229939957873</v>
      </c>
      <c r="AJ78" s="189">
        <f t="shared" ref="AJ78:BO78" si="138">SUM(AJ79:AJ84)</f>
        <v>8497.9309622712171</v>
      </c>
      <c r="AK78" s="189">
        <f t="shared" si="138"/>
        <v>8973.9762736596458</v>
      </c>
      <c r="AL78" s="189">
        <f t="shared" si="138"/>
        <v>8500.6892494233434</v>
      </c>
      <c r="AM78" s="189">
        <f t="shared" si="138"/>
        <v>10045.390071478674</v>
      </c>
      <c r="AN78" s="189">
        <f t="shared" si="138"/>
        <v>7552.2131587545891</v>
      </c>
      <c r="AO78" s="189">
        <f t="shared" si="138"/>
        <v>8837.8441258787061</v>
      </c>
      <c r="AP78" s="189">
        <f t="shared" si="138"/>
        <v>9290.0037384429343</v>
      </c>
      <c r="AQ78" s="189">
        <f t="shared" si="138"/>
        <v>10371.7328404495</v>
      </c>
      <c r="AR78" s="189">
        <f t="shared" si="138"/>
        <v>11080.365742131724</v>
      </c>
      <c r="AS78" s="189">
        <f t="shared" si="138"/>
        <v>9370.4755193948749</v>
      </c>
      <c r="AT78" s="189">
        <f t="shared" si="138"/>
        <v>9372.401512477365</v>
      </c>
      <c r="AU78" s="189">
        <f t="shared" si="138"/>
        <v>8605.6494120570151</v>
      </c>
      <c r="AV78" s="189">
        <f t="shared" si="138"/>
        <v>5170.6986063078502</v>
      </c>
      <c r="AW78" s="189">
        <f t="shared" si="138"/>
        <v>9324.6887029356949</v>
      </c>
      <c r="AX78" s="189">
        <f t="shared" si="138"/>
        <v>9077.4396032369405</v>
      </c>
      <c r="AY78" s="189">
        <f t="shared" si="138"/>
        <v>10037.435069343936</v>
      </c>
      <c r="AZ78" s="189">
        <f t="shared" si="138"/>
        <v>9203.3784207898316</v>
      </c>
      <c r="BA78" s="189">
        <f t="shared" si="138"/>
        <v>10227.369311108248</v>
      </c>
      <c r="BB78" s="189">
        <f t="shared" si="138"/>
        <v>7709.9056041007343</v>
      </c>
      <c r="BC78" s="189">
        <f t="shared" si="138"/>
        <v>4307.70535105405</v>
      </c>
      <c r="BD78" s="189">
        <f t="shared" si="138"/>
        <v>3723.8918662264759</v>
      </c>
      <c r="BE78" s="189">
        <f t="shared" si="138"/>
        <v>3835.1446295744504</v>
      </c>
      <c r="BF78" s="189">
        <f t="shared" si="138"/>
        <v>3411.9538269211771</v>
      </c>
      <c r="BG78" s="189">
        <f t="shared" si="138"/>
        <v>3813.8333238844034</v>
      </c>
      <c r="BH78" s="189">
        <f t="shared" si="138"/>
        <v>3279.7330002544172</v>
      </c>
      <c r="BI78" s="189">
        <f t="shared" si="138"/>
        <v>3514.8330230273382</v>
      </c>
      <c r="BJ78" s="189">
        <f t="shared" si="138"/>
        <v>1092.3800890637667</v>
      </c>
      <c r="BK78" s="189">
        <f t="shared" si="138"/>
        <v>2983.8906069625086</v>
      </c>
      <c r="BL78" s="189">
        <f t="shared" si="138"/>
        <v>4575.3583090290322</v>
      </c>
      <c r="BM78" s="189">
        <f t="shared" si="138"/>
        <v>4520.5813048653572</v>
      </c>
      <c r="BN78" s="189">
        <f t="shared" si="138"/>
        <v>4313.7080441728922</v>
      </c>
      <c r="BO78" s="189">
        <f t="shared" si="138"/>
        <v>4789.9050742726395</v>
      </c>
      <c r="BP78" s="189">
        <f t="shared" ref="BP78:BW78" si="139">SUM(BP79:BP84)</f>
        <v>6304.3785218013836</v>
      </c>
      <c r="BQ78" s="189">
        <f t="shared" si="139"/>
        <v>7548.9112114355021</v>
      </c>
      <c r="BR78" s="189">
        <f t="shared" si="139"/>
        <v>8870.5135594146141</v>
      </c>
      <c r="BS78" s="189">
        <f t="shared" si="139"/>
        <v>10069.69796394675</v>
      </c>
      <c r="BT78" s="189">
        <f t="shared" si="139"/>
        <v>10242.982306209484</v>
      </c>
      <c r="BU78" s="189">
        <f t="shared" si="139"/>
        <v>9309.3594356830072</v>
      </c>
      <c r="BV78" s="189">
        <f t="shared" si="139"/>
        <v>9799.8608527888846</v>
      </c>
      <c r="BW78" s="189">
        <f t="shared" si="139"/>
        <v>6967.3596244234368</v>
      </c>
      <c r="BX78" s="189">
        <f t="shared" ref="BX78:BY78" si="140">SUM(BX79:BX84)</f>
        <v>7169.7290183124551</v>
      </c>
      <c r="BY78" s="189">
        <f t="shared" si="140"/>
        <v>9282.4730737116515</v>
      </c>
      <c r="BZ78" s="189">
        <f t="shared" ref="BZ78" si="141">SUM(BZ79:BZ84)</f>
        <v>8939.2394630166473</v>
      </c>
    </row>
    <row r="79" spans="1:78" s="56" customFormat="1">
      <c r="A79"/>
      <c r="B79"/>
      <c r="C79" s="57" t="str">
        <f>IF(Sumário!$A$1=FALSE,'PT-ENG'!W89,'PT-ENG'!X89)</f>
        <v>Atlanta 100% | 80%</v>
      </c>
      <c r="D79" s="58">
        <f t="shared" ref="D79:T79" si="142">50%*D37</f>
        <v>663.78191003870973</v>
      </c>
      <c r="E79" s="58">
        <f t="shared" si="142"/>
        <v>657.41744790000007</v>
      </c>
      <c r="F79" s="58">
        <f t="shared" si="142"/>
        <v>168.10521565629034</v>
      </c>
      <c r="G79" s="58">
        <f t="shared" si="142"/>
        <v>695.87312935</v>
      </c>
      <c r="H79" s="58">
        <f t="shared" si="142"/>
        <v>646.55594652258071</v>
      </c>
      <c r="I79" s="58">
        <f t="shared" si="142"/>
        <v>405.89810729650003</v>
      </c>
      <c r="J79" s="58">
        <f t="shared" si="142"/>
        <v>407.82133844225802</v>
      </c>
      <c r="K79" s="58">
        <f t="shared" si="142"/>
        <v>250.09897591919355</v>
      </c>
      <c r="L79" s="58">
        <f t="shared" si="142"/>
        <v>343.62018256250002</v>
      </c>
      <c r="M79" s="58">
        <f t="shared" si="142"/>
        <v>350.12430262096768</v>
      </c>
      <c r="N79" s="58">
        <f t="shared" si="142"/>
        <v>157.87842420666666</v>
      </c>
      <c r="O79" s="58">
        <f t="shared" si="142"/>
        <v>0</v>
      </c>
      <c r="P79" s="58">
        <f t="shared" si="142"/>
        <v>4.2778823883870967</v>
      </c>
      <c r="Q79" s="58">
        <f t="shared" si="142"/>
        <v>85.852312322857145</v>
      </c>
      <c r="R79" s="58">
        <f t="shared" si="142"/>
        <v>255.73705000979029</v>
      </c>
      <c r="S79" s="58">
        <f t="shared" si="142"/>
        <v>207.34568325333333</v>
      </c>
      <c r="T79" s="58">
        <f t="shared" si="142"/>
        <v>394.85195311935485</v>
      </c>
      <c r="U79" s="58">
        <f t="shared" ref="U79:BH79" si="143">U37</f>
        <v>845.92669446013315</v>
      </c>
      <c r="V79" s="58">
        <f t="shared" si="143"/>
        <v>449.28680941870965</v>
      </c>
      <c r="W79" s="58">
        <f t="shared" si="143"/>
        <v>746.66557696806467</v>
      </c>
      <c r="X79" s="58">
        <f t="shared" si="143"/>
        <v>752.67158127233336</v>
      </c>
      <c r="Y79" s="58">
        <f t="shared" si="143"/>
        <v>663.42278217741932</v>
      </c>
      <c r="Z79" s="58">
        <f t="shared" si="143"/>
        <v>611.42173742300008</v>
      </c>
      <c r="AA79" s="58">
        <f t="shared" si="143"/>
        <v>604.4864508890322</v>
      </c>
      <c r="AB79" s="58">
        <f t="shared" si="143"/>
        <v>289.40511454322581</v>
      </c>
      <c r="AC79" s="58">
        <f t="shared" si="143"/>
        <v>325.76543369714284</v>
      </c>
      <c r="AD79" s="58">
        <f t="shared" si="143"/>
        <v>476.05157414548393</v>
      </c>
      <c r="AE79" s="58">
        <f t="shared" si="143"/>
        <v>490.38797189466669</v>
      </c>
      <c r="AF79" s="58">
        <f t="shared" si="143"/>
        <v>444.17664313935489</v>
      </c>
      <c r="AG79" s="58">
        <f t="shared" si="143"/>
        <v>438.69328146666669</v>
      </c>
      <c r="AH79" s="58">
        <f t="shared" si="143"/>
        <v>12.563591129354839</v>
      </c>
      <c r="AI79" s="58">
        <f t="shared" si="143"/>
        <v>121.40611551709679</v>
      </c>
      <c r="AJ79" s="58">
        <f t="shared" si="143"/>
        <v>282.915024819</v>
      </c>
      <c r="AK79" s="58">
        <f t="shared" si="143"/>
        <v>763.62878874387104</v>
      </c>
      <c r="AL79" s="58">
        <f t="shared" si="143"/>
        <v>599.7795087733333</v>
      </c>
      <c r="AM79" s="58">
        <f t="shared" si="143"/>
        <v>630.51490205161292</v>
      </c>
      <c r="AN79" s="58">
        <f t="shared" si="143"/>
        <v>567.95158226129035</v>
      </c>
      <c r="AO79" s="58">
        <f t="shared" si="143"/>
        <v>486.1364946310714</v>
      </c>
      <c r="AP79" s="58">
        <f t="shared" si="143"/>
        <v>413.18674926935483</v>
      </c>
      <c r="AQ79" s="58">
        <f t="shared" si="143"/>
        <v>983.85354782233333</v>
      </c>
      <c r="AR79" s="58">
        <f t="shared" si="143"/>
        <v>131.61711480935483</v>
      </c>
      <c r="AS79" s="58">
        <f t="shared" si="143"/>
        <v>184.83005039633332</v>
      </c>
      <c r="AT79" s="58">
        <f t="shared" si="143"/>
        <v>0</v>
      </c>
      <c r="AU79" s="58">
        <f t="shared" si="143"/>
        <v>66.18787352709677</v>
      </c>
      <c r="AV79" s="58">
        <f t="shared" si="143"/>
        <v>0</v>
      </c>
      <c r="AW79" s="58">
        <f t="shared" si="143"/>
        <v>0</v>
      </c>
      <c r="AX79" s="58">
        <f t="shared" si="143"/>
        <v>394.44446811666671</v>
      </c>
      <c r="AY79" s="58">
        <f t="shared" si="143"/>
        <v>809.83941412258059</v>
      </c>
      <c r="AZ79" s="58">
        <f t="shared" si="143"/>
        <v>867.37027722161281</v>
      </c>
      <c r="BA79" s="58">
        <f t="shared" si="143"/>
        <v>872.35977569999977</v>
      </c>
      <c r="BB79" s="58">
        <f t="shared" si="143"/>
        <v>850.58236853741937</v>
      </c>
      <c r="BC79" s="58">
        <f t="shared" si="143"/>
        <v>811.83038922733328</v>
      </c>
      <c r="BD79" s="58">
        <f t="shared" si="143"/>
        <v>671.04724928000007</v>
      </c>
      <c r="BE79" s="58">
        <f t="shared" si="143"/>
        <v>213.95857982699999</v>
      </c>
      <c r="BF79" s="58">
        <f t="shared" si="143"/>
        <v>173.62310365161295</v>
      </c>
      <c r="BG79" s="58">
        <f t="shared" si="143"/>
        <v>809.08524561387105</v>
      </c>
      <c r="BH79" s="58">
        <f t="shared" si="143"/>
        <v>642.62779109666667</v>
      </c>
      <c r="BI79" s="58">
        <f>BI37*80%</f>
        <v>259.36287185341934</v>
      </c>
      <c r="BJ79" s="58">
        <f>BJ37*80%</f>
        <v>0</v>
      </c>
      <c r="BK79" s="58">
        <f>BK37*80%</f>
        <v>0.73789616154838722</v>
      </c>
      <c r="BL79" s="58">
        <f>ROUND(BL37*80%,0)</f>
        <v>748</v>
      </c>
      <c r="BM79" s="58">
        <f>ROUND(BM37*80%,0)</f>
        <v>887</v>
      </c>
      <c r="BN79" s="58">
        <f>ROUND(BN37*80%,0)</f>
        <v>872</v>
      </c>
      <c r="BO79" s="58">
        <f t="shared" ref="BO79:BW79" si="144">BO37*80%</f>
        <v>1191.6581775453333</v>
      </c>
      <c r="BP79" s="58">
        <f t="shared" si="144"/>
        <v>1524.7549815008385</v>
      </c>
      <c r="BQ79" s="58">
        <f t="shared" si="144"/>
        <v>1483.7923446096001</v>
      </c>
      <c r="BR79" s="58">
        <f t="shared" si="144"/>
        <v>1390.4331898485161</v>
      </c>
      <c r="BS79" s="58">
        <f t="shared" si="144"/>
        <v>1466.6825680869679</v>
      </c>
      <c r="BT79" s="58">
        <f t="shared" si="144"/>
        <v>1259.3813165925333</v>
      </c>
      <c r="BU79" s="58">
        <f t="shared" si="144"/>
        <v>1240.1323770415484</v>
      </c>
      <c r="BV79" s="58">
        <f t="shared" si="144"/>
        <v>856.03140002133341</v>
      </c>
      <c r="BW79" s="58">
        <f t="shared" si="144"/>
        <v>1292.7208697602582</v>
      </c>
      <c r="BX79" s="58">
        <f t="shared" ref="BX79:BY79" si="145">BX37*80%</f>
        <v>1129.6850989360003</v>
      </c>
      <c r="BY79" s="58">
        <f t="shared" si="145"/>
        <v>1189.3734190385715</v>
      </c>
      <c r="BZ79" s="58">
        <f t="shared" ref="BZ79" si="146">BZ37*80%</f>
        <v>927.49549871071451</v>
      </c>
    </row>
    <row r="80" spans="1:78" s="56" customFormat="1">
      <c r="A80"/>
      <c r="B80"/>
      <c r="C80" s="57" t="str">
        <f>IF(Sumário!$A$1=FALSE,'PT-ENG'!W90,'PT-ENG'!X90)</f>
        <v>Papa-Terra 62,5%</v>
      </c>
      <c r="D80" s="58">
        <v>0</v>
      </c>
      <c r="E80" s="58">
        <v>0</v>
      </c>
      <c r="F80" s="58">
        <v>0</v>
      </c>
      <c r="G80" s="58">
        <v>0</v>
      </c>
      <c r="H80" s="58">
        <v>0</v>
      </c>
      <c r="I80" s="58">
        <v>0</v>
      </c>
      <c r="J80" s="58">
        <v>0</v>
      </c>
      <c r="K80" s="58">
        <v>0</v>
      </c>
      <c r="L80" s="58">
        <v>0</v>
      </c>
      <c r="M80" s="58">
        <v>0</v>
      </c>
      <c r="N80" s="58">
        <v>0</v>
      </c>
      <c r="O80" s="58">
        <v>0</v>
      </c>
      <c r="P80" s="58">
        <v>0</v>
      </c>
      <c r="Q80" s="58">
        <v>0</v>
      </c>
      <c r="R80" s="58">
        <v>0</v>
      </c>
      <c r="S80" s="58">
        <v>0</v>
      </c>
      <c r="T80" s="58">
        <v>0</v>
      </c>
      <c r="U80" s="58">
        <v>0</v>
      </c>
      <c r="V80" s="58">
        <v>0</v>
      </c>
      <c r="W80" s="58">
        <v>0</v>
      </c>
      <c r="X80" s="58">
        <v>0</v>
      </c>
      <c r="Y80" s="58">
        <v>0</v>
      </c>
      <c r="Z80" s="58">
        <v>0</v>
      </c>
      <c r="AA80" s="58">
        <v>0</v>
      </c>
      <c r="AB80" s="58">
        <v>0</v>
      </c>
      <c r="AC80" s="58">
        <v>0</v>
      </c>
      <c r="AD80" s="58">
        <v>0</v>
      </c>
      <c r="AE80" s="58">
        <v>0</v>
      </c>
      <c r="AF80" s="58">
        <v>0</v>
      </c>
      <c r="AG80" s="58">
        <v>0</v>
      </c>
      <c r="AH80" s="58">
        <v>0</v>
      </c>
      <c r="AI80" s="58">
        <v>0</v>
      </c>
      <c r="AJ80" s="58">
        <v>0</v>
      </c>
      <c r="AK80" s="58">
        <v>0</v>
      </c>
      <c r="AL80" s="58">
        <v>0</v>
      </c>
      <c r="AM80" s="58">
        <f>62.5%*461.42*9/31</f>
        <v>83.725403225806446</v>
      </c>
      <c r="AN80" s="58">
        <f t="shared" ref="AN80:BK80" si="147">62.5%*AN38</f>
        <v>255.94061159455646</v>
      </c>
      <c r="AO80" s="58">
        <f t="shared" si="147"/>
        <v>236.25438944040178</v>
      </c>
      <c r="AP80" s="58">
        <f t="shared" si="147"/>
        <v>60.006309128225801</v>
      </c>
      <c r="AQ80" s="58">
        <f t="shared" si="147"/>
        <v>324.98059270291668</v>
      </c>
      <c r="AR80" s="58">
        <f t="shared" si="147"/>
        <v>131.40478299758064</v>
      </c>
      <c r="AS80" s="58">
        <f t="shared" si="147"/>
        <v>238.06236350145835</v>
      </c>
      <c r="AT80" s="58">
        <f t="shared" si="147"/>
        <v>262.89288061552418</v>
      </c>
      <c r="AU80" s="58">
        <f t="shared" si="147"/>
        <v>136.45134103709677</v>
      </c>
      <c r="AV80" s="58">
        <f t="shared" si="147"/>
        <v>325.96861702375003</v>
      </c>
      <c r="AW80" s="58">
        <f t="shared" si="147"/>
        <v>364.57767730967737</v>
      </c>
      <c r="AX80" s="58">
        <f t="shared" si="147"/>
        <v>308.04645861729159</v>
      </c>
      <c r="AY80" s="58">
        <f t="shared" si="147"/>
        <v>448.38787383145166</v>
      </c>
      <c r="AZ80" s="58">
        <f t="shared" si="147"/>
        <v>463.00039593044357</v>
      </c>
      <c r="BA80" s="58">
        <f t="shared" si="147"/>
        <v>289.32027994374999</v>
      </c>
      <c r="BB80" s="58">
        <f t="shared" si="147"/>
        <v>355.22475520181456</v>
      </c>
      <c r="BC80" s="58">
        <f t="shared" si="147"/>
        <v>327.11283829291659</v>
      </c>
      <c r="BD80" s="58">
        <f t="shared" si="147"/>
        <v>332.57027986149194</v>
      </c>
      <c r="BE80" s="58">
        <f t="shared" si="147"/>
        <v>388.55851633374994</v>
      </c>
      <c r="BF80" s="58">
        <f t="shared" si="147"/>
        <v>410.30028444637094</v>
      </c>
      <c r="BG80" s="58">
        <f t="shared" si="147"/>
        <v>21.18550035967742</v>
      </c>
      <c r="BH80" s="58">
        <f t="shared" si="147"/>
        <v>57.810692011666653</v>
      </c>
      <c r="BI80" s="58">
        <f t="shared" si="147"/>
        <v>0</v>
      </c>
      <c r="BJ80" s="58">
        <f t="shared" si="147"/>
        <v>0</v>
      </c>
      <c r="BK80" s="58">
        <f t="shared" si="147"/>
        <v>14.011693071169356</v>
      </c>
      <c r="BL80" s="58">
        <f>ROUND(62.5%*BL38,0)</f>
        <v>433</v>
      </c>
      <c r="BM80" s="58">
        <f>ROUND(62.5%*BM38,0)</f>
        <v>410</v>
      </c>
      <c r="BN80" s="58">
        <f>ROUND(62.5%*BN38,0)</f>
        <v>320</v>
      </c>
      <c r="BO80" s="58">
        <f t="shared" ref="BO80:BW80" si="148">62.5%*BO38</f>
        <v>523.92230357000005</v>
      </c>
      <c r="BP80" s="58">
        <f t="shared" si="148"/>
        <v>504.49153909489161</v>
      </c>
      <c r="BQ80" s="58">
        <f t="shared" si="148"/>
        <v>479.58241901270839</v>
      </c>
      <c r="BR80" s="58">
        <f t="shared" si="148"/>
        <v>443.62106016411298</v>
      </c>
      <c r="BS80" s="58">
        <f t="shared" si="148"/>
        <v>444.15315780040316</v>
      </c>
      <c r="BT80" s="58">
        <f t="shared" si="148"/>
        <v>482.30001004583335</v>
      </c>
      <c r="BU80" s="58">
        <f t="shared" si="148"/>
        <v>497.52625359233878</v>
      </c>
      <c r="BV80" s="58">
        <f t="shared" si="148"/>
        <v>303.69757915312505</v>
      </c>
      <c r="BW80" s="58">
        <f t="shared" si="148"/>
        <v>499.49283370282262</v>
      </c>
      <c r="BX80" s="58">
        <f t="shared" ref="BX80:BY80" si="149">62.5%*BX38</f>
        <v>529.42167720524196</v>
      </c>
      <c r="BY80" s="58">
        <f t="shared" si="149"/>
        <v>486.1646864580357</v>
      </c>
      <c r="BZ80" s="58">
        <f t="shared" ref="BZ80" si="150">62.5%*BZ38</f>
        <v>457.51499733411663</v>
      </c>
    </row>
    <row r="81" spans="1:78" s="56" customFormat="1">
      <c r="A81"/>
      <c r="B81"/>
      <c r="C81" s="57" t="str">
        <f>IF(Sumário!$A$1=FALSE,'PT-ENG'!W91,'PT-ENG'!X91)</f>
        <v>Parque das Conchas 23%</v>
      </c>
      <c r="D81" s="58">
        <v>0</v>
      </c>
      <c r="E81" s="58">
        <v>0</v>
      </c>
      <c r="F81" s="58">
        <v>0</v>
      </c>
      <c r="G81" s="58">
        <v>0</v>
      </c>
      <c r="H81" s="58">
        <v>0</v>
      </c>
      <c r="I81" s="58">
        <v>0</v>
      </c>
      <c r="J81" s="58">
        <v>0</v>
      </c>
      <c r="K81" s="58">
        <v>0</v>
      </c>
      <c r="L81" s="58">
        <v>0</v>
      </c>
      <c r="M81" s="58">
        <v>0</v>
      </c>
      <c r="N81" s="58">
        <v>0</v>
      </c>
      <c r="O81" s="58">
        <v>0</v>
      </c>
      <c r="P81" s="58">
        <v>0</v>
      </c>
      <c r="Q81" s="58">
        <v>0</v>
      </c>
      <c r="R81" s="58">
        <v>0</v>
      </c>
      <c r="S81" s="58">
        <v>0</v>
      </c>
      <c r="T81" s="58">
        <v>0</v>
      </c>
      <c r="U81" s="58">
        <v>0</v>
      </c>
      <c r="V81" s="58">
        <v>0</v>
      </c>
      <c r="W81" s="58">
        <v>0</v>
      </c>
      <c r="X81" s="58">
        <v>0</v>
      </c>
      <c r="Y81" s="58">
        <v>0</v>
      </c>
      <c r="Z81" s="58">
        <v>0</v>
      </c>
      <c r="AA81" s="58">
        <v>0</v>
      </c>
      <c r="AB81" s="58">
        <v>0</v>
      </c>
      <c r="AC81" s="58">
        <v>0</v>
      </c>
      <c r="AD81" s="58">
        <v>0</v>
      </c>
      <c r="AE81" s="58">
        <v>0</v>
      </c>
      <c r="AF81" s="58">
        <v>0</v>
      </c>
      <c r="AG81" s="58">
        <v>0</v>
      </c>
      <c r="AH81" s="58">
        <v>0</v>
      </c>
      <c r="AI81" s="58">
        <v>0</v>
      </c>
      <c r="AJ81" s="58">
        <v>0</v>
      </c>
      <c r="AK81" s="58">
        <v>0</v>
      </c>
      <c r="AL81" s="58">
        <v>0</v>
      </c>
      <c r="AM81" s="58">
        <v>0</v>
      </c>
      <c r="AN81" s="58">
        <v>0</v>
      </c>
      <c r="AO81" s="58">
        <v>0</v>
      </c>
      <c r="AP81" s="58">
        <v>0</v>
      </c>
      <c r="AQ81" s="58">
        <v>0</v>
      </c>
      <c r="AR81" s="58">
        <v>0</v>
      </c>
      <c r="AS81" s="58">
        <v>0</v>
      </c>
      <c r="AT81" s="58">
        <v>0</v>
      </c>
      <c r="AU81" s="58">
        <v>0</v>
      </c>
      <c r="AV81" s="58">
        <v>0</v>
      </c>
      <c r="AW81" s="58">
        <v>0</v>
      </c>
      <c r="AX81" s="58">
        <v>0</v>
      </c>
      <c r="AY81" s="58">
        <v>0</v>
      </c>
      <c r="AZ81" s="58">
        <v>0</v>
      </c>
      <c r="BA81" s="58">
        <v>0</v>
      </c>
      <c r="BB81" s="58">
        <v>0</v>
      </c>
      <c r="BC81" s="58">
        <v>0</v>
      </c>
      <c r="BD81" s="58">
        <v>0</v>
      </c>
      <c r="BE81" s="58">
        <v>0</v>
      </c>
      <c r="BF81" s="58">
        <v>0</v>
      </c>
      <c r="BG81" s="58">
        <v>0</v>
      </c>
      <c r="BH81" s="58">
        <v>0</v>
      </c>
      <c r="BI81" s="58">
        <v>0</v>
      </c>
      <c r="BJ81" s="58">
        <v>0</v>
      </c>
      <c r="BK81" s="58">
        <v>15</v>
      </c>
      <c r="BL81" s="58">
        <f>ROUND(BL39*23%,0)</f>
        <v>440</v>
      </c>
      <c r="BM81" s="58">
        <f>ROUND(BM39*23%,0)</f>
        <v>345</v>
      </c>
      <c r="BN81" s="58">
        <f>ROUND(BN39*23%,0)</f>
        <v>424</v>
      </c>
      <c r="BO81" s="58">
        <f t="shared" ref="BO81:BW81" si="151">BO39*23%</f>
        <v>471.48139427680667</v>
      </c>
      <c r="BP81" s="58">
        <f t="shared" si="151"/>
        <v>508.30563322537938</v>
      </c>
      <c r="BQ81" s="58">
        <f t="shared" si="151"/>
        <v>739.80151461935998</v>
      </c>
      <c r="BR81" s="58">
        <f t="shared" si="151"/>
        <v>632.70731271771945</v>
      </c>
      <c r="BS81" s="58">
        <f t="shared" si="151"/>
        <v>611.34523913060332</v>
      </c>
      <c r="BT81" s="58">
        <f t="shared" si="151"/>
        <v>707.23819752201666</v>
      </c>
      <c r="BU81" s="58">
        <f t="shared" si="151"/>
        <v>768.24981476026448</v>
      </c>
      <c r="BV81" s="58">
        <f t="shared" si="151"/>
        <v>453.72306130991001</v>
      </c>
      <c r="BW81" s="58">
        <f t="shared" si="151"/>
        <v>42.149964622129026</v>
      </c>
      <c r="BX81" s="58">
        <f t="shared" ref="BX81" si="152">BX39*23%</f>
        <v>100.14954233339031</v>
      </c>
      <c r="BY81" s="58">
        <v>509.30847365429298</v>
      </c>
      <c r="BZ81" s="58">
        <v>709.24508329896764</v>
      </c>
    </row>
    <row r="82" spans="1:78" s="56" customFormat="1">
      <c r="A82"/>
      <c r="B82"/>
      <c r="C82" s="57" t="str">
        <f>IF(Sumário!$A$1=FALSE,'PT-ENG'!W92,'PT-ENG'!X92)</f>
        <v>Peroá 100%</v>
      </c>
      <c r="D82" s="58">
        <v>0</v>
      </c>
      <c r="E82" s="58">
        <v>0</v>
      </c>
      <c r="F82" s="58">
        <v>0</v>
      </c>
      <c r="G82" s="58">
        <v>0</v>
      </c>
      <c r="H82" s="58">
        <v>0</v>
      </c>
      <c r="I82" s="58">
        <v>0</v>
      </c>
      <c r="J82" s="58">
        <v>0</v>
      </c>
      <c r="K82" s="58">
        <v>0</v>
      </c>
      <c r="L82" s="58">
        <v>0</v>
      </c>
      <c r="M82" s="58">
        <v>0</v>
      </c>
      <c r="N82" s="58">
        <v>0</v>
      </c>
      <c r="O82" s="58">
        <v>0</v>
      </c>
      <c r="P82" s="58">
        <v>0</v>
      </c>
      <c r="Q82" s="58">
        <v>0</v>
      </c>
      <c r="R82" s="58">
        <v>0</v>
      </c>
      <c r="S82" s="58">
        <v>0</v>
      </c>
      <c r="T82" s="58">
        <v>0</v>
      </c>
      <c r="U82" s="58">
        <v>0</v>
      </c>
      <c r="V82" s="58">
        <v>0</v>
      </c>
      <c r="W82" s="58">
        <v>0</v>
      </c>
      <c r="X82" s="58">
        <v>0</v>
      </c>
      <c r="Y82" s="58">
        <v>0</v>
      </c>
      <c r="Z82" s="58">
        <v>0</v>
      </c>
      <c r="AA82" s="58">
        <v>0</v>
      </c>
      <c r="AB82" s="58">
        <v>0</v>
      </c>
      <c r="AC82" s="58">
        <v>0</v>
      </c>
      <c r="AD82" s="58">
        <v>0</v>
      </c>
      <c r="AE82" s="58">
        <v>0</v>
      </c>
      <c r="AF82" s="58">
        <v>0</v>
      </c>
      <c r="AG82" s="58">
        <v>0</v>
      </c>
      <c r="AH82" s="58">
        <v>0</v>
      </c>
      <c r="AI82" s="58">
        <f>85%*AI40</f>
        <v>3114.599397893066</v>
      </c>
      <c r="AJ82" s="58">
        <f t="shared" ref="AJ82:BW82" si="153">AJ40</f>
        <v>3092.9137240644668</v>
      </c>
      <c r="AK82" s="58">
        <f t="shared" si="153"/>
        <v>2413.0561864209676</v>
      </c>
      <c r="AL82" s="58">
        <f t="shared" si="153"/>
        <v>2716.0397563186662</v>
      </c>
      <c r="AM82" s="58">
        <f t="shared" si="153"/>
        <v>3348.8082634770967</v>
      </c>
      <c r="AN82" s="58">
        <f t="shared" si="153"/>
        <v>2782.0478900709677</v>
      </c>
      <c r="AO82" s="58">
        <f t="shared" si="153"/>
        <v>2786.1800633585713</v>
      </c>
      <c r="AP82" s="58">
        <f t="shared" si="153"/>
        <v>2792.8444503845162</v>
      </c>
      <c r="AQ82" s="58">
        <f t="shared" si="153"/>
        <v>3104.9982521533329</v>
      </c>
      <c r="AR82" s="58">
        <f t="shared" si="153"/>
        <v>4081.7701705290319</v>
      </c>
      <c r="AS82" s="58">
        <f t="shared" si="153"/>
        <v>3525.5915570433331</v>
      </c>
      <c r="AT82" s="58">
        <f t="shared" si="153"/>
        <v>3978.9459798258067</v>
      </c>
      <c r="AU82" s="58">
        <f t="shared" si="153"/>
        <v>3458.8456488677421</v>
      </c>
      <c r="AV82" s="58">
        <f t="shared" si="153"/>
        <v>3263.4947550226666</v>
      </c>
      <c r="AW82" s="58">
        <f t="shared" si="153"/>
        <v>3286.1092055290324</v>
      </c>
      <c r="AX82" s="58">
        <f t="shared" si="153"/>
        <v>3355.2949512933333</v>
      </c>
      <c r="AY82" s="58">
        <f t="shared" si="153"/>
        <v>3297.2847776193548</v>
      </c>
      <c r="AZ82" s="58">
        <f t="shared" si="153"/>
        <v>3308.9432448000002</v>
      </c>
      <c r="BA82" s="58">
        <f t="shared" si="153"/>
        <v>3277.5505862</v>
      </c>
      <c r="BB82" s="58">
        <f t="shared" si="153"/>
        <v>3235.6223209387099</v>
      </c>
      <c r="BC82" s="58">
        <f t="shared" si="153"/>
        <v>2989.8381208633332</v>
      </c>
      <c r="BD82" s="58">
        <f t="shared" si="153"/>
        <v>2512.1460560580645</v>
      </c>
      <c r="BE82" s="58">
        <f t="shared" si="153"/>
        <v>2984.946745286667</v>
      </c>
      <c r="BF82" s="58">
        <f t="shared" si="153"/>
        <v>2566.7860413222579</v>
      </c>
      <c r="BG82" s="58">
        <f t="shared" si="153"/>
        <v>2753.5327320903225</v>
      </c>
      <c r="BH82" s="58">
        <f t="shared" si="153"/>
        <v>2257.5113493566669</v>
      </c>
      <c r="BI82" s="58">
        <f t="shared" si="153"/>
        <v>2953.692747029032</v>
      </c>
      <c r="BJ82" s="58">
        <f t="shared" si="153"/>
        <v>930.97993734000011</v>
      </c>
      <c r="BK82" s="58">
        <f t="shared" si="153"/>
        <v>2720.1015803519358</v>
      </c>
      <c r="BL82" s="58">
        <f t="shared" si="153"/>
        <v>2703.3583090290322</v>
      </c>
      <c r="BM82" s="58">
        <f t="shared" si="153"/>
        <v>2581.5813048653572</v>
      </c>
      <c r="BN82" s="58">
        <f t="shared" si="153"/>
        <v>2419.7080441728926</v>
      </c>
      <c r="BO82" s="58">
        <f t="shared" si="153"/>
        <v>2347.7198043766666</v>
      </c>
      <c r="BP82" s="58">
        <f t="shared" si="153"/>
        <v>2319.0143965516127</v>
      </c>
      <c r="BQ82" s="58">
        <f t="shared" si="153"/>
        <v>2386.5006762333333</v>
      </c>
      <c r="BR82" s="58">
        <f t="shared" si="153"/>
        <v>2274.3343481835882</v>
      </c>
      <c r="BS82" s="58">
        <f t="shared" si="153"/>
        <v>2226.5521605806452</v>
      </c>
      <c r="BT82" s="58">
        <f t="shared" si="153"/>
        <v>2166.4726394166664</v>
      </c>
      <c r="BU82" s="58">
        <f t="shared" si="153"/>
        <v>2165.8636099645159</v>
      </c>
      <c r="BV82" s="58">
        <f t="shared" si="153"/>
        <v>2109.7511328366668</v>
      </c>
      <c r="BW82" s="58">
        <f t="shared" si="153"/>
        <v>2045.7120071967743</v>
      </c>
      <c r="BX82" s="58">
        <f t="shared" ref="BX82:BY82" si="154">BX40</f>
        <v>1976.3029393612906</v>
      </c>
      <c r="BY82" s="58">
        <f t="shared" si="154"/>
        <v>2193.8677571142857</v>
      </c>
      <c r="BZ82" s="58">
        <f t="shared" ref="BZ82" si="155">BZ40</f>
        <v>2171.0145273766893</v>
      </c>
    </row>
    <row r="83" spans="1:78" s="56" customFormat="1">
      <c r="A83"/>
      <c r="B83"/>
      <c r="C83" s="57" t="str">
        <f>IF(Sumário!$A$1=FALSE,'PT-ENG'!W93,'PT-ENG'!X93)</f>
        <v>Manati 45%</v>
      </c>
      <c r="D83" s="58">
        <f t="shared" ref="D83:AI83" si="156">45%*D41</f>
        <v>10016.353005924193</v>
      </c>
      <c r="E83" s="58">
        <f t="shared" si="156"/>
        <v>6985.4063777100018</v>
      </c>
      <c r="F83" s="58">
        <f t="shared" si="156"/>
        <v>5.6519725417258071</v>
      </c>
      <c r="G83" s="58">
        <f t="shared" si="156"/>
        <v>14.97751571535</v>
      </c>
      <c r="H83" s="58">
        <f t="shared" si="156"/>
        <v>1859.720195077258</v>
      </c>
      <c r="I83" s="58">
        <f t="shared" si="156"/>
        <v>7674.3000193934977</v>
      </c>
      <c r="J83" s="58">
        <f t="shared" si="156"/>
        <v>6549.65219595484</v>
      </c>
      <c r="K83" s="58">
        <f t="shared" si="156"/>
        <v>7064.8844168700016</v>
      </c>
      <c r="L83" s="58">
        <f t="shared" si="156"/>
        <v>9881.9487951449992</v>
      </c>
      <c r="M83" s="58">
        <f t="shared" si="156"/>
        <v>9869.4818844822566</v>
      </c>
      <c r="N83" s="58">
        <f t="shared" si="156"/>
        <v>10484.119480019999</v>
      </c>
      <c r="O83" s="58">
        <f t="shared" si="156"/>
        <v>10494.263929064517</v>
      </c>
      <c r="P83" s="58">
        <f t="shared" si="156"/>
        <v>9713.1243092806435</v>
      </c>
      <c r="Q83" s="58">
        <f t="shared" si="156"/>
        <v>8128.7866843039264</v>
      </c>
      <c r="R83" s="58">
        <f t="shared" si="156"/>
        <v>10299.038371519357</v>
      </c>
      <c r="S83" s="58">
        <f t="shared" si="156"/>
        <v>8918.3719174800008</v>
      </c>
      <c r="T83" s="58">
        <f t="shared" si="156"/>
        <v>10369.050043732257</v>
      </c>
      <c r="U83" s="58">
        <f t="shared" si="156"/>
        <v>10291.113515265</v>
      </c>
      <c r="V83" s="58">
        <f t="shared" si="156"/>
        <v>8949.6400847182267</v>
      </c>
      <c r="W83" s="58">
        <f t="shared" si="156"/>
        <v>8773.627563406455</v>
      </c>
      <c r="X83" s="58">
        <f t="shared" si="156"/>
        <v>7837.9460945400006</v>
      </c>
      <c r="Y83" s="58">
        <f t="shared" si="156"/>
        <v>9189.3971927177408</v>
      </c>
      <c r="Z83" s="58">
        <f t="shared" si="156"/>
        <v>9692.6601081000008</v>
      </c>
      <c r="AA83" s="58">
        <f t="shared" si="156"/>
        <v>7087.1743875759703</v>
      </c>
      <c r="AB83" s="58">
        <f t="shared" si="156"/>
        <v>9107.497779604837</v>
      </c>
      <c r="AC83" s="58">
        <f t="shared" si="156"/>
        <v>8524.0631669898194</v>
      </c>
      <c r="AD83" s="58">
        <f t="shared" si="156"/>
        <v>8187.5811108120952</v>
      </c>
      <c r="AE83" s="58">
        <f t="shared" si="156"/>
        <v>8491.7595789104998</v>
      </c>
      <c r="AF83" s="58">
        <f t="shared" si="156"/>
        <v>8539.1131134904826</v>
      </c>
      <c r="AG83" s="58">
        <f t="shared" si="156"/>
        <v>7043.1515508675011</v>
      </c>
      <c r="AH83" s="58">
        <f t="shared" si="156"/>
        <v>8200.4476273069358</v>
      </c>
      <c r="AI83" s="58">
        <f t="shared" si="156"/>
        <v>7246.9805032829036</v>
      </c>
      <c r="AJ83" s="58">
        <f t="shared" ref="AJ83:BK83" si="157">45%*AJ41</f>
        <v>4818.1976208630003</v>
      </c>
      <c r="AK83" s="58">
        <f t="shared" si="157"/>
        <v>5511.8140678335476</v>
      </c>
      <c r="AL83" s="58">
        <f t="shared" si="157"/>
        <v>4895.7255044325002</v>
      </c>
      <c r="AM83" s="58">
        <f t="shared" si="157"/>
        <v>5675.3499394219352</v>
      </c>
      <c r="AN83" s="58">
        <f t="shared" si="157"/>
        <v>3677.5173862248394</v>
      </c>
      <c r="AO83" s="58">
        <f t="shared" si="157"/>
        <v>5082.2326353230355</v>
      </c>
      <c r="AP83" s="58">
        <f t="shared" si="157"/>
        <v>5740.855774358226</v>
      </c>
      <c r="AQ83" s="58">
        <f t="shared" si="157"/>
        <v>5671.7562869130006</v>
      </c>
      <c r="AR83" s="58">
        <f t="shared" si="157"/>
        <v>6396.3532944870967</v>
      </c>
      <c r="AS83" s="58">
        <f t="shared" si="157"/>
        <v>5125.1513560305011</v>
      </c>
      <c r="AT83" s="58">
        <f t="shared" si="157"/>
        <v>4909.462601645324</v>
      </c>
      <c r="AU83" s="58">
        <f t="shared" si="157"/>
        <v>4732.2996537948384</v>
      </c>
      <c r="AV83" s="58">
        <f t="shared" si="157"/>
        <v>1329.2409573345001</v>
      </c>
      <c r="AW83" s="58">
        <f t="shared" si="157"/>
        <v>5390.0304622679041</v>
      </c>
      <c r="AX83" s="58">
        <f t="shared" si="157"/>
        <v>4992.8889168599999</v>
      </c>
      <c r="AY83" s="58">
        <f t="shared" si="157"/>
        <v>5278.9229975888711</v>
      </c>
      <c r="AZ83" s="58">
        <f t="shared" si="157"/>
        <v>4290.7504266101623</v>
      </c>
      <c r="BA83" s="58">
        <f t="shared" si="157"/>
        <v>5481.2616480899997</v>
      </c>
      <c r="BB83" s="58">
        <f t="shared" si="157"/>
        <v>3015.6167380674192</v>
      </c>
      <c r="BC83" s="58">
        <f t="shared" si="157"/>
        <v>0</v>
      </c>
      <c r="BD83" s="58">
        <f t="shared" si="157"/>
        <v>0</v>
      </c>
      <c r="BE83" s="58">
        <f t="shared" si="157"/>
        <v>0</v>
      </c>
      <c r="BF83" s="58">
        <f t="shared" si="157"/>
        <v>0</v>
      </c>
      <c r="BG83" s="58">
        <f t="shared" si="157"/>
        <v>0</v>
      </c>
      <c r="BH83" s="58">
        <f t="shared" si="157"/>
        <v>0</v>
      </c>
      <c r="BI83" s="58">
        <f t="shared" si="157"/>
        <v>0</v>
      </c>
      <c r="BJ83" s="58">
        <f t="shared" si="157"/>
        <v>0</v>
      </c>
      <c r="BK83" s="58">
        <f t="shared" si="157"/>
        <v>0</v>
      </c>
      <c r="BL83" s="58">
        <f>ROUND(45%*BL41,0)</f>
        <v>0</v>
      </c>
      <c r="BM83" s="58">
        <f>ROUND(45%*BM41,0)</f>
        <v>0</v>
      </c>
      <c r="BN83" s="58">
        <f>ROUND(45%*BN41,0)</f>
        <v>0</v>
      </c>
      <c r="BO83" s="58">
        <f t="shared" ref="BO83:BW83" si="158">45%*BO41</f>
        <v>0</v>
      </c>
      <c r="BP83" s="58">
        <f t="shared" si="158"/>
        <v>1135.5385584396774</v>
      </c>
      <c r="BQ83" s="58">
        <f t="shared" si="158"/>
        <v>2161.6865238103501</v>
      </c>
      <c r="BR83" s="58">
        <f t="shared" si="158"/>
        <v>3842.4079573716767</v>
      </c>
      <c r="BS83" s="58">
        <f t="shared" si="158"/>
        <v>5057.0121095303239</v>
      </c>
      <c r="BT83" s="58">
        <f t="shared" si="158"/>
        <v>5354.4885213075013</v>
      </c>
      <c r="BU83" s="58">
        <f t="shared" si="158"/>
        <v>4370.1581619261287</v>
      </c>
      <c r="BV83" s="58">
        <f t="shared" si="158"/>
        <v>5788.901482239</v>
      </c>
      <c r="BW83" s="58">
        <f t="shared" si="158"/>
        <v>2821.6511714932262</v>
      </c>
      <c r="BX83" s="58">
        <f t="shared" ref="BX83:BY83" si="159">45%*BX41</f>
        <v>3165.5739243512908</v>
      </c>
      <c r="BY83" s="58">
        <f t="shared" si="159"/>
        <v>4624.4403832307153</v>
      </c>
      <c r="BZ83" s="58">
        <f t="shared" ref="BZ83" si="160">45%*BZ41</f>
        <v>4396.3921276461288</v>
      </c>
    </row>
    <row r="84" spans="1:78" s="56" customFormat="1">
      <c r="A84"/>
      <c r="B84"/>
      <c r="C84" s="57" t="str">
        <f>IF(Sumário!$A$1=FALSE,'PT-ENG'!W94,'PT-ENG'!X94)</f>
        <v>Pescada 35%</v>
      </c>
      <c r="D84" s="58">
        <f t="shared" ref="D84:AI84" si="161">35%*D42</f>
        <v>424.77099669199993</v>
      </c>
      <c r="E84" s="58">
        <f t="shared" si="161"/>
        <v>407.02675947850003</v>
      </c>
      <c r="F84" s="58">
        <f t="shared" si="161"/>
        <v>402.10184174672582</v>
      </c>
      <c r="G84" s="58">
        <f t="shared" si="161"/>
        <v>392.08213079384996</v>
      </c>
      <c r="H84" s="58">
        <f t="shared" si="161"/>
        <v>444.2303905802903</v>
      </c>
      <c r="I84" s="58">
        <f t="shared" si="161"/>
        <v>483.31467171201666</v>
      </c>
      <c r="J84" s="58">
        <f t="shared" si="161"/>
        <v>494.1848934783871</v>
      </c>
      <c r="K84" s="58">
        <f t="shared" si="161"/>
        <v>486.09945431679029</v>
      </c>
      <c r="L84" s="58">
        <f t="shared" si="161"/>
        <v>404.59346442328336</v>
      </c>
      <c r="M84" s="58">
        <f t="shared" si="161"/>
        <v>384.98470208845163</v>
      </c>
      <c r="N84" s="58">
        <f t="shared" si="161"/>
        <v>445.8322577487333</v>
      </c>
      <c r="O84" s="58">
        <f t="shared" si="161"/>
        <v>427.92991173653229</v>
      </c>
      <c r="P84" s="58">
        <f t="shared" si="161"/>
        <v>427.2062082269033</v>
      </c>
      <c r="Q84" s="58">
        <f t="shared" si="161"/>
        <v>387.267454208625</v>
      </c>
      <c r="R84" s="58">
        <f t="shared" si="161"/>
        <v>354.43008336016129</v>
      </c>
      <c r="S84" s="58">
        <f t="shared" si="161"/>
        <v>342.96858969555007</v>
      </c>
      <c r="T84" s="58">
        <f t="shared" si="161"/>
        <v>327.55306581459678</v>
      </c>
      <c r="U84" s="58">
        <f t="shared" si="161"/>
        <v>367.88397376184992</v>
      </c>
      <c r="V84" s="58">
        <f t="shared" si="161"/>
        <v>360.95768875758068</v>
      </c>
      <c r="W84" s="58">
        <f t="shared" si="161"/>
        <v>343.77074235316127</v>
      </c>
      <c r="X84" s="58">
        <f t="shared" si="161"/>
        <v>304.75596024031665</v>
      </c>
      <c r="Y84" s="58">
        <f t="shared" si="161"/>
        <v>258.40466900970807</v>
      </c>
      <c r="Z84" s="58">
        <f t="shared" si="161"/>
        <v>356.5682680187133</v>
      </c>
      <c r="AA84" s="58">
        <f t="shared" si="161"/>
        <v>337.35874772148384</v>
      </c>
      <c r="AB84" s="58">
        <f t="shared" si="161"/>
        <v>375.28418479027903</v>
      </c>
      <c r="AC84" s="58">
        <f t="shared" si="161"/>
        <v>356.04486881767502</v>
      </c>
      <c r="AD84" s="58">
        <f t="shared" si="161"/>
        <v>325.50980886227097</v>
      </c>
      <c r="AE84" s="58">
        <f t="shared" si="161"/>
        <v>307.2001458123616</v>
      </c>
      <c r="AF84" s="58">
        <f t="shared" si="161"/>
        <v>316.86855745171289</v>
      </c>
      <c r="AG84" s="58">
        <f t="shared" si="161"/>
        <v>334.94283092271166</v>
      </c>
      <c r="AH84" s="58">
        <f t="shared" si="161"/>
        <v>339.14558738084844</v>
      </c>
      <c r="AI84" s="58">
        <f t="shared" si="161"/>
        <v>311.24392326480643</v>
      </c>
      <c r="AJ84" s="58">
        <f t="shared" ref="AJ84:BK84" si="162">35%*AJ42</f>
        <v>303.90459252474994</v>
      </c>
      <c r="AK84" s="58">
        <f t="shared" si="162"/>
        <v>285.47723066125968</v>
      </c>
      <c r="AL84" s="58">
        <f t="shared" si="162"/>
        <v>289.14447989884331</v>
      </c>
      <c r="AM84" s="58">
        <f t="shared" si="162"/>
        <v>306.99156330222257</v>
      </c>
      <c r="AN84" s="58">
        <f t="shared" si="162"/>
        <v>268.75568860293549</v>
      </c>
      <c r="AO84" s="58">
        <f t="shared" si="162"/>
        <v>247.04054312562502</v>
      </c>
      <c r="AP84" s="58">
        <f t="shared" si="162"/>
        <v>283.11045530261293</v>
      </c>
      <c r="AQ84" s="58">
        <f t="shared" si="162"/>
        <v>286.14416085791657</v>
      </c>
      <c r="AR84" s="58">
        <f t="shared" si="162"/>
        <v>339.22037930866128</v>
      </c>
      <c r="AS84" s="58">
        <f t="shared" si="162"/>
        <v>296.8401924232499</v>
      </c>
      <c r="AT84" s="58">
        <f t="shared" si="162"/>
        <v>221.10005039070967</v>
      </c>
      <c r="AU84" s="58">
        <f t="shared" si="162"/>
        <v>211.86489483024195</v>
      </c>
      <c r="AV84" s="58">
        <f t="shared" si="162"/>
        <v>251.99427692693328</v>
      </c>
      <c r="AW84" s="58">
        <f t="shared" si="162"/>
        <v>283.97135782908072</v>
      </c>
      <c r="AX84" s="58">
        <f t="shared" si="162"/>
        <v>26.76480834965</v>
      </c>
      <c r="AY84" s="58">
        <f t="shared" si="162"/>
        <v>203.00000618167738</v>
      </c>
      <c r="AZ84" s="58">
        <f t="shared" si="162"/>
        <v>273.31407622761293</v>
      </c>
      <c r="BA84" s="58">
        <f t="shared" si="162"/>
        <v>306.87702117450004</v>
      </c>
      <c r="BB84" s="58">
        <f t="shared" si="162"/>
        <v>252.85942135537093</v>
      </c>
      <c r="BC84" s="58">
        <f t="shared" si="162"/>
        <v>178.92400267046665</v>
      </c>
      <c r="BD84" s="58">
        <f t="shared" si="162"/>
        <v>208.12828102691935</v>
      </c>
      <c r="BE84" s="58">
        <f t="shared" si="162"/>
        <v>247.68078812703334</v>
      </c>
      <c r="BF84" s="58">
        <f t="shared" si="162"/>
        <v>261.24439750093552</v>
      </c>
      <c r="BG84" s="58">
        <f t="shared" si="162"/>
        <v>230.02984582053227</v>
      </c>
      <c r="BH84" s="58">
        <f t="shared" si="162"/>
        <v>321.78316778941672</v>
      </c>
      <c r="BI84" s="58">
        <f t="shared" si="162"/>
        <v>301.7774041448871</v>
      </c>
      <c r="BJ84" s="58">
        <f t="shared" si="162"/>
        <v>161.40015172376667</v>
      </c>
      <c r="BK84" s="58">
        <f t="shared" si="162"/>
        <v>234.03943737785485</v>
      </c>
      <c r="BL84" s="58">
        <f>ROUND(35%*BL42,0)</f>
        <v>251</v>
      </c>
      <c r="BM84" s="58">
        <f>ROUND(35%*BM42,0)</f>
        <v>297</v>
      </c>
      <c r="BN84" s="58">
        <f>ROUND(35%*BN42,0)</f>
        <v>278</v>
      </c>
      <c r="BO84" s="58">
        <f t="shared" ref="BO84:BW84" si="163">35%*BO42</f>
        <v>255.12339450383331</v>
      </c>
      <c r="BP84" s="58">
        <f t="shared" si="163"/>
        <v>312.27341298898386</v>
      </c>
      <c r="BQ84" s="58">
        <f t="shared" si="163"/>
        <v>297.54773315015001</v>
      </c>
      <c r="BR84" s="58">
        <f t="shared" si="163"/>
        <v>287.00969112899998</v>
      </c>
      <c r="BS84" s="58">
        <f t="shared" si="163"/>
        <v>263.95272881780642</v>
      </c>
      <c r="BT84" s="58">
        <f t="shared" si="163"/>
        <v>273.10162132493326</v>
      </c>
      <c r="BU84" s="58">
        <f t="shared" si="163"/>
        <v>267.42921839820974</v>
      </c>
      <c r="BV84" s="58">
        <f t="shared" si="163"/>
        <v>287.75619722885006</v>
      </c>
      <c r="BW84" s="58">
        <f t="shared" si="163"/>
        <v>265.63277764822578</v>
      </c>
      <c r="BX84" s="58">
        <f t="shared" ref="BX84:BY84" si="164">35%*BX42</f>
        <v>268.59583612524193</v>
      </c>
      <c r="BY84" s="58">
        <f t="shared" si="164"/>
        <v>279.31835421574993</v>
      </c>
      <c r="BZ84" s="58">
        <f t="shared" ref="BZ84" si="165">35%*BZ42</f>
        <v>277.57722865003075</v>
      </c>
    </row>
    <row r="85" spans="1:78" s="60" customFormat="1" ht="15.5">
      <c r="A85" s="35"/>
      <c r="B85" s="35"/>
      <c r="C85" s="208" t="str">
        <f>IF(Sumário!$A$1=FALSE,'PT-ENG'!W95,'PT-ENG'!X95)</f>
        <v>Total Gás | WI Brava (boe/d)</v>
      </c>
      <c r="D85" s="209">
        <f t="shared" ref="D85:BO85" si="166">D69+D78</f>
        <v>11104.905912654902</v>
      </c>
      <c r="E85" s="209">
        <f t="shared" si="166"/>
        <v>8049.8505850885022</v>
      </c>
      <c r="F85" s="209">
        <f t="shared" si="166"/>
        <v>575.85902994474191</v>
      </c>
      <c r="G85" s="209">
        <f t="shared" si="166"/>
        <v>1102.9327758591999</v>
      </c>
      <c r="H85" s="209">
        <f t="shared" si="166"/>
        <v>3030.6017352081799</v>
      </c>
      <c r="I85" s="209">
        <f t="shared" si="166"/>
        <v>9219.8467948182315</v>
      </c>
      <c r="J85" s="209">
        <f t="shared" si="166"/>
        <v>7987.7753183873538</v>
      </c>
      <c r="K85" s="209">
        <f t="shared" si="166"/>
        <v>8334.1006869823377</v>
      </c>
      <c r="L85" s="209">
        <f t="shared" si="166"/>
        <v>11154.524153121756</v>
      </c>
      <c r="M85" s="209">
        <f t="shared" si="166"/>
        <v>11136.735865650851</v>
      </c>
      <c r="N85" s="209">
        <f t="shared" si="166"/>
        <v>11592.975662422587</v>
      </c>
      <c r="O85" s="209">
        <f t="shared" si="166"/>
        <v>11406.816151987488</v>
      </c>
      <c r="P85" s="209">
        <f t="shared" si="166"/>
        <v>10667.257486717943</v>
      </c>
      <c r="Q85" s="209">
        <f t="shared" si="166"/>
        <v>9076.3639495600255</v>
      </c>
      <c r="R85" s="209">
        <f t="shared" si="166"/>
        <v>11418.847263038955</v>
      </c>
      <c r="S85" s="209">
        <f t="shared" si="166"/>
        <v>9971.8932760269399</v>
      </c>
      <c r="T85" s="209">
        <f t="shared" si="166"/>
        <v>11565.516680121256</v>
      </c>
      <c r="U85" s="209">
        <f t="shared" si="166"/>
        <v>11969.084543145595</v>
      </c>
      <c r="V85" s="209">
        <f t="shared" si="166"/>
        <v>10389.967116960717</v>
      </c>
      <c r="W85" s="209">
        <f t="shared" si="166"/>
        <v>10426.958120864414</v>
      </c>
      <c r="X85" s="209">
        <f t="shared" si="166"/>
        <v>9475.9731741192718</v>
      </c>
      <c r="Y85" s="209">
        <f t="shared" si="166"/>
        <v>10765.754526458364</v>
      </c>
      <c r="Z85" s="209">
        <f t="shared" si="166"/>
        <v>11452.009310959113</v>
      </c>
      <c r="AA85" s="209">
        <f t="shared" si="166"/>
        <v>8867.8679099890251</v>
      </c>
      <c r="AB85" s="209">
        <f t="shared" si="166"/>
        <v>10902.109244871182</v>
      </c>
      <c r="AC85" s="209">
        <f t="shared" si="166"/>
        <v>10343.027616729405</v>
      </c>
      <c r="AD85" s="209">
        <f t="shared" si="166"/>
        <v>10111.117160182337</v>
      </c>
      <c r="AE85" s="209">
        <f t="shared" si="166"/>
        <v>10384.97386646835</v>
      </c>
      <c r="AF85" s="209">
        <f t="shared" si="166"/>
        <v>12067.4727180424</v>
      </c>
      <c r="AG85" s="209">
        <f t="shared" si="166"/>
        <v>11259.781634475225</v>
      </c>
      <c r="AH85" s="209">
        <f t="shared" si="166"/>
        <v>12087.64551879491</v>
      </c>
      <c r="AI85" s="209">
        <f t="shared" si="166"/>
        <v>14735.684335179245</v>
      </c>
      <c r="AJ85" s="209">
        <f t="shared" si="166"/>
        <v>12920.291267622775</v>
      </c>
      <c r="AK85" s="209">
        <f t="shared" si="166"/>
        <v>12812.618793385782</v>
      </c>
      <c r="AL85" s="209">
        <f t="shared" si="166"/>
        <v>11882.026272158466</v>
      </c>
      <c r="AM85" s="209">
        <f t="shared" si="166"/>
        <v>14922.740153675488</v>
      </c>
      <c r="AN85" s="209">
        <f t="shared" si="166"/>
        <v>12369.268205196524</v>
      </c>
      <c r="AO85" s="209">
        <f t="shared" si="166"/>
        <v>13277.328063483565</v>
      </c>
      <c r="AP85" s="209">
        <f t="shared" si="166"/>
        <v>13644.848891260741</v>
      </c>
      <c r="AQ85" s="209">
        <f t="shared" si="166"/>
        <v>14969.892612392234</v>
      </c>
      <c r="AR85" s="209">
        <f t="shared" si="166"/>
        <v>16388.66245676624</v>
      </c>
      <c r="AS85" s="209">
        <f t="shared" si="166"/>
        <v>14995.515539484875</v>
      </c>
      <c r="AT85" s="209">
        <f t="shared" si="166"/>
        <v>15071.130310454526</v>
      </c>
      <c r="AU85" s="209">
        <f t="shared" si="166"/>
        <v>14136.561777815725</v>
      </c>
      <c r="AV85" s="209">
        <f t="shared" si="166"/>
        <v>10963.836401378052</v>
      </c>
      <c r="AW85" s="209">
        <f t="shared" si="166"/>
        <v>16206.38868025376</v>
      </c>
      <c r="AX85" s="209">
        <f t="shared" si="166"/>
        <v>15916.409308179207</v>
      </c>
      <c r="AY85" s="209">
        <f t="shared" si="166"/>
        <v>16839.350808315485</v>
      </c>
      <c r="AZ85" s="209">
        <f t="shared" si="166"/>
        <v>16190.988463867896</v>
      </c>
      <c r="BA85" s="209">
        <f t="shared" si="166"/>
        <v>17395.046487822248</v>
      </c>
      <c r="BB85" s="209">
        <f t="shared" si="166"/>
        <v>14931.536833962798</v>
      </c>
      <c r="BC85" s="209">
        <f t="shared" si="166"/>
        <v>11612.324743908248</v>
      </c>
      <c r="BD85" s="209">
        <f t="shared" si="166"/>
        <v>10560.19736455983</v>
      </c>
      <c r="BE85" s="209">
        <f t="shared" si="166"/>
        <v>10689.652597276583</v>
      </c>
      <c r="BF85" s="209">
        <f t="shared" si="166"/>
        <v>10307.683461742983</v>
      </c>
      <c r="BG85" s="209">
        <f t="shared" si="166"/>
        <v>10670.174301832918</v>
      </c>
      <c r="BH85" s="209">
        <f t="shared" si="166"/>
        <v>10616.010893781619</v>
      </c>
      <c r="BI85" s="209">
        <f t="shared" si="166"/>
        <v>10751.562880925274</v>
      </c>
      <c r="BJ85" s="209">
        <f t="shared" si="166"/>
        <v>8907.186014545834</v>
      </c>
      <c r="BK85" s="209">
        <f t="shared" si="166"/>
        <v>10801.385363997799</v>
      </c>
      <c r="BL85" s="209">
        <f t="shared" si="166"/>
        <v>11906.548249451032</v>
      </c>
      <c r="BM85" s="209">
        <f t="shared" si="166"/>
        <v>12601.621367551072</v>
      </c>
      <c r="BN85" s="209">
        <f t="shared" si="166"/>
        <v>12405.506609473859</v>
      </c>
      <c r="BO85" s="209">
        <f t="shared" si="166"/>
        <v>12627.838547260573</v>
      </c>
      <c r="BP85" s="209">
        <f t="shared" ref="BP85:BW85" si="167">BP69+BP78</f>
        <v>14263.551979516222</v>
      </c>
      <c r="BQ85" s="209">
        <f t="shared" si="167"/>
        <v>15666.231503221035</v>
      </c>
      <c r="BR85" s="209">
        <f t="shared" si="167"/>
        <v>17397.323175564095</v>
      </c>
      <c r="BS85" s="209">
        <f t="shared" si="167"/>
        <v>18772.798090720298</v>
      </c>
      <c r="BT85" s="209">
        <f t="shared" si="167"/>
        <v>19040.626897704351</v>
      </c>
      <c r="BU85" s="209">
        <f t="shared" si="167"/>
        <v>16475.422710119074</v>
      </c>
      <c r="BV85" s="209">
        <f t="shared" si="167"/>
        <v>16567.981592774282</v>
      </c>
      <c r="BW85" s="209">
        <f t="shared" si="167"/>
        <v>13731.900176151245</v>
      </c>
      <c r="BX85" s="209">
        <f t="shared" ref="BX85:BY85" si="168">BX69+BX78</f>
        <v>13384.572558416909</v>
      </c>
      <c r="BY85" s="209">
        <f t="shared" si="168"/>
        <v>15586.730093373437</v>
      </c>
      <c r="BZ85" s="209">
        <f t="shared" ref="BZ85" si="169">BZ69+BZ78</f>
        <v>15401.65862814018</v>
      </c>
    </row>
    <row r="86" spans="1:78" s="56" customFormat="1" ht="15.5">
      <c r="A86"/>
      <c r="B86"/>
      <c r="C86" s="206"/>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row>
    <row r="87" spans="1:78" s="60" customFormat="1" ht="15.5">
      <c r="A87" s="35"/>
      <c r="B87" s="35"/>
      <c r="C87" s="213" t="str">
        <f>IF(Sumário!$A$1=FALSE,'PT-ENG'!W97,'PT-ENG'!X97)</f>
        <v>Produção Total | WI Brava (boe/d)</v>
      </c>
      <c r="D87" s="214">
        <f t="shared" ref="D87:BO87" si="170">D66+D85</f>
        <v>26669.012139019396</v>
      </c>
      <c r="E87" s="214">
        <f t="shared" si="170"/>
        <v>23530.349718073503</v>
      </c>
      <c r="F87" s="214">
        <f t="shared" si="170"/>
        <v>4441.34495325442</v>
      </c>
      <c r="G87" s="214">
        <f t="shared" si="170"/>
        <v>16016.034546999203</v>
      </c>
      <c r="H87" s="214">
        <f t="shared" si="170"/>
        <v>17550.682903913777</v>
      </c>
      <c r="I87" s="214">
        <f t="shared" si="170"/>
        <v>21723.228333950115</v>
      </c>
      <c r="J87" s="214">
        <f t="shared" si="170"/>
        <v>20348.255729682198</v>
      </c>
      <c r="K87" s="214">
        <f t="shared" si="170"/>
        <v>17655.168013018825</v>
      </c>
      <c r="L87" s="214">
        <f t="shared" si="170"/>
        <v>22406.466574990533</v>
      </c>
      <c r="M87" s="214">
        <f t="shared" si="170"/>
        <v>21991.670757715903</v>
      </c>
      <c r="N87" s="214">
        <f t="shared" si="170"/>
        <v>18909.7578144293</v>
      </c>
      <c r="O87" s="214">
        <f t="shared" si="170"/>
        <v>15638.292721581314</v>
      </c>
      <c r="P87" s="214">
        <f t="shared" si="170"/>
        <v>15116.629030893149</v>
      </c>
      <c r="Q87" s="214">
        <f t="shared" si="170"/>
        <v>15525.498333552398</v>
      </c>
      <c r="R87" s="214">
        <f t="shared" si="170"/>
        <v>21338.992547817958</v>
      </c>
      <c r="S87" s="214">
        <f t="shared" si="170"/>
        <v>19120.787587798783</v>
      </c>
      <c r="T87" s="214">
        <f t="shared" si="170"/>
        <v>24097.227060662022</v>
      </c>
      <c r="U87" s="214">
        <f t="shared" si="170"/>
        <v>34204.488995679174</v>
      </c>
      <c r="V87" s="214">
        <f t="shared" si="170"/>
        <v>25487.984140465705</v>
      </c>
      <c r="W87" s="214">
        <f t="shared" si="170"/>
        <v>30903.026915976203</v>
      </c>
      <c r="X87" s="214">
        <f t="shared" si="170"/>
        <v>30317.215952879837</v>
      </c>
      <c r="Y87" s="214">
        <f t="shared" si="170"/>
        <v>30415.409427722694</v>
      </c>
      <c r="Z87" s="214">
        <f t="shared" si="170"/>
        <v>31553.523446981191</v>
      </c>
      <c r="AA87" s="214">
        <f t="shared" si="170"/>
        <v>28603.115731836504</v>
      </c>
      <c r="AB87" s="214">
        <f t="shared" si="170"/>
        <v>24700.111109949725</v>
      </c>
      <c r="AC87" s="214">
        <f t="shared" si="170"/>
        <v>26406.337013655044</v>
      </c>
      <c r="AD87" s="214">
        <f t="shared" si="170"/>
        <v>30387.979016045349</v>
      </c>
      <c r="AE87" s="214">
        <f t="shared" si="170"/>
        <v>30604.22038153818</v>
      </c>
      <c r="AF87" s="214">
        <f t="shared" si="170"/>
        <v>30965.359557263211</v>
      </c>
      <c r="AG87" s="214">
        <f t="shared" si="170"/>
        <v>30392.566828985295</v>
      </c>
      <c r="AH87" s="214">
        <f t="shared" si="170"/>
        <v>20832.800116996455</v>
      </c>
      <c r="AI87" s="214">
        <f t="shared" si="170"/>
        <v>27245.904515703791</v>
      </c>
      <c r="AJ87" s="214">
        <f t="shared" si="170"/>
        <v>27610.641390935827</v>
      </c>
      <c r="AK87" s="214">
        <f t="shared" si="170"/>
        <v>35762.571387202712</v>
      </c>
      <c r="AL87" s="214">
        <f t="shared" si="170"/>
        <v>32033.460842353707</v>
      </c>
      <c r="AM87" s="214">
        <f t="shared" si="170"/>
        <v>39082.827304005834</v>
      </c>
      <c r="AN87" s="214">
        <f t="shared" si="170"/>
        <v>41806.951188117157</v>
      </c>
      <c r="AO87" s="214">
        <f t="shared" si="170"/>
        <v>39274.263884872584</v>
      </c>
      <c r="AP87" s="214">
        <f t="shared" si="170"/>
        <v>33273.896526139652</v>
      </c>
      <c r="AQ87" s="214">
        <f t="shared" si="170"/>
        <v>55149.850726368568</v>
      </c>
      <c r="AR87" s="214">
        <f t="shared" si="170"/>
        <v>33615.103633240506</v>
      </c>
      <c r="AS87" s="214">
        <f t="shared" si="170"/>
        <v>49482.061990193142</v>
      </c>
      <c r="AT87" s="214">
        <f t="shared" si="170"/>
        <v>51114.134922587575</v>
      </c>
      <c r="AU87" s="214">
        <f t="shared" si="170"/>
        <v>47881.235081243358</v>
      </c>
      <c r="AV87" s="214">
        <f t="shared" si="170"/>
        <v>48034.399345068057</v>
      </c>
      <c r="AW87" s="214">
        <f t="shared" si="170"/>
        <v>53679.102340722027</v>
      </c>
      <c r="AX87" s="214">
        <f t="shared" si="170"/>
        <v>62619.352470946964</v>
      </c>
      <c r="AY87" s="214">
        <f t="shared" si="170"/>
        <v>74611.347565124219</v>
      </c>
      <c r="AZ87" s="214">
        <f t="shared" si="170"/>
        <v>75483.009155058637</v>
      </c>
      <c r="BA87" s="214">
        <f t="shared" si="170"/>
        <v>71298.824961172242</v>
      </c>
      <c r="BB87" s="214">
        <f t="shared" si="170"/>
        <v>69381.786226921409</v>
      </c>
      <c r="BC87" s="214">
        <f t="shared" si="170"/>
        <v>66184.95083469672</v>
      </c>
      <c r="BD87" s="214">
        <f t="shared" si="170"/>
        <v>61155.515886836394</v>
      </c>
      <c r="BE87" s="214">
        <f t="shared" si="170"/>
        <v>51353.027913276026</v>
      </c>
      <c r="BF87" s="214">
        <f t="shared" si="170"/>
        <v>48704.219251673072</v>
      </c>
      <c r="BG87" s="214">
        <f t="shared" si="170"/>
        <v>55592.278338628777</v>
      </c>
      <c r="BH87" s="214">
        <f t="shared" si="170"/>
        <v>50912.494150821825</v>
      </c>
      <c r="BI87" s="214">
        <f t="shared" si="170"/>
        <v>45084.911117985517</v>
      </c>
      <c r="BJ87" s="214">
        <f t="shared" si="170"/>
        <v>34812.875244030409</v>
      </c>
      <c r="BK87" s="214">
        <f t="shared" si="170"/>
        <v>38147.64400947198</v>
      </c>
      <c r="BL87" s="214">
        <f t="shared" si="170"/>
        <v>67619.870321026334</v>
      </c>
      <c r="BM87" s="214">
        <f t="shared" si="170"/>
        <v>73792.899133597602</v>
      </c>
      <c r="BN87" s="214">
        <f t="shared" si="170"/>
        <v>71029.774142365088</v>
      </c>
      <c r="BO87" s="214">
        <f t="shared" si="170"/>
        <v>81850.143102703965</v>
      </c>
      <c r="BP87" s="214">
        <f t="shared" ref="BP87:BW87" si="171">BP66+BP85</f>
        <v>88558.631876593616</v>
      </c>
      <c r="BQ87" s="214">
        <f t="shared" si="171"/>
        <v>87206.942591404106</v>
      </c>
      <c r="BR87" s="214">
        <f t="shared" si="171"/>
        <v>90936.540820511349</v>
      </c>
      <c r="BS87" s="214">
        <f t="shared" si="171"/>
        <v>92692.804922490279</v>
      </c>
      <c r="BT87" s="214">
        <f t="shared" si="171"/>
        <v>91811.052799313766</v>
      </c>
      <c r="BU87" s="214">
        <f>BU66+BU85</f>
        <v>85232.441632935457</v>
      </c>
      <c r="BV87" s="214">
        <f t="shared" si="171"/>
        <v>70415.189504869224</v>
      </c>
      <c r="BW87" s="214">
        <f t="shared" si="171"/>
        <v>74537.251303989309</v>
      </c>
      <c r="BX87" s="214">
        <f t="shared" ref="BX87:BY87" si="172">BX66+BX85</f>
        <v>74113.712590640745</v>
      </c>
      <c r="BY87" s="215">
        <f t="shared" si="172"/>
        <v>79588.083743889787</v>
      </c>
      <c r="BZ87" s="215">
        <f t="shared" ref="BZ87" si="173">BZ66+BZ85</f>
        <v>74247.31188841704</v>
      </c>
    </row>
    <row r="88" spans="1:78" s="56" customFormat="1">
      <c r="A88"/>
      <c r="B88"/>
      <c r="C88" s="57"/>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sheetData>
  <pageMargins left="0.511811024" right="0.511811024" top="0.78740157499999996" bottom="0.78740157499999996" header="0.31496062000000002" footer="0.31496062000000002"/>
  <pageSetup paperSize="9" orientation="portrait" horizontalDpi="360" verticalDpi="360" r:id="rId1"/>
  <ignoredErrors>
    <ignoredError sqref="AT14:BM14 AT33:BM33 BN14:BS14 BN28:BR28 BN33:BS33 BN30:BQ30 BN31:BQ32 BN29:BQ29" formulaRange="1"/>
    <ignoredError sqref="AT56:AZ56 AT75:BB7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ltText="English">
                <anchor moveWithCells="1">
                  <from>
                    <xdr:col>2</xdr:col>
                    <xdr:colOff>2463800</xdr:colOff>
                    <xdr:row>3</xdr:row>
                    <xdr:rowOff>0</xdr:rowOff>
                  </from>
                  <to>
                    <xdr:col>51</xdr:col>
                    <xdr:colOff>330200</xdr:colOff>
                    <xdr:row>4</xdr:row>
                    <xdr:rowOff>196850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1A24E-EE89-4C5F-B57B-2C70D5036EA8}">
  <sheetPr>
    <tabColor theme="1"/>
  </sheetPr>
  <dimension ref="A1:AC51"/>
  <sheetViews>
    <sheetView showGridLines="0" zoomScale="85" zoomScaleNormal="85" workbookViewId="0">
      <pane xSplit="2" ySplit="5" topLeftCell="W12" activePane="bottomRight" state="frozen"/>
      <selection activeCell="G4" sqref="G4"/>
      <selection pane="topRight" activeCell="G4" sqref="G4"/>
      <selection pane="bottomLeft" activeCell="G4" sqref="G4"/>
      <selection pane="bottomRight" activeCell="G4" sqref="G4"/>
    </sheetView>
  </sheetViews>
  <sheetFormatPr defaultRowHeight="14.5"/>
  <cols>
    <col min="1" max="1" width="3.54296875" customWidth="1"/>
    <col min="2" max="2" width="58.54296875" customWidth="1"/>
    <col min="3" max="3" width="1.54296875" customWidth="1"/>
    <col min="4" max="6" width="10.54296875" hidden="1" customWidth="1"/>
    <col min="7" max="7" width="10.453125" hidden="1" customWidth="1"/>
    <col min="8" max="13" width="10.54296875" hidden="1" customWidth="1"/>
    <col min="14" max="15" width="10.453125" hidden="1" customWidth="1"/>
    <col min="16" max="17" width="10.54296875" hidden="1" customWidth="1"/>
    <col min="18" max="19" width="14.453125" bestFit="1" customWidth="1"/>
    <col min="20" max="20" width="13.90625" bestFit="1" customWidth="1"/>
    <col min="21" max="22" width="13.453125" bestFit="1" customWidth="1"/>
    <col min="23" max="23" width="14.453125" style="78" bestFit="1" customWidth="1"/>
    <col min="24" max="25" width="14.453125" style="78" customWidth="1"/>
    <col min="26" max="26" width="5.90625" style="37" customWidth="1"/>
    <col min="27" max="29" width="14.453125" customWidth="1"/>
  </cols>
  <sheetData>
    <row r="1" spans="1:29">
      <c r="A1" s="64"/>
      <c r="Z1"/>
    </row>
    <row r="2" spans="1:29" ht="21">
      <c r="B2" s="511" t="str">
        <f>IF(Sumário!$A$1=FALSE,'PT-ENG'!C22,'PT-ENG'!D22)</f>
        <v>Comercialização</v>
      </c>
      <c r="Z2"/>
    </row>
    <row r="3" spans="1:29" ht="15.5">
      <c r="B3" s="4"/>
      <c r="D3" s="7"/>
      <c r="E3" s="7"/>
      <c r="F3" s="7"/>
      <c r="G3" s="7"/>
      <c r="H3" s="7"/>
      <c r="I3" s="7"/>
      <c r="J3" s="7"/>
      <c r="K3" s="7"/>
      <c r="L3" s="7"/>
      <c r="M3" s="7"/>
      <c r="N3" s="7"/>
      <c r="O3" s="27"/>
      <c r="P3" s="27"/>
      <c r="Z3"/>
    </row>
    <row r="4" spans="1:29" ht="21">
      <c r="B4" s="1"/>
      <c r="D4" s="7"/>
      <c r="E4" s="7"/>
      <c r="F4" s="7"/>
      <c r="G4" s="7"/>
      <c r="H4" s="7"/>
      <c r="I4" s="7"/>
      <c r="J4" s="7"/>
      <c r="K4" s="7"/>
      <c r="L4" s="7"/>
      <c r="M4" s="7"/>
      <c r="N4" s="7"/>
      <c r="O4" s="7"/>
      <c r="P4" s="7"/>
      <c r="Q4" s="7"/>
      <c r="R4" s="7"/>
      <c r="S4" s="7"/>
      <c r="T4" s="7"/>
      <c r="U4" s="7"/>
      <c r="V4" s="7"/>
      <c r="W4" s="139"/>
      <c r="X4" s="139"/>
      <c r="Y4" s="139"/>
      <c r="Z4" s="7"/>
      <c r="AA4" s="7"/>
      <c r="AB4" s="7"/>
      <c r="AC4" s="7"/>
    </row>
    <row r="5" spans="1:29" ht="14.9" customHeight="1">
      <c r="B5" s="512"/>
      <c r="C5" s="486"/>
      <c r="D5" s="513" t="str">
        <f>IF(Sumário!$A$1=FALSE,'PT-ENG'!D8,'PT-ENG'!D9)</f>
        <v>3T20</v>
      </c>
      <c r="E5" s="513" t="str">
        <f>IF(Sumário!$A$1=FALSE,'PT-ENG'!E8,'PT-ENG'!E9)</f>
        <v>4T20</v>
      </c>
      <c r="F5" s="513" t="str">
        <f>IF(Sumário!$A$1=FALSE,'PT-ENG'!F8,'PT-ENG'!F9)</f>
        <v>1T21</v>
      </c>
      <c r="G5" s="513" t="str">
        <f>IF(Sumário!$A$1=FALSE,'PT-ENG'!G8,'PT-ENG'!G9)</f>
        <v>2T21</v>
      </c>
      <c r="H5" s="513" t="str">
        <f>IF(Sumário!$A$1=FALSE,'PT-ENG'!H8,'PT-ENG'!H9)</f>
        <v>3T21</v>
      </c>
      <c r="I5" s="513" t="str">
        <f>IF(Sumário!$A$1=FALSE,'PT-ENG'!I8,'PT-ENG'!I9)</f>
        <v>4T21</v>
      </c>
      <c r="J5" s="513" t="str">
        <f>IF(Sumário!$A$1=FALSE,'PT-ENG'!J8,'PT-ENG'!J9)</f>
        <v>1T22</v>
      </c>
      <c r="K5" s="513" t="str">
        <f>IF(Sumário!$A$1=FALSE,'PT-ENG'!K8,'PT-ENG'!K9)</f>
        <v>2T22</v>
      </c>
      <c r="L5" s="513" t="str">
        <f>IF(Sumário!$A$1=FALSE,'PT-ENG'!L8,'PT-ENG'!L9)</f>
        <v>3T22</v>
      </c>
      <c r="M5" s="513" t="str">
        <f>IF(Sumário!$A$1=FALSE,'PT-ENG'!M8,'PT-ENG'!M9)</f>
        <v>4T22</v>
      </c>
      <c r="N5" s="513" t="str">
        <f>IF(Sumário!$A$1=FALSE,'PT-ENG'!N8,'PT-ENG'!N9)</f>
        <v>1T23</v>
      </c>
      <c r="O5" s="513" t="str">
        <f>IF(Sumário!$A$1=FALSE,'PT-ENG'!O8,'PT-ENG'!O9)</f>
        <v>2T23</v>
      </c>
      <c r="P5" s="513" t="str">
        <f>IF(Sumário!$A$1=FALSE,'PT-ENG'!P8,'PT-ENG'!P9)</f>
        <v>3T23</v>
      </c>
      <c r="Q5" s="513" t="str">
        <f>IF(Sumário!$A$1=FALSE,'PT-ENG'!Q8,'PT-ENG'!Q9)</f>
        <v>4T23</v>
      </c>
      <c r="R5" s="513" t="str">
        <f>IF(Sumário!$A$1=FALSE,'PT-ENG'!R8,'PT-ENG'!R9)</f>
        <v>1T24</v>
      </c>
      <c r="S5" s="513" t="str">
        <f>IF(Sumário!$A$1=FALSE,'PT-ENG'!S8,'PT-ENG'!S9)</f>
        <v>2T24</v>
      </c>
      <c r="T5" s="513" t="str">
        <f>IF(Sumário!$A$1=FALSE,'PT-ENG'!T8,'PT-ENG'!T9)</f>
        <v>3T24</v>
      </c>
      <c r="U5" s="513" t="str">
        <f>IF(Sumário!$A$1=FALSE,'PT-ENG'!U8,'PT-ENG'!U9)</f>
        <v>4T24</v>
      </c>
      <c r="V5" s="513" t="str">
        <f>IF(Sumário!$A$1=FALSE,'PT-ENG'!V8,'PT-ENG'!V9)</f>
        <v>1T25</v>
      </c>
      <c r="W5" s="513" t="str">
        <f>IF(Sumário!$A$1=FALSE,'PT-ENG'!W8,'PT-ENG'!W9)</f>
        <v>2T25</v>
      </c>
      <c r="X5" s="486" t="str">
        <f>IF(Sumário!$A$1=FALSE,'PT-ENG'!X8,'PT-ENG'!X9)</f>
        <v>3T25</v>
      </c>
      <c r="Y5" s="486" t="str">
        <f>IF(Sumário!$A$1=FALSE,'PT-ENG'!Y8,'PT-ENG'!Y9)</f>
        <v>4T25</v>
      </c>
      <c r="AA5" s="513">
        <v>2023</v>
      </c>
      <c r="AB5" s="513">
        <v>2024</v>
      </c>
      <c r="AC5" s="513">
        <v>2025</v>
      </c>
    </row>
    <row r="6" spans="1:29" s="514" customFormat="1" ht="19" thickBot="1">
      <c r="B6" s="515" t="s">
        <v>56</v>
      </c>
      <c r="C6" s="516"/>
      <c r="D6" s="516"/>
      <c r="E6" s="517"/>
      <c r="F6" s="517"/>
      <c r="G6" s="517"/>
      <c r="H6" s="518"/>
      <c r="I6" s="518"/>
      <c r="J6" s="518"/>
      <c r="K6" s="518"/>
      <c r="L6" s="518"/>
      <c r="M6" s="518"/>
      <c r="N6" s="518"/>
      <c r="O6" s="518"/>
      <c r="P6" s="518"/>
      <c r="Q6" s="518"/>
      <c r="R6" s="518"/>
      <c r="S6" s="518"/>
      <c r="T6" s="518"/>
      <c r="U6" s="518"/>
      <c r="V6" s="518"/>
      <c r="W6" s="519"/>
      <c r="X6" s="519"/>
      <c r="Y6" s="519"/>
      <c r="Z6" s="520"/>
      <c r="AA6" s="519"/>
      <c r="AB6" s="519"/>
      <c r="AC6" s="519"/>
    </row>
    <row r="7" spans="1:29" s="70" customFormat="1" ht="6" customHeight="1" thickTop="1">
      <c r="B7" s="521"/>
      <c r="C7" s="522"/>
      <c r="D7" s="522"/>
      <c r="E7" s="523"/>
      <c r="F7" s="523"/>
      <c r="G7" s="523"/>
      <c r="W7" s="524"/>
      <c r="X7" s="524"/>
      <c r="Y7" s="524"/>
      <c r="Z7" s="525"/>
    </row>
    <row r="8" spans="1:29" s="47" customFormat="1">
      <c r="B8" s="548" t="str">
        <f>IF(Sumário!$A$1=FALSE,'PT-ENG'!AC15,'PT-ENG'!AD15)</f>
        <v>Volume de óleo vendido¹ (kbbl)</v>
      </c>
      <c r="C8" s="549"/>
      <c r="D8" s="549"/>
      <c r="E8" s="550"/>
      <c r="F8" s="550"/>
      <c r="G8" s="550"/>
      <c r="H8" s="551"/>
      <c r="I8" s="551"/>
      <c r="J8" s="551"/>
      <c r="K8" s="551"/>
      <c r="L8" s="551"/>
      <c r="M8" s="551"/>
      <c r="N8" s="552">
        <f t="shared" ref="N8:V8" si="0">SUM(N9,N12)</f>
        <v>0</v>
      </c>
      <c r="O8" s="552">
        <f t="shared" si="0"/>
        <v>0</v>
      </c>
      <c r="P8" s="552">
        <f t="shared" si="0"/>
        <v>0</v>
      </c>
      <c r="Q8" s="552">
        <f t="shared" si="0"/>
        <v>0</v>
      </c>
      <c r="R8" s="552">
        <f>SUM(R9,R12)</f>
        <v>5155.1416032896504</v>
      </c>
      <c r="S8" s="552">
        <f t="shared" si="0"/>
        <v>5229.4253375880999</v>
      </c>
      <c r="T8" s="552">
        <f t="shared" si="0"/>
        <v>3196.0939047867196</v>
      </c>
      <c r="U8" s="552">
        <f t="shared" si="0"/>
        <v>2764.175517529</v>
      </c>
      <c r="V8" s="552">
        <f t="shared" si="0"/>
        <v>5166.5828676803003</v>
      </c>
      <c r="W8" s="552">
        <f>SUM(W9,W12)</f>
        <v>6333.1978816970295</v>
      </c>
      <c r="X8" s="552">
        <f>SUM(X9,X12)</f>
        <v>6358.762076666063</v>
      </c>
      <c r="Y8" s="552">
        <f>SUM(Y9,Y12)</f>
        <v>5522.5175138529739</v>
      </c>
      <c r="Z8" s="526"/>
      <c r="AA8" s="552">
        <f t="shared" ref="AA8" si="1">SUM(N8:Q8)</f>
        <v>0</v>
      </c>
      <c r="AB8" s="552">
        <f t="shared" ref="AB8" si="2">SUM(R8:U8)</f>
        <v>16344.83636319347</v>
      </c>
      <c r="AC8" s="552">
        <f t="shared" ref="AC8:AC17" si="3">SUM(V8:Y8)</f>
        <v>23381.060339896365</v>
      </c>
    </row>
    <row r="9" spans="1:29" s="47" customFormat="1">
      <c r="B9" s="527" t="s">
        <v>545</v>
      </c>
      <c r="C9" s="522"/>
      <c r="D9" s="522"/>
      <c r="E9" s="523"/>
      <c r="F9" s="523"/>
      <c r="G9" s="523"/>
      <c r="N9" s="528">
        <f t="shared" ref="N9:V9" si="4">SUM(N10:N11)</f>
        <v>0</v>
      </c>
      <c r="O9" s="528">
        <f t="shared" si="4"/>
        <v>0</v>
      </c>
      <c r="P9" s="528">
        <f t="shared" si="4"/>
        <v>0</v>
      </c>
      <c r="Q9" s="528">
        <f t="shared" si="4"/>
        <v>0</v>
      </c>
      <c r="R9" s="528">
        <f t="shared" si="4"/>
        <v>2478.0263639136101</v>
      </c>
      <c r="S9" s="528">
        <f t="shared" si="4"/>
        <v>2465.0704145249001</v>
      </c>
      <c r="T9" s="528">
        <f t="shared" si="4"/>
        <v>2320.9709829817698</v>
      </c>
      <c r="U9" s="528">
        <f t="shared" si="4"/>
        <v>2436.3480186324</v>
      </c>
      <c r="V9" s="528">
        <f t="shared" si="4"/>
        <v>2368.8211852986001</v>
      </c>
      <c r="W9" s="528">
        <f>SUM(W10:W11)</f>
        <v>2390.8464023994002</v>
      </c>
      <c r="X9" s="528">
        <f>SUM(X10:X11)</f>
        <v>2431.5785056397999</v>
      </c>
      <c r="Y9" s="528">
        <f>SUM(Y10:Y11)</f>
        <v>2135.3742876773999</v>
      </c>
      <c r="Z9" s="526"/>
      <c r="AA9" s="528">
        <f t="shared" ref="AA9:AA17" si="5">SUM(N9:Q9)</f>
        <v>0</v>
      </c>
      <c r="AB9" s="528">
        <f t="shared" ref="AB9:AB17" si="6">SUM(R9:U9)</f>
        <v>9700.4157800526791</v>
      </c>
      <c r="AC9" s="528">
        <f t="shared" si="3"/>
        <v>9326.6203810152001</v>
      </c>
    </row>
    <row r="10" spans="1:29" s="70" customFormat="1">
      <c r="B10" s="529" t="s">
        <v>51</v>
      </c>
      <c r="C10" s="522"/>
      <c r="D10" s="522"/>
      <c r="E10" s="523"/>
      <c r="F10" s="523"/>
      <c r="G10" s="523"/>
      <c r="N10" s="530">
        <v>0</v>
      </c>
      <c r="O10" s="530">
        <v>0</v>
      </c>
      <c r="P10" s="530">
        <v>0</v>
      </c>
      <c r="Q10" s="530">
        <v>0</v>
      </c>
      <c r="R10" s="530">
        <v>2120.4485041009002</v>
      </c>
      <c r="S10" s="530">
        <v>2124.8367707192001</v>
      </c>
      <c r="T10" s="530">
        <v>2018.9399449786699</v>
      </c>
      <c r="U10" s="530">
        <v>2134.9562723914</v>
      </c>
      <c r="V10" s="530">
        <v>2057.7936006924001</v>
      </c>
      <c r="W10" s="530">
        <v>2085.7810638786</v>
      </c>
      <c r="X10" s="530">
        <v>2128.4151649002001</v>
      </c>
      <c r="Y10" s="530">
        <v>1830.0394689653999</v>
      </c>
      <c r="Z10" s="531"/>
      <c r="AA10" s="530">
        <f t="shared" si="5"/>
        <v>0</v>
      </c>
      <c r="AB10" s="530">
        <f t="shared" si="6"/>
        <v>8399.1814921901696</v>
      </c>
      <c r="AC10" s="530">
        <f t="shared" si="3"/>
        <v>8102.0292984366006</v>
      </c>
    </row>
    <row r="11" spans="1:29" s="70" customFormat="1">
      <c r="B11" s="529" t="s">
        <v>100</v>
      </c>
      <c r="C11" s="522"/>
      <c r="D11" s="522"/>
      <c r="E11" s="523"/>
      <c r="F11" s="523"/>
      <c r="G11" s="523"/>
      <c r="N11" s="530">
        <v>0</v>
      </c>
      <c r="O11" s="530">
        <v>0</v>
      </c>
      <c r="P11" s="530">
        <v>0</v>
      </c>
      <c r="Q11" s="530">
        <v>0</v>
      </c>
      <c r="R11" s="530">
        <v>357.57785981270996</v>
      </c>
      <c r="S11" s="530">
        <v>340.23364380570001</v>
      </c>
      <c r="T11" s="530">
        <v>302.03103800309998</v>
      </c>
      <c r="U11" s="530">
        <v>301.39174624100002</v>
      </c>
      <c r="V11" s="530">
        <v>311.02758460619998</v>
      </c>
      <c r="W11" s="530">
        <v>305.06533852079997</v>
      </c>
      <c r="X11" s="530">
        <v>303.16334073960002</v>
      </c>
      <c r="Y11" s="530">
        <v>305.33481871200001</v>
      </c>
      <c r="Z11" s="531"/>
      <c r="AA11" s="530">
        <f t="shared" si="5"/>
        <v>0</v>
      </c>
      <c r="AB11" s="530">
        <f t="shared" si="6"/>
        <v>1301.23428786251</v>
      </c>
      <c r="AC11" s="530">
        <f t="shared" si="3"/>
        <v>1224.5910825786</v>
      </c>
    </row>
    <row r="12" spans="1:29" s="47" customFormat="1">
      <c r="B12" s="527" t="s">
        <v>546</v>
      </c>
      <c r="C12" s="522"/>
      <c r="D12" s="522"/>
      <c r="E12" s="523"/>
      <c r="F12" s="523"/>
      <c r="G12" s="523"/>
      <c r="N12" s="528">
        <f t="shared" ref="N12" si="7">SUM(N13:N17)</f>
        <v>0</v>
      </c>
      <c r="O12" s="528">
        <f t="shared" ref="O12" si="8">SUM(O13:O17)</f>
        <v>0</v>
      </c>
      <c r="P12" s="528">
        <f t="shared" ref="P12" si="9">SUM(P13:P17)</f>
        <v>0</v>
      </c>
      <c r="Q12" s="528">
        <f t="shared" ref="Q12" si="10">SUM(Q13:Q17)</f>
        <v>0</v>
      </c>
      <c r="R12" s="528">
        <f>SUM(R13:R17)</f>
        <v>2677.1152393760399</v>
      </c>
      <c r="S12" s="528">
        <f t="shared" ref="S12:X12" si="11">SUM(S13:S17)</f>
        <v>2764.3549230631997</v>
      </c>
      <c r="T12" s="528">
        <f t="shared" si="11"/>
        <v>875.12292180494978</v>
      </c>
      <c r="U12" s="528">
        <f t="shared" si="11"/>
        <v>327.82749889659993</v>
      </c>
      <c r="V12" s="528">
        <f t="shared" si="11"/>
        <v>2797.7616823817002</v>
      </c>
      <c r="W12" s="528">
        <f t="shared" si="11"/>
        <v>3942.3514792976293</v>
      </c>
      <c r="X12" s="528">
        <f t="shared" si="11"/>
        <v>3927.1835710262631</v>
      </c>
      <c r="Y12" s="528">
        <f>SUM(Y13:Y17)</f>
        <v>3387.1432261755735</v>
      </c>
      <c r="Z12" s="526"/>
      <c r="AA12" s="528">
        <f t="shared" si="5"/>
        <v>0</v>
      </c>
      <c r="AB12" s="528">
        <f t="shared" si="6"/>
        <v>6644.4205831407899</v>
      </c>
      <c r="AC12" s="528">
        <f t="shared" si="3"/>
        <v>14054.439958881165</v>
      </c>
    </row>
    <row r="13" spans="1:29" s="70" customFormat="1">
      <c r="B13" s="529" t="s">
        <v>648</v>
      </c>
      <c r="C13" s="522"/>
      <c r="D13" s="522"/>
      <c r="E13" s="523"/>
      <c r="F13" s="523"/>
      <c r="G13" s="523"/>
      <c r="N13" s="530">
        <v>0</v>
      </c>
      <c r="O13" s="530">
        <v>0</v>
      </c>
      <c r="P13" s="530">
        <v>0</v>
      </c>
      <c r="Q13" s="530">
        <v>0</v>
      </c>
      <c r="R13" s="530">
        <v>802.06226158103982</v>
      </c>
      <c r="S13" s="530">
        <v>1478.1133012619998</v>
      </c>
      <c r="T13" s="530">
        <v>-219.26619683024998</v>
      </c>
      <c r="U13" s="530">
        <v>0</v>
      </c>
      <c r="V13" s="530">
        <v>727.37184179250005</v>
      </c>
      <c r="W13" s="530">
        <v>1074.9697085737498</v>
      </c>
      <c r="X13" s="530">
        <v>946.22024999999996</v>
      </c>
      <c r="Y13" s="530">
        <v>1073.4502365754934</v>
      </c>
      <c r="Z13" s="531"/>
      <c r="AA13" s="530">
        <f t="shared" si="5"/>
        <v>0</v>
      </c>
      <c r="AB13" s="530">
        <f t="shared" si="6"/>
        <v>2060.9093660127896</v>
      </c>
      <c r="AC13" s="530">
        <f t="shared" si="3"/>
        <v>3822.0120369417432</v>
      </c>
    </row>
    <row r="14" spans="1:29" s="70" customFormat="1">
      <c r="B14" s="529" t="s">
        <v>649</v>
      </c>
      <c r="C14" s="522"/>
      <c r="D14" s="522"/>
      <c r="E14" s="523"/>
      <c r="F14" s="523"/>
      <c r="G14" s="523"/>
      <c r="N14" s="530">
        <v>0</v>
      </c>
      <c r="O14" s="530">
        <v>0</v>
      </c>
      <c r="P14" s="530">
        <v>0</v>
      </c>
      <c r="Q14" s="530">
        <v>0</v>
      </c>
      <c r="R14" s="530">
        <v>1854.4008899999999</v>
      </c>
      <c r="S14" s="530">
        <v>1270.41365</v>
      </c>
      <c r="T14" s="530">
        <v>1076.6861946375998</v>
      </c>
      <c r="U14" s="530">
        <v>312.35549599999996</v>
      </c>
      <c r="V14" s="530">
        <v>1450.34932</v>
      </c>
      <c r="W14" s="530">
        <v>2359.7152579999997</v>
      </c>
      <c r="X14" s="530">
        <v>2243.2871659912134</v>
      </c>
      <c r="Y14" s="530">
        <v>2299.3833134381998</v>
      </c>
      <c r="Z14" s="531"/>
      <c r="AA14" s="530">
        <f t="shared" si="5"/>
        <v>0</v>
      </c>
      <c r="AB14" s="530">
        <f t="shared" si="6"/>
        <v>4513.8562306375998</v>
      </c>
      <c r="AC14" s="530">
        <f t="shared" si="3"/>
        <v>8352.7350574294123</v>
      </c>
    </row>
    <row r="15" spans="1:29" s="70" customFormat="1">
      <c r="B15" s="529" t="s">
        <v>650</v>
      </c>
      <c r="C15" s="522"/>
      <c r="D15" s="522"/>
      <c r="E15" s="523"/>
      <c r="F15" s="523"/>
      <c r="G15" s="523"/>
      <c r="N15" s="530">
        <v>0</v>
      </c>
      <c r="O15" s="530">
        <v>0</v>
      </c>
      <c r="P15" s="530">
        <v>0</v>
      </c>
      <c r="Q15" s="530">
        <v>0</v>
      </c>
      <c r="R15" s="530">
        <v>0</v>
      </c>
      <c r="S15" s="530">
        <v>0</v>
      </c>
      <c r="T15" s="530">
        <v>0</v>
      </c>
      <c r="U15" s="530">
        <v>0</v>
      </c>
      <c r="V15" s="530">
        <v>602.55264999999997</v>
      </c>
      <c r="W15" s="530">
        <v>492.30210000000005</v>
      </c>
      <c r="X15" s="530">
        <v>723.84539273639984</v>
      </c>
      <c r="Y15" s="530">
        <v>0</v>
      </c>
      <c r="Z15" s="531"/>
      <c r="AA15" s="530">
        <f t="shared" si="5"/>
        <v>0</v>
      </c>
      <c r="AB15" s="530">
        <f t="shared" si="6"/>
        <v>0</v>
      </c>
      <c r="AC15" s="530">
        <f t="shared" si="3"/>
        <v>1818.7001427363998</v>
      </c>
    </row>
    <row r="16" spans="1:29" s="70" customFormat="1">
      <c r="B16" s="529" t="s">
        <v>91</v>
      </c>
      <c r="C16" s="522"/>
      <c r="D16" s="522"/>
      <c r="E16" s="523"/>
      <c r="F16" s="523"/>
      <c r="G16" s="523"/>
      <c r="N16" s="530">
        <v>0</v>
      </c>
      <c r="O16" s="530">
        <v>0</v>
      </c>
      <c r="P16" s="530">
        <v>0</v>
      </c>
      <c r="Q16" s="530">
        <v>0</v>
      </c>
      <c r="R16" s="530">
        <v>13.778250708799998</v>
      </c>
      <c r="S16" s="530">
        <v>9.4456243925999992</v>
      </c>
      <c r="T16" s="530">
        <v>10.725326162099998</v>
      </c>
      <c r="U16" s="530">
        <v>7.7873297074000005</v>
      </c>
      <c r="V16" s="530">
        <v>10.597218574800001</v>
      </c>
      <c r="W16" s="530">
        <v>8.641002717600001</v>
      </c>
      <c r="X16" s="530">
        <v>6.7939903679999993</v>
      </c>
      <c r="Y16" s="530">
        <v>7.1999026109999997</v>
      </c>
      <c r="Z16" s="532"/>
      <c r="AA16" s="530">
        <f t="shared" si="5"/>
        <v>0</v>
      </c>
      <c r="AB16" s="530">
        <f t="shared" si="6"/>
        <v>41.736530970899992</v>
      </c>
      <c r="AC16" s="530">
        <f t="shared" si="3"/>
        <v>33.2321142714</v>
      </c>
    </row>
    <row r="17" spans="2:29" s="70" customFormat="1">
      <c r="B17" s="529" t="s">
        <v>138</v>
      </c>
      <c r="C17" s="522"/>
      <c r="D17" s="522"/>
      <c r="E17" s="523"/>
      <c r="F17" s="523"/>
      <c r="G17" s="523"/>
      <c r="N17" s="530">
        <v>0</v>
      </c>
      <c r="O17" s="530">
        <v>0</v>
      </c>
      <c r="P17" s="530">
        <v>0</v>
      </c>
      <c r="Q17" s="530">
        <v>0</v>
      </c>
      <c r="R17" s="530">
        <v>6.8738370862</v>
      </c>
      <c r="S17" s="530">
        <v>6.3823474086000003</v>
      </c>
      <c r="T17" s="530">
        <v>6.9775978355000001</v>
      </c>
      <c r="U17" s="530">
        <v>7.6846731891999998</v>
      </c>
      <c r="V17" s="530">
        <v>6.8906520143999987</v>
      </c>
      <c r="W17" s="530">
        <v>6.72341000628</v>
      </c>
      <c r="X17" s="530">
        <v>7.0367719306499978</v>
      </c>
      <c r="Y17" s="530">
        <v>7.1097735508799991</v>
      </c>
      <c r="Z17" s="532"/>
      <c r="AA17" s="530">
        <f t="shared" si="5"/>
        <v>0</v>
      </c>
      <c r="AB17" s="530">
        <f t="shared" si="6"/>
        <v>27.9184555195</v>
      </c>
      <c r="AC17" s="530">
        <f t="shared" si="3"/>
        <v>27.760607502209997</v>
      </c>
    </row>
    <row r="18" spans="2:29" s="70" customFormat="1">
      <c r="B18" s="533"/>
      <c r="C18" s="522"/>
      <c r="D18" s="522"/>
      <c r="E18" s="523"/>
      <c r="F18" s="523"/>
      <c r="G18" s="523"/>
      <c r="N18" s="524"/>
      <c r="O18" s="524"/>
      <c r="P18" s="524"/>
      <c r="Q18" s="524"/>
      <c r="R18" s="524"/>
      <c r="S18" s="524"/>
      <c r="T18" s="524"/>
      <c r="U18" s="524"/>
      <c r="V18" s="524"/>
      <c r="W18" s="524"/>
      <c r="X18" s="524"/>
      <c r="Y18" s="524"/>
      <c r="Z18" s="534"/>
      <c r="AA18" s="524"/>
      <c r="AB18" s="524"/>
      <c r="AC18" s="524"/>
    </row>
    <row r="19" spans="2:29" s="47" customFormat="1">
      <c r="B19" s="548" t="str">
        <f>IF(Sumário!$A$1=FALSE,'PT-ENG'!AC16,'PT-ENG'!AD16)</f>
        <v>Volume de gás vendido¹ (mil MMBTU)</v>
      </c>
      <c r="C19" s="549"/>
      <c r="D19" s="549"/>
      <c r="E19" s="550"/>
      <c r="F19" s="550"/>
      <c r="G19" s="550"/>
      <c r="H19" s="551"/>
      <c r="I19" s="551"/>
      <c r="J19" s="551"/>
      <c r="K19" s="551"/>
      <c r="L19" s="551"/>
      <c r="M19" s="551"/>
      <c r="N19" s="552">
        <f t="shared" ref="N19" si="12">SUM(N20,N23)</f>
        <v>0</v>
      </c>
      <c r="O19" s="552">
        <f t="shared" ref="O19" si="13">SUM(O20,O23)</f>
        <v>0</v>
      </c>
      <c r="P19" s="552">
        <f t="shared" ref="P19" si="14">SUM(P20,P23)</f>
        <v>0</v>
      </c>
      <c r="Q19" s="552">
        <f t="shared" ref="Q19" si="15">SUM(Q20,Q23)</f>
        <v>0</v>
      </c>
      <c r="R19" s="552">
        <f t="shared" ref="R19" si="16">SUM(R20,R23)</f>
        <v>6656.0949336381273</v>
      </c>
      <c r="S19" s="552">
        <f t="shared" ref="S19" si="17">SUM(S20,S23)</f>
        <v>4346.2110668051555</v>
      </c>
      <c r="T19" s="552">
        <f t="shared" ref="T19" si="18">SUM(T20,T23)</f>
        <v>4009.2788436826695</v>
      </c>
      <c r="U19" s="552">
        <f t="shared" ref="U19" si="19">SUM(U20,U23)</f>
        <v>3820.3903178008495</v>
      </c>
      <c r="V19" s="552">
        <f t="shared" ref="V19" si="20">SUM(V20,V23)</f>
        <v>4951.1472615663615</v>
      </c>
      <c r="W19" s="552">
        <f>SUM(W20,W23)</f>
        <v>6981.6509999999998</v>
      </c>
      <c r="X19" s="552">
        <f>SUM(X20,X23)</f>
        <v>8870.9077063246186</v>
      </c>
      <c r="Y19" s="552">
        <f>SUM(Y20,Y23)</f>
        <v>6499.3000642092975</v>
      </c>
      <c r="Z19" s="526"/>
      <c r="AA19" s="552">
        <f t="shared" ref="AA19:AA28" si="21">SUM(N19:Q19)</f>
        <v>0</v>
      </c>
      <c r="AB19" s="552">
        <f t="shared" ref="AB19:AB28" si="22">SUM(R19:U19)</f>
        <v>18831.975161926799</v>
      </c>
      <c r="AC19" s="552">
        <f t="shared" ref="AC19:AC27" si="23">SUM(V19:Y19)</f>
        <v>27303.006032100275</v>
      </c>
    </row>
    <row r="20" spans="2:29" s="70" customFormat="1">
      <c r="B20" s="527" t="s">
        <v>545</v>
      </c>
      <c r="C20" s="522"/>
      <c r="D20" s="522"/>
      <c r="E20" s="523"/>
      <c r="F20" s="523"/>
      <c r="G20" s="523"/>
      <c r="N20" s="528">
        <f t="shared" ref="N20" si="24">SUM(N21:N22)</f>
        <v>0</v>
      </c>
      <c r="O20" s="528">
        <f t="shared" ref="O20" si="25">SUM(O21:O22)</f>
        <v>0</v>
      </c>
      <c r="P20" s="528">
        <f t="shared" ref="P20" si="26">SUM(P21:P22)</f>
        <v>0</v>
      </c>
      <c r="Q20" s="528">
        <f t="shared" ref="Q20" si="27">SUM(Q21:Q22)</f>
        <v>0</v>
      </c>
      <c r="R20" s="528">
        <f t="shared" ref="R20" si="28">SUM(R21:R22)</f>
        <v>2839.7600754648797</v>
      </c>
      <c r="S20" s="528">
        <f t="shared" ref="S20" si="29">SUM(S21:S22)</f>
        <v>2796.0699913358199</v>
      </c>
      <c r="T20" s="528">
        <f t="shared" ref="T20" si="30">SUM(T21:T22)</f>
        <v>2600.232787208055</v>
      </c>
      <c r="U20" s="528">
        <f t="shared" ref="U20" si="31">SUM(U21:U22)</f>
        <v>2585.4231931071949</v>
      </c>
      <c r="V20" s="528">
        <f t="shared" ref="V20" si="32">SUM(V21:V22)</f>
        <v>2958.5476631953848</v>
      </c>
      <c r="W20" s="528">
        <f>SUM(W21:W22)</f>
        <v>3858.4589999999998</v>
      </c>
      <c r="X20" s="528">
        <f>SUM(X21:X22)</f>
        <v>3542.6874733509949</v>
      </c>
      <c r="Y20" s="528">
        <f>SUM(Y21:Y22)</f>
        <v>2539.7796331295235</v>
      </c>
      <c r="Z20" s="535"/>
      <c r="AA20" s="528">
        <f t="shared" si="21"/>
        <v>0</v>
      </c>
      <c r="AB20" s="528">
        <f t="shared" si="22"/>
        <v>10821.48604711595</v>
      </c>
      <c r="AC20" s="528">
        <f t="shared" si="23"/>
        <v>12899.473769675902</v>
      </c>
    </row>
    <row r="21" spans="2:29" s="70" customFormat="1">
      <c r="B21" s="529" t="s">
        <v>51</v>
      </c>
      <c r="C21" s="522"/>
      <c r="D21" s="522"/>
      <c r="E21" s="523"/>
      <c r="F21" s="523"/>
      <c r="G21" s="523"/>
      <c r="N21" s="530">
        <v>0</v>
      </c>
      <c r="O21" s="530">
        <v>0</v>
      </c>
      <c r="P21" s="530">
        <v>0</v>
      </c>
      <c r="Q21" s="530">
        <v>0</v>
      </c>
      <c r="R21" s="530">
        <v>757.3392541215876</v>
      </c>
      <c r="S21" s="530">
        <v>681.88191787181165</v>
      </c>
      <c r="T21" s="530">
        <v>662.11722866866944</v>
      </c>
      <c r="U21" s="530">
        <v>686.04955307453679</v>
      </c>
      <c r="V21" s="530">
        <v>678.2088257460814</v>
      </c>
      <c r="W21" s="530">
        <v>1244.7739999999999</v>
      </c>
      <c r="X21" s="530">
        <v>965.75714599999992</v>
      </c>
      <c r="Y21" s="530">
        <v>0</v>
      </c>
      <c r="Z21" s="535"/>
      <c r="AA21" s="530">
        <f t="shared" si="21"/>
        <v>0</v>
      </c>
      <c r="AB21" s="530">
        <f t="shared" si="22"/>
        <v>2787.3879537366056</v>
      </c>
      <c r="AC21" s="530">
        <f t="shared" si="23"/>
        <v>2888.7399717460812</v>
      </c>
    </row>
    <row r="22" spans="2:29" s="70" customFormat="1">
      <c r="B22" s="529" t="s">
        <v>100</v>
      </c>
      <c r="C22" s="522"/>
      <c r="D22" s="522"/>
      <c r="E22" s="523"/>
      <c r="F22" s="523"/>
      <c r="G22" s="523"/>
      <c r="N22" s="530">
        <v>0</v>
      </c>
      <c r="O22" s="530">
        <v>0</v>
      </c>
      <c r="P22" s="530">
        <v>0</v>
      </c>
      <c r="Q22" s="530">
        <v>0</v>
      </c>
      <c r="R22" s="530">
        <v>2082.4208213432921</v>
      </c>
      <c r="S22" s="530">
        <v>2114.1880734640081</v>
      </c>
      <c r="T22" s="530">
        <v>1938.1155585393856</v>
      </c>
      <c r="U22" s="530">
        <v>1899.3736400326582</v>
      </c>
      <c r="V22" s="530">
        <v>2280.3388374493034</v>
      </c>
      <c r="W22" s="530">
        <v>2613.6849999999999</v>
      </c>
      <c r="X22" s="530">
        <v>2576.930327350995</v>
      </c>
      <c r="Y22" s="530">
        <v>2539.7796331295235</v>
      </c>
      <c r="Z22" s="535"/>
      <c r="AA22" s="530">
        <f t="shared" si="21"/>
        <v>0</v>
      </c>
      <c r="AB22" s="530">
        <f t="shared" si="22"/>
        <v>8034.0980933793435</v>
      </c>
      <c r="AC22" s="530">
        <f t="shared" si="23"/>
        <v>10010.733797929823</v>
      </c>
    </row>
    <row r="23" spans="2:29" s="70" customFormat="1">
      <c r="B23" s="527" t="s">
        <v>546</v>
      </c>
      <c r="C23" s="522"/>
      <c r="D23" s="522"/>
      <c r="E23" s="523"/>
      <c r="F23" s="523"/>
      <c r="G23" s="523"/>
      <c r="N23" s="528">
        <f t="shared" ref="N23:W23" si="33">SUM(N24:N28)</f>
        <v>0</v>
      </c>
      <c r="O23" s="528">
        <f t="shared" si="33"/>
        <v>0</v>
      </c>
      <c r="P23" s="528">
        <f t="shared" si="33"/>
        <v>0</v>
      </c>
      <c r="Q23" s="528">
        <f t="shared" si="33"/>
        <v>0</v>
      </c>
      <c r="R23" s="528">
        <f t="shared" si="33"/>
        <v>3816.3348581732471</v>
      </c>
      <c r="S23" s="528">
        <f t="shared" si="33"/>
        <v>1550.1410754693352</v>
      </c>
      <c r="T23" s="528">
        <f t="shared" si="33"/>
        <v>1409.0460564746145</v>
      </c>
      <c r="U23" s="528">
        <f t="shared" si="33"/>
        <v>1234.9671246936546</v>
      </c>
      <c r="V23" s="528">
        <f t="shared" si="33"/>
        <v>1992.5995983709765</v>
      </c>
      <c r="W23" s="528">
        <f t="shared" si="33"/>
        <v>3123.1920000000005</v>
      </c>
      <c r="X23" s="528">
        <f>SUM(X24:X28)</f>
        <v>5328.2202329736228</v>
      </c>
      <c r="Y23" s="528">
        <f>SUM(Y24:Y28)</f>
        <v>3959.5204310797744</v>
      </c>
      <c r="Z23" s="535"/>
      <c r="AA23" s="528">
        <f t="shared" si="21"/>
        <v>0</v>
      </c>
      <c r="AB23" s="528">
        <f t="shared" si="22"/>
        <v>8010.4891148108509</v>
      </c>
      <c r="AC23" s="528">
        <f t="shared" si="23"/>
        <v>14403.532262424374</v>
      </c>
    </row>
    <row r="24" spans="2:29" s="70" customFormat="1">
      <c r="B24" s="529" t="s">
        <v>91</v>
      </c>
      <c r="C24" s="522"/>
      <c r="D24" s="522"/>
      <c r="E24" s="523"/>
      <c r="F24" s="523"/>
      <c r="G24" s="523"/>
      <c r="N24" s="530">
        <v>0</v>
      </c>
      <c r="O24" s="530">
        <v>0</v>
      </c>
      <c r="P24" s="530">
        <v>0</v>
      </c>
      <c r="Q24" s="530">
        <v>0</v>
      </c>
      <c r="R24" s="530">
        <v>1543.9087764633937</v>
      </c>
      <c r="S24" s="530">
        <v>1403.5823501106008</v>
      </c>
      <c r="T24" s="530">
        <v>1224.4416239407979</v>
      </c>
      <c r="U24" s="530">
        <v>1075.9085566427573</v>
      </c>
      <c r="V24" s="530">
        <v>1770.8153028501199</v>
      </c>
      <c r="W24" s="530">
        <v>2300.8890000000001</v>
      </c>
      <c r="X24" s="530">
        <v>2587.0702575092764</v>
      </c>
      <c r="Y24" s="530">
        <v>1487.6562269213305</v>
      </c>
      <c r="Z24" s="535"/>
      <c r="AA24" s="530">
        <f t="shared" si="21"/>
        <v>0</v>
      </c>
      <c r="AB24" s="530">
        <f t="shared" si="22"/>
        <v>5247.8413071575496</v>
      </c>
      <c r="AC24" s="530">
        <f t="shared" si="23"/>
        <v>8146.4307872807276</v>
      </c>
    </row>
    <row r="25" spans="2:29" s="70" customFormat="1">
      <c r="B25" s="529" t="s">
        <v>651</v>
      </c>
      <c r="C25" s="522"/>
      <c r="D25" s="522"/>
      <c r="E25" s="523"/>
      <c r="F25" s="523"/>
      <c r="G25" s="523"/>
      <c r="N25" s="530">
        <v>0</v>
      </c>
      <c r="O25" s="530">
        <v>0</v>
      </c>
      <c r="P25" s="530">
        <v>0</v>
      </c>
      <c r="Q25" s="530">
        <v>0</v>
      </c>
      <c r="R25" s="530">
        <v>2083.3238834531353</v>
      </c>
      <c r="S25" s="530">
        <v>0</v>
      </c>
      <c r="T25" s="530">
        <v>0</v>
      </c>
      <c r="U25" s="530">
        <v>0</v>
      </c>
      <c r="V25" s="530">
        <v>0</v>
      </c>
      <c r="W25" s="530">
        <v>539.702</v>
      </c>
      <c r="X25" s="530">
        <v>2404.9384700892642</v>
      </c>
      <c r="Y25" s="530">
        <v>2181.6504713127742</v>
      </c>
      <c r="Z25" s="535"/>
      <c r="AA25" s="530">
        <f t="shared" si="21"/>
        <v>0</v>
      </c>
      <c r="AB25" s="530">
        <f t="shared" si="22"/>
        <v>2083.3238834531353</v>
      </c>
      <c r="AC25" s="530">
        <f t="shared" si="23"/>
        <v>5126.2909414020387</v>
      </c>
    </row>
    <row r="26" spans="2:29" s="70" customFormat="1">
      <c r="B26" s="529" t="s">
        <v>650</v>
      </c>
      <c r="C26" s="522"/>
      <c r="D26" s="522"/>
      <c r="E26" s="523"/>
      <c r="F26" s="523"/>
      <c r="G26" s="523"/>
      <c r="N26" s="530">
        <v>0</v>
      </c>
      <c r="O26" s="530">
        <v>0</v>
      </c>
      <c r="P26" s="530">
        <v>0</v>
      </c>
      <c r="Q26" s="530">
        <v>0</v>
      </c>
      <c r="R26" s="530">
        <v>0</v>
      </c>
      <c r="S26" s="530">
        <v>0</v>
      </c>
      <c r="T26" s="530">
        <v>0</v>
      </c>
      <c r="U26" s="530">
        <v>0</v>
      </c>
      <c r="V26" s="530">
        <v>37.755976738373853</v>
      </c>
      <c r="W26" s="530">
        <v>124.203</v>
      </c>
      <c r="X26" s="530">
        <v>149.60392567917904</v>
      </c>
      <c r="Y26" s="530">
        <v>103.69873284566977</v>
      </c>
      <c r="Z26" s="535"/>
      <c r="AA26" s="530">
        <f t="shared" si="21"/>
        <v>0</v>
      </c>
      <c r="AB26" s="530">
        <f t="shared" si="22"/>
        <v>0</v>
      </c>
      <c r="AC26" s="530">
        <f t="shared" si="23"/>
        <v>415.26163526322267</v>
      </c>
    </row>
    <row r="27" spans="2:29" s="70" customFormat="1">
      <c r="B27" s="529" t="s">
        <v>138</v>
      </c>
      <c r="C27" s="522"/>
      <c r="D27" s="522"/>
      <c r="E27" s="523"/>
      <c r="F27" s="523"/>
      <c r="G27" s="523"/>
      <c r="N27" s="530">
        <v>0</v>
      </c>
      <c r="O27" s="530">
        <v>0</v>
      </c>
      <c r="P27" s="530">
        <v>0</v>
      </c>
      <c r="Q27" s="530">
        <v>0</v>
      </c>
      <c r="R27" s="530">
        <v>189.10219825671828</v>
      </c>
      <c r="S27" s="530">
        <v>146.55872535873439</v>
      </c>
      <c r="T27" s="530">
        <v>184.60443253381655</v>
      </c>
      <c r="U27" s="530">
        <v>159.05856805089732</v>
      </c>
      <c r="V27" s="530">
        <v>184.02831878248281</v>
      </c>
      <c r="W27" s="530">
        <v>158.398</v>
      </c>
      <c r="X27" s="530">
        <v>186.60757969590261</v>
      </c>
      <c r="Y27" s="530">
        <v>186.51499999999999</v>
      </c>
      <c r="Z27" s="535"/>
      <c r="AA27" s="530">
        <f t="shared" si="21"/>
        <v>0</v>
      </c>
      <c r="AB27" s="530">
        <f t="shared" si="22"/>
        <v>679.32392420016652</v>
      </c>
      <c r="AC27" s="530">
        <f t="shared" si="23"/>
        <v>715.54889847838535</v>
      </c>
    </row>
    <row r="28" spans="2:29" s="70" customFormat="1">
      <c r="B28" s="529"/>
      <c r="C28" s="522"/>
      <c r="D28" s="522"/>
      <c r="E28" s="523"/>
      <c r="F28" s="523"/>
      <c r="G28" s="523"/>
      <c r="W28" s="524"/>
      <c r="X28" s="524"/>
      <c r="Y28" s="524"/>
      <c r="Z28" s="525"/>
      <c r="AA28" s="530">
        <f t="shared" si="21"/>
        <v>0</v>
      </c>
      <c r="AB28" s="530">
        <f t="shared" si="22"/>
        <v>0</v>
      </c>
      <c r="AC28" s="530">
        <f>SUM(V28:X28)</f>
        <v>0</v>
      </c>
    </row>
    <row r="29" spans="2:29" s="47" customFormat="1">
      <c r="B29" s="548" t="str">
        <f>IF(Sumário!$A$1=FALSE,'PT-ENG'!AC17,'PT-ENG'!AD17)</f>
        <v>Volume de gás vendido (mil MMBTU) | Sem Intercompany</v>
      </c>
      <c r="C29" s="549"/>
      <c r="D29" s="549"/>
      <c r="E29" s="550"/>
      <c r="F29" s="550"/>
      <c r="G29" s="550"/>
      <c r="H29" s="551"/>
      <c r="I29" s="551"/>
      <c r="J29" s="551"/>
      <c r="K29" s="551"/>
      <c r="L29" s="551"/>
      <c r="M29" s="551"/>
      <c r="N29" s="552"/>
      <c r="O29" s="552"/>
      <c r="P29" s="552"/>
      <c r="Q29" s="552"/>
      <c r="R29" s="552">
        <f t="shared" ref="R29:X29" si="34">SUM(R30,R32)</f>
        <v>5683.7284812598209</v>
      </c>
      <c r="S29" s="552">
        <f t="shared" si="34"/>
        <v>3383.7228104166452</v>
      </c>
      <c r="T29" s="552">
        <f t="shared" si="34"/>
        <v>3047.8157423930456</v>
      </c>
      <c r="U29" s="552">
        <f t="shared" si="34"/>
        <v>2885.1484640674898</v>
      </c>
      <c r="V29" s="552">
        <f t="shared" si="34"/>
        <v>3986.5156914723893</v>
      </c>
      <c r="W29" s="552">
        <f t="shared" si="34"/>
        <v>5538.7900000000009</v>
      </c>
      <c r="X29" s="552">
        <f t="shared" si="34"/>
        <v>7718.5429806287193</v>
      </c>
      <c r="Y29" s="552">
        <f>SUM(Y30,Y32)</f>
        <v>6312.7850642092981</v>
      </c>
      <c r="Z29" s="526"/>
      <c r="AA29" s="552">
        <f t="shared" ref="AA29:AA35" si="35">SUM(N29:Q29)</f>
        <v>0</v>
      </c>
      <c r="AB29" s="552">
        <f t="shared" ref="AB29:AB35" si="36">SUM(R29:U29)</f>
        <v>15000.415498137001</v>
      </c>
      <c r="AC29" s="552">
        <f t="shared" ref="AC29:AC35" si="37">SUM(V29:Y29)</f>
        <v>23556.633736310403</v>
      </c>
    </row>
    <row r="30" spans="2:29" s="70" customFormat="1">
      <c r="B30" s="527" t="s">
        <v>545</v>
      </c>
      <c r="C30" s="522"/>
      <c r="D30" s="522"/>
      <c r="E30" s="523"/>
      <c r="F30" s="523"/>
      <c r="G30" s="523"/>
      <c r="N30" s="528">
        <f t="shared" ref="N30:W30" si="38">SUM(N31:N31)</f>
        <v>0</v>
      </c>
      <c r="O30" s="528">
        <f t="shared" si="38"/>
        <v>0</v>
      </c>
      <c r="P30" s="528">
        <f t="shared" si="38"/>
        <v>0</v>
      </c>
      <c r="Q30" s="528">
        <f t="shared" si="38"/>
        <v>0</v>
      </c>
      <c r="R30" s="528">
        <f t="shared" si="38"/>
        <v>2056.4958213432919</v>
      </c>
      <c r="S30" s="528">
        <f t="shared" si="38"/>
        <v>1980.1404603060444</v>
      </c>
      <c r="T30" s="528">
        <f t="shared" si="38"/>
        <v>1823.3741184522478</v>
      </c>
      <c r="U30" s="528">
        <f t="shared" si="38"/>
        <v>1809.2399074247323</v>
      </c>
      <c r="V30" s="528">
        <f t="shared" si="38"/>
        <v>2177.9444118838956</v>
      </c>
      <c r="W30" s="528">
        <f t="shared" si="38"/>
        <v>2573.9960000000001</v>
      </c>
      <c r="X30" s="528">
        <f t="shared" ref="X30" si="39">SUM(X31:X31)</f>
        <v>2576.930327351</v>
      </c>
      <c r="Y30" s="528">
        <f>SUM(Y31:Y31)</f>
        <v>2539.7796331295235</v>
      </c>
      <c r="Z30" s="531"/>
      <c r="AA30" s="528">
        <f t="shared" si="35"/>
        <v>0</v>
      </c>
      <c r="AB30" s="528">
        <f t="shared" si="36"/>
        <v>7669.2503075263166</v>
      </c>
      <c r="AC30" s="528">
        <f t="shared" si="37"/>
        <v>9868.6503723644182</v>
      </c>
    </row>
    <row r="31" spans="2:29" s="70" customFormat="1">
      <c r="B31" s="529" t="s">
        <v>100</v>
      </c>
      <c r="C31" s="522"/>
      <c r="D31" s="522"/>
      <c r="E31" s="523"/>
      <c r="F31" s="523"/>
      <c r="G31" s="523"/>
      <c r="N31" s="530">
        <v>0</v>
      </c>
      <c r="O31" s="530">
        <v>0</v>
      </c>
      <c r="P31" s="530">
        <v>0</v>
      </c>
      <c r="Q31" s="530">
        <v>0</v>
      </c>
      <c r="R31" s="530">
        <v>2056.4958213432919</v>
      </c>
      <c r="S31" s="530">
        <v>1980.1404603060444</v>
      </c>
      <c r="T31" s="530">
        <v>1823.3741184522478</v>
      </c>
      <c r="U31" s="530">
        <v>1809.2399074247323</v>
      </c>
      <c r="V31" s="530">
        <v>2177.9444118838956</v>
      </c>
      <c r="W31" s="530">
        <v>2573.9960000000001</v>
      </c>
      <c r="X31" s="530">
        <v>2576.930327351</v>
      </c>
      <c r="Y31" s="530">
        <v>2539.7796331295235</v>
      </c>
      <c r="Z31" s="531"/>
      <c r="AA31" s="530">
        <f t="shared" si="35"/>
        <v>0</v>
      </c>
      <c r="AB31" s="530">
        <f t="shared" si="36"/>
        <v>7669.2503075263166</v>
      </c>
      <c r="AC31" s="530">
        <f t="shared" si="37"/>
        <v>9868.6503723644182</v>
      </c>
    </row>
    <row r="32" spans="2:29" s="70" customFormat="1">
      <c r="B32" s="527" t="s">
        <v>546</v>
      </c>
      <c r="C32" s="528"/>
      <c r="D32" s="528">
        <f t="shared" ref="D32:W32" si="40">SUM(D33:D36)</f>
        <v>0</v>
      </c>
      <c r="E32" s="528">
        <f t="shared" si="40"/>
        <v>0</v>
      </c>
      <c r="F32" s="528">
        <f t="shared" si="40"/>
        <v>0</v>
      </c>
      <c r="G32" s="528">
        <f t="shared" si="40"/>
        <v>0</v>
      </c>
      <c r="H32" s="528">
        <f t="shared" si="40"/>
        <v>0</v>
      </c>
      <c r="I32" s="528">
        <f t="shared" si="40"/>
        <v>0</v>
      </c>
      <c r="J32" s="528">
        <f t="shared" si="40"/>
        <v>0</v>
      </c>
      <c r="K32" s="528">
        <f t="shared" si="40"/>
        <v>0</v>
      </c>
      <c r="L32" s="528">
        <f t="shared" si="40"/>
        <v>0</v>
      </c>
      <c r="M32" s="528">
        <f t="shared" si="40"/>
        <v>0</v>
      </c>
      <c r="N32" s="528">
        <f t="shared" si="40"/>
        <v>0</v>
      </c>
      <c r="O32" s="528">
        <f t="shared" si="40"/>
        <v>0</v>
      </c>
      <c r="P32" s="528">
        <f t="shared" si="40"/>
        <v>0</v>
      </c>
      <c r="Q32" s="528">
        <f t="shared" si="40"/>
        <v>0</v>
      </c>
      <c r="R32" s="528">
        <f t="shared" si="40"/>
        <v>3627.232659916529</v>
      </c>
      <c r="S32" s="528">
        <f t="shared" si="40"/>
        <v>1403.5823501106008</v>
      </c>
      <c r="T32" s="528">
        <f t="shared" si="40"/>
        <v>1224.4416239407979</v>
      </c>
      <c r="U32" s="528">
        <f t="shared" si="40"/>
        <v>1075.9085566427573</v>
      </c>
      <c r="V32" s="528">
        <f t="shared" si="40"/>
        <v>1808.5712795884938</v>
      </c>
      <c r="W32" s="528">
        <f t="shared" si="40"/>
        <v>2964.7940000000003</v>
      </c>
      <c r="X32" s="528">
        <f>SUM(X33:X36)</f>
        <v>5141.6126532777198</v>
      </c>
      <c r="Y32" s="528">
        <f>SUM(Y33:Y36)</f>
        <v>3773.0054310797746</v>
      </c>
      <c r="Z32" s="531"/>
      <c r="AA32" s="528">
        <f t="shared" si="35"/>
        <v>0</v>
      </c>
      <c r="AB32" s="528">
        <f t="shared" si="36"/>
        <v>7331.1651906106845</v>
      </c>
      <c r="AC32" s="528">
        <f t="shared" si="37"/>
        <v>13687.983363945988</v>
      </c>
    </row>
    <row r="33" spans="2:29" s="70" customFormat="1">
      <c r="B33" s="529" t="s">
        <v>91</v>
      </c>
      <c r="C33" s="522"/>
      <c r="D33" s="522"/>
      <c r="E33" s="523"/>
      <c r="F33" s="523"/>
      <c r="G33" s="523"/>
      <c r="N33" s="530">
        <v>0</v>
      </c>
      <c r="O33" s="530">
        <v>0</v>
      </c>
      <c r="P33" s="530">
        <v>0</v>
      </c>
      <c r="Q33" s="530">
        <v>0</v>
      </c>
      <c r="R33" s="530">
        <v>1543.9087764633937</v>
      </c>
      <c r="S33" s="530">
        <v>1403.5823501106008</v>
      </c>
      <c r="T33" s="530">
        <v>1224.4416239407979</v>
      </c>
      <c r="U33" s="530">
        <v>1075.9085566427573</v>
      </c>
      <c r="V33" s="530">
        <v>1770.8153028501199</v>
      </c>
      <c r="W33" s="530">
        <v>2300.8890000000001</v>
      </c>
      <c r="X33" s="530">
        <v>2587.0702575092801</v>
      </c>
      <c r="Y33" s="530">
        <v>1487.6562269213305</v>
      </c>
      <c r="Z33" s="531"/>
      <c r="AA33" s="530">
        <f t="shared" si="35"/>
        <v>0</v>
      </c>
      <c r="AB33" s="530">
        <f t="shared" si="36"/>
        <v>5247.8413071575496</v>
      </c>
      <c r="AC33" s="530">
        <f t="shared" si="37"/>
        <v>8146.4307872807312</v>
      </c>
    </row>
    <row r="34" spans="2:29" s="70" customFormat="1">
      <c r="B34" s="529" t="s">
        <v>651</v>
      </c>
      <c r="C34" s="522"/>
      <c r="D34" s="522"/>
      <c r="E34" s="523"/>
      <c r="F34" s="523"/>
      <c r="G34" s="523"/>
      <c r="N34" s="530">
        <v>0</v>
      </c>
      <c r="O34" s="530">
        <v>0</v>
      </c>
      <c r="P34" s="530">
        <v>0</v>
      </c>
      <c r="Q34" s="530">
        <v>0</v>
      </c>
      <c r="R34" s="530">
        <v>2083.3238834531353</v>
      </c>
      <c r="S34" s="530">
        <v>0</v>
      </c>
      <c r="T34" s="530">
        <v>0</v>
      </c>
      <c r="U34" s="530">
        <v>0</v>
      </c>
      <c r="V34" s="530">
        <v>0</v>
      </c>
      <c r="W34" s="530">
        <v>539.702</v>
      </c>
      <c r="X34" s="530">
        <v>2404.9384700892601</v>
      </c>
      <c r="Y34" s="530">
        <v>2181.6504713127742</v>
      </c>
      <c r="Z34" s="531"/>
      <c r="AA34" s="530">
        <f t="shared" si="35"/>
        <v>0</v>
      </c>
      <c r="AB34" s="530">
        <f t="shared" si="36"/>
        <v>2083.3238834531353</v>
      </c>
      <c r="AC34" s="530">
        <f t="shared" si="37"/>
        <v>5126.2909414020342</v>
      </c>
    </row>
    <row r="35" spans="2:29" s="70" customFormat="1">
      <c r="B35" s="529" t="s">
        <v>650</v>
      </c>
      <c r="C35" s="522"/>
      <c r="D35" s="522"/>
      <c r="E35" s="523"/>
      <c r="F35" s="523"/>
      <c r="G35" s="523"/>
      <c r="N35" s="530">
        <v>0</v>
      </c>
      <c r="O35" s="530">
        <v>0</v>
      </c>
      <c r="P35" s="530">
        <v>0</v>
      </c>
      <c r="Q35" s="530">
        <v>0</v>
      </c>
      <c r="R35" s="530">
        <v>0</v>
      </c>
      <c r="S35" s="530">
        <v>0</v>
      </c>
      <c r="T35" s="530">
        <v>0</v>
      </c>
      <c r="U35" s="530">
        <v>0</v>
      </c>
      <c r="V35" s="530">
        <v>37.755976738373853</v>
      </c>
      <c r="W35" s="530">
        <v>124.203</v>
      </c>
      <c r="X35" s="530">
        <v>149.60392567917901</v>
      </c>
      <c r="Y35" s="530">
        <v>103.69873284566977</v>
      </c>
      <c r="Z35" s="531"/>
      <c r="AA35" s="530">
        <f t="shared" si="35"/>
        <v>0</v>
      </c>
      <c r="AB35" s="530">
        <f t="shared" si="36"/>
        <v>0</v>
      </c>
      <c r="AC35" s="530">
        <f t="shared" si="37"/>
        <v>415.26163526322267</v>
      </c>
    </row>
    <row r="36" spans="2:29" s="70" customFormat="1">
      <c r="B36" s="529"/>
      <c r="C36" s="522"/>
      <c r="D36" s="522"/>
      <c r="E36" s="523"/>
      <c r="F36" s="523"/>
      <c r="G36" s="523"/>
      <c r="R36" s="536"/>
      <c r="S36" s="536"/>
      <c r="T36" s="536"/>
      <c r="U36" s="536"/>
      <c r="V36" s="536"/>
      <c r="W36" s="536"/>
      <c r="X36" s="536"/>
      <c r="Y36" s="536"/>
      <c r="Z36" s="525"/>
      <c r="AA36" s="537"/>
      <c r="AB36" s="537"/>
      <c r="AC36" s="537"/>
    </row>
    <row r="37" spans="2:29" s="514" customFormat="1" ht="16.25" customHeight="1" thickBot="1">
      <c r="B37" s="538" t="s">
        <v>507</v>
      </c>
      <c r="C37" s="539"/>
      <c r="D37" s="539"/>
      <c r="E37" s="540"/>
      <c r="F37" s="540"/>
      <c r="G37" s="540"/>
      <c r="H37" s="541"/>
      <c r="I37" s="541"/>
      <c r="J37" s="541"/>
      <c r="K37" s="541"/>
      <c r="L37" s="541"/>
      <c r="M37" s="541"/>
      <c r="N37" s="541"/>
      <c r="O37" s="541"/>
      <c r="P37" s="541"/>
      <c r="Q37" s="541"/>
      <c r="R37" s="541"/>
      <c r="S37" s="541"/>
      <c r="T37" s="541"/>
      <c r="U37" s="541"/>
      <c r="V37" s="541"/>
      <c r="W37" s="542"/>
      <c r="X37" s="542"/>
      <c r="Y37" s="542"/>
      <c r="Z37" s="520"/>
      <c r="AA37" s="542"/>
      <c r="AB37" s="542"/>
      <c r="AC37" s="542"/>
    </row>
    <row r="38" spans="2:29" s="70" customFormat="1" ht="15" thickTop="1">
      <c r="B38" s="521"/>
      <c r="C38" s="522"/>
      <c r="D38" s="522"/>
      <c r="E38" s="523"/>
      <c r="F38" s="523"/>
      <c r="G38" s="523"/>
      <c r="W38" s="524"/>
      <c r="X38" s="524"/>
      <c r="Y38" s="524"/>
      <c r="Z38" s="525"/>
    </row>
    <row r="39" spans="2:29" s="47" customFormat="1">
      <c r="B39" s="548" t="str">
        <f>IF(Sumário!$A$1=FALSE,'PT-ENG'!AC18,'PT-ENG'!AD18)</f>
        <v>Produtos Vendidos (boe)</v>
      </c>
      <c r="C39" s="549"/>
      <c r="D39" s="549"/>
      <c r="E39" s="550"/>
      <c r="F39" s="550"/>
      <c r="G39" s="550"/>
      <c r="H39" s="551"/>
      <c r="I39" s="551"/>
      <c r="J39" s="551"/>
      <c r="K39" s="551"/>
      <c r="L39" s="551"/>
      <c r="M39" s="551"/>
      <c r="N39" s="552">
        <v>0</v>
      </c>
      <c r="O39" s="552">
        <f t="shared" ref="O39:V39" si="41">SUM(O40:O48)</f>
        <v>535143</v>
      </c>
      <c r="P39" s="552">
        <f t="shared" si="41"/>
        <v>3664580</v>
      </c>
      <c r="Q39" s="552">
        <f t="shared" si="41"/>
        <v>1096739</v>
      </c>
      <c r="R39" s="552">
        <f t="shared" si="41"/>
        <v>3071176</v>
      </c>
      <c r="S39" s="552">
        <f t="shared" si="41"/>
        <v>3627717</v>
      </c>
      <c r="T39" s="552">
        <f t="shared" si="41"/>
        <v>3184410.5188407251</v>
      </c>
      <c r="U39" s="552">
        <f t="shared" si="41"/>
        <v>3364607.092237927</v>
      </c>
      <c r="V39" s="552">
        <f t="shared" si="41"/>
        <v>3116403.9622029318</v>
      </c>
      <c r="W39" s="552">
        <f>SUM(W40:W48)</f>
        <v>3227696.0645015491</v>
      </c>
      <c r="X39" s="552">
        <f>SUM(X40:X48)</f>
        <v>3100388.2679797271</v>
      </c>
      <c r="Y39" s="552">
        <f>SUM(Y40:Y48)</f>
        <v>3340142.9518651273</v>
      </c>
      <c r="Z39" s="526"/>
      <c r="AA39" s="552">
        <f>SUM(AA40:AA48)</f>
        <v>5296462</v>
      </c>
      <c r="AB39" s="552">
        <f>SUM(AB40:AB48)</f>
        <v>13247910.611078653</v>
      </c>
      <c r="AC39" s="552">
        <f>SUM(AC40:AC48)</f>
        <v>12784631.246549334</v>
      </c>
    </row>
    <row r="40" spans="2:29" s="70" customFormat="1">
      <c r="B40" s="533" t="str">
        <f>IF(Sumário!$A$1=FALSE,'PT-ENG'!AC19,'PT-ENG'!AD19)</f>
        <v>Gasolina A</v>
      </c>
      <c r="C40" s="18"/>
      <c r="D40" s="18"/>
      <c r="E40" s="18"/>
      <c r="F40" s="18"/>
      <c r="G40" s="18"/>
      <c r="H40" s="18"/>
      <c r="I40" s="18"/>
      <c r="J40" s="18"/>
      <c r="K40" s="18"/>
      <c r="L40" s="18"/>
      <c r="M40" s="18"/>
      <c r="N40" s="142">
        <v>0</v>
      </c>
      <c r="O40" s="142">
        <v>150257</v>
      </c>
      <c r="P40" s="142">
        <v>459146</v>
      </c>
      <c r="Q40" s="142">
        <v>416927</v>
      </c>
      <c r="R40" s="142">
        <v>240170</v>
      </c>
      <c r="S40" s="142">
        <v>163103</v>
      </c>
      <c r="T40" s="142">
        <v>304806.35600579996</v>
      </c>
      <c r="U40" s="142">
        <v>317399.45391660003</v>
      </c>
      <c r="V40" s="142">
        <v>233973.83620380002</v>
      </c>
      <c r="W40" s="142">
        <v>254378.87829419997</v>
      </c>
      <c r="X40" s="142">
        <v>265506.76729499997</v>
      </c>
      <c r="Y40" s="142">
        <v>332472.48159179994</v>
      </c>
      <c r="Z40" s="535"/>
      <c r="AA40" s="142">
        <f>SUM(N40:Q40)</f>
        <v>1026330</v>
      </c>
      <c r="AB40" s="142">
        <f>SUM(R40:U40)</f>
        <v>1025478.8099223999</v>
      </c>
      <c r="AC40" s="142">
        <f t="shared" ref="AC40:AC48" si="42">SUM(V40:Y40)</f>
        <v>1086331.9633847999</v>
      </c>
    </row>
    <row r="41" spans="2:29" s="70" customFormat="1" ht="15" customHeight="1">
      <c r="B41" s="533" t="str">
        <f>IF(Sumário!$A$1=FALSE,'PT-ENG'!AC20,'PT-ENG'!AD20)</f>
        <v>GLP</v>
      </c>
      <c r="C41" s="18"/>
      <c r="D41" s="18"/>
      <c r="E41" s="18"/>
      <c r="F41" s="18"/>
      <c r="G41" s="18"/>
      <c r="H41" s="18"/>
      <c r="I41" s="18"/>
      <c r="J41" s="18"/>
      <c r="K41" s="18"/>
      <c r="L41" s="18"/>
      <c r="M41" s="18"/>
      <c r="N41" s="142">
        <v>0</v>
      </c>
      <c r="O41" s="142">
        <v>5899</v>
      </c>
      <c r="P41" s="142">
        <v>25173</v>
      </c>
      <c r="Q41" s="142">
        <v>12703</v>
      </c>
      <c r="R41" s="142">
        <v>71286</v>
      </c>
      <c r="S41" s="142">
        <v>41647</v>
      </c>
      <c r="T41" s="142">
        <v>48418.101778723401</v>
      </c>
      <c r="U41" s="142">
        <v>56805.008693617019</v>
      </c>
      <c r="V41" s="142">
        <v>66238.017625531924</v>
      </c>
      <c r="W41" s="142">
        <v>63708.48391914893</v>
      </c>
      <c r="X41" s="142">
        <v>65584.851702127649</v>
      </c>
      <c r="Y41" s="142">
        <v>71139.316902127655</v>
      </c>
      <c r="Z41" s="535"/>
      <c r="AA41" s="142">
        <f t="shared" ref="AA41:AA48" si="43">SUM(N41:Q41)</f>
        <v>43775</v>
      </c>
      <c r="AB41" s="142">
        <f t="shared" ref="AB41:AB48" si="44">SUM(R41:U41)</f>
        <v>218156.11047234043</v>
      </c>
      <c r="AC41" s="142">
        <f t="shared" si="42"/>
        <v>266670.67014893616</v>
      </c>
    </row>
    <row r="42" spans="2:29" s="70" customFormat="1">
      <c r="B42" s="533" t="str">
        <f>IF(Sumário!$A$1=FALSE,'PT-ENG'!AC21,'PT-ENG'!AD21)</f>
        <v>QAV</v>
      </c>
      <c r="C42" s="543"/>
      <c r="D42" s="544"/>
      <c r="E42" s="543"/>
      <c r="F42" s="543"/>
      <c r="G42" s="543"/>
      <c r="H42" s="543"/>
      <c r="I42" s="543"/>
      <c r="J42" s="543"/>
      <c r="K42" s="543"/>
      <c r="L42" s="543"/>
      <c r="M42" s="543"/>
      <c r="N42" s="545">
        <v>0</v>
      </c>
      <c r="O42" s="141">
        <v>46395</v>
      </c>
      <c r="P42" s="141">
        <v>201008</v>
      </c>
      <c r="Q42" s="141">
        <v>60471</v>
      </c>
      <c r="R42" s="141">
        <v>222366</v>
      </c>
      <c r="S42" s="141">
        <v>180827</v>
      </c>
      <c r="T42" s="141">
        <v>249297.0155148</v>
      </c>
      <c r="U42" s="141">
        <v>261680.82033059996</v>
      </c>
      <c r="V42" s="141">
        <v>240392.96078159998</v>
      </c>
      <c r="W42" s="141">
        <v>252636.26404500005</v>
      </c>
      <c r="X42" s="141">
        <v>237156.90899999999</v>
      </c>
      <c r="Y42" s="141">
        <v>190159.4793714</v>
      </c>
      <c r="Z42" s="535"/>
      <c r="AA42" s="141">
        <f t="shared" si="43"/>
        <v>307874</v>
      </c>
      <c r="AB42" s="141">
        <f t="shared" si="44"/>
        <v>914170.83584539988</v>
      </c>
      <c r="AC42" s="142">
        <f t="shared" si="42"/>
        <v>920345.61319800001</v>
      </c>
    </row>
    <row r="43" spans="2:29" s="70" customFormat="1">
      <c r="B43" s="533" t="str">
        <f>IF(Sumário!$A$1=FALSE,'PT-ENG'!AC22,'PT-ENG'!AD22)</f>
        <v>Diesel S500</v>
      </c>
      <c r="C43" s="18"/>
      <c r="D43" s="18"/>
      <c r="E43" s="18"/>
      <c r="F43" s="18"/>
      <c r="G43" s="18"/>
      <c r="H43" s="18"/>
      <c r="I43" s="18"/>
      <c r="J43" s="18"/>
      <c r="K43" s="18"/>
      <c r="L43" s="18"/>
      <c r="M43" s="18"/>
      <c r="N43" s="142">
        <v>0</v>
      </c>
      <c r="O43" s="142">
        <v>52073</v>
      </c>
      <c r="P43" s="142">
        <v>204373</v>
      </c>
      <c r="Q43" s="142">
        <v>256127</v>
      </c>
      <c r="R43" s="142">
        <v>217999</v>
      </c>
      <c r="S43" s="142">
        <v>121786</v>
      </c>
      <c r="T43" s="142">
        <v>144366.823194</v>
      </c>
      <c r="U43" s="142">
        <v>164723.50930199999</v>
      </c>
      <c r="V43" s="142">
        <v>116412.06497580002</v>
      </c>
      <c r="W43" s="142">
        <v>89853.428504399984</v>
      </c>
      <c r="X43" s="142">
        <v>83791.684072799995</v>
      </c>
      <c r="Y43" s="142">
        <v>108289.5933702</v>
      </c>
      <c r="Z43" s="546"/>
      <c r="AA43" s="142">
        <f t="shared" si="43"/>
        <v>512573</v>
      </c>
      <c r="AB43" s="142">
        <f t="shared" si="44"/>
        <v>648875.33249599999</v>
      </c>
      <c r="AC43" s="142">
        <f t="shared" si="42"/>
        <v>398346.77092320001</v>
      </c>
    </row>
    <row r="44" spans="2:29" s="70" customFormat="1">
      <c r="B44" s="533" t="str">
        <f>IF(Sumário!$A$1=FALSE,'PT-ENG'!AC23,'PT-ENG'!AD23)</f>
        <v>Diesel S1800</v>
      </c>
      <c r="C44" s="18"/>
      <c r="D44" s="18"/>
      <c r="E44" s="18"/>
      <c r="F44" s="18"/>
      <c r="G44" s="18"/>
      <c r="H44" s="18"/>
      <c r="I44" s="18"/>
      <c r="J44" s="18"/>
      <c r="K44" s="18"/>
      <c r="L44" s="18"/>
      <c r="M44" s="18"/>
      <c r="N44" s="142">
        <v>0</v>
      </c>
      <c r="O44" s="142">
        <v>0</v>
      </c>
      <c r="P44" s="142">
        <v>119254</v>
      </c>
      <c r="Q44" s="142">
        <v>0</v>
      </c>
      <c r="R44" s="142">
        <v>0</v>
      </c>
      <c r="S44" s="142">
        <v>0</v>
      </c>
      <c r="T44" s="142">
        <v>0</v>
      </c>
      <c r="U44" s="142">
        <v>16767.543823799999</v>
      </c>
      <c r="V44" s="142">
        <v>18031.2086724</v>
      </c>
      <c r="W44" s="142">
        <v>16781.1612408</v>
      </c>
      <c r="X44" s="142">
        <v>32603.039924400004</v>
      </c>
      <c r="Y44" s="142">
        <v>36485.884419599999</v>
      </c>
      <c r="Z44" s="546"/>
      <c r="AA44" s="142">
        <f t="shared" si="43"/>
        <v>119254</v>
      </c>
      <c r="AB44" s="142">
        <f t="shared" si="44"/>
        <v>16767.543823799999</v>
      </c>
      <c r="AC44" s="142">
        <f t="shared" si="42"/>
        <v>103901.2942572</v>
      </c>
    </row>
    <row r="45" spans="2:29" s="70" customFormat="1" ht="15" customHeight="1">
      <c r="B45" s="533" t="str">
        <f>IF(Sumário!$A$1=FALSE,'PT-ENG'!AC24,'PT-ENG'!AD24)</f>
        <v>Diesel Marítimo (MGO)</v>
      </c>
      <c r="C45" s="18"/>
      <c r="D45" s="18"/>
      <c r="E45" s="18"/>
      <c r="F45" s="18"/>
      <c r="G45" s="18"/>
      <c r="H45" s="18"/>
      <c r="I45" s="18"/>
      <c r="J45" s="18"/>
      <c r="K45" s="18"/>
      <c r="L45" s="18"/>
      <c r="M45" s="18"/>
      <c r="N45" s="142">
        <v>0</v>
      </c>
      <c r="O45" s="142">
        <v>5020</v>
      </c>
      <c r="P45" s="142">
        <v>15195</v>
      </c>
      <c r="Q45" s="142">
        <v>3137</v>
      </c>
      <c r="R45" s="142">
        <v>270921</v>
      </c>
      <c r="S45" s="142">
        <v>631186</v>
      </c>
      <c r="T45" s="142">
        <v>353856</v>
      </c>
      <c r="U45" s="142">
        <v>328417.05127439997</v>
      </c>
      <c r="V45" s="142">
        <v>314950.04226180003</v>
      </c>
      <c r="W45" s="142">
        <v>334099.88557440002</v>
      </c>
      <c r="X45" s="142">
        <v>228974.50817999998</v>
      </c>
      <c r="Y45" s="142">
        <v>188254.091388</v>
      </c>
      <c r="Z45" s="142"/>
      <c r="AA45" s="142">
        <f t="shared" si="43"/>
        <v>23352</v>
      </c>
      <c r="AB45" s="142">
        <f t="shared" si="44"/>
        <v>1584380.0512744</v>
      </c>
      <c r="AC45" s="142">
        <f t="shared" si="42"/>
        <v>1066278.5274042001</v>
      </c>
    </row>
    <row r="46" spans="2:29" s="70" customFormat="1" ht="14" customHeight="1">
      <c r="B46" s="533" t="str">
        <f>IF(Sumário!$A$1=FALSE,'PT-ENG'!AC25,'PT-ENG'!AD25)</f>
        <v>RAT</v>
      </c>
      <c r="C46" s="18"/>
      <c r="D46" s="18"/>
      <c r="E46" s="18"/>
      <c r="F46" s="18"/>
      <c r="G46" s="18"/>
      <c r="H46" s="18"/>
      <c r="I46" s="18"/>
      <c r="J46" s="18"/>
      <c r="K46" s="18"/>
      <c r="L46" s="18"/>
      <c r="M46" s="18"/>
      <c r="N46" s="142">
        <v>0</v>
      </c>
      <c r="O46" s="142">
        <v>0</v>
      </c>
      <c r="P46" s="142">
        <v>1166095</v>
      </c>
      <c r="Q46" s="142">
        <v>42867</v>
      </c>
      <c r="R46" s="142">
        <v>94254</v>
      </c>
      <c r="S46" s="142">
        <v>194474</v>
      </c>
      <c r="T46" s="142">
        <v>167729.40472199998</v>
      </c>
      <c r="U46" s="142">
        <v>244626.86417399996</v>
      </c>
      <c r="V46" s="142">
        <v>135019.42561799998</v>
      </c>
      <c r="W46" s="142">
        <v>190412.31046199999</v>
      </c>
      <c r="X46" s="142">
        <v>195865.755756</v>
      </c>
      <c r="Y46" s="142">
        <v>137778.320592</v>
      </c>
      <c r="Z46" s="142"/>
      <c r="AA46" s="142">
        <f t="shared" si="43"/>
        <v>1208962</v>
      </c>
      <c r="AB46" s="142">
        <f t="shared" si="44"/>
        <v>701084.26889599999</v>
      </c>
      <c r="AC46" s="142">
        <f t="shared" si="42"/>
        <v>659075.81242799992</v>
      </c>
    </row>
    <row r="47" spans="2:29" s="70" customFormat="1">
      <c r="B47" s="533" t="str">
        <f>IF(Sumário!$A$1=FALSE,'PT-ENG'!AC26,'PT-ENG'!AD26)</f>
        <v>Bunker</v>
      </c>
      <c r="C47" s="18"/>
      <c r="D47" s="18"/>
      <c r="E47" s="18"/>
      <c r="F47" s="18"/>
      <c r="G47" s="18"/>
      <c r="H47" s="18"/>
      <c r="I47" s="18"/>
      <c r="J47" s="18"/>
      <c r="K47" s="18"/>
      <c r="L47" s="18"/>
      <c r="M47" s="18"/>
      <c r="N47" s="142">
        <v>0</v>
      </c>
      <c r="O47" s="142">
        <v>275499</v>
      </c>
      <c r="P47" s="142">
        <v>1474336</v>
      </c>
      <c r="Q47" s="142">
        <v>304507</v>
      </c>
      <c r="R47" s="142">
        <v>1801578</v>
      </c>
      <c r="S47" s="142">
        <v>2062484</v>
      </c>
      <c r="T47" s="142">
        <v>1724890.9733482022</v>
      </c>
      <c r="U47" s="142">
        <v>1823075.43353991</v>
      </c>
      <c r="V47" s="142">
        <v>1798271.557236</v>
      </c>
      <c r="W47" s="142">
        <v>1824898.9852499999</v>
      </c>
      <c r="X47" s="142">
        <v>1792103.6535599995</v>
      </c>
      <c r="Y47" s="142">
        <v>2124564.5556299998</v>
      </c>
      <c r="Z47" s="142"/>
      <c r="AA47" s="142">
        <f t="shared" si="43"/>
        <v>2054342</v>
      </c>
      <c r="AB47" s="142">
        <f t="shared" si="44"/>
        <v>7412028.4068881124</v>
      </c>
      <c r="AC47" s="142">
        <f t="shared" si="42"/>
        <v>7539838.7516759988</v>
      </c>
    </row>
    <row r="48" spans="2:29" s="70" customFormat="1">
      <c r="B48" s="533" t="str">
        <f>IF(Sumário!$A$1=FALSE,'PT-ENG'!AC27,'PT-ENG'!AD27)</f>
        <v>Nafta</v>
      </c>
      <c r="C48" s="18"/>
      <c r="D48" s="18"/>
      <c r="E48" s="18"/>
      <c r="F48" s="18"/>
      <c r="G48" s="18"/>
      <c r="H48" s="18"/>
      <c r="I48" s="18"/>
      <c r="J48" s="18"/>
      <c r="K48" s="18"/>
      <c r="L48" s="18"/>
      <c r="M48" s="18"/>
      <c r="N48" s="142">
        <v>0</v>
      </c>
      <c r="O48" s="142">
        <v>0</v>
      </c>
      <c r="P48" s="142">
        <v>0</v>
      </c>
      <c r="Q48" s="142">
        <v>0</v>
      </c>
      <c r="R48" s="142">
        <v>152602</v>
      </c>
      <c r="S48" s="142">
        <v>232210</v>
      </c>
      <c r="T48" s="142">
        <v>191045.8442772</v>
      </c>
      <c r="U48" s="142">
        <v>151111.40718299997</v>
      </c>
      <c r="V48" s="142">
        <v>193114.84882799999</v>
      </c>
      <c r="W48" s="142">
        <v>200926.6672116</v>
      </c>
      <c r="X48" s="142">
        <v>198801.0984894</v>
      </c>
      <c r="Y48" s="142">
        <v>150999.2286</v>
      </c>
      <c r="Z48" s="142"/>
      <c r="AA48" s="142">
        <f t="shared" si="43"/>
        <v>0</v>
      </c>
      <c r="AB48" s="142">
        <f t="shared" si="44"/>
        <v>726969.25146020006</v>
      </c>
      <c r="AC48" s="142">
        <f t="shared" si="42"/>
        <v>743841.84312900004</v>
      </c>
    </row>
    <row r="49" spans="2:29" s="70" customFormat="1">
      <c r="B49" s="533"/>
      <c r="C49" s="18"/>
      <c r="D49" s="18"/>
      <c r="E49" s="18"/>
      <c r="F49" s="18"/>
      <c r="G49" s="18"/>
      <c r="H49" s="18"/>
      <c r="I49" s="18"/>
      <c r="K49" s="18"/>
      <c r="L49" s="18"/>
      <c r="M49" s="18"/>
      <c r="N49" s="18"/>
      <c r="O49" s="18"/>
      <c r="P49" s="18"/>
      <c r="Q49" s="18"/>
      <c r="R49" s="18"/>
      <c r="S49" s="18"/>
      <c r="T49" s="18"/>
      <c r="U49" s="18"/>
      <c r="V49" s="18"/>
      <c r="W49" s="140"/>
      <c r="X49" s="140"/>
      <c r="Y49" s="140"/>
      <c r="Z49" s="547"/>
      <c r="AA49" s="372"/>
      <c r="AB49" s="372"/>
      <c r="AC49" s="372"/>
    </row>
    <row r="50" spans="2:29">
      <c r="B50" s="553" t="str">
        <f>IF(Sumário!$A$1=FALSE,'PT-ENG'!AC28,'PT-ENG'!AD28)</f>
        <v>Fator de Utilização das Refinarias (FUT)</v>
      </c>
      <c r="C50" s="554"/>
      <c r="D50" s="554"/>
      <c r="E50" s="554"/>
      <c r="F50" s="554"/>
      <c r="G50" s="554"/>
      <c r="H50" s="554"/>
      <c r="I50" s="554"/>
      <c r="J50" s="554"/>
      <c r="K50" s="554"/>
      <c r="L50" s="554"/>
      <c r="M50" s="554"/>
      <c r="N50" s="555" t="s">
        <v>0</v>
      </c>
      <c r="O50" s="556" t="s">
        <v>0</v>
      </c>
      <c r="P50" s="555">
        <v>0.93079999999999996</v>
      </c>
      <c r="Q50" s="555">
        <v>0.83589999999999998</v>
      </c>
      <c r="R50" s="555">
        <v>0.89829999999999999</v>
      </c>
      <c r="S50" s="555">
        <v>0.90080000000000005</v>
      </c>
      <c r="T50" s="555">
        <v>0.85</v>
      </c>
      <c r="U50" s="555">
        <v>0.879</v>
      </c>
      <c r="V50" s="555">
        <v>0.83</v>
      </c>
      <c r="W50" s="555">
        <v>0.86499999999999999</v>
      </c>
      <c r="X50" s="555">
        <v>0.86199999999999999</v>
      </c>
      <c r="Y50" s="555">
        <v>0.79300000000000004</v>
      </c>
      <c r="Z50" s="76"/>
      <c r="AA50" s="557" t="s">
        <v>0</v>
      </c>
      <c r="AB50" s="557" t="s">
        <v>0</v>
      </c>
      <c r="AC50" s="557" t="s">
        <v>0</v>
      </c>
    </row>
    <row r="51" spans="2:29" s="113" customFormat="1" ht="13">
      <c r="Q51" s="112"/>
      <c r="R51" s="112"/>
      <c r="S51" s="112"/>
      <c r="T51" s="112"/>
      <c r="U51" s="112"/>
      <c r="V51" s="112"/>
      <c r="W51" s="276"/>
      <c r="X51" s="276"/>
      <c r="Y51" s="276"/>
      <c r="Z51" s="114"/>
      <c r="AA51" s="112"/>
      <c r="AB51" s="112"/>
      <c r="AC51" s="112"/>
    </row>
  </sheetData>
  <pageMargins left="0.511811024" right="0.511811024" top="0.78740157499999996" bottom="0.78740157499999996" header="0.31496062000000002" footer="0.31496062000000002"/>
  <pageSetup paperSize="9" orientation="portrait" r:id="rId1"/>
  <ignoredErrors>
    <ignoredError sqref="AB41:AB48 AB40"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ltText="English">
                <anchor moveWithCells="1">
                  <from>
                    <xdr:col>1</xdr:col>
                    <xdr:colOff>1257300</xdr:colOff>
                    <xdr:row>1</xdr:row>
                    <xdr:rowOff>241300</xdr:rowOff>
                  </from>
                  <to>
                    <xdr:col>1</xdr:col>
                    <xdr:colOff>2209800</xdr:colOff>
                    <xdr:row>3</xdr:row>
                    <xdr:rowOff>177800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F586C-1D42-45DC-A637-9227D0C129CC}">
  <sheetPr>
    <tabColor theme="1"/>
  </sheetPr>
  <dimension ref="A1:J37"/>
  <sheetViews>
    <sheetView showGridLines="0" workbookViewId="0">
      <selection activeCell="G4" sqref="G4"/>
    </sheetView>
  </sheetViews>
  <sheetFormatPr defaultRowHeight="14.5"/>
  <cols>
    <col min="1" max="1" width="3.81640625" customWidth="1"/>
    <col min="2" max="2" width="54.08984375" customWidth="1"/>
    <col min="3" max="10" width="13.81640625" style="78" customWidth="1"/>
  </cols>
  <sheetData>
    <row r="1" spans="1:10">
      <c r="A1" s="64" t="b">
        <v>0</v>
      </c>
    </row>
    <row r="2" spans="1:10" ht="21">
      <c r="B2" s="511" t="str">
        <f>IF(Sumário!$A$1=FALSE,'PT-ENG'!C23,'PT-ENG'!D23)</f>
        <v>Reconciliação Dívida Líquida Ajustada</v>
      </c>
    </row>
    <row r="5" spans="1:10" s="29" customFormat="1" ht="29">
      <c r="B5" s="558" t="str">
        <f>IF(Sumário!$A$1=FALSE,'PT-ENG'!AF15,'PT-ENG'!AG15)</f>
        <v xml:space="preserve"> R$ milhões</v>
      </c>
      <c r="C5" s="560" t="str">
        <f>IF(Sumário!$A$1=FALSE,'PT-ENG'!R11,'PT-ENG'!R12)</f>
        <v>1T24 
Proforma¹</v>
      </c>
      <c r="D5" s="560" t="str">
        <f>IF(Sumário!$A$1=FALSE,'PT-ENG'!S11,'PT-ENG'!S12)</f>
        <v>2T24 
Proforma¹</v>
      </c>
      <c r="E5" s="559" t="str">
        <f>IF(Sumário!$A$1=FALSE,'PT-ENG'!T11,'PT-ENG'!T12)</f>
        <v>3T24</v>
      </c>
      <c r="F5" s="559" t="str">
        <f>IF(Sumário!$A$1=FALSE,'PT-ENG'!U11,'PT-ENG'!U12)</f>
        <v>4T24</v>
      </c>
      <c r="G5" s="559" t="str">
        <f>IF(Sumário!$A$1=FALSE,'PT-ENG'!V11,'PT-ENG'!V12)</f>
        <v>1T25</v>
      </c>
      <c r="H5" s="559" t="str">
        <f>IF(Sumário!$A$1=FALSE,'PT-ENG'!W11,'PT-ENG'!W12)</f>
        <v>2T25</v>
      </c>
      <c r="I5" s="559" t="str">
        <f>IF(Sumário!$A$1=FALSE,'PT-ENG'!X11,'PT-ENG'!X12)</f>
        <v>3T25</v>
      </c>
      <c r="J5" s="559" t="str">
        <f>IF(Sumário!$A$1=FALSE,'PT-ENG'!Y11,'PT-ENG'!Y12)</f>
        <v>4T25</v>
      </c>
    </row>
    <row r="6" spans="1:10" ht="6" customHeight="1"/>
    <row r="7" spans="1:10">
      <c r="B7" s="216" t="str">
        <f>IF(Sumário!$A$1=FALSE,'PT-ENG'!AF17,'PT-ENG'!AG17)</f>
        <v>Empréstimos e financiamentos</v>
      </c>
      <c r="C7" s="136">
        <f>('1.Balance Sheet'!S44+'1.Balance Sheet'!S63)/1000</f>
        <v>3272.9359860600002</v>
      </c>
      <c r="D7" s="136">
        <f>('1.Balance Sheet'!U44+'1.Balance Sheet'!U63)/1000</f>
        <v>4537.4669999999996</v>
      </c>
      <c r="E7" s="136">
        <f>('1.Balance Sheet'!V44+'1.Balance Sheet'!V63)/1000</f>
        <v>3825.4589999999998</v>
      </c>
      <c r="F7" s="136">
        <f>('1.Balance Sheet'!W44+'1.Balance Sheet'!W63)/1000</f>
        <v>4278.5659999999998</v>
      </c>
      <c r="G7" s="136">
        <f>('1.Balance Sheet'!X44+'1.Balance Sheet'!X63)/1000</f>
        <v>3810.5639999999999</v>
      </c>
      <c r="H7" s="136">
        <f>('1.Balance Sheet'!Y44+'1.Balance Sheet'!Y63)/1000</f>
        <v>3700.8539999999998</v>
      </c>
      <c r="I7" s="136">
        <f>('1.Balance Sheet'!Z44+'1.Balance Sheet'!Z63)/1000</f>
        <v>3387.2860000000001</v>
      </c>
      <c r="J7" s="136">
        <v>3569.86933202</v>
      </c>
    </row>
    <row r="8" spans="1:10">
      <c r="B8" s="216" t="str">
        <f>IF(Sumário!$A$1=FALSE,'PT-ENG'!AF18,'PT-ENG'!AG18)</f>
        <v>Debêntures</v>
      </c>
      <c r="C8" s="136">
        <f>('1.Balance Sheet'!S55+'1.Balance Sheet'!S56+'1.Balance Sheet'!S71)/1000</f>
        <v>9128.5949149600001</v>
      </c>
      <c r="D8" s="136">
        <f>('1.Balance Sheet'!U55+'1.Balance Sheet'!U56+'1.Balance Sheet'!U71)/1000</f>
        <v>12483.373</v>
      </c>
      <c r="E8" s="136">
        <f>('1.Balance Sheet'!V55+'1.Balance Sheet'!V56+'1.Balance Sheet'!V71)/1000</f>
        <v>12963.679</v>
      </c>
      <c r="F8" s="136">
        <f>('1.Balance Sheet'!W55+'1.Balance Sheet'!W56+'1.Balance Sheet'!W71)/1000</f>
        <v>14687.028</v>
      </c>
      <c r="G8" s="136">
        <f>('1.Balance Sheet'!X55+'1.Balance Sheet'!X56+'1.Balance Sheet'!X71)/1000</f>
        <v>13892.065000000001</v>
      </c>
      <c r="H8" s="136">
        <f>('1.Balance Sheet'!Y55+'1.Balance Sheet'!Y56+'1.Balance Sheet'!Y71)/1000</f>
        <v>13185.072</v>
      </c>
      <c r="I8" s="136">
        <f>('1.Balance Sheet'!Z55+'1.Balance Sheet'!Z56+'1.Balance Sheet'!Z71)/1000</f>
        <v>12494.71</v>
      </c>
      <c r="J8" s="136">
        <v>12878.187239910001</v>
      </c>
    </row>
    <row r="9" spans="1:10">
      <c r="B9" s="563" t="str">
        <f>IF(Sumário!$A$1=FALSE,'PT-ENG'!AF19,'PT-ENG'!AG19)</f>
        <v>(-) Debênture Santander</v>
      </c>
      <c r="C9" s="564">
        <v>2509.81464564</v>
      </c>
      <c r="D9" s="564">
        <v>2829.3167443699999</v>
      </c>
      <c r="E9" s="564">
        <v>2768.8650706900003</v>
      </c>
      <c r="F9" s="564">
        <v>3230.2778289099997</v>
      </c>
      <c r="G9" s="564">
        <v>2931.7275899699998</v>
      </c>
      <c r="H9" s="564">
        <v>2855.6008503100002</v>
      </c>
      <c r="I9" s="564">
        <v>2706.2754690000002</v>
      </c>
      <c r="J9" s="564">
        <v>2868.58728376</v>
      </c>
    </row>
    <row r="10" spans="1:10">
      <c r="B10" s="561" t="str">
        <f>IF(Sumário!$A$1=FALSE,'PT-ENG'!AF20,'PT-ENG'!AG20)</f>
        <v>Dívida Bruta Ajustada</v>
      </c>
      <c r="C10" s="562">
        <f t="shared" ref="C10:E10" si="0">SUM(C7:C8)-C9</f>
        <v>9891.7162553800008</v>
      </c>
      <c r="D10" s="562">
        <f t="shared" si="0"/>
        <v>14191.52325563</v>
      </c>
      <c r="E10" s="562">
        <f t="shared" si="0"/>
        <v>14020.272929309998</v>
      </c>
      <c r="F10" s="562">
        <f>SUM(F7:F8)-F9</f>
        <v>15735.316171090002</v>
      </c>
      <c r="G10" s="562">
        <f>SUM(G7:G8)-G9</f>
        <v>14770.901410030001</v>
      </c>
      <c r="H10" s="562">
        <f>SUM(H7:H8)-H9</f>
        <v>14030.325149689999</v>
      </c>
      <c r="I10" s="562">
        <f>SUM(I7:I8)-I9</f>
        <v>13175.720530999999</v>
      </c>
      <c r="J10" s="562">
        <f>SUM(J7:J8)-J9</f>
        <v>13579.469288169999</v>
      </c>
    </row>
    <row r="11" spans="1:10" ht="3.65" customHeight="1">
      <c r="B11">
        <f>IF(Sumário!$A$1=FALSE,'PT-ENG'!AF21,'PT-ENG'!AG21)</f>
        <v>0</v>
      </c>
    </row>
    <row r="12" spans="1:10" ht="6" customHeight="1"/>
    <row r="13" spans="1:10">
      <c r="B13" s="216" t="str">
        <f>IF(Sumário!$A$1=FALSE,'PT-ENG'!AF26,'PT-ENG'!AG26)</f>
        <v>Caixa e equivalentes de caixa</v>
      </c>
      <c r="C13" s="136">
        <f>('1.Balance Sheet'!S7)/1000</f>
        <v>1909.683</v>
      </c>
      <c r="D13" s="136">
        <f>('1.Balance Sheet'!U7)/1000</f>
        <v>2439.5709678500007</v>
      </c>
      <c r="E13" s="136">
        <f>('1.Balance Sheet'!V7)/1000</f>
        <v>1777.7539999999999</v>
      </c>
      <c r="F13" s="136">
        <f>('1.Balance Sheet'!W7)/1000</f>
        <v>3171.9580000000001</v>
      </c>
      <c r="G13" s="136">
        <f>('1.Balance Sheet'!X7)/1000</f>
        <v>2694.5450000000001</v>
      </c>
      <c r="H13" s="136">
        <f>('1.Balance Sheet'!Y7)/1000</f>
        <v>1307.079</v>
      </c>
      <c r="I13" s="136">
        <f>('1.Balance Sheet'!Z7)/1000</f>
        <v>1191.319</v>
      </c>
      <c r="J13" s="136">
        <v>889.39099999999996</v>
      </c>
    </row>
    <row r="14" spans="1:10">
      <c r="B14" s="216" t="str">
        <f>IF(Sumário!$A$1=FALSE,'PT-ENG'!AF27,'PT-ENG'!AG27)</f>
        <v>Aplicações financeiras</v>
      </c>
      <c r="C14" s="136">
        <f>('1.Balance Sheet'!S8+'1.Balance Sheet'!S23)/1000</f>
        <v>3591.7759999999998</v>
      </c>
      <c r="D14" s="136">
        <f>('1.Balance Sheet'!U8+'1.Balance Sheet'!U23)/1000</f>
        <v>6915.97690702</v>
      </c>
      <c r="E14" s="136">
        <f>('1.Balance Sheet'!V8+'1.Balance Sheet'!V23)/1000</f>
        <v>7245.5460000000003</v>
      </c>
      <c r="F14" s="136">
        <f>('1.Balance Sheet'!W8+'1.Balance Sheet'!W23)/1000</f>
        <v>5700.2479999999996</v>
      </c>
      <c r="G14" s="136">
        <f>('1.Balance Sheet'!X8+'1.Balance Sheet'!X23)/1000</f>
        <v>4548.0640000000003</v>
      </c>
      <c r="H14" s="136">
        <f>('1.Balance Sheet'!Y8+'1.Balance Sheet'!Y23)/1000</f>
        <v>6013.1570000000002</v>
      </c>
      <c r="I14" s="136">
        <f>('1.Balance Sheet'!Z8+'1.Balance Sheet'!Z23)/1000</f>
        <v>6941.02</v>
      </c>
      <c r="J14" s="136">
        <v>7575.4250000000002</v>
      </c>
    </row>
    <row r="15" spans="1:10">
      <c r="B15" s="216" t="str">
        <f>IF(Sumário!$A$1=FALSE,'PT-ENG'!AF28,'PT-ENG'!AG28)</f>
        <v>Caixa restrito</v>
      </c>
      <c r="C15" s="136">
        <f>('1.Balance Sheet'!S9+'1.Balance Sheet'!S24)/1000</f>
        <v>622.66899999999998</v>
      </c>
      <c r="D15" s="136">
        <f>('1.Balance Sheet'!U9+'1.Balance Sheet'!U24)/1000</f>
        <v>718.74089271000003</v>
      </c>
      <c r="E15" s="136">
        <f>('1.Balance Sheet'!V9+'1.Balance Sheet'!V24)/1000</f>
        <v>465.60599999999999</v>
      </c>
      <c r="F15" s="136">
        <f>('1.Balance Sheet'!W9+'1.Balance Sheet'!W24)/1000</f>
        <v>444.81099999999998</v>
      </c>
      <c r="G15" s="136">
        <f>('1.Balance Sheet'!X9+'1.Balance Sheet'!X24)/1000</f>
        <v>444.495</v>
      </c>
      <c r="H15" s="136">
        <f>('1.Balance Sheet'!Y9+'1.Balance Sheet'!Y24)/1000</f>
        <v>611.24199999999996</v>
      </c>
      <c r="I15" s="136">
        <f>('1.Balance Sheet'!Z9+'1.Balance Sheet'!Z24)/1000</f>
        <v>341.887</v>
      </c>
      <c r="J15" s="136">
        <v>373.63499999999999</v>
      </c>
    </row>
    <row r="16" spans="1:10">
      <c r="B16" s="563" t="str">
        <f>IF(Sumário!$A$1=FALSE,'PT-ENG'!AF29,'PT-ENG'!AG29)</f>
        <v>(-) Aplicação TRS</v>
      </c>
      <c r="C16" s="564">
        <v>2498.1</v>
      </c>
      <c r="D16" s="564">
        <v>2822.8310000000001</v>
      </c>
      <c r="E16" s="564">
        <v>2772.3330000000001</v>
      </c>
      <c r="F16" s="564">
        <v>3221.5191682070899</v>
      </c>
      <c r="G16" s="564">
        <v>2916.4738355700001</v>
      </c>
      <c r="H16" s="564">
        <v>2838.18</v>
      </c>
      <c r="I16" s="564">
        <v>2701.119708601062</v>
      </c>
      <c r="J16" s="564">
        <v>2860.8044454283354</v>
      </c>
    </row>
    <row r="17" spans="2:10">
      <c r="B17" s="561" t="str">
        <f>IF(Sumário!$A$1=FALSE,'PT-ENG'!AF30,'PT-ENG'!AG30)</f>
        <v>Total disponibilidade</v>
      </c>
      <c r="C17" s="562">
        <f>SUM(C13:C15)-C16</f>
        <v>3626.0279999999998</v>
      </c>
      <c r="D17" s="562">
        <f t="shared" ref="D17:H17" si="1">SUM(D13:D15)-D16</f>
        <v>7251.457767580001</v>
      </c>
      <c r="E17" s="562">
        <f t="shared" si="1"/>
        <v>6716.5729999999985</v>
      </c>
      <c r="F17" s="562">
        <f t="shared" si="1"/>
        <v>6095.4978317929099</v>
      </c>
      <c r="G17" s="562">
        <f t="shared" si="1"/>
        <v>4770.6301644300001</v>
      </c>
      <c r="H17" s="562">
        <f t="shared" si="1"/>
        <v>5093.2980000000007</v>
      </c>
      <c r="I17" s="562">
        <f>SUM(I13:I15)-I16</f>
        <v>5773.106291398939</v>
      </c>
      <c r="J17" s="562">
        <f>SUM(J13:J15)-J16</f>
        <v>5977.6465545716655</v>
      </c>
    </row>
    <row r="19" spans="2:10" s="29" customFormat="1">
      <c r="B19" s="565" t="str">
        <f>IF(Sumário!$A$1=FALSE,'PT-ENG'!AF32,'PT-ENG'!AG32)</f>
        <v>Dívida Líquida Ajustada | BRL</v>
      </c>
      <c r="C19" s="566">
        <f t="shared" ref="C19:H19" si="2">C27-C17</f>
        <v>8218.7682553800005</v>
      </c>
      <c r="D19" s="566">
        <f t="shared" si="2"/>
        <v>8729.9364880499979</v>
      </c>
      <c r="E19" s="566">
        <f t="shared" si="2"/>
        <v>9061.7589293099991</v>
      </c>
      <c r="F19" s="566">
        <f t="shared" si="2"/>
        <v>12063.618339297092</v>
      </c>
      <c r="G19" s="566">
        <f t="shared" si="2"/>
        <v>11888.328245600002</v>
      </c>
      <c r="H19" s="566">
        <f t="shared" si="2"/>
        <v>10753.421149689999</v>
      </c>
      <c r="I19" s="566">
        <f>I10-I17</f>
        <v>7402.61423960106</v>
      </c>
      <c r="J19" s="566">
        <f>J10-J17</f>
        <v>7601.8227335983338</v>
      </c>
    </row>
    <row r="21" spans="2:10">
      <c r="B21" s="271" t="str">
        <f>IF(Sumário!$A$1=FALSE,'PT-ENG'!AF34,'PT-ENG'!AG34)</f>
        <v>USDBRL² (EoP)</v>
      </c>
      <c r="C21" s="365">
        <v>4.9962</v>
      </c>
      <c r="D21" s="365">
        <v>5.5589000000000004</v>
      </c>
      <c r="E21" s="365">
        <v>5.4481000000000002</v>
      </c>
      <c r="F21" s="365">
        <v>6.1923000000000004</v>
      </c>
      <c r="G21" s="365">
        <v>5.7422000000000004</v>
      </c>
      <c r="H21" s="365">
        <v>5.4570999999999996</v>
      </c>
      <c r="I21" s="365">
        <v>5.3186</v>
      </c>
      <c r="J21" s="365">
        <v>5.5023999999999997</v>
      </c>
    </row>
    <row r="23" spans="2:10">
      <c r="B23" s="565" t="str">
        <f>IF(Sumário!$A$1=FALSE,'PT-ENG'!AF36,'PT-ENG'!AG36)</f>
        <v>Dívida Líquida Ajustada | USD</v>
      </c>
      <c r="C23" s="566">
        <f>C19/C21</f>
        <v>1645.0038540050439</v>
      </c>
      <c r="D23" s="566">
        <f t="shared" ref="D23:I23" si="3">D19/D21</f>
        <v>1570.4431610660379</v>
      </c>
      <c r="E23" s="566">
        <f t="shared" si="3"/>
        <v>1663.2879222683134</v>
      </c>
      <c r="F23" s="566">
        <f t="shared" si="3"/>
        <v>1948.1643879167825</v>
      </c>
      <c r="G23" s="566">
        <f t="shared" si="3"/>
        <v>2070.3438134512908</v>
      </c>
      <c r="H23" s="566">
        <f>H19/H21</f>
        <v>1970.5376756317457</v>
      </c>
      <c r="I23" s="566">
        <f t="shared" si="3"/>
        <v>1391.8351144288083</v>
      </c>
      <c r="J23" s="566">
        <f>J19/J21</f>
        <v>1381.5467311715495</v>
      </c>
    </row>
    <row r="24" spans="2:10">
      <c r="B24" s="69"/>
      <c r="C24" s="375"/>
      <c r="D24" s="375"/>
      <c r="E24" s="375"/>
      <c r="F24" s="375"/>
      <c r="G24" s="375"/>
      <c r="H24" s="375"/>
      <c r="I24" s="375"/>
      <c r="J24" s="375"/>
    </row>
    <row r="25" spans="2:10">
      <c r="B25" s="216" t="str">
        <f>IF(Sumário!$A$1=FALSE,'PT-ENG'!AF22,'PT-ENG'!AG22)</f>
        <v>Obrigações do Portfólio (earn-out)</v>
      </c>
      <c r="C25" s="136">
        <f>('1.Balance Sheet'!S47+'1.Balance Sheet'!S68)/1000</f>
        <v>1953.08</v>
      </c>
      <c r="D25" s="136">
        <f>('1.Balance Sheet'!U47+'1.Balance Sheet'!U68)/1000</f>
        <v>1789.8710000000001</v>
      </c>
      <c r="E25" s="136">
        <f>('1.Balance Sheet'!V47+'1.Balance Sheet'!V68)/1000</f>
        <v>1758.059</v>
      </c>
      <c r="F25" s="136">
        <f>('1.Balance Sheet'!W47+'1.Balance Sheet'!W68)/1000</f>
        <v>2423.8000000000002</v>
      </c>
      <c r="G25" s="136">
        <f>('1.Balance Sheet'!X47+'1.Balance Sheet'!X68)/1000</f>
        <v>1888.057</v>
      </c>
      <c r="H25" s="136">
        <f>('1.Balance Sheet'!Y47+'1.Balance Sheet'!Y68)/1000</f>
        <v>1816.394</v>
      </c>
      <c r="I25" s="136">
        <f>('1.Balance Sheet'!Z47+'1.Balance Sheet'!Z68)/1000</f>
        <v>1626.28</v>
      </c>
      <c r="J25" s="136">
        <f>('1.Balance Sheet'!AA47+'1.Balance Sheet'!AA68)/1000</f>
        <v>1545.1759999999999</v>
      </c>
    </row>
    <row r="26" spans="2:10" ht="7.75" customHeight="1"/>
    <row r="27" spans="2:10">
      <c r="B27" s="561" t="str">
        <f>IF(Sumário!$A$1=FALSE,'PT-ENG'!AF24,'PT-ENG'!AG24)</f>
        <v>Dívida Bruta Ajustada + Obrigações Portfólio</v>
      </c>
      <c r="C27" s="562">
        <f t="shared" ref="C27:I27" si="4">C10+C25</f>
        <v>11844.796255380001</v>
      </c>
      <c r="D27" s="562">
        <f t="shared" si="4"/>
        <v>15981.394255629999</v>
      </c>
      <c r="E27" s="562">
        <f t="shared" si="4"/>
        <v>15778.331929309998</v>
      </c>
      <c r="F27" s="562">
        <f t="shared" si="4"/>
        <v>18159.116171090001</v>
      </c>
      <c r="G27" s="562">
        <f t="shared" si="4"/>
        <v>16658.958410030002</v>
      </c>
      <c r="H27" s="562">
        <f t="shared" si="4"/>
        <v>15846.71914969</v>
      </c>
      <c r="I27" s="562">
        <f t="shared" si="4"/>
        <v>14802.000531</v>
      </c>
      <c r="J27" s="562">
        <f>J10+J25</f>
        <v>15124.645288169999</v>
      </c>
    </row>
    <row r="28" spans="2:10">
      <c r="B28" s="153"/>
      <c r="C28" s="376"/>
      <c r="D28" s="376"/>
      <c r="E28" s="376"/>
      <c r="F28" s="376"/>
      <c r="G28" s="376"/>
      <c r="H28" s="376"/>
      <c r="I28" s="376"/>
      <c r="J28" s="376"/>
    </row>
    <row r="29" spans="2:10" s="29" customFormat="1" ht="19.25" customHeight="1">
      <c r="B29" s="567" t="str">
        <f>IF(Sumário!$A$1=FALSE,'PT-ENG'!AF37,'PT-ENG'!AG37)</f>
        <v>Dívida Líquida Ajustada + Obrigações do Portfólio | BRL</v>
      </c>
      <c r="C29" s="568">
        <f t="shared" ref="C29:H29" si="5">C27-C17</f>
        <v>8218.7682553800005</v>
      </c>
      <c r="D29" s="568">
        <f t="shared" si="5"/>
        <v>8729.9364880499979</v>
      </c>
      <c r="E29" s="568">
        <f t="shared" si="5"/>
        <v>9061.7589293099991</v>
      </c>
      <c r="F29" s="568">
        <f t="shared" si="5"/>
        <v>12063.618339297092</v>
      </c>
      <c r="G29" s="568">
        <f t="shared" si="5"/>
        <v>11888.328245600002</v>
      </c>
      <c r="H29" s="568">
        <f t="shared" si="5"/>
        <v>10753.421149689999</v>
      </c>
      <c r="I29" s="568">
        <f>I27-I17</f>
        <v>9028.8942396010607</v>
      </c>
      <c r="J29" s="568">
        <f>J27-J17</f>
        <v>9146.9987335983333</v>
      </c>
    </row>
    <row r="30" spans="2:10">
      <c r="C30" s="136"/>
      <c r="D30" s="136"/>
      <c r="E30" s="136"/>
      <c r="F30" s="136"/>
      <c r="G30" s="136"/>
      <c r="H30" s="136"/>
      <c r="I30" s="136"/>
      <c r="J30" s="136"/>
    </row>
    <row r="31" spans="2:10">
      <c r="B31" s="271" t="str">
        <f>B21</f>
        <v>USDBRL² (EoP)</v>
      </c>
      <c r="C31" s="365">
        <v>4.9962</v>
      </c>
      <c r="D31" s="365">
        <v>5.5589000000000004</v>
      </c>
      <c r="E31" s="365">
        <v>5.4481000000000002</v>
      </c>
      <c r="F31" s="365">
        <v>6.1923000000000004</v>
      </c>
      <c r="G31" s="365">
        <v>5.7422000000000004</v>
      </c>
      <c r="H31" s="365">
        <v>5.4570999999999996</v>
      </c>
      <c r="I31" s="365">
        <v>5.3186</v>
      </c>
      <c r="J31" s="365">
        <v>5.5023999999999997</v>
      </c>
    </row>
    <row r="32" spans="2:10">
      <c r="C32" s="136"/>
      <c r="D32" s="136"/>
      <c r="E32" s="136"/>
      <c r="F32" s="136"/>
      <c r="G32" s="136"/>
      <c r="H32" s="136"/>
      <c r="I32" s="136"/>
      <c r="J32" s="136"/>
    </row>
    <row r="33" spans="2:10" ht="21" customHeight="1">
      <c r="B33" s="567" t="str">
        <f>IF(Sumário!$A$1=FALSE,'PT-ENG'!AF38,'PT-ENG'!AG38)</f>
        <v>Dívida Líquida Ajustada + Obrigações do Portfólio | USD</v>
      </c>
      <c r="C33" s="568">
        <f>C29/C31</f>
        <v>1645.0038540050439</v>
      </c>
      <c r="D33" s="568">
        <f t="shared" ref="D33:I33" si="6">D29/D31</f>
        <v>1570.4431610660379</v>
      </c>
      <c r="E33" s="568">
        <f t="shared" si="6"/>
        <v>1663.2879222683134</v>
      </c>
      <c r="F33" s="568">
        <f t="shared" si="6"/>
        <v>1948.1643879167825</v>
      </c>
      <c r="G33" s="568">
        <f t="shared" si="6"/>
        <v>2070.3438134512908</v>
      </c>
      <c r="H33" s="568">
        <f t="shared" si="6"/>
        <v>1970.5376756317457</v>
      </c>
      <c r="I33" s="568">
        <f t="shared" si="6"/>
        <v>1697.6073101194038</v>
      </c>
      <c r="J33" s="568">
        <f>J29/J31</f>
        <v>1662.365283076173</v>
      </c>
    </row>
    <row r="34" spans="2:10">
      <c r="C34" s="136"/>
      <c r="D34" s="136"/>
      <c r="E34" s="136"/>
      <c r="F34" s="136"/>
      <c r="G34" s="136"/>
      <c r="H34" s="136"/>
      <c r="I34" s="136"/>
      <c r="J34" s="136"/>
    </row>
    <row r="35" spans="2:10" ht="156">
      <c r="B35" s="8" t="str">
        <f>IF(Sumário!$A$1=FALSE,'PT-ENG'!AF40,'PT-ENG'!AG40)</f>
        <v>(1) Os resultados descritos no ITR contemplam resultados da 3R e da Enauta consolidados a partir de 1º de agosto de 2024, e consideram, portanto, três meses de resultados da 3R e dois meses de resultados da Enauta. Para efeitos comparativos, demonstraremos resultados proforma trimestrais, somando os resultados das duas companhias, entre o 1T24 e o 3T24, e incluindo, portanto, os resultados apurados pela Enauta no mês de julho de 2024. Os resultados proforma são baseados em informações disponíveis e atribuíveis à combinação de negócios e visam ilustrar o impacto desta combinação sobre informações financeiras e operacionais históricas da Companhia. Não há qualquer asseguração por parte de auditores independentes ou da Companhia de que o resultado da transação teria sido conforme apresentado caso fosse concluída em 1º de janeiro de 2024, assim como os dados quantitativos operacionais não fizeram parte do escopo de revisão dos auditores.</v>
      </c>
      <c r="C35" s="8"/>
    </row>
    <row r="37" spans="2:10" ht="24.5">
      <c r="B37" s="272" t="str">
        <f>IF(Sumário!$A$1=FALSE,'PT-ENG'!AF42,'PT-ENG'!AG42)</f>
        <v>(2) Fonte: banco central do brasil: https://www.bcb.gov.br/estabilidadefinanceira/historicocotacoes</v>
      </c>
    </row>
  </sheetData>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73729" r:id="rId3" name="Check Box 1">
              <controlPr defaultSize="0" autoFill="0" autoLine="0" autoPict="0" altText="English">
                <anchor moveWithCells="1">
                  <from>
                    <xdr:col>1</xdr:col>
                    <xdr:colOff>1257300</xdr:colOff>
                    <xdr:row>1</xdr:row>
                    <xdr:rowOff>222250</xdr:rowOff>
                  </from>
                  <to>
                    <xdr:col>1</xdr:col>
                    <xdr:colOff>2209800</xdr:colOff>
                    <xdr:row>3</xdr:row>
                    <xdr:rowOff>165100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77782742FC25E4DB6D11F5B0E27431A" ma:contentTypeVersion="19" ma:contentTypeDescription="Crie um novo documento." ma:contentTypeScope="" ma:versionID="684bd4523cfb9fdcdf0b528ec9fbf80c">
  <xsd:schema xmlns:xsd="http://www.w3.org/2001/XMLSchema" xmlns:xs="http://www.w3.org/2001/XMLSchema" xmlns:p="http://schemas.microsoft.com/office/2006/metadata/properties" xmlns:ns2="6bd3d4e9-17df-4cb8-82a4-586a795c868d" xmlns:ns3="9e507aaa-23cc-4893-a1f2-c170c4446310" targetNamespace="http://schemas.microsoft.com/office/2006/metadata/properties" ma:root="true" ma:fieldsID="8a2080b4fefe6252e32d6dbcff701a47" ns2:_="" ns3:_="">
    <xsd:import namespace="6bd3d4e9-17df-4cb8-82a4-586a795c868d"/>
    <xsd:import namespace="9e507aaa-23cc-4893-a1f2-c170c44463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3:SharedWithUsers" minOccurs="0"/>
                <xsd:element ref="ns3:SharedWithDetail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d3d4e9-17df-4cb8-82a4-586a795c86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Marcações de imagem" ma:readOnly="false" ma:fieldId="{5cf76f15-5ced-4ddc-b409-7134ff3c332f}" ma:taxonomyMulti="true" ma:sspId="2a425d7f-19d8-4945-a929-b19768e50c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507aaa-23cc-4893-a1f2-c170c4446310"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7934167-819c-42e6-8d41-64fa03ae813c}" ma:internalName="TaxCatchAll" ma:showField="CatchAllData" ma:web="9e507aaa-23cc-4893-a1f2-c170c444631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bd3d4e9-17df-4cb8-82a4-586a795c868d">
      <Terms xmlns="http://schemas.microsoft.com/office/infopath/2007/PartnerControls"/>
    </lcf76f155ced4ddcb4097134ff3c332f>
    <TaxCatchAll xmlns="9e507aaa-23cc-4893-a1f2-c170c444631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04CEEA-600A-4702-8BBD-6F6A72048C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d3d4e9-17df-4cb8-82a4-586a795c868d"/>
    <ds:schemaRef ds:uri="9e507aaa-23cc-4893-a1f2-c170c44463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9BAF81-9209-4853-8F8F-F3040FF7E5E5}">
  <ds:schemaRefs>
    <ds:schemaRef ds:uri="http://schemas.microsoft.com/office/2006/metadata/properties"/>
    <ds:schemaRef ds:uri="6bd3d4e9-17df-4cb8-82a4-586a795c868d"/>
    <ds:schemaRef ds:uri="http://schemas.microsoft.com/office/2006/documentManagement/types"/>
    <ds:schemaRef ds:uri="http://purl.org/dc/elements/1.1/"/>
    <ds:schemaRef ds:uri="http://schemas.microsoft.com/office/infopath/2007/PartnerControls"/>
    <ds:schemaRef ds:uri="http://purl.org/dc/dcmitype/"/>
    <ds:schemaRef ds:uri="http://purl.org/dc/terms/"/>
    <ds:schemaRef ds:uri="http://schemas.openxmlformats.org/package/2006/metadata/core-properties"/>
    <ds:schemaRef ds:uri="9e507aaa-23cc-4893-a1f2-c170c4446310"/>
    <ds:schemaRef ds:uri="http://www.w3.org/XML/1998/namespace"/>
  </ds:schemaRefs>
</ds:datastoreItem>
</file>

<file path=customXml/itemProps3.xml><?xml version="1.0" encoding="utf-8"?>
<ds:datastoreItem xmlns:ds="http://schemas.openxmlformats.org/officeDocument/2006/customXml" ds:itemID="{4AAC02BD-5A31-4511-96B9-2EEF0D912EAA}">
  <ds:schemaRefs>
    <ds:schemaRef ds:uri="http://schemas.microsoft.com/sharepoint/v3/contenttype/forms"/>
  </ds:schemaRefs>
</ds:datastoreItem>
</file>

<file path=docMetadata/LabelInfo.xml><?xml version="1.0" encoding="utf-8"?>
<clbl:labelList xmlns:clbl="http://schemas.microsoft.com/office/2020/mipLabelMetadata">
  <clbl:label id="{72565908-10ef-498e-b93e-c94978366018}" enabled="0" method="" siteId="{72565908-10ef-498e-b93e-c9497836601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Sumário</vt:lpstr>
      <vt:lpstr>PT-ENG</vt:lpstr>
      <vt:lpstr>1.Balance Sheet</vt:lpstr>
      <vt:lpstr>2.Profit and loss</vt:lpstr>
      <vt:lpstr>2.2Profit and losses by segment</vt:lpstr>
      <vt:lpstr>3.Cash Flow</vt:lpstr>
      <vt:lpstr>4.Production</vt:lpstr>
      <vt:lpstr>5.Commercialization</vt:lpstr>
      <vt:lpstr>6.Net Debt</vt:lpstr>
      <vt:lpstr>6.1.Debt Portfolio</vt:lpstr>
      <vt:lpstr>6.2.Earn-out</vt:lpstr>
      <vt:lpstr>6.3 Amortization</vt:lpstr>
      <vt:lpstr>7.CAPEX</vt:lpstr>
      <vt:lpstr>8.Reservas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Raphael</dc:creator>
  <cp:keywords/>
  <dc:description/>
  <cp:lastModifiedBy>Guilherme Arias</cp:lastModifiedBy>
  <cp:revision/>
  <dcterms:created xsi:type="dcterms:W3CDTF">2020-11-14T19:19:25Z</dcterms:created>
  <dcterms:modified xsi:type="dcterms:W3CDTF">2026-04-09T01:58:50Z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0x010100B77782742FC25E4DB6D11F5B0E27431A</vt:lpwstr>
  </property>
  <property fmtid="{D5CDD505-2E9C-101B-9397-08002B2CF9AE}" pid="3" name="MediaServiceImageTags">
    <vt:lpwstr/>
  </property>
</Properties>
</file>