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Demonstrações financeiras\DFs 2024\VCBR\VCSA\2º trimestre\"/>
    </mc:Choice>
  </mc:AlternateContent>
  <xr:revisionPtr revIDLastSave="0" documentId="13_ncr:1_{2073CA51-B49E-4B5A-BC7D-F091B1F37B7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APA | Summary" sheetId="1" r:id="rId1"/>
    <sheet name="BP" sheetId="13" r:id="rId2"/>
    <sheet name="DRE" sheetId="15" r:id="rId3"/>
    <sheet name="DFC" sheetId="21" r:id="rId4"/>
    <sheet name="EBITDA" sheetId="20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20" l="1"/>
  <c r="U34" i="20"/>
  <c r="M34" i="20"/>
  <c r="E34" i="20"/>
  <c r="AK9" i="20"/>
  <c r="AI9" i="20"/>
  <c r="AG9" i="20"/>
  <c r="AE9" i="20"/>
  <c r="AE8" i="20"/>
  <c r="AD92" i="21"/>
  <c r="AB92" i="21"/>
  <c r="Z92" i="21"/>
  <c r="X92" i="21"/>
  <c r="V92" i="21"/>
  <c r="T92" i="21"/>
  <c r="R92" i="21"/>
  <c r="P92" i="21"/>
  <c r="N92" i="21"/>
  <c r="L92" i="21"/>
  <c r="J92" i="21"/>
  <c r="H92" i="21"/>
  <c r="F92" i="21"/>
  <c r="E87" i="21"/>
  <c r="AK83" i="21"/>
  <c r="AI83" i="21"/>
  <c r="AE83" i="21"/>
  <c r="AC83" i="21"/>
  <c r="AA83" i="21"/>
  <c r="Y83" i="21"/>
  <c r="W83" i="21"/>
  <c r="U83" i="21"/>
  <c r="S83" i="21"/>
  <c r="Q83" i="21"/>
  <c r="O83" i="21"/>
  <c r="M83" i="21"/>
  <c r="K83" i="21"/>
  <c r="I83" i="21"/>
  <c r="G83" i="21"/>
  <c r="E81" i="21"/>
  <c r="E83" i="21" s="1"/>
  <c r="AK71" i="21"/>
  <c r="AI71" i="21"/>
  <c r="AE71" i="21"/>
  <c r="AC71" i="21"/>
  <c r="AA71" i="21"/>
  <c r="Y71" i="21"/>
  <c r="W71" i="21"/>
  <c r="U71" i="21"/>
  <c r="S71" i="21"/>
  <c r="Q71" i="21"/>
  <c r="K71" i="21"/>
  <c r="I71" i="21"/>
  <c r="G71" i="21"/>
  <c r="M60" i="21"/>
  <c r="M71" i="21" s="1"/>
  <c r="E60" i="21"/>
  <c r="E71" i="21" s="1"/>
  <c r="Q57" i="21"/>
  <c r="O57" i="21"/>
  <c r="U53" i="21"/>
  <c r="M53" i="21"/>
  <c r="E53" i="21"/>
  <c r="U52" i="21"/>
  <c r="M52" i="21"/>
  <c r="E52" i="21"/>
  <c r="E49" i="21"/>
  <c r="AK32" i="21"/>
  <c r="AK50" i="21" s="1"/>
  <c r="AK57" i="21" s="1"/>
  <c r="AI32" i="21"/>
  <c r="AI50" i="21" s="1"/>
  <c r="AI57" i="21" s="1"/>
  <c r="AE32" i="21"/>
  <c r="AE50" i="21" s="1"/>
  <c r="AE57" i="21" s="1"/>
  <c r="AC32" i="21"/>
  <c r="AC50" i="21" s="1"/>
  <c r="AC57" i="21" s="1"/>
  <c r="AC85" i="21" s="1"/>
  <c r="AC90" i="21" s="1"/>
  <c r="AC92" i="21" s="1"/>
  <c r="AA32" i="21"/>
  <c r="AA50" i="21" s="1"/>
  <c r="AA57" i="21" s="1"/>
  <c r="Y32" i="21"/>
  <c r="Y50" i="21" s="1"/>
  <c r="Y57" i="21" s="1"/>
  <c r="W32" i="21"/>
  <c r="W50" i="21" s="1"/>
  <c r="W57" i="21" s="1"/>
  <c r="U32" i="21"/>
  <c r="U50" i="21" s="1"/>
  <c r="S32" i="21"/>
  <c r="S50" i="21" s="1"/>
  <c r="S57" i="21" s="1"/>
  <c r="Q32" i="21"/>
  <c r="O32" i="21"/>
  <c r="K32" i="21"/>
  <c r="K50" i="21" s="1"/>
  <c r="K57" i="21" s="1"/>
  <c r="I32" i="21"/>
  <c r="I50" i="21" s="1"/>
  <c r="I57" i="21" s="1"/>
  <c r="G32" i="21"/>
  <c r="G50" i="21" s="1"/>
  <c r="G57" i="21" s="1"/>
  <c r="M27" i="21"/>
  <c r="E27" i="21"/>
  <c r="M24" i="21"/>
  <c r="M32" i="21" s="1"/>
  <c r="M50" i="21" s="1"/>
  <c r="E24" i="21"/>
  <c r="E32" i="21" s="1"/>
  <c r="E50" i="21" s="1"/>
  <c r="AK9" i="21"/>
  <c r="AI9" i="21"/>
  <c r="AG9" i="21"/>
  <c r="AE9" i="21"/>
  <c r="AC9" i="21"/>
  <c r="AA9" i="21"/>
  <c r="Y9" i="21"/>
  <c r="W9" i="21"/>
  <c r="AE8" i="21"/>
  <c r="W8" i="21"/>
  <c r="M57" i="21" l="1"/>
  <c r="AG83" i="21"/>
  <c r="G85" i="21"/>
  <c r="G92" i="21" s="1"/>
  <c r="U57" i="21"/>
  <c r="U85" i="21" s="1"/>
  <c r="U90" i="21" s="1"/>
  <c r="U92" i="21" s="1"/>
  <c r="AG32" i="21"/>
  <c r="AG50" i="21" s="1"/>
  <c r="AG57" i="21" s="1"/>
  <c r="AG71" i="21"/>
  <c r="I85" i="21"/>
  <c r="I92" i="21" s="1"/>
  <c r="S85" i="21"/>
  <c r="S90" i="21" s="1"/>
  <c r="S92" i="21" s="1"/>
  <c r="Y85" i="21"/>
  <c r="Y90" i="21" s="1"/>
  <c r="Y92" i="21" s="1"/>
  <c r="O85" i="21"/>
  <c r="O92" i="21" s="1"/>
  <c r="M85" i="21"/>
  <c r="M92" i="21" s="1"/>
  <c r="AI85" i="21"/>
  <c r="AI90" i="21" s="1"/>
  <c r="AK85" i="21"/>
  <c r="AK90" i="21" s="1"/>
  <c r="W85" i="21"/>
  <c r="W90" i="21" s="1"/>
  <c r="W92" i="21" s="1"/>
  <c r="K85" i="21"/>
  <c r="K90" i="21" s="1"/>
  <c r="K92" i="21" s="1"/>
  <c r="AA85" i="21"/>
  <c r="AA90" i="21" s="1"/>
  <c r="AA92" i="21" s="1"/>
  <c r="Q85" i="21"/>
  <c r="Q92" i="21" s="1"/>
  <c r="E57" i="21"/>
  <c r="E85" i="21" s="1"/>
  <c r="E92" i="21" s="1"/>
  <c r="AE85" i="21"/>
  <c r="AE90" i="21" s="1"/>
  <c r="AE92" i="21" s="1"/>
  <c r="AG85" i="21" l="1"/>
  <c r="AG92" i="21" s="1"/>
  <c r="AK30" i="20" l="1"/>
  <c r="AI30" i="20"/>
  <c r="AG30" i="20"/>
  <c r="AE30" i="20"/>
  <c r="AK42" i="15"/>
  <c r="AI42" i="15"/>
  <c r="AG42" i="15"/>
  <c r="AE42" i="15"/>
  <c r="AK31" i="15"/>
  <c r="AI31" i="15"/>
  <c r="AG31" i="15"/>
  <c r="AE31" i="15"/>
  <c r="AK19" i="15"/>
  <c r="AI19" i="15"/>
  <c r="AG19" i="15"/>
  <c r="AE19" i="15"/>
  <c r="AK13" i="15"/>
  <c r="AK22" i="15" s="1"/>
  <c r="AK33" i="15" s="1"/>
  <c r="AK37" i="15" s="1"/>
  <c r="AI13" i="15"/>
  <c r="AG13" i="15"/>
  <c r="AE13" i="15"/>
  <c r="AK9" i="15"/>
  <c r="AI9" i="15"/>
  <c r="AG9" i="15"/>
  <c r="AE9" i="15"/>
  <c r="AG22" i="15" l="1"/>
  <c r="AG33" i="15" s="1"/>
  <c r="AG37" i="15" s="1"/>
  <c r="AI22" i="15"/>
  <c r="AI33" i="15" s="1"/>
  <c r="AI37" i="15" s="1"/>
  <c r="AE22" i="15"/>
  <c r="AE33" i="15" s="1"/>
  <c r="AE37" i="15" s="1"/>
  <c r="AE107" i="13" l="1"/>
  <c r="AE104" i="13"/>
  <c r="AK103" i="13"/>
  <c r="AK107" i="13" s="1"/>
  <c r="AI103" i="13"/>
  <c r="AI107" i="13" s="1"/>
  <c r="AG103" i="13"/>
  <c r="AG107" i="13" s="1"/>
  <c r="AK93" i="13"/>
  <c r="AI93" i="13"/>
  <c r="AG93" i="13"/>
  <c r="AE93" i="13"/>
  <c r="AK75" i="13"/>
  <c r="AK79" i="13" s="1"/>
  <c r="AI75" i="13"/>
  <c r="AI79" i="13" s="1"/>
  <c r="AG75" i="13"/>
  <c r="AG79" i="13" s="1"/>
  <c r="AE75" i="13"/>
  <c r="AE79" i="13" s="1"/>
  <c r="AK58" i="13"/>
  <c r="AI58" i="13"/>
  <c r="AG58" i="13"/>
  <c r="AE58" i="13"/>
  <c r="AK43" i="13"/>
  <c r="AK51" i="13" s="1"/>
  <c r="AI43" i="13"/>
  <c r="AI51" i="13" s="1"/>
  <c r="AG43" i="13"/>
  <c r="AG51" i="13" s="1"/>
  <c r="AE43" i="13"/>
  <c r="AE51" i="13" s="1"/>
  <c r="AK23" i="13"/>
  <c r="AK28" i="13" s="1"/>
  <c r="AI23" i="13"/>
  <c r="AI28" i="13" s="1"/>
  <c r="AG23" i="13"/>
  <c r="AG28" i="13" s="1"/>
  <c r="AE23" i="13"/>
  <c r="AE28" i="13" s="1"/>
  <c r="AI95" i="13" l="1"/>
  <c r="AI110" i="13" s="1"/>
  <c r="AG95" i="13"/>
  <c r="AG110" i="13" s="1"/>
  <c r="AE95" i="13"/>
  <c r="AE110" i="13" s="1"/>
  <c r="AK95" i="13"/>
  <c r="AK110" i="13" s="1"/>
  <c r="AE55" i="13"/>
  <c r="AI55" i="13"/>
  <c r="AG55" i="13"/>
  <c r="AK55" i="13"/>
  <c r="Y42" i="15" l="1"/>
  <c r="Y31" i="15"/>
  <c r="Y19" i="15"/>
  <c r="Y13" i="15"/>
  <c r="Y22" i="15" s="1"/>
  <c r="Y33" i="15" s="1"/>
  <c r="Y37" i="15" s="1"/>
  <c r="Y23" i="13"/>
  <c r="Y28" i="13" s="1"/>
  <c r="Y43" i="13"/>
  <c r="Y51" i="13" s="1"/>
  <c r="AA23" i="13"/>
  <c r="AA28" i="13" s="1"/>
  <c r="Y55" i="13" l="1"/>
  <c r="W43" i="13"/>
  <c r="W51" i="13" s="1"/>
  <c r="AA31" i="15"/>
  <c r="AA19" i="15"/>
  <c r="AA13" i="15"/>
  <c r="AC9" i="15"/>
  <c r="AA9" i="15"/>
  <c r="Y9" i="15"/>
  <c r="W9" i="15"/>
  <c r="AC42" i="15"/>
  <c r="AA42" i="15"/>
  <c r="W42" i="15"/>
  <c r="AC31" i="15"/>
  <c r="W31" i="15"/>
  <c r="AC19" i="15"/>
  <c r="W19" i="15"/>
  <c r="W22" i="15" s="1"/>
  <c r="AC13" i="15"/>
  <c r="W13" i="15"/>
  <c r="W23" i="13"/>
  <c r="W28" i="13" s="1"/>
  <c r="AC58" i="13"/>
  <c r="AA58" i="13"/>
  <c r="Y58" i="13"/>
  <c r="W58" i="13"/>
  <c r="W107" i="13"/>
  <c r="W104" i="13"/>
  <c r="AC103" i="13"/>
  <c r="AC107" i="13" s="1"/>
  <c r="AA103" i="13"/>
  <c r="AA107" i="13" s="1"/>
  <c r="Y103" i="13"/>
  <c r="Y107" i="13" s="1"/>
  <c r="AC93" i="13"/>
  <c r="AA93" i="13"/>
  <c r="Y93" i="13"/>
  <c r="W93" i="13"/>
  <c r="AC75" i="13"/>
  <c r="AC79" i="13" s="1"/>
  <c r="AA75" i="13"/>
  <c r="AA79" i="13" s="1"/>
  <c r="Y75" i="13"/>
  <c r="Y79" i="13" s="1"/>
  <c r="W75" i="13"/>
  <c r="W79" i="13" s="1"/>
  <c r="AC43" i="13"/>
  <c r="AC51" i="13" s="1"/>
  <c r="AA43" i="13"/>
  <c r="AA51" i="13" s="1"/>
  <c r="AC23" i="13"/>
  <c r="AC28" i="13" s="1"/>
  <c r="AA22" i="15" l="1"/>
  <c r="AA33" i="15" s="1"/>
  <c r="AA37" i="15" s="1"/>
  <c r="AC95" i="13"/>
  <c r="AC110" i="13" s="1"/>
  <c r="W55" i="13"/>
  <c r="W33" i="15"/>
  <c r="W37" i="15" s="1"/>
  <c r="AC22" i="15"/>
  <c r="AC33" i="15" s="1"/>
  <c r="AC37" i="15" s="1"/>
  <c r="W95" i="13"/>
  <c r="W110" i="13" s="1"/>
  <c r="Y95" i="13"/>
  <c r="AA95" i="13"/>
  <c r="AA110" i="13" s="1"/>
  <c r="AA55" i="13"/>
  <c r="AC55" i="13"/>
  <c r="Y110" i="13" l="1"/>
  <c r="S37" i="15" l="1"/>
  <c r="Q37" i="15"/>
  <c r="O37" i="15"/>
  <c r="K37" i="15"/>
  <c r="I37" i="15"/>
  <c r="G37" i="15"/>
  <c r="U37" i="15"/>
  <c r="E37" i="15"/>
  <c r="U103" i="13" l="1"/>
  <c r="U107" i="13" s="1"/>
  <c r="U93" i="13"/>
  <c r="U75" i="13"/>
  <c r="U79" i="13" s="1"/>
  <c r="K19" i="15"/>
  <c r="K13" i="15"/>
  <c r="K22" i="15" s="1"/>
  <c r="K33" i="15" s="1"/>
  <c r="K31" i="15"/>
  <c r="U95" i="13" l="1"/>
  <c r="U110" i="13" s="1"/>
  <c r="S103" i="13"/>
  <c r="S107" i="13" s="1"/>
  <c r="S93" i="13"/>
  <c r="S75" i="13"/>
  <c r="S79" i="13" s="1"/>
  <c r="S95" i="13" l="1"/>
  <c r="S110" i="13" s="1"/>
  <c r="M23" i="13"/>
  <c r="U42" i="15" l="1"/>
  <c r="S42" i="15"/>
  <c r="Q42" i="15"/>
  <c r="O42" i="15"/>
  <c r="M42" i="15"/>
  <c r="K42" i="15"/>
  <c r="I42" i="15"/>
  <c r="G42" i="15"/>
  <c r="E42" i="15"/>
  <c r="U31" i="15"/>
  <c r="Q31" i="15"/>
  <c r="O31" i="15"/>
  <c r="M31" i="15"/>
  <c r="I31" i="15"/>
  <c r="G31" i="15"/>
  <c r="E31" i="15"/>
  <c r="U19" i="15"/>
  <c r="Q19" i="15"/>
  <c r="O19" i="15"/>
  <c r="O22" i="15" s="1"/>
  <c r="M19" i="15"/>
  <c r="I19" i="15"/>
  <c r="G19" i="15"/>
  <c r="E19" i="15"/>
  <c r="E22" i="15" s="1"/>
  <c r="U13" i="15"/>
  <c r="Q13" i="15"/>
  <c r="O13" i="15"/>
  <c r="M13" i="15"/>
  <c r="I13" i="15"/>
  <c r="G13" i="15"/>
  <c r="E13" i="15"/>
  <c r="O107" i="13"/>
  <c r="G107" i="13"/>
  <c r="E103" i="13"/>
  <c r="E107" i="13" s="1"/>
  <c r="G104" i="13"/>
  <c r="I103" i="13"/>
  <c r="I107" i="13" s="1"/>
  <c r="K103" i="13"/>
  <c r="K107" i="13" s="1"/>
  <c r="M103" i="13"/>
  <c r="M107" i="13" s="1"/>
  <c r="O104" i="13"/>
  <c r="Q103" i="13"/>
  <c r="Q107" i="13" s="1"/>
  <c r="E93" i="13"/>
  <c r="G93" i="13"/>
  <c r="I93" i="13"/>
  <c r="K93" i="13"/>
  <c r="M93" i="13"/>
  <c r="O93" i="13"/>
  <c r="Q93" i="13"/>
  <c r="E75" i="13"/>
  <c r="E79" i="13" s="1"/>
  <c r="G75" i="13"/>
  <c r="G79" i="13" s="1"/>
  <c r="I75" i="13"/>
  <c r="I79" i="13" s="1"/>
  <c r="K75" i="13"/>
  <c r="K79" i="13" s="1"/>
  <c r="M75" i="13"/>
  <c r="M79" i="13" s="1"/>
  <c r="O75" i="13"/>
  <c r="O79" i="13" s="1"/>
  <c r="Q75" i="13"/>
  <c r="Q79" i="13" s="1"/>
  <c r="M28" i="13"/>
  <c r="Q23" i="13"/>
  <c r="Q28" i="13" s="1"/>
  <c r="U43" i="13"/>
  <c r="U51" i="13" s="1"/>
  <c r="S43" i="13"/>
  <c r="S51" i="13" s="1"/>
  <c r="Q43" i="13"/>
  <c r="Q51" i="13" s="1"/>
  <c r="O43" i="13"/>
  <c r="O51" i="13" s="1"/>
  <c r="M43" i="13"/>
  <c r="M51" i="13" s="1"/>
  <c r="K43" i="13"/>
  <c r="K51" i="13" s="1"/>
  <c r="I43" i="13"/>
  <c r="I51" i="13" s="1"/>
  <c r="G43" i="13"/>
  <c r="E43" i="13"/>
  <c r="U23" i="13"/>
  <c r="U28" i="13" s="1"/>
  <c r="S23" i="13"/>
  <c r="S28" i="13" s="1"/>
  <c r="K23" i="13"/>
  <c r="K28" i="13" s="1"/>
  <c r="O23" i="13"/>
  <c r="O28" i="13" s="1"/>
  <c r="I23" i="13"/>
  <c r="I28" i="13" s="1"/>
  <c r="G23" i="13"/>
  <c r="G28" i="13" s="1"/>
  <c r="E23" i="13"/>
  <c r="E28" i="13" s="1"/>
  <c r="S55" i="13" l="1"/>
  <c r="O55" i="13"/>
  <c r="K55" i="13"/>
  <c r="U55" i="13"/>
  <c r="M55" i="13"/>
  <c r="I55" i="13"/>
  <c r="Q55" i="13"/>
  <c r="E51" i="13"/>
  <c r="E52" i="13" s="1"/>
  <c r="G51" i="13"/>
  <c r="G55" i="13" s="1"/>
  <c r="O33" i="15"/>
  <c r="G22" i="15"/>
  <c r="G33" i="15" s="1"/>
  <c r="M22" i="15"/>
  <c r="M33" i="15" s="1"/>
  <c r="M37" i="15" s="1"/>
  <c r="Q22" i="15"/>
  <c r="Q33" i="15" s="1"/>
  <c r="I22" i="15"/>
  <c r="I33" i="15" s="1"/>
  <c r="U22" i="15"/>
  <c r="U33" i="15" s="1"/>
  <c r="E33" i="15"/>
  <c r="E95" i="13"/>
  <c r="E110" i="13" s="1"/>
  <c r="K95" i="13"/>
  <c r="K110" i="13" s="1"/>
  <c r="I95" i="13"/>
  <c r="I110" i="13" s="1"/>
  <c r="O95" i="13"/>
  <c r="O110" i="13" s="1"/>
  <c r="M95" i="13"/>
  <c r="M110" i="13" s="1"/>
  <c r="G95" i="13"/>
  <c r="G110" i="13" s="1"/>
  <c r="Q95" i="13"/>
  <c r="Q110" i="13" s="1"/>
  <c r="G52" i="13" l="1"/>
  <c r="E55" i="13"/>
</calcChain>
</file>

<file path=xl/sharedStrings.xml><?xml version="1.0" encoding="utf-8"?>
<sst xmlns="http://schemas.openxmlformats.org/spreadsheetml/2006/main" count="399" uniqueCount="314">
  <si>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</si>
  <si>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</si>
  <si>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</si>
  <si>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</si>
  <si>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</si>
  <si>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</si>
  <si>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</si>
  <si>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</si>
  <si>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</si>
  <si>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</si>
  <si>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</si>
  <si>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Partes relacionadas</t>
  </si>
  <si>
    <t>Depósitos judiciais</t>
  </si>
  <si>
    <t>Total do ativo</t>
  </si>
  <si>
    <t>Empréstimos e financiamentos</t>
  </si>
  <si>
    <t>Risco sacado a pagar</t>
  </si>
  <si>
    <t>Salários e encargos sociais</t>
  </si>
  <si>
    <t>Tributos a recolher</t>
  </si>
  <si>
    <t>Adiantamento de clientes</t>
  </si>
  <si>
    <t>Dividendos a pagar</t>
  </si>
  <si>
    <t>Outros passivos</t>
  </si>
  <si>
    <t>Passivos relacionados a ativos mantidos para venda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</si>
  <si>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</si>
  <si>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</si>
  <si>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</si>
  <si>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</si>
  <si>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</si>
  <si>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</si>
  <si>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</si>
  <si>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</si>
  <si>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</si>
  <si>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</si>
  <si>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</si>
  <si>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</si>
  <si>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Resultado de participações societárias</t>
  </si>
  <si>
    <t>Equivalência patrimonial</t>
  </si>
  <si>
    <t>Dividendos recebidos</t>
  </si>
  <si>
    <t>Receitas financeiras</t>
  </si>
  <si>
    <t>Despesas financeiras</t>
  </si>
  <si>
    <t>Variações cambiais, líquidas</t>
  </si>
  <si>
    <t>Lucro antes do imposto de renda e da contribuição social</t>
  </si>
  <si>
    <t>Imposto de renda e contribuição social</t>
  </si>
  <si>
    <t>Acréscimo (decréscimo) em passivos</t>
  </si>
  <si>
    <t>Fluxo de caixa das atividades de financiamentos</t>
  </si>
  <si>
    <t>Lucro líquido do exercício</t>
  </si>
  <si>
    <t>Ajustes de itens que não representam alteração de caixa e equivalentes de caixa</t>
  </si>
  <si>
    <t>Balanço patrimonial</t>
  </si>
  <si>
    <t/>
  </si>
  <si>
    <t>Passivo e patrimônio líquido</t>
  </si>
  <si>
    <t xml:space="preserve">Instrumentos financeiros derivativos </t>
  </si>
  <si>
    <t>Arrendamento</t>
  </si>
  <si>
    <t>Fornecedor e outras contas a pagar</t>
  </si>
  <si>
    <t>Imposto de renda e contribuição social a recuperar</t>
  </si>
  <si>
    <t>Imposto de renda e contribuição social a recolher</t>
  </si>
  <si>
    <t>Total do ativo circulante</t>
  </si>
  <si>
    <t>Total do passivo circulante</t>
  </si>
  <si>
    <t xml:space="preserve">  Realizável a longo prazo</t>
  </si>
  <si>
    <t xml:space="preserve">Imposto de renda e contribuição social diferidos </t>
  </si>
  <si>
    <t>Securitização de recebíveis</t>
  </si>
  <si>
    <t xml:space="preserve">  Investimentos</t>
  </si>
  <si>
    <t xml:space="preserve">  Imobilizado</t>
  </si>
  <si>
    <t xml:space="preserve">  Intangível</t>
  </si>
  <si>
    <t xml:space="preserve">  Direito de uso sobre contratos de arrendamento</t>
  </si>
  <si>
    <t>Total do ativo não circulante</t>
  </si>
  <si>
    <t xml:space="preserve">Total do patrimônio líquido </t>
  </si>
  <si>
    <t>Total do passivo e patrimônio líquido</t>
  </si>
  <si>
    <t>Votorantim Cimentos S.A. e suas controladas</t>
  </si>
  <si>
    <t>(em milhares de reais)</t>
  </si>
  <si>
    <t xml:space="preserve">Aplicações financeiras </t>
  </si>
  <si>
    <t xml:space="preserve">Instrumentos financeiros derivativos  </t>
  </si>
  <si>
    <t xml:space="preserve">Tributos a recuperar </t>
  </si>
  <si>
    <t xml:space="preserve">Imposto de renda e contribuição social a recuperar </t>
  </si>
  <si>
    <t xml:space="preserve">Imposto de renda e contribuição social diferidos  </t>
  </si>
  <si>
    <t xml:space="preserve">Partes relacionadas </t>
  </si>
  <si>
    <t xml:space="preserve">Depósitos judiciais </t>
  </si>
  <si>
    <t xml:space="preserve">Securitização de recebíveis </t>
  </si>
  <si>
    <t xml:space="preserve">Benefícios de plano de pensão </t>
  </si>
  <si>
    <t xml:space="preserve">Outros ativos </t>
  </si>
  <si>
    <t xml:space="preserve">Empréstimos e financiamentos </t>
  </si>
  <si>
    <t xml:space="preserve">Arrendamento </t>
  </si>
  <si>
    <t xml:space="preserve">Provisões e depósitos judiciais </t>
  </si>
  <si>
    <t xml:space="preserve">Plano de pensão </t>
  </si>
  <si>
    <t xml:space="preserve">Outros passivos </t>
  </si>
  <si>
    <t>Receita de contratos com clientes</t>
  </si>
  <si>
    <t>do resultado financeiro</t>
  </si>
  <si>
    <t>Resultado financeiro líquido</t>
  </si>
  <si>
    <t>Atribuível a</t>
  </si>
  <si>
    <t>Acionistas da Companhia</t>
  </si>
  <si>
    <t>Participação de não controladores</t>
  </si>
  <si>
    <t>Outras receitas (despesas) operacionais, líquidas</t>
  </si>
  <si>
    <t>Lucro operacional antes das participações societárias e</t>
  </si>
  <si>
    <t>Demonstração do resultado</t>
  </si>
  <si>
    <t>Depreciação, amortização e exaustão</t>
  </si>
  <si>
    <t>Ganho (perda) decorrente de mudança de participação acionária</t>
  </si>
  <si>
    <t>Provisão de perda estimada com crédito de liquidação duvidosa</t>
  </si>
  <si>
    <t>Provisão (reversão) para obsolescência de estoques</t>
  </si>
  <si>
    <t>Ganho de valor justo resultante da remensuração - Superior</t>
  </si>
  <si>
    <t>Demais itens que não afetam caixa</t>
  </si>
  <si>
    <t>Acréscimo (decréscimo) em ativos</t>
  </si>
  <si>
    <t>Demais créditos e outros ativos</t>
  </si>
  <si>
    <t xml:space="preserve">Tributos a recolher </t>
  </si>
  <si>
    <t>Pagamentos de processos tributários, cíveis e trabalhistas</t>
  </si>
  <si>
    <t>Demais obrigações e outros passivos</t>
  </si>
  <si>
    <t>Caixa proveniente das operações</t>
  </si>
  <si>
    <t>Juros recebidos</t>
  </si>
  <si>
    <t>Imposto de renda e contribuição social pagos</t>
  </si>
  <si>
    <t>Fluxo de caixa das atividades de investimentos</t>
  </si>
  <si>
    <t>Recebimento pela venda de imobilizado e intangível</t>
  </si>
  <si>
    <t>Recebimento pela venda de investimentos</t>
  </si>
  <si>
    <t>Recebimento de dividendos</t>
  </si>
  <si>
    <t>Aquisição de imobilizado e intangível</t>
  </si>
  <si>
    <t>Aquisição de investimento líquido de caixa recebido da investida</t>
  </si>
  <si>
    <t>Efeito caixa das movimentações de capital em investidas</t>
  </si>
  <si>
    <t>Caixa líquido proveniente das (aplicado nas) atividades de investimento</t>
  </si>
  <si>
    <t>Liquidação de empréstimos e financiamentos</t>
  </si>
  <si>
    <t>Liquidações de arrendamento</t>
  </si>
  <si>
    <t>Aumento (redução) de participação de acionistas não controladores</t>
  </si>
  <si>
    <t>Dividendos pagos</t>
  </si>
  <si>
    <t>Dividendos pagos a não controladores</t>
  </si>
  <si>
    <t>Acréscimo (decréscimo) em caixa e equivalentes de caixa</t>
  </si>
  <si>
    <t>Redução de caixa resultante de reclassificação para ativos mantidos para venda</t>
  </si>
  <si>
    <t xml:space="preserve">Efeito de oscilações nas taxas cambiais </t>
  </si>
  <si>
    <t>Provisão de impairment de ativos</t>
  </si>
  <si>
    <t>Ganho na aquisição de investimentos - McInnis</t>
  </si>
  <si>
    <t>Custo de recompra dos bonds</t>
  </si>
  <si>
    <t>Caixa líquido proveniente das (aplicado nas) atividades de financiamentos</t>
  </si>
  <si>
    <t>Caixa e equivalentes de caixa no início do exercício</t>
  </si>
  <si>
    <t>Caixa e equivalentes de caixa no fim do exercício</t>
  </si>
  <si>
    <t>Demonstração dos fluxos de caixa</t>
  </si>
  <si>
    <t>Lucro (prejuízo) do exercício</t>
  </si>
  <si>
    <t>Itens de ajuste do EBITDA</t>
  </si>
  <si>
    <t>COVID</t>
  </si>
  <si>
    <t>EBITDA ajustado</t>
  </si>
  <si>
    <t>Adições do imobilizado e intangível (CAPEX)</t>
  </si>
  <si>
    <t>Dívida líquida</t>
  </si>
  <si>
    <t>Lucro (prejuízo) antes do imposto de renda e da contribuição social</t>
  </si>
  <si>
    <t>Dissolução de investimento</t>
  </si>
  <si>
    <t>Asset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</si>
  <si>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</si>
  <si>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</si>
  <si>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</si>
  <si>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</si>
  <si>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</si>
  <si>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</si>
  <si>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</si>
  <si>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Income tax and social contribution recoverable</t>
  </si>
  <si>
    <t>Other assets</t>
  </si>
  <si>
    <t>Assets classified as held for sale</t>
  </si>
  <si>
    <t>Total current assets</t>
  </si>
  <si>
    <t>Non-current assets</t>
  </si>
  <si>
    <t xml:space="preserve">  Long-term assets</t>
  </si>
  <si>
    <t>Deferred income tax and social contribuition</t>
  </si>
  <si>
    <t>Related parties</t>
  </si>
  <si>
    <t>Judicial deposits</t>
  </si>
  <si>
    <t>Securitization of receivables</t>
  </si>
  <si>
    <t>Pension plan benefits</t>
  </si>
  <si>
    <t xml:space="preserve">  Investments in associates and joint ventures  </t>
  </si>
  <si>
    <t xml:space="preserve">  Property, plant and equipment</t>
  </si>
  <si>
    <t xml:space="preserve">  Intangible assets</t>
  </si>
  <si>
    <t xml:space="preserve">  Right-of-use assets</t>
  </si>
  <si>
    <t>Total non-current assets</t>
  </si>
  <si>
    <t>Total assets</t>
  </si>
  <si>
    <t>Liabilities and stockholders' equity</t>
  </si>
  <si>
    <t>Current liabilities</t>
  </si>
  <si>
    <t>Borrowing</t>
  </si>
  <si>
    <t>Lease liabilities</t>
  </si>
  <si>
    <t>Confirming payables</t>
  </si>
  <si>
    <t>Trade and other payables</t>
  </si>
  <si>
    <t>Salaries and social charges</t>
  </si>
  <si>
    <t>Income tax and social contribution payable</t>
  </si>
  <si>
    <t>Taxes payable</t>
  </si>
  <si>
    <t>Advances from customers</t>
  </si>
  <si>
    <t>Dividends payable</t>
  </si>
  <si>
    <t>Concession</t>
  </si>
  <si>
    <t>Other liabilities</t>
  </si>
  <si>
    <t>Liabilities related to assets held for sale</t>
  </si>
  <si>
    <t>Total current liabilities</t>
  </si>
  <si>
    <t>Non-current liabilities</t>
  </si>
  <si>
    <t>Provisions and judicial deposits</t>
  </si>
  <si>
    <t>Pension liabilities</t>
  </si>
  <si>
    <t>Total liabilities</t>
  </si>
  <si>
    <t>Stockholders' equity</t>
  </si>
  <si>
    <t>Share capital</t>
  </si>
  <si>
    <t>Income reserves</t>
  </si>
  <si>
    <t>Other comprehensive income</t>
  </si>
  <si>
    <t>Total equity attributable to the owners of the Company</t>
  </si>
  <si>
    <t>Non-controlling interests</t>
  </si>
  <si>
    <t>Total stockholders' equity</t>
  </si>
  <si>
    <t>Total liabilities and stockholders' equity</t>
  </si>
  <si>
    <t>Revenue from contracts with customers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</si>
  <si>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</si>
  <si>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</si>
  <si>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</si>
  <si>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</si>
  <si>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</si>
  <si>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</si>
  <si>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</t>
  </si>
  <si>
    <t>and net financial results</t>
  </si>
  <si>
    <t>Results of investees</t>
  </si>
  <si>
    <t>Equity method investment</t>
  </si>
  <si>
    <t>Financial results, net</t>
  </si>
  <si>
    <t>Financial income</t>
  </si>
  <si>
    <t>Financial expenses</t>
  </si>
  <si>
    <t>Exchange variations, net</t>
  </si>
  <si>
    <t>Profit before income tax and social contribution</t>
  </si>
  <si>
    <t>Income tax and social contribution</t>
  </si>
  <si>
    <t>Profit for the year</t>
  </si>
  <si>
    <t>Attributable to the</t>
  </si>
  <si>
    <t>Owners of the Company</t>
  </si>
  <si>
    <t>Adjustments to items that do not represent changes in cash and cash equivalents</t>
  </si>
  <si>
    <t>Depreciation, amortization and depletion</t>
  </si>
  <si>
    <t>Net gain (loss) on disposal of PP&amp;E and intangible assets</t>
  </si>
  <si>
    <t>Gain on dilution of equity interest</t>
  </si>
  <si>
    <t>Allowance for doubtful accounts</t>
  </si>
  <si>
    <t>Provision (reversal) for obsolete inventory</t>
  </si>
  <si>
    <t>Components of net financial results</t>
  </si>
  <si>
    <t>Decrease (increase) in assets</t>
  </si>
  <si>
    <t>Other receivables and other assets</t>
  </si>
  <si>
    <t>Increase (decrease) in liabilities</t>
  </si>
  <si>
    <t>Trade payables</t>
  </si>
  <si>
    <t>Payments of tax, civil and labor lawsuits</t>
  </si>
  <si>
    <t>Other accounts payable and other liabilities</t>
  </si>
  <si>
    <t>Cash provided by operating activities</t>
  </si>
  <si>
    <t>Interest received</t>
  </si>
  <si>
    <t>Cost paid on repurchase of bonds</t>
  </si>
  <si>
    <t>Income tax and social contribution paid</t>
  </si>
  <si>
    <t>Cash flow from investing activities</t>
  </si>
  <si>
    <t>Proceeds from disposals of PP&amp;E and intangible assets</t>
  </si>
  <si>
    <t>Proceeds from disposals of investments</t>
  </si>
  <si>
    <t>Dividends received</t>
  </si>
  <si>
    <t>Acquisitions of property, plant and equipment and intangible assets</t>
  </si>
  <si>
    <t>Acquisition of investments, net of cash received from investees</t>
  </si>
  <si>
    <t>Cash effect of capital movement in investees</t>
  </si>
  <si>
    <t>Net cash provided by (used in) investing activities</t>
  </si>
  <si>
    <t>Cash flow from financing activities</t>
  </si>
  <si>
    <t>New borrowing</t>
  </si>
  <si>
    <t>Payments of borrowing</t>
  </si>
  <si>
    <t>Lease liability payments</t>
  </si>
  <si>
    <t>Increase (decrease) in non-controlling interests</t>
  </si>
  <si>
    <t>Dividends paid to non-controlling stockholders</t>
  </si>
  <si>
    <t>Net cash provided by (used in) financing activities</t>
  </si>
  <si>
    <t>Dividends paid</t>
  </si>
  <si>
    <t>Effect of exchange rate changes on cash and cash equivalents</t>
  </si>
  <si>
    <t>Cash and cash equivalents at the beginning of the period</t>
  </si>
  <si>
    <t>Cash and cash equivalents at the end of the period</t>
  </si>
  <si>
    <t>Gain on investiment acquisition - McInnis</t>
  </si>
  <si>
    <t>Fair value gain resulting from remeasurement - Superior</t>
  </si>
  <si>
    <t>Other non-cash items</t>
  </si>
  <si>
    <t>Equity in the results of investees</t>
  </si>
  <si>
    <t>Provision for impairment of assets</t>
  </si>
  <si>
    <t>Provision (reversal) for civil, labor and tax legal claims</t>
  </si>
  <si>
    <t>Profit (loss) for the year</t>
  </si>
  <si>
    <t>Profit (loss) before income tax and social contribution</t>
  </si>
  <si>
    <t>Equity in the results of associates and joint ventures</t>
  </si>
  <si>
    <t xml:space="preserve">Adjusted EBITDA </t>
  </si>
  <si>
    <t>Additions of PP&amp;E and intangible assets ("CAPEX")</t>
  </si>
  <si>
    <t>Net debt</t>
  </si>
  <si>
    <t>Dissolution of investment</t>
  </si>
  <si>
    <t>Votorantim Cimentos S.A. and its subsidiaries</t>
  </si>
  <si>
    <t>EBITDA Ajustado</t>
  </si>
  <si>
    <t>Adjusted EBITDA</t>
  </si>
  <si>
    <t>(in thousands of reais)</t>
  </si>
  <si>
    <t>Efeito de inflação de economias hiperinflacionárias</t>
  </si>
  <si>
    <t>Caixa líquido proveniente das (aplicado nas) atividades operacionais</t>
  </si>
  <si>
    <t>Resgate de aplicações financeiras</t>
  </si>
  <si>
    <t>Redemption of financial investments</t>
  </si>
  <si>
    <t xml:space="preserve">Pagamento a partes relacionadas </t>
  </si>
  <si>
    <t>Payments to related parties</t>
  </si>
  <si>
    <t>Accumulated loss</t>
  </si>
  <si>
    <t>Inflation effect on hyperinflationary economies</t>
  </si>
  <si>
    <t>Recebimento de partes relacionadas</t>
  </si>
  <si>
    <t>Received from related parties</t>
  </si>
  <si>
    <t>Instrumentos financeiros derivativos, líquidos</t>
  </si>
  <si>
    <t>Derivative financial instruments, net</t>
  </si>
  <si>
    <t>Consolidated statement of income</t>
  </si>
  <si>
    <t>Consolidated balance sheet</t>
  </si>
  <si>
    <t>Consolidated statement of cash flow</t>
  </si>
  <si>
    <t>Net cash provided by (used in) operating activities</t>
  </si>
  <si>
    <t>Increase (decrease) in cash and cash equivalents</t>
  </si>
  <si>
    <t>Other non-relevant adjustments</t>
  </si>
  <si>
    <t>Net debt/EBITDA ratio</t>
  </si>
  <si>
    <t>Outros ajustes não relevantes</t>
  </si>
  <si>
    <t>Income on financial investments</t>
  </si>
  <si>
    <t>Interest and charges on use of public property</t>
  </si>
  <si>
    <t>Contratos futuros de energia - valor justo</t>
  </si>
  <si>
    <t xml:space="preserve">  Propriedade para investimento</t>
  </si>
  <si>
    <t xml:space="preserve">  Investment property</t>
  </si>
  <si>
    <t>Future energy contracts - fair value</t>
  </si>
  <si>
    <t>Interest paid on borrowing</t>
  </si>
  <si>
    <t>Interest paid on the use of public assets</t>
  </si>
  <si>
    <t>Pagamentos a partes relacionadas</t>
  </si>
  <si>
    <t>Recebimentos de partes relacionadas</t>
  </si>
  <si>
    <t>Amounts paid to related parties</t>
  </si>
  <si>
    <t>Amounts received from related parties</t>
  </si>
  <si>
    <t>Adjustments</t>
  </si>
  <si>
    <t>Provision for (reversal of) impairment of assets</t>
  </si>
  <si>
    <t>Result from acquisitions and business dissolutions</t>
  </si>
  <si>
    <t>Resultado com aquisição e liquidação de negócio</t>
  </si>
  <si>
    <t>Uso de bem público</t>
  </si>
  <si>
    <t>Aquisição de associadas e controladas em conjunto</t>
  </si>
  <si>
    <t>Juros sobre empréstimos e financiamentos</t>
  </si>
  <si>
    <t>Dividendos a receber</t>
  </si>
  <si>
    <t>Atualização monetária utilização do bem público</t>
  </si>
  <si>
    <t>(Reversão) provisão de processos cíveis, trabalhistas, fiscais e ambientais</t>
  </si>
  <si>
    <t>(Ganho) perda na venda de imobilizado e intangível, líquido</t>
  </si>
  <si>
    <t>Outros componentes do resultado financeiro</t>
  </si>
  <si>
    <t>Fornecedores e outras contas a pagar</t>
  </si>
  <si>
    <t>Captações de empréstimos e financiamentos</t>
  </si>
  <si>
    <t>Liquidação de instrumentos financeiros derivativos</t>
  </si>
  <si>
    <t>Juros pagos de empréstimos e financiamentos</t>
  </si>
  <si>
    <t>Juros pagos de uso de bem público</t>
  </si>
  <si>
    <t>Lucros acumulados</t>
  </si>
  <si>
    <t>Rendimentos sobre aplicações financeiras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</si>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</sst>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_);_(* \(#,##0\);_(* &quot;&quot;??_);_(@_)"/>
    <numFmt numFmtId="165" formatCode="_(* #,##0.00_);_(* \(#,##0.00\);_(* &quot;-&quot;??_);_(@_)"/>
    <numFmt numFmtId="166" formatCode="_(* #,##0.00_);_(* \(#,##0.00\);_(* &quot;&quot;??_);_(@_)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7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63A1"/>
      </bottom>
      <diagonal/>
    </border>
    <border>
      <left/>
      <right/>
      <top/>
      <bottom style="thin">
        <color rgb="FF0063A1"/>
      </bottom>
      <diagonal/>
    </border>
    <border>
      <left/>
      <right/>
      <top style="thin">
        <color rgb="FF0063A1"/>
      </top>
      <bottom/>
      <diagonal/>
    </border>
    <border>
      <left/>
      <right/>
      <top/>
      <bottom style="double">
        <color rgb="FF0063A1"/>
      </bottom>
      <diagonal/>
    </border>
    <border>
      <left/>
      <right/>
      <top style="thin">
        <color rgb="FF0063A1"/>
      </top>
      <bottom style="double">
        <color rgb="FF0063A1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4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quotePrefix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wrapText="1" indent="1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left" vertical="top" wrapText="1" readingOrder="1"/>
    </xf>
    <xf numFmtId="164" fontId="1" fillId="2" borderId="0" xfId="0" applyNumberFormat="1" applyFont="1" applyFill="1" applyAlignment="1">
      <alignment vertical="top" wrapText="1" readingOrder="1"/>
    </xf>
    <xf numFmtId="0" fontId="1" fillId="0" borderId="0" xfId="0" applyFont="1" applyAlignment="1">
      <alignment horizontal="left" wrapText="1" indent="1"/>
    </xf>
    <xf numFmtId="164" fontId="1" fillId="0" borderId="0" xfId="0" applyNumberFormat="1" applyFont="1" applyAlignment="1">
      <alignment horizontal="left" vertical="top" wrapText="1" readingOrder="1"/>
    </xf>
    <xf numFmtId="164" fontId="1" fillId="0" borderId="0" xfId="0" applyNumberFormat="1" applyFont="1" applyAlignment="1">
      <alignment vertical="top" wrapText="1" readingOrder="1"/>
    </xf>
    <xf numFmtId="164" fontId="1" fillId="2" borderId="0" xfId="1" applyNumberFormat="1" applyFont="1" applyFill="1" applyAlignment="1"/>
    <xf numFmtId="164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vertical="top" readingOrder="1"/>
    </xf>
    <xf numFmtId="164" fontId="1" fillId="2" borderId="2" xfId="0" applyNumberFormat="1" applyFont="1" applyFill="1" applyBorder="1"/>
    <xf numFmtId="0" fontId="1" fillId="0" borderId="0" xfId="0" applyFont="1" applyAlignment="1">
      <alignment horizontal="left" wrapText="1"/>
    </xf>
    <xf numFmtId="164" fontId="1" fillId="0" borderId="2" xfId="0" applyNumberFormat="1" applyFont="1" applyBorder="1"/>
    <xf numFmtId="0" fontId="1" fillId="2" borderId="0" xfId="0" applyFont="1" applyFill="1" applyAlignment="1">
      <alignment horizontal="right" wrapText="1"/>
    </xf>
    <xf numFmtId="164" fontId="1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164" fontId="1" fillId="0" borderId="2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1" fillId="2" borderId="2" xfId="0" applyNumberFormat="1" applyFont="1" applyFill="1" applyBorder="1" applyAlignment="1">
      <alignment vertical="top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vertical="top" wrapText="1" readingOrder="1"/>
    </xf>
    <xf numFmtId="0" fontId="1" fillId="2" borderId="0" xfId="0" applyFont="1" applyFill="1" applyAlignment="1">
      <alignment vertical="top" wrapText="1" readingOrder="1"/>
    </xf>
    <xf numFmtId="164" fontId="1" fillId="2" borderId="3" xfId="0" applyNumberFormat="1" applyFont="1" applyFill="1" applyBorder="1"/>
    <xf numFmtId="164" fontId="1" fillId="2" borderId="0" xfId="0" applyNumberFormat="1" applyFont="1" applyFill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right" wrapText="1"/>
    </xf>
    <xf numFmtId="164" fontId="1" fillId="2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vertical="top" readingOrder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3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4" fontId="1" fillId="2" borderId="0" xfId="5" applyNumberFormat="1" applyFont="1" applyFill="1" applyBorder="1" applyAlignment="1">
      <alignment horizontal="right"/>
    </xf>
    <xf numFmtId="164" fontId="1" fillId="2" borderId="5" xfId="0" applyNumberFormat="1" applyFont="1" applyFill="1" applyBorder="1"/>
    <xf numFmtId="164" fontId="1" fillId="0" borderId="0" xfId="5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wrapText="1" indent="1"/>
    </xf>
    <xf numFmtId="164" fontId="1" fillId="3" borderId="0" xfId="0" applyNumberFormat="1" applyFont="1" applyFill="1" applyAlignment="1">
      <alignment horizontal="right"/>
    </xf>
    <xf numFmtId="164" fontId="1" fillId="3" borderId="3" xfId="0" applyNumberFormat="1" applyFont="1" applyFill="1" applyBorder="1"/>
    <xf numFmtId="164" fontId="1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0" quotePrefix="1" applyNumberFormat="1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2" fillId="0" borderId="0" xfId="0" quotePrefix="1" applyNumberFormat="1" applyFont="1" applyAlignment="1">
      <alignment horizontal="center" wrapText="1"/>
    </xf>
    <xf numFmtId="164" fontId="1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6" fontId="1" fillId="2" borderId="0" xfId="5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6" fillId="0" borderId="0" xfId="0" applyFont="1"/>
    <xf numFmtId="164" fontId="8" fillId="4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164" fontId="8" fillId="0" borderId="0" xfId="0" applyNumberFormat="1" applyFont="1"/>
    <xf numFmtId="164" fontId="1" fillId="2" borderId="0" xfId="8" applyNumberFormat="1" applyFont="1" applyFill="1" applyBorder="1" applyAlignment="1">
      <alignment horizontal="right"/>
    </xf>
    <xf numFmtId="164" fontId="1" fillId="0" borderId="0" xfId="8" applyNumberFormat="1" applyFont="1" applyFill="1" applyBorder="1" applyAlignment="1">
      <alignment horizontal="right"/>
    </xf>
    <xf numFmtId="166" fontId="1" fillId="2" borderId="0" xfId="8" applyNumberFormat="1" applyFont="1" applyFill="1" applyBorder="1" applyAlignment="1">
      <alignment horizontal="righ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left" vertical="top" wrapText="1" readingOrder="1"/>
    </xf>
    <xf numFmtId="0" fontId="6" fillId="3" borderId="0" xfId="0" applyFont="1" applyFill="1"/>
    <xf numFmtId="164" fontId="1" fillId="2" borderId="2" xfId="0" applyNumberFormat="1" applyFont="1" applyFill="1" applyBorder="1" applyAlignment="1">
      <alignment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</cellXfs>
  <cellStyles count="9">
    <cellStyle name="Comma" xfId="2" xr:uid="{E6C61221-3247-46C6-81F6-AE2E438953E9}"/>
    <cellStyle name="Comma 10" xfId="5" xr:uid="{33DCE4C5-52BF-43A5-B94B-B72AAEC7F245}"/>
    <cellStyle name="Comma 10 2" xfId="8" xr:uid="{14C780B5-64B7-4C27-BC89-94700463FBBF}"/>
    <cellStyle name="Normal" xfId="0" builtinId="0"/>
    <cellStyle name="Normal 10" xfId="3" xr:uid="{B27437B0-FF0F-4E92-913E-A98F533812BC}"/>
    <cellStyle name="Percent" xfId="1" xr:uid="{6C0DFEAB-6E5D-4415-ABE0-55A52E8D02F4}"/>
    <cellStyle name="Porcentagem 2 2 3" xfId="6" xr:uid="{B767B03F-23F9-44D4-BA66-98265E4FF3B1}"/>
    <cellStyle name="Vírgula 2 15" xfId="4" xr:uid="{97E80EE9-4B71-44BC-A89E-85EBD13D050B}"/>
    <cellStyle name="Vírgula 2 15 2" xfId="7" xr:uid="{B6143692-A95E-4358-8852-307113037724}"/>
  </cellStyles>
  <dxfs count="256"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Invisible" pivot="0" table="0" count="0" xr9:uid="{A1DA6983-D26F-4A0F-A8E1-7388A711C839}"/>
  </tableStyles>
  <colors>
    <mruColors>
      <color rgb="FFDEE7F2"/>
      <color rgb="FF404040"/>
      <color rgb="FF06E3FF"/>
      <color rgb="FF0C46E6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FC!A1"/><Relationship Id="rId2" Type="http://schemas.openxmlformats.org/officeDocument/2006/relationships/hyperlink" Target="#DRE!A1"/><Relationship Id="rId1" Type="http://schemas.openxmlformats.org/officeDocument/2006/relationships/hyperlink" Target="#BP!A1"/><Relationship Id="rId4" Type="http://schemas.openxmlformats.org/officeDocument/2006/relationships/hyperlink" Target="#EBIT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564356</xdr:colOff>
      <xdr:row>0</xdr:row>
      <xdr:rowOff>76200</xdr:rowOff>
    </xdr:from>
    <xdr:to>
      <xdr:col>9</xdr:col>
      <xdr:colOff>307181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78794" y="76200"/>
          <a:ext cx="399335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2</xdr:col>
      <xdr:colOff>564356</xdr:colOff>
      <xdr:row>2</xdr:row>
      <xdr:rowOff>119062</xdr:rowOff>
    </xdr:from>
    <xdr:to>
      <xdr:col>9</xdr:col>
      <xdr:colOff>545306</xdr:colOff>
      <xdr:row>5</xdr:row>
      <xdr:rowOff>97896</xdr:rowOff>
    </xdr:to>
    <xdr:sp macro="" textlink="">
      <xdr:nvSpPr>
        <xdr:cNvPr id="8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78794" y="500062"/>
          <a:ext cx="4231481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statement of income</a:t>
          </a:r>
        </a:p>
      </xdr:txBody>
    </xdr:sp>
    <xdr:clientData/>
  </xdr:twoCellAnchor>
  <xdr:twoCellAnchor>
    <xdr:from>
      <xdr:col>2</xdr:col>
      <xdr:colOff>540544</xdr:colOff>
      <xdr:row>5</xdr:row>
      <xdr:rowOff>11906</xdr:rowOff>
    </xdr:from>
    <xdr:to>
      <xdr:col>9</xdr:col>
      <xdr:colOff>547688</xdr:colOff>
      <xdr:row>7</xdr:row>
      <xdr:rowOff>181240</xdr:rowOff>
    </xdr:to>
    <xdr:sp macro="" textlink="">
      <xdr:nvSpPr>
        <xdr:cNvPr id="11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54982" y="964406"/>
          <a:ext cx="42576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statement of cash flow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552450</xdr:colOff>
      <xdr:row>7</xdr:row>
      <xdr:rowOff>83344</xdr:rowOff>
    </xdr:from>
    <xdr:to>
      <xdr:col>8</xdr:col>
      <xdr:colOff>238125</xdr:colOff>
      <xdr:row>10</xdr:row>
      <xdr:rowOff>62178</xdr:rowOff>
    </xdr:to>
    <xdr:sp macro="" textlink="">
      <xdr:nvSpPr>
        <xdr:cNvPr id="13" name="CaixaDeText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66888" y="1416844"/>
          <a:ext cx="332898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29771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28505" y="2703304"/>
          <a:ext cx="4250532" cy="151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Cimentos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49740</xdr:colOff>
      <xdr:row>0</xdr:row>
      <xdr:rowOff>173568</xdr:rowOff>
    </xdr:from>
    <xdr:to>
      <xdr:col>2</xdr:col>
      <xdr:colOff>1878540</xdr:colOff>
      <xdr:row>3</xdr:row>
      <xdr:rowOff>59268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1C24A2-CC50-4D1C-967B-2F9D63C0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57" y="173568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0</xdr:row>
      <xdr:rowOff>148167</xdr:rowOff>
    </xdr:from>
    <xdr:to>
      <xdr:col>2</xdr:col>
      <xdr:colOff>1892300</xdr:colOff>
      <xdr:row>3</xdr:row>
      <xdr:rowOff>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11110C4-28B9-403F-AAA7-6E7C04AB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48167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67235</xdr:colOff>
      <xdr:row>0</xdr:row>
      <xdr:rowOff>156883</xdr:rowOff>
    </xdr:from>
    <xdr:to>
      <xdr:col>2</xdr:col>
      <xdr:colOff>1896035</xdr:colOff>
      <xdr:row>3</xdr:row>
      <xdr:rowOff>42583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E2A54AF-2046-4A4B-8EE9-9CDE25673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56883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1</xdr:row>
      <xdr:rowOff>22412</xdr:rowOff>
    </xdr:from>
    <xdr:to>
      <xdr:col>2</xdr:col>
      <xdr:colOff>1952065</xdr:colOff>
      <xdr:row>3</xdr:row>
      <xdr:rowOff>98612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0DD990-9A27-4801-B4A8-9FFA7744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315" y="21291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milat1\AppData\Local\Microsoft\Windows\INetCache\Content.Outlook\FG48W4AR\Resultados%20Financeiros%20VCSA%201T24.xlsx" TargetMode="External"/><Relationship Id="rId1" Type="http://schemas.openxmlformats.org/officeDocument/2006/relationships/externalLinkPath" Target="file:///C:\Users\camilat1\AppData\Local\Microsoft\Windows\INetCache\Content.Outlook\FG48W4AR\Resultados%20Financeiros%20VCSA%20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 | Summary"/>
      <sheetName val="BP"/>
      <sheetName val="DRE"/>
      <sheetName val="DFC 2"/>
      <sheetName val="EBITDA"/>
    </sheetNames>
    <sheetDataSet>
      <sheetData sheetId="0" refreshError="1"/>
      <sheetData sheetId="1" refreshError="1"/>
      <sheetData sheetId="2">
        <row r="8">
          <cell r="W8">
            <v>2023</v>
          </cell>
          <cell r="AE8">
            <v>2024</v>
          </cell>
        </row>
        <row r="9">
          <cell r="W9">
            <v>45016</v>
          </cell>
          <cell r="Y9">
            <v>45107</v>
          </cell>
          <cell r="AA9">
            <v>45199</v>
          </cell>
          <cell r="AC9">
            <v>45291</v>
          </cell>
          <cell r="AE9">
            <v>45382</v>
          </cell>
          <cell r="AG9">
            <v>45473</v>
          </cell>
          <cell r="AI9">
            <v>45565</v>
          </cell>
          <cell r="AK9">
            <v>45657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L39"/>
  <sheetViews>
    <sheetView showGridLines="0" zoomScale="80" zoomScaleNormal="80" workbookViewId="0">
      <selection activeCell="M29" sqref="M29"/>
    </sheetView>
  </sheetViews>
  <sheetFormatPr defaultColWidth="0" defaultRowHeight="15" zeroHeight="1" x14ac:dyDescent="0.25"/>
  <cols>
    <col min="1" max="13" width="9.140625" customWidth="1"/>
    <col min="1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6D43-085D-4286-94F5-66A98A3B189A}">
  <dimension ref="A5:AL111"/>
  <sheetViews>
    <sheetView showGridLines="0" zoomScale="80" zoomScaleNormal="80" workbookViewId="0">
      <pane xSplit="3" ySplit="9" topLeftCell="D93" activePane="bottomRight" state="frozen"/>
      <selection pane="topRight" activeCell="D1" sqref="D1"/>
      <selection pane="bottomLeft" activeCell="A10" sqref="A10"/>
      <selection pane="bottomRight" activeCell="AG99" sqref="AG99"/>
    </sheetView>
  </sheetViews>
  <sheetFormatPr defaultColWidth="8.7109375" defaultRowHeight="15" outlineLevelCol="1" x14ac:dyDescent="0.25"/>
  <cols>
    <col min="1" max="1" width="3.7109375" style="1" customWidth="1"/>
    <col min="2" max="2" width="42.5703125" style="7" bestFit="1" customWidth="1" outlineLevel="1"/>
    <col min="3" max="3" width="53.42578125" style="7" hidden="1" customWidth="1"/>
    <col min="4" max="4" width="1.5703125" style="6" customWidth="1"/>
    <col min="5" max="5" width="12.7109375" style="3" customWidth="1"/>
    <col min="6" max="6" width="1.5703125" style="3" customWidth="1"/>
    <col min="7" max="7" width="12.7109375" style="3" hidden="1" customWidth="1" outlineLevel="1"/>
    <col min="8" max="8" width="1.5703125" style="3" hidden="1" customWidth="1" outlineLevel="1"/>
    <col min="9" max="9" width="12.7109375" style="6" hidden="1" customWidth="1" outlineLevel="1"/>
    <col min="10" max="10" width="1.5703125" style="3" hidden="1" customWidth="1" outlineLevel="1"/>
    <col min="11" max="11" width="12.7109375" style="3" hidden="1" customWidth="1" outlineLevel="1"/>
    <col min="12" max="12" width="1.5703125" style="3" hidden="1" customWidth="1" outlineLevel="1"/>
    <col min="13" max="13" width="12.7109375" style="3" customWidth="1" collapsed="1"/>
    <col min="14" max="14" width="1.5703125" style="3" customWidth="1"/>
    <col min="15" max="15" width="12.7109375" style="3" hidden="1" customWidth="1" outlineLevel="1"/>
    <col min="16" max="16" width="1.5703125" style="3" hidden="1" customWidth="1" outlineLevel="1"/>
    <col min="17" max="17" width="12.7109375" style="3" hidden="1" customWidth="1" outlineLevel="1"/>
    <col min="18" max="18" width="1.5703125" style="3" hidden="1" customWidth="1" outlineLevel="1"/>
    <col min="19" max="19" width="12.7109375" style="3" hidden="1" customWidth="1" outlineLevel="1"/>
    <col min="20" max="20" width="1.5703125" style="3" hidden="1" customWidth="1" outlineLevel="1"/>
    <col min="21" max="21" width="12.7109375" style="3" customWidth="1" collapsed="1"/>
    <col min="22" max="22" width="1.7109375" style="109" customWidth="1"/>
    <col min="23" max="23" width="12.85546875" style="3" hidden="1" customWidth="1" outlineLevel="1"/>
    <col min="24" max="24" width="1.7109375" style="3" hidden="1" customWidth="1" outlineLevel="1"/>
    <col min="25" max="25" width="13.140625" style="3" hidden="1" customWidth="1" outlineLevel="1"/>
    <col min="26" max="26" width="1.7109375" style="3" hidden="1" customWidth="1" outlineLevel="1"/>
    <col min="27" max="27" width="12.7109375" style="3" hidden="1" customWidth="1" outlineLevel="1"/>
    <col min="28" max="28" width="1.7109375" style="3" hidden="1" customWidth="1" outlineLevel="1"/>
    <col min="29" max="29" width="12.28515625" style="3" bestFit="1" customWidth="1" collapsed="1"/>
    <col min="30" max="30" width="1.7109375" style="109" customWidth="1"/>
    <col min="31" max="31" width="12.85546875" style="3" bestFit="1" customWidth="1"/>
    <col min="32" max="32" width="1.7109375" style="3" customWidth="1"/>
    <col min="33" max="33" width="13.140625" style="3" bestFit="1" customWidth="1"/>
    <col min="34" max="34" width="1.7109375" style="3" hidden="1" customWidth="1" outlineLevel="1"/>
    <col min="35" max="35" width="12.7109375" style="3" hidden="1" customWidth="1" outlineLevel="1"/>
    <col min="36" max="36" width="1.7109375" style="3" hidden="1" customWidth="1" outlineLevel="1"/>
    <col min="37" max="37" width="10.140625" style="3" hidden="1" customWidth="1" outlineLevel="1"/>
    <col min="38" max="38" width="8.7109375" style="109" collapsed="1"/>
    <col min="39" max="16384" width="8.7109375" style="109"/>
  </cols>
  <sheetData>
    <row r="5" spans="1:37" x14ac:dyDescent="0.25">
      <c r="B5" s="2" t="s">
        <v>66</v>
      </c>
      <c r="C5" s="2" t="s">
        <v>258</v>
      </c>
      <c r="D5" s="3"/>
      <c r="I5" s="71"/>
      <c r="M5" s="71"/>
      <c r="Q5" s="71"/>
      <c r="Y5" s="71"/>
      <c r="AG5" s="71"/>
    </row>
    <row r="6" spans="1:37" x14ac:dyDescent="0.25">
      <c r="B6" s="2" t="s">
        <v>46</v>
      </c>
      <c r="C6" s="2" t="s">
        <v>275</v>
      </c>
      <c r="D6" s="3"/>
      <c r="I6" s="3"/>
    </row>
    <row r="7" spans="1:37" x14ac:dyDescent="0.25">
      <c r="B7" s="7" t="s">
        <v>67</v>
      </c>
      <c r="C7" s="4" t="s">
        <v>261</v>
      </c>
      <c r="I7" s="3"/>
    </row>
    <row r="8" spans="1:37" ht="15.75" thickBot="1" x14ac:dyDescent="0.3">
      <c r="B8" s="8" t="s">
        <v>47</v>
      </c>
      <c r="C8" s="8"/>
      <c r="D8" s="45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1:37" ht="15.75" thickBot="1" x14ac:dyDescent="0.3">
      <c r="A9" s="10"/>
      <c r="B9" s="11" t="s">
        <v>0</v>
      </c>
      <c r="C9" s="11" t="s">
        <v>137</v>
      </c>
      <c r="D9" s="45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v>45016</v>
      </c>
      <c r="X9" s="79"/>
      <c r="Y9" s="68">
        <v>45107</v>
      </c>
      <c r="Z9" s="79"/>
      <c r="AA9" s="68">
        <v>45199</v>
      </c>
      <c r="AB9" s="79"/>
      <c r="AC9" s="68">
        <v>45291</v>
      </c>
      <c r="AE9" s="68">
        <v>45382</v>
      </c>
      <c r="AF9" s="79"/>
      <c r="AG9" s="68">
        <v>45473</v>
      </c>
      <c r="AH9" s="79"/>
      <c r="AI9" s="68">
        <v>45565</v>
      </c>
      <c r="AJ9" s="79"/>
      <c r="AK9" s="68">
        <v>45657</v>
      </c>
    </row>
    <row r="10" spans="1:37" x14ac:dyDescent="0.25">
      <c r="B10" s="12"/>
      <c r="C10" s="12"/>
      <c r="E10" s="72"/>
      <c r="F10" s="10"/>
      <c r="G10" s="15"/>
      <c r="H10" s="15"/>
      <c r="I10" s="66"/>
      <c r="J10" s="15"/>
      <c r="K10" s="15"/>
      <c r="L10" s="15"/>
      <c r="M10" s="15"/>
      <c r="N10" s="10"/>
      <c r="O10" s="15"/>
      <c r="P10" s="15"/>
      <c r="Q10" s="15"/>
      <c r="R10" s="15"/>
      <c r="S10" s="15"/>
      <c r="T10" s="15"/>
      <c r="U10" s="15"/>
      <c r="W10" s="15"/>
      <c r="X10" s="15"/>
      <c r="Y10" s="15"/>
      <c r="Z10" s="15"/>
      <c r="AA10" s="15"/>
      <c r="AB10" s="15"/>
      <c r="AC10" s="15"/>
      <c r="AE10" s="15"/>
      <c r="AF10" s="15"/>
      <c r="AG10" s="15"/>
      <c r="AH10" s="15"/>
      <c r="AI10" s="15"/>
      <c r="AJ10" s="15"/>
      <c r="AK10" s="15"/>
    </row>
    <row r="11" spans="1:37" x14ac:dyDescent="0.25">
      <c r="B11" s="7" t="s">
        <v>1</v>
      </c>
      <c r="C11" s="7" t="s">
        <v>138</v>
      </c>
      <c r="E11" s="10"/>
      <c r="F11" s="10"/>
      <c r="G11" s="10"/>
      <c r="H11" s="10"/>
      <c r="I11" s="6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1:37" x14ac:dyDescent="0.25">
      <c r="B12" s="16" t="s">
        <v>2</v>
      </c>
      <c r="C12" s="16" t="s">
        <v>139</v>
      </c>
      <c r="E12" s="17">
        <v>3413026</v>
      </c>
      <c r="F12" s="21"/>
      <c r="G12" s="17">
        <v>3177692</v>
      </c>
      <c r="H12" s="18"/>
      <c r="I12" s="14">
        <v>3190912</v>
      </c>
      <c r="J12" s="18"/>
      <c r="K12" s="17">
        <v>4506291</v>
      </c>
      <c r="L12" s="18"/>
      <c r="M12" s="17">
        <v>4450030</v>
      </c>
      <c r="N12" s="21"/>
      <c r="O12" s="17">
        <v>2724139</v>
      </c>
      <c r="P12" s="18"/>
      <c r="Q12" s="17">
        <v>3913186</v>
      </c>
      <c r="R12" s="18"/>
      <c r="S12" s="17">
        <v>4170521</v>
      </c>
      <c r="T12" s="18"/>
      <c r="U12" s="17">
        <v>3943513</v>
      </c>
      <c r="W12" s="17">
        <v>2657863</v>
      </c>
      <c r="X12" s="18"/>
      <c r="Y12" s="17">
        <v>2460324</v>
      </c>
      <c r="Z12" s="18"/>
      <c r="AA12" s="17">
        <v>3875680</v>
      </c>
      <c r="AB12" s="18"/>
      <c r="AC12" s="17">
        <v>4856956</v>
      </c>
      <c r="AE12" s="17">
        <v>3361272</v>
      </c>
      <c r="AF12" s="18"/>
      <c r="AG12" s="17">
        <v>4260442</v>
      </c>
      <c r="AH12" s="18"/>
      <c r="AI12" s="17"/>
      <c r="AJ12" s="18"/>
      <c r="AK12" s="17"/>
    </row>
    <row r="13" spans="1:37" x14ac:dyDescent="0.25">
      <c r="B13" s="20" t="s">
        <v>3</v>
      </c>
      <c r="C13" s="20" t="s">
        <v>140</v>
      </c>
      <c r="E13" s="3">
        <v>990283</v>
      </c>
      <c r="F13" s="21"/>
      <c r="G13" s="3">
        <v>824427</v>
      </c>
      <c r="H13" s="21"/>
      <c r="I13" s="108">
        <v>957909</v>
      </c>
      <c r="J13" s="21"/>
      <c r="K13" s="3">
        <v>1429300</v>
      </c>
      <c r="L13" s="21"/>
      <c r="M13" s="3">
        <v>946264</v>
      </c>
      <c r="N13" s="21"/>
      <c r="O13" s="3">
        <v>936805</v>
      </c>
      <c r="P13" s="21"/>
      <c r="Q13" s="3">
        <v>865837</v>
      </c>
      <c r="R13" s="21"/>
      <c r="S13" s="3">
        <v>909374</v>
      </c>
      <c r="T13" s="21"/>
      <c r="U13" s="3">
        <v>978316</v>
      </c>
      <c r="W13" s="3">
        <v>930431</v>
      </c>
      <c r="X13" s="21"/>
      <c r="Y13" s="3">
        <v>948562</v>
      </c>
      <c r="Z13" s="21"/>
      <c r="AA13" s="3">
        <v>987241</v>
      </c>
      <c r="AC13" s="3">
        <v>1056569</v>
      </c>
      <c r="AE13" s="3">
        <v>1060884</v>
      </c>
      <c r="AF13" s="21"/>
      <c r="AG13" s="3">
        <v>1139398</v>
      </c>
      <c r="AH13" s="21"/>
    </row>
    <row r="14" spans="1:37" x14ac:dyDescent="0.25">
      <c r="B14" s="16" t="s">
        <v>4</v>
      </c>
      <c r="C14" s="16" t="s">
        <v>141</v>
      </c>
      <c r="D14" s="3"/>
      <c r="E14" s="17">
        <v>21053</v>
      </c>
      <c r="F14" s="21"/>
      <c r="G14" s="17">
        <v>3408</v>
      </c>
      <c r="H14" s="18"/>
      <c r="I14" s="14">
        <v>1078</v>
      </c>
      <c r="J14" s="18"/>
      <c r="K14" s="17">
        <v>2628</v>
      </c>
      <c r="L14" s="18"/>
      <c r="M14" s="17">
        <v>4434</v>
      </c>
      <c r="N14" s="21"/>
      <c r="O14" s="17">
        <v>3708</v>
      </c>
      <c r="P14" s="18"/>
      <c r="Q14" s="17">
        <v>1291</v>
      </c>
      <c r="R14" s="18"/>
      <c r="S14" s="17">
        <v>455</v>
      </c>
      <c r="T14" s="18"/>
      <c r="U14" s="17">
        <v>48</v>
      </c>
      <c r="W14" s="17">
        <v>2357</v>
      </c>
      <c r="X14" s="18"/>
      <c r="Y14" s="17">
        <v>31070</v>
      </c>
      <c r="Z14" s="18"/>
      <c r="AA14" s="17">
        <v>12104</v>
      </c>
      <c r="AB14" s="17"/>
      <c r="AC14" s="17">
        <v>1027</v>
      </c>
      <c r="AE14" s="17">
        <v>934</v>
      </c>
      <c r="AF14" s="18"/>
      <c r="AG14" s="17">
        <v>1166</v>
      </c>
      <c r="AH14" s="18"/>
      <c r="AI14" s="17"/>
      <c r="AJ14" s="17"/>
      <c r="AK14" s="17"/>
    </row>
    <row r="15" spans="1:37" x14ac:dyDescent="0.25">
      <c r="B15" s="20" t="s">
        <v>5</v>
      </c>
      <c r="C15" s="20" t="s">
        <v>142</v>
      </c>
      <c r="E15" s="3">
        <v>1031396</v>
      </c>
      <c r="F15" s="21"/>
      <c r="G15" s="3">
        <v>1292199</v>
      </c>
      <c r="H15" s="21"/>
      <c r="I15" s="6">
        <v>1712817</v>
      </c>
      <c r="J15" s="21"/>
      <c r="K15" s="3">
        <v>1713726</v>
      </c>
      <c r="L15" s="21"/>
      <c r="M15" s="3">
        <v>1344298</v>
      </c>
      <c r="N15" s="21"/>
      <c r="O15" s="3">
        <v>1480701</v>
      </c>
      <c r="P15" s="21"/>
      <c r="Q15" s="3">
        <v>1983315</v>
      </c>
      <c r="R15" s="21"/>
      <c r="S15" s="3">
        <v>2016548</v>
      </c>
      <c r="T15" s="21"/>
      <c r="U15" s="3">
        <v>1521320</v>
      </c>
      <c r="W15" s="3">
        <v>1952410</v>
      </c>
      <c r="X15" s="21"/>
      <c r="Y15" s="3">
        <v>2002761</v>
      </c>
      <c r="Z15" s="21"/>
      <c r="AA15" s="3">
        <v>2179313</v>
      </c>
      <c r="AC15" s="3">
        <v>1641634</v>
      </c>
      <c r="AE15" s="3">
        <v>1972588</v>
      </c>
      <c r="AF15" s="21"/>
      <c r="AG15" s="3">
        <v>2394262</v>
      </c>
      <c r="AH15" s="21"/>
    </row>
    <row r="16" spans="1:37" x14ac:dyDescent="0.25">
      <c r="B16" s="16" t="s">
        <v>6</v>
      </c>
      <c r="C16" s="16" t="s">
        <v>143</v>
      </c>
      <c r="E16" s="17">
        <v>1914812</v>
      </c>
      <c r="F16" s="21"/>
      <c r="G16" s="17">
        <v>2219525</v>
      </c>
      <c r="H16" s="18"/>
      <c r="I16" s="14">
        <v>2275387</v>
      </c>
      <c r="J16" s="18"/>
      <c r="K16" s="17">
        <v>2519752</v>
      </c>
      <c r="L16" s="18"/>
      <c r="M16" s="17">
        <v>2862046</v>
      </c>
      <c r="N16" s="21"/>
      <c r="O16" s="17">
        <v>2893703</v>
      </c>
      <c r="P16" s="18"/>
      <c r="Q16" s="17">
        <v>3155230</v>
      </c>
      <c r="R16" s="18"/>
      <c r="S16" s="17">
        <v>3194919</v>
      </c>
      <c r="T16" s="18"/>
      <c r="U16" s="17">
        <v>3358792</v>
      </c>
      <c r="W16" s="17">
        <v>3624942</v>
      </c>
      <c r="X16" s="18"/>
      <c r="Y16" s="17">
        <v>3408073</v>
      </c>
      <c r="Z16" s="18"/>
      <c r="AA16" s="17">
        <v>3312424</v>
      </c>
      <c r="AB16" s="17"/>
      <c r="AC16" s="17">
        <v>3499964</v>
      </c>
      <c r="AE16" s="17">
        <v>3762652</v>
      </c>
      <c r="AF16" s="18"/>
      <c r="AG16" s="17">
        <v>3892674</v>
      </c>
      <c r="AH16" s="18"/>
      <c r="AI16" s="17"/>
      <c r="AJ16" s="17"/>
      <c r="AK16" s="17"/>
    </row>
    <row r="17" spans="1:37" x14ac:dyDescent="0.25">
      <c r="B17" s="20" t="s">
        <v>7</v>
      </c>
      <c r="C17" s="20" t="s">
        <v>144</v>
      </c>
      <c r="E17" s="3">
        <v>483826</v>
      </c>
      <c r="F17" s="21"/>
      <c r="G17" s="3">
        <v>426397</v>
      </c>
      <c r="H17" s="21"/>
      <c r="I17" s="6">
        <v>331119</v>
      </c>
      <c r="J17" s="21"/>
      <c r="K17" s="3">
        <v>754762</v>
      </c>
      <c r="L17" s="21"/>
      <c r="M17" s="3">
        <v>682175</v>
      </c>
      <c r="N17" s="21"/>
      <c r="O17" s="3">
        <v>633125</v>
      </c>
      <c r="P17" s="21"/>
      <c r="Q17" s="3">
        <v>508595</v>
      </c>
      <c r="R17" s="21"/>
      <c r="S17" s="3">
        <v>372670</v>
      </c>
      <c r="T17" s="21"/>
      <c r="U17" s="3">
        <v>297755</v>
      </c>
      <c r="W17" s="3">
        <v>203788</v>
      </c>
      <c r="X17" s="21"/>
      <c r="Y17" s="3">
        <v>142007</v>
      </c>
      <c r="Z17" s="21"/>
      <c r="AA17" s="3">
        <v>124768</v>
      </c>
      <c r="AC17" s="3">
        <v>126731</v>
      </c>
      <c r="AE17" s="3">
        <v>108725</v>
      </c>
      <c r="AF17" s="21"/>
      <c r="AG17" s="3">
        <v>103482</v>
      </c>
      <c r="AH17" s="21"/>
    </row>
    <row r="18" spans="1:37" ht="24.75" x14ac:dyDescent="0.25">
      <c r="B18" s="16" t="s">
        <v>52</v>
      </c>
      <c r="C18" s="16" t="s">
        <v>145</v>
      </c>
      <c r="E18" s="17">
        <v>72775</v>
      </c>
      <c r="F18" s="21"/>
      <c r="G18" s="17">
        <v>69741</v>
      </c>
      <c r="H18" s="18"/>
      <c r="I18" s="14">
        <v>36170</v>
      </c>
      <c r="J18" s="18"/>
      <c r="K18" s="17">
        <v>34454</v>
      </c>
      <c r="L18" s="18"/>
      <c r="M18" s="17">
        <v>356109</v>
      </c>
      <c r="N18" s="21"/>
      <c r="O18" s="17">
        <v>346206</v>
      </c>
      <c r="P18" s="18"/>
      <c r="Q18" s="17">
        <v>405419</v>
      </c>
      <c r="R18" s="18"/>
      <c r="S18" s="17">
        <v>159934</v>
      </c>
      <c r="T18" s="18"/>
      <c r="U18" s="17">
        <v>169969</v>
      </c>
      <c r="W18" s="17">
        <v>176779</v>
      </c>
      <c r="X18" s="18"/>
      <c r="Y18" s="17">
        <v>63532</v>
      </c>
      <c r="Z18" s="18"/>
      <c r="AA18" s="17">
        <v>48209</v>
      </c>
      <c r="AB18" s="17"/>
      <c r="AC18" s="17">
        <v>117695</v>
      </c>
      <c r="AE18" s="17">
        <v>233032</v>
      </c>
      <c r="AF18" s="18"/>
      <c r="AG18" s="17">
        <v>258416</v>
      </c>
      <c r="AH18" s="18"/>
      <c r="AI18" s="17"/>
      <c r="AJ18" s="17"/>
      <c r="AK18" s="17"/>
    </row>
    <row r="19" spans="1:37" s="119" customFormat="1" x14ac:dyDescent="0.25">
      <c r="A19" s="75"/>
      <c r="B19" s="74" t="s">
        <v>301</v>
      </c>
      <c r="C19" s="74"/>
      <c r="D19" s="108"/>
      <c r="E19" s="117"/>
      <c r="F19" s="118"/>
      <c r="G19" s="117"/>
      <c r="H19" s="118"/>
      <c r="I19" s="108"/>
      <c r="J19" s="118"/>
      <c r="K19" s="117"/>
      <c r="L19" s="118"/>
      <c r="M19" s="117"/>
      <c r="N19" s="118"/>
      <c r="O19" s="117"/>
      <c r="P19" s="118"/>
      <c r="Q19" s="117"/>
      <c r="R19" s="118"/>
      <c r="S19" s="117"/>
      <c r="T19" s="118"/>
      <c r="U19" s="117"/>
      <c r="W19" s="117"/>
      <c r="X19" s="118"/>
      <c r="Y19" s="117"/>
      <c r="Z19" s="118"/>
      <c r="AA19" s="117"/>
      <c r="AB19" s="117"/>
      <c r="AC19" s="117"/>
      <c r="AE19" s="117"/>
      <c r="AF19" s="118"/>
      <c r="AG19" s="117"/>
      <c r="AH19" s="118"/>
      <c r="AI19" s="117"/>
      <c r="AJ19" s="117"/>
      <c r="AK19" s="117"/>
    </row>
    <row r="20" spans="1:37" x14ac:dyDescent="0.25">
      <c r="B20" s="16" t="s">
        <v>58</v>
      </c>
      <c r="C20" s="16"/>
      <c r="E20" s="17"/>
      <c r="F20" s="21"/>
      <c r="G20" s="17"/>
      <c r="H20" s="18"/>
      <c r="I20" s="14"/>
      <c r="J20" s="18"/>
      <c r="K20" s="17"/>
      <c r="L20" s="18"/>
      <c r="M20" s="17"/>
      <c r="N20" s="21"/>
      <c r="O20" s="17"/>
      <c r="P20" s="18"/>
      <c r="Q20" s="17"/>
      <c r="R20" s="18"/>
      <c r="S20" s="17"/>
      <c r="T20" s="18"/>
      <c r="U20" s="17"/>
      <c r="W20" s="17"/>
      <c r="X20" s="18"/>
      <c r="Y20" s="17"/>
      <c r="Z20" s="18"/>
      <c r="AA20" s="17"/>
      <c r="AB20" s="17"/>
      <c r="AC20" s="17"/>
      <c r="AE20" s="17"/>
      <c r="AF20" s="18"/>
      <c r="AG20" s="17">
        <v>379428</v>
      </c>
      <c r="AH20" s="18"/>
      <c r="AI20" s="17"/>
      <c r="AJ20" s="17"/>
      <c r="AK20" s="17"/>
    </row>
    <row r="21" spans="1:37" x14ac:dyDescent="0.25">
      <c r="B21" s="20" t="s">
        <v>8</v>
      </c>
      <c r="C21" s="20" t="s">
        <v>146</v>
      </c>
      <c r="E21" s="28">
        <v>192246</v>
      </c>
      <c r="F21" s="21"/>
      <c r="G21" s="28">
        <v>239363</v>
      </c>
      <c r="H21" s="21"/>
      <c r="I21" s="70">
        <v>197427</v>
      </c>
      <c r="J21" s="21"/>
      <c r="K21" s="28">
        <v>232355</v>
      </c>
      <c r="L21" s="21"/>
      <c r="M21" s="28">
        <v>233010</v>
      </c>
      <c r="N21" s="21"/>
      <c r="O21" s="28">
        <v>221091</v>
      </c>
      <c r="P21" s="21"/>
      <c r="Q21" s="28">
        <v>248800</v>
      </c>
      <c r="R21" s="21"/>
      <c r="S21" s="28">
        <v>294663</v>
      </c>
      <c r="T21" s="21"/>
      <c r="U21" s="28">
        <v>266315</v>
      </c>
      <c r="W21" s="28">
        <v>293728</v>
      </c>
      <c r="X21" s="21"/>
      <c r="Y21" s="28">
        <v>267853</v>
      </c>
      <c r="Z21" s="21"/>
      <c r="AA21" s="28">
        <v>213377</v>
      </c>
      <c r="AB21" s="21"/>
      <c r="AC21" s="28">
        <v>524749</v>
      </c>
      <c r="AE21" s="28">
        <v>373584</v>
      </c>
      <c r="AF21" s="21"/>
      <c r="AG21" s="28">
        <v>309142</v>
      </c>
      <c r="AH21" s="21"/>
      <c r="AI21" s="28"/>
      <c r="AJ21" s="21"/>
      <c r="AK21" s="28"/>
    </row>
    <row r="22" spans="1:37" ht="5.0999999999999996" customHeight="1" x14ac:dyDescent="0.25">
      <c r="B22" s="27"/>
      <c r="C22" s="27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W22" s="1"/>
      <c r="X22" s="1"/>
      <c r="Y22" s="1"/>
      <c r="Z22" s="1"/>
      <c r="AA22" s="1"/>
      <c r="AB22" s="1"/>
      <c r="AC22" s="1"/>
      <c r="AE22" s="1"/>
      <c r="AF22" s="1"/>
      <c r="AG22" s="1"/>
      <c r="AH22" s="1"/>
      <c r="AI22" s="1"/>
      <c r="AJ22" s="1"/>
      <c r="AK22" s="1"/>
    </row>
    <row r="23" spans="1:37" x14ac:dyDescent="0.25">
      <c r="B23" s="29"/>
      <c r="C23" s="29"/>
      <c r="E23" s="30">
        <f>SUM(E12:E21)</f>
        <v>8119417</v>
      </c>
      <c r="F23" s="1"/>
      <c r="G23" s="30">
        <f>SUM(G12:G21)</f>
        <v>8252752</v>
      </c>
      <c r="H23" s="13"/>
      <c r="I23" s="30">
        <f>SUM(I12:I21)</f>
        <v>8702819</v>
      </c>
      <c r="J23" s="13"/>
      <c r="K23" s="30">
        <f>SUM(K12:K21)</f>
        <v>11193268</v>
      </c>
      <c r="L23" s="13"/>
      <c r="M23" s="30">
        <f>SUM(M12:M21)</f>
        <v>10878366</v>
      </c>
      <c r="N23" s="1"/>
      <c r="O23" s="30">
        <f>SUM(O12:O21)</f>
        <v>9239478</v>
      </c>
      <c r="P23" s="13"/>
      <c r="Q23" s="30">
        <f>SUM(Q12:Q21)</f>
        <v>11081673</v>
      </c>
      <c r="R23" s="13"/>
      <c r="S23" s="30">
        <f>SUM(S12:S21)</f>
        <v>11119084</v>
      </c>
      <c r="T23" s="13"/>
      <c r="U23" s="30">
        <f>SUM(U12:U21)</f>
        <v>10536028</v>
      </c>
      <c r="W23" s="30">
        <f>SUM(W12:W21)</f>
        <v>9842298</v>
      </c>
      <c r="X23" s="13"/>
      <c r="Y23" s="30">
        <f>SUM(Y12:Y21)</f>
        <v>9324182</v>
      </c>
      <c r="Z23" s="13"/>
      <c r="AA23" s="30">
        <f>SUM(AA12:AA21)</f>
        <v>10753116</v>
      </c>
      <c r="AB23" s="13"/>
      <c r="AC23" s="30">
        <f>SUM(AC12:AC21)</f>
        <v>11825325</v>
      </c>
      <c r="AE23" s="30">
        <f>SUM(AE12:AE21)</f>
        <v>10873671</v>
      </c>
      <c r="AF23" s="13"/>
      <c r="AG23" s="30">
        <f>SUM(AG12:AG21)</f>
        <v>12738410</v>
      </c>
      <c r="AH23" s="13"/>
      <c r="AI23" s="30">
        <f>SUM(AI12:AI21)</f>
        <v>0</v>
      </c>
      <c r="AJ23" s="13"/>
      <c r="AK23" s="30">
        <f>SUM(AK12:AK21)</f>
        <v>0</v>
      </c>
    </row>
    <row r="24" spans="1:37" x14ac:dyDescent="0.25">
      <c r="B24" s="4"/>
      <c r="C24" s="4"/>
      <c r="D24" s="3"/>
    </row>
    <row r="25" spans="1:37" x14ac:dyDescent="0.25">
      <c r="B25" s="9"/>
      <c r="C25" s="9"/>
      <c r="E25" s="17"/>
      <c r="G25" s="17"/>
      <c r="H25" s="17"/>
      <c r="I25" s="14"/>
      <c r="J25" s="17"/>
      <c r="K25" s="17"/>
      <c r="L25" s="17"/>
      <c r="M25" s="17"/>
      <c r="O25" s="17"/>
      <c r="P25" s="17"/>
      <c r="Q25" s="17"/>
      <c r="R25" s="17"/>
      <c r="S25" s="17"/>
      <c r="T25" s="17"/>
      <c r="U25" s="17"/>
      <c r="W25" s="17"/>
      <c r="X25" s="17"/>
      <c r="Y25" s="17"/>
      <c r="Z25" s="17"/>
      <c r="AA25" s="17"/>
      <c r="AB25" s="17"/>
      <c r="AC25" s="17"/>
      <c r="AE25" s="17"/>
      <c r="AF25" s="17"/>
      <c r="AG25" s="17"/>
      <c r="AH25" s="17"/>
      <c r="AI25" s="17"/>
      <c r="AJ25" s="17"/>
      <c r="AK25" s="17"/>
    </row>
    <row r="26" spans="1:37" x14ac:dyDescent="0.25">
      <c r="B26" s="20" t="s">
        <v>9</v>
      </c>
      <c r="C26" s="20" t="s">
        <v>147</v>
      </c>
      <c r="E26" s="28">
        <v>6256</v>
      </c>
      <c r="F26" s="21"/>
      <c r="G26" s="28">
        <v>3086</v>
      </c>
      <c r="H26" s="21"/>
      <c r="I26" s="70">
        <v>3084</v>
      </c>
      <c r="J26" s="21"/>
      <c r="K26" s="28">
        <v>34114</v>
      </c>
      <c r="L26" s="21"/>
      <c r="M26" s="28">
        <v>25154</v>
      </c>
      <c r="N26" s="21"/>
      <c r="O26" s="28">
        <v>25826</v>
      </c>
      <c r="P26" s="21"/>
      <c r="Q26" s="28">
        <v>2116</v>
      </c>
      <c r="R26" s="21"/>
      <c r="S26" s="28">
        <v>2116</v>
      </c>
      <c r="T26" s="21"/>
      <c r="U26" s="28">
        <v>2116</v>
      </c>
      <c r="W26" s="28">
        <v>2116</v>
      </c>
      <c r="X26" s="21"/>
      <c r="Y26" s="28">
        <v>5752</v>
      </c>
      <c r="Z26" s="21"/>
      <c r="AA26" s="28">
        <v>5809</v>
      </c>
      <c r="AB26" s="21"/>
      <c r="AC26" s="28">
        <v>10206</v>
      </c>
      <c r="AE26" s="28">
        <v>10821</v>
      </c>
      <c r="AF26" s="21"/>
      <c r="AG26" s="28">
        <v>11362</v>
      </c>
      <c r="AH26" s="21"/>
      <c r="AI26" s="28"/>
      <c r="AJ26" s="21"/>
      <c r="AK26" s="28"/>
    </row>
    <row r="27" spans="1:37" x14ac:dyDescent="0.25">
      <c r="B27" s="31"/>
      <c r="C27" s="31"/>
      <c r="D27" s="3"/>
      <c r="E27" s="17"/>
      <c r="F27" s="21"/>
      <c r="G27" s="17"/>
      <c r="H27" s="18"/>
      <c r="I27" s="14"/>
      <c r="J27" s="18"/>
      <c r="K27" s="17"/>
      <c r="L27" s="18"/>
      <c r="M27" s="17"/>
      <c r="N27" s="21"/>
      <c r="O27" s="17"/>
      <c r="P27" s="18"/>
      <c r="Q27" s="17"/>
      <c r="R27" s="18"/>
      <c r="S27" s="17"/>
      <c r="T27" s="18"/>
      <c r="U27" s="17"/>
      <c r="W27" s="17"/>
      <c r="X27" s="18"/>
      <c r="Y27" s="17"/>
      <c r="Z27" s="18"/>
      <c r="AA27" s="17"/>
      <c r="AB27" s="18"/>
      <c r="AC27" s="17"/>
      <c r="AE27" s="17"/>
      <c r="AF27" s="18"/>
      <c r="AG27" s="17"/>
      <c r="AH27" s="18"/>
      <c r="AI27" s="17"/>
      <c r="AJ27" s="18"/>
      <c r="AK27" s="17"/>
    </row>
    <row r="28" spans="1:37" x14ac:dyDescent="0.25">
      <c r="B28" s="7" t="s">
        <v>54</v>
      </c>
      <c r="C28" s="7" t="s">
        <v>148</v>
      </c>
      <c r="E28" s="33">
        <f>SUM(E23,E26)</f>
        <v>8125673</v>
      </c>
      <c r="F28" s="34"/>
      <c r="G28" s="33">
        <f>SUM(G23,G26)</f>
        <v>8255838</v>
      </c>
      <c r="H28" s="34"/>
      <c r="I28" s="33">
        <f>SUM(I23,I26)</f>
        <v>8705903</v>
      </c>
      <c r="J28" s="34"/>
      <c r="K28" s="33">
        <f>SUM(K23,K26)</f>
        <v>11227382</v>
      </c>
      <c r="L28" s="34"/>
      <c r="M28" s="33">
        <f>SUM(M23,M26)</f>
        <v>10903520</v>
      </c>
      <c r="N28" s="34"/>
      <c r="O28" s="33">
        <f>SUM(O23,O26)</f>
        <v>9265304</v>
      </c>
      <c r="P28" s="34"/>
      <c r="Q28" s="33">
        <f>SUM(Q23,Q26)</f>
        <v>11083789</v>
      </c>
      <c r="R28" s="34"/>
      <c r="S28" s="33">
        <f>SUM(S23,S26)</f>
        <v>11121200</v>
      </c>
      <c r="T28" s="34"/>
      <c r="U28" s="33">
        <f>SUM(U23,U26)</f>
        <v>10538144</v>
      </c>
      <c r="W28" s="33">
        <f>SUM(W23,W26)</f>
        <v>9844414</v>
      </c>
      <c r="X28" s="34"/>
      <c r="Y28" s="33">
        <f>SUM(Y23,Y26)</f>
        <v>9329934</v>
      </c>
      <c r="Z28" s="34"/>
      <c r="AA28" s="33">
        <f>SUM(AA23,AA26)</f>
        <v>10758925</v>
      </c>
      <c r="AB28" s="34"/>
      <c r="AC28" s="33">
        <f>SUM(AC23,AC26)</f>
        <v>11835531</v>
      </c>
      <c r="AE28" s="33">
        <f>SUM(AE23,AE26)</f>
        <v>10884492</v>
      </c>
      <c r="AF28" s="34"/>
      <c r="AG28" s="33">
        <f>SUM(AG23,AG26)</f>
        <v>12749772</v>
      </c>
      <c r="AH28" s="34"/>
      <c r="AI28" s="33">
        <f>SUM(AI23,AI26)</f>
        <v>0</v>
      </c>
      <c r="AJ28" s="34"/>
      <c r="AK28" s="33">
        <f>SUM(AK23,AK26)</f>
        <v>0</v>
      </c>
    </row>
    <row r="29" spans="1:37" x14ac:dyDescent="0.25">
      <c r="B29" s="31"/>
      <c r="C29" s="31"/>
      <c r="D29" s="3"/>
      <c r="E29" s="17"/>
      <c r="G29" s="17"/>
      <c r="H29" s="17"/>
      <c r="I29" s="14"/>
      <c r="J29" s="17"/>
      <c r="K29" s="17"/>
      <c r="L29" s="17"/>
      <c r="M29" s="17"/>
      <c r="O29" s="17"/>
      <c r="P29" s="17"/>
      <c r="Q29" s="17"/>
      <c r="R29" s="17"/>
      <c r="S29" s="17"/>
      <c r="T29" s="17"/>
      <c r="U29" s="17"/>
      <c r="W29" s="17"/>
      <c r="X29" s="17"/>
      <c r="Y29" s="17"/>
      <c r="Z29" s="17"/>
      <c r="AA29" s="17"/>
      <c r="AB29" s="17"/>
      <c r="AC29" s="17"/>
      <c r="AE29" s="17"/>
      <c r="AF29" s="17"/>
      <c r="AG29" s="17"/>
      <c r="AH29" s="17"/>
      <c r="AI29" s="17"/>
      <c r="AJ29" s="17"/>
      <c r="AK29" s="17"/>
    </row>
    <row r="30" spans="1:37" x14ac:dyDescent="0.25">
      <c r="B30" s="7" t="s">
        <v>10</v>
      </c>
      <c r="C30" s="7" t="s">
        <v>149</v>
      </c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W30" s="1"/>
      <c r="X30" s="1"/>
      <c r="Y30" s="1"/>
      <c r="Z30" s="1"/>
      <c r="AA30" s="1"/>
      <c r="AB30" s="1"/>
      <c r="AC30" s="1"/>
      <c r="AE30" s="1"/>
      <c r="AF30" s="1"/>
      <c r="AG30" s="1"/>
      <c r="AH30" s="1"/>
      <c r="AI30" s="1"/>
      <c r="AJ30" s="1"/>
      <c r="AK30" s="1"/>
    </row>
    <row r="31" spans="1:37" x14ac:dyDescent="0.25">
      <c r="B31" s="9" t="s">
        <v>56</v>
      </c>
      <c r="C31" s="9" t="s">
        <v>150</v>
      </c>
      <c r="E31" s="13"/>
      <c r="F31" s="1"/>
      <c r="G31" s="13">
        <v>0</v>
      </c>
      <c r="H31" s="13"/>
      <c r="I31" s="14"/>
      <c r="J31" s="13"/>
      <c r="K31" s="13"/>
      <c r="L31" s="13"/>
      <c r="M31" s="13"/>
      <c r="N31" s="1"/>
      <c r="O31" s="13">
        <v>0</v>
      </c>
      <c r="P31" s="13"/>
      <c r="Q31" s="13"/>
      <c r="R31" s="13"/>
      <c r="S31" s="13"/>
      <c r="T31" s="13"/>
      <c r="U31" s="13"/>
      <c r="W31" s="13">
        <v>0</v>
      </c>
      <c r="X31" s="13"/>
      <c r="Y31" s="13"/>
      <c r="Z31" s="13"/>
      <c r="AA31" s="13"/>
      <c r="AB31" s="13"/>
      <c r="AC31" s="13"/>
      <c r="AE31" s="13">
        <v>0</v>
      </c>
      <c r="AF31" s="13"/>
      <c r="AG31" s="13"/>
      <c r="AH31" s="13"/>
      <c r="AI31" s="13"/>
      <c r="AJ31" s="13"/>
      <c r="AK31" s="13"/>
    </row>
    <row r="32" spans="1:37" x14ac:dyDescent="0.25">
      <c r="B32" s="20" t="s">
        <v>68</v>
      </c>
      <c r="C32" s="20" t="s">
        <v>140</v>
      </c>
      <c r="E32" s="3">
        <v>20097</v>
      </c>
      <c r="F32" s="21"/>
      <c r="G32" s="3">
        <v>20176</v>
      </c>
      <c r="H32" s="21"/>
      <c r="I32" s="6">
        <v>10147</v>
      </c>
      <c r="J32" s="21"/>
      <c r="L32" s="21"/>
      <c r="M32" s="3">
        <v>0</v>
      </c>
      <c r="N32" s="21"/>
      <c r="P32" s="21"/>
      <c r="R32" s="21"/>
      <c r="T32" s="21"/>
      <c r="X32" s="21"/>
      <c r="Z32" s="21"/>
      <c r="AB32" s="21"/>
      <c r="AF32" s="21"/>
      <c r="AH32" s="21"/>
      <c r="AJ32" s="21"/>
    </row>
    <row r="33" spans="2:37" x14ac:dyDescent="0.25">
      <c r="B33" s="16" t="s">
        <v>69</v>
      </c>
      <c r="C33" s="16" t="s">
        <v>141</v>
      </c>
      <c r="E33" s="17">
        <v>966447</v>
      </c>
      <c r="F33" s="21"/>
      <c r="G33" s="17">
        <v>767956</v>
      </c>
      <c r="H33" s="18"/>
      <c r="I33" s="14">
        <v>559658</v>
      </c>
      <c r="J33" s="18"/>
      <c r="K33" s="17">
        <v>961032</v>
      </c>
      <c r="L33" s="18"/>
      <c r="M33" s="17">
        <v>817912</v>
      </c>
      <c r="N33" s="21"/>
      <c r="O33" s="17">
        <v>553794</v>
      </c>
      <c r="P33" s="18"/>
      <c r="Q33" s="17">
        <v>723623</v>
      </c>
      <c r="R33" s="18"/>
      <c r="S33" s="17">
        <v>695628</v>
      </c>
      <c r="T33" s="18"/>
      <c r="U33" s="17">
        <v>708600</v>
      </c>
      <c r="W33" s="17">
        <v>645268</v>
      </c>
      <c r="X33" s="18"/>
      <c r="Y33" s="17">
        <v>451374</v>
      </c>
      <c r="Z33" s="18"/>
      <c r="AA33" s="17">
        <v>569137</v>
      </c>
      <c r="AB33" s="18"/>
      <c r="AC33" s="17">
        <v>612194</v>
      </c>
      <c r="AE33" s="17">
        <v>641986</v>
      </c>
      <c r="AF33" s="18"/>
      <c r="AG33" s="17">
        <v>895334</v>
      </c>
      <c r="AH33" s="18"/>
      <c r="AI33" s="17"/>
      <c r="AJ33" s="18"/>
      <c r="AK33" s="17"/>
    </row>
    <row r="34" spans="2:37" x14ac:dyDescent="0.25">
      <c r="B34" s="20" t="s">
        <v>70</v>
      </c>
      <c r="C34" s="20" t="s">
        <v>144</v>
      </c>
      <c r="E34" s="3">
        <v>768514</v>
      </c>
      <c r="F34" s="21"/>
      <c r="G34" s="37">
        <v>737942</v>
      </c>
      <c r="H34" s="21"/>
      <c r="I34" s="71">
        <v>1256537</v>
      </c>
      <c r="J34" s="21"/>
      <c r="K34" s="37">
        <v>182231</v>
      </c>
      <c r="L34" s="21"/>
      <c r="M34" s="37">
        <v>179730</v>
      </c>
      <c r="N34" s="21"/>
      <c r="O34" s="37">
        <v>162816</v>
      </c>
      <c r="P34" s="21"/>
      <c r="Q34" s="37">
        <v>177873</v>
      </c>
      <c r="R34" s="21"/>
      <c r="S34" s="37">
        <v>218604</v>
      </c>
      <c r="T34" s="21"/>
      <c r="U34" s="37">
        <v>197816</v>
      </c>
      <c r="W34" s="37">
        <v>191035</v>
      </c>
      <c r="X34" s="21"/>
      <c r="Y34" s="37">
        <v>183899</v>
      </c>
      <c r="Z34" s="21"/>
      <c r="AA34" s="37">
        <v>178691</v>
      </c>
      <c r="AB34" s="21"/>
      <c r="AC34" s="37">
        <v>177217</v>
      </c>
      <c r="AE34" s="37">
        <v>177679</v>
      </c>
      <c r="AF34" s="21"/>
      <c r="AG34" s="37">
        <v>190830</v>
      </c>
      <c r="AH34" s="21"/>
      <c r="AI34" s="37"/>
      <c r="AJ34" s="21"/>
      <c r="AK34" s="37"/>
    </row>
    <row r="35" spans="2:37" ht="24.75" x14ac:dyDescent="0.25">
      <c r="B35" s="16" t="s">
        <v>71</v>
      </c>
      <c r="C35" s="16" t="s">
        <v>145</v>
      </c>
      <c r="E35" s="17">
        <v>642325</v>
      </c>
      <c r="F35" s="21"/>
      <c r="G35" s="17">
        <v>642325</v>
      </c>
      <c r="H35" s="18"/>
      <c r="I35" s="14">
        <v>642325</v>
      </c>
      <c r="J35" s="18"/>
      <c r="K35" s="17">
        <v>642325</v>
      </c>
      <c r="L35" s="18"/>
      <c r="M35" s="17">
        <v>587077</v>
      </c>
      <c r="N35" s="21"/>
      <c r="O35" s="17">
        <v>587077</v>
      </c>
      <c r="P35" s="18"/>
      <c r="Q35" s="17">
        <v>596916</v>
      </c>
      <c r="R35" s="18"/>
      <c r="S35" s="17">
        <v>426175</v>
      </c>
      <c r="T35" s="18"/>
      <c r="U35" s="17">
        <v>410878</v>
      </c>
      <c r="W35" s="17">
        <v>410813</v>
      </c>
      <c r="X35" s="18"/>
      <c r="Y35" s="17">
        <v>507372</v>
      </c>
      <c r="Z35" s="18"/>
      <c r="AA35" s="17">
        <v>502382</v>
      </c>
      <c r="AB35" s="18"/>
      <c r="AC35" s="17">
        <v>510249</v>
      </c>
      <c r="AE35" s="17">
        <v>439127</v>
      </c>
      <c r="AF35" s="18"/>
      <c r="AG35" s="17">
        <v>439906</v>
      </c>
      <c r="AH35" s="18"/>
      <c r="AI35" s="17"/>
      <c r="AJ35" s="18"/>
      <c r="AK35" s="17"/>
    </row>
    <row r="36" spans="2:37" x14ac:dyDescent="0.25">
      <c r="B36" s="20" t="s">
        <v>72</v>
      </c>
      <c r="C36" s="20" t="s">
        <v>151</v>
      </c>
      <c r="D36" s="3"/>
      <c r="E36" s="3">
        <v>278347</v>
      </c>
      <c r="F36" s="21"/>
      <c r="G36" s="3">
        <v>279123</v>
      </c>
      <c r="H36" s="21"/>
      <c r="I36" s="6">
        <v>886280</v>
      </c>
      <c r="J36" s="21"/>
      <c r="K36" s="3">
        <v>1014072</v>
      </c>
      <c r="L36" s="21"/>
      <c r="M36" s="3">
        <v>912382</v>
      </c>
      <c r="N36" s="21"/>
      <c r="O36" s="3">
        <v>791279</v>
      </c>
      <c r="P36" s="21"/>
      <c r="Q36" s="3">
        <v>721235</v>
      </c>
      <c r="R36" s="21"/>
      <c r="S36" s="3">
        <v>326889</v>
      </c>
      <c r="T36" s="21"/>
      <c r="U36" s="3">
        <v>435884</v>
      </c>
      <c r="W36" s="3">
        <v>441190</v>
      </c>
      <c r="X36" s="21"/>
      <c r="Y36" s="3">
        <v>378408</v>
      </c>
      <c r="Z36" s="21"/>
      <c r="AA36" s="3">
        <v>347515</v>
      </c>
      <c r="AB36" s="21"/>
      <c r="AC36" s="3">
        <v>802040</v>
      </c>
      <c r="AE36" s="3">
        <v>854781</v>
      </c>
      <c r="AF36" s="21"/>
      <c r="AG36" s="3">
        <v>914112</v>
      </c>
      <c r="AH36" s="21"/>
      <c r="AJ36" s="21"/>
    </row>
    <row r="37" spans="2:37" x14ac:dyDescent="0.25">
      <c r="B37" s="16" t="s">
        <v>73</v>
      </c>
      <c r="C37" s="16" t="s">
        <v>152</v>
      </c>
      <c r="E37" s="17">
        <v>3748</v>
      </c>
      <c r="F37" s="21"/>
      <c r="G37" s="17">
        <v>7157</v>
      </c>
      <c r="H37" s="18"/>
      <c r="I37" s="14">
        <v>8344</v>
      </c>
      <c r="J37" s="18"/>
      <c r="K37" s="17">
        <v>6042</v>
      </c>
      <c r="L37" s="18"/>
      <c r="M37" s="17">
        <v>3739</v>
      </c>
      <c r="N37" s="21"/>
      <c r="O37" s="17">
        <v>35525</v>
      </c>
      <c r="P37" s="18"/>
      <c r="Q37" s="17">
        <v>37371</v>
      </c>
      <c r="R37" s="18"/>
      <c r="S37" s="17">
        <v>44537</v>
      </c>
      <c r="T37" s="18"/>
      <c r="U37" s="17">
        <v>45699</v>
      </c>
      <c r="W37" s="17">
        <v>41629</v>
      </c>
      <c r="X37" s="18"/>
      <c r="Y37" s="17">
        <v>42675</v>
      </c>
      <c r="Z37" s="18"/>
      <c r="AA37" s="17">
        <v>41610</v>
      </c>
      <c r="AB37" s="18"/>
      <c r="AC37" s="17">
        <v>51904</v>
      </c>
      <c r="AE37" s="17">
        <v>52851</v>
      </c>
      <c r="AF37" s="18"/>
      <c r="AG37" s="17">
        <v>48478</v>
      </c>
      <c r="AH37" s="18"/>
      <c r="AI37" s="17"/>
      <c r="AJ37" s="18"/>
      <c r="AK37" s="17"/>
    </row>
    <row r="38" spans="2:37" x14ac:dyDescent="0.25">
      <c r="B38" s="20" t="s">
        <v>74</v>
      </c>
      <c r="C38" s="20" t="s">
        <v>153</v>
      </c>
      <c r="D38" s="3"/>
      <c r="E38" s="3">
        <v>132590</v>
      </c>
      <c r="F38" s="21"/>
      <c r="G38" s="3">
        <v>137147</v>
      </c>
      <c r="H38" s="21"/>
      <c r="I38" s="6">
        <v>137145</v>
      </c>
      <c r="J38" s="21"/>
      <c r="K38" s="3">
        <v>142852</v>
      </c>
      <c r="L38" s="21"/>
      <c r="M38" s="3">
        <v>147229</v>
      </c>
      <c r="N38" s="21"/>
      <c r="O38" s="3">
        <v>152010</v>
      </c>
      <c r="P38" s="21"/>
      <c r="Q38" s="3">
        <v>164616</v>
      </c>
      <c r="R38" s="21"/>
      <c r="S38" s="3">
        <v>183414</v>
      </c>
      <c r="T38" s="21"/>
      <c r="U38" s="3">
        <v>215833</v>
      </c>
      <c r="W38" s="3">
        <v>229500</v>
      </c>
      <c r="X38" s="21"/>
      <c r="Y38" s="3">
        <v>225747</v>
      </c>
      <c r="Z38" s="21"/>
      <c r="AA38" s="3">
        <v>232139</v>
      </c>
      <c r="AB38" s="21"/>
      <c r="AC38" s="3">
        <v>241671</v>
      </c>
      <c r="AE38" s="3">
        <v>247229</v>
      </c>
      <c r="AF38" s="21"/>
      <c r="AG38" s="3">
        <v>252561</v>
      </c>
      <c r="AH38" s="21"/>
      <c r="AJ38" s="21"/>
    </row>
    <row r="39" spans="2:37" x14ac:dyDescent="0.25">
      <c r="B39" s="16" t="s">
        <v>75</v>
      </c>
      <c r="C39" s="16" t="s">
        <v>154</v>
      </c>
      <c r="D39" s="3"/>
      <c r="E39" s="17">
        <v>148935</v>
      </c>
      <c r="F39" s="21"/>
      <c r="G39" s="17">
        <v>275587</v>
      </c>
      <c r="H39" s="18"/>
      <c r="I39" s="14">
        <v>250552</v>
      </c>
      <c r="J39" s="18"/>
      <c r="K39" s="17">
        <v>462715</v>
      </c>
      <c r="L39" s="18"/>
      <c r="M39" s="17">
        <v>210615</v>
      </c>
      <c r="N39" s="21"/>
      <c r="O39" s="17">
        <v>286966</v>
      </c>
      <c r="P39" s="18"/>
      <c r="Q39" s="17">
        <v>426526</v>
      </c>
      <c r="R39" s="18"/>
      <c r="S39" s="17">
        <v>458527</v>
      </c>
      <c r="T39" s="18"/>
      <c r="U39" s="17">
        <v>217740</v>
      </c>
      <c r="W39" s="17">
        <v>301096</v>
      </c>
      <c r="X39" s="18"/>
      <c r="Y39" s="17">
        <v>450342</v>
      </c>
      <c r="Z39" s="18"/>
      <c r="AA39" s="17">
        <v>449387</v>
      </c>
      <c r="AB39" s="18"/>
      <c r="AC39" s="17"/>
      <c r="AE39" s="17">
        <v>273477</v>
      </c>
      <c r="AF39" s="18"/>
      <c r="AG39" s="17"/>
      <c r="AH39" s="18"/>
      <c r="AI39" s="17"/>
      <c r="AJ39" s="18"/>
      <c r="AK39" s="17"/>
    </row>
    <row r="40" spans="2:37" x14ac:dyDescent="0.25">
      <c r="B40" s="20" t="s">
        <v>76</v>
      </c>
      <c r="C40" s="20" t="s">
        <v>155</v>
      </c>
      <c r="E40" s="3">
        <v>138525</v>
      </c>
      <c r="G40" s="3">
        <v>189124</v>
      </c>
      <c r="I40" s="6">
        <v>127511</v>
      </c>
      <c r="K40" s="3">
        <v>178926</v>
      </c>
      <c r="M40" s="3">
        <v>215244</v>
      </c>
      <c r="O40" s="3">
        <v>183942</v>
      </c>
      <c r="Q40" s="3">
        <v>196234</v>
      </c>
      <c r="S40" s="3">
        <v>187316</v>
      </c>
      <c r="U40" s="3">
        <v>126335</v>
      </c>
      <c r="W40" s="3">
        <v>122698</v>
      </c>
      <c r="Y40" s="3">
        <v>118684</v>
      </c>
      <c r="AA40" s="3">
        <v>117810</v>
      </c>
      <c r="AC40" s="3">
        <v>82762</v>
      </c>
      <c r="AE40" s="3">
        <v>80721</v>
      </c>
      <c r="AG40" s="3">
        <v>86325</v>
      </c>
    </row>
    <row r="41" spans="2:37" x14ac:dyDescent="0.25">
      <c r="B41" s="16" t="s">
        <v>77</v>
      </c>
      <c r="C41" s="16" t="s">
        <v>146</v>
      </c>
      <c r="E41" s="26">
        <v>260953</v>
      </c>
      <c r="F41" s="21"/>
      <c r="G41" s="26">
        <v>265513</v>
      </c>
      <c r="H41" s="18"/>
      <c r="I41" s="69">
        <v>237649</v>
      </c>
      <c r="J41" s="18"/>
      <c r="K41" s="26">
        <v>271710</v>
      </c>
      <c r="L41" s="18"/>
      <c r="M41" s="26">
        <v>264358</v>
      </c>
      <c r="N41" s="21"/>
      <c r="O41" s="26">
        <v>224224</v>
      </c>
      <c r="P41" s="18"/>
      <c r="Q41" s="26">
        <v>281414</v>
      </c>
      <c r="R41" s="18"/>
      <c r="S41" s="26">
        <v>235414</v>
      </c>
      <c r="T41" s="18"/>
      <c r="U41" s="26">
        <v>240161</v>
      </c>
      <c r="W41" s="26">
        <v>248965</v>
      </c>
      <c r="X41" s="18"/>
      <c r="Y41" s="26">
        <v>186624</v>
      </c>
      <c r="Z41" s="18"/>
      <c r="AA41" s="26">
        <v>212224</v>
      </c>
      <c r="AB41" s="18"/>
      <c r="AC41" s="26">
        <v>169769</v>
      </c>
      <c r="AE41" s="26">
        <v>238004</v>
      </c>
      <c r="AF41" s="18"/>
      <c r="AG41" s="120">
        <v>246290</v>
      </c>
      <c r="AH41" s="18"/>
      <c r="AI41" s="26"/>
      <c r="AJ41" s="18"/>
      <c r="AK41" s="26"/>
    </row>
    <row r="42" spans="2:37" x14ac:dyDescent="0.25">
      <c r="B42" s="27"/>
      <c r="C42" s="2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W42" s="1"/>
      <c r="X42" s="1"/>
      <c r="Y42" s="1"/>
      <c r="Z42" s="1"/>
      <c r="AA42" s="1"/>
      <c r="AB42" s="1"/>
      <c r="AC42" s="1"/>
      <c r="AE42" s="1"/>
      <c r="AF42" s="1"/>
      <c r="AG42" s="1"/>
      <c r="AH42" s="1"/>
      <c r="AI42" s="1"/>
      <c r="AJ42" s="1"/>
      <c r="AK42" s="1"/>
    </row>
    <row r="43" spans="2:37" x14ac:dyDescent="0.25">
      <c r="B43" s="32"/>
      <c r="C43" s="32"/>
      <c r="E43" s="26">
        <f>SUM(E32:E41)</f>
        <v>3360481</v>
      </c>
      <c r="F43" s="1"/>
      <c r="G43" s="26">
        <f>SUM(G32:G41)</f>
        <v>3322050</v>
      </c>
      <c r="H43" s="13"/>
      <c r="I43" s="26">
        <f>SUM(I32:I41)</f>
        <v>4116148</v>
      </c>
      <c r="J43" s="13"/>
      <c r="K43" s="26">
        <f>SUM(K32:K41)</f>
        <v>3861905</v>
      </c>
      <c r="L43" s="13"/>
      <c r="M43" s="26">
        <f>SUM(M32:M41)</f>
        <v>3338286</v>
      </c>
      <c r="N43" s="1"/>
      <c r="O43" s="26">
        <f>SUM(O32:O41)</f>
        <v>2977633</v>
      </c>
      <c r="P43" s="13"/>
      <c r="Q43" s="26">
        <f>SUM(Q32:Q41)</f>
        <v>3325808</v>
      </c>
      <c r="R43" s="13"/>
      <c r="S43" s="26">
        <f>SUM(S32:S41)</f>
        <v>2776504</v>
      </c>
      <c r="T43" s="13"/>
      <c r="U43" s="26">
        <f>SUM(U32:U41)</f>
        <v>2598946</v>
      </c>
      <c r="W43" s="26">
        <f>SUM(W32:W41)</f>
        <v>2632194</v>
      </c>
      <c r="X43" s="13"/>
      <c r="Y43" s="26">
        <f>SUM(Y32:Y41)</f>
        <v>2545125</v>
      </c>
      <c r="Z43" s="13"/>
      <c r="AA43" s="26">
        <f>SUM(AA32:AA41)</f>
        <v>2650895</v>
      </c>
      <c r="AB43" s="13"/>
      <c r="AC43" s="26">
        <f>SUM(AC32:AC41)</f>
        <v>2647806</v>
      </c>
      <c r="AE43" s="26">
        <f>SUM(AE32:AE41)</f>
        <v>3005855</v>
      </c>
      <c r="AF43" s="13"/>
      <c r="AG43" s="26">
        <f>SUM(AG32:AG41)</f>
        <v>3073836</v>
      </c>
      <c r="AH43" s="13"/>
      <c r="AI43" s="26">
        <f>SUM(AI32:AI41)</f>
        <v>0</v>
      </c>
      <c r="AJ43" s="13"/>
      <c r="AK43" s="26">
        <f>SUM(AK32:AK41)</f>
        <v>0</v>
      </c>
    </row>
    <row r="44" spans="2:37" x14ac:dyDescent="0.25">
      <c r="B44" s="27"/>
      <c r="C44" s="27"/>
      <c r="F44" s="1"/>
      <c r="H44" s="1"/>
      <c r="J44" s="1"/>
      <c r="L44" s="1"/>
      <c r="N44" s="1"/>
      <c r="P44" s="1"/>
      <c r="R44" s="1"/>
      <c r="T44" s="1"/>
      <c r="X44" s="1"/>
      <c r="Z44" s="1"/>
      <c r="AB44" s="1"/>
      <c r="AF44" s="1"/>
      <c r="AH44" s="1"/>
      <c r="AJ44" s="1"/>
    </row>
    <row r="45" spans="2:37" x14ac:dyDescent="0.25">
      <c r="B45" s="39" t="s">
        <v>59</v>
      </c>
      <c r="C45" s="39" t="s">
        <v>156</v>
      </c>
      <c r="E45" s="13">
        <v>1235947</v>
      </c>
      <c r="F45" s="1"/>
      <c r="G45" s="13">
        <v>1352087</v>
      </c>
      <c r="H45" s="13"/>
      <c r="I45" s="14">
        <v>1248892</v>
      </c>
      <c r="J45" s="13"/>
      <c r="K45" s="13">
        <v>1304160</v>
      </c>
      <c r="L45" s="13"/>
      <c r="M45" s="13">
        <v>1329101</v>
      </c>
      <c r="N45" s="1"/>
      <c r="O45" s="13">
        <v>1207391</v>
      </c>
      <c r="P45" s="13"/>
      <c r="Q45" s="13">
        <v>1343368</v>
      </c>
      <c r="R45" s="13"/>
      <c r="S45" s="13">
        <v>1438566</v>
      </c>
      <c r="T45" s="13"/>
      <c r="U45" s="13">
        <v>1369685</v>
      </c>
      <c r="W45" s="13">
        <v>1385021</v>
      </c>
      <c r="X45" s="13"/>
      <c r="Y45" s="13">
        <v>1362302</v>
      </c>
      <c r="Z45" s="13"/>
      <c r="AA45" s="13">
        <v>1387093</v>
      </c>
      <c r="AB45" s="13"/>
      <c r="AC45" s="13">
        <v>1041154</v>
      </c>
      <c r="AE45" s="13">
        <v>1380395</v>
      </c>
      <c r="AF45" s="13"/>
      <c r="AG45" s="13">
        <v>1692987</v>
      </c>
      <c r="AH45" s="13"/>
      <c r="AI45" s="13"/>
      <c r="AJ45" s="13"/>
      <c r="AK45" s="13"/>
    </row>
    <row r="46" spans="2:37" x14ac:dyDescent="0.25">
      <c r="B46" s="38" t="s">
        <v>285</v>
      </c>
      <c r="C46" s="38" t="s">
        <v>286</v>
      </c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74867</v>
      </c>
      <c r="W46" s="1">
        <v>74870</v>
      </c>
      <c r="X46" s="1"/>
      <c r="Y46" s="1">
        <v>71321</v>
      </c>
      <c r="Z46" s="1"/>
      <c r="AA46" s="1">
        <v>71828</v>
      </c>
      <c r="AB46" s="1"/>
      <c r="AC46" s="1">
        <v>69890</v>
      </c>
      <c r="AE46" s="1">
        <v>70495</v>
      </c>
      <c r="AF46" s="1"/>
      <c r="AG46" s="1">
        <v>77766</v>
      </c>
      <c r="AH46" s="1"/>
      <c r="AI46" s="1"/>
      <c r="AJ46" s="1"/>
      <c r="AK46" s="1"/>
    </row>
    <row r="47" spans="2:37" x14ac:dyDescent="0.25">
      <c r="B47" s="39" t="s">
        <v>60</v>
      </c>
      <c r="C47" s="39" t="s">
        <v>157</v>
      </c>
      <c r="D47" s="21"/>
      <c r="E47" s="17">
        <v>14131795</v>
      </c>
      <c r="F47" s="21"/>
      <c r="G47" s="17">
        <v>14520021</v>
      </c>
      <c r="H47" s="18"/>
      <c r="I47" s="14">
        <v>15674197</v>
      </c>
      <c r="J47" s="18"/>
      <c r="K47" s="17">
        <v>17200445</v>
      </c>
      <c r="L47" s="18"/>
      <c r="M47" s="17">
        <v>18267828</v>
      </c>
      <c r="N47" s="21"/>
      <c r="O47" s="17">
        <v>16454317</v>
      </c>
      <c r="P47" s="18"/>
      <c r="Q47" s="17">
        <v>17349940</v>
      </c>
      <c r="R47" s="18"/>
      <c r="S47" s="17">
        <v>17364866</v>
      </c>
      <c r="T47" s="18"/>
      <c r="U47" s="17">
        <v>18122764</v>
      </c>
      <c r="W47" s="17">
        <v>17918064</v>
      </c>
      <c r="X47" s="18"/>
      <c r="Y47" s="17">
        <v>17477017</v>
      </c>
      <c r="Z47" s="18"/>
      <c r="AA47" s="17">
        <v>17944416</v>
      </c>
      <c r="AB47" s="18"/>
      <c r="AC47" s="17">
        <v>18481961</v>
      </c>
      <c r="AE47" s="17">
        <v>18742664</v>
      </c>
      <c r="AF47" s="18"/>
      <c r="AG47" s="17">
        <v>20104872</v>
      </c>
      <c r="AH47" s="18"/>
      <c r="AI47" s="17"/>
      <c r="AJ47" s="18"/>
      <c r="AK47" s="17"/>
    </row>
    <row r="48" spans="2:37" x14ac:dyDescent="0.25">
      <c r="B48" s="38" t="s">
        <v>61</v>
      </c>
      <c r="C48" s="38" t="s">
        <v>158</v>
      </c>
      <c r="D48" s="21"/>
      <c r="E48" s="3">
        <v>8064152</v>
      </c>
      <c r="F48" s="21"/>
      <c r="G48" s="3">
        <v>8652104</v>
      </c>
      <c r="H48" s="21"/>
      <c r="I48" s="6">
        <v>8009055</v>
      </c>
      <c r="J48" s="21"/>
      <c r="K48" s="3">
        <v>9072887</v>
      </c>
      <c r="L48" s="21"/>
      <c r="M48" s="3">
        <v>9450110</v>
      </c>
      <c r="N48" s="21"/>
      <c r="O48" s="3">
        <v>8182339</v>
      </c>
      <c r="P48" s="21"/>
      <c r="Q48" s="3">
        <v>8580623</v>
      </c>
      <c r="R48" s="21"/>
      <c r="S48" s="3">
        <v>8588676</v>
      </c>
      <c r="T48" s="21"/>
      <c r="U48" s="3">
        <v>8702080</v>
      </c>
      <c r="W48" s="3">
        <v>8547552</v>
      </c>
      <c r="X48" s="21"/>
      <c r="Y48" s="3">
        <v>8139461</v>
      </c>
      <c r="Z48" s="21"/>
      <c r="AA48" s="3">
        <v>8292332</v>
      </c>
      <c r="AB48" s="21"/>
      <c r="AC48" s="3">
        <v>8069767</v>
      </c>
      <c r="AE48" s="3">
        <v>8238705</v>
      </c>
      <c r="AF48" s="21"/>
      <c r="AG48" s="3">
        <v>9051447</v>
      </c>
      <c r="AH48" s="21"/>
      <c r="AJ48" s="21"/>
    </row>
    <row r="49" spans="2:37" x14ac:dyDescent="0.25">
      <c r="B49" s="39" t="s">
        <v>62</v>
      </c>
      <c r="C49" s="39" t="s">
        <v>159</v>
      </c>
      <c r="D49" s="21"/>
      <c r="E49" s="26">
        <v>533989</v>
      </c>
      <c r="F49" s="21"/>
      <c r="G49" s="26">
        <v>593394</v>
      </c>
      <c r="H49" s="18"/>
      <c r="I49" s="69">
        <v>1083039</v>
      </c>
      <c r="J49" s="18"/>
      <c r="K49" s="26">
        <v>1378061</v>
      </c>
      <c r="L49" s="18"/>
      <c r="M49" s="26">
        <v>1351592</v>
      </c>
      <c r="N49" s="21"/>
      <c r="O49" s="26">
        <v>1115051</v>
      </c>
      <c r="P49" s="18"/>
      <c r="Q49" s="26">
        <v>1211472</v>
      </c>
      <c r="R49" s="18"/>
      <c r="S49" s="26">
        <v>1176037</v>
      </c>
      <c r="T49" s="18"/>
      <c r="U49" s="26">
        <v>1126723</v>
      </c>
      <c r="W49" s="26">
        <v>1058851</v>
      </c>
      <c r="X49" s="18"/>
      <c r="Y49" s="26">
        <v>974133</v>
      </c>
      <c r="Z49" s="18"/>
      <c r="AA49" s="26">
        <v>1028577</v>
      </c>
      <c r="AB49" s="18"/>
      <c r="AC49" s="26">
        <v>973378</v>
      </c>
      <c r="AE49" s="26">
        <v>1093832</v>
      </c>
      <c r="AF49" s="18"/>
      <c r="AG49" s="26">
        <v>1495647</v>
      </c>
      <c r="AH49" s="18"/>
      <c r="AI49" s="26"/>
      <c r="AJ49" s="18"/>
      <c r="AK49" s="26"/>
    </row>
    <row r="50" spans="2:37" x14ac:dyDescent="0.25">
      <c r="B50" s="27"/>
      <c r="C50" s="27"/>
      <c r="E50" s="10"/>
      <c r="F50" s="10"/>
      <c r="G50" s="10"/>
      <c r="H50" s="10"/>
      <c r="I50" s="67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W50" s="10"/>
      <c r="X50" s="10"/>
      <c r="Y50" s="10"/>
      <c r="Z50" s="10"/>
      <c r="AA50" s="10"/>
      <c r="AB50" s="10"/>
      <c r="AC50" s="10"/>
      <c r="AE50" s="10"/>
      <c r="AF50" s="10"/>
      <c r="AG50" s="10"/>
      <c r="AH50" s="10"/>
      <c r="AI50" s="10"/>
      <c r="AJ50" s="10"/>
      <c r="AK50" s="10"/>
    </row>
    <row r="51" spans="2:37" x14ac:dyDescent="0.25">
      <c r="B51" s="32" t="s">
        <v>63</v>
      </c>
      <c r="C51" s="32" t="s">
        <v>160</v>
      </c>
      <c r="E51" s="26">
        <f>SUM(E43,E45:E49)</f>
        <v>27326364</v>
      </c>
      <c r="F51" s="1"/>
      <c r="G51" s="26">
        <f>SUM(G43,G45:G49)</f>
        <v>28439656</v>
      </c>
      <c r="H51" s="13"/>
      <c r="I51" s="26">
        <f>SUM(I43,I45:I49)</f>
        <v>30131331</v>
      </c>
      <c r="J51" s="13"/>
      <c r="K51" s="26">
        <f>SUM(K43,K45:K49)</f>
        <v>32817458</v>
      </c>
      <c r="L51" s="13"/>
      <c r="M51" s="26">
        <f>SUM(M43,M45:M49)</f>
        <v>33736917</v>
      </c>
      <c r="N51" s="1"/>
      <c r="O51" s="26">
        <f>SUM(O43,O45:O49)</f>
        <v>29936731</v>
      </c>
      <c r="P51" s="13"/>
      <c r="Q51" s="26">
        <f>SUM(Q43,Q45:Q49)</f>
        <v>31811211</v>
      </c>
      <c r="R51" s="13"/>
      <c r="S51" s="26">
        <f>SUM(S43,S45:S49)</f>
        <v>31344649</v>
      </c>
      <c r="T51" s="13"/>
      <c r="U51" s="26">
        <f>SUM(U43,U45:U49)</f>
        <v>31995065</v>
      </c>
      <c r="W51" s="26">
        <f>SUM(W43,W45:W49)</f>
        <v>31616552</v>
      </c>
      <c r="X51" s="13"/>
      <c r="Y51" s="26">
        <f>SUM(Y43,Y45:Y49)</f>
        <v>30569359</v>
      </c>
      <c r="Z51" s="13"/>
      <c r="AA51" s="26">
        <f>SUM(AA43,AA45:AA49)</f>
        <v>31375141</v>
      </c>
      <c r="AB51" s="13"/>
      <c r="AC51" s="26">
        <f>SUM(AC43,AC45:AC49)</f>
        <v>31283956</v>
      </c>
      <c r="AE51" s="26">
        <f>SUM(AE43,AE45:AE49)</f>
        <v>32531946</v>
      </c>
      <c r="AF51" s="13"/>
      <c r="AG51" s="26">
        <f>SUM(AG43,AG45:AG49)</f>
        <v>35496555</v>
      </c>
      <c r="AH51" s="13"/>
      <c r="AI51" s="26">
        <f>SUM(AI43,AI45:AI49)</f>
        <v>0</v>
      </c>
      <c r="AJ51" s="13"/>
      <c r="AK51" s="26">
        <f>SUM(AK43,AK45:AK49)</f>
        <v>0</v>
      </c>
    </row>
    <row r="52" spans="2:37" x14ac:dyDescent="0.25">
      <c r="B52" s="4"/>
      <c r="C52" s="4"/>
      <c r="D52" s="3"/>
      <c r="E52" s="3">
        <f>SUM(E43,E45:E49)-E51</f>
        <v>0</v>
      </c>
      <c r="G52" s="3">
        <f>SUM(G43,G45:G49)-G51</f>
        <v>0</v>
      </c>
    </row>
    <row r="53" spans="2:37" x14ac:dyDescent="0.25">
      <c r="B53" s="9"/>
      <c r="C53" s="9"/>
      <c r="E53" s="17"/>
      <c r="G53" s="17"/>
      <c r="H53" s="17"/>
      <c r="I53" s="14"/>
      <c r="J53" s="17"/>
      <c r="K53" s="17"/>
      <c r="L53" s="17"/>
      <c r="M53" s="17"/>
      <c r="O53" s="17"/>
      <c r="P53" s="17"/>
      <c r="Q53" s="17"/>
      <c r="R53" s="17"/>
      <c r="S53" s="17"/>
      <c r="T53" s="17"/>
      <c r="U53" s="17"/>
      <c r="W53" s="17"/>
      <c r="X53" s="17"/>
      <c r="Y53" s="17"/>
      <c r="Z53" s="17"/>
      <c r="AA53" s="17"/>
      <c r="AB53" s="17"/>
      <c r="AC53" s="17"/>
      <c r="AE53" s="17"/>
      <c r="AF53" s="17"/>
      <c r="AG53" s="17"/>
      <c r="AH53" s="17"/>
      <c r="AI53" s="17"/>
      <c r="AJ53" s="17"/>
      <c r="AK53" s="17"/>
    </row>
    <row r="54" spans="2:37" x14ac:dyDescent="0.25">
      <c r="E54" s="43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  <c r="AE54" s="1"/>
      <c r="AF54" s="1"/>
      <c r="AG54" s="1"/>
      <c r="AH54" s="1"/>
      <c r="AI54" s="1"/>
      <c r="AJ54" s="1"/>
      <c r="AK54" s="1"/>
    </row>
    <row r="55" spans="2:37" ht="15.75" thickBot="1" x14ac:dyDescent="0.3">
      <c r="B55" s="9" t="s">
        <v>13</v>
      </c>
      <c r="C55" s="9" t="s">
        <v>161</v>
      </c>
      <c r="E55" s="44">
        <f>SUM(E28,E51)</f>
        <v>35452037</v>
      </c>
      <c r="F55" s="1"/>
      <c r="G55" s="44">
        <f>SUM(G28,G51)</f>
        <v>36695494</v>
      </c>
      <c r="H55" s="13"/>
      <c r="I55" s="44">
        <f>SUM(I28,I51)</f>
        <v>38837234</v>
      </c>
      <c r="J55" s="13"/>
      <c r="K55" s="44">
        <f>SUM(K28,K51)</f>
        <v>44044840</v>
      </c>
      <c r="L55" s="13"/>
      <c r="M55" s="44">
        <f>SUM(M28,M51)</f>
        <v>44640437</v>
      </c>
      <c r="N55" s="1"/>
      <c r="O55" s="44">
        <f>SUM(O28,O51)</f>
        <v>39202035</v>
      </c>
      <c r="P55" s="13"/>
      <c r="Q55" s="44">
        <f>SUM(Q28,Q51)</f>
        <v>42895000</v>
      </c>
      <c r="R55" s="13"/>
      <c r="S55" s="44">
        <f>SUM(S28,S51)</f>
        <v>42465849</v>
      </c>
      <c r="T55" s="13"/>
      <c r="U55" s="44">
        <f>SUM(U28,U51)</f>
        <v>42533209</v>
      </c>
      <c r="W55" s="44">
        <f>SUM(W28,W51)</f>
        <v>41460966</v>
      </c>
      <c r="X55" s="13"/>
      <c r="Y55" s="44">
        <f>SUM(Y28,Y51)</f>
        <v>39899293</v>
      </c>
      <c r="Z55" s="13"/>
      <c r="AA55" s="44">
        <f>SUM(AA28,AA51)</f>
        <v>42134066</v>
      </c>
      <c r="AB55" s="13"/>
      <c r="AC55" s="44">
        <f>SUM(AC28,AC51)</f>
        <v>43119487</v>
      </c>
      <c r="AE55" s="44">
        <f>SUM(AE28,AE51)</f>
        <v>43416438</v>
      </c>
      <c r="AF55" s="13"/>
      <c r="AG55" s="44">
        <f>SUM(AG28,AG51)</f>
        <v>48246327</v>
      </c>
      <c r="AH55" s="13"/>
      <c r="AI55" s="44">
        <f>SUM(AI28,AI51)</f>
        <v>0</v>
      </c>
      <c r="AJ55" s="13"/>
      <c r="AK55" s="44">
        <f>SUM(AK28,AK51)</f>
        <v>0</v>
      </c>
    </row>
    <row r="56" spans="2:37" ht="15.75" thickTop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W56" s="1"/>
      <c r="X56" s="1"/>
      <c r="Y56" s="1"/>
      <c r="Z56" s="1"/>
      <c r="AA56" s="1"/>
      <c r="AB56" s="1"/>
      <c r="AC56" s="1"/>
      <c r="AE56" s="1"/>
      <c r="AF56" s="1"/>
      <c r="AG56" s="1"/>
      <c r="AH56" s="1"/>
      <c r="AI56" s="1"/>
      <c r="AJ56" s="1"/>
      <c r="AK56" s="1"/>
    </row>
    <row r="57" spans="2:37" ht="15.75" thickBot="1" x14ac:dyDescent="0.3">
      <c r="B57" s="9"/>
      <c r="C57" s="9"/>
      <c r="D57" s="45"/>
      <c r="E57" s="78">
        <v>2020</v>
      </c>
      <c r="F57" s="79"/>
      <c r="G57" s="123">
        <v>2021</v>
      </c>
      <c r="H57" s="123"/>
      <c r="I57" s="123"/>
      <c r="J57" s="123"/>
      <c r="K57" s="123"/>
      <c r="L57" s="123"/>
      <c r="M57" s="123"/>
      <c r="N57" s="79"/>
      <c r="O57" s="123">
        <v>2022</v>
      </c>
      <c r="P57" s="123"/>
      <c r="Q57" s="123"/>
      <c r="R57" s="123"/>
      <c r="S57" s="123"/>
      <c r="T57" s="123"/>
      <c r="U57" s="123"/>
      <c r="W57" s="123">
        <v>2023</v>
      </c>
      <c r="X57" s="123"/>
      <c r="Y57" s="123"/>
      <c r="Z57" s="123"/>
      <c r="AA57" s="123"/>
      <c r="AB57" s="123"/>
      <c r="AC57" s="123"/>
      <c r="AE57" s="123">
        <v>2024</v>
      </c>
      <c r="AF57" s="123"/>
      <c r="AG57" s="123"/>
      <c r="AH57" s="123"/>
      <c r="AI57" s="123"/>
      <c r="AJ57" s="123"/>
      <c r="AK57" s="123"/>
    </row>
    <row r="58" spans="2:37" ht="15.75" thickBot="1" x14ac:dyDescent="0.3">
      <c r="B58" s="11" t="s">
        <v>48</v>
      </c>
      <c r="C58" s="11" t="s">
        <v>162</v>
      </c>
      <c r="D58" s="45"/>
      <c r="E58" s="68">
        <v>44196</v>
      </c>
      <c r="F58" s="79"/>
      <c r="G58" s="68">
        <v>44286</v>
      </c>
      <c r="H58" s="79"/>
      <c r="I58" s="68">
        <v>44377</v>
      </c>
      <c r="J58" s="79"/>
      <c r="K58" s="107">
        <v>44469</v>
      </c>
      <c r="L58" s="79"/>
      <c r="M58" s="68">
        <v>44561</v>
      </c>
      <c r="N58" s="79"/>
      <c r="O58" s="68">
        <v>44651</v>
      </c>
      <c r="P58" s="79"/>
      <c r="Q58" s="68">
        <v>44742</v>
      </c>
      <c r="R58" s="79"/>
      <c r="S58" s="68">
        <v>44834</v>
      </c>
      <c r="T58" s="79"/>
      <c r="U58" s="68">
        <v>44926</v>
      </c>
      <c r="W58" s="68">
        <f>W$9</f>
        <v>45016</v>
      </c>
      <c r="X58" s="79"/>
      <c r="Y58" s="68">
        <f>Y$9</f>
        <v>45107</v>
      </c>
      <c r="Z58" s="79"/>
      <c r="AA58" s="68">
        <f>AA$9</f>
        <v>45199</v>
      </c>
      <c r="AB58" s="79"/>
      <c r="AC58" s="68">
        <f>AC$9</f>
        <v>45291</v>
      </c>
      <c r="AE58" s="68">
        <f>AE$9</f>
        <v>45382</v>
      </c>
      <c r="AF58" s="79"/>
      <c r="AG58" s="68">
        <f>AG$9</f>
        <v>45473</v>
      </c>
      <c r="AH58" s="79"/>
      <c r="AI58" s="68">
        <f>AI$9</f>
        <v>45565</v>
      </c>
      <c r="AJ58" s="79"/>
      <c r="AK58" s="68">
        <f>AK$9</f>
        <v>45657</v>
      </c>
    </row>
    <row r="59" spans="2:37" x14ac:dyDescent="0.25">
      <c r="B59" s="9"/>
      <c r="C59" s="9"/>
      <c r="D59" s="1"/>
      <c r="E59" s="72"/>
      <c r="F59" s="10"/>
      <c r="G59" s="15"/>
      <c r="H59" s="15"/>
      <c r="I59" s="66"/>
      <c r="J59" s="15"/>
      <c r="K59" s="15"/>
      <c r="L59" s="15"/>
      <c r="M59" s="15"/>
      <c r="N59" s="10"/>
      <c r="O59" s="15"/>
      <c r="P59" s="15"/>
      <c r="Q59" s="15"/>
      <c r="R59" s="15"/>
      <c r="S59" s="15"/>
      <c r="T59" s="15"/>
      <c r="U59" s="15"/>
      <c r="W59" s="15"/>
      <c r="X59" s="15"/>
      <c r="Y59" s="15"/>
      <c r="Z59" s="15"/>
      <c r="AA59" s="15"/>
      <c r="AB59" s="15"/>
      <c r="AC59" s="15"/>
      <c r="AE59" s="15"/>
      <c r="AF59" s="15"/>
      <c r="AG59" s="15"/>
      <c r="AH59" s="15"/>
      <c r="AI59" s="15"/>
      <c r="AJ59" s="15"/>
      <c r="AK59" s="15"/>
    </row>
    <row r="60" spans="2:37" x14ac:dyDescent="0.25">
      <c r="B60" s="7" t="s">
        <v>1</v>
      </c>
      <c r="C60" s="7" t="s">
        <v>163</v>
      </c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W60" s="1"/>
      <c r="X60" s="1"/>
      <c r="Y60" s="1"/>
      <c r="Z60" s="1"/>
      <c r="AA60" s="1"/>
      <c r="AB60" s="1"/>
      <c r="AC60" s="1"/>
      <c r="AE60" s="1"/>
      <c r="AF60" s="1"/>
      <c r="AG60" s="1"/>
      <c r="AH60" s="1"/>
      <c r="AI60" s="1"/>
      <c r="AJ60" s="1"/>
      <c r="AK60" s="1"/>
    </row>
    <row r="61" spans="2:37" x14ac:dyDescent="0.25">
      <c r="B61" s="16" t="s">
        <v>14</v>
      </c>
      <c r="C61" s="16" t="s">
        <v>164</v>
      </c>
      <c r="D61" s="22"/>
      <c r="E61" s="17">
        <v>223247</v>
      </c>
      <c r="F61" s="22"/>
      <c r="G61" s="17">
        <v>289736</v>
      </c>
      <c r="H61" s="19"/>
      <c r="I61" s="14">
        <v>238690</v>
      </c>
      <c r="J61" s="19"/>
      <c r="K61" s="17">
        <v>280312</v>
      </c>
      <c r="L61" s="19"/>
      <c r="M61" s="17">
        <v>262383</v>
      </c>
      <c r="N61" s="22"/>
      <c r="O61" s="17">
        <v>255253</v>
      </c>
      <c r="P61" s="19"/>
      <c r="Q61" s="17">
        <v>246707</v>
      </c>
      <c r="R61" s="19"/>
      <c r="S61" s="17">
        <v>293308</v>
      </c>
      <c r="T61" s="19"/>
      <c r="U61" s="17">
        <v>262348</v>
      </c>
      <c r="W61" s="17">
        <v>299516</v>
      </c>
      <c r="X61" s="19"/>
      <c r="Y61" s="17">
        <v>303795</v>
      </c>
      <c r="Z61" s="19"/>
      <c r="AA61" s="17">
        <v>346162</v>
      </c>
      <c r="AB61" s="19"/>
      <c r="AC61" s="17">
        <v>271983</v>
      </c>
      <c r="AE61" s="17">
        <v>389665</v>
      </c>
      <c r="AF61" s="19"/>
      <c r="AG61" s="17">
        <v>1629933</v>
      </c>
      <c r="AH61" s="19"/>
      <c r="AI61" s="17"/>
      <c r="AJ61" s="19"/>
      <c r="AK61" s="17"/>
    </row>
    <row r="62" spans="2:37" x14ac:dyDescent="0.25">
      <c r="B62" s="20" t="s">
        <v>4</v>
      </c>
      <c r="C62" s="20" t="s">
        <v>141</v>
      </c>
      <c r="D62" s="22"/>
      <c r="E62" s="3">
        <v>36681</v>
      </c>
      <c r="F62" s="22"/>
      <c r="G62" s="3">
        <v>47766</v>
      </c>
      <c r="H62" s="22"/>
      <c r="I62" s="6">
        <v>78456</v>
      </c>
      <c r="J62" s="22"/>
      <c r="K62" s="3">
        <v>146232</v>
      </c>
      <c r="L62" s="22"/>
      <c r="M62" s="3">
        <v>198009</v>
      </c>
      <c r="N62" s="22"/>
      <c r="O62" s="3">
        <v>214583</v>
      </c>
      <c r="P62" s="22"/>
      <c r="Q62" s="3">
        <v>230080</v>
      </c>
      <c r="R62" s="22"/>
      <c r="S62" s="3">
        <v>270794</v>
      </c>
      <c r="T62" s="22"/>
      <c r="U62" s="3">
        <v>271647</v>
      </c>
      <c r="W62" s="3">
        <v>266003</v>
      </c>
      <c r="X62" s="22"/>
      <c r="Y62" s="3">
        <v>259625</v>
      </c>
      <c r="Z62" s="22"/>
      <c r="AA62" s="3">
        <v>269076</v>
      </c>
      <c r="AB62" s="22"/>
      <c r="AC62" s="3">
        <v>238826</v>
      </c>
      <c r="AE62" s="3">
        <v>226730</v>
      </c>
      <c r="AF62" s="22"/>
      <c r="AG62" s="3">
        <v>234644</v>
      </c>
      <c r="AH62" s="22"/>
      <c r="AJ62" s="22"/>
    </row>
    <row r="63" spans="2:37" x14ac:dyDescent="0.25">
      <c r="B63" s="16" t="s">
        <v>50</v>
      </c>
      <c r="C63" s="16" t="s">
        <v>165</v>
      </c>
      <c r="D63" s="3"/>
      <c r="E63" s="23">
        <v>105383</v>
      </c>
      <c r="G63" s="17">
        <v>130218</v>
      </c>
      <c r="H63" s="17"/>
      <c r="I63" s="14">
        <v>182449</v>
      </c>
      <c r="J63" s="17"/>
      <c r="K63" s="17">
        <v>217530</v>
      </c>
      <c r="L63" s="17"/>
      <c r="M63" s="17">
        <v>201065</v>
      </c>
      <c r="O63" s="17">
        <v>175493</v>
      </c>
      <c r="P63" s="17"/>
      <c r="Q63" s="17">
        <v>232563</v>
      </c>
      <c r="R63" s="17"/>
      <c r="S63" s="17">
        <v>240101</v>
      </c>
      <c r="T63" s="17"/>
      <c r="U63" s="17">
        <v>165883</v>
      </c>
      <c r="W63" s="17">
        <v>167782</v>
      </c>
      <c r="X63" s="17"/>
      <c r="Y63" s="17">
        <v>148755</v>
      </c>
      <c r="Z63" s="17"/>
      <c r="AA63" s="17">
        <v>158331</v>
      </c>
      <c r="AB63" s="17"/>
      <c r="AC63" s="17">
        <v>144013</v>
      </c>
      <c r="AE63" s="17">
        <v>180824</v>
      </c>
      <c r="AF63" s="17"/>
      <c r="AG63" s="17">
        <v>346785</v>
      </c>
      <c r="AH63" s="17"/>
      <c r="AI63" s="17"/>
      <c r="AJ63" s="17"/>
      <c r="AK63" s="17"/>
    </row>
    <row r="64" spans="2:37" x14ac:dyDescent="0.25">
      <c r="B64" s="20" t="s">
        <v>15</v>
      </c>
      <c r="C64" s="20" t="s">
        <v>166</v>
      </c>
      <c r="D64" s="3"/>
      <c r="E64" s="3">
        <v>1032027</v>
      </c>
      <c r="G64" s="3">
        <v>1034384</v>
      </c>
      <c r="I64" s="6">
        <v>1018678</v>
      </c>
      <c r="K64" s="3">
        <v>1428320</v>
      </c>
      <c r="M64" s="3">
        <v>1547971</v>
      </c>
      <c r="O64" s="3">
        <v>1435995</v>
      </c>
      <c r="Q64" s="3">
        <v>1494118</v>
      </c>
      <c r="S64" s="3">
        <v>1718311</v>
      </c>
      <c r="U64" s="3">
        <v>1880761</v>
      </c>
      <c r="W64" s="3">
        <v>1875420</v>
      </c>
      <c r="Y64" s="3">
        <v>1466708</v>
      </c>
      <c r="AA64" s="3">
        <v>1467919</v>
      </c>
      <c r="AC64" s="3">
        <v>1559780</v>
      </c>
      <c r="AE64" s="3">
        <v>1269135</v>
      </c>
      <c r="AG64" s="3">
        <v>1256759</v>
      </c>
    </row>
    <row r="65" spans="2:37" x14ac:dyDescent="0.25">
      <c r="B65" s="16" t="s">
        <v>51</v>
      </c>
      <c r="C65" s="16" t="s">
        <v>167</v>
      </c>
      <c r="D65" s="22"/>
      <c r="E65" s="17">
        <v>2670866</v>
      </c>
      <c r="F65" s="22"/>
      <c r="G65" s="17">
        <v>2433740</v>
      </c>
      <c r="H65" s="19"/>
      <c r="I65" s="14">
        <v>2718792</v>
      </c>
      <c r="J65" s="19"/>
      <c r="K65" s="17">
        <v>3108298</v>
      </c>
      <c r="L65" s="19"/>
      <c r="M65" s="17">
        <v>3914301</v>
      </c>
      <c r="N65" s="22"/>
      <c r="O65" s="17">
        <v>3584680</v>
      </c>
      <c r="P65" s="19"/>
      <c r="Q65" s="17">
        <v>4142704</v>
      </c>
      <c r="R65" s="19"/>
      <c r="S65" s="17">
        <v>4231707</v>
      </c>
      <c r="T65" s="19"/>
      <c r="U65" s="17">
        <v>4275707</v>
      </c>
      <c r="W65" s="17">
        <v>3640378</v>
      </c>
      <c r="X65" s="19"/>
      <c r="Y65" s="17">
        <v>3305941</v>
      </c>
      <c r="Z65" s="19"/>
      <c r="AA65" s="17">
        <v>3426235</v>
      </c>
      <c r="AB65" s="19"/>
      <c r="AC65" s="17">
        <v>3899031</v>
      </c>
      <c r="AE65" s="17">
        <v>3334202</v>
      </c>
      <c r="AF65" s="19"/>
      <c r="AG65" s="17">
        <v>3659860</v>
      </c>
      <c r="AH65" s="19"/>
      <c r="AI65" s="17"/>
      <c r="AJ65" s="19"/>
      <c r="AK65" s="17"/>
    </row>
    <row r="66" spans="2:37" x14ac:dyDescent="0.25">
      <c r="B66" s="20" t="s">
        <v>16</v>
      </c>
      <c r="C66" s="20" t="s">
        <v>168</v>
      </c>
      <c r="D66" s="22"/>
      <c r="E66" s="3">
        <v>548308</v>
      </c>
      <c r="F66" s="22"/>
      <c r="G66" s="3">
        <v>415009</v>
      </c>
      <c r="H66" s="22"/>
      <c r="I66" s="6">
        <v>473178</v>
      </c>
      <c r="J66" s="22"/>
      <c r="K66" s="3">
        <v>615969</v>
      </c>
      <c r="L66" s="22"/>
      <c r="M66" s="3">
        <v>628596</v>
      </c>
      <c r="N66" s="22"/>
      <c r="O66" s="3">
        <v>423258</v>
      </c>
      <c r="P66" s="22"/>
      <c r="Q66" s="3">
        <v>505637</v>
      </c>
      <c r="R66" s="22"/>
      <c r="S66" s="3">
        <v>607628</v>
      </c>
      <c r="T66" s="22"/>
      <c r="U66" s="3">
        <v>598861</v>
      </c>
      <c r="W66" s="3">
        <v>534635</v>
      </c>
      <c r="X66" s="22"/>
      <c r="Y66" s="3">
        <v>567263</v>
      </c>
      <c r="Z66" s="22"/>
      <c r="AA66" s="3">
        <v>703478</v>
      </c>
      <c r="AB66" s="22"/>
      <c r="AC66" s="3">
        <v>721934</v>
      </c>
      <c r="AE66" s="3">
        <v>522036</v>
      </c>
      <c r="AF66" s="22"/>
      <c r="AG66" s="3">
        <v>601218</v>
      </c>
      <c r="AH66" s="22"/>
      <c r="AJ66" s="22"/>
    </row>
    <row r="67" spans="2:37" x14ac:dyDescent="0.25">
      <c r="B67" s="16" t="s">
        <v>53</v>
      </c>
      <c r="C67" s="16" t="s">
        <v>169</v>
      </c>
      <c r="D67" s="22"/>
      <c r="E67" s="17">
        <v>50658</v>
      </c>
      <c r="F67" s="22"/>
      <c r="G67" s="17">
        <v>34167</v>
      </c>
      <c r="H67" s="19"/>
      <c r="I67" s="14">
        <v>112114</v>
      </c>
      <c r="J67" s="19"/>
      <c r="K67" s="17">
        <v>168592</v>
      </c>
      <c r="L67" s="19"/>
      <c r="M67" s="17">
        <v>43650</v>
      </c>
      <c r="N67" s="22"/>
      <c r="O67" s="17">
        <v>14110</v>
      </c>
      <c r="P67" s="19"/>
      <c r="Q67" s="17">
        <v>12638</v>
      </c>
      <c r="R67" s="19"/>
      <c r="S67" s="17">
        <v>109185</v>
      </c>
      <c r="T67" s="19"/>
      <c r="U67" s="17">
        <v>32842</v>
      </c>
      <c r="W67" s="17">
        <v>47881</v>
      </c>
      <c r="X67" s="19"/>
      <c r="Y67" s="17">
        <v>60054</v>
      </c>
      <c r="Z67" s="19"/>
      <c r="AA67" s="17">
        <v>108869</v>
      </c>
      <c r="AB67" s="17"/>
      <c r="AC67" s="17">
        <v>34290</v>
      </c>
      <c r="AE67" s="17">
        <v>30679</v>
      </c>
      <c r="AF67" s="19"/>
      <c r="AG67" s="17">
        <v>24182</v>
      </c>
      <c r="AH67" s="19"/>
      <c r="AI67" s="17"/>
      <c r="AJ67" s="17"/>
      <c r="AK67" s="17"/>
    </row>
    <row r="68" spans="2:37" x14ac:dyDescent="0.25">
      <c r="B68" s="20" t="s">
        <v>17</v>
      </c>
      <c r="C68" s="20" t="s">
        <v>170</v>
      </c>
      <c r="D68" s="22"/>
      <c r="E68" s="3">
        <v>260842</v>
      </c>
      <c r="F68" s="22"/>
      <c r="G68" s="3">
        <v>275431</v>
      </c>
      <c r="H68" s="22"/>
      <c r="I68" s="6">
        <v>298937</v>
      </c>
      <c r="J68" s="22"/>
      <c r="K68" s="3">
        <v>331276</v>
      </c>
      <c r="L68" s="22"/>
      <c r="M68" s="3">
        <v>304959</v>
      </c>
      <c r="N68" s="22"/>
      <c r="O68" s="3">
        <v>299699</v>
      </c>
      <c r="P68" s="22"/>
      <c r="Q68" s="3">
        <v>352569</v>
      </c>
      <c r="R68" s="22"/>
      <c r="S68" s="3">
        <v>378123</v>
      </c>
      <c r="T68" s="22"/>
      <c r="U68" s="3">
        <v>320546</v>
      </c>
      <c r="W68" s="3">
        <v>287444</v>
      </c>
      <c r="X68" s="22"/>
      <c r="Y68" s="3">
        <v>384068</v>
      </c>
      <c r="Z68" s="22"/>
      <c r="AA68" s="3">
        <v>395598</v>
      </c>
      <c r="AB68" s="22"/>
      <c r="AC68" s="3">
        <v>387201</v>
      </c>
      <c r="AE68" s="3">
        <v>314755</v>
      </c>
      <c r="AF68" s="22"/>
      <c r="AG68" s="3">
        <v>385781</v>
      </c>
      <c r="AH68" s="22"/>
      <c r="AJ68" s="22"/>
    </row>
    <row r="69" spans="2:37" x14ac:dyDescent="0.25">
      <c r="B69" s="16" t="s">
        <v>18</v>
      </c>
      <c r="C69" s="16" t="s">
        <v>171</v>
      </c>
      <c r="D69" s="46"/>
      <c r="E69" s="17">
        <v>50279</v>
      </c>
      <c r="F69" s="46"/>
      <c r="G69" s="17">
        <v>64555</v>
      </c>
      <c r="H69" s="25"/>
      <c r="I69" s="14">
        <v>75837</v>
      </c>
      <c r="J69" s="25"/>
      <c r="K69" s="17">
        <v>104484</v>
      </c>
      <c r="L69" s="25"/>
      <c r="M69" s="17">
        <v>39722</v>
      </c>
      <c r="N69" s="46"/>
      <c r="O69" s="17">
        <v>40089</v>
      </c>
      <c r="P69" s="25"/>
      <c r="Q69" s="17">
        <v>36555</v>
      </c>
      <c r="R69" s="25"/>
      <c r="S69" s="17">
        <v>46558</v>
      </c>
      <c r="T69" s="25"/>
      <c r="U69" s="17">
        <v>58292</v>
      </c>
      <c r="W69" s="17">
        <v>47395</v>
      </c>
      <c r="X69" s="25"/>
      <c r="Y69" s="17">
        <v>48189</v>
      </c>
      <c r="Z69" s="25"/>
      <c r="AA69" s="17">
        <v>44509</v>
      </c>
      <c r="AB69" s="25"/>
      <c r="AC69" s="17">
        <v>97632</v>
      </c>
      <c r="AE69" s="17">
        <v>48544</v>
      </c>
      <c r="AF69" s="25"/>
      <c r="AG69" s="17">
        <v>57494</v>
      </c>
      <c r="AH69" s="25"/>
      <c r="AI69" s="17"/>
      <c r="AJ69" s="25"/>
      <c r="AK69" s="17"/>
    </row>
    <row r="70" spans="2:37" x14ac:dyDescent="0.25">
      <c r="B70" s="20" t="s">
        <v>19</v>
      </c>
      <c r="C70" s="20" t="s">
        <v>172</v>
      </c>
      <c r="D70" s="22"/>
      <c r="E70" s="3">
        <v>87305</v>
      </c>
      <c r="F70" s="22"/>
      <c r="G70" s="3">
        <v>87030</v>
      </c>
      <c r="H70" s="22"/>
      <c r="I70" s="6">
        <v>86791</v>
      </c>
      <c r="J70" s="22"/>
      <c r="K70" s="3">
        <v>1738</v>
      </c>
      <c r="L70" s="22"/>
      <c r="M70" s="3">
        <v>847257</v>
      </c>
      <c r="N70" s="22"/>
      <c r="O70" s="3">
        <v>309439</v>
      </c>
      <c r="P70" s="22"/>
      <c r="Q70" s="3">
        <v>309453</v>
      </c>
      <c r="R70" s="22"/>
      <c r="S70" s="3">
        <v>1094</v>
      </c>
      <c r="T70" s="22"/>
      <c r="U70" s="3">
        <v>221185</v>
      </c>
      <c r="W70" s="3">
        <v>1801</v>
      </c>
      <c r="X70" s="22"/>
      <c r="Y70" s="3">
        <v>1658</v>
      </c>
      <c r="Z70" s="22"/>
      <c r="AA70" s="3">
        <v>1661</v>
      </c>
      <c r="AB70" s="22"/>
      <c r="AC70" s="3">
        <v>559040</v>
      </c>
      <c r="AE70" s="3">
        <v>70733</v>
      </c>
      <c r="AF70" s="22"/>
      <c r="AG70" s="3">
        <v>70918</v>
      </c>
      <c r="AH70" s="22"/>
      <c r="AJ70" s="22"/>
    </row>
    <row r="71" spans="2:37" x14ac:dyDescent="0.25">
      <c r="B71" s="16" t="s">
        <v>298</v>
      </c>
      <c r="C71" s="16" t="s">
        <v>173</v>
      </c>
      <c r="D71" s="22"/>
      <c r="E71" s="17">
        <v>41034</v>
      </c>
      <c r="F71" s="22"/>
      <c r="G71" s="17">
        <v>45578</v>
      </c>
      <c r="H71" s="19"/>
      <c r="I71" s="14">
        <v>47897</v>
      </c>
      <c r="J71" s="19"/>
      <c r="K71" s="17">
        <v>49100</v>
      </c>
      <c r="L71" s="19"/>
      <c r="M71" s="17">
        <v>50344</v>
      </c>
      <c r="N71" s="22"/>
      <c r="O71" s="17">
        <v>53330</v>
      </c>
      <c r="P71" s="19"/>
      <c r="Q71" s="17">
        <v>54791</v>
      </c>
      <c r="R71" s="19"/>
      <c r="S71" s="17">
        <v>55213</v>
      </c>
      <c r="T71" s="19"/>
      <c r="U71" s="17">
        <v>54932</v>
      </c>
      <c r="W71" s="17">
        <v>54541</v>
      </c>
      <c r="X71" s="19"/>
      <c r="Y71" s="17">
        <v>54544</v>
      </c>
      <c r="Z71" s="19"/>
      <c r="AA71" s="17">
        <v>54150</v>
      </c>
      <c r="AB71" s="19"/>
      <c r="AC71" s="17">
        <v>53947</v>
      </c>
      <c r="AE71" s="17">
        <v>52620</v>
      </c>
      <c r="AF71" s="19"/>
      <c r="AG71" s="17">
        <v>52525</v>
      </c>
      <c r="AH71" s="19"/>
      <c r="AI71" s="17"/>
      <c r="AJ71" s="19"/>
      <c r="AK71" s="17"/>
    </row>
    <row r="72" spans="2:37" x14ac:dyDescent="0.25">
      <c r="B72" s="20" t="s">
        <v>58</v>
      </c>
      <c r="C72" s="20"/>
      <c r="D72" s="22"/>
      <c r="F72" s="22"/>
      <c r="H72" s="22"/>
      <c r="J72" s="22"/>
      <c r="L72" s="22"/>
      <c r="N72" s="22"/>
      <c r="P72" s="22"/>
      <c r="R72" s="22"/>
      <c r="T72" s="22"/>
      <c r="X72" s="22"/>
      <c r="Z72" s="22"/>
      <c r="AB72" s="22"/>
      <c r="AC72" s="3">
        <v>95338</v>
      </c>
      <c r="AF72" s="22"/>
      <c r="AG72" s="3">
        <v>185122</v>
      </c>
      <c r="AH72" s="22"/>
      <c r="AJ72" s="22"/>
    </row>
    <row r="73" spans="2:37" x14ac:dyDescent="0.25">
      <c r="B73" s="32" t="s">
        <v>20</v>
      </c>
      <c r="C73" s="32" t="s">
        <v>174</v>
      </c>
      <c r="E73" s="26">
        <v>287959</v>
      </c>
      <c r="F73" s="1"/>
      <c r="G73" s="26">
        <v>292884</v>
      </c>
      <c r="H73" s="13"/>
      <c r="I73" s="26">
        <v>324691</v>
      </c>
      <c r="J73" s="13"/>
      <c r="K73" s="26">
        <v>358354</v>
      </c>
      <c r="L73" s="13"/>
      <c r="M73" s="26">
        <v>764191</v>
      </c>
      <c r="N73" s="1"/>
      <c r="O73" s="26">
        <v>605260</v>
      </c>
      <c r="P73" s="13"/>
      <c r="Q73" s="26">
        <v>487222</v>
      </c>
      <c r="R73" s="13"/>
      <c r="S73" s="26">
        <v>449405</v>
      </c>
      <c r="T73" s="13"/>
      <c r="U73" s="26">
        <v>507492</v>
      </c>
      <c r="W73" s="26">
        <v>481754</v>
      </c>
      <c r="X73" s="13"/>
      <c r="Y73" s="26">
        <v>238633</v>
      </c>
      <c r="Z73" s="13"/>
      <c r="AA73" s="26">
        <v>301004</v>
      </c>
      <c r="AB73" s="13"/>
      <c r="AC73" s="26">
        <v>236318</v>
      </c>
      <c r="AE73" s="26">
        <v>194394</v>
      </c>
      <c r="AF73" s="13"/>
      <c r="AG73" s="26">
        <v>251017</v>
      </c>
      <c r="AH73" s="13"/>
      <c r="AI73" s="26"/>
      <c r="AJ73" s="13"/>
      <c r="AK73" s="26"/>
    </row>
    <row r="74" spans="2:37" x14ac:dyDescent="0.25">
      <c r="D74" s="3"/>
    </row>
    <row r="75" spans="2:37" x14ac:dyDescent="0.25">
      <c r="B75" s="32"/>
      <c r="C75" s="32"/>
      <c r="E75" s="26">
        <f>SUM(E61:E73)</f>
        <v>5394589</v>
      </c>
      <c r="F75" s="1"/>
      <c r="G75" s="26">
        <f>SUM(G61:G73)</f>
        <v>5150498</v>
      </c>
      <c r="H75" s="13"/>
      <c r="I75" s="26">
        <f>SUM(I61:I73)</f>
        <v>5656510</v>
      </c>
      <c r="J75" s="13"/>
      <c r="K75" s="26">
        <f>SUM(K61:K73)</f>
        <v>6810205</v>
      </c>
      <c r="L75" s="13"/>
      <c r="M75" s="26">
        <f>SUM(M61:M73)</f>
        <v>8802448</v>
      </c>
      <c r="N75" s="1"/>
      <c r="O75" s="26">
        <f>SUM(O61:O73)</f>
        <v>7411189</v>
      </c>
      <c r="P75" s="13"/>
      <c r="Q75" s="26">
        <f>SUM(Q61:Q73)</f>
        <v>8105037</v>
      </c>
      <c r="R75" s="13"/>
      <c r="S75" s="26">
        <f>SUM(S61:S73)</f>
        <v>8401427</v>
      </c>
      <c r="T75" s="13"/>
      <c r="U75" s="26">
        <f>SUM(U61:U73)</f>
        <v>8650496</v>
      </c>
      <c r="W75" s="26">
        <f>SUM(W61:W73)</f>
        <v>7704550</v>
      </c>
      <c r="X75" s="13"/>
      <c r="Y75" s="26">
        <f>SUM(Y61:Y73)</f>
        <v>6839233</v>
      </c>
      <c r="Z75" s="13"/>
      <c r="AA75" s="26">
        <f>SUM(AA61:AA73)</f>
        <v>7276992</v>
      </c>
      <c r="AB75" s="13"/>
      <c r="AC75" s="26">
        <f>SUM(AC61:AC73)</f>
        <v>8299333</v>
      </c>
      <c r="AE75" s="26">
        <f>SUM(AE61:AE73)</f>
        <v>6634317</v>
      </c>
      <c r="AF75" s="13"/>
      <c r="AG75" s="26">
        <f>SUM(AG61:AG73)</f>
        <v>8756238</v>
      </c>
      <c r="AH75" s="13"/>
      <c r="AI75" s="26">
        <f>SUM(AI61:AI73)</f>
        <v>0</v>
      </c>
      <c r="AJ75" s="13"/>
      <c r="AK75" s="26">
        <f>SUM(AK61:AK73)</f>
        <v>0</v>
      </c>
    </row>
    <row r="76" spans="2:37" x14ac:dyDescent="0.25">
      <c r="D76" s="3"/>
    </row>
    <row r="77" spans="2:37" ht="24.75" x14ac:dyDescent="0.25">
      <c r="B77" s="32" t="s">
        <v>21</v>
      </c>
      <c r="C77" s="32" t="s">
        <v>175</v>
      </c>
      <c r="D77" s="21"/>
      <c r="E77" s="26">
        <v>1676</v>
      </c>
      <c r="F77" s="21"/>
      <c r="G77" s="26">
        <v>1760</v>
      </c>
      <c r="H77" s="18"/>
      <c r="I77" s="69">
        <v>1276</v>
      </c>
      <c r="J77" s="18"/>
      <c r="K77" s="26">
        <v>12394</v>
      </c>
      <c r="L77" s="18"/>
      <c r="M77" s="26">
        <v>12400</v>
      </c>
      <c r="N77" s="21"/>
      <c r="O77" s="26">
        <v>11037</v>
      </c>
      <c r="P77" s="18"/>
      <c r="Q77" s="26">
        <v>0</v>
      </c>
      <c r="R77" s="18"/>
      <c r="S77" s="26">
        <v>0</v>
      </c>
      <c r="T77" s="18"/>
      <c r="U77" s="26"/>
      <c r="W77" s="26"/>
      <c r="X77" s="18"/>
      <c r="Y77" s="26">
        <v>0</v>
      </c>
      <c r="Z77" s="18"/>
      <c r="AA77" s="26">
        <v>0</v>
      </c>
      <c r="AB77" s="18"/>
      <c r="AC77" s="26"/>
      <c r="AE77" s="26"/>
      <c r="AF77" s="18"/>
      <c r="AG77" s="26">
        <v>0</v>
      </c>
      <c r="AH77" s="18"/>
      <c r="AI77" s="26">
        <v>0</v>
      </c>
      <c r="AJ77" s="18"/>
      <c r="AK77" s="26"/>
    </row>
    <row r="78" spans="2:37" x14ac:dyDescent="0.25">
      <c r="B78" s="27"/>
      <c r="C78" s="27"/>
      <c r="D78" s="21"/>
      <c r="F78" s="21"/>
      <c r="H78" s="21"/>
      <c r="J78" s="21"/>
      <c r="L78" s="21"/>
      <c r="N78" s="21"/>
      <c r="P78" s="21"/>
      <c r="R78" s="21"/>
      <c r="T78" s="21"/>
      <c r="X78" s="21"/>
      <c r="Z78" s="21"/>
      <c r="AB78" s="21"/>
      <c r="AF78" s="21"/>
      <c r="AH78" s="21"/>
      <c r="AJ78" s="21"/>
    </row>
    <row r="79" spans="2:37" x14ac:dyDescent="0.25">
      <c r="B79" s="32" t="s">
        <v>55</v>
      </c>
      <c r="C79" s="32" t="s">
        <v>176</v>
      </c>
      <c r="D79" s="34"/>
      <c r="E79" s="36">
        <f>SUM(E75,E77)</f>
        <v>5396265</v>
      </c>
      <c r="F79" s="34"/>
      <c r="G79" s="36">
        <f>SUM(G75,G77)</f>
        <v>5152258</v>
      </c>
      <c r="H79" s="35"/>
      <c r="I79" s="36">
        <f>SUM(I75,I77)</f>
        <v>5657786</v>
      </c>
      <c r="J79" s="35"/>
      <c r="K79" s="36">
        <f>SUM(K75,K77)</f>
        <v>6822599</v>
      </c>
      <c r="L79" s="35"/>
      <c r="M79" s="36">
        <f>SUM(M75,M77)</f>
        <v>8814848</v>
      </c>
      <c r="N79" s="34"/>
      <c r="O79" s="36">
        <f>SUM(O75,O77)</f>
        <v>7422226</v>
      </c>
      <c r="P79" s="35"/>
      <c r="Q79" s="36">
        <f>SUM(Q75,Q77)</f>
        <v>8105037</v>
      </c>
      <c r="R79" s="35"/>
      <c r="S79" s="36">
        <f>SUM(S75,S77)</f>
        <v>8401427</v>
      </c>
      <c r="T79" s="35"/>
      <c r="U79" s="36">
        <f>SUM(U75,U77)</f>
        <v>8650496</v>
      </c>
      <c r="W79" s="36">
        <f>SUM(W75,W77)</f>
        <v>7704550</v>
      </c>
      <c r="X79" s="35"/>
      <c r="Y79" s="36">
        <f>SUM(Y75,Y77)</f>
        <v>6839233</v>
      </c>
      <c r="Z79" s="35"/>
      <c r="AA79" s="36">
        <f>SUM(AA75,AA77)</f>
        <v>7276992</v>
      </c>
      <c r="AB79" s="35"/>
      <c r="AC79" s="36">
        <f>SUM(AC75,AC77)</f>
        <v>8299333</v>
      </c>
      <c r="AE79" s="36">
        <f>SUM(AE75,AE77)</f>
        <v>6634317</v>
      </c>
      <c r="AF79" s="35"/>
      <c r="AG79" s="36">
        <f>SUM(AG75,AG77)</f>
        <v>8756238</v>
      </c>
      <c r="AH79" s="35"/>
      <c r="AI79" s="36">
        <f>SUM(AI75,AI77)</f>
        <v>0</v>
      </c>
      <c r="AJ79" s="35"/>
      <c r="AK79" s="36">
        <f>SUM(AK75,AK77)</f>
        <v>0</v>
      </c>
    </row>
    <row r="80" spans="2:37" x14ac:dyDescent="0.25">
      <c r="B80" s="27"/>
      <c r="C80" s="27"/>
      <c r="D80" s="3"/>
    </row>
    <row r="81" spans="2:37" x14ac:dyDescent="0.25">
      <c r="B81" s="9" t="s">
        <v>10</v>
      </c>
      <c r="C81" s="9" t="s">
        <v>177</v>
      </c>
      <c r="D81" s="1"/>
      <c r="E81" s="13"/>
      <c r="F81" s="1"/>
      <c r="G81" s="13"/>
      <c r="H81" s="13"/>
      <c r="I81" s="14"/>
      <c r="J81" s="13"/>
      <c r="K81" s="13"/>
      <c r="L81" s="13"/>
      <c r="M81" s="13"/>
      <c r="N81" s="1"/>
      <c r="O81" s="13"/>
      <c r="P81" s="13"/>
      <c r="Q81" s="13"/>
      <c r="R81" s="13"/>
      <c r="S81" s="13"/>
      <c r="T81" s="13"/>
      <c r="U81" s="13"/>
      <c r="W81" s="13"/>
      <c r="X81" s="13"/>
      <c r="Y81" s="13"/>
      <c r="Z81" s="13"/>
      <c r="AA81" s="13"/>
      <c r="AB81" s="13"/>
      <c r="AC81" s="13"/>
      <c r="AE81" s="13"/>
      <c r="AF81" s="13"/>
      <c r="AG81" s="13"/>
      <c r="AH81" s="13"/>
      <c r="AI81" s="13"/>
      <c r="AJ81" s="13"/>
      <c r="AK81" s="13"/>
    </row>
    <row r="82" spans="2:37" x14ac:dyDescent="0.25">
      <c r="B82" s="20" t="s">
        <v>78</v>
      </c>
      <c r="C82" s="20" t="s">
        <v>164</v>
      </c>
      <c r="D82" s="22"/>
      <c r="E82" s="3">
        <v>11375659</v>
      </c>
      <c r="F82" s="22"/>
      <c r="G82" s="3">
        <v>12493231</v>
      </c>
      <c r="H82" s="22"/>
      <c r="I82" s="6">
        <v>11505644</v>
      </c>
      <c r="J82" s="22"/>
      <c r="K82" s="3">
        <v>12944347</v>
      </c>
      <c r="L82" s="22"/>
      <c r="M82" s="3">
        <v>12132252</v>
      </c>
      <c r="N82" s="22"/>
      <c r="O82" s="3">
        <v>10814672</v>
      </c>
      <c r="P82" s="22"/>
      <c r="Q82" s="3">
        <v>12111444</v>
      </c>
      <c r="R82" s="22"/>
      <c r="S82" s="3">
        <v>11472668</v>
      </c>
      <c r="T82" s="22"/>
      <c r="U82" s="3">
        <v>10911239</v>
      </c>
      <c r="W82" s="3">
        <v>11375886</v>
      </c>
      <c r="X82" s="22"/>
      <c r="Y82" s="3">
        <v>10883870</v>
      </c>
      <c r="Z82" s="22"/>
      <c r="AA82" s="3">
        <v>11711662</v>
      </c>
      <c r="AB82" s="22"/>
      <c r="AC82" s="3">
        <v>11875376</v>
      </c>
      <c r="AE82" s="3">
        <v>12983849</v>
      </c>
      <c r="AF82" s="22"/>
      <c r="AG82" s="3">
        <v>13141093</v>
      </c>
      <c r="AH82" s="22"/>
      <c r="AJ82" s="22"/>
    </row>
    <row r="83" spans="2:37" x14ac:dyDescent="0.25">
      <c r="B83" s="16" t="s">
        <v>49</v>
      </c>
      <c r="C83" s="16" t="s">
        <v>141</v>
      </c>
      <c r="D83" s="22"/>
      <c r="E83" s="17">
        <v>719876</v>
      </c>
      <c r="F83" s="22"/>
      <c r="G83" s="17">
        <v>406990</v>
      </c>
      <c r="H83" s="19"/>
      <c r="I83" s="14">
        <v>338167</v>
      </c>
      <c r="J83" s="19"/>
      <c r="K83" s="17">
        <v>550312</v>
      </c>
      <c r="L83" s="19"/>
      <c r="M83" s="17">
        <v>415229</v>
      </c>
      <c r="N83" s="22"/>
      <c r="O83" s="17">
        <v>391724</v>
      </c>
      <c r="P83" s="19"/>
      <c r="Q83" s="17">
        <v>577311</v>
      </c>
      <c r="R83" s="19"/>
      <c r="S83" s="17">
        <v>617142</v>
      </c>
      <c r="T83" s="19"/>
      <c r="U83" s="17">
        <v>603182</v>
      </c>
      <c r="W83" s="17">
        <v>577774</v>
      </c>
      <c r="X83" s="19"/>
      <c r="Y83" s="17">
        <v>444561</v>
      </c>
      <c r="Z83" s="19"/>
      <c r="AA83" s="17">
        <v>543775</v>
      </c>
      <c r="AB83" s="19"/>
      <c r="AC83" s="17">
        <v>547342</v>
      </c>
      <c r="AE83" s="17">
        <v>564439</v>
      </c>
      <c r="AF83" s="19"/>
      <c r="AG83" s="17">
        <v>610964</v>
      </c>
      <c r="AH83" s="19"/>
      <c r="AI83" s="17"/>
      <c r="AJ83" s="19"/>
      <c r="AK83" s="17"/>
    </row>
    <row r="84" spans="2:37" x14ac:dyDescent="0.25">
      <c r="B84" s="20" t="s">
        <v>79</v>
      </c>
      <c r="C84" s="20" t="s">
        <v>165</v>
      </c>
      <c r="D84" s="3"/>
      <c r="E84" s="3">
        <v>448810</v>
      </c>
      <c r="G84" s="3">
        <v>485806</v>
      </c>
      <c r="I84" s="6">
        <v>892473</v>
      </c>
      <c r="K84" s="3">
        <v>1258604</v>
      </c>
      <c r="M84" s="3">
        <v>1166820</v>
      </c>
      <c r="O84" s="3">
        <v>981267</v>
      </c>
      <c r="Q84" s="3">
        <v>1053833</v>
      </c>
      <c r="S84" s="3">
        <v>1022378</v>
      </c>
      <c r="U84" s="3">
        <v>1034801</v>
      </c>
      <c r="W84" s="3">
        <v>962184</v>
      </c>
      <c r="Y84" s="3">
        <v>889298</v>
      </c>
      <c r="AA84" s="3">
        <v>926071</v>
      </c>
      <c r="AC84" s="3">
        <v>867911</v>
      </c>
      <c r="AE84" s="3">
        <v>950363</v>
      </c>
      <c r="AG84" s="3">
        <v>1227455</v>
      </c>
    </row>
    <row r="85" spans="2:37" x14ac:dyDescent="0.25">
      <c r="B85" s="16" t="s">
        <v>57</v>
      </c>
      <c r="C85" s="16" t="s">
        <v>151</v>
      </c>
      <c r="D85" s="22"/>
      <c r="E85" s="17">
        <v>744792</v>
      </c>
      <c r="F85" s="22"/>
      <c r="G85" s="17">
        <v>791644</v>
      </c>
      <c r="H85" s="19"/>
      <c r="I85" s="14">
        <v>798303</v>
      </c>
      <c r="J85" s="19"/>
      <c r="K85" s="17">
        <v>838530</v>
      </c>
      <c r="L85" s="19"/>
      <c r="M85" s="17">
        <v>1365286</v>
      </c>
      <c r="N85" s="22"/>
      <c r="O85" s="17">
        <v>1179680</v>
      </c>
      <c r="P85" s="19"/>
      <c r="Q85" s="17">
        <v>1252919</v>
      </c>
      <c r="R85" s="19"/>
      <c r="S85" s="17">
        <v>849639</v>
      </c>
      <c r="T85" s="19"/>
      <c r="U85" s="17">
        <v>968280</v>
      </c>
      <c r="W85" s="17">
        <v>978551</v>
      </c>
      <c r="X85" s="19"/>
      <c r="Y85" s="17">
        <v>1100929</v>
      </c>
      <c r="Z85" s="19"/>
      <c r="AA85" s="17">
        <v>1226812</v>
      </c>
      <c r="AB85" s="19"/>
      <c r="AC85" s="17">
        <v>1281206</v>
      </c>
      <c r="AE85" s="17">
        <v>1283142</v>
      </c>
      <c r="AF85" s="19"/>
      <c r="AG85" s="17">
        <v>1413463</v>
      </c>
      <c r="AH85" s="19"/>
      <c r="AI85" s="17"/>
      <c r="AJ85" s="19"/>
      <c r="AK85" s="17"/>
    </row>
    <row r="86" spans="2:37" x14ac:dyDescent="0.25">
      <c r="B86" s="20" t="s">
        <v>73</v>
      </c>
      <c r="C86" s="20" t="s">
        <v>152</v>
      </c>
      <c r="D86" s="22"/>
      <c r="E86" s="3">
        <v>16881</v>
      </c>
      <c r="F86" s="22"/>
      <c r="G86" s="3">
        <v>15708</v>
      </c>
      <c r="H86" s="22"/>
      <c r="I86" s="6">
        <v>15533</v>
      </c>
      <c r="J86" s="22"/>
      <c r="K86" s="3">
        <v>17794</v>
      </c>
      <c r="L86" s="22"/>
      <c r="M86" s="3">
        <v>17500</v>
      </c>
      <c r="N86" s="22"/>
      <c r="O86" s="3">
        <v>60933</v>
      </c>
      <c r="P86" s="22"/>
      <c r="Q86" s="3">
        <v>45400</v>
      </c>
      <c r="R86" s="22"/>
      <c r="S86" s="3">
        <v>47028</v>
      </c>
      <c r="T86" s="22"/>
      <c r="U86" s="3">
        <v>56905</v>
      </c>
      <c r="W86" s="3">
        <v>34336</v>
      </c>
      <c r="X86" s="22"/>
      <c r="Y86" s="3">
        <v>27133</v>
      </c>
      <c r="Z86" s="22"/>
      <c r="AA86" s="3">
        <v>40970</v>
      </c>
      <c r="AB86" s="22"/>
      <c r="AC86" s="3">
        <v>48548</v>
      </c>
      <c r="AE86" s="3">
        <v>32593</v>
      </c>
      <c r="AF86" s="22"/>
      <c r="AG86" s="3">
        <v>39510</v>
      </c>
      <c r="AH86" s="22"/>
      <c r="AJ86" s="22"/>
    </row>
    <row r="87" spans="2:37" x14ac:dyDescent="0.25">
      <c r="B87" s="16" t="s">
        <v>80</v>
      </c>
      <c r="C87" s="16" t="s">
        <v>178</v>
      </c>
      <c r="D87" s="22"/>
      <c r="E87" s="17">
        <v>1169832</v>
      </c>
      <c r="F87" s="22"/>
      <c r="G87" s="17">
        <v>1205092</v>
      </c>
      <c r="H87" s="19"/>
      <c r="I87" s="14">
        <v>1274924</v>
      </c>
      <c r="J87" s="19"/>
      <c r="K87" s="17">
        <v>1299290</v>
      </c>
      <c r="L87" s="19"/>
      <c r="M87" s="17">
        <v>1291827</v>
      </c>
      <c r="N87" s="22"/>
      <c r="O87" s="17">
        <v>1246367</v>
      </c>
      <c r="P87" s="19"/>
      <c r="Q87" s="17">
        <v>1270194</v>
      </c>
      <c r="R87" s="19"/>
      <c r="S87" s="17">
        <v>1257932</v>
      </c>
      <c r="T87" s="19"/>
      <c r="U87" s="17">
        <v>1397535</v>
      </c>
      <c r="W87" s="17">
        <v>1364952</v>
      </c>
      <c r="X87" s="19"/>
      <c r="Y87" s="17">
        <v>1327334</v>
      </c>
      <c r="Z87" s="19"/>
      <c r="AA87" s="17">
        <v>1338120</v>
      </c>
      <c r="AB87" s="19"/>
      <c r="AC87" s="17">
        <v>1246835</v>
      </c>
      <c r="AE87" s="17">
        <v>1250497</v>
      </c>
      <c r="AF87" s="19"/>
      <c r="AG87" s="17">
        <v>1264662</v>
      </c>
      <c r="AH87" s="19"/>
      <c r="AI87" s="17"/>
      <c r="AJ87" s="19"/>
      <c r="AK87" s="17"/>
    </row>
    <row r="88" spans="2:37" x14ac:dyDescent="0.25">
      <c r="B88" s="20" t="s">
        <v>298</v>
      </c>
      <c r="C88" s="20" t="s">
        <v>173</v>
      </c>
      <c r="D88" s="22"/>
      <c r="E88" s="3">
        <v>584128</v>
      </c>
      <c r="F88" s="22"/>
      <c r="G88" s="3">
        <v>630847</v>
      </c>
      <c r="H88" s="22"/>
      <c r="I88" s="6">
        <v>665739</v>
      </c>
      <c r="J88" s="22"/>
      <c r="K88" s="3">
        <v>660984</v>
      </c>
      <c r="L88" s="22"/>
      <c r="M88" s="3">
        <v>661860</v>
      </c>
      <c r="N88" s="22"/>
      <c r="O88" s="3">
        <v>692393</v>
      </c>
      <c r="P88" s="22"/>
      <c r="Q88" s="3">
        <v>699422</v>
      </c>
      <c r="R88" s="22"/>
      <c r="S88" s="3">
        <v>676350</v>
      </c>
      <c r="T88" s="22"/>
      <c r="U88" s="3">
        <v>656858</v>
      </c>
      <c r="W88" s="3">
        <v>647310</v>
      </c>
      <c r="X88" s="22"/>
      <c r="Y88" s="3">
        <v>602839</v>
      </c>
      <c r="Z88" s="22"/>
      <c r="AA88" s="3">
        <v>588369</v>
      </c>
      <c r="AB88" s="22"/>
      <c r="AC88" s="3">
        <v>589400</v>
      </c>
      <c r="AE88" s="3">
        <v>572848</v>
      </c>
      <c r="AF88" s="22"/>
      <c r="AG88" s="3">
        <v>574201</v>
      </c>
      <c r="AH88" s="22"/>
      <c r="AJ88" s="22"/>
    </row>
    <row r="89" spans="2:37" x14ac:dyDescent="0.25">
      <c r="B89" s="16" t="s">
        <v>81</v>
      </c>
      <c r="C89" s="16" t="s">
        <v>179</v>
      </c>
      <c r="D89" s="1"/>
      <c r="E89" s="13">
        <v>364809</v>
      </c>
      <c r="F89" s="1"/>
      <c r="G89" s="13">
        <v>439175</v>
      </c>
      <c r="H89" s="13"/>
      <c r="I89" s="14">
        <v>351833</v>
      </c>
      <c r="J89" s="13"/>
      <c r="K89" s="13">
        <v>425147</v>
      </c>
      <c r="L89" s="13"/>
      <c r="M89" s="13">
        <v>399178</v>
      </c>
      <c r="N89" s="1"/>
      <c r="O89" s="13">
        <v>341598</v>
      </c>
      <c r="P89" s="13"/>
      <c r="Q89" s="13">
        <v>372133</v>
      </c>
      <c r="R89" s="13"/>
      <c r="S89" s="13">
        <v>367873</v>
      </c>
      <c r="T89" s="13"/>
      <c r="U89" s="13">
        <v>275011</v>
      </c>
      <c r="W89" s="13">
        <v>267379</v>
      </c>
      <c r="X89" s="13"/>
      <c r="Y89" s="13">
        <v>259453</v>
      </c>
      <c r="Z89" s="13"/>
      <c r="AA89" s="13">
        <v>264098</v>
      </c>
      <c r="AB89" s="13"/>
      <c r="AC89" s="13">
        <v>265711</v>
      </c>
      <c r="AE89" s="13">
        <v>265616</v>
      </c>
      <c r="AF89" s="13"/>
      <c r="AG89" s="13">
        <v>298959</v>
      </c>
      <c r="AH89" s="13"/>
      <c r="AI89" s="13"/>
      <c r="AJ89" s="13"/>
      <c r="AK89" s="13"/>
    </row>
    <row r="90" spans="2:37" x14ac:dyDescent="0.25">
      <c r="B90" s="20" t="s">
        <v>75</v>
      </c>
      <c r="C90" s="20" t="s">
        <v>154</v>
      </c>
      <c r="D90" s="3"/>
      <c r="E90" s="3">
        <v>76576</v>
      </c>
      <c r="G90" s="3">
        <v>37030</v>
      </c>
      <c r="I90" s="6">
        <v>58068</v>
      </c>
      <c r="K90" s="3">
        <v>111171</v>
      </c>
      <c r="M90" s="3">
        <v>93866</v>
      </c>
      <c r="O90" s="3">
        <v>70800</v>
      </c>
      <c r="Q90" s="3">
        <v>129619</v>
      </c>
      <c r="S90" s="3">
        <v>132580</v>
      </c>
      <c r="U90" s="3">
        <v>114417</v>
      </c>
      <c r="W90" s="3">
        <v>82146</v>
      </c>
      <c r="Y90" s="3">
        <v>128982</v>
      </c>
      <c r="AA90" s="3">
        <v>133268</v>
      </c>
      <c r="AE90" s="3">
        <v>89758</v>
      </c>
    </row>
    <row r="91" spans="2:37" x14ac:dyDescent="0.25">
      <c r="B91" s="16" t="s">
        <v>82</v>
      </c>
      <c r="C91" s="16" t="s">
        <v>174</v>
      </c>
      <c r="D91" s="21"/>
      <c r="E91" s="26">
        <v>310103</v>
      </c>
      <c r="F91" s="21"/>
      <c r="G91" s="26">
        <v>261805</v>
      </c>
      <c r="H91" s="18"/>
      <c r="I91" s="69">
        <v>277100</v>
      </c>
      <c r="J91" s="18"/>
      <c r="K91" s="26">
        <v>320635</v>
      </c>
      <c r="L91" s="18"/>
      <c r="M91" s="26">
        <v>385524</v>
      </c>
      <c r="N91" s="21"/>
      <c r="O91" s="26">
        <v>348453</v>
      </c>
      <c r="P91" s="18"/>
      <c r="Q91" s="26">
        <v>358745</v>
      </c>
      <c r="R91" s="18"/>
      <c r="S91" s="26">
        <v>381589</v>
      </c>
      <c r="T91" s="18"/>
      <c r="U91" s="26">
        <v>458910</v>
      </c>
      <c r="W91" s="26">
        <v>434039</v>
      </c>
      <c r="X91" s="18"/>
      <c r="Y91" s="26">
        <v>599501</v>
      </c>
      <c r="Z91" s="18"/>
      <c r="AA91" s="26">
        <v>598661</v>
      </c>
      <c r="AB91" s="18"/>
      <c r="AC91" s="26">
        <v>553754</v>
      </c>
      <c r="AE91" s="26">
        <v>680301</v>
      </c>
      <c r="AF91" s="18"/>
      <c r="AG91" s="26">
        <v>661920</v>
      </c>
      <c r="AH91" s="18"/>
      <c r="AI91" s="26"/>
      <c r="AJ91" s="18"/>
      <c r="AK91" s="26"/>
    </row>
    <row r="92" spans="2:37" x14ac:dyDescent="0.25">
      <c r="B92" s="20"/>
      <c r="C92" s="20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W92" s="1"/>
      <c r="X92" s="1"/>
      <c r="Y92" s="1"/>
      <c r="Z92" s="1"/>
      <c r="AA92" s="1"/>
      <c r="AB92" s="1"/>
      <c r="AC92" s="1"/>
      <c r="AE92" s="1"/>
      <c r="AF92" s="1"/>
      <c r="AG92" s="1"/>
      <c r="AH92" s="1"/>
      <c r="AI92" s="1"/>
      <c r="AJ92" s="1"/>
      <c r="AK92" s="1"/>
    </row>
    <row r="93" spans="2:37" x14ac:dyDescent="0.25">
      <c r="B93" s="16"/>
      <c r="C93" s="16"/>
      <c r="D93" s="1"/>
      <c r="E93" s="26">
        <f>SUM(E82:E91)</f>
        <v>15811466</v>
      </c>
      <c r="F93" s="1"/>
      <c r="G93" s="26">
        <f>SUM(G82:G91)</f>
        <v>16767328</v>
      </c>
      <c r="H93" s="13"/>
      <c r="I93" s="26">
        <f>SUM(I82:I91)</f>
        <v>16177784</v>
      </c>
      <c r="J93" s="13"/>
      <c r="K93" s="26">
        <f>SUM(K82:K91)</f>
        <v>18426814</v>
      </c>
      <c r="L93" s="13"/>
      <c r="M93" s="26">
        <f>SUM(M82:M91)</f>
        <v>17929342</v>
      </c>
      <c r="N93" s="1"/>
      <c r="O93" s="26">
        <f>SUM(O82:O91)</f>
        <v>16127887</v>
      </c>
      <c r="P93" s="13"/>
      <c r="Q93" s="26">
        <f>SUM(Q82:Q91)</f>
        <v>17871020</v>
      </c>
      <c r="R93" s="13"/>
      <c r="S93" s="26">
        <f>SUM(S82:S91)</f>
        <v>16825179</v>
      </c>
      <c r="T93" s="13"/>
      <c r="U93" s="26">
        <f>SUM(U82:U91)</f>
        <v>16477138</v>
      </c>
      <c r="W93" s="26">
        <f>SUM(W82:W91)</f>
        <v>16724557</v>
      </c>
      <c r="X93" s="13"/>
      <c r="Y93" s="26">
        <f>SUM(Y82:Y91)</f>
        <v>16263900</v>
      </c>
      <c r="Z93" s="13"/>
      <c r="AA93" s="26">
        <f>SUM(AA82:AA91)</f>
        <v>17371806</v>
      </c>
      <c r="AB93" s="13"/>
      <c r="AC93" s="26">
        <f>SUM(AC82:AC91)</f>
        <v>17276083</v>
      </c>
      <c r="AE93" s="26">
        <f>SUM(AE82:AE91)</f>
        <v>18673406</v>
      </c>
      <c r="AF93" s="13"/>
      <c r="AG93" s="26">
        <f>SUM(AG82:AG91)</f>
        <v>19232227</v>
      </c>
      <c r="AH93" s="13"/>
      <c r="AI93" s="26">
        <f>SUM(AI82:AI91)</f>
        <v>0</v>
      </c>
      <c r="AJ93" s="13"/>
      <c r="AK93" s="26">
        <f>SUM(AK82:AK91)</f>
        <v>0</v>
      </c>
    </row>
    <row r="94" spans="2:37" x14ac:dyDescent="0.25">
      <c r="B94" s="20"/>
      <c r="C94" s="20"/>
      <c r="D94" s="1"/>
      <c r="F94" s="1"/>
      <c r="H94" s="1"/>
      <c r="J94" s="1"/>
      <c r="L94" s="1"/>
      <c r="N94" s="1"/>
      <c r="P94" s="1"/>
      <c r="R94" s="1"/>
      <c r="T94" s="1"/>
      <c r="X94" s="1"/>
      <c r="Z94" s="1"/>
      <c r="AB94" s="1"/>
      <c r="AF94" s="1"/>
      <c r="AH94" s="1"/>
      <c r="AJ94" s="1"/>
    </row>
    <row r="95" spans="2:37" x14ac:dyDescent="0.25">
      <c r="B95" s="9" t="s">
        <v>22</v>
      </c>
      <c r="C95" s="9" t="s">
        <v>180</v>
      </c>
      <c r="D95" s="1"/>
      <c r="E95" s="26">
        <f>SUM(E79,E93)</f>
        <v>21207731</v>
      </c>
      <c r="F95" s="1"/>
      <c r="G95" s="26">
        <f>SUM(G79,G93)</f>
        <v>21919586</v>
      </c>
      <c r="H95" s="13"/>
      <c r="I95" s="26">
        <f>SUM(I79,I93)</f>
        <v>21835570</v>
      </c>
      <c r="J95" s="13"/>
      <c r="K95" s="26">
        <f>SUM(K79,K93)</f>
        <v>25249413</v>
      </c>
      <c r="L95" s="13"/>
      <c r="M95" s="26">
        <f>SUM(M79,M93)</f>
        <v>26744190</v>
      </c>
      <c r="N95" s="1"/>
      <c r="O95" s="26">
        <f>SUM(O79,O93)</f>
        <v>23550113</v>
      </c>
      <c r="P95" s="13"/>
      <c r="Q95" s="26">
        <f>SUM(Q79,Q93)</f>
        <v>25976057</v>
      </c>
      <c r="R95" s="13"/>
      <c r="S95" s="26">
        <f>SUM(S79,S93)</f>
        <v>25226606</v>
      </c>
      <c r="T95" s="13"/>
      <c r="U95" s="26">
        <f>SUM(U79,U93)</f>
        <v>25127634</v>
      </c>
      <c r="W95" s="26">
        <f>SUM(W79,W93)</f>
        <v>24429107</v>
      </c>
      <c r="X95" s="13"/>
      <c r="Y95" s="26">
        <f>SUM(Y79,Y93)</f>
        <v>23103133</v>
      </c>
      <c r="Z95" s="13"/>
      <c r="AA95" s="26">
        <f>SUM(AA79,AA93)</f>
        <v>24648798</v>
      </c>
      <c r="AB95" s="13"/>
      <c r="AC95" s="26">
        <f>SUM(AC79,AC93)</f>
        <v>25575416</v>
      </c>
      <c r="AE95" s="26">
        <f>SUM(AE79,AE93)</f>
        <v>25307723</v>
      </c>
      <c r="AF95" s="13"/>
      <c r="AG95" s="26">
        <f>SUM(AG79,AG93)</f>
        <v>27988465</v>
      </c>
      <c r="AH95" s="13"/>
      <c r="AI95" s="26">
        <f>SUM(AI79,AI93)</f>
        <v>0</v>
      </c>
      <c r="AJ95" s="13"/>
      <c r="AK95" s="26">
        <f>SUM(AK79,AK93)</f>
        <v>0</v>
      </c>
    </row>
    <row r="96" spans="2:37" x14ac:dyDescent="0.25">
      <c r="B96" s="4"/>
      <c r="C96" s="4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1"/>
      <c r="Y96" s="1"/>
      <c r="Z96" s="1"/>
      <c r="AA96" s="1"/>
      <c r="AB96" s="1"/>
      <c r="AC96" s="1"/>
      <c r="AE96" s="1"/>
      <c r="AF96" s="1"/>
      <c r="AG96" s="1"/>
      <c r="AH96" s="1"/>
      <c r="AI96" s="1"/>
      <c r="AJ96" s="1"/>
      <c r="AK96" s="1"/>
    </row>
    <row r="97" spans="2:37" x14ac:dyDescent="0.25">
      <c r="B97" s="9" t="s">
        <v>23</v>
      </c>
      <c r="C97" s="9" t="s">
        <v>181</v>
      </c>
      <c r="D97" s="1"/>
      <c r="E97" s="13"/>
      <c r="F97" s="1"/>
      <c r="G97" s="13"/>
      <c r="H97" s="13"/>
      <c r="I97" s="14"/>
      <c r="J97" s="13"/>
      <c r="K97" s="13"/>
      <c r="L97" s="13"/>
      <c r="M97" s="13"/>
      <c r="N97" s="1"/>
      <c r="O97" s="13"/>
      <c r="P97" s="13"/>
      <c r="Q97" s="13"/>
      <c r="R97" s="13"/>
      <c r="S97" s="13"/>
      <c r="T97" s="13"/>
      <c r="U97" s="13"/>
      <c r="W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3"/>
      <c r="AK97" s="13"/>
    </row>
    <row r="98" spans="2:37" x14ac:dyDescent="0.25">
      <c r="B98" s="20" t="s">
        <v>24</v>
      </c>
      <c r="C98" s="20" t="s">
        <v>182</v>
      </c>
      <c r="D98" s="1"/>
      <c r="E98" s="3">
        <v>7723353</v>
      </c>
      <c r="F98" s="1"/>
      <c r="G98" s="3">
        <v>7723353</v>
      </c>
      <c r="H98" s="1"/>
      <c r="I98" s="6">
        <v>7723353</v>
      </c>
      <c r="J98" s="1"/>
      <c r="K98" s="3">
        <v>7723353</v>
      </c>
      <c r="L98" s="1"/>
      <c r="M98" s="3">
        <v>7708353</v>
      </c>
      <c r="N98" s="1"/>
      <c r="O98" s="3">
        <v>7708353</v>
      </c>
      <c r="P98" s="1"/>
      <c r="Q98" s="3">
        <v>7708353</v>
      </c>
      <c r="R98" s="1"/>
      <c r="S98" s="3">
        <v>7708353</v>
      </c>
      <c r="T98" s="1"/>
      <c r="U98" s="3">
        <v>7708353</v>
      </c>
      <c r="W98" s="3">
        <v>7708353</v>
      </c>
      <c r="X98" s="1"/>
      <c r="Y98" s="3">
        <v>7708353</v>
      </c>
      <c r="Z98" s="1"/>
      <c r="AA98" s="3">
        <v>7708353</v>
      </c>
      <c r="AB98" s="1"/>
      <c r="AC98" s="3">
        <v>7708353</v>
      </c>
      <c r="AE98" s="3">
        <v>7708353</v>
      </c>
      <c r="AF98" s="1"/>
      <c r="AG98" s="3">
        <v>7708353</v>
      </c>
      <c r="AH98" s="1"/>
      <c r="AJ98" s="1"/>
    </row>
    <row r="99" spans="2:37" x14ac:dyDescent="0.25">
      <c r="B99" s="16" t="s">
        <v>25</v>
      </c>
      <c r="C99" s="16" t="s">
        <v>183</v>
      </c>
      <c r="D99" s="1"/>
      <c r="E99" s="13">
        <v>3548783</v>
      </c>
      <c r="F99" s="1"/>
      <c r="G99" s="13">
        <v>3212371</v>
      </c>
      <c r="H99" s="13"/>
      <c r="I99" s="14">
        <v>3224571</v>
      </c>
      <c r="J99" s="13"/>
      <c r="K99" s="13">
        <v>2923654</v>
      </c>
      <c r="L99" s="13"/>
      <c r="M99" s="13">
        <v>3389173</v>
      </c>
      <c r="N99" s="1"/>
      <c r="O99" s="13">
        <v>3401890.2916000001</v>
      </c>
      <c r="P99" s="13"/>
      <c r="Q99" s="13">
        <v>3418908</v>
      </c>
      <c r="R99" s="13"/>
      <c r="S99" s="13">
        <v>3215955</v>
      </c>
      <c r="T99" s="13"/>
      <c r="U99" s="13">
        <v>3947562</v>
      </c>
      <c r="W99" s="13">
        <v>3703625</v>
      </c>
      <c r="X99" s="13"/>
      <c r="Y99" s="13">
        <v>3723233</v>
      </c>
      <c r="Z99" s="13"/>
      <c r="AA99" s="13">
        <v>3290721</v>
      </c>
      <c r="AB99" s="13"/>
      <c r="AC99" s="13">
        <v>5100536</v>
      </c>
      <c r="AE99" s="13">
        <v>5100566</v>
      </c>
      <c r="AF99" s="13"/>
      <c r="AG99" s="13">
        <v>5100566</v>
      </c>
      <c r="AH99" s="13"/>
      <c r="AI99" s="13"/>
      <c r="AJ99" s="13"/>
      <c r="AK99" s="13"/>
    </row>
    <row r="100" spans="2:37" x14ac:dyDescent="0.25">
      <c r="B100" s="20" t="s">
        <v>311</v>
      </c>
      <c r="C100" s="20" t="s">
        <v>268</v>
      </c>
      <c r="D100" s="1"/>
      <c r="E100" s="1"/>
      <c r="F100" s="1"/>
      <c r="G100" s="1">
        <v>175022</v>
      </c>
      <c r="H100" s="1"/>
      <c r="I100" s="6">
        <v>2214263</v>
      </c>
      <c r="J100" s="1"/>
      <c r="K100" s="1">
        <v>1730356</v>
      </c>
      <c r="L100" s="1"/>
      <c r="M100" s="1"/>
      <c r="N100" s="1"/>
      <c r="O100" s="1">
        <v>-281647.2916</v>
      </c>
      <c r="P100" s="1"/>
      <c r="Q100" s="1">
        <v>46643</v>
      </c>
      <c r="R100" s="1"/>
      <c r="S100" s="1">
        <v>536758</v>
      </c>
      <c r="T100" s="1"/>
      <c r="U100" s="1"/>
      <c r="W100" s="1">
        <v>90289</v>
      </c>
      <c r="X100" s="1"/>
      <c r="Y100" s="1">
        <v>480103</v>
      </c>
      <c r="Z100" s="1"/>
      <c r="AA100" s="1">
        <v>1202001</v>
      </c>
      <c r="AB100" s="1"/>
      <c r="AC100" s="1"/>
      <c r="AE100" s="1">
        <v>42025</v>
      </c>
      <c r="AF100" s="1"/>
      <c r="AG100" s="1">
        <v>515364</v>
      </c>
      <c r="AH100" s="1"/>
      <c r="AI100" s="1"/>
      <c r="AJ100" s="1"/>
      <c r="AK100" s="1"/>
    </row>
    <row r="101" spans="2:37" x14ac:dyDescent="0.25">
      <c r="B101" s="16" t="s">
        <v>26</v>
      </c>
      <c r="C101" s="16" t="s">
        <v>184</v>
      </c>
      <c r="D101" s="3"/>
      <c r="E101" s="26">
        <v>2246239</v>
      </c>
      <c r="G101" s="26">
        <v>2848304</v>
      </c>
      <c r="H101" s="17"/>
      <c r="I101" s="69">
        <v>1815884</v>
      </c>
      <c r="J101" s="17"/>
      <c r="K101" s="26">
        <v>4140853</v>
      </c>
      <c r="L101" s="17"/>
      <c r="M101" s="26">
        <v>4490978</v>
      </c>
      <c r="O101" s="26">
        <v>2887451</v>
      </c>
      <c r="P101" s="17"/>
      <c r="Q101" s="26">
        <v>3731905</v>
      </c>
      <c r="R101" s="17"/>
      <c r="S101" s="26">
        <v>3703305.3</v>
      </c>
      <c r="T101" s="17"/>
      <c r="U101" s="26">
        <v>3727342</v>
      </c>
      <c r="W101" s="26">
        <v>3572076</v>
      </c>
      <c r="X101" s="17"/>
      <c r="Y101" s="26">
        <v>3043868</v>
      </c>
      <c r="Z101" s="17"/>
      <c r="AA101" s="26">
        <v>3325768</v>
      </c>
      <c r="AB101" s="17"/>
      <c r="AC101" s="26">
        <v>2832278</v>
      </c>
      <c r="AE101" s="26">
        <v>3330154</v>
      </c>
      <c r="AF101" s="17"/>
      <c r="AG101" s="26">
        <v>4844839</v>
      </c>
      <c r="AH101" s="17"/>
      <c r="AI101" s="26"/>
      <c r="AJ101" s="17"/>
      <c r="AK101" s="26"/>
    </row>
    <row r="102" spans="2:37" x14ac:dyDescent="0.25">
      <c r="B102" s="74"/>
      <c r="C102" s="74"/>
      <c r="D102" s="1"/>
      <c r="E102" s="76"/>
      <c r="F102" s="1"/>
      <c r="G102" s="76"/>
      <c r="H102" s="75"/>
      <c r="I102" s="77"/>
      <c r="J102" s="75"/>
      <c r="K102" s="76"/>
      <c r="L102" s="75"/>
      <c r="M102" s="76"/>
      <c r="N102" s="1"/>
      <c r="O102" s="76"/>
      <c r="P102" s="75"/>
      <c r="Q102" s="76"/>
      <c r="R102" s="75"/>
      <c r="S102" s="76"/>
      <c r="T102" s="75"/>
      <c r="U102" s="76"/>
      <c r="W102" s="76"/>
      <c r="X102" s="75"/>
      <c r="Y102" s="76"/>
      <c r="Z102" s="75"/>
      <c r="AA102" s="76"/>
      <c r="AB102" s="75"/>
      <c r="AC102" s="76"/>
      <c r="AE102" s="76"/>
      <c r="AF102" s="75"/>
      <c r="AG102" s="76"/>
      <c r="AH102" s="75"/>
      <c r="AI102" s="76"/>
      <c r="AJ102" s="75"/>
      <c r="AK102" s="76"/>
    </row>
    <row r="103" spans="2:37" ht="24.75" x14ac:dyDescent="0.25">
      <c r="B103" s="7" t="s">
        <v>27</v>
      </c>
      <c r="C103" s="7" t="s">
        <v>185</v>
      </c>
      <c r="D103" s="34"/>
      <c r="E103" s="28">
        <f>SUM(E98:E101)</f>
        <v>13518375</v>
      </c>
      <c r="F103" s="34"/>
      <c r="G103" s="28">
        <v>13959050</v>
      </c>
      <c r="H103" s="34"/>
      <c r="I103" s="28">
        <f>SUM(I98:I101)</f>
        <v>14978071</v>
      </c>
      <c r="J103" s="34"/>
      <c r="K103" s="28">
        <f>SUM(K98:K101)</f>
        <v>16518216</v>
      </c>
      <c r="L103" s="34"/>
      <c r="M103" s="28">
        <f>SUM(M98:M101)</f>
        <v>15588504</v>
      </c>
      <c r="N103" s="34"/>
      <c r="O103" s="28">
        <v>13716047</v>
      </c>
      <c r="P103" s="34"/>
      <c r="Q103" s="28">
        <f>SUM(Q98:Q101)</f>
        <v>14905809</v>
      </c>
      <c r="R103" s="34"/>
      <c r="S103" s="28">
        <f>SUM(S98:S101)</f>
        <v>15164371.300000001</v>
      </c>
      <c r="T103" s="34"/>
      <c r="U103" s="28">
        <f>SUM(U98:U101)</f>
        <v>15383257</v>
      </c>
      <c r="W103" s="28">
        <v>15074343</v>
      </c>
      <c r="X103" s="34"/>
      <c r="Y103" s="28">
        <f>SUM(Y98:Y101)</f>
        <v>14955557</v>
      </c>
      <c r="Z103" s="34"/>
      <c r="AA103" s="28">
        <f>SUM(AA98:AA101)</f>
        <v>15526843</v>
      </c>
      <c r="AB103" s="34"/>
      <c r="AC103" s="28">
        <f>SUM(AC98:AC101)</f>
        <v>15641167</v>
      </c>
      <c r="AE103" s="28">
        <v>16181098</v>
      </c>
      <c r="AF103" s="34"/>
      <c r="AG103" s="28">
        <f>SUM(AG98:AG101)</f>
        <v>18169122</v>
      </c>
      <c r="AH103" s="34"/>
      <c r="AI103" s="28">
        <f>SUM(AI98:AI101)</f>
        <v>0</v>
      </c>
      <c r="AJ103" s="34"/>
      <c r="AK103" s="28">
        <f>SUM(AK98:AK101)</f>
        <v>0</v>
      </c>
    </row>
    <row r="104" spans="2:37" x14ac:dyDescent="0.25">
      <c r="B104" s="9"/>
      <c r="C104" s="9"/>
      <c r="D104" s="42"/>
      <c r="E104" s="40"/>
      <c r="F104" s="42"/>
      <c r="G104" s="40">
        <f>SUM(G98:G101)-G103</f>
        <v>0</v>
      </c>
      <c r="H104" s="41"/>
      <c r="I104" s="73"/>
      <c r="J104" s="41"/>
      <c r="K104" s="40"/>
      <c r="L104" s="41"/>
      <c r="M104" s="40"/>
      <c r="N104" s="42"/>
      <c r="O104" s="40">
        <f>SUM(O98:O101)-O103</f>
        <v>0</v>
      </c>
      <c r="P104" s="41"/>
      <c r="Q104" s="40"/>
      <c r="R104" s="41"/>
      <c r="S104" s="40"/>
      <c r="T104" s="41"/>
      <c r="U104" s="40"/>
      <c r="W104" s="40">
        <f>SUM(W98:W101)-W103</f>
        <v>0</v>
      </c>
      <c r="X104" s="41"/>
      <c r="Y104" s="40"/>
      <c r="Z104" s="41"/>
      <c r="AA104" s="40"/>
      <c r="AB104" s="41"/>
      <c r="AC104" s="40"/>
      <c r="AE104" s="40">
        <f>SUM(AE98:AE101)-AE103</f>
        <v>0</v>
      </c>
      <c r="AF104" s="41"/>
      <c r="AG104" s="40"/>
      <c r="AH104" s="41"/>
      <c r="AI104" s="40"/>
      <c r="AJ104" s="41"/>
      <c r="AK104" s="40"/>
    </row>
    <row r="105" spans="2:37" x14ac:dyDescent="0.25">
      <c r="B105" s="7" t="s">
        <v>28</v>
      </c>
      <c r="C105" s="7" t="s">
        <v>186</v>
      </c>
      <c r="D105" s="1"/>
      <c r="E105" s="28">
        <v>725931</v>
      </c>
      <c r="F105" s="42"/>
      <c r="G105" s="28">
        <v>816858</v>
      </c>
      <c r="H105" s="42"/>
      <c r="I105" s="70">
        <v>2023593</v>
      </c>
      <c r="J105" s="42"/>
      <c r="K105" s="28">
        <v>2277211</v>
      </c>
      <c r="L105" s="42"/>
      <c r="M105" s="28">
        <v>2307743</v>
      </c>
      <c r="N105" s="42"/>
      <c r="O105" s="28">
        <v>1935875</v>
      </c>
      <c r="P105" s="42"/>
      <c r="Q105" s="28">
        <v>2013134</v>
      </c>
      <c r="R105" s="42"/>
      <c r="S105" s="28">
        <v>2074872</v>
      </c>
      <c r="T105" s="42"/>
      <c r="U105" s="28">
        <v>2022318</v>
      </c>
      <c r="W105" s="28">
        <v>1957516</v>
      </c>
      <c r="X105" s="42"/>
      <c r="Y105" s="28">
        <v>1840603</v>
      </c>
      <c r="Z105" s="42"/>
      <c r="AA105" s="28">
        <v>1958425</v>
      </c>
      <c r="AB105" s="42"/>
      <c r="AC105" s="28">
        <v>1902904</v>
      </c>
      <c r="AE105" s="28">
        <v>1927617</v>
      </c>
      <c r="AF105" s="42"/>
      <c r="AG105" s="28">
        <v>2088740</v>
      </c>
      <c r="AH105" s="42"/>
      <c r="AI105" s="28"/>
      <c r="AJ105" s="42"/>
      <c r="AK105" s="28"/>
    </row>
    <row r="106" spans="2:37" x14ac:dyDescent="0.25">
      <c r="B106" s="9"/>
      <c r="C106" s="9"/>
      <c r="D106" s="42"/>
      <c r="E106" s="40"/>
      <c r="F106" s="42"/>
      <c r="G106" s="40"/>
      <c r="H106" s="41"/>
      <c r="I106" s="73"/>
      <c r="J106" s="41"/>
      <c r="K106" s="40"/>
      <c r="L106" s="41"/>
      <c r="M106" s="40"/>
      <c r="N106" s="42"/>
      <c r="O106" s="40"/>
      <c r="P106" s="41"/>
      <c r="Q106" s="40"/>
      <c r="R106" s="41"/>
      <c r="S106" s="40"/>
      <c r="T106" s="41"/>
      <c r="U106" s="40"/>
      <c r="W106" s="40"/>
      <c r="X106" s="41"/>
      <c r="Y106" s="40"/>
      <c r="Z106" s="41"/>
      <c r="AA106" s="40"/>
      <c r="AB106" s="41"/>
      <c r="AC106" s="40"/>
      <c r="AE106" s="40"/>
      <c r="AF106" s="41"/>
      <c r="AG106" s="40"/>
      <c r="AH106" s="41"/>
      <c r="AI106" s="40"/>
      <c r="AJ106" s="41"/>
      <c r="AK106" s="40"/>
    </row>
    <row r="107" spans="2:37" x14ac:dyDescent="0.25">
      <c r="B107" s="7" t="s">
        <v>64</v>
      </c>
      <c r="C107" s="7" t="s">
        <v>187</v>
      </c>
      <c r="D107" s="3"/>
      <c r="E107" s="28">
        <f>SUM(E103,E105)</f>
        <v>14244306</v>
      </c>
      <c r="G107" s="28">
        <f>SUM(G103,G105)</f>
        <v>14775908</v>
      </c>
      <c r="I107" s="28">
        <f>SUM(I103,I105)</f>
        <v>17001664</v>
      </c>
      <c r="K107" s="28">
        <f>SUM(K103,K105)</f>
        <v>18795427</v>
      </c>
      <c r="M107" s="28">
        <f>SUM(M103,M105)</f>
        <v>17896247</v>
      </c>
      <c r="O107" s="28">
        <f>SUM(O103,O105)</f>
        <v>15651922</v>
      </c>
      <c r="Q107" s="28">
        <f>SUM(Q103,Q105)</f>
        <v>16918943</v>
      </c>
      <c r="S107" s="28">
        <f>SUM(S103,S105)</f>
        <v>17239243.300000001</v>
      </c>
      <c r="U107" s="28">
        <f>SUM(U103,U105)</f>
        <v>17405575</v>
      </c>
      <c r="W107" s="28">
        <f>SUM(W103,W105)</f>
        <v>17031859</v>
      </c>
      <c r="Y107" s="28">
        <f>SUM(Y103,Y105)</f>
        <v>16796160</v>
      </c>
      <c r="AA107" s="28">
        <f>SUM(AA103,AA105)</f>
        <v>17485268</v>
      </c>
      <c r="AC107" s="28">
        <f>SUM(AC103,AC105)</f>
        <v>17544071</v>
      </c>
      <c r="AE107" s="28">
        <f>SUM(AE103,AE105)</f>
        <v>18108715</v>
      </c>
      <c r="AG107" s="28">
        <f>SUM(AG103,AG105)</f>
        <v>20257862</v>
      </c>
      <c r="AI107" s="28">
        <f>SUM(AI103,AI105)</f>
        <v>0</v>
      </c>
      <c r="AK107" s="28">
        <f>SUM(AK103,AK105)</f>
        <v>0</v>
      </c>
    </row>
    <row r="108" spans="2:37" x14ac:dyDescent="0.25">
      <c r="B108" s="9"/>
      <c r="C108" s="9"/>
      <c r="D108" s="3"/>
      <c r="E108" s="17"/>
      <c r="G108" s="17"/>
      <c r="H108" s="17"/>
      <c r="I108" s="14"/>
      <c r="J108" s="17"/>
      <c r="K108" s="17"/>
      <c r="L108" s="17"/>
      <c r="M108" s="17"/>
      <c r="O108" s="17"/>
      <c r="P108" s="17"/>
      <c r="Q108" s="17"/>
      <c r="R108" s="17"/>
      <c r="S108" s="17"/>
      <c r="T108" s="17"/>
      <c r="U108" s="17"/>
      <c r="W108" s="17"/>
      <c r="X108" s="17"/>
      <c r="Y108" s="17"/>
      <c r="Z108" s="17"/>
      <c r="AA108" s="17"/>
      <c r="AB108" s="17"/>
      <c r="AC108" s="17"/>
      <c r="AE108" s="17"/>
      <c r="AF108" s="17"/>
      <c r="AG108" s="17"/>
      <c r="AH108" s="17"/>
      <c r="AI108" s="17"/>
      <c r="AJ108" s="17"/>
      <c r="AK108" s="17"/>
    </row>
    <row r="109" spans="2:37" x14ac:dyDescent="0.25">
      <c r="B109" s="4"/>
      <c r="C109" s="4"/>
      <c r="D109" s="3"/>
    </row>
    <row r="110" spans="2:37" ht="15.75" thickBot="1" x14ac:dyDescent="0.3">
      <c r="B110" s="9" t="s">
        <v>65</v>
      </c>
      <c r="C110" s="9" t="s">
        <v>188</v>
      </c>
      <c r="D110" s="1"/>
      <c r="E110" s="44">
        <f>SUM(E95,E107)</f>
        <v>35452037</v>
      </c>
      <c r="F110" s="1"/>
      <c r="G110" s="44">
        <f>SUM(G95,G107)</f>
        <v>36695494</v>
      </c>
      <c r="H110" s="13"/>
      <c r="I110" s="44">
        <f>SUM(I95,I107)</f>
        <v>38837234</v>
      </c>
      <c r="J110" s="13"/>
      <c r="K110" s="44">
        <f>SUM(K95,K107)</f>
        <v>44044840</v>
      </c>
      <c r="L110" s="13"/>
      <c r="M110" s="44">
        <f>SUM(M95,M107)</f>
        <v>44640437</v>
      </c>
      <c r="N110" s="1"/>
      <c r="O110" s="44">
        <f>SUM(O95,O107)</f>
        <v>39202035</v>
      </c>
      <c r="P110" s="13"/>
      <c r="Q110" s="44">
        <f>SUM(Q95,Q107)</f>
        <v>42895000</v>
      </c>
      <c r="R110" s="13"/>
      <c r="S110" s="44">
        <f>SUM(S95,S107)</f>
        <v>42465849.299999997</v>
      </c>
      <c r="T110" s="13"/>
      <c r="U110" s="44">
        <f>SUM(U95,U107)</f>
        <v>42533209</v>
      </c>
      <c r="W110" s="44">
        <f>SUM(W95,W107)</f>
        <v>41460966</v>
      </c>
      <c r="X110" s="13"/>
      <c r="Y110" s="44">
        <f>SUM(Y95,Y107)</f>
        <v>39899293</v>
      </c>
      <c r="Z110" s="13"/>
      <c r="AA110" s="44">
        <f>SUM(AA95,AA107)</f>
        <v>42134066</v>
      </c>
      <c r="AB110" s="13"/>
      <c r="AC110" s="44">
        <f>SUM(AC95,AC107)</f>
        <v>43119487</v>
      </c>
      <c r="AE110" s="44">
        <f>SUM(AE95,AE107)</f>
        <v>43416438</v>
      </c>
      <c r="AF110" s="13"/>
      <c r="AG110" s="44">
        <f>SUM(AG95,AG107)</f>
        <v>48246327</v>
      </c>
      <c r="AH110" s="13"/>
      <c r="AI110" s="44">
        <f>SUM(AI95,AI107)</f>
        <v>0</v>
      </c>
      <c r="AJ110" s="13"/>
      <c r="AK110" s="44">
        <f>SUM(AK95,AK107)</f>
        <v>0</v>
      </c>
    </row>
    <row r="111" spans="2:37" ht="15.75" thickTop="1" x14ac:dyDescent="0.25">
      <c r="I111" s="3"/>
    </row>
  </sheetData>
  <dataConsolidate/>
  <mergeCells count="8">
    <mergeCell ref="AE8:AK8"/>
    <mergeCell ref="AE57:AK57"/>
    <mergeCell ref="W8:AC8"/>
    <mergeCell ref="W57:AC57"/>
    <mergeCell ref="G8:M8"/>
    <mergeCell ref="G57:M57"/>
    <mergeCell ref="O8:U8"/>
    <mergeCell ref="O57:U57"/>
  </mergeCells>
  <conditionalFormatting sqref="E12:E21 G12:G21 I12:I21 K12:K21 M12:M21 O12:O21 Q12:Q21 S12:S21 U12:U21 W12:W21 Y12:Y21 AA12:AA21 AC12:AC21 AE12:AE21 AG12:AG21 AI12:AI21 AK12:AK21 AA13:AC20 AJ13:AK20">
    <cfRule type="cellIs" dxfId="255" priority="732" operator="equal">
      <formula>0</formula>
    </cfRule>
  </conditionalFormatting>
  <conditionalFormatting sqref="E26">
    <cfRule type="cellIs" dxfId="254" priority="596" operator="equal">
      <formula>0</formula>
    </cfRule>
  </conditionalFormatting>
  <conditionalFormatting sqref="E32:E39">
    <cfRule type="cellIs" dxfId="253" priority="311" operator="equal">
      <formula>0</formula>
    </cfRule>
  </conditionalFormatting>
  <conditionalFormatting sqref="E41">
    <cfRule type="cellIs" dxfId="252" priority="731" operator="equal">
      <formula>0</formula>
    </cfRule>
  </conditionalFormatting>
  <conditionalFormatting sqref="E43:E44">
    <cfRule type="cellIs" dxfId="251" priority="779" operator="equal">
      <formula>0</formula>
    </cfRule>
  </conditionalFormatting>
  <conditionalFormatting sqref="E47:E49">
    <cfRule type="cellIs" dxfId="250" priority="791" operator="equal">
      <formula>0</formula>
    </cfRule>
  </conditionalFormatting>
  <conditionalFormatting sqref="E51">
    <cfRule type="cellIs" dxfId="249" priority="302" operator="equal">
      <formula>0</formula>
    </cfRule>
  </conditionalFormatting>
  <conditionalFormatting sqref="E61:E62 G61:G62 I61:I62 K61:K62 M61:M62 G82:G83 I82:I83 K82:K83 M82:M83">
    <cfRule type="cellIs" dxfId="248" priority="926" operator="equal">
      <formula>0</formula>
    </cfRule>
  </conditionalFormatting>
  <conditionalFormatting sqref="E65:E73">
    <cfRule type="cellIs" dxfId="247" priority="49" operator="equal">
      <formula>0</formula>
    </cfRule>
  </conditionalFormatting>
  <conditionalFormatting sqref="E75">
    <cfRule type="cellIs" dxfId="246" priority="32" operator="equal">
      <formula>0</formula>
    </cfRule>
  </conditionalFormatting>
  <conditionalFormatting sqref="E77">
    <cfRule type="cellIs" dxfId="245" priority="803" operator="equal">
      <formula>0</formula>
    </cfRule>
  </conditionalFormatting>
  <conditionalFormatting sqref="E82:E83">
    <cfRule type="cellIs" dxfId="244" priority="851" operator="equal">
      <formula>0</formula>
    </cfRule>
  </conditionalFormatting>
  <conditionalFormatting sqref="E85:E88">
    <cfRule type="cellIs" dxfId="243" priority="845" operator="equal">
      <formula>0</formula>
    </cfRule>
  </conditionalFormatting>
  <conditionalFormatting sqref="E91:E95">
    <cfRule type="cellIs" dxfId="242" priority="349" operator="equal">
      <formula>0</formula>
    </cfRule>
  </conditionalFormatting>
  <conditionalFormatting sqref="E98">
    <cfRule type="cellIs" dxfId="241" priority="785" operator="equal">
      <formula>0</formula>
    </cfRule>
  </conditionalFormatting>
  <conditionalFormatting sqref="E102:E107">
    <cfRule type="cellIs" dxfId="240" priority="335" operator="equal">
      <formula>0</formula>
    </cfRule>
  </conditionalFormatting>
  <conditionalFormatting sqref="G26">
    <cfRule type="cellIs" dxfId="239" priority="601" operator="equal">
      <formula>0</formula>
    </cfRule>
  </conditionalFormatting>
  <conditionalFormatting sqref="G32:G39">
    <cfRule type="cellIs" dxfId="238" priority="307" operator="equal">
      <formula>0</formula>
    </cfRule>
  </conditionalFormatting>
  <conditionalFormatting sqref="G41">
    <cfRule type="cellIs" dxfId="237" priority="631" operator="equal">
      <formula>0</formula>
    </cfRule>
  </conditionalFormatting>
  <conditionalFormatting sqref="G43:G44">
    <cfRule type="cellIs" dxfId="236" priority="386" operator="equal">
      <formula>0</formula>
    </cfRule>
  </conditionalFormatting>
  <conditionalFormatting sqref="G47:G49">
    <cfRule type="cellIs" dxfId="235" priority="616" operator="equal">
      <formula>0</formula>
    </cfRule>
  </conditionalFormatting>
  <conditionalFormatting sqref="G51">
    <cfRule type="cellIs" dxfId="234" priority="301" operator="equal">
      <formula>0</formula>
    </cfRule>
  </conditionalFormatting>
  <conditionalFormatting sqref="G65:G73">
    <cfRule type="cellIs" dxfId="233" priority="48" operator="equal">
      <formula>0</formula>
    </cfRule>
  </conditionalFormatting>
  <conditionalFormatting sqref="G75">
    <cfRule type="cellIs" dxfId="232" priority="31" operator="equal">
      <formula>0</formula>
    </cfRule>
  </conditionalFormatting>
  <conditionalFormatting sqref="G77">
    <cfRule type="cellIs" dxfId="231" priority="619" operator="equal">
      <formula>0</formula>
    </cfRule>
  </conditionalFormatting>
  <conditionalFormatting sqref="G85:G88">
    <cfRule type="cellIs" dxfId="230" priority="632" operator="equal">
      <formula>0</formula>
    </cfRule>
  </conditionalFormatting>
  <conditionalFormatting sqref="G91:G95">
    <cfRule type="cellIs" dxfId="229" priority="350" operator="equal">
      <formula>0</formula>
    </cfRule>
  </conditionalFormatting>
  <conditionalFormatting sqref="G98">
    <cfRule type="cellIs" dxfId="228" priority="627" operator="equal">
      <formula>0</formula>
    </cfRule>
  </conditionalFormatting>
  <conditionalFormatting sqref="G102:G107">
    <cfRule type="cellIs" dxfId="227" priority="337" operator="equal">
      <formula>0</formula>
    </cfRule>
  </conditionalFormatting>
  <conditionalFormatting sqref="I26">
    <cfRule type="cellIs" dxfId="226" priority="645" operator="equal">
      <formula>0</formula>
    </cfRule>
  </conditionalFormatting>
  <conditionalFormatting sqref="I32:I39">
    <cfRule type="cellIs" dxfId="225" priority="308" operator="equal">
      <formula>0</formula>
    </cfRule>
  </conditionalFormatting>
  <conditionalFormatting sqref="I41">
    <cfRule type="cellIs" dxfId="224" priority="675" operator="equal">
      <formula>0</formula>
    </cfRule>
  </conditionalFormatting>
  <conditionalFormatting sqref="I43:I44">
    <cfRule type="cellIs" dxfId="223" priority="385" operator="equal">
      <formula>0</formula>
    </cfRule>
  </conditionalFormatting>
  <conditionalFormatting sqref="I47:I49">
    <cfRule type="cellIs" dxfId="222" priority="660" operator="equal">
      <formula>0</formula>
    </cfRule>
  </conditionalFormatting>
  <conditionalFormatting sqref="I51">
    <cfRule type="cellIs" dxfId="221" priority="300" operator="equal">
      <formula>0</formula>
    </cfRule>
  </conditionalFormatting>
  <conditionalFormatting sqref="I65:I73">
    <cfRule type="cellIs" dxfId="220" priority="47" operator="equal">
      <formula>0</formula>
    </cfRule>
  </conditionalFormatting>
  <conditionalFormatting sqref="I75">
    <cfRule type="cellIs" dxfId="219" priority="30" operator="equal">
      <formula>0</formula>
    </cfRule>
  </conditionalFormatting>
  <conditionalFormatting sqref="I77">
    <cfRule type="cellIs" dxfId="218" priority="663" operator="equal">
      <formula>0</formula>
    </cfRule>
  </conditionalFormatting>
  <conditionalFormatting sqref="I85:I88">
    <cfRule type="cellIs" dxfId="217" priority="676" operator="equal">
      <formula>0</formula>
    </cfRule>
  </conditionalFormatting>
  <conditionalFormatting sqref="I91:I95">
    <cfRule type="cellIs" dxfId="216" priority="351" operator="equal">
      <formula>0</formula>
    </cfRule>
  </conditionalFormatting>
  <conditionalFormatting sqref="I98">
    <cfRule type="cellIs" dxfId="215" priority="671" operator="equal">
      <formula>0</formula>
    </cfRule>
  </conditionalFormatting>
  <conditionalFormatting sqref="I102:I107">
    <cfRule type="cellIs" dxfId="214" priority="338" operator="equal">
      <formula>0</formula>
    </cfRule>
  </conditionalFormatting>
  <conditionalFormatting sqref="K26">
    <cfRule type="cellIs" dxfId="213" priority="689" operator="equal">
      <formula>0</formula>
    </cfRule>
  </conditionalFormatting>
  <conditionalFormatting sqref="K32:K39">
    <cfRule type="cellIs" dxfId="212" priority="309" operator="equal">
      <formula>0</formula>
    </cfRule>
  </conditionalFormatting>
  <conditionalFormatting sqref="K41">
    <cfRule type="cellIs" dxfId="211" priority="719" operator="equal">
      <formula>0</formula>
    </cfRule>
  </conditionalFormatting>
  <conditionalFormatting sqref="K43:K44">
    <cfRule type="cellIs" dxfId="210" priority="384" operator="equal">
      <formula>0</formula>
    </cfRule>
  </conditionalFormatting>
  <conditionalFormatting sqref="K47:K49">
    <cfRule type="cellIs" dxfId="209" priority="704" operator="equal">
      <formula>0</formula>
    </cfRule>
  </conditionalFormatting>
  <conditionalFormatting sqref="K51">
    <cfRule type="cellIs" dxfId="208" priority="299" operator="equal">
      <formula>0</formula>
    </cfRule>
  </conditionalFormatting>
  <conditionalFormatting sqref="K65:K73">
    <cfRule type="cellIs" dxfId="207" priority="46" operator="equal">
      <formula>0</formula>
    </cfRule>
  </conditionalFormatting>
  <conditionalFormatting sqref="K75">
    <cfRule type="cellIs" dxfId="206" priority="29" operator="equal">
      <formula>0</formula>
    </cfRule>
  </conditionalFormatting>
  <conditionalFormatting sqref="K77">
    <cfRule type="cellIs" dxfId="205" priority="707" operator="equal">
      <formula>0</formula>
    </cfRule>
  </conditionalFormatting>
  <conditionalFormatting sqref="K85:K88">
    <cfRule type="cellIs" dxfId="204" priority="720" operator="equal">
      <formula>0</formula>
    </cfRule>
  </conditionalFormatting>
  <conditionalFormatting sqref="K91:K95">
    <cfRule type="cellIs" dxfId="203" priority="352" operator="equal">
      <formula>0</formula>
    </cfRule>
  </conditionalFormatting>
  <conditionalFormatting sqref="K98">
    <cfRule type="cellIs" dxfId="202" priority="715" operator="equal">
      <formula>0</formula>
    </cfRule>
  </conditionalFormatting>
  <conditionalFormatting sqref="K102:K107">
    <cfRule type="cellIs" dxfId="201" priority="339" operator="equal">
      <formula>0</formula>
    </cfRule>
  </conditionalFormatting>
  <conditionalFormatting sqref="M26">
    <cfRule type="cellIs" dxfId="200" priority="750" operator="equal">
      <formula>0</formula>
    </cfRule>
  </conditionalFormatting>
  <conditionalFormatting sqref="M32:M39">
    <cfRule type="cellIs" dxfId="199" priority="312" operator="equal">
      <formula>0</formula>
    </cfRule>
  </conditionalFormatting>
  <conditionalFormatting sqref="M41">
    <cfRule type="cellIs" dxfId="198" priority="886" operator="equal">
      <formula>0</formula>
    </cfRule>
  </conditionalFormatting>
  <conditionalFormatting sqref="M43:M44">
    <cfRule type="cellIs" dxfId="197" priority="383" operator="equal">
      <formula>0</formula>
    </cfRule>
  </conditionalFormatting>
  <conditionalFormatting sqref="M47:M49">
    <cfRule type="cellIs" dxfId="196" priority="794" operator="equal">
      <formula>0</formula>
    </cfRule>
  </conditionalFormatting>
  <conditionalFormatting sqref="M51">
    <cfRule type="cellIs" dxfId="195" priority="298" operator="equal">
      <formula>0</formula>
    </cfRule>
  </conditionalFormatting>
  <conditionalFormatting sqref="M65:M73">
    <cfRule type="cellIs" dxfId="194" priority="45" operator="equal">
      <formula>0</formula>
    </cfRule>
  </conditionalFormatting>
  <conditionalFormatting sqref="M75">
    <cfRule type="cellIs" dxfId="193" priority="28" operator="equal">
      <formula>0</formula>
    </cfRule>
  </conditionalFormatting>
  <conditionalFormatting sqref="M77">
    <cfRule type="cellIs" dxfId="192" priority="806" operator="equal">
      <formula>0</formula>
    </cfRule>
  </conditionalFormatting>
  <conditionalFormatting sqref="M85:M88">
    <cfRule type="cellIs" dxfId="191" priority="902" operator="equal">
      <formula>0</formula>
    </cfRule>
  </conditionalFormatting>
  <conditionalFormatting sqref="M91:M95">
    <cfRule type="cellIs" dxfId="190" priority="353" operator="equal">
      <formula>0</formula>
    </cfRule>
  </conditionalFormatting>
  <conditionalFormatting sqref="M98">
    <cfRule type="cellIs" dxfId="189" priority="835" operator="equal">
      <formula>0</formula>
    </cfRule>
  </conditionalFormatting>
  <conditionalFormatting sqref="M102:M107">
    <cfRule type="cellIs" dxfId="188" priority="341" operator="equal">
      <formula>0</formula>
    </cfRule>
  </conditionalFormatting>
  <conditionalFormatting sqref="O26">
    <cfRule type="cellIs" dxfId="187" priority="425" operator="equal">
      <formula>0</formula>
    </cfRule>
  </conditionalFormatting>
  <conditionalFormatting sqref="O32:O39">
    <cfRule type="cellIs" dxfId="186" priority="303" operator="equal">
      <formula>0</formula>
    </cfRule>
  </conditionalFormatting>
  <conditionalFormatting sqref="O41">
    <cfRule type="cellIs" dxfId="185" priority="446" operator="equal">
      <formula>0</formula>
    </cfRule>
  </conditionalFormatting>
  <conditionalFormatting sqref="O43:O44">
    <cfRule type="cellIs" dxfId="184" priority="382" operator="equal">
      <formula>0</formula>
    </cfRule>
  </conditionalFormatting>
  <conditionalFormatting sqref="O47:O49">
    <cfRule type="cellIs" dxfId="183" priority="436" operator="equal">
      <formula>0</formula>
    </cfRule>
  </conditionalFormatting>
  <conditionalFormatting sqref="O51">
    <cfRule type="cellIs" dxfId="182" priority="297" operator="equal">
      <formula>0</formula>
    </cfRule>
  </conditionalFormatting>
  <conditionalFormatting sqref="O61:O62 Q61:Q62 S61:S62 U61:U62 O82:O83 Q82:Q83 S82:S83 U82:U83">
    <cfRule type="cellIs" dxfId="181" priority="561" operator="equal">
      <formula>0</formula>
    </cfRule>
  </conditionalFormatting>
  <conditionalFormatting sqref="O65:O73">
    <cfRule type="cellIs" dxfId="180" priority="44" operator="equal">
      <formula>0</formula>
    </cfRule>
  </conditionalFormatting>
  <conditionalFormatting sqref="O75">
    <cfRule type="cellIs" dxfId="179" priority="27" operator="equal">
      <formula>0</formula>
    </cfRule>
  </conditionalFormatting>
  <conditionalFormatting sqref="O77">
    <cfRule type="cellIs" dxfId="178" priority="438" operator="equal">
      <formula>0</formula>
    </cfRule>
  </conditionalFormatting>
  <conditionalFormatting sqref="O85:O88">
    <cfRule type="cellIs" dxfId="177" priority="447" operator="equal">
      <formula>0</formula>
    </cfRule>
  </conditionalFormatting>
  <conditionalFormatting sqref="O91:O95">
    <cfRule type="cellIs" dxfId="176" priority="354" operator="equal">
      <formula>0</formula>
    </cfRule>
  </conditionalFormatting>
  <conditionalFormatting sqref="O98">
    <cfRule type="cellIs" dxfId="175" priority="443" operator="equal">
      <formula>0</formula>
    </cfRule>
  </conditionalFormatting>
  <conditionalFormatting sqref="O102:O107">
    <cfRule type="cellIs" dxfId="174" priority="336" operator="equal">
      <formula>0</formula>
    </cfRule>
  </conditionalFormatting>
  <conditionalFormatting sqref="Q26">
    <cfRule type="cellIs" dxfId="173" priority="460" operator="equal">
      <formula>0</formula>
    </cfRule>
  </conditionalFormatting>
  <conditionalFormatting sqref="Q32:Q39">
    <cfRule type="cellIs" dxfId="172" priority="304" operator="equal">
      <formula>0</formula>
    </cfRule>
  </conditionalFormatting>
  <conditionalFormatting sqref="Q41">
    <cfRule type="cellIs" dxfId="171" priority="481" operator="equal">
      <formula>0</formula>
    </cfRule>
  </conditionalFormatting>
  <conditionalFormatting sqref="Q43:Q44">
    <cfRule type="cellIs" dxfId="170" priority="381" operator="equal">
      <formula>0</formula>
    </cfRule>
  </conditionalFormatting>
  <conditionalFormatting sqref="Q47:Q49">
    <cfRule type="cellIs" dxfId="169" priority="471" operator="equal">
      <formula>0</formula>
    </cfRule>
  </conditionalFormatting>
  <conditionalFormatting sqref="Q51">
    <cfRule type="cellIs" dxfId="168" priority="296" operator="equal">
      <formula>0</formula>
    </cfRule>
  </conditionalFormatting>
  <conditionalFormatting sqref="Q65:Q73">
    <cfRule type="cellIs" dxfId="167" priority="43" operator="equal">
      <formula>0</formula>
    </cfRule>
  </conditionalFormatting>
  <conditionalFormatting sqref="Q75">
    <cfRule type="cellIs" dxfId="166" priority="26" operator="equal">
      <formula>0</formula>
    </cfRule>
  </conditionalFormatting>
  <conditionalFormatting sqref="Q77">
    <cfRule type="cellIs" dxfId="165" priority="473" operator="equal">
      <formula>0</formula>
    </cfRule>
  </conditionalFormatting>
  <conditionalFormatting sqref="Q85:Q88">
    <cfRule type="cellIs" dxfId="164" priority="482" operator="equal">
      <formula>0</formula>
    </cfRule>
  </conditionalFormatting>
  <conditionalFormatting sqref="Q91:Q95">
    <cfRule type="cellIs" dxfId="163" priority="406" operator="equal">
      <formula>0</formula>
    </cfRule>
  </conditionalFormatting>
  <conditionalFormatting sqref="Q98">
    <cfRule type="cellIs" dxfId="162" priority="478" operator="equal">
      <formula>0</formula>
    </cfRule>
  </conditionalFormatting>
  <conditionalFormatting sqref="Q102:Q107">
    <cfRule type="cellIs" dxfId="161" priority="416" operator="equal">
      <formula>0</formula>
    </cfRule>
  </conditionalFormatting>
  <conditionalFormatting sqref="S26">
    <cfRule type="cellIs" dxfId="160" priority="495" operator="equal">
      <formula>0</formula>
    </cfRule>
  </conditionalFormatting>
  <conditionalFormatting sqref="S32:S39">
    <cfRule type="cellIs" dxfId="159" priority="305" operator="equal">
      <formula>0</formula>
    </cfRule>
  </conditionalFormatting>
  <conditionalFormatting sqref="S41">
    <cfRule type="cellIs" dxfId="158" priority="516" operator="equal">
      <formula>0</formula>
    </cfRule>
  </conditionalFormatting>
  <conditionalFormatting sqref="S43:S44">
    <cfRule type="cellIs" dxfId="157" priority="380" operator="equal">
      <formula>0</formula>
    </cfRule>
  </conditionalFormatting>
  <conditionalFormatting sqref="S47:S49">
    <cfRule type="cellIs" dxfId="156" priority="506" operator="equal">
      <formula>0</formula>
    </cfRule>
  </conditionalFormatting>
  <conditionalFormatting sqref="S51">
    <cfRule type="cellIs" dxfId="155" priority="295" operator="equal">
      <formula>0</formula>
    </cfRule>
  </conditionalFormatting>
  <conditionalFormatting sqref="S65:S73">
    <cfRule type="cellIs" dxfId="154" priority="42" operator="equal">
      <formula>0</formula>
    </cfRule>
  </conditionalFormatting>
  <conditionalFormatting sqref="S75">
    <cfRule type="cellIs" dxfId="153" priority="25" operator="equal">
      <formula>0</formula>
    </cfRule>
  </conditionalFormatting>
  <conditionalFormatting sqref="S77">
    <cfRule type="cellIs" dxfId="152" priority="508" operator="equal">
      <formula>0</formula>
    </cfRule>
  </conditionalFormatting>
  <conditionalFormatting sqref="S85:S88">
    <cfRule type="cellIs" dxfId="151" priority="517" operator="equal">
      <formula>0</formula>
    </cfRule>
  </conditionalFormatting>
  <conditionalFormatting sqref="S91:S95">
    <cfRule type="cellIs" dxfId="150" priority="332" operator="equal">
      <formula>0</formula>
    </cfRule>
  </conditionalFormatting>
  <conditionalFormatting sqref="S98">
    <cfRule type="cellIs" dxfId="149" priority="513" operator="equal">
      <formula>0</formula>
    </cfRule>
  </conditionalFormatting>
  <conditionalFormatting sqref="S102:S107">
    <cfRule type="cellIs" dxfId="148" priority="324" operator="equal">
      <formula>0</formula>
    </cfRule>
  </conditionalFormatting>
  <conditionalFormatting sqref="U26">
    <cfRule type="cellIs" dxfId="147" priority="530" operator="equal">
      <formula>0</formula>
    </cfRule>
  </conditionalFormatting>
  <conditionalFormatting sqref="U32:U39">
    <cfRule type="cellIs" dxfId="146" priority="306" operator="equal">
      <formula>0</formula>
    </cfRule>
  </conditionalFormatting>
  <conditionalFormatting sqref="U41">
    <cfRule type="cellIs" dxfId="145" priority="550" operator="equal">
      <formula>0</formula>
    </cfRule>
  </conditionalFormatting>
  <conditionalFormatting sqref="U43:U44">
    <cfRule type="cellIs" dxfId="144" priority="379" operator="equal">
      <formula>0</formula>
    </cfRule>
  </conditionalFormatting>
  <conditionalFormatting sqref="U47:U49">
    <cfRule type="cellIs" dxfId="143" priority="330" operator="equal">
      <formula>0</formula>
    </cfRule>
  </conditionalFormatting>
  <conditionalFormatting sqref="U51">
    <cfRule type="cellIs" dxfId="142" priority="329" operator="equal">
      <formula>0</formula>
    </cfRule>
  </conditionalFormatting>
  <conditionalFormatting sqref="U65:U73">
    <cfRule type="cellIs" dxfId="141" priority="50" operator="equal">
      <formula>0</formula>
    </cfRule>
  </conditionalFormatting>
  <conditionalFormatting sqref="U75">
    <cfRule type="cellIs" dxfId="140" priority="33" operator="equal">
      <formula>0</formula>
    </cfRule>
  </conditionalFormatting>
  <conditionalFormatting sqref="U77">
    <cfRule type="cellIs" dxfId="139" priority="542" operator="equal">
      <formula>0</formula>
    </cfRule>
  </conditionalFormatting>
  <conditionalFormatting sqref="U85:U88">
    <cfRule type="cellIs" dxfId="138" priority="551" operator="equal">
      <formula>0</formula>
    </cfRule>
  </conditionalFormatting>
  <conditionalFormatting sqref="U91:U95">
    <cfRule type="cellIs" dxfId="137" priority="326" operator="equal">
      <formula>0</formula>
    </cfRule>
  </conditionalFormatting>
  <conditionalFormatting sqref="U98">
    <cfRule type="cellIs" dxfId="136" priority="547" operator="equal">
      <formula>0</formula>
    </cfRule>
  </conditionalFormatting>
  <conditionalFormatting sqref="U102:U107">
    <cfRule type="cellIs" dxfId="135" priority="323" operator="equal">
      <formula>0</formula>
    </cfRule>
  </conditionalFormatting>
  <conditionalFormatting sqref="W26">
    <cfRule type="cellIs" dxfId="134" priority="185" operator="equal">
      <formula>0</formula>
    </cfRule>
  </conditionalFormatting>
  <conditionalFormatting sqref="W32:W39">
    <cfRule type="cellIs" dxfId="133" priority="137" operator="equal">
      <formula>0</formula>
    </cfRule>
  </conditionalFormatting>
  <conditionalFormatting sqref="W41">
    <cfRule type="cellIs" dxfId="132" priority="205" operator="equal">
      <formula>0</formula>
    </cfRule>
  </conditionalFormatting>
  <conditionalFormatting sqref="W43:W44">
    <cfRule type="cellIs" dxfId="131" priority="171" operator="equal">
      <formula>0</formula>
    </cfRule>
  </conditionalFormatting>
  <conditionalFormatting sqref="W47:W49">
    <cfRule type="cellIs" dxfId="130" priority="195" operator="equal">
      <formula>0</formula>
    </cfRule>
  </conditionalFormatting>
  <conditionalFormatting sqref="W51">
    <cfRule type="cellIs" dxfId="129" priority="136" operator="equal">
      <formula>0</formula>
    </cfRule>
  </conditionalFormatting>
  <conditionalFormatting sqref="W61:W62 AA61:AA62 AC61:AC62 W82:W83 AA82:AA83 AC82:AC83">
    <cfRule type="cellIs" dxfId="128" priority="294" operator="equal">
      <formula>0</formula>
    </cfRule>
  </conditionalFormatting>
  <conditionalFormatting sqref="W65:W73">
    <cfRule type="cellIs" dxfId="127" priority="40" operator="equal">
      <formula>0</formula>
    </cfRule>
  </conditionalFormatting>
  <conditionalFormatting sqref="W75">
    <cfRule type="cellIs" dxfId="126" priority="23" operator="equal">
      <formula>0</formula>
    </cfRule>
  </conditionalFormatting>
  <conditionalFormatting sqref="W77">
    <cfRule type="cellIs" dxfId="125" priority="197" operator="equal">
      <formula>0</formula>
    </cfRule>
  </conditionalFormatting>
  <conditionalFormatting sqref="W85:W88">
    <cfRule type="cellIs" dxfId="124" priority="206" operator="equal">
      <formula>0</formula>
    </cfRule>
  </conditionalFormatting>
  <conditionalFormatting sqref="W91:W95">
    <cfRule type="cellIs" dxfId="123" priority="158" operator="equal">
      <formula>0</formula>
    </cfRule>
  </conditionalFormatting>
  <conditionalFormatting sqref="W98">
    <cfRule type="cellIs" dxfId="122" priority="202" operator="equal">
      <formula>0</formula>
    </cfRule>
  </conditionalFormatting>
  <conditionalFormatting sqref="W102:W107">
    <cfRule type="cellIs" dxfId="121" priority="157" operator="equal">
      <formula>0</formula>
    </cfRule>
  </conditionalFormatting>
  <conditionalFormatting sqref="Y26">
    <cfRule type="cellIs" dxfId="120" priority="132" operator="equal">
      <formula>0</formula>
    </cfRule>
  </conditionalFormatting>
  <conditionalFormatting sqref="Y32:Y39">
    <cfRule type="cellIs" dxfId="119" priority="130" operator="equal">
      <formula>0</formula>
    </cfRule>
  </conditionalFormatting>
  <conditionalFormatting sqref="Y41">
    <cfRule type="cellIs" dxfId="118" priority="131" operator="equal">
      <formula>0</formula>
    </cfRule>
  </conditionalFormatting>
  <conditionalFormatting sqref="Y43:Y44">
    <cfRule type="cellIs" dxfId="117" priority="170" operator="equal">
      <formula>0</formula>
    </cfRule>
  </conditionalFormatting>
  <conditionalFormatting sqref="Y47:Y49">
    <cfRule type="cellIs" dxfId="116" priority="129" operator="equal">
      <formula>0</formula>
    </cfRule>
  </conditionalFormatting>
  <conditionalFormatting sqref="Y51">
    <cfRule type="cellIs" dxfId="115" priority="135" operator="equal">
      <formula>0</formula>
    </cfRule>
  </conditionalFormatting>
  <conditionalFormatting sqref="Y61:Y62">
    <cfRule type="cellIs" dxfId="114" priority="128" operator="equal">
      <formula>0</formula>
    </cfRule>
  </conditionalFormatting>
  <conditionalFormatting sqref="Y65:Y73">
    <cfRule type="cellIs" dxfId="113" priority="39" operator="equal">
      <formula>0</formula>
    </cfRule>
  </conditionalFormatting>
  <conditionalFormatting sqref="Y75">
    <cfRule type="cellIs" dxfId="112" priority="22" operator="equal">
      <formula>0</formula>
    </cfRule>
  </conditionalFormatting>
  <conditionalFormatting sqref="Y77">
    <cfRule type="cellIs" dxfId="111" priority="220" operator="equal">
      <formula>0</formula>
    </cfRule>
  </conditionalFormatting>
  <conditionalFormatting sqref="Y82:Y83">
    <cfRule type="cellIs" dxfId="110" priority="126" operator="equal">
      <formula>0</formula>
    </cfRule>
  </conditionalFormatting>
  <conditionalFormatting sqref="Y85:Y88">
    <cfRule type="cellIs" dxfId="109" priority="125" operator="equal">
      <formula>0</formula>
    </cfRule>
  </conditionalFormatting>
  <conditionalFormatting sqref="Y91:Y95">
    <cfRule type="cellIs" dxfId="108" priority="124" operator="equal">
      <formula>0</formula>
    </cfRule>
  </conditionalFormatting>
  <conditionalFormatting sqref="Y98">
    <cfRule type="cellIs" dxfId="107" priority="123" operator="equal">
      <formula>0</formula>
    </cfRule>
  </conditionalFormatting>
  <conditionalFormatting sqref="Y102:Y107">
    <cfRule type="cellIs" dxfId="106" priority="122" operator="equal">
      <formula>0</formula>
    </cfRule>
  </conditionalFormatting>
  <conditionalFormatting sqref="AA26">
    <cfRule type="cellIs" dxfId="105" priority="238" operator="equal">
      <formula>0</formula>
    </cfRule>
  </conditionalFormatting>
  <conditionalFormatting sqref="AA32:AA39">
    <cfRule type="cellIs" dxfId="104" priority="139" operator="equal">
      <formula>0</formula>
    </cfRule>
  </conditionalFormatting>
  <conditionalFormatting sqref="AA41">
    <cfRule type="cellIs" dxfId="103" priority="258" operator="equal">
      <formula>0</formula>
    </cfRule>
  </conditionalFormatting>
  <conditionalFormatting sqref="AA43:AA44">
    <cfRule type="cellIs" dxfId="102" priority="169" operator="equal">
      <formula>0</formula>
    </cfRule>
  </conditionalFormatting>
  <conditionalFormatting sqref="AA47:AA49">
    <cfRule type="cellIs" dxfId="101" priority="248" operator="equal">
      <formula>0</formula>
    </cfRule>
  </conditionalFormatting>
  <conditionalFormatting sqref="AA51">
    <cfRule type="cellIs" dxfId="100" priority="134" operator="equal">
      <formula>0</formula>
    </cfRule>
  </conditionalFormatting>
  <conditionalFormatting sqref="AA65:AA73">
    <cfRule type="cellIs" dxfId="99" priority="38" operator="equal">
      <formula>0</formula>
    </cfRule>
  </conditionalFormatting>
  <conditionalFormatting sqref="AA75">
    <cfRule type="cellIs" dxfId="98" priority="21" operator="equal">
      <formula>0</formula>
    </cfRule>
  </conditionalFormatting>
  <conditionalFormatting sqref="AA77">
    <cfRule type="cellIs" dxfId="97" priority="250" operator="equal">
      <formula>0</formula>
    </cfRule>
  </conditionalFormatting>
  <conditionalFormatting sqref="AA85:AA88">
    <cfRule type="cellIs" dxfId="96" priority="259" operator="equal">
      <formula>0</formula>
    </cfRule>
  </conditionalFormatting>
  <conditionalFormatting sqref="AA91:AA95">
    <cfRule type="cellIs" dxfId="95" priority="154" operator="equal">
      <formula>0</formula>
    </cfRule>
  </conditionalFormatting>
  <conditionalFormatting sqref="AA98">
    <cfRule type="cellIs" dxfId="94" priority="255" operator="equal">
      <formula>0</formula>
    </cfRule>
  </conditionalFormatting>
  <conditionalFormatting sqref="AA102:AA107">
    <cfRule type="cellIs" dxfId="93" priority="146" operator="equal">
      <formula>0</formula>
    </cfRule>
  </conditionalFormatting>
  <conditionalFormatting sqref="AA67:AC67">
    <cfRule type="cellIs" dxfId="92" priority="256" operator="equal">
      <formula>0</formula>
    </cfRule>
  </conditionalFormatting>
  <conditionalFormatting sqref="AC26">
    <cfRule type="cellIs" dxfId="91" priority="268" operator="equal">
      <formula>0</formula>
    </cfRule>
  </conditionalFormatting>
  <conditionalFormatting sqref="AC32:AC39">
    <cfRule type="cellIs" dxfId="90" priority="140" operator="equal">
      <formula>0</formula>
    </cfRule>
  </conditionalFormatting>
  <conditionalFormatting sqref="AC41">
    <cfRule type="cellIs" dxfId="89" priority="286" operator="equal">
      <formula>0</formula>
    </cfRule>
  </conditionalFormatting>
  <conditionalFormatting sqref="AC43:AC44">
    <cfRule type="cellIs" dxfId="88" priority="168" operator="equal">
      <formula>0</formula>
    </cfRule>
  </conditionalFormatting>
  <conditionalFormatting sqref="AC47:AC49">
    <cfRule type="cellIs" dxfId="87" priority="152" operator="equal">
      <formula>0</formula>
    </cfRule>
  </conditionalFormatting>
  <conditionalFormatting sqref="AC51">
    <cfRule type="cellIs" dxfId="86" priority="151" operator="equal">
      <formula>0</formula>
    </cfRule>
  </conditionalFormatting>
  <conditionalFormatting sqref="AC65:AC73">
    <cfRule type="cellIs" dxfId="85" priority="41" operator="equal">
      <formula>0</formula>
    </cfRule>
  </conditionalFormatting>
  <conditionalFormatting sqref="AC75">
    <cfRule type="cellIs" dxfId="84" priority="24" operator="equal">
      <formula>0</formula>
    </cfRule>
  </conditionalFormatting>
  <conditionalFormatting sqref="AC77">
    <cfRule type="cellIs" dxfId="83" priority="278" operator="equal">
      <formula>0</formula>
    </cfRule>
  </conditionalFormatting>
  <conditionalFormatting sqref="AC85:AC88">
    <cfRule type="cellIs" dxfId="82" priority="287" operator="equal">
      <formula>0</formula>
    </cfRule>
  </conditionalFormatting>
  <conditionalFormatting sqref="AC91:AC95">
    <cfRule type="cellIs" dxfId="81" priority="148" operator="equal">
      <formula>0</formula>
    </cfRule>
  </conditionalFormatting>
  <conditionalFormatting sqref="AC98">
    <cfRule type="cellIs" dxfId="80" priority="283" operator="equal">
      <formula>0</formula>
    </cfRule>
  </conditionalFormatting>
  <conditionalFormatting sqref="AC102:AC107">
    <cfRule type="cellIs" dxfId="79" priority="145" operator="equal">
      <formula>0</formula>
    </cfRule>
  </conditionalFormatting>
  <conditionalFormatting sqref="AE26">
    <cfRule type="cellIs" dxfId="78" priority="83" operator="equal">
      <formula>0</formula>
    </cfRule>
  </conditionalFormatting>
  <conditionalFormatting sqref="AE32:AE39">
    <cfRule type="cellIs" dxfId="77" priority="66" operator="equal">
      <formula>0</formula>
    </cfRule>
  </conditionalFormatting>
  <conditionalFormatting sqref="AE41">
    <cfRule type="cellIs" dxfId="76" priority="88" operator="equal">
      <formula>0</formula>
    </cfRule>
  </conditionalFormatting>
  <conditionalFormatting sqref="AE43:AE44">
    <cfRule type="cellIs" dxfId="75" priority="80" operator="equal">
      <formula>0</formula>
    </cfRule>
  </conditionalFormatting>
  <conditionalFormatting sqref="AE47:AE49">
    <cfRule type="cellIs" dxfId="74" priority="84" operator="equal">
      <formula>0</formula>
    </cfRule>
  </conditionalFormatting>
  <conditionalFormatting sqref="AE51">
    <cfRule type="cellIs" dxfId="73" priority="65" operator="equal">
      <formula>0</formula>
    </cfRule>
  </conditionalFormatting>
  <conditionalFormatting sqref="AE61:AE62 AI61:AI62 AK61:AK62 AE82:AE83 AI82:AI83 AK82:AK83">
    <cfRule type="cellIs" dxfId="72" priority="105" operator="equal">
      <formula>0</formula>
    </cfRule>
  </conditionalFormatting>
  <conditionalFormatting sqref="AE65:AE73">
    <cfRule type="cellIs" dxfId="71" priority="36" operator="equal">
      <formula>0</formula>
    </cfRule>
  </conditionalFormatting>
  <conditionalFormatting sqref="AE75">
    <cfRule type="cellIs" dxfId="70" priority="19" operator="equal">
      <formula>0</formula>
    </cfRule>
  </conditionalFormatting>
  <conditionalFormatting sqref="AE77">
    <cfRule type="cellIs" dxfId="69" priority="85" operator="equal">
      <formula>0</formula>
    </cfRule>
  </conditionalFormatting>
  <conditionalFormatting sqref="AE85:AE88">
    <cfRule type="cellIs" dxfId="68" priority="89" operator="equal">
      <formula>0</formula>
    </cfRule>
  </conditionalFormatting>
  <conditionalFormatting sqref="AE91:AE95">
    <cfRule type="cellIs" dxfId="67" priority="76" operator="equal">
      <formula>0</formula>
    </cfRule>
  </conditionalFormatting>
  <conditionalFormatting sqref="AE98">
    <cfRule type="cellIs" dxfId="66" priority="86" operator="equal">
      <formula>0</formula>
    </cfRule>
  </conditionalFormatting>
  <conditionalFormatting sqref="AE102:AE107">
    <cfRule type="cellIs" dxfId="65" priority="75" operator="equal">
      <formula>0</formula>
    </cfRule>
  </conditionalFormatting>
  <conditionalFormatting sqref="AG26">
    <cfRule type="cellIs" dxfId="64" priority="61" operator="equal">
      <formula>0</formula>
    </cfRule>
  </conditionalFormatting>
  <conditionalFormatting sqref="AG32:AG39">
    <cfRule type="cellIs" dxfId="63" priority="59" operator="equal">
      <formula>0</formula>
    </cfRule>
  </conditionalFormatting>
  <conditionalFormatting sqref="AG41">
    <cfRule type="cellIs" dxfId="62" priority="60" operator="equal">
      <formula>0</formula>
    </cfRule>
  </conditionalFormatting>
  <conditionalFormatting sqref="AG43:AG44">
    <cfRule type="cellIs" dxfId="61" priority="79" operator="equal">
      <formula>0</formula>
    </cfRule>
  </conditionalFormatting>
  <conditionalFormatting sqref="AG47:AG49">
    <cfRule type="cellIs" dxfId="60" priority="58" operator="equal">
      <formula>0</formula>
    </cfRule>
  </conditionalFormatting>
  <conditionalFormatting sqref="AG51">
    <cfRule type="cellIs" dxfId="59" priority="64" operator="equal">
      <formula>0</formula>
    </cfRule>
  </conditionalFormatting>
  <conditionalFormatting sqref="AG61:AG62">
    <cfRule type="cellIs" dxfId="58" priority="57" operator="equal">
      <formula>0</formula>
    </cfRule>
  </conditionalFormatting>
  <conditionalFormatting sqref="AG65:AG73">
    <cfRule type="cellIs" dxfId="57" priority="35" operator="equal">
      <formula>0</formula>
    </cfRule>
  </conditionalFormatting>
  <conditionalFormatting sqref="AG75">
    <cfRule type="cellIs" dxfId="56" priority="18" operator="equal">
      <formula>0</formula>
    </cfRule>
  </conditionalFormatting>
  <conditionalFormatting sqref="AG77">
    <cfRule type="cellIs" dxfId="55" priority="90" operator="equal">
      <formula>0</formula>
    </cfRule>
  </conditionalFormatting>
  <conditionalFormatting sqref="AG82:AG83">
    <cfRule type="cellIs" dxfId="54" priority="55" operator="equal">
      <formula>0</formula>
    </cfRule>
  </conditionalFormatting>
  <conditionalFormatting sqref="AG85:AG88">
    <cfRule type="cellIs" dxfId="53" priority="54" operator="equal">
      <formula>0</formula>
    </cfRule>
  </conditionalFormatting>
  <conditionalFormatting sqref="AG91:AG95">
    <cfRule type="cellIs" dxfId="52" priority="53" operator="equal">
      <formula>0</formula>
    </cfRule>
  </conditionalFormatting>
  <conditionalFormatting sqref="AG98">
    <cfRule type="cellIs" dxfId="51" priority="52" operator="equal">
      <formula>0</formula>
    </cfRule>
  </conditionalFormatting>
  <conditionalFormatting sqref="AG102:AG107">
    <cfRule type="cellIs" dxfId="50" priority="51" operator="equal">
      <formula>0</formula>
    </cfRule>
  </conditionalFormatting>
  <conditionalFormatting sqref="AI26">
    <cfRule type="cellIs" dxfId="49" priority="92" operator="equal">
      <formula>0</formula>
    </cfRule>
  </conditionalFormatting>
  <conditionalFormatting sqref="AI32:AI39">
    <cfRule type="cellIs" dxfId="48" priority="67" operator="equal">
      <formula>0</formula>
    </cfRule>
  </conditionalFormatting>
  <conditionalFormatting sqref="AI41">
    <cfRule type="cellIs" dxfId="47" priority="97" operator="equal">
      <formula>0</formula>
    </cfRule>
  </conditionalFormatting>
  <conditionalFormatting sqref="AI43:AI44">
    <cfRule type="cellIs" dxfId="46" priority="78" operator="equal">
      <formula>0</formula>
    </cfRule>
  </conditionalFormatting>
  <conditionalFormatting sqref="AI47:AI49">
    <cfRule type="cellIs" dxfId="45" priority="93" operator="equal">
      <formula>0</formula>
    </cfRule>
  </conditionalFormatting>
  <conditionalFormatting sqref="AI51">
    <cfRule type="cellIs" dxfId="44" priority="63" operator="equal">
      <formula>0</formula>
    </cfRule>
  </conditionalFormatting>
  <conditionalFormatting sqref="AI65:AI73">
    <cfRule type="cellIs" dxfId="43" priority="34" operator="equal">
      <formula>0</formula>
    </cfRule>
  </conditionalFormatting>
  <conditionalFormatting sqref="AI75">
    <cfRule type="cellIs" dxfId="42" priority="17" operator="equal">
      <formula>0</formula>
    </cfRule>
  </conditionalFormatting>
  <conditionalFormatting sqref="AI77">
    <cfRule type="cellIs" dxfId="41" priority="94" operator="equal">
      <formula>0</formula>
    </cfRule>
  </conditionalFormatting>
  <conditionalFormatting sqref="AI85:AI88">
    <cfRule type="cellIs" dxfId="40" priority="98" operator="equal">
      <formula>0</formula>
    </cfRule>
  </conditionalFormatting>
  <conditionalFormatting sqref="AI91:AI95">
    <cfRule type="cellIs" dxfId="39" priority="74" operator="equal">
      <formula>0</formula>
    </cfRule>
  </conditionalFormatting>
  <conditionalFormatting sqref="AI98">
    <cfRule type="cellIs" dxfId="38" priority="95" operator="equal">
      <formula>0</formula>
    </cfRule>
  </conditionalFormatting>
  <conditionalFormatting sqref="AI102:AI107">
    <cfRule type="cellIs" dxfId="37" priority="70" operator="equal">
      <formula>0</formula>
    </cfRule>
  </conditionalFormatting>
  <conditionalFormatting sqref="AJ67:AK67">
    <cfRule type="cellIs" dxfId="36" priority="96" operator="equal">
      <formula>0</formula>
    </cfRule>
  </conditionalFormatting>
  <conditionalFormatting sqref="AK26">
    <cfRule type="cellIs" dxfId="35" priority="99" operator="equal">
      <formula>0</formula>
    </cfRule>
  </conditionalFormatting>
  <conditionalFormatting sqref="AK32:AK39">
    <cfRule type="cellIs" dxfId="34" priority="68" operator="equal">
      <formula>0</formula>
    </cfRule>
  </conditionalFormatting>
  <conditionalFormatting sqref="AK41">
    <cfRule type="cellIs" dxfId="33" priority="103" operator="equal">
      <formula>0</formula>
    </cfRule>
  </conditionalFormatting>
  <conditionalFormatting sqref="AK43:AK44">
    <cfRule type="cellIs" dxfId="32" priority="77" operator="equal">
      <formula>0</formula>
    </cfRule>
  </conditionalFormatting>
  <conditionalFormatting sqref="AK47:AK49">
    <cfRule type="cellIs" dxfId="31" priority="73" operator="equal">
      <formula>0</formula>
    </cfRule>
  </conditionalFormatting>
  <conditionalFormatting sqref="AK51">
    <cfRule type="cellIs" dxfId="30" priority="72" operator="equal">
      <formula>0</formula>
    </cfRule>
  </conditionalFormatting>
  <conditionalFormatting sqref="AK65:AK73">
    <cfRule type="cellIs" dxfId="29" priority="37" operator="equal">
      <formula>0</formula>
    </cfRule>
  </conditionalFormatting>
  <conditionalFormatting sqref="AK75">
    <cfRule type="cellIs" dxfId="28" priority="20" operator="equal">
      <formula>0</formula>
    </cfRule>
  </conditionalFormatting>
  <conditionalFormatting sqref="AK77">
    <cfRule type="cellIs" dxfId="27" priority="100" operator="equal">
      <formula>0</formula>
    </cfRule>
  </conditionalFormatting>
  <conditionalFormatting sqref="AK85:AK88">
    <cfRule type="cellIs" dxfId="26" priority="104" operator="equal">
      <formula>0</formula>
    </cfRule>
  </conditionalFormatting>
  <conditionalFormatting sqref="AK91:AK95">
    <cfRule type="cellIs" dxfId="25" priority="71" operator="equal">
      <formula>0</formula>
    </cfRule>
  </conditionalFormatting>
  <conditionalFormatting sqref="AK98">
    <cfRule type="cellIs" dxfId="24" priority="101" operator="equal">
      <formula>0</formula>
    </cfRule>
  </conditionalFormatting>
  <conditionalFormatting sqref="AK102:AK107">
    <cfRule type="cellIs" dxfId="23" priority="69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3:Q43 W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6315-678A-42AA-90AB-55A3F00DCDA5}">
  <dimension ref="B1:AL45"/>
  <sheetViews>
    <sheetView showGridLines="0" zoomScale="80" zoomScaleNormal="80" workbookViewId="0">
      <pane xSplit="3" ySplit="9" topLeftCell="D31" activePane="bottomRight" state="frozen"/>
      <selection pane="topRight" activeCell="D1" sqref="D1"/>
      <selection pane="bottomLeft" activeCell="A10" sqref="A10"/>
      <selection pane="bottomRight" activeCell="AG40" sqref="AG40"/>
    </sheetView>
  </sheetViews>
  <sheetFormatPr defaultRowHeight="15" customHeight="1" outlineLevelCol="1" x14ac:dyDescent="0.25"/>
  <cols>
    <col min="1" max="1" width="3.7109375" customWidth="1"/>
    <col min="2" max="2" width="53.42578125" style="47" customWidth="1" outlineLevel="1"/>
    <col min="3" max="3" width="53.42578125" style="47" hidden="1" customWidth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hidden="1" customWidth="1" outlineLevel="1"/>
    <col min="24" max="24" width="1.140625" style="3" hidden="1" customWidth="1" outlineLevel="1"/>
    <col min="25" max="25" width="12.7109375" style="3" hidden="1" customWidth="1" outlineLevel="1"/>
    <col min="26" max="26" width="1.42578125" style="3" hidden="1" customWidth="1" outlineLevel="1"/>
    <col min="27" max="27" width="12.7109375" style="3" hidden="1" customWidth="1" outlineLevel="1"/>
    <col min="28" max="28" width="1.42578125" hidden="1" customWidth="1" outlineLevel="1"/>
    <col min="29" max="29" width="12.7109375" style="3" customWidth="1" collapsed="1"/>
    <col min="30" max="30" width="1.5703125" customWidth="1"/>
    <col min="31" max="31" width="12.7109375" style="3" customWidth="1"/>
    <col min="32" max="32" width="1.140625" style="3" customWidth="1"/>
    <col min="33" max="33" width="12.7109375" style="3" customWidth="1"/>
    <col min="34" max="34" width="1.42578125" style="3" hidden="1" customWidth="1" outlineLevel="1"/>
    <col min="35" max="35" width="12.7109375" style="3" hidden="1" customWidth="1" outlineLevel="1"/>
    <col min="36" max="36" width="1.42578125" hidden="1" customWidth="1" outlineLevel="1"/>
    <col min="37" max="37" width="12.7109375" style="3" hidden="1" customWidth="1" outlineLevel="1"/>
    <col min="38" max="38" width="9.140625" collapsed="1"/>
  </cols>
  <sheetData>
    <row r="1" spans="2:37" ht="15" customHeight="1" x14ac:dyDescent="0.25">
      <c r="B1" s="48"/>
      <c r="C1" s="48"/>
      <c r="M1"/>
      <c r="U1"/>
      <c r="AC1"/>
      <c r="AK1"/>
    </row>
    <row r="2" spans="2:37" ht="15" customHeight="1" x14ac:dyDescent="0.25">
      <c r="B2" s="48"/>
      <c r="C2" s="48"/>
      <c r="M2"/>
      <c r="U2"/>
      <c r="AC2"/>
      <c r="AK2"/>
    </row>
    <row r="3" spans="2:37" ht="15" customHeight="1" x14ac:dyDescent="0.25">
      <c r="B3" s="48"/>
      <c r="C3" s="48"/>
      <c r="M3"/>
      <c r="U3"/>
      <c r="AC3"/>
      <c r="AK3"/>
    </row>
    <row r="4" spans="2:37" ht="15" customHeight="1" x14ac:dyDescent="0.25">
      <c r="B4" s="48"/>
      <c r="C4" s="48"/>
      <c r="M4"/>
      <c r="U4"/>
      <c r="AC4"/>
      <c r="AK4"/>
    </row>
    <row r="5" spans="2:37" ht="15" customHeight="1" x14ac:dyDescent="0.25">
      <c r="B5" s="49" t="s">
        <v>66</v>
      </c>
      <c r="C5" s="49" t="s">
        <v>258</v>
      </c>
      <c r="M5"/>
      <c r="U5"/>
      <c r="AC5"/>
      <c r="AK5"/>
    </row>
    <row r="6" spans="2:37" ht="15" customHeight="1" x14ac:dyDescent="0.25">
      <c r="B6" s="49" t="s">
        <v>91</v>
      </c>
      <c r="C6" s="49" t="s">
        <v>274</v>
      </c>
      <c r="L6" s="3"/>
      <c r="N6" s="3"/>
      <c r="T6" s="3"/>
      <c r="AB6" s="3"/>
      <c r="AJ6" s="3"/>
    </row>
    <row r="7" spans="2:37" ht="15" customHeight="1" x14ac:dyDescent="0.25">
      <c r="B7" s="47" t="s">
        <v>67</v>
      </c>
      <c r="C7" s="47" t="s">
        <v>261</v>
      </c>
      <c r="L7" s="3"/>
      <c r="N7" s="3"/>
      <c r="T7" s="3"/>
      <c r="AB7" s="3"/>
      <c r="AJ7" s="3"/>
    </row>
    <row r="8" spans="2:37" ht="15" customHeight="1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2:37" ht="15" customHeight="1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f>BP!W$9</f>
        <v>45016</v>
      </c>
      <c r="X9" s="79"/>
      <c r="Y9" s="68">
        <f>BP!Y$9</f>
        <v>45107</v>
      </c>
      <c r="Z9" s="79"/>
      <c r="AA9" s="68">
        <f>BP!AA$9</f>
        <v>45199</v>
      </c>
      <c r="AB9" s="79"/>
      <c r="AC9" s="68">
        <f>BP!AC$9</f>
        <v>45291</v>
      </c>
      <c r="AE9" s="68">
        <f>BP!AE$9</f>
        <v>45382</v>
      </c>
      <c r="AF9" s="79"/>
      <c r="AG9" s="68">
        <f>BP!AG$9</f>
        <v>45473</v>
      </c>
      <c r="AH9" s="79"/>
      <c r="AI9" s="68">
        <f>BP!AI$9</f>
        <v>45565</v>
      </c>
      <c r="AJ9" s="79"/>
      <c r="AK9" s="68">
        <f>BP!AK$9</f>
        <v>45657</v>
      </c>
    </row>
    <row r="10" spans="2:37" ht="15" customHeight="1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2:37" ht="15" customHeight="1" x14ac:dyDescent="0.25">
      <c r="B11" s="54" t="s">
        <v>83</v>
      </c>
      <c r="C11" s="81" t="s">
        <v>189</v>
      </c>
      <c r="D11" s="101"/>
      <c r="E11" s="82">
        <v>16740228</v>
      </c>
      <c r="F11" s="83"/>
      <c r="G11" s="82">
        <v>4009492</v>
      </c>
      <c r="H11" s="83"/>
      <c r="I11" s="82">
        <v>9818855</v>
      </c>
      <c r="J11" s="82"/>
      <c r="K11" s="82">
        <v>16245099</v>
      </c>
      <c r="L11" s="82"/>
      <c r="M11" s="82">
        <v>22295681</v>
      </c>
      <c r="N11" s="82"/>
      <c r="O11" s="82">
        <v>4899816</v>
      </c>
      <c r="P11" s="83"/>
      <c r="Q11" s="82">
        <v>11599961</v>
      </c>
      <c r="R11" s="82"/>
      <c r="S11" s="82">
        <v>19242909</v>
      </c>
      <c r="T11" s="82"/>
      <c r="U11" s="82">
        <v>25797366</v>
      </c>
      <c r="W11" s="82">
        <v>5795554</v>
      </c>
      <c r="X11" s="83"/>
      <c r="Y11" s="82">
        <v>12696075</v>
      </c>
      <c r="Z11" s="82"/>
      <c r="AA11" s="82">
        <v>20091470</v>
      </c>
      <c r="AB11" s="82"/>
      <c r="AC11" s="82">
        <v>26682125</v>
      </c>
      <c r="AE11" s="82">
        <v>5450988</v>
      </c>
      <c r="AF11" s="83"/>
      <c r="AG11" s="82">
        <v>12461351</v>
      </c>
      <c r="AH11" s="82"/>
      <c r="AI11" s="82"/>
      <c r="AJ11" s="82"/>
      <c r="AK11" s="82"/>
    </row>
    <row r="12" spans="2:37" ht="15" customHeight="1" x14ac:dyDescent="0.25">
      <c r="B12" s="55" t="s">
        <v>29</v>
      </c>
      <c r="C12" s="84" t="s">
        <v>190</v>
      </c>
      <c r="D12" s="102"/>
      <c r="E12" s="85">
        <v>-12816563</v>
      </c>
      <c r="F12" s="83"/>
      <c r="G12" s="85">
        <v>-3139749</v>
      </c>
      <c r="H12" s="86"/>
      <c r="I12" s="85">
        <v>-7503635</v>
      </c>
      <c r="J12" s="87"/>
      <c r="K12" s="85">
        <v>-12242454</v>
      </c>
      <c r="L12" s="87"/>
      <c r="M12" s="85">
        <v>-17084454</v>
      </c>
      <c r="N12" s="82"/>
      <c r="O12" s="85">
        <v>-4512401</v>
      </c>
      <c r="P12" s="86"/>
      <c r="Q12" s="85">
        <v>-9864595</v>
      </c>
      <c r="R12" s="87"/>
      <c r="S12" s="85">
        <v>-15751569</v>
      </c>
      <c r="T12" s="87"/>
      <c r="U12" s="85">
        <v>-20982540</v>
      </c>
      <c r="W12" s="85">
        <v>-4961355</v>
      </c>
      <c r="X12" s="86"/>
      <c r="Y12" s="85">
        <v>-10275854</v>
      </c>
      <c r="Z12" s="87"/>
      <c r="AA12" s="85">
        <v>-15726924</v>
      </c>
      <c r="AB12" s="87"/>
      <c r="AC12" s="85">
        <v>-20799481</v>
      </c>
      <c r="AE12" s="85">
        <v>-4653522</v>
      </c>
      <c r="AF12" s="86"/>
      <c r="AG12" s="85">
        <v>-10108053</v>
      </c>
      <c r="AH12" s="87"/>
      <c r="AI12" s="85"/>
      <c r="AJ12" s="87"/>
      <c r="AK12" s="85"/>
    </row>
    <row r="13" spans="2:37" ht="15" customHeight="1" x14ac:dyDescent="0.25">
      <c r="B13" s="49" t="s">
        <v>30</v>
      </c>
      <c r="C13" s="52" t="s">
        <v>191</v>
      </c>
      <c r="D13" s="101"/>
      <c r="E13" s="88">
        <f>SUM(E11:E12)</f>
        <v>3923665</v>
      </c>
      <c r="F13" s="82"/>
      <c r="G13" s="88">
        <f>SUM(G11:G12)</f>
        <v>869743</v>
      </c>
      <c r="H13" s="82"/>
      <c r="I13" s="88">
        <f>SUM(I11:I12)</f>
        <v>2315220</v>
      </c>
      <c r="J13" s="82"/>
      <c r="K13" s="88">
        <f>SUM(K11:K12)</f>
        <v>4002645</v>
      </c>
      <c r="L13" s="82"/>
      <c r="M13" s="88">
        <f>SUM(M11:M12)</f>
        <v>5211227</v>
      </c>
      <c r="N13" s="82"/>
      <c r="O13" s="88">
        <f>SUM(O11:O12)</f>
        <v>387415</v>
      </c>
      <c r="P13" s="82"/>
      <c r="Q13" s="88">
        <f>SUM(Q11:Q12)</f>
        <v>1735366</v>
      </c>
      <c r="R13" s="82"/>
      <c r="S13" s="88">
        <v>3491340</v>
      </c>
      <c r="T13" s="82"/>
      <c r="U13" s="88">
        <f>SUM(U11:U12)</f>
        <v>4814826</v>
      </c>
      <c r="W13" s="88">
        <f>SUM(W11:W12)</f>
        <v>834199</v>
      </c>
      <c r="X13" s="82"/>
      <c r="Y13" s="88">
        <f>SUM(Y11:Y12)</f>
        <v>2420221</v>
      </c>
      <c r="Z13" s="82"/>
      <c r="AA13" s="88">
        <f>SUM(AA11:AA12)</f>
        <v>4364546</v>
      </c>
      <c r="AB13" s="82"/>
      <c r="AC13" s="88">
        <f>SUM(AC11:AC12)</f>
        <v>5882644</v>
      </c>
      <c r="AE13" s="88">
        <f>SUM(AE11:AE12)</f>
        <v>797466</v>
      </c>
      <c r="AF13" s="82"/>
      <c r="AG13" s="88">
        <f>SUM(AG11:AG12)</f>
        <v>2353298</v>
      </c>
      <c r="AH13" s="82"/>
      <c r="AI13" s="88">
        <f>SUM(AI11:AI12)</f>
        <v>0</v>
      </c>
      <c r="AJ13" s="82"/>
      <c r="AK13" s="88">
        <f>SUM(AK11:AK12)</f>
        <v>0</v>
      </c>
    </row>
    <row r="14" spans="2:37" ht="15" customHeight="1" x14ac:dyDescent="0.25">
      <c r="B14" s="50" t="s">
        <v>47</v>
      </c>
      <c r="C14" s="89" t="s">
        <v>47</v>
      </c>
      <c r="D14" s="101"/>
      <c r="E14" s="87"/>
      <c r="F14" s="82"/>
      <c r="G14" s="87"/>
      <c r="H14" s="87"/>
      <c r="I14" s="87"/>
      <c r="J14" s="87"/>
      <c r="K14" s="87"/>
      <c r="L14" s="87"/>
      <c r="M14" s="87"/>
      <c r="N14" s="82"/>
      <c r="O14" s="87"/>
      <c r="P14" s="87"/>
      <c r="Q14" s="87"/>
      <c r="R14" s="87"/>
      <c r="S14" s="87"/>
      <c r="T14" s="87"/>
      <c r="U14" s="87"/>
      <c r="W14" s="87"/>
      <c r="X14" s="87"/>
      <c r="Y14" s="87"/>
      <c r="Z14" s="87"/>
      <c r="AA14" s="87"/>
      <c r="AB14" s="87"/>
      <c r="AC14" s="87"/>
      <c r="AE14" s="87"/>
      <c r="AF14" s="87"/>
      <c r="AG14" s="87"/>
      <c r="AH14" s="87"/>
      <c r="AI14" s="87"/>
      <c r="AJ14" s="87"/>
      <c r="AK14" s="87"/>
    </row>
    <row r="15" spans="2:37" ht="15" customHeight="1" x14ac:dyDescent="0.25">
      <c r="B15" s="49" t="s">
        <v>31</v>
      </c>
      <c r="C15" s="52" t="s">
        <v>192</v>
      </c>
      <c r="D15" s="101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W15" s="82"/>
      <c r="X15" s="82"/>
      <c r="Y15" s="82"/>
      <c r="Z15" s="82"/>
      <c r="AA15" s="82"/>
      <c r="AB15" s="82"/>
      <c r="AC15" s="82"/>
      <c r="AE15" s="82"/>
      <c r="AF15" s="82"/>
      <c r="AG15" s="82"/>
      <c r="AH15" s="82"/>
      <c r="AI15" s="82"/>
      <c r="AJ15" s="82"/>
      <c r="AK15" s="82"/>
    </row>
    <row r="16" spans="2:37" ht="15" customHeight="1" x14ac:dyDescent="0.25">
      <c r="B16" s="55" t="s">
        <v>32</v>
      </c>
      <c r="C16" s="84" t="s">
        <v>193</v>
      </c>
      <c r="D16" s="102"/>
      <c r="E16" s="87">
        <v>-707615</v>
      </c>
      <c r="F16" s="83"/>
      <c r="G16" s="87">
        <v>-158483</v>
      </c>
      <c r="H16" s="86"/>
      <c r="I16" s="87">
        <v>-333676</v>
      </c>
      <c r="J16" s="87"/>
      <c r="K16" s="87">
        <v>-521166</v>
      </c>
      <c r="L16" s="87"/>
      <c r="M16" s="87">
        <v>-699870</v>
      </c>
      <c r="N16" s="82"/>
      <c r="O16" s="87">
        <v>-191348</v>
      </c>
      <c r="P16" s="86"/>
      <c r="Q16" s="87">
        <v>-403949</v>
      </c>
      <c r="R16" s="87"/>
      <c r="S16" s="87">
        <v>-639140</v>
      </c>
      <c r="T16" s="87"/>
      <c r="U16" s="87">
        <v>-826495</v>
      </c>
      <c r="W16" s="87">
        <v>-251875</v>
      </c>
      <c r="X16" s="86"/>
      <c r="Y16" s="87">
        <v>-481539</v>
      </c>
      <c r="Z16" s="87"/>
      <c r="AA16" s="87">
        <v>-710596</v>
      </c>
      <c r="AB16" s="87"/>
      <c r="AC16" s="87">
        <v>-947856</v>
      </c>
      <c r="AE16" s="87">
        <v>-241642</v>
      </c>
      <c r="AF16" s="86"/>
      <c r="AG16" s="87">
        <v>-484586</v>
      </c>
      <c r="AH16" s="87"/>
      <c r="AI16" s="87"/>
      <c r="AJ16" s="87"/>
      <c r="AK16" s="87"/>
    </row>
    <row r="17" spans="2:37" ht="15" customHeight="1" x14ac:dyDescent="0.25">
      <c r="B17" s="54" t="s">
        <v>33</v>
      </c>
      <c r="C17" s="81" t="s">
        <v>194</v>
      </c>
      <c r="D17" s="102"/>
      <c r="E17" s="82">
        <v>-1064869</v>
      </c>
      <c r="F17" s="83"/>
      <c r="G17" s="82">
        <v>-245973</v>
      </c>
      <c r="H17" s="83"/>
      <c r="I17" s="82">
        <v>-535646</v>
      </c>
      <c r="J17" s="82"/>
      <c r="K17" s="82">
        <v>-853707</v>
      </c>
      <c r="L17" s="82"/>
      <c r="M17" s="82">
        <v>-1242852</v>
      </c>
      <c r="N17" s="82"/>
      <c r="O17" s="82">
        <v>-285077</v>
      </c>
      <c r="P17" s="83"/>
      <c r="Q17" s="82">
        <v>-566518</v>
      </c>
      <c r="R17" s="82"/>
      <c r="S17" s="82">
        <v>-868315</v>
      </c>
      <c r="T17" s="82"/>
      <c r="U17" s="82">
        <v>-1246411</v>
      </c>
      <c r="W17" s="82">
        <v>-331800</v>
      </c>
      <c r="X17" s="83"/>
      <c r="Y17" s="82">
        <v>-657284</v>
      </c>
      <c r="Z17" s="82"/>
      <c r="AA17" s="82">
        <v>-1006808</v>
      </c>
      <c r="AB17" s="82"/>
      <c r="AC17" s="82">
        <v>-1353368</v>
      </c>
      <c r="AE17" s="82">
        <v>-343094</v>
      </c>
      <c r="AF17" s="83"/>
      <c r="AG17" s="82">
        <v>-734397</v>
      </c>
      <c r="AH17" s="82"/>
      <c r="AI17" s="82"/>
      <c r="AJ17" s="82"/>
      <c r="AK17" s="82"/>
    </row>
    <row r="18" spans="2:37" ht="15" customHeight="1" x14ac:dyDescent="0.25">
      <c r="B18" s="55" t="s">
        <v>89</v>
      </c>
      <c r="C18" s="84" t="s">
        <v>195</v>
      </c>
      <c r="D18" s="102"/>
      <c r="E18" s="85">
        <v>-141198</v>
      </c>
      <c r="F18" s="83"/>
      <c r="G18" s="85">
        <v>77017</v>
      </c>
      <c r="H18" s="86"/>
      <c r="I18" s="85">
        <v>357298</v>
      </c>
      <c r="J18" s="87"/>
      <c r="K18" s="85">
        <v>514540.55946000002</v>
      </c>
      <c r="L18" s="87"/>
      <c r="M18" s="85">
        <v>364652</v>
      </c>
      <c r="N18" s="82"/>
      <c r="O18" s="85">
        <v>31387</v>
      </c>
      <c r="P18" s="86"/>
      <c r="Q18" s="85">
        <v>75443</v>
      </c>
      <c r="R18" s="87"/>
      <c r="S18" s="85">
        <v>144292</v>
      </c>
      <c r="T18" s="87"/>
      <c r="U18" s="85">
        <v>180841</v>
      </c>
      <c r="W18" s="85">
        <v>42931</v>
      </c>
      <c r="X18" s="86"/>
      <c r="Y18" s="85">
        <v>129280</v>
      </c>
      <c r="Z18" s="87"/>
      <c r="AA18" s="85">
        <v>205304</v>
      </c>
      <c r="AB18" s="87"/>
      <c r="AC18" s="85">
        <v>359790</v>
      </c>
      <c r="AE18" s="85">
        <v>51414</v>
      </c>
      <c r="AF18" s="86"/>
      <c r="AG18" s="85">
        <v>133461</v>
      </c>
      <c r="AH18" s="87"/>
      <c r="AI18" s="85"/>
      <c r="AJ18" s="87"/>
      <c r="AK18" s="85"/>
    </row>
    <row r="19" spans="2:37" ht="15" customHeight="1" x14ac:dyDescent="0.25">
      <c r="B19" s="47" t="s">
        <v>47</v>
      </c>
      <c r="C19" s="51"/>
      <c r="D19" s="101"/>
      <c r="E19" s="82">
        <f>SUM(E16:E18)</f>
        <v>-1913682</v>
      </c>
      <c r="F19" s="82"/>
      <c r="G19" s="82">
        <f>SUM(G16:G18)</f>
        <v>-327439</v>
      </c>
      <c r="H19" s="82"/>
      <c r="I19" s="82">
        <f>SUM(I16:I18)</f>
        <v>-512024</v>
      </c>
      <c r="J19" s="82"/>
      <c r="K19" s="82">
        <f>SUM(K16:K18)</f>
        <v>-860332.44053999998</v>
      </c>
      <c r="L19" s="82"/>
      <c r="M19" s="82">
        <f>SUM(M16:M18)</f>
        <v>-1578070</v>
      </c>
      <c r="N19" s="82"/>
      <c r="O19" s="82">
        <f>SUM(O16:O18)</f>
        <v>-445038</v>
      </c>
      <c r="P19" s="82"/>
      <c r="Q19" s="82">
        <f>SUM(Q16:Q18)</f>
        <v>-895024</v>
      </c>
      <c r="R19" s="82"/>
      <c r="S19" s="82">
        <v>-1363163</v>
      </c>
      <c r="T19" s="82"/>
      <c r="U19" s="82">
        <f>SUM(U16:U18)</f>
        <v>-1892065</v>
      </c>
      <c r="W19" s="82">
        <f>SUM(W16:W18)</f>
        <v>-540744</v>
      </c>
      <c r="X19" s="82"/>
      <c r="Y19" s="82">
        <f>SUM(Y16:Y18)</f>
        <v>-1009543</v>
      </c>
      <c r="Z19" s="82"/>
      <c r="AA19" s="82">
        <f>SUM(AA16:AA18)</f>
        <v>-1512100</v>
      </c>
      <c r="AB19" s="82"/>
      <c r="AC19" s="82">
        <f>SUM(AC16:AC18)</f>
        <v>-1941434</v>
      </c>
      <c r="AE19" s="82">
        <f>SUM(AE16:AE18)</f>
        <v>-533322</v>
      </c>
      <c r="AF19" s="82"/>
      <c r="AG19" s="82">
        <f>SUM(AG16:AG18)</f>
        <v>-1085522</v>
      </c>
      <c r="AH19" s="82"/>
      <c r="AI19" s="82">
        <f>SUM(AI16:AI18)</f>
        <v>0</v>
      </c>
      <c r="AJ19" s="82"/>
      <c r="AK19" s="82">
        <f>SUM(AK16:AK18)</f>
        <v>0</v>
      </c>
    </row>
    <row r="20" spans="2:37" ht="5.0999999999999996" customHeight="1" x14ac:dyDescent="0.25">
      <c r="C20" s="51"/>
      <c r="D20" s="101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W20" s="82"/>
      <c r="X20" s="82"/>
      <c r="Y20" s="82"/>
      <c r="Z20" s="82"/>
      <c r="AA20" s="82"/>
      <c r="AB20" s="82"/>
      <c r="AC20" s="82"/>
      <c r="AE20" s="82"/>
      <c r="AF20" s="82"/>
      <c r="AG20" s="82"/>
      <c r="AH20" s="82"/>
      <c r="AI20" s="82"/>
      <c r="AJ20" s="82"/>
      <c r="AK20" s="82"/>
    </row>
    <row r="21" spans="2:37" ht="15" customHeight="1" x14ac:dyDescent="0.25">
      <c r="B21" s="53" t="s">
        <v>90</v>
      </c>
      <c r="C21" s="90" t="s">
        <v>196</v>
      </c>
      <c r="D21" s="101"/>
      <c r="E21" s="87"/>
      <c r="F21" s="82"/>
      <c r="G21" s="87"/>
      <c r="H21" s="87"/>
      <c r="I21" s="87"/>
      <c r="J21" s="87"/>
      <c r="K21" s="87"/>
      <c r="L21" s="87"/>
      <c r="M21" s="87"/>
      <c r="N21" s="82"/>
      <c r="O21" s="87"/>
      <c r="P21" s="87"/>
      <c r="Q21" s="87"/>
      <c r="R21" s="87"/>
      <c r="S21" s="87"/>
      <c r="T21" s="87"/>
      <c r="U21" s="87"/>
      <c r="W21" s="87"/>
      <c r="X21" s="87"/>
      <c r="Y21" s="87"/>
      <c r="Z21" s="87"/>
      <c r="AA21" s="87"/>
      <c r="AB21" s="87"/>
      <c r="AC21" s="87"/>
      <c r="AE21" s="87"/>
      <c r="AF21" s="87"/>
      <c r="AG21" s="87"/>
      <c r="AH21" s="87"/>
      <c r="AI21" s="87"/>
      <c r="AJ21" s="87"/>
      <c r="AK21" s="87"/>
    </row>
    <row r="22" spans="2:37" ht="15" customHeight="1" x14ac:dyDescent="0.25">
      <c r="B22" s="56" t="s">
        <v>84</v>
      </c>
      <c r="C22" s="91" t="s">
        <v>197</v>
      </c>
      <c r="D22" s="101"/>
      <c r="E22" s="85">
        <f>SUM(E13,E19)</f>
        <v>2009983</v>
      </c>
      <c r="F22" s="82"/>
      <c r="G22" s="85">
        <f>SUM(G13,G19)</f>
        <v>542304</v>
      </c>
      <c r="H22" s="87"/>
      <c r="I22" s="85">
        <f>SUM(I13,I19)</f>
        <v>1803196</v>
      </c>
      <c r="J22" s="87"/>
      <c r="K22" s="85">
        <f>SUM(K13,K19)</f>
        <v>3142312.5594600001</v>
      </c>
      <c r="L22" s="87"/>
      <c r="M22" s="85">
        <f>SUM(M13,M19)</f>
        <v>3633157</v>
      </c>
      <c r="N22" s="82"/>
      <c r="O22" s="85">
        <f>SUM(O13,O19)</f>
        <v>-57623</v>
      </c>
      <c r="P22" s="87"/>
      <c r="Q22" s="85">
        <f>SUM(Q13,Q19)</f>
        <v>840342</v>
      </c>
      <c r="R22" s="87"/>
      <c r="S22" s="85">
        <v>2128177</v>
      </c>
      <c r="T22" s="87"/>
      <c r="U22" s="85">
        <f>SUM(U13,U19)</f>
        <v>2922761</v>
      </c>
      <c r="W22" s="85">
        <f>SUM(W13,W19)</f>
        <v>293455</v>
      </c>
      <c r="X22" s="87"/>
      <c r="Y22" s="85">
        <f>SUM(Y13,Y19)</f>
        <v>1410678</v>
      </c>
      <c r="Z22" s="87"/>
      <c r="AA22" s="85">
        <f>SUM(AA13,AA19)</f>
        <v>2852446</v>
      </c>
      <c r="AB22" s="87"/>
      <c r="AC22" s="85">
        <f>SUM(AC13,AC19)</f>
        <v>3941210</v>
      </c>
      <c r="AE22" s="85">
        <f>SUM(AE13,AE19)</f>
        <v>264144</v>
      </c>
      <c r="AF22" s="87"/>
      <c r="AG22" s="85">
        <f>SUM(AG13,AG19)</f>
        <v>1267776</v>
      </c>
      <c r="AH22" s="87"/>
      <c r="AI22" s="85">
        <f>SUM(AI13,AI19)</f>
        <v>0</v>
      </c>
      <c r="AJ22" s="87"/>
      <c r="AK22" s="85">
        <f>SUM(AK13,AK19)</f>
        <v>0</v>
      </c>
    </row>
    <row r="23" spans="2:37" ht="15" customHeight="1" x14ac:dyDescent="0.25">
      <c r="B23" s="47" t="s">
        <v>47</v>
      </c>
      <c r="C23" s="51" t="s">
        <v>47</v>
      </c>
      <c r="D23" s="10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W23" s="82"/>
      <c r="X23" s="82"/>
      <c r="Y23" s="82"/>
      <c r="Z23" s="82"/>
      <c r="AA23" s="82"/>
      <c r="AB23" s="82"/>
      <c r="AC23" s="82"/>
      <c r="AE23" s="82"/>
      <c r="AF23" s="82"/>
      <c r="AG23" s="82"/>
      <c r="AH23" s="82"/>
      <c r="AI23" s="82"/>
      <c r="AJ23" s="82"/>
      <c r="AK23" s="82"/>
    </row>
    <row r="24" spans="2:37" ht="15" customHeight="1" x14ac:dyDescent="0.25">
      <c r="B24" s="53" t="s">
        <v>34</v>
      </c>
      <c r="C24" s="90" t="s">
        <v>198</v>
      </c>
      <c r="D24" s="101"/>
      <c r="E24" s="87"/>
      <c r="F24" s="82"/>
      <c r="G24" s="87"/>
      <c r="H24" s="87"/>
      <c r="I24" s="87"/>
      <c r="J24" s="87"/>
      <c r="K24" s="87"/>
      <c r="L24" s="87"/>
      <c r="M24" s="87"/>
      <c r="N24" s="82"/>
      <c r="O24" s="87"/>
      <c r="P24" s="87"/>
      <c r="Q24" s="87"/>
      <c r="R24" s="87"/>
      <c r="S24" s="87"/>
      <c r="T24" s="87"/>
      <c r="U24" s="87"/>
      <c r="W24" s="87"/>
      <c r="X24" s="87"/>
      <c r="Y24" s="87"/>
      <c r="Z24" s="87"/>
      <c r="AA24" s="87"/>
      <c r="AB24" s="87"/>
      <c r="AC24" s="87"/>
      <c r="AE24" s="87"/>
      <c r="AF24" s="87"/>
      <c r="AG24" s="87"/>
      <c r="AH24" s="87"/>
      <c r="AI24" s="87"/>
      <c r="AJ24" s="87"/>
      <c r="AK24" s="87"/>
    </row>
    <row r="25" spans="2:37" ht="15" customHeight="1" x14ac:dyDescent="0.25">
      <c r="B25" s="54" t="s">
        <v>35</v>
      </c>
      <c r="C25" s="81" t="s">
        <v>199</v>
      </c>
      <c r="D25" s="101"/>
      <c r="E25" s="82">
        <v>86081</v>
      </c>
      <c r="F25" s="82"/>
      <c r="G25" s="82">
        <v>36049</v>
      </c>
      <c r="H25" s="82"/>
      <c r="I25" s="82">
        <v>21758</v>
      </c>
      <c r="J25" s="82"/>
      <c r="K25" s="82">
        <v>55047</v>
      </c>
      <c r="L25" s="82"/>
      <c r="M25" s="82">
        <v>62665</v>
      </c>
      <c r="N25" s="82"/>
      <c r="O25" s="82">
        <v>29236</v>
      </c>
      <c r="P25" s="82"/>
      <c r="Q25" s="82">
        <v>37911</v>
      </c>
      <c r="R25" s="82"/>
      <c r="S25" s="82">
        <v>81425</v>
      </c>
      <c r="T25" s="82"/>
      <c r="U25" s="82">
        <v>52100</v>
      </c>
      <c r="W25" s="82">
        <v>28651</v>
      </c>
      <c r="X25" s="82"/>
      <c r="Y25" s="82">
        <v>24754</v>
      </c>
      <c r="Z25" s="82"/>
      <c r="AA25" s="82">
        <v>62868</v>
      </c>
      <c r="AB25" s="82"/>
      <c r="AC25" s="82">
        <v>55078</v>
      </c>
      <c r="AE25" s="82">
        <v>26322</v>
      </c>
      <c r="AF25" s="82"/>
      <c r="AG25" s="82">
        <v>68080</v>
      </c>
      <c r="AH25" s="82"/>
      <c r="AI25" s="82"/>
      <c r="AJ25" s="82"/>
      <c r="AK25" s="82"/>
    </row>
    <row r="26" spans="2:37" ht="15" customHeight="1" x14ac:dyDescent="0.25">
      <c r="B26" s="50" t="s">
        <v>47</v>
      </c>
      <c r="C26" s="89"/>
      <c r="D26" s="101"/>
      <c r="E26" s="87"/>
      <c r="F26" s="82"/>
      <c r="G26" s="87"/>
      <c r="H26" s="87"/>
      <c r="I26" s="87"/>
      <c r="J26" s="87"/>
      <c r="K26" s="87"/>
      <c r="L26" s="87"/>
      <c r="M26" s="87"/>
      <c r="N26" s="82"/>
      <c r="O26" s="87"/>
      <c r="P26" s="87"/>
      <c r="Q26" s="87"/>
      <c r="R26" s="87"/>
      <c r="S26" s="87"/>
      <c r="T26" s="87"/>
      <c r="U26" s="87"/>
      <c r="W26" s="87"/>
      <c r="X26" s="87"/>
      <c r="Y26" s="87"/>
      <c r="Z26" s="87"/>
      <c r="AA26" s="87"/>
      <c r="AB26" s="87"/>
      <c r="AC26" s="87"/>
      <c r="AE26" s="87"/>
      <c r="AF26" s="87"/>
      <c r="AG26" s="87"/>
      <c r="AH26" s="87"/>
      <c r="AI26" s="87"/>
      <c r="AJ26" s="87"/>
      <c r="AK26" s="87"/>
    </row>
    <row r="27" spans="2:37" ht="15" customHeight="1" x14ac:dyDescent="0.25">
      <c r="B27" s="49" t="s">
        <v>85</v>
      </c>
      <c r="C27" s="52" t="s">
        <v>200</v>
      </c>
      <c r="D27" s="101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W27" s="82"/>
      <c r="X27" s="82"/>
      <c r="Y27" s="82"/>
      <c r="Z27" s="82"/>
      <c r="AA27" s="82"/>
      <c r="AB27" s="82"/>
      <c r="AC27" s="82"/>
      <c r="AE27" s="82"/>
      <c r="AF27" s="82"/>
      <c r="AG27" s="82"/>
      <c r="AH27" s="82"/>
      <c r="AI27" s="82"/>
      <c r="AJ27" s="82"/>
      <c r="AK27" s="82"/>
    </row>
    <row r="28" spans="2:37" ht="15" customHeight="1" x14ac:dyDescent="0.25">
      <c r="B28" s="57" t="s">
        <v>37</v>
      </c>
      <c r="C28" s="92" t="s">
        <v>201</v>
      </c>
      <c r="D28" s="103"/>
      <c r="E28" s="87">
        <v>571947</v>
      </c>
      <c r="F28" s="83"/>
      <c r="G28" s="87">
        <v>190693</v>
      </c>
      <c r="H28" s="86"/>
      <c r="I28" s="87">
        <v>145107</v>
      </c>
      <c r="J28" s="87"/>
      <c r="K28" s="87">
        <v>313001</v>
      </c>
      <c r="L28" s="87"/>
      <c r="M28" s="87">
        <v>532849</v>
      </c>
      <c r="N28" s="82"/>
      <c r="O28" s="87">
        <v>210607</v>
      </c>
      <c r="P28" s="86"/>
      <c r="Q28" s="87">
        <v>450799</v>
      </c>
      <c r="R28" s="87"/>
      <c r="S28" s="87">
        <v>673430</v>
      </c>
      <c r="T28" s="87"/>
      <c r="U28" s="87">
        <v>938458</v>
      </c>
      <c r="W28" s="87">
        <v>289694</v>
      </c>
      <c r="X28" s="86"/>
      <c r="Y28" s="87">
        <v>545344</v>
      </c>
      <c r="Z28" s="87"/>
      <c r="AA28" s="87">
        <v>660628</v>
      </c>
      <c r="AB28" s="87"/>
      <c r="AC28" s="87">
        <v>943306</v>
      </c>
      <c r="AE28" s="87">
        <v>188690</v>
      </c>
      <c r="AF28" s="86"/>
      <c r="AG28" s="87">
        <v>575058</v>
      </c>
      <c r="AH28" s="87"/>
      <c r="AI28" s="87"/>
      <c r="AJ28" s="87"/>
      <c r="AK28" s="87"/>
    </row>
    <row r="29" spans="2:37" ht="15" customHeight="1" x14ac:dyDescent="0.25">
      <c r="B29" s="58" t="s">
        <v>38</v>
      </c>
      <c r="C29" s="93" t="s">
        <v>202</v>
      </c>
      <c r="D29" s="103"/>
      <c r="E29" s="82">
        <v>-1360410</v>
      </c>
      <c r="F29" s="83"/>
      <c r="G29" s="82">
        <v>-342111</v>
      </c>
      <c r="H29" s="83"/>
      <c r="I29" s="82">
        <v>-785540</v>
      </c>
      <c r="J29" s="82"/>
      <c r="K29" s="82">
        <v>-1088781</v>
      </c>
      <c r="L29" s="82"/>
      <c r="M29" s="82">
        <v>-1630903</v>
      </c>
      <c r="N29" s="82"/>
      <c r="O29" s="82">
        <v>-732516</v>
      </c>
      <c r="P29" s="83"/>
      <c r="Q29" s="82">
        <v>-1314863</v>
      </c>
      <c r="R29" s="82"/>
      <c r="S29" s="82">
        <v>-1807184</v>
      </c>
      <c r="T29" s="82"/>
      <c r="U29" s="82">
        <v>-2346821</v>
      </c>
      <c r="W29" s="82">
        <v>-528926</v>
      </c>
      <c r="X29" s="83"/>
      <c r="Y29" s="82">
        <v>-1091987</v>
      </c>
      <c r="Z29" s="82"/>
      <c r="AA29" s="82">
        <v>-1450867</v>
      </c>
      <c r="AB29" s="82"/>
      <c r="AC29" s="82">
        <v>-2039149</v>
      </c>
      <c r="AE29" s="82">
        <v>-477656</v>
      </c>
      <c r="AF29" s="83"/>
      <c r="AG29" s="82">
        <v>-981815</v>
      </c>
      <c r="AH29" s="82"/>
      <c r="AI29" s="82"/>
      <c r="AJ29" s="82"/>
      <c r="AK29" s="82"/>
    </row>
    <row r="30" spans="2:37" ht="15" customHeight="1" x14ac:dyDescent="0.25">
      <c r="B30" s="57" t="s">
        <v>39</v>
      </c>
      <c r="C30" s="92" t="s">
        <v>203</v>
      </c>
      <c r="D30" s="103"/>
      <c r="E30" s="85">
        <v>-276529</v>
      </c>
      <c r="F30" s="83"/>
      <c r="G30" s="85">
        <v>-140501</v>
      </c>
      <c r="H30" s="86"/>
      <c r="I30" s="85">
        <v>36726</v>
      </c>
      <c r="J30" s="87"/>
      <c r="K30" s="85">
        <v>-152734</v>
      </c>
      <c r="L30" s="87"/>
      <c r="M30" s="85">
        <v>-397657</v>
      </c>
      <c r="N30" s="82"/>
      <c r="O30" s="85">
        <v>230921</v>
      </c>
      <c r="P30" s="86"/>
      <c r="Q30" s="85">
        <v>136050</v>
      </c>
      <c r="R30" s="87"/>
      <c r="S30" s="85">
        <v>4176</v>
      </c>
      <c r="T30" s="87"/>
      <c r="U30" s="85">
        <v>112938</v>
      </c>
      <c r="W30" s="85">
        <v>57630</v>
      </c>
      <c r="X30" s="86"/>
      <c r="Y30" s="85">
        <v>47382</v>
      </c>
      <c r="Z30" s="87"/>
      <c r="AA30" s="85">
        <v>-67809</v>
      </c>
      <c r="AB30" s="87"/>
      <c r="AC30" s="85">
        <v>97755</v>
      </c>
      <c r="AE30" s="85">
        <v>-60786</v>
      </c>
      <c r="AF30" s="86"/>
      <c r="AG30" s="85">
        <v>-304010</v>
      </c>
      <c r="AH30" s="87"/>
      <c r="AI30" s="85"/>
      <c r="AJ30" s="87"/>
      <c r="AK30" s="85"/>
    </row>
    <row r="31" spans="2:37" ht="15" customHeight="1" x14ac:dyDescent="0.25">
      <c r="C31" s="51"/>
      <c r="D31" s="101"/>
      <c r="E31" s="88">
        <f>SUM(E28:E30)</f>
        <v>-1064992</v>
      </c>
      <c r="F31" s="88"/>
      <c r="G31" s="88">
        <f>SUM(G28:G30)</f>
        <v>-291919</v>
      </c>
      <c r="H31" s="82"/>
      <c r="I31" s="88">
        <f>SUM(I28:I30)</f>
        <v>-603707</v>
      </c>
      <c r="J31" s="82"/>
      <c r="K31" s="88">
        <f>SUM(K28:K30)</f>
        <v>-928514</v>
      </c>
      <c r="L31" s="82"/>
      <c r="M31" s="88">
        <f>SUM(M28:M30)</f>
        <v>-1495711</v>
      </c>
      <c r="N31" s="82"/>
      <c r="O31" s="88">
        <f>SUM(O28:O30)</f>
        <v>-290988</v>
      </c>
      <c r="P31" s="82"/>
      <c r="Q31" s="88">
        <f>SUM(Q28:Q30)</f>
        <v>-728014</v>
      </c>
      <c r="R31" s="82"/>
      <c r="S31" s="88">
        <v>-1129578</v>
      </c>
      <c r="T31" s="82"/>
      <c r="U31" s="88">
        <f>SUM(U28:U30)</f>
        <v>-1295425</v>
      </c>
      <c r="W31" s="88">
        <f>SUM(W28:W30)</f>
        <v>-181602</v>
      </c>
      <c r="X31" s="82"/>
      <c r="Y31" s="88">
        <f>SUM(Y28:Y30)</f>
        <v>-499261</v>
      </c>
      <c r="Z31" s="82"/>
      <c r="AA31" s="88">
        <f>SUM(AA28:AA30)</f>
        <v>-858048</v>
      </c>
      <c r="AB31" s="82"/>
      <c r="AC31" s="88">
        <f>SUM(AC28:AC30)</f>
        <v>-998088</v>
      </c>
      <c r="AE31" s="88">
        <f>SUM(AE28:AE30)</f>
        <v>-349752</v>
      </c>
      <c r="AF31" s="82"/>
      <c r="AG31" s="88">
        <f>SUM(AG28:AG30)</f>
        <v>-710767</v>
      </c>
      <c r="AH31" s="82"/>
      <c r="AI31" s="88">
        <f>SUM(AI28:AI30)</f>
        <v>0</v>
      </c>
      <c r="AJ31" s="82"/>
      <c r="AK31" s="88">
        <f>SUM(AK28:AK30)</f>
        <v>0</v>
      </c>
    </row>
    <row r="32" spans="2:37" ht="15" customHeight="1" x14ac:dyDescent="0.25">
      <c r="B32" s="59"/>
      <c r="C32" s="94"/>
      <c r="D32" s="103"/>
      <c r="E32" s="95"/>
      <c r="F32" s="100"/>
      <c r="G32" s="95"/>
      <c r="H32" s="95"/>
      <c r="I32" s="95"/>
      <c r="J32" s="95"/>
      <c r="K32" s="95"/>
      <c r="L32" s="95"/>
      <c r="M32" s="95"/>
      <c r="N32" s="100"/>
      <c r="O32" s="95"/>
      <c r="P32" s="95"/>
      <c r="Q32" s="95"/>
      <c r="R32" s="95"/>
      <c r="S32" s="95"/>
      <c r="T32" s="95"/>
      <c r="U32" s="95"/>
      <c r="W32" s="95"/>
      <c r="X32" s="95"/>
      <c r="Y32" s="95"/>
      <c r="Z32" s="95"/>
      <c r="AA32" s="95"/>
      <c r="AB32" s="95"/>
      <c r="AC32" s="95"/>
      <c r="AE32" s="95"/>
      <c r="AF32" s="95"/>
      <c r="AG32" s="95"/>
      <c r="AH32" s="95"/>
      <c r="AI32" s="95"/>
      <c r="AJ32" s="95"/>
      <c r="AK32" s="95"/>
    </row>
    <row r="33" spans="2:37" ht="15" customHeight="1" x14ac:dyDescent="0.25">
      <c r="B33" s="60" t="s">
        <v>40</v>
      </c>
      <c r="C33" s="96" t="s">
        <v>204</v>
      </c>
      <c r="D33" s="103"/>
      <c r="E33" s="88">
        <f>SUM(E22,E25,E31)</f>
        <v>1031072</v>
      </c>
      <c r="F33" s="82"/>
      <c r="G33" s="88">
        <f>SUM(G22,G25,G31)</f>
        <v>286434</v>
      </c>
      <c r="H33" s="82"/>
      <c r="I33" s="88">
        <f>SUM(I22,I25,I31)</f>
        <v>1221247</v>
      </c>
      <c r="J33" s="82"/>
      <c r="K33" s="88">
        <f>SUM(K22,K25,K31)</f>
        <v>2268845.5594600001</v>
      </c>
      <c r="L33" s="82"/>
      <c r="M33" s="88">
        <f>SUM(M22,M25,M31)</f>
        <v>2200111</v>
      </c>
      <c r="N33" s="82"/>
      <c r="O33" s="88">
        <f>SUM(O22,O25,O31)</f>
        <v>-319375</v>
      </c>
      <c r="P33" s="82"/>
      <c r="Q33" s="88">
        <f>SUM(Q22,Q25,Q31)</f>
        <v>150239</v>
      </c>
      <c r="R33" s="82"/>
      <c r="S33" s="88">
        <v>1080024</v>
      </c>
      <c r="T33" s="82"/>
      <c r="U33" s="88">
        <f>SUM(U22,U25,U31)</f>
        <v>1679436</v>
      </c>
      <c r="W33" s="88">
        <f>SUM(W22,W25,W31)</f>
        <v>140504</v>
      </c>
      <c r="X33" s="82"/>
      <c r="Y33" s="88">
        <f>SUM(Y22,Y25,Y31)</f>
        <v>936171</v>
      </c>
      <c r="Z33" s="82"/>
      <c r="AA33" s="88">
        <f>SUM(AA22,AA25,AA31)</f>
        <v>2057266</v>
      </c>
      <c r="AB33" s="82"/>
      <c r="AC33" s="88">
        <f>SUM(AC22,AC25,AC31)</f>
        <v>2998200</v>
      </c>
      <c r="AE33" s="88">
        <f>SUM(AE22,AE25,AE31)</f>
        <v>-59286</v>
      </c>
      <c r="AF33" s="82"/>
      <c r="AG33" s="88">
        <f>SUM(AG22,AG25,AG31)</f>
        <v>625089</v>
      </c>
      <c r="AH33" s="82"/>
      <c r="AI33" s="88">
        <f>SUM(AI22,AI25,AI31)</f>
        <v>0</v>
      </c>
      <c r="AJ33" s="82"/>
      <c r="AK33" s="88">
        <f>SUM(AK22,AK25,AK31)</f>
        <v>0</v>
      </c>
    </row>
    <row r="34" spans="2:37" ht="15" customHeight="1" x14ac:dyDescent="0.25">
      <c r="B34" s="50"/>
      <c r="C34" s="89"/>
      <c r="D34" s="101"/>
      <c r="E34" s="87"/>
      <c r="F34" s="82"/>
      <c r="G34" s="87"/>
      <c r="H34" s="87"/>
      <c r="I34" s="87"/>
      <c r="J34" s="87"/>
      <c r="K34" s="87"/>
      <c r="L34" s="87"/>
      <c r="M34" s="87"/>
      <c r="N34" s="82"/>
      <c r="O34" s="87"/>
      <c r="P34" s="87"/>
      <c r="Q34" s="87"/>
      <c r="R34" s="87"/>
      <c r="S34" s="87"/>
      <c r="T34" s="87"/>
      <c r="U34" s="87"/>
      <c r="W34" s="87"/>
      <c r="X34" s="87"/>
      <c r="Y34" s="87"/>
      <c r="Z34" s="87"/>
      <c r="AA34" s="87"/>
      <c r="AB34" s="87"/>
      <c r="AC34" s="87"/>
      <c r="AE34" s="87"/>
      <c r="AF34" s="87"/>
      <c r="AG34" s="87"/>
      <c r="AH34" s="87"/>
      <c r="AI34" s="87"/>
      <c r="AJ34" s="87"/>
      <c r="AK34" s="87"/>
    </row>
    <row r="35" spans="2:37" ht="15" customHeight="1" x14ac:dyDescent="0.25">
      <c r="B35" s="49" t="s">
        <v>41</v>
      </c>
      <c r="C35" s="52" t="s">
        <v>205</v>
      </c>
      <c r="D35" s="102"/>
      <c r="E35" s="82">
        <v>-558616</v>
      </c>
      <c r="F35" s="82"/>
      <c r="G35" s="82">
        <v>-59668</v>
      </c>
      <c r="H35" s="82"/>
      <c r="I35" s="82">
        <v>-302881</v>
      </c>
      <c r="J35" s="82"/>
      <c r="K35" s="82">
        <v>-268612.55946000002</v>
      </c>
      <c r="L35" s="82"/>
      <c r="M35" s="82">
        <v>-573399</v>
      </c>
      <c r="N35" s="82"/>
      <c r="O35" s="82">
        <v>2846</v>
      </c>
      <c r="P35" s="82"/>
      <c r="Q35" s="82">
        <v>-100610</v>
      </c>
      <c r="R35" s="82"/>
      <c r="S35" s="82">
        <v>-426357</v>
      </c>
      <c r="T35" s="82"/>
      <c r="U35" s="82">
        <v>-533982</v>
      </c>
      <c r="W35" s="82">
        <v>-62247</v>
      </c>
      <c r="X35" s="82"/>
      <c r="Y35" s="82">
        <v>-387871</v>
      </c>
      <c r="Z35" s="82"/>
      <c r="AA35" s="82">
        <v>-685366</v>
      </c>
      <c r="AB35" s="82"/>
      <c r="AC35" s="82">
        <v>-380320</v>
      </c>
      <c r="AE35" s="82">
        <v>76774</v>
      </c>
      <c r="AF35" s="82"/>
      <c r="AG35" s="82">
        <v>-92667</v>
      </c>
      <c r="AH35" s="82"/>
      <c r="AI35" s="82"/>
      <c r="AJ35" s="82"/>
      <c r="AK35" s="82"/>
    </row>
    <row r="36" spans="2:37" ht="15" customHeight="1" x14ac:dyDescent="0.25">
      <c r="B36" s="55"/>
      <c r="C36" s="84"/>
      <c r="D36" s="101"/>
      <c r="E36" s="87"/>
      <c r="F36" s="82"/>
      <c r="G36" s="87"/>
      <c r="H36" s="87"/>
      <c r="I36" s="87"/>
      <c r="J36" s="87"/>
      <c r="K36" s="87"/>
      <c r="L36" s="87"/>
      <c r="M36" s="87"/>
      <c r="N36" s="82"/>
      <c r="O36" s="87"/>
      <c r="P36" s="87"/>
      <c r="Q36" s="87"/>
      <c r="R36" s="87"/>
      <c r="S36" s="87"/>
      <c r="T36" s="87"/>
      <c r="U36" s="87"/>
      <c r="W36" s="87"/>
      <c r="X36" s="87"/>
      <c r="Y36" s="87"/>
      <c r="Z36" s="87"/>
      <c r="AA36" s="87"/>
      <c r="AB36" s="87"/>
      <c r="AC36" s="87"/>
      <c r="AE36" s="87"/>
      <c r="AF36" s="87"/>
      <c r="AG36" s="87"/>
      <c r="AH36" s="87"/>
      <c r="AI36" s="87"/>
      <c r="AJ36" s="87"/>
      <c r="AK36" s="87"/>
    </row>
    <row r="37" spans="2:37" ht="15" customHeight="1" thickBot="1" x14ac:dyDescent="0.3">
      <c r="B37" s="49" t="s">
        <v>44</v>
      </c>
      <c r="C37" s="52" t="s">
        <v>206</v>
      </c>
      <c r="D37" s="101"/>
      <c r="E37" s="97">
        <f>SUM(E33,E35)</f>
        <v>472456</v>
      </c>
      <c r="F37" s="82"/>
      <c r="G37" s="97">
        <f>SUM(G33,G35)</f>
        <v>226766</v>
      </c>
      <c r="H37" s="82"/>
      <c r="I37" s="97">
        <f>SUM(I33,I35)</f>
        <v>918366</v>
      </c>
      <c r="J37" s="82"/>
      <c r="K37" s="97">
        <f>SUM(K33,K35)</f>
        <v>2000233</v>
      </c>
      <c r="L37" s="82"/>
      <c r="M37" s="97">
        <f>SUM(M33,M35)</f>
        <v>1626712</v>
      </c>
      <c r="N37" s="82"/>
      <c r="O37" s="97">
        <f>SUM(O33,O35)</f>
        <v>-316529</v>
      </c>
      <c r="P37" s="82"/>
      <c r="Q37" s="97">
        <f>SUM(Q33,Q35)</f>
        <v>49629</v>
      </c>
      <c r="R37" s="82"/>
      <c r="S37" s="97">
        <f>SUM(S33,S35)</f>
        <v>653667</v>
      </c>
      <c r="T37" s="82"/>
      <c r="U37" s="97">
        <f>SUM(U33,U35)</f>
        <v>1145454</v>
      </c>
      <c r="W37" s="97">
        <f>SUM(W33,W35)</f>
        <v>78257</v>
      </c>
      <c r="X37" s="82"/>
      <c r="Y37" s="97">
        <f>SUM(Y33,Y35)</f>
        <v>548300</v>
      </c>
      <c r="Z37" s="82"/>
      <c r="AA37" s="97">
        <f>SUM(AA33,AA35)</f>
        <v>1371900</v>
      </c>
      <c r="AB37" s="82"/>
      <c r="AC37" s="97">
        <f>SUM(AC33,AC35)</f>
        <v>2617880</v>
      </c>
      <c r="AE37" s="97">
        <f>SUM(AE33,AE35)</f>
        <v>17488</v>
      </c>
      <c r="AF37" s="82"/>
      <c r="AG37" s="97">
        <f>SUM(AG33,AG35)</f>
        <v>532422</v>
      </c>
      <c r="AH37" s="82"/>
      <c r="AI37" s="97">
        <f>SUM(AI33,AI35)</f>
        <v>0</v>
      </c>
      <c r="AJ37" s="82"/>
      <c r="AK37" s="97">
        <f>SUM(AK33,AK35)</f>
        <v>0</v>
      </c>
    </row>
    <row r="38" spans="2:37" ht="15" customHeight="1" thickTop="1" x14ac:dyDescent="0.25">
      <c r="B38" s="50" t="s">
        <v>86</v>
      </c>
      <c r="C38" s="89" t="s">
        <v>207</v>
      </c>
      <c r="D38" s="101"/>
      <c r="E38" s="87"/>
      <c r="F38" s="82"/>
      <c r="G38" s="87"/>
      <c r="H38" s="87"/>
      <c r="I38" s="87"/>
      <c r="J38" s="87"/>
      <c r="K38" s="87"/>
      <c r="L38" s="87"/>
      <c r="M38" s="87"/>
      <c r="N38" s="82"/>
      <c r="O38" s="87"/>
      <c r="P38" s="87"/>
      <c r="Q38" s="87"/>
      <c r="R38" s="87"/>
      <c r="S38" s="87"/>
      <c r="T38" s="87"/>
      <c r="U38" s="87"/>
      <c r="W38" s="87"/>
      <c r="X38" s="87"/>
      <c r="Y38" s="87"/>
      <c r="Z38" s="87"/>
      <c r="AA38" s="87"/>
      <c r="AB38" s="87"/>
      <c r="AC38" s="87"/>
      <c r="AE38" s="87"/>
      <c r="AF38" s="87"/>
      <c r="AG38" s="87"/>
      <c r="AH38" s="87"/>
      <c r="AI38" s="87"/>
      <c r="AJ38" s="87"/>
      <c r="AK38" s="87"/>
    </row>
    <row r="39" spans="2:37" ht="15" customHeight="1" x14ac:dyDescent="0.25">
      <c r="B39" s="54" t="s">
        <v>87</v>
      </c>
      <c r="C39" s="81" t="s">
        <v>208</v>
      </c>
      <c r="D39" s="101"/>
      <c r="E39" s="82">
        <v>427889</v>
      </c>
      <c r="F39" s="82"/>
      <c r="G39" s="82">
        <v>183390</v>
      </c>
      <c r="H39" s="82"/>
      <c r="I39" s="82">
        <v>802731</v>
      </c>
      <c r="J39" s="82"/>
      <c r="K39" s="82">
        <v>1765670</v>
      </c>
      <c r="L39" s="82"/>
      <c r="M39" s="82">
        <v>1343649</v>
      </c>
      <c r="N39" s="82"/>
      <c r="O39" s="82">
        <v>-271842</v>
      </c>
      <c r="P39" s="82"/>
      <c r="Q39" s="82">
        <v>33794</v>
      </c>
      <c r="R39" s="82"/>
      <c r="S39" s="82">
        <v>552741</v>
      </c>
      <c r="T39" s="82"/>
      <c r="U39" s="82">
        <v>999287</v>
      </c>
      <c r="W39" s="82">
        <v>106960</v>
      </c>
      <c r="X39" s="82"/>
      <c r="Y39" s="82">
        <v>516382</v>
      </c>
      <c r="Z39" s="82"/>
      <c r="AA39" s="82">
        <v>1268526</v>
      </c>
      <c r="AB39" s="82"/>
      <c r="AC39" s="82">
        <v>2433700</v>
      </c>
      <c r="AE39" s="82">
        <v>42055</v>
      </c>
      <c r="AF39" s="82"/>
      <c r="AG39" s="82">
        <v>515394</v>
      </c>
      <c r="AH39" s="82"/>
      <c r="AI39" s="82"/>
      <c r="AJ39" s="82"/>
      <c r="AK39" s="82"/>
    </row>
    <row r="40" spans="2:37" ht="15" customHeight="1" x14ac:dyDescent="0.25">
      <c r="B40" s="55" t="s">
        <v>88</v>
      </c>
      <c r="C40" s="84" t="s">
        <v>186</v>
      </c>
      <c r="D40" s="102"/>
      <c r="E40" s="85">
        <v>44567</v>
      </c>
      <c r="F40" s="82"/>
      <c r="G40" s="85">
        <v>43376</v>
      </c>
      <c r="H40" s="87"/>
      <c r="I40" s="85">
        <v>115635</v>
      </c>
      <c r="J40" s="87"/>
      <c r="K40" s="85">
        <v>234563</v>
      </c>
      <c r="L40" s="87"/>
      <c r="M40" s="85">
        <v>283063</v>
      </c>
      <c r="N40" s="82"/>
      <c r="O40" s="85">
        <v>-44687</v>
      </c>
      <c r="P40" s="87"/>
      <c r="Q40" s="85">
        <v>15835</v>
      </c>
      <c r="R40" s="87"/>
      <c r="S40" s="85">
        <v>100926</v>
      </c>
      <c r="T40" s="87"/>
      <c r="U40" s="85">
        <v>146167</v>
      </c>
      <c r="W40" s="85">
        <v>-28703</v>
      </c>
      <c r="X40" s="87"/>
      <c r="Y40" s="85">
        <v>31918</v>
      </c>
      <c r="Z40" s="87"/>
      <c r="AA40" s="85">
        <v>103374</v>
      </c>
      <c r="AB40" s="87"/>
      <c r="AC40" s="85">
        <v>184180</v>
      </c>
      <c r="AE40" s="85">
        <v>-24567</v>
      </c>
      <c r="AF40" s="87"/>
      <c r="AG40" s="85">
        <v>17028</v>
      </c>
      <c r="AH40" s="87"/>
      <c r="AI40" s="85"/>
      <c r="AJ40" s="87"/>
      <c r="AK40" s="85"/>
    </row>
    <row r="41" spans="2:37" ht="15" customHeight="1" x14ac:dyDescent="0.25">
      <c r="B41" s="47" t="s">
        <v>47</v>
      </c>
      <c r="C41" s="51" t="s">
        <v>47</v>
      </c>
      <c r="D41" s="10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W41" s="82"/>
      <c r="X41" s="82"/>
      <c r="Y41" s="82"/>
      <c r="Z41" s="82"/>
      <c r="AA41" s="82"/>
      <c r="AB41" s="82"/>
      <c r="AC41" s="82"/>
      <c r="AE41" s="82"/>
      <c r="AF41" s="82"/>
      <c r="AG41" s="82"/>
      <c r="AH41" s="82"/>
      <c r="AI41" s="82"/>
      <c r="AJ41" s="82"/>
      <c r="AK41" s="82"/>
    </row>
    <row r="42" spans="2:37" ht="15" customHeight="1" thickBot="1" x14ac:dyDescent="0.3">
      <c r="B42" s="53" t="s">
        <v>44</v>
      </c>
      <c r="C42" s="90" t="s">
        <v>186</v>
      </c>
      <c r="D42" s="101"/>
      <c r="E42" s="98">
        <f>SUM(E39:E40)</f>
        <v>472456</v>
      </c>
      <c r="F42" s="82"/>
      <c r="G42" s="98">
        <f>SUM(G39:G40)</f>
        <v>226766</v>
      </c>
      <c r="H42" s="87"/>
      <c r="I42" s="98">
        <f>SUM(I39:I40)</f>
        <v>918366</v>
      </c>
      <c r="J42" s="87"/>
      <c r="K42" s="98">
        <f>SUM(K39:K40)</f>
        <v>2000233</v>
      </c>
      <c r="L42" s="87"/>
      <c r="M42" s="98">
        <f>SUM(M39:M40)</f>
        <v>1626712</v>
      </c>
      <c r="N42" s="82"/>
      <c r="O42" s="98">
        <f>SUM(O39:O40)</f>
        <v>-316529</v>
      </c>
      <c r="P42" s="87"/>
      <c r="Q42" s="98">
        <f>SUM(Q39:Q40)</f>
        <v>49629</v>
      </c>
      <c r="R42" s="87"/>
      <c r="S42" s="98">
        <f>SUM(S39:S40)</f>
        <v>653667</v>
      </c>
      <c r="T42" s="87"/>
      <c r="U42" s="98">
        <f>SUM(U39:U40)</f>
        <v>1145454</v>
      </c>
      <c r="W42" s="98">
        <f>SUM(W39:W40)</f>
        <v>78257</v>
      </c>
      <c r="X42" s="87"/>
      <c r="Y42" s="98">
        <f>SUM(Y39:Y40)</f>
        <v>548300</v>
      </c>
      <c r="Z42" s="87"/>
      <c r="AA42" s="98">
        <f>SUM(AA39:AA40)</f>
        <v>1371900</v>
      </c>
      <c r="AB42" s="87"/>
      <c r="AC42" s="98">
        <f>SUM(AC39:AC40)</f>
        <v>2617880</v>
      </c>
      <c r="AE42" s="98">
        <f>SUM(AE39:AE40)</f>
        <v>17488</v>
      </c>
      <c r="AF42" s="87"/>
      <c r="AG42" s="98">
        <f>SUM(AG39:AG40)</f>
        <v>532422</v>
      </c>
      <c r="AH42" s="87"/>
      <c r="AI42" s="98">
        <f>SUM(AI39:AI40)</f>
        <v>0</v>
      </c>
      <c r="AJ42" s="87"/>
      <c r="AK42" s="98">
        <f>SUM(AK39:AK40)</f>
        <v>0</v>
      </c>
    </row>
    <row r="43" spans="2:37" ht="15" customHeight="1" thickTop="1" x14ac:dyDescent="0.25">
      <c r="B43" s="49" t="s">
        <v>47</v>
      </c>
      <c r="C43" s="49" t="s">
        <v>47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W43" s="1"/>
      <c r="X43" s="1"/>
      <c r="Y43" s="1"/>
      <c r="Z43" s="1"/>
      <c r="AA43" s="1"/>
      <c r="AB43" s="1"/>
      <c r="AC43" s="1"/>
      <c r="AE43" s="1"/>
      <c r="AF43" s="1"/>
      <c r="AG43" s="1"/>
      <c r="AH43" s="1"/>
      <c r="AI43" s="1"/>
      <c r="AJ43" s="1"/>
      <c r="AK43" s="1"/>
    </row>
    <row r="44" spans="2:37" ht="15" customHeight="1" x14ac:dyDescent="0.25"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W44"/>
      <c r="X44"/>
      <c r="Y44"/>
      <c r="Z44"/>
      <c r="AA44"/>
      <c r="AC44"/>
      <c r="AE44"/>
      <c r="AF44"/>
      <c r="AG44"/>
      <c r="AH44"/>
      <c r="AI44"/>
      <c r="AK44"/>
    </row>
    <row r="45" spans="2:37" ht="15" customHeight="1" x14ac:dyDescent="0.25"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W45"/>
      <c r="X45"/>
      <c r="Y45"/>
      <c r="Z45"/>
      <c r="AA45"/>
      <c r="AC45"/>
      <c r="AE45"/>
      <c r="AF45"/>
      <c r="AG45"/>
      <c r="AH45"/>
      <c r="AI45"/>
      <c r="AK45"/>
    </row>
  </sheetData>
  <mergeCells count="4">
    <mergeCell ref="G8:M8"/>
    <mergeCell ref="O8:U8"/>
    <mergeCell ref="W8:AC8"/>
    <mergeCell ref="AE8:AK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E014-484B-468D-A453-E8B85526431A}">
  <dimension ref="B1:AMK92"/>
  <sheetViews>
    <sheetView showGridLines="0" zoomScale="80" zoomScaleNormal="80" workbookViewId="0">
      <pane xSplit="3" ySplit="9" topLeftCell="D79" activePane="bottomRight" state="frozen"/>
      <selection pane="topRight" activeCell="D1" sqref="D1"/>
      <selection pane="bottomLeft" activeCell="A10" sqref="A10"/>
      <selection pane="bottomRight" activeCell="AG83" sqref="AG83"/>
    </sheetView>
  </sheetViews>
  <sheetFormatPr defaultColWidth="8.7109375" defaultRowHeight="15" outlineLevelCol="1" x14ac:dyDescent="0.25"/>
  <cols>
    <col min="1" max="1" width="3.7109375" customWidth="1"/>
    <col min="2" max="2" width="61.42578125" style="47" bestFit="1" customWidth="1" outlineLevel="1"/>
    <col min="3" max="3" width="25.5703125" style="47" hidden="1" customWidth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hidden="1" customWidth="1" outlineLevel="1"/>
    <col min="24" max="24" width="1.42578125" style="3" hidden="1" customWidth="1" outlineLevel="1"/>
    <col min="25" max="25" width="12.7109375" style="3" hidden="1" customWidth="1" outlineLevel="1"/>
    <col min="26" max="26" width="1.42578125" style="3" hidden="1" customWidth="1" outlineLevel="1"/>
    <col min="27" max="27" width="12.7109375" style="3" hidden="1" customWidth="1" outlineLevel="1"/>
    <col min="28" max="28" width="1.42578125" hidden="1" customWidth="1" outlineLevel="1"/>
    <col min="29" max="29" width="12.7109375" style="3" customWidth="1" collapsed="1"/>
    <col min="30" max="30" width="1.5703125" customWidth="1"/>
    <col min="31" max="31" width="12.7109375" style="3" customWidth="1"/>
    <col min="32" max="32" width="1.42578125" style="3" customWidth="1"/>
    <col min="33" max="33" width="12.7109375" style="3" customWidth="1"/>
    <col min="34" max="34" width="1.42578125" style="3" hidden="1" customWidth="1" outlineLevel="1"/>
    <col min="35" max="35" width="12.7109375" style="3" hidden="1" customWidth="1" outlineLevel="1"/>
    <col min="36" max="36" width="1.42578125" hidden="1" customWidth="1" outlineLevel="1"/>
    <col min="37" max="37" width="12.7109375" style="3" hidden="1" customWidth="1" outlineLevel="1"/>
    <col min="38" max="38" width="8.7109375" collapsed="1"/>
  </cols>
  <sheetData>
    <row r="1" spans="2:37" x14ac:dyDescent="0.25">
      <c r="B1" s="48"/>
      <c r="C1" s="48"/>
      <c r="M1"/>
      <c r="U1"/>
      <c r="AC1"/>
      <c r="AK1"/>
    </row>
    <row r="2" spans="2:37" x14ac:dyDescent="0.25">
      <c r="B2" s="48"/>
      <c r="C2" s="48"/>
      <c r="M2"/>
      <c r="U2"/>
      <c r="AC2"/>
      <c r="AK2"/>
    </row>
    <row r="3" spans="2:37" x14ac:dyDescent="0.25">
      <c r="B3" s="48"/>
      <c r="C3" s="48"/>
      <c r="M3"/>
      <c r="U3"/>
      <c r="AC3"/>
      <c r="AK3"/>
    </row>
    <row r="4" spans="2:37" x14ac:dyDescent="0.25">
      <c r="B4" s="48"/>
      <c r="C4" s="48"/>
      <c r="M4"/>
      <c r="U4"/>
      <c r="AC4"/>
      <c r="AK4"/>
    </row>
    <row r="5" spans="2:37" x14ac:dyDescent="0.25">
      <c r="B5" s="49" t="s">
        <v>66</v>
      </c>
      <c r="C5" s="49" t="s">
        <v>258</v>
      </c>
      <c r="M5"/>
      <c r="U5"/>
      <c r="AC5"/>
      <c r="AK5"/>
    </row>
    <row r="6" spans="2:37" x14ac:dyDescent="0.25">
      <c r="B6" s="49" t="s">
        <v>128</v>
      </c>
      <c r="C6" s="49" t="s">
        <v>276</v>
      </c>
      <c r="L6" s="3"/>
      <c r="N6" s="3"/>
      <c r="T6" s="3"/>
      <c r="AB6" s="3"/>
      <c r="AJ6" s="3"/>
    </row>
    <row r="7" spans="2:37" x14ac:dyDescent="0.25">
      <c r="B7" s="47" t="s">
        <v>67</v>
      </c>
      <c r="C7" s="47" t="s">
        <v>261</v>
      </c>
      <c r="L7" s="3"/>
      <c r="N7" s="3"/>
      <c r="T7" s="3"/>
      <c r="AB7" s="3"/>
      <c r="AJ7" s="3"/>
    </row>
    <row r="8" spans="2:37" ht="15.75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f>[1]DRE!W8</f>
        <v>2023</v>
      </c>
      <c r="X8" s="123"/>
      <c r="Y8" s="123"/>
      <c r="Z8" s="123"/>
      <c r="AA8" s="123"/>
      <c r="AB8" s="123"/>
      <c r="AC8" s="123"/>
      <c r="AE8" s="123">
        <f>[1]DRE!AE8</f>
        <v>2024</v>
      </c>
      <c r="AF8" s="123"/>
      <c r="AG8" s="123"/>
      <c r="AH8" s="123"/>
      <c r="AI8" s="123"/>
      <c r="AJ8" s="123"/>
      <c r="AK8" s="123"/>
    </row>
    <row r="9" spans="2:37" ht="15.75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107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107">
        <f>[1]DRE!W$9</f>
        <v>45016</v>
      </c>
      <c r="X9" s="79"/>
      <c r="Y9" s="107">
        <f>[1]DRE!Y$9</f>
        <v>45107</v>
      </c>
      <c r="Z9" s="79"/>
      <c r="AA9" s="107">
        <f>[1]DRE!AA$9</f>
        <v>45199</v>
      </c>
      <c r="AB9" s="79"/>
      <c r="AC9" s="107">
        <f>[1]DRE!AC$9</f>
        <v>45291</v>
      </c>
      <c r="AE9" s="107">
        <f>[1]DRE!AE$9</f>
        <v>45382</v>
      </c>
      <c r="AF9" s="79"/>
      <c r="AG9" s="107">
        <f>[1]DRE!AG$9</f>
        <v>45473</v>
      </c>
      <c r="AH9" s="79"/>
      <c r="AI9" s="107">
        <f>[1]DRE!AI$9</f>
        <v>45565</v>
      </c>
      <c r="AJ9" s="79"/>
      <c r="AK9" s="107">
        <f>[1]DRE!AK$9</f>
        <v>45657</v>
      </c>
    </row>
    <row r="10" spans="2:37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2:37" x14ac:dyDescent="0.25">
      <c r="B11" s="49"/>
      <c r="C11" s="49"/>
      <c r="D11" s="6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2:37" x14ac:dyDescent="0.25">
      <c r="B12" s="53" t="s">
        <v>40</v>
      </c>
      <c r="C12" s="90" t="s">
        <v>204</v>
      </c>
      <c r="D12" s="101"/>
      <c r="E12" s="87">
        <v>1031072</v>
      </c>
      <c r="F12" s="83"/>
      <c r="G12" s="87">
        <v>286434</v>
      </c>
      <c r="H12" s="86"/>
      <c r="I12" s="87">
        <v>1221247</v>
      </c>
      <c r="J12" s="87"/>
      <c r="K12" s="87">
        <v>2268845.5594600001</v>
      </c>
      <c r="L12" s="87"/>
      <c r="M12" s="87">
        <v>2200111</v>
      </c>
      <c r="N12" s="82"/>
      <c r="O12" s="87">
        <v>-319375</v>
      </c>
      <c r="P12" s="86"/>
      <c r="Q12" s="87">
        <v>150239</v>
      </c>
      <c r="R12" s="87"/>
      <c r="S12" s="87">
        <v>1080024</v>
      </c>
      <c r="T12" s="87"/>
      <c r="U12" s="87">
        <v>1679436</v>
      </c>
      <c r="W12" s="87">
        <v>140504</v>
      </c>
      <c r="X12" s="86"/>
      <c r="Y12" s="87">
        <v>936171</v>
      </c>
      <c r="Z12" s="87"/>
      <c r="AA12" s="87">
        <v>2057266</v>
      </c>
      <c r="AB12" s="87"/>
      <c r="AC12" s="87">
        <v>2998200</v>
      </c>
      <c r="AE12" s="87">
        <v>-59286</v>
      </c>
      <c r="AF12" s="86"/>
      <c r="AG12" s="87">
        <v>625089</v>
      </c>
      <c r="AH12" s="87"/>
      <c r="AI12" s="87"/>
      <c r="AJ12" s="87"/>
      <c r="AK12" s="87"/>
    </row>
    <row r="13" spans="2:37" x14ac:dyDescent="0.25">
      <c r="B13" s="47" t="s">
        <v>45</v>
      </c>
      <c r="C13" s="51" t="s">
        <v>209</v>
      </c>
      <c r="D13" s="101"/>
      <c r="E13" s="82">
        <v>0</v>
      </c>
      <c r="F13" s="82"/>
      <c r="G13" s="82"/>
      <c r="H13" s="82"/>
      <c r="I13" s="82"/>
      <c r="J13" s="82"/>
      <c r="K13" s="82"/>
      <c r="L13" s="82"/>
      <c r="M13" s="82">
        <v>0</v>
      </c>
      <c r="N13" s="82"/>
      <c r="O13" s="82"/>
      <c r="P13" s="82"/>
      <c r="Q13" s="82">
        <v>0</v>
      </c>
      <c r="R13" s="82"/>
      <c r="S13" s="82"/>
      <c r="T13" s="82"/>
      <c r="U13" s="82"/>
      <c r="W13" s="82"/>
      <c r="X13" s="82"/>
      <c r="Y13" s="82"/>
      <c r="Z13" s="82"/>
      <c r="AA13" s="82"/>
      <c r="AB13" s="82"/>
      <c r="AC13" s="82"/>
      <c r="AE13" s="82"/>
      <c r="AF13" s="82"/>
      <c r="AG13" s="82">
        <v>0</v>
      </c>
      <c r="AH13" s="82"/>
      <c r="AI13" s="82"/>
      <c r="AJ13" s="82"/>
      <c r="AK13" s="82"/>
    </row>
    <row r="14" spans="2:37" x14ac:dyDescent="0.25">
      <c r="B14" s="55" t="s">
        <v>92</v>
      </c>
      <c r="C14" s="84" t="s">
        <v>210</v>
      </c>
      <c r="D14" s="101"/>
      <c r="E14" s="87">
        <v>1421134</v>
      </c>
      <c r="F14" s="82"/>
      <c r="G14" s="87">
        <v>370507</v>
      </c>
      <c r="H14" s="87"/>
      <c r="I14" s="87">
        <v>780979</v>
      </c>
      <c r="J14" s="87"/>
      <c r="K14" s="87">
        <v>1186034</v>
      </c>
      <c r="L14" s="87"/>
      <c r="M14" s="87">
        <v>1666315</v>
      </c>
      <c r="N14" s="82"/>
      <c r="O14" s="87">
        <v>461162</v>
      </c>
      <c r="P14" s="87"/>
      <c r="Q14" s="87">
        <v>887396</v>
      </c>
      <c r="R14" s="87"/>
      <c r="S14" s="87">
        <v>1347585</v>
      </c>
      <c r="T14" s="87"/>
      <c r="U14" s="87">
        <v>1846855</v>
      </c>
      <c r="W14" s="87">
        <v>468520</v>
      </c>
      <c r="X14" s="87"/>
      <c r="Y14" s="87">
        <v>932077</v>
      </c>
      <c r="Z14" s="87"/>
      <c r="AA14" s="87">
        <v>1385114</v>
      </c>
      <c r="AB14" s="87"/>
      <c r="AC14" s="87">
        <v>1868614</v>
      </c>
      <c r="AE14" s="87">
        <v>468458</v>
      </c>
      <c r="AF14" s="87"/>
      <c r="AG14" s="87">
        <v>1047974</v>
      </c>
      <c r="AH14" s="87"/>
      <c r="AI14" s="87"/>
      <c r="AJ14" s="87"/>
      <c r="AK14" s="87"/>
    </row>
    <row r="15" spans="2:37" x14ac:dyDescent="0.25">
      <c r="B15" s="54" t="s">
        <v>300</v>
      </c>
      <c r="C15" s="81"/>
      <c r="D15" s="101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W15" s="82"/>
      <c r="X15" s="82"/>
      <c r="Y15" s="82"/>
      <c r="Z15" s="82"/>
      <c r="AA15" s="82"/>
      <c r="AB15" s="82"/>
      <c r="AC15" s="82"/>
      <c r="AE15" s="82">
        <v>222645</v>
      </c>
      <c r="AF15" s="82"/>
      <c r="AG15" s="82">
        <v>467467</v>
      </c>
      <c r="AH15" s="82"/>
      <c r="AI15" s="82"/>
      <c r="AJ15" s="82"/>
      <c r="AK15" s="82"/>
    </row>
    <row r="16" spans="2:37" x14ac:dyDescent="0.25">
      <c r="B16" s="55" t="s">
        <v>35</v>
      </c>
      <c r="C16" s="84" t="s">
        <v>248</v>
      </c>
      <c r="D16" s="101"/>
      <c r="E16" s="87">
        <v>-86081</v>
      </c>
      <c r="F16" s="82"/>
      <c r="G16" s="87">
        <v>-36049</v>
      </c>
      <c r="H16" s="87"/>
      <c r="I16" s="87">
        <v>-21758</v>
      </c>
      <c r="J16" s="87"/>
      <c r="K16" s="87">
        <v>-55047</v>
      </c>
      <c r="L16" s="87"/>
      <c r="M16" s="87">
        <v>-62665</v>
      </c>
      <c r="N16" s="82"/>
      <c r="O16" s="87">
        <v>-29236</v>
      </c>
      <c r="P16" s="87"/>
      <c r="Q16" s="87">
        <v>-37911</v>
      </c>
      <c r="R16" s="87"/>
      <c r="S16" s="87">
        <v>-81425</v>
      </c>
      <c r="T16" s="87"/>
      <c r="U16" s="87">
        <v>-52100</v>
      </c>
      <c r="W16" s="87">
        <v>-28651</v>
      </c>
      <c r="X16" s="87"/>
      <c r="Y16" s="87">
        <v>-24754</v>
      </c>
      <c r="Z16" s="87"/>
      <c r="AA16" s="87">
        <v>-62868</v>
      </c>
      <c r="AB16" s="87"/>
      <c r="AC16" s="87">
        <v>-55078</v>
      </c>
      <c r="AE16" s="87">
        <v>-26322</v>
      </c>
      <c r="AF16" s="87"/>
      <c r="AG16" s="87">
        <v>-68080</v>
      </c>
      <c r="AH16" s="87"/>
      <c r="AI16" s="87"/>
      <c r="AJ16" s="87"/>
      <c r="AK16" s="87"/>
    </row>
    <row r="17" spans="2:1025" x14ac:dyDescent="0.25">
      <c r="B17" s="54" t="s">
        <v>122</v>
      </c>
      <c r="C17" s="81" t="s">
        <v>249</v>
      </c>
      <c r="D17" s="101"/>
      <c r="E17" s="82">
        <v>215422</v>
      </c>
      <c r="F17" s="82"/>
      <c r="G17" s="82"/>
      <c r="H17" s="82"/>
      <c r="I17" s="82">
        <v>338</v>
      </c>
      <c r="J17" s="82"/>
      <c r="K17" s="82">
        <v>35917</v>
      </c>
      <c r="L17" s="82"/>
      <c r="M17" s="82">
        <v>2310</v>
      </c>
      <c r="N17" s="82"/>
      <c r="O17" s="82"/>
      <c r="P17" s="82"/>
      <c r="Q17" s="82">
        <v>-9652</v>
      </c>
      <c r="R17" s="82"/>
      <c r="S17" s="82"/>
      <c r="T17" s="82"/>
      <c r="U17" s="82">
        <v>4316</v>
      </c>
      <c r="W17" s="82"/>
      <c r="X17" s="82"/>
      <c r="Y17" s="82">
        <v>216</v>
      </c>
      <c r="Z17" s="82"/>
      <c r="AA17" s="82">
        <v>0</v>
      </c>
      <c r="AB17" s="82"/>
      <c r="AC17" s="82">
        <v>-53016</v>
      </c>
      <c r="AE17" s="82">
        <v>0</v>
      </c>
      <c r="AF17" s="82"/>
      <c r="AG17" s="82">
        <v>0</v>
      </c>
      <c r="AH17" s="82"/>
      <c r="AI17" s="82"/>
      <c r="AJ17" s="82"/>
      <c r="AK17" s="82"/>
    </row>
    <row r="18" spans="2:1025" x14ac:dyDescent="0.25">
      <c r="B18" s="55" t="s">
        <v>304</v>
      </c>
      <c r="C18" s="84" t="s">
        <v>211</v>
      </c>
      <c r="D18" s="101"/>
      <c r="E18" s="87">
        <v>33918</v>
      </c>
      <c r="F18" s="82"/>
      <c r="G18" s="87">
        <v>-77255</v>
      </c>
      <c r="H18" s="87"/>
      <c r="I18" s="87">
        <v>-113993</v>
      </c>
      <c r="J18" s="87"/>
      <c r="K18" s="87">
        <v>-119825</v>
      </c>
      <c r="L18" s="87"/>
      <c r="M18" s="87">
        <v>-111407</v>
      </c>
      <c r="N18" s="82"/>
      <c r="O18" s="87">
        <v>-17297</v>
      </c>
      <c r="P18" s="87"/>
      <c r="Q18" s="87">
        <v>-13145</v>
      </c>
      <c r="R18" s="87"/>
      <c r="S18" s="87">
        <v>-22376</v>
      </c>
      <c r="T18" s="87"/>
      <c r="U18" s="87">
        <v>-42485</v>
      </c>
      <c r="W18" s="87">
        <v>-2501</v>
      </c>
      <c r="X18" s="87"/>
      <c r="Y18" s="87">
        <v>-3650</v>
      </c>
      <c r="Z18" s="87"/>
      <c r="AA18" s="87">
        <v>-17039</v>
      </c>
      <c r="AB18" s="87"/>
      <c r="AC18" s="87">
        <v>-16105</v>
      </c>
      <c r="AE18" s="87">
        <v>-3173</v>
      </c>
      <c r="AF18" s="87"/>
      <c r="AG18" s="87">
        <v>-2678</v>
      </c>
      <c r="AH18" s="87"/>
      <c r="AI18" s="87"/>
      <c r="AJ18" s="87"/>
      <c r="AK18" s="87"/>
    </row>
    <row r="19" spans="2:1025" x14ac:dyDescent="0.25">
      <c r="B19" s="54" t="s">
        <v>93</v>
      </c>
      <c r="C19" s="81" t="s">
        <v>212</v>
      </c>
      <c r="D19" s="101"/>
      <c r="E19" s="82">
        <v>0</v>
      </c>
      <c r="F19" s="82"/>
      <c r="G19" s="82"/>
      <c r="H19" s="82"/>
      <c r="I19" s="82"/>
      <c r="J19" s="82"/>
      <c r="K19" s="82"/>
      <c r="L19" s="82"/>
      <c r="M19" s="82">
        <v>0</v>
      </c>
      <c r="N19" s="82"/>
      <c r="O19" s="82"/>
      <c r="P19" s="82"/>
      <c r="Q19" s="82">
        <v>0</v>
      </c>
      <c r="R19" s="82"/>
      <c r="S19" s="82"/>
      <c r="T19" s="82"/>
      <c r="U19" s="82"/>
      <c r="W19" s="82"/>
      <c r="X19" s="82"/>
      <c r="Y19" s="82"/>
      <c r="Z19" s="82"/>
      <c r="AA19" s="82"/>
      <c r="AB19" s="82"/>
      <c r="AC19" s="82"/>
      <c r="AE19" s="82"/>
      <c r="AF19" s="82"/>
      <c r="AG19" s="82">
        <v>0</v>
      </c>
      <c r="AH19" s="82"/>
      <c r="AI19" s="82"/>
      <c r="AJ19" s="82"/>
      <c r="AK19" s="82"/>
    </row>
    <row r="20" spans="2:1025" x14ac:dyDescent="0.25">
      <c r="B20" s="55" t="s">
        <v>94</v>
      </c>
      <c r="C20" s="84" t="s">
        <v>213</v>
      </c>
      <c r="D20" s="101"/>
      <c r="E20" s="87">
        <v>27107</v>
      </c>
      <c r="F20" s="82"/>
      <c r="G20" s="87">
        <v>-3741</v>
      </c>
      <c r="H20" s="87"/>
      <c r="I20" s="87">
        <v>-987</v>
      </c>
      <c r="J20" s="87"/>
      <c r="K20" s="87">
        <v>4221</v>
      </c>
      <c r="L20" s="87"/>
      <c r="M20" s="87">
        <v>2978</v>
      </c>
      <c r="N20" s="82"/>
      <c r="O20" s="87">
        <v>6748</v>
      </c>
      <c r="P20" s="87"/>
      <c r="Q20" s="87">
        <v>9707</v>
      </c>
      <c r="R20" s="87"/>
      <c r="S20" s="87">
        <v>15290</v>
      </c>
      <c r="T20" s="87"/>
      <c r="U20" s="87">
        <v>21314</v>
      </c>
      <c r="W20" s="87">
        <v>3317</v>
      </c>
      <c r="X20" s="87"/>
      <c r="Y20" s="87">
        <v>16451</v>
      </c>
      <c r="Z20" s="87"/>
      <c r="AA20" s="87">
        <v>20882</v>
      </c>
      <c r="AB20" s="87"/>
      <c r="AC20" s="87">
        <v>25784</v>
      </c>
      <c r="AE20" s="87">
        <v>5716</v>
      </c>
      <c r="AF20" s="87"/>
      <c r="AG20" s="87">
        <v>16302</v>
      </c>
      <c r="AH20" s="87"/>
      <c r="AI20" s="87"/>
      <c r="AJ20" s="87"/>
      <c r="AK20" s="87"/>
    </row>
    <row r="21" spans="2:1025" x14ac:dyDescent="0.25">
      <c r="B21" s="54" t="s">
        <v>95</v>
      </c>
      <c r="C21" s="81" t="s">
        <v>214</v>
      </c>
      <c r="D21" s="101"/>
      <c r="E21" s="82">
        <v>23391</v>
      </c>
      <c r="F21" s="82"/>
      <c r="G21" s="82">
        <v>-8204</v>
      </c>
      <c r="H21" s="82"/>
      <c r="I21" s="82">
        <v>-16148</v>
      </c>
      <c r="J21" s="82"/>
      <c r="K21" s="82">
        <v>-23030</v>
      </c>
      <c r="L21" s="82"/>
      <c r="M21" s="82">
        <v>-950</v>
      </c>
      <c r="N21" s="82"/>
      <c r="O21" s="82">
        <v>-5029</v>
      </c>
      <c r="P21" s="82"/>
      <c r="Q21" s="82">
        <v>-3926</v>
      </c>
      <c r="R21" s="82"/>
      <c r="S21" s="82">
        <v>1486</v>
      </c>
      <c r="T21" s="82"/>
      <c r="U21" s="82">
        <v>-11087</v>
      </c>
      <c r="W21" s="82">
        <v>-3577</v>
      </c>
      <c r="X21" s="82"/>
      <c r="Y21" s="82">
        <v>13759</v>
      </c>
      <c r="Z21" s="82"/>
      <c r="AA21" s="82">
        <v>0</v>
      </c>
      <c r="AB21" s="82"/>
      <c r="AC21" s="82">
        <v>40341</v>
      </c>
      <c r="AE21" s="82">
        <v>2312</v>
      </c>
      <c r="AF21" s="82"/>
      <c r="AG21" s="82">
        <v>25488</v>
      </c>
      <c r="AH21" s="82"/>
      <c r="AI21" s="82"/>
      <c r="AJ21" s="82"/>
      <c r="AK21" s="82"/>
    </row>
    <row r="22" spans="2:1025" x14ac:dyDescent="0.25">
      <c r="B22" s="55" t="s">
        <v>303</v>
      </c>
      <c r="C22" s="84" t="s">
        <v>250</v>
      </c>
      <c r="D22" s="101"/>
      <c r="E22" s="87">
        <v>22141</v>
      </c>
      <c r="F22" s="82"/>
      <c r="G22" s="87">
        <v>17174</v>
      </c>
      <c r="H22" s="87"/>
      <c r="I22" s="87">
        <v>46065</v>
      </c>
      <c r="J22" s="87"/>
      <c r="K22" s="87">
        <v>44932</v>
      </c>
      <c r="L22" s="87"/>
      <c r="M22" s="87">
        <v>54511</v>
      </c>
      <c r="N22" s="82"/>
      <c r="O22" s="87">
        <v>17466</v>
      </c>
      <c r="P22" s="87"/>
      <c r="Q22" s="87">
        <v>15109</v>
      </c>
      <c r="R22" s="87"/>
      <c r="S22" s="87">
        <v>18495</v>
      </c>
      <c r="T22" s="87"/>
      <c r="U22" s="87">
        <v>100969</v>
      </c>
      <c r="W22" s="87">
        <v>659</v>
      </c>
      <c r="X22" s="87"/>
      <c r="Y22" s="87">
        <v>5991</v>
      </c>
      <c r="Z22" s="87"/>
      <c r="AA22" s="87">
        <v>15434</v>
      </c>
      <c r="AB22" s="87"/>
      <c r="AC22" s="87">
        <v>32495</v>
      </c>
      <c r="AE22" s="87">
        <v>-5484</v>
      </c>
      <c r="AF22" s="87"/>
      <c r="AG22" s="87">
        <v>-9122</v>
      </c>
      <c r="AH22" s="87"/>
      <c r="AI22" s="87"/>
      <c r="AJ22" s="87"/>
      <c r="AK22" s="87"/>
    </row>
    <row r="23" spans="2:1025" x14ac:dyDescent="0.25">
      <c r="B23" s="54" t="s">
        <v>123</v>
      </c>
      <c r="C23" s="81" t="s">
        <v>245</v>
      </c>
      <c r="D23" s="101"/>
      <c r="E23" s="82">
        <v>0</v>
      </c>
      <c r="F23" s="82"/>
      <c r="G23" s="82"/>
      <c r="H23" s="82"/>
      <c r="I23" s="82">
        <v>-236886</v>
      </c>
      <c r="J23" s="82"/>
      <c r="K23" s="82">
        <v>-422403</v>
      </c>
      <c r="L23" s="82"/>
      <c r="M23" s="82">
        <v>-243560</v>
      </c>
      <c r="N23" s="82"/>
      <c r="O23" s="82"/>
      <c r="P23" s="82"/>
      <c r="Q23" s="82">
        <v>0</v>
      </c>
      <c r="R23" s="82"/>
      <c r="S23" s="82"/>
      <c r="T23" s="82"/>
      <c r="U23" s="82">
        <v>-6715</v>
      </c>
      <c r="W23" s="82"/>
      <c r="X23" s="82"/>
      <c r="Y23" s="82"/>
      <c r="Z23" s="82"/>
      <c r="AA23" s="82"/>
      <c r="AB23" s="82"/>
      <c r="AC23" s="82"/>
      <c r="AE23" s="82"/>
      <c r="AF23" s="82"/>
      <c r="AG23" s="82">
        <v>0</v>
      </c>
      <c r="AH23" s="82"/>
      <c r="AI23" s="82"/>
      <c r="AJ23" s="82"/>
      <c r="AK23" s="82"/>
    </row>
    <row r="24" spans="2:1025" x14ac:dyDescent="0.25">
      <c r="B24" s="55" t="s">
        <v>272</v>
      </c>
      <c r="C24" s="84" t="s">
        <v>273</v>
      </c>
      <c r="D24" s="101"/>
      <c r="E24" s="87">
        <f>-278935</f>
        <v>-278935</v>
      </c>
      <c r="F24" s="82"/>
      <c r="G24" s="87"/>
      <c r="H24" s="87"/>
      <c r="I24" s="87">
        <v>92393</v>
      </c>
      <c r="J24" s="87"/>
      <c r="K24" s="87">
        <v>-21499</v>
      </c>
      <c r="L24" s="87"/>
      <c r="M24" s="87">
        <f>-37355</f>
        <v>-37355</v>
      </c>
      <c r="N24" s="82"/>
      <c r="O24" s="87"/>
      <c r="P24" s="87"/>
      <c r="Q24" s="87">
        <v>291370</v>
      </c>
      <c r="R24" s="87"/>
      <c r="S24" s="87">
        <v>432348</v>
      </c>
      <c r="T24" s="87"/>
      <c r="U24" s="87">
        <v>539165</v>
      </c>
      <c r="W24" s="87">
        <v>83993</v>
      </c>
      <c r="X24" s="87"/>
      <c r="Y24" s="87">
        <v>185509</v>
      </c>
      <c r="Z24" s="87"/>
      <c r="AA24" s="87">
        <v>241073</v>
      </c>
      <c r="AB24" s="87"/>
      <c r="AC24" s="87">
        <v>310719</v>
      </c>
      <c r="AE24" s="87">
        <v>25706</v>
      </c>
      <c r="AF24" s="87"/>
      <c r="AG24" s="87">
        <v>-114171</v>
      </c>
      <c r="AH24" s="87"/>
      <c r="AI24" s="87"/>
      <c r="AJ24" s="87"/>
      <c r="AK24" s="87"/>
    </row>
    <row r="25" spans="2:1025" x14ac:dyDescent="0.25">
      <c r="B25" s="54" t="s">
        <v>96</v>
      </c>
      <c r="C25" s="81" t="s">
        <v>246</v>
      </c>
      <c r="D25" s="101"/>
      <c r="E25" s="82">
        <v>0</v>
      </c>
      <c r="F25" s="82"/>
      <c r="G25" s="82"/>
      <c r="H25" s="82"/>
      <c r="I25" s="82"/>
      <c r="J25" s="82"/>
      <c r="K25" s="82"/>
      <c r="L25" s="82"/>
      <c r="M25" s="82">
        <v>-126045</v>
      </c>
      <c r="N25" s="82"/>
      <c r="O25" s="82"/>
      <c r="P25" s="82"/>
      <c r="Q25" s="82"/>
      <c r="R25" s="82"/>
      <c r="S25" s="82"/>
      <c r="T25" s="82"/>
      <c r="U25" s="82"/>
      <c r="W25" s="82"/>
      <c r="X25" s="82"/>
      <c r="Y25" s="82">
        <v>0</v>
      </c>
      <c r="Z25" s="82"/>
      <c r="AA25" s="82">
        <v>0</v>
      </c>
      <c r="AB25" s="82"/>
      <c r="AC25" s="82"/>
      <c r="AE25" s="82"/>
      <c r="AF25" s="82"/>
      <c r="AG25" s="82">
        <v>0</v>
      </c>
      <c r="AH25" s="82"/>
      <c r="AI25" s="82"/>
      <c r="AJ25" s="82"/>
      <c r="AK25" s="82"/>
    </row>
    <row r="26" spans="2:1025" x14ac:dyDescent="0.25">
      <c r="B26" s="55" t="s">
        <v>262</v>
      </c>
      <c r="C26" s="84" t="s">
        <v>269</v>
      </c>
      <c r="D26" s="101"/>
      <c r="E26" s="87"/>
      <c r="F26" s="82"/>
      <c r="G26" s="87"/>
      <c r="H26" s="87"/>
      <c r="I26" s="87"/>
      <c r="J26" s="87"/>
      <c r="K26" s="87"/>
      <c r="L26" s="87"/>
      <c r="M26" s="87"/>
      <c r="N26" s="82"/>
      <c r="O26" s="87"/>
      <c r="P26" s="87"/>
      <c r="Q26" s="87">
        <v>-136602</v>
      </c>
      <c r="R26" s="87"/>
      <c r="S26" s="87">
        <v>-178025</v>
      </c>
      <c r="T26" s="87"/>
      <c r="U26" s="87"/>
      <c r="W26" s="87"/>
      <c r="X26" s="87"/>
      <c r="Y26" s="87"/>
      <c r="Z26" s="87"/>
      <c r="AA26" s="87"/>
      <c r="AB26" s="87"/>
      <c r="AC26" s="87"/>
      <c r="AE26" s="87"/>
      <c r="AF26" s="87"/>
      <c r="AG26" s="87">
        <v>0</v>
      </c>
      <c r="AH26" s="87"/>
      <c r="AI26" s="87"/>
      <c r="AJ26" s="87"/>
      <c r="AK26" s="87"/>
    </row>
    <row r="27" spans="2:1025" x14ac:dyDescent="0.25">
      <c r="B27" s="54" t="s">
        <v>312</v>
      </c>
      <c r="C27" s="81" t="s">
        <v>282</v>
      </c>
      <c r="D27" s="101"/>
      <c r="E27" s="82">
        <f>-19843</f>
        <v>-19843</v>
      </c>
      <c r="F27" s="82"/>
      <c r="G27" s="82"/>
      <c r="H27" s="82"/>
      <c r="I27" s="82"/>
      <c r="J27" s="82"/>
      <c r="K27" s="82">
        <v>-26392.905613448453</v>
      </c>
      <c r="L27" s="82"/>
      <c r="M27" s="82">
        <f>-27884</f>
        <v>-27884</v>
      </c>
      <c r="N27" s="82"/>
      <c r="O27" s="82"/>
      <c r="P27" s="82"/>
      <c r="Q27" s="82"/>
      <c r="R27" s="82"/>
      <c r="S27" s="82">
        <v>-57975</v>
      </c>
      <c r="T27" s="82"/>
      <c r="U27" s="82">
        <v>-80248</v>
      </c>
      <c r="W27" s="82">
        <v>-109783</v>
      </c>
      <c r="X27" s="82"/>
      <c r="Y27" s="82">
        <v>-46458</v>
      </c>
      <c r="Z27" s="82"/>
      <c r="AA27" s="82">
        <v>-70744</v>
      </c>
      <c r="AB27" s="82"/>
      <c r="AC27" s="82">
        <v>-92404</v>
      </c>
      <c r="AE27" s="82">
        <v>-22739</v>
      </c>
      <c r="AF27" s="82"/>
      <c r="AG27" s="82">
        <v>-44267</v>
      </c>
      <c r="AH27" s="82"/>
      <c r="AI27" s="82"/>
      <c r="AJ27" s="82"/>
      <c r="AK27" s="82"/>
    </row>
    <row r="28" spans="2:1025" x14ac:dyDescent="0.25">
      <c r="B28" s="55" t="s">
        <v>302</v>
      </c>
      <c r="C28" s="84" t="s">
        <v>283</v>
      </c>
      <c r="D28" s="101"/>
      <c r="E28" s="87">
        <v>132378</v>
      </c>
      <c r="F28" s="82"/>
      <c r="G28" s="87"/>
      <c r="H28" s="87"/>
      <c r="I28" s="87"/>
      <c r="J28" s="87"/>
      <c r="K28" s="87">
        <v>108889</v>
      </c>
      <c r="L28" s="87"/>
      <c r="M28" s="87">
        <v>120603</v>
      </c>
      <c r="N28" s="82"/>
      <c r="O28" s="87"/>
      <c r="P28" s="87"/>
      <c r="Q28" s="87"/>
      <c r="R28" s="87"/>
      <c r="S28" s="87">
        <v>50620</v>
      </c>
      <c r="T28" s="87"/>
      <c r="U28" s="87">
        <v>42287</v>
      </c>
      <c r="W28" s="87">
        <v>1524</v>
      </c>
      <c r="X28" s="87"/>
      <c r="Y28" s="87">
        <v>-31447</v>
      </c>
      <c r="Z28" s="87"/>
      <c r="AA28" s="87">
        <v>-34776</v>
      </c>
      <c r="AB28" s="87"/>
      <c r="AC28" s="87">
        <v>-22216</v>
      </c>
      <c r="AE28" s="87">
        <v>-6293</v>
      </c>
      <c r="AF28" s="87"/>
      <c r="AG28" s="87">
        <v>6384</v>
      </c>
      <c r="AH28" s="87"/>
      <c r="AI28" s="87"/>
      <c r="AJ28" s="87"/>
      <c r="AK28" s="87"/>
    </row>
    <row r="29" spans="2:1025" x14ac:dyDescent="0.25">
      <c r="B29" s="54" t="s">
        <v>305</v>
      </c>
      <c r="C29" s="81" t="s">
        <v>215</v>
      </c>
      <c r="D29" s="101"/>
      <c r="E29" s="82">
        <v>1052246</v>
      </c>
      <c r="F29" s="82"/>
      <c r="G29" s="82">
        <v>368489</v>
      </c>
      <c r="H29" s="82"/>
      <c r="I29" s="82">
        <v>547710</v>
      </c>
      <c r="J29" s="82"/>
      <c r="K29" s="82">
        <v>939936.14824933372</v>
      </c>
      <c r="L29" s="82"/>
      <c r="M29" s="82">
        <v>1445521</v>
      </c>
      <c r="N29" s="82"/>
      <c r="O29" s="82">
        <v>306342.02795630798</v>
      </c>
      <c r="P29" s="82"/>
      <c r="Q29" s="82">
        <v>635901</v>
      </c>
      <c r="R29" s="82"/>
      <c r="S29" s="82">
        <v>777676</v>
      </c>
      <c r="T29" s="82"/>
      <c r="U29" s="82">
        <v>1070168</v>
      </c>
      <c r="W29" s="82">
        <v>207592</v>
      </c>
      <c r="X29" s="82"/>
      <c r="Y29" s="82">
        <v>480640</v>
      </c>
      <c r="Z29" s="82"/>
      <c r="AA29" s="82">
        <v>725753</v>
      </c>
      <c r="AB29" s="82"/>
      <c r="AC29" s="82">
        <v>961213</v>
      </c>
      <c r="AE29" s="82">
        <v>122738</v>
      </c>
      <c r="AF29" s="82"/>
      <c r="AG29" s="82">
        <v>177685</v>
      </c>
      <c r="AH29" s="82"/>
      <c r="AI29" s="82"/>
      <c r="AJ29" s="82"/>
      <c r="AK29" s="82"/>
    </row>
    <row r="30" spans="2:1025" x14ac:dyDescent="0.25">
      <c r="B30" s="55" t="s">
        <v>284</v>
      </c>
      <c r="C30" s="84" t="s">
        <v>287</v>
      </c>
      <c r="D30" s="101"/>
      <c r="E30" s="87">
        <v>11824</v>
      </c>
      <c r="F30" s="82"/>
      <c r="G30" s="87"/>
      <c r="H30" s="87"/>
      <c r="I30" s="87"/>
      <c r="J30" s="87"/>
      <c r="K30" s="87"/>
      <c r="L30" s="87"/>
      <c r="M30" s="87">
        <v>1507</v>
      </c>
      <c r="N30" s="82"/>
      <c r="O30" s="87"/>
      <c r="P30" s="87"/>
      <c r="Q30" s="87"/>
      <c r="R30" s="87"/>
      <c r="S30" s="87"/>
      <c r="T30" s="87"/>
      <c r="U30" s="87">
        <v>57587</v>
      </c>
      <c r="W30" s="87">
        <v>13337</v>
      </c>
      <c r="X30" s="87"/>
      <c r="Y30" s="87">
        <v>-10641</v>
      </c>
      <c r="Z30" s="87"/>
      <c r="AA30" s="87">
        <v>-11737</v>
      </c>
      <c r="AB30" s="87"/>
      <c r="AC30" s="87">
        <v>-42162</v>
      </c>
      <c r="AE30" s="87">
        <v>28004</v>
      </c>
      <c r="AF30" s="87"/>
      <c r="AG30" s="87">
        <v>11164</v>
      </c>
      <c r="AH30" s="87"/>
      <c r="AI30" s="87"/>
      <c r="AJ30" s="87"/>
      <c r="AK30" s="87"/>
    </row>
    <row r="31" spans="2:1025" x14ac:dyDescent="0.25">
      <c r="B31" s="54" t="s">
        <v>97</v>
      </c>
      <c r="C31" s="81" t="s">
        <v>247</v>
      </c>
      <c r="D31" s="101"/>
      <c r="E31" s="88">
        <v>35146</v>
      </c>
      <c r="F31" s="82"/>
      <c r="G31" s="88">
        <v>-69477</v>
      </c>
      <c r="H31" s="88"/>
      <c r="I31" s="88">
        <v>-82171</v>
      </c>
      <c r="J31" s="88"/>
      <c r="K31" s="88">
        <v>-125158</v>
      </c>
      <c r="L31" s="88"/>
      <c r="M31" s="88">
        <v>-272853</v>
      </c>
      <c r="N31" s="82"/>
      <c r="O31" s="88">
        <v>-16728.05318355374</v>
      </c>
      <c r="P31" s="88"/>
      <c r="Q31" s="88">
        <v>-39843</v>
      </c>
      <c r="R31" s="88"/>
      <c r="S31" s="88">
        <v>47999</v>
      </c>
      <c r="T31" s="88"/>
      <c r="U31" s="88">
        <v>-5417</v>
      </c>
      <c r="W31" s="88">
        <v>-11783</v>
      </c>
      <c r="X31" s="88"/>
      <c r="Y31" s="88">
        <v>46424</v>
      </c>
      <c r="Z31" s="88"/>
      <c r="AA31" s="88">
        <v>28002</v>
      </c>
      <c r="AB31" s="88"/>
      <c r="AC31" s="88">
        <v>40910</v>
      </c>
      <c r="AE31" s="88">
        <v>-21180</v>
      </c>
      <c r="AF31" s="88"/>
      <c r="AG31" s="88">
        <v>-39195</v>
      </c>
      <c r="AH31" s="88"/>
      <c r="AI31" s="88"/>
      <c r="AJ31" s="88"/>
      <c r="AK31" s="88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  <c r="IQ31" s="121"/>
      <c r="IR31" s="121"/>
      <c r="IS31" s="121"/>
      <c r="IT31" s="121"/>
      <c r="IU31" s="121"/>
      <c r="IV31" s="121"/>
      <c r="IW31" s="121"/>
      <c r="IX31" s="121"/>
      <c r="IY31" s="121"/>
      <c r="IZ31" s="121"/>
      <c r="JA31" s="121"/>
      <c r="JB31" s="121"/>
      <c r="JC31" s="121"/>
      <c r="JD31" s="121"/>
      <c r="JE31" s="121"/>
      <c r="JF31" s="121"/>
      <c r="JG31" s="121"/>
      <c r="JH31" s="121"/>
      <c r="JI31" s="121"/>
      <c r="JJ31" s="121"/>
      <c r="JK31" s="121"/>
      <c r="JL31" s="121"/>
      <c r="JM31" s="121"/>
      <c r="JN31" s="121"/>
      <c r="JO31" s="121"/>
      <c r="JP31" s="121"/>
      <c r="JQ31" s="121"/>
      <c r="JR31" s="121"/>
      <c r="JS31" s="121"/>
      <c r="JT31" s="121"/>
      <c r="JU31" s="121"/>
      <c r="JV31" s="121"/>
      <c r="JW31" s="121"/>
      <c r="JX31" s="121"/>
      <c r="JY31" s="121"/>
      <c r="JZ31" s="121"/>
      <c r="KA31" s="121"/>
      <c r="KB31" s="121"/>
      <c r="KC31" s="121"/>
      <c r="KD31" s="121"/>
      <c r="KE31" s="121"/>
      <c r="KF31" s="121"/>
      <c r="KG31" s="121"/>
      <c r="KH31" s="121"/>
      <c r="KI31" s="121"/>
      <c r="KJ31" s="121"/>
      <c r="KK31" s="121"/>
      <c r="KL31" s="121"/>
      <c r="KM31" s="121"/>
      <c r="KN31" s="121"/>
      <c r="KO31" s="121"/>
      <c r="KP31" s="121"/>
      <c r="KQ31" s="121"/>
      <c r="KR31" s="121"/>
      <c r="KS31" s="121"/>
      <c r="KT31" s="121"/>
      <c r="KU31" s="121"/>
      <c r="KV31" s="121"/>
      <c r="KW31" s="121"/>
      <c r="KX31" s="121"/>
      <c r="KY31" s="121"/>
      <c r="KZ31" s="121"/>
      <c r="LA31" s="121"/>
      <c r="LB31" s="121"/>
      <c r="LC31" s="121"/>
      <c r="LD31" s="121"/>
      <c r="LE31" s="121"/>
      <c r="LF31" s="121"/>
      <c r="LG31" s="121"/>
      <c r="LH31" s="121"/>
      <c r="LI31" s="121"/>
      <c r="LJ31" s="121"/>
      <c r="LK31" s="121"/>
      <c r="LL31" s="121"/>
      <c r="LM31" s="121"/>
      <c r="LN31" s="121"/>
      <c r="LO31" s="121"/>
      <c r="LP31" s="121"/>
      <c r="LQ31" s="121"/>
      <c r="LR31" s="121"/>
      <c r="LS31" s="121"/>
      <c r="LT31" s="121"/>
      <c r="LU31" s="121"/>
      <c r="LV31" s="121"/>
      <c r="LW31" s="121"/>
      <c r="LX31" s="121"/>
      <c r="LY31" s="121"/>
      <c r="LZ31" s="121"/>
      <c r="MA31" s="121"/>
      <c r="MB31" s="121"/>
      <c r="MC31" s="121"/>
      <c r="MD31" s="121"/>
      <c r="ME31" s="121"/>
      <c r="MF31" s="121"/>
      <c r="MG31" s="121"/>
      <c r="MH31" s="121"/>
      <c r="MI31" s="121"/>
      <c r="MJ31" s="121"/>
      <c r="MK31" s="121"/>
      <c r="ML31" s="121"/>
      <c r="MM31" s="121"/>
      <c r="MN31" s="121"/>
      <c r="MO31" s="121"/>
      <c r="MP31" s="121"/>
      <c r="MQ31" s="121"/>
      <c r="MR31" s="121"/>
      <c r="MS31" s="121"/>
      <c r="MT31" s="121"/>
      <c r="MU31" s="121"/>
      <c r="MV31" s="121"/>
      <c r="MW31" s="121"/>
      <c r="MX31" s="121"/>
      <c r="MY31" s="121"/>
      <c r="MZ31" s="121"/>
      <c r="NA31" s="121"/>
      <c r="NB31" s="121"/>
      <c r="NC31" s="121"/>
      <c r="ND31" s="121"/>
      <c r="NE31" s="121"/>
      <c r="NF31" s="121"/>
      <c r="NG31" s="121"/>
      <c r="NH31" s="121"/>
      <c r="NI31" s="121"/>
      <c r="NJ31" s="121"/>
      <c r="NK31" s="121"/>
      <c r="NL31" s="121"/>
      <c r="NM31" s="121"/>
      <c r="NN31" s="121"/>
      <c r="NO31" s="121"/>
      <c r="NP31" s="121"/>
      <c r="NQ31" s="121"/>
      <c r="NR31" s="121"/>
      <c r="NS31" s="121"/>
      <c r="NT31" s="121"/>
      <c r="NU31" s="121"/>
      <c r="NV31" s="121"/>
      <c r="NW31" s="121"/>
      <c r="NX31" s="121"/>
      <c r="NY31" s="121"/>
      <c r="NZ31" s="121"/>
      <c r="OA31" s="121"/>
      <c r="OB31" s="121"/>
      <c r="OC31" s="121"/>
      <c r="OD31" s="121"/>
      <c r="OE31" s="121"/>
      <c r="OF31" s="121"/>
      <c r="OG31" s="121"/>
      <c r="OH31" s="121"/>
      <c r="OI31" s="121"/>
      <c r="OJ31" s="121"/>
      <c r="OK31" s="121"/>
      <c r="OL31" s="121"/>
      <c r="OM31" s="121"/>
      <c r="ON31" s="121"/>
      <c r="OO31" s="121"/>
      <c r="OP31" s="121"/>
      <c r="OQ31" s="121"/>
      <c r="OR31" s="121"/>
      <c r="OS31" s="121"/>
      <c r="OT31" s="121"/>
      <c r="OU31" s="121"/>
      <c r="OV31" s="121"/>
      <c r="OW31" s="121"/>
      <c r="OX31" s="121"/>
      <c r="OY31" s="121"/>
      <c r="OZ31" s="121"/>
      <c r="PA31" s="121"/>
      <c r="PB31" s="121"/>
      <c r="PC31" s="121"/>
      <c r="PD31" s="121"/>
      <c r="PE31" s="121"/>
      <c r="PF31" s="121"/>
      <c r="PG31" s="121"/>
      <c r="PH31" s="121"/>
      <c r="PI31" s="121"/>
      <c r="PJ31" s="121"/>
      <c r="PK31" s="121"/>
      <c r="PL31" s="121"/>
      <c r="PM31" s="121"/>
      <c r="PN31" s="121"/>
      <c r="PO31" s="121"/>
      <c r="PP31" s="121"/>
      <c r="PQ31" s="121"/>
      <c r="PR31" s="121"/>
      <c r="PS31" s="121"/>
      <c r="PT31" s="121"/>
      <c r="PU31" s="121"/>
      <c r="PV31" s="121"/>
      <c r="PW31" s="121"/>
      <c r="PX31" s="121"/>
      <c r="PY31" s="121"/>
      <c r="PZ31" s="121"/>
      <c r="QA31" s="121"/>
      <c r="QB31" s="121"/>
      <c r="QC31" s="121"/>
      <c r="QD31" s="121"/>
      <c r="QE31" s="121"/>
      <c r="QF31" s="121"/>
      <c r="QG31" s="121"/>
      <c r="QH31" s="121"/>
      <c r="QI31" s="121"/>
      <c r="QJ31" s="121"/>
      <c r="QK31" s="121"/>
      <c r="QL31" s="121"/>
      <c r="QM31" s="121"/>
      <c r="QN31" s="121"/>
      <c r="QO31" s="121"/>
      <c r="QP31" s="121"/>
      <c r="QQ31" s="121"/>
      <c r="QR31" s="121"/>
      <c r="QS31" s="121"/>
      <c r="QT31" s="121"/>
      <c r="QU31" s="121"/>
      <c r="QV31" s="121"/>
      <c r="QW31" s="121"/>
      <c r="QX31" s="121"/>
      <c r="QY31" s="121"/>
      <c r="QZ31" s="121"/>
      <c r="RA31" s="121"/>
      <c r="RB31" s="121"/>
      <c r="RC31" s="121"/>
      <c r="RD31" s="121"/>
      <c r="RE31" s="121"/>
      <c r="RF31" s="121"/>
      <c r="RG31" s="121"/>
      <c r="RH31" s="121"/>
      <c r="RI31" s="121"/>
      <c r="RJ31" s="121"/>
      <c r="RK31" s="121"/>
      <c r="RL31" s="121"/>
      <c r="RM31" s="121"/>
      <c r="RN31" s="121"/>
      <c r="RO31" s="121"/>
      <c r="RP31" s="121"/>
      <c r="RQ31" s="121"/>
      <c r="RR31" s="121"/>
      <c r="RS31" s="121"/>
      <c r="RT31" s="121"/>
      <c r="RU31" s="121"/>
      <c r="RV31" s="121"/>
      <c r="RW31" s="121"/>
      <c r="RX31" s="121"/>
      <c r="RY31" s="121"/>
      <c r="RZ31" s="121"/>
      <c r="SA31" s="121"/>
      <c r="SB31" s="121"/>
      <c r="SC31" s="121"/>
      <c r="SD31" s="121"/>
      <c r="SE31" s="121"/>
      <c r="SF31" s="121"/>
      <c r="SG31" s="121"/>
      <c r="SH31" s="121"/>
      <c r="SI31" s="121"/>
      <c r="SJ31" s="121"/>
      <c r="SK31" s="121"/>
      <c r="SL31" s="121"/>
      <c r="SM31" s="121"/>
      <c r="SN31" s="121"/>
      <c r="SO31" s="121"/>
      <c r="SP31" s="121"/>
      <c r="SQ31" s="121"/>
      <c r="SR31" s="121"/>
      <c r="SS31" s="121"/>
      <c r="ST31" s="121"/>
      <c r="SU31" s="121"/>
      <c r="SV31" s="121"/>
      <c r="SW31" s="121"/>
      <c r="SX31" s="121"/>
      <c r="SY31" s="121"/>
      <c r="SZ31" s="121"/>
      <c r="TA31" s="121"/>
      <c r="TB31" s="121"/>
      <c r="TC31" s="121"/>
      <c r="TD31" s="121"/>
      <c r="TE31" s="121"/>
      <c r="TF31" s="121"/>
      <c r="TG31" s="121"/>
      <c r="TH31" s="121"/>
      <c r="TI31" s="121"/>
      <c r="TJ31" s="121"/>
      <c r="TK31" s="121"/>
      <c r="TL31" s="121"/>
      <c r="TM31" s="121"/>
      <c r="TN31" s="121"/>
      <c r="TO31" s="121"/>
      <c r="TP31" s="121"/>
      <c r="TQ31" s="121"/>
      <c r="TR31" s="121"/>
      <c r="TS31" s="121"/>
      <c r="TT31" s="121"/>
      <c r="TU31" s="121"/>
      <c r="TV31" s="121"/>
      <c r="TW31" s="121"/>
      <c r="TX31" s="121"/>
      <c r="TY31" s="121"/>
      <c r="TZ31" s="121"/>
      <c r="UA31" s="121"/>
      <c r="UB31" s="121"/>
      <c r="UC31" s="121"/>
      <c r="UD31" s="121"/>
      <c r="UE31" s="121"/>
      <c r="UF31" s="121"/>
      <c r="UG31" s="121"/>
      <c r="UH31" s="121"/>
      <c r="UI31" s="121"/>
      <c r="UJ31" s="121"/>
      <c r="UK31" s="121"/>
      <c r="UL31" s="121"/>
      <c r="UM31" s="121"/>
      <c r="UN31" s="121"/>
      <c r="UO31" s="121"/>
      <c r="UP31" s="121"/>
      <c r="UQ31" s="121"/>
      <c r="UR31" s="121"/>
      <c r="US31" s="121"/>
      <c r="UT31" s="121"/>
      <c r="UU31" s="121"/>
      <c r="UV31" s="121"/>
      <c r="UW31" s="121"/>
      <c r="UX31" s="121"/>
      <c r="UY31" s="121"/>
      <c r="UZ31" s="121"/>
      <c r="VA31" s="121"/>
      <c r="VB31" s="121"/>
      <c r="VC31" s="121"/>
      <c r="VD31" s="121"/>
      <c r="VE31" s="121"/>
      <c r="VF31" s="121"/>
      <c r="VG31" s="121"/>
      <c r="VH31" s="121"/>
      <c r="VI31" s="121"/>
      <c r="VJ31" s="121"/>
      <c r="VK31" s="121"/>
      <c r="VL31" s="121"/>
      <c r="VM31" s="121"/>
      <c r="VN31" s="121"/>
      <c r="VO31" s="121"/>
      <c r="VP31" s="121"/>
      <c r="VQ31" s="121"/>
      <c r="VR31" s="121"/>
      <c r="VS31" s="121"/>
      <c r="VT31" s="121"/>
      <c r="VU31" s="121"/>
      <c r="VV31" s="121"/>
      <c r="VW31" s="121"/>
      <c r="VX31" s="121"/>
      <c r="VY31" s="121"/>
      <c r="VZ31" s="121"/>
      <c r="WA31" s="121"/>
      <c r="WB31" s="121"/>
      <c r="WC31" s="121"/>
      <c r="WD31" s="121"/>
      <c r="WE31" s="121"/>
      <c r="WF31" s="121"/>
      <c r="WG31" s="121"/>
      <c r="WH31" s="121"/>
      <c r="WI31" s="121"/>
      <c r="WJ31" s="121"/>
      <c r="WK31" s="121"/>
      <c r="WL31" s="121"/>
      <c r="WM31" s="121"/>
      <c r="WN31" s="121"/>
      <c r="WO31" s="121"/>
      <c r="WP31" s="121"/>
      <c r="WQ31" s="121"/>
      <c r="WR31" s="121"/>
      <c r="WS31" s="121"/>
      <c r="WT31" s="121"/>
      <c r="WU31" s="121"/>
      <c r="WV31" s="121"/>
      <c r="WW31" s="121"/>
      <c r="WX31" s="121"/>
      <c r="WY31" s="121"/>
      <c r="WZ31" s="121"/>
      <c r="XA31" s="121"/>
      <c r="XB31" s="121"/>
      <c r="XC31" s="121"/>
      <c r="XD31" s="121"/>
      <c r="XE31" s="121"/>
      <c r="XF31" s="121"/>
      <c r="XG31" s="121"/>
      <c r="XH31" s="121"/>
      <c r="XI31" s="121"/>
      <c r="XJ31" s="121"/>
      <c r="XK31" s="121"/>
      <c r="XL31" s="121"/>
      <c r="XM31" s="121"/>
      <c r="XN31" s="121"/>
      <c r="XO31" s="121"/>
      <c r="XP31" s="121"/>
      <c r="XQ31" s="121"/>
      <c r="XR31" s="121"/>
      <c r="XS31" s="121"/>
      <c r="XT31" s="121"/>
      <c r="XU31" s="121"/>
      <c r="XV31" s="121"/>
      <c r="XW31" s="121"/>
      <c r="XX31" s="121"/>
      <c r="XY31" s="121"/>
      <c r="XZ31" s="121"/>
      <c r="YA31" s="121"/>
      <c r="YB31" s="121"/>
      <c r="YC31" s="121"/>
      <c r="YD31" s="121"/>
      <c r="YE31" s="121"/>
      <c r="YF31" s="121"/>
      <c r="YG31" s="121"/>
      <c r="YH31" s="121"/>
      <c r="YI31" s="121"/>
      <c r="YJ31" s="121"/>
      <c r="YK31" s="121"/>
      <c r="YL31" s="121"/>
      <c r="YM31" s="121"/>
      <c r="YN31" s="121"/>
      <c r="YO31" s="121"/>
      <c r="YP31" s="121"/>
      <c r="YQ31" s="121"/>
      <c r="YR31" s="121"/>
      <c r="YS31" s="121"/>
      <c r="YT31" s="121"/>
      <c r="YU31" s="121"/>
      <c r="YV31" s="121"/>
      <c r="YW31" s="121"/>
      <c r="YX31" s="121"/>
      <c r="YY31" s="121"/>
      <c r="YZ31" s="121"/>
      <c r="ZA31" s="121"/>
      <c r="ZB31" s="121"/>
      <c r="ZC31" s="121"/>
      <c r="ZD31" s="121"/>
      <c r="ZE31" s="121"/>
      <c r="ZF31" s="121"/>
      <c r="ZG31" s="121"/>
      <c r="ZH31" s="121"/>
      <c r="ZI31" s="121"/>
      <c r="ZJ31" s="121"/>
      <c r="ZK31" s="121"/>
      <c r="ZL31" s="121"/>
      <c r="ZM31" s="121"/>
      <c r="ZN31" s="121"/>
      <c r="ZO31" s="121"/>
      <c r="ZP31" s="121"/>
      <c r="ZQ31" s="121"/>
      <c r="ZR31" s="121"/>
      <c r="ZS31" s="121"/>
      <c r="ZT31" s="121"/>
      <c r="ZU31" s="121"/>
      <c r="ZV31" s="121"/>
      <c r="ZW31" s="121"/>
      <c r="ZX31" s="121"/>
      <c r="ZY31" s="121"/>
      <c r="ZZ31" s="121"/>
      <c r="AAA31" s="121"/>
      <c r="AAB31" s="121"/>
      <c r="AAC31" s="121"/>
      <c r="AAD31" s="121"/>
      <c r="AAE31" s="121"/>
      <c r="AAF31" s="121"/>
      <c r="AAG31" s="121"/>
      <c r="AAH31" s="121"/>
      <c r="AAI31" s="121"/>
      <c r="AAJ31" s="121"/>
      <c r="AAK31" s="121"/>
      <c r="AAL31" s="121"/>
      <c r="AAM31" s="121"/>
      <c r="AAN31" s="121"/>
      <c r="AAO31" s="121"/>
      <c r="AAP31" s="121"/>
      <c r="AAQ31" s="121"/>
      <c r="AAR31" s="121"/>
      <c r="AAS31" s="121"/>
      <c r="AAT31" s="121"/>
      <c r="AAU31" s="121"/>
      <c r="AAV31" s="121"/>
      <c r="AAW31" s="121"/>
      <c r="AAX31" s="121"/>
      <c r="AAY31" s="121"/>
      <c r="AAZ31" s="121"/>
      <c r="ABA31" s="121"/>
      <c r="ABB31" s="121"/>
      <c r="ABC31" s="121"/>
      <c r="ABD31" s="121"/>
      <c r="ABE31" s="121"/>
      <c r="ABF31" s="121"/>
      <c r="ABG31" s="121"/>
      <c r="ABH31" s="121"/>
      <c r="ABI31" s="121"/>
      <c r="ABJ31" s="121"/>
      <c r="ABK31" s="121"/>
      <c r="ABL31" s="121"/>
      <c r="ABM31" s="121"/>
      <c r="ABN31" s="121"/>
      <c r="ABO31" s="121"/>
      <c r="ABP31" s="121"/>
      <c r="ABQ31" s="121"/>
      <c r="ABR31" s="121"/>
      <c r="ABS31" s="121"/>
      <c r="ABT31" s="121"/>
      <c r="ABU31" s="121"/>
      <c r="ABV31" s="121"/>
      <c r="ABW31" s="121"/>
      <c r="ABX31" s="121"/>
      <c r="ABY31" s="121"/>
      <c r="ABZ31" s="121"/>
      <c r="ACA31" s="121"/>
      <c r="ACB31" s="121"/>
      <c r="ACC31" s="121"/>
      <c r="ACD31" s="121"/>
      <c r="ACE31" s="121"/>
      <c r="ACF31" s="121"/>
      <c r="ACG31" s="121"/>
      <c r="ACH31" s="121"/>
      <c r="ACI31" s="121"/>
      <c r="ACJ31" s="121"/>
      <c r="ACK31" s="121"/>
      <c r="ACL31" s="121"/>
      <c r="ACM31" s="121"/>
      <c r="ACN31" s="121"/>
      <c r="ACO31" s="121"/>
      <c r="ACP31" s="121"/>
      <c r="ACQ31" s="121"/>
      <c r="ACR31" s="121"/>
      <c r="ACS31" s="121"/>
      <c r="ACT31" s="121"/>
      <c r="ACU31" s="121"/>
      <c r="ACV31" s="121"/>
      <c r="ACW31" s="121"/>
      <c r="ACX31" s="121"/>
      <c r="ACY31" s="121"/>
      <c r="ACZ31" s="121"/>
      <c r="ADA31" s="121"/>
      <c r="ADB31" s="121"/>
      <c r="ADC31" s="121"/>
      <c r="ADD31" s="121"/>
      <c r="ADE31" s="121"/>
      <c r="ADF31" s="121"/>
      <c r="ADG31" s="121"/>
      <c r="ADH31" s="121"/>
      <c r="ADI31" s="121"/>
      <c r="ADJ31" s="121"/>
      <c r="ADK31" s="121"/>
      <c r="ADL31" s="121"/>
      <c r="ADM31" s="121"/>
      <c r="ADN31" s="121"/>
      <c r="ADO31" s="121"/>
      <c r="ADP31" s="121"/>
      <c r="ADQ31" s="121"/>
      <c r="ADR31" s="121"/>
      <c r="ADS31" s="121"/>
      <c r="ADT31" s="121"/>
      <c r="ADU31" s="121"/>
      <c r="ADV31" s="121"/>
      <c r="ADW31" s="121"/>
      <c r="ADX31" s="121"/>
      <c r="ADY31" s="121"/>
      <c r="ADZ31" s="121"/>
      <c r="AEA31" s="121"/>
      <c r="AEB31" s="121"/>
      <c r="AEC31" s="121"/>
      <c r="AED31" s="121"/>
      <c r="AEE31" s="121"/>
      <c r="AEF31" s="121"/>
      <c r="AEG31" s="121"/>
      <c r="AEH31" s="121"/>
      <c r="AEI31" s="121"/>
      <c r="AEJ31" s="121"/>
      <c r="AEK31" s="121"/>
      <c r="AEL31" s="121"/>
      <c r="AEM31" s="121"/>
      <c r="AEN31" s="121"/>
      <c r="AEO31" s="121"/>
      <c r="AEP31" s="121"/>
      <c r="AEQ31" s="121"/>
      <c r="AER31" s="121"/>
      <c r="AES31" s="121"/>
      <c r="AET31" s="121"/>
      <c r="AEU31" s="121"/>
      <c r="AEV31" s="121"/>
      <c r="AEW31" s="121"/>
      <c r="AEX31" s="121"/>
      <c r="AEY31" s="121"/>
      <c r="AEZ31" s="121"/>
      <c r="AFA31" s="121"/>
      <c r="AFB31" s="121"/>
      <c r="AFC31" s="121"/>
      <c r="AFD31" s="121"/>
      <c r="AFE31" s="121"/>
      <c r="AFF31" s="121"/>
      <c r="AFG31" s="121"/>
      <c r="AFH31" s="121"/>
      <c r="AFI31" s="121"/>
      <c r="AFJ31" s="121"/>
      <c r="AFK31" s="121"/>
      <c r="AFL31" s="121"/>
      <c r="AFM31" s="121"/>
      <c r="AFN31" s="121"/>
      <c r="AFO31" s="121"/>
      <c r="AFP31" s="121"/>
      <c r="AFQ31" s="121"/>
      <c r="AFR31" s="121"/>
      <c r="AFS31" s="121"/>
      <c r="AFT31" s="121"/>
      <c r="AFU31" s="121"/>
      <c r="AFV31" s="121"/>
      <c r="AFW31" s="121"/>
      <c r="AFX31" s="121"/>
      <c r="AFY31" s="121"/>
      <c r="AFZ31" s="121"/>
      <c r="AGA31" s="121"/>
      <c r="AGB31" s="121"/>
      <c r="AGC31" s="121"/>
      <c r="AGD31" s="121"/>
      <c r="AGE31" s="121"/>
      <c r="AGF31" s="121"/>
      <c r="AGG31" s="121"/>
      <c r="AGH31" s="121"/>
      <c r="AGI31" s="121"/>
      <c r="AGJ31" s="121"/>
      <c r="AGK31" s="121"/>
      <c r="AGL31" s="121"/>
      <c r="AGM31" s="121"/>
      <c r="AGN31" s="121"/>
      <c r="AGO31" s="121"/>
      <c r="AGP31" s="121"/>
      <c r="AGQ31" s="121"/>
      <c r="AGR31" s="121"/>
      <c r="AGS31" s="121"/>
      <c r="AGT31" s="121"/>
      <c r="AGU31" s="121"/>
      <c r="AGV31" s="121"/>
      <c r="AGW31" s="121"/>
      <c r="AGX31" s="121"/>
      <c r="AGY31" s="121"/>
      <c r="AGZ31" s="121"/>
      <c r="AHA31" s="121"/>
      <c r="AHB31" s="121"/>
      <c r="AHC31" s="121"/>
      <c r="AHD31" s="121"/>
      <c r="AHE31" s="121"/>
      <c r="AHF31" s="121"/>
      <c r="AHG31" s="121"/>
      <c r="AHH31" s="121"/>
      <c r="AHI31" s="121"/>
      <c r="AHJ31" s="121"/>
      <c r="AHK31" s="121"/>
      <c r="AHL31" s="121"/>
      <c r="AHM31" s="121"/>
      <c r="AHN31" s="121"/>
      <c r="AHO31" s="121"/>
      <c r="AHP31" s="121"/>
      <c r="AHQ31" s="121"/>
      <c r="AHR31" s="121"/>
      <c r="AHS31" s="121"/>
      <c r="AHT31" s="121"/>
      <c r="AHU31" s="121"/>
      <c r="AHV31" s="121"/>
      <c r="AHW31" s="121"/>
      <c r="AHX31" s="121"/>
      <c r="AHY31" s="121"/>
      <c r="AHZ31" s="121"/>
      <c r="AIA31" s="121"/>
      <c r="AIB31" s="121"/>
      <c r="AIC31" s="121"/>
      <c r="AID31" s="121"/>
      <c r="AIE31" s="121"/>
      <c r="AIF31" s="121"/>
      <c r="AIG31" s="121"/>
      <c r="AIH31" s="121"/>
      <c r="AII31" s="121"/>
      <c r="AIJ31" s="121"/>
      <c r="AIK31" s="121"/>
      <c r="AIL31" s="121"/>
      <c r="AIM31" s="121"/>
      <c r="AIN31" s="121"/>
      <c r="AIO31" s="121"/>
      <c r="AIP31" s="121"/>
      <c r="AIQ31" s="121"/>
      <c r="AIR31" s="121"/>
      <c r="AIS31" s="121"/>
      <c r="AIT31" s="121"/>
      <c r="AIU31" s="121"/>
      <c r="AIV31" s="121"/>
      <c r="AIW31" s="121"/>
      <c r="AIX31" s="121"/>
      <c r="AIY31" s="121"/>
      <c r="AIZ31" s="121"/>
      <c r="AJA31" s="121"/>
      <c r="AJB31" s="121"/>
      <c r="AJC31" s="121"/>
      <c r="AJD31" s="121"/>
      <c r="AJE31" s="121"/>
      <c r="AJF31" s="121"/>
      <c r="AJG31" s="121"/>
      <c r="AJH31" s="121"/>
      <c r="AJI31" s="121"/>
      <c r="AJJ31" s="121"/>
      <c r="AJK31" s="121"/>
      <c r="AJL31" s="121"/>
      <c r="AJM31" s="121"/>
      <c r="AJN31" s="121"/>
      <c r="AJO31" s="121"/>
      <c r="AJP31" s="121"/>
      <c r="AJQ31" s="121"/>
      <c r="AJR31" s="121"/>
      <c r="AJS31" s="121"/>
      <c r="AJT31" s="121"/>
      <c r="AJU31" s="121"/>
      <c r="AJV31" s="121"/>
      <c r="AJW31" s="121"/>
      <c r="AJX31" s="121"/>
      <c r="AJY31" s="121"/>
      <c r="AJZ31" s="121"/>
      <c r="AKA31" s="121"/>
      <c r="AKB31" s="121"/>
      <c r="AKC31" s="121"/>
      <c r="AKD31" s="121"/>
      <c r="AKE31" s="121"/>
      <c r="AKF31" s="121"/>
      <c r="AKG31" s="121"/>
      <c r="AKH31" s="121"/>
      <c r="AKI31" s="121"/>
      <c r="AKJ31" s="121"/>
      <c r="AKK31" s="121"/>
      <c r="AKL31" s="121"/>
      <c r="AKM31" s="121"/>
      <c r="AKN31" s="121"/>
      <c r="AKO31" s="121"/>
      <c r="AKP31" s="121"/>
      <c r="AKQ31" s="121"/>
      <c r="AKR31" s="121"/>
      <c r="AKS31" s="121"/>
      <c r="AKT31" s="121"/>
      <c r="AKU31" s="121"/>
      <c r="AKV31" s="121"/>
      <c r="AKW31" s="121"/>
      <c r="AKX31" s="121"/>
      <c r="AKY31" s="121"/>
      <c r="AKZ31" s="121"/>
      <c r="ALA31" s="121"/>
      <c r="ALB31" s="121"/>
      <c r="ALC31" s="121"/>
      <c r="ALD31" s="121"/>
      <c r="ALE31" s="121"/>
      <c r="ALF31" s="121"/>
      <c r="ALG31" s="121"/>
      <c r="ALH31" s="121"/>
      <c r="ALI31" s="121"/>
      <c r="ALJ31" s="121"/>
      <c r="ALK31" s="121"/>
      <c r="ALL31" s="121"/>
      <c r="ALM31" s="121"/>
      <c r="ALN31" s="121"/>
      <c r="ALO31" s="121"/>
      <c r="ALP31" s="121"/>
      <c r="ALQ31" s="121"/>
      <c r="ALR31" s="121"/>
      <c r="ALS31" s="121"/>
      <c r="ALT31" s="121"/>
      <c r="ALU31" s="121"/>
      <c r="ALV31" s="121"/>
      <c r="ALW31" s="121"/>
      <c r="ALX31" s="121"/>
      <c r="ALY31" s="121"/>
      <c r="ALZ31" s="121"/>
      <c r="AMA31" s="121"/>
      <c r="AMB31" s="121"/>
      <c r="AMC31" s="121"/>
      <c r="AMD31" s="121"/>
      <c r="AME31" s="121"/>
      <c r="AMF31" s="121"/>
      <c r="AMG31" s="121"/>
      <c r="AMH31" s="121"/>
      <c r="AMI31" s="121"/>
      <c r="AMJ31" s="121"/>
      <c r="AMK31" s="121"/>
    </row>
    <row r="32" spans="2:1025" x14ac:dyDescent="0.25">
      <c r="B32" s="53"/>
      <c r="C32" s="90"/>
      <c r="D32" s="102"/>
      <c r="E32" s="86">
        <f>SUM(E12:E31)</f>
        <v>3620920</v>
      </c>
      <c r="F32" s="83"/>
      <c r="G32" s="86">
        <f>SUM(G12:G31)</f>
        <v>847878</v>
      </c>
      <c r="H32" s="86"/>
      <c r="I32" s="86">
        <f>SUM(I12:I31)</f>
        <v>2216789</v>
      </c>
      <c r="J32" s="86"/>
      <c r="K32" s="86">
        <f>SUM(K12:K31)</f>
        <v>3795419.8020958854</v>
      </c>
      <c r="L32" s="104"/>
      <c r="M32" s="86">
        <f>SUM(M12:M31)</f>
        <v>4611137</v>
      </c>
      <c r="N32" s="105"/>
      <c r="O32" s="86">
        <f>SUM(O12:O31)</f>
        <v>404052.97477275424</v>
      </c>
      <c r="P32" s="86"/>
      <c r="Q32" s="86">
        <f>SUM(Q12:Q31)</f>
        <v>1748643</v>
      </c>
      <c r="R32" s="86"/>
      <c r="S32" s="86">
        <f>SUM(S12:S31)</f>
        <v>3431722</v>
      </c>
      <c r="T32" s="104"/>
      <c r="U32" s="86">
        <f>SUM(U12:U31)</f>
        <v>5164045</v>
      </c>
      <c r="W32" s="86">
        <f>SUM(W12:W31)</f>
        <v>763151</v>
      </c>
      <c r="X32" s="86"/>
      <c r="Y32" s="86">
        <f>SUM(Y12:Y31)</f>
        <v>2500288</v>
      </c>
      <c r="Z32" s="86"/>
      <c r="AA32" s="86">
        <f>SUM(AA12:AA31)</f>
        <v>4276360</v>
      </c>
      <c r="AB32" s="104"/>
      <c r="AC32" s="86">
        <f>SUM(AC12:AC31)</f>
        <v>5997295</v>
      </c>
      <c r="AE32" s="86">
        <f>SUM(AE12:AE31)</f>
        <v>731102</v>
      </c>
      <c r="AF32" s="86"/>
      <c r="AG32" s="86">
        <f>SUM(AG12:AG31)</f>
        <v>2100040</v>
      </c>
      <c r="AH32" s="86"/>
      <c r="AI32" s="86">
        <f>SUM(AI12:AI31)</f>
        <v>0</v>
      </c>
      <c r="AJ32" s="104"/>
      <c r="AK32" s="86">
        <f>SUM(AK12:AK31)</f>
        <v>0</v>
      </c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/>
      <c r="IY32" s="121"/>
      <c r="IZ32" s="121"/>
      <c r="JA32" s="121"/>
      <c r="JB32" s="121"/>
      <c r="JC32" s="121"/>
      <c r="JD32" s="121"/>
      <c r="JE32" s="121"/>
      <c r="JF32" s="121"/>
      <c r="JG32" s="121"/>
      <c r="JH32" s="121"/>
      <c r="JI32" s="121"/>
      <c r="JJ32" s="121"/>
      <c r="JK32" s="121"/>
      <c r="JL32" s="121"/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1"/>
      <c r="KF32" s="121"/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1"/>
      <c r="KZ32" s="121"/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1"/>
      <c r="LT32" s="121"/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1"/>
      <c r="MN32" s="121"/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1"/>
      <c r="NH32" s="121"/>
      <c r="NI32" s="121"/>
      <c r="NJ32" s="121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1"/>
      <c r="NX32" s="121"/>
      <c r="NY32" s="121"/>
      <c r="NZ32" s="121"/>
      <c r="OA32" s="121"/>
      <c r="OB32" s="121"/>
      <c r="OC32" s="121"/>
      <c r="OD32" s="121"/>
      <c r="OE32" s="121"/>
      <c r="OF32" s="121"/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1"/>
      <c r="OZ32" s="121"/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1"/>
      <c r="PT32" s="121"/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1"/>
      <c r="QN32" s="121"/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1"/>
      <c r="RH32" s="121"/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1"/>
      <c r="SB32" s="121"/>
      <c r="SC32" s="121"/>
      <c r="SD32" s="121"/>
      <c r="SE32" s="121"/>
      <c r="SF32" s="121"/>
      <c r="SG32" s="121"/>
      <c r="SH32" s="121"/>
      <c r="SI32" s="121"/>
      <c r="SJ32" s="121"/>
      <c r="SK32" s="121"/>
      <c r="SL32" s="121"/>
      <c r="SM32" s="121"/>
      <c r="SN32" s="121"/>
      <c r="SO32" s="121"/>
      <c r="SP32" s="121"/>
      <c r="SQ32" s="121"/>
      <c r="SR32" s="121"/>
      <c r="SS32" s="121"/>
      <c r="ST32" s="121"/>
      <c r="SU32" s="121"/>
      <c r="SV32" s="121"/>
      <c r="SW32" s="121"/>
      <c r="SX32" s="121"/>
      <c r="SY32" s="121"/>
      <c r="SZ32" s="121"/>
      <c r="TA32" s="121"/>
      <c r="TB32" s="121"/>
      <c r="TC32" s="121"/>
      <c r="TD32" s="121"/>
      <c r="TE32" s="121"/>
      <c r="TF32" s="121"/>
      <c r="TG32" s="121"/>
      <c r="TH32" s="121"/>
      <c r="TI32" s="121"/>
      <c r="TJ32" s="121"/>
      <c r="TK32" s="121"/>
      <c r="TL32" s="121"/>
      <c r="TM32" s="121"/>
      <c r="TN32" s="121"/>
      <c r="TO32" s="121"/>
      <c r="TP32" s="121"/>
      <c r="TQ32" s="121"/>
      <c r="TR32" s="121"/>
      <c r="TS32" s="121"/>
      <c r="TT32" s="121"/>
      <c r="TU32" s="121"/>
      <c r="TV32" s="121"/>
      <c r="TW32" s="121"/>
      <c r="TX32" s="121"/>
      <c r="TY32" s="121"/>
      <c r="TZ32" s="121"/>
      <c r="UA32" s="121"/>
      <c r="UB32" s="121"/>
      <c r="UC32" s="121"/>
      <c r="UD32" s="121"/>
      <c r="UE32" s="121"/>
      <c r="UF32" s="121"/>
      <c r="UG32" s="121"/>
      <c r="UH32" s="121"/>
      <c r="UI32" s="121"/>
      <c r="UJ32" s="121"/>
      <c r="UK32" s="121"/>
      <c r="UL32" s="121"/>
      <c r="UM32" s="121"/>
      <c r="UN32" s="121"/>
      <c r="UO32" s="121"/>
      <c r="UP32" s="121"/>
      <c r="UQ32" s="121"/>
      <c r="UR32" s="121"/>
      <c r="US32" s="121"/>
      <c r="UT32" s="121"/>
      <c r="UU32" s="121"/>
      <c r="UV32" s="121"/>
      <c r="UW32" s="121"/>
      <c r="UX32" s="121"/>
      <c r="UY32" s="121"/>
      <c r="UZ32" s="121"/>
      <c r="VA32" s="121"/>
      <c r="VB32" s="121"/>
      <c r="VC32" s="121"/>
      <c r="VD32" s="121"/>
      <c r="VE32" s="121"/>
      <c r="VF32" s="121"/>
      <c r="VG32" s="121"/>
      <c r="VH32" s="121"/>
      <c r="VI32" s="121"/>
      <c r="VJ32" s="121"/>
      <c r="VK32" s="121"/>
      <c r="VL32" s="121"/>
      <c r="VM32" s="121"/>
      <c r="VN32" s="121"/>
      <c r="VO32" s="121"/>
      <c r="VP32" s="121"/>
      <c r="VQ32" s="121"/>
      <c r="VR32" s="121"/>
      <c r="VS32" s="121"/>
      <c r="VT32" s="121"/>
      <c r="VU32" s="121"/>
      <c r="VV32" s="121"/>
      <c r="VW32" s="121"/>
      <c r="VX32" s="121"/>
      <c r="VY32" s="121"/>
      <c r="VZ32" s="121"/>
      <c r="WA32" s="121"/>
      <c r="WB32" s="121"/>
      <c r="WC32" s="121"/>
      <c r="WD32" s="121"/>
      <c r="WE32" s="121"/>
      <c r="WF32" s="121"/>
      <c r="WG32" s="121"/>
      <c r="WH32" s="121"/>
      <c r="WI32" s="121"/>
      <c r="WJ32" s="121"/>
      <c r="WK32" s="121"/>
      <c r="WL32" s="121"/>
      <c r="WM32" s="121"/>
      <c r="WN32" s="121"/>
      <c r="WO32" s="121"/>
      <c r="WP32" s="121"/>
      <c r="WQ32" s="121"/>
      <c r="WR32" s="121"/>
      <c r="WS32" s="121"/>
      <c r="WT32" s="121"/>
      <c r="WU32" s="121"/>
      <c r="WV32" s="121"/>
      <c r="WW32" s="121"/>
      <c r="WX32" s="121"/>
      <c r="WY32" s="121"/>
      <c r="WZ32" s="121"/>
      <c r="XA32" s="121"/>
      <c r="XB32" s="121"/>
      <c r="XC32" s="121"/>
      <c r="XD32" s="121"/>
      <c r="XE32" s="121"/>
      <c r="XF32" s="121"/>
      <c r="XG32" s="121"/>
      <c r="XH32" s="121"/>
      <c r="XI32" s="121"/>
      <c r="XJ32" s="121"/>
      <c r="XK32" s="121"/>
      <c r="XL32" s="121"/>
      <c r="XM32" s="121"/>
      <c r="XN32" s="121"/>
      <c r="XO32" s="121"/>
      <c r="XP32" s="121"/>
      <c r="XQ32" s="121"/>
      <c r="XR32" s="121"/>
      <c r="XS32" s="121"/>
      <c r="XT32" s="121"/>
      <c r="XU32" s="121"/>
      <c r="XV32" s="121"/>
      <c r="XW32" s="121"/>
      <c r="XX32" s="121"/>
      <c r="XY32" s="121"/>
      <c r="XZ32" s="121"/>
      <c r="YA32" s="121"/>
      <c r="YB32" s="121"/>
      <c r="YC32" s="121"/>
      <c r="YD32" s="121"/>
      <c r="YE32" s="121"/>
      <c r="YF32" s="121"/>
      <c r="YG32" s="121"/>
      <c r="YH32" s="121"/>
      <c r="YI32" s="121"/>
      <c r="YJ32" s="121"/>
      <c r="YK32" s="121"/>
      <c r="YL32" s="121"/>
      <c r="YM32" s="121"/>
      <c r="YN32" s="121"/>
      <c r="YO32" s="121"/>
      <c r="YP32" s="121"/>
      <c r="YQ32" s="121"/>
      <c r="YR32" s="121"/>
      <c r="YS32" s="121"/>
      <c r="YT32" s="121"/>
      <c r="YU32" s="121"/>
      <c r="YV32" s="121"/>
      <c r="YW32" s="121"/>
      <c r="YX32" s="121"/>
      <c r="YY32" s="121"/>
      <c r="YZ32" s="121"/>
      <c r="ZA32" s="121"/>
      <c r="ZB32" s="121"/>
      <c r="ZC32" s="121"/>
      <c r="ZD32" s="121"/>
      <c r="ZE32" s="121"/>
      <c r="ZF32" s="121"/>
      <c r="ZG32" s="121"/>
      <c r="ZH32" s="121"/>
      <c r="ZI32" s="121"/>
      <c r="ZJ32" s="121"/>
      <c r="ZK32" s="121"/>
      <c r="ZL32" s="121"/>
      <c r="ZM32" s="121"/>
      <c r="ZN32" s="121"/>
      <c r="ZO32" s="121"/>
      <c r="ZP32" s="121"/>
      <c r="ZQ32" s="121"/>
      <c r="ZR32" s="121"/>
      <c r="ZS32" s="121"/>
      <c r="ZT32" s="121"/>
      <c r="ZU32" s="121"/>
      <c r="ZV32" s="121"/>
      <c r="ZW32" s="121"/>
      <c r="ZX32" s="121"/>
      <c r="ZY32" s="121"/>
      <c r="ZZ32" s="121"/>
      <c r="AAA32" s="121"/>
      <c r="AAB32" s="121"/>
      <c r="AAC32" s="121"/>
      <c r="AAD32" s="121"/>
      <c r="AAE32" s="121"/>
      <c r="AAF32" s="121"/>
      <c r="AAG32" s="121"/>
      <c r="AAH32" s="121"/>
      <c r="AAI32" s="121"/>
      <c r="AAJ32" s="121"/>
      <c r="AAK32" s="121"/>
      <c r="AAL32" s="121"/>
      <c r="AAM32" s="121"/>
      <c r="AAN32" s="121"/>
      <c r="AAO32" s="121"/>
      <c r="AAP32" s="121"/>
      <c r="AAQ32" s="121"/>
      <c r="AAR32" s="121"/>
      <c r="AAS32" s="121"/>
      <c r="AAT32" s="121"/>
      <c r="AAU32" s="121"/>
      <c r="AAV32" s="121"/>
      <c r="AAW32" s="121"/>
      <c r="AAX32" s="121"/>
      <c r="AAY32" s="121"/>
      <c r="AAZ32" s="121"/>
      <c r="ABA32" s="121"/>
      <c r="ABB32" s="121"/>
      <c r="ABC32" s="121"/>
      <c r="ABD32" s="121"/>
      <c r="ABE32" s="121"/>
      <c r="ABF32" s="121"/>
      <c r="ABG32" s="121"/>
      <c r="ABH32" s="121"/>
      <c r="ABI32" s="121"/>
      <c r="ABJ32" s="121"/>
      <c r="ABK32" s="121"/>
      <c r="ABL32" s="121"/>
      <c r="ABM32" s="121"/>
      <c r="ABN32" s="121"/>
      <c r="ABO32" s="121"/>
      <c r="ABP32" s="121"/>
      <c r="ABQ32" s="121"/>
      <c r="ABR32" s="121"/>
      <c r="ABS32" s="121"/>
      <c r="ABT32" s="121"/>
      <c r="ABU32" s="121"/>
      <c r="ABV32" s="121"/>
      <c r="ABW32" s="121"/>
      <c r="ABX32" s="121"/>
      <c r="ABY32" s="121"/>
      <c r="ABZ32" s="121"/>
      <c r="ACA32" s="121"/>
      <c r="ACB32" s="121"/>
      <c r="ACC32" s="121"/>
      <c r="ACD32" s="121"/>
      <c r="ACE32" s="121"/>
      <c r="ACF32" s="121"/>
      <c r="ACG32" s="121"/>
      <c r="ACH32" s="121"/>
      <c r="ACI32" s="121"/>
      <c r="ACJ32" s="121"/>
      <c r="ACK32" s="121"/>
      <c r="ACL32" s="121"/>
      <c r="ACM32" s="121"/>
      <c r="ACN32" s="121"/>
      <c r="ACO32" s="121"/>
      <c r="ACP32" s="121"/>
      <c r="ACQ32" s="121"/>
      <c r="ACR32" s="121"/>
      <c r="ACS32" s="121"/>
      <c r="ACT32" s="121"/>
      <c r="ACU32" s="121"/>
      <c r="ACV32" s="121"/>
      <c r="ACW32" s="121"/>
      <c r="ACX32" s="121"/>
      <c r="ACY32" s="121"/>
      <c r="ACZ32" s="121"/>
      <c r="ADA32" s="121"/>
      <c r="ADB32" s="121"/>
      <c r="ADC32" s="121"/>
      <c r="ADD32" s="121"/>
      <c r="ADE32" s="121"/>
      <c r="ADF32" s="121"/>
      <c r="ADG32" s="121"/>
      <c r="ADH32" s="121"/>
      <c r="ADI32" s="121"/>
      <c r="ADJ32" s="121"/>
      <c r="ADK32" s="121"/>
      <c r="ADL32" s="121"/>
      <c r="ADM32" s="121"/>
      <c r="ADN32" s="121"/>
      <c r="ADO32" s="121"/>
      <c r="ADP32" s="121"/>
      <c r="ADQ32" s="121"/>
      <c r="ADR32" s="121"/>
      <c r="ADS32" s="121"/>
      <c r="ADT32" s="121"/>
      <c r="ADU32" s="121"/>
      <c r="ADV32" s="121"/>
      <c r="ADW32" s="121"/>
      <c r="ADX32" s="121"/>
      <c r="ADY32" s="121"/>
      <c r="ADZ32" s="121"/>
      <c r="AEA32" s="121"/>
      <c r="AEB32" s="121"/>
      <c r="AEC32" s="121"/>
      <c r="AED32" s="121"/>
      <c r="AEE32" s="121"/>
      <c r="AEF32" s="121"/>
      <c r="AEG32" s="121"/>
      <c r="AEH32" s="121"/>
      <c r="AEI32" s="121"/>
      <c r="AEJ32" s="121"/>
      <c r="AEK32" s="121"/>
      <c r="AEL32" s="121"/>
      <c r="AEM32" s="121"/>
      <c r="AEN32" s="121"/>
      <c r="AEO32" s="121"/>
      <c r="AEP32" s="121"/>
      <c r="AEQ32" s="121"/>
      <c r="AER32" s="121"/>
      <c r="AES32" s="121"/>
      <c r="AET32" s="121"/>
      <c r="AEU32" s="121"/>
      <c r="AEV32" s="121"/>
      <c r="AEW32" s="121"/>
      <c r="AEX32" s="121"/>
      <c r="AEY32" s="121"/>
      <c r="AEZ32" s="121"/>
      <c r="AFA32" s="121"/>
      <c r="AFB32" s="121"/>
      <c r="AFC32" s="121"/>
      <c r="AFD32" s="121"/>
      <c r="AFE32" s="121"/>
      <c r="AFF32" s="121"/>
      <c r="AFG32" s="121"/>
      <c r="AFH32" s="121"/>
      <c r="AFI32" s="121"/>
      <c r="AFJ32" s="121"/>
      <c r="AFK32" s="121"/>
      <c r="AFL32" s="121"/>
      <c r="AFM32" s="121"/>
      <c r="AFN32" s="121"/>
      <c r="AFO32" s="121"/>
      <c r="AFP32" s="121"/>
      <c r="AFQ32" s="121"/>
      <c r="AFR32" s="121"/>
      <c r="AFS32" s="121"/>
      <c r="AFT32" s="121"/>
      <c r="AFU32" s="121"/>
      <c r="AFV32" s="121"/>
      <c r="AFW32" s="121"/>
      <c r="AFX32" s="121"/>
      <c r="AFY32" s="121"/>
      <c r="AFZ32" s="121"/>
      <c r="AGA32" s="121"/>
      <c r="AGB32" s="121"/>
      <c r="AGC32" s="121"/>
      <c r="AGD32" s="121"/>
      <c r="AGE32" s="121"/>
      <c r="AGF32" s="121"/>
      <c r="AGG32" s="121"/>
      <c r="AGH32" s="121"/>
      <c r="AGI32" s="121"/>
      <c r="AGJ32" s="121"/>
      <c r="AGK32" s="121"/>
      <c r="AGL32" s="121"/>
      <c r="AGM32" s="121"/>
      <c r="AGN32" s="121"/>
      <c r="AGO32" s="121"/>
      <c r="AGP32" s="121"/>
      <c r="AGQ32" s="121"/>
      <c r="AGR32" s="121"/>
      <c r="AGS32" s="121"/>
      <c r="AGT32" s="121"/>
      <c r="AGU32" s="121"/>
      <c r="AGV32" s="121"/>
      <c r="AGW32" s="121"/>
      <c r="AGX32" s="121"/>
      <c r="AGY32" s="121"/>
      <c r="AGZ32" s="121"/>
      <c r="AHA32" s="121"/>
      <c r="AHB32" s="121"/>
      <c r="AHC32" s="121"/>
      <c r="AHD32" s="121"/>
      <c r="AHE32" s="121"/>
      <c r="AHF32" s="121"/>
      <c r="AHG32" s="121"/>
      <c r="AHH32" s="121"/>
      <c r="AHI32" s="121"/>
      <c r="AHJ32" s="121"/>
      <c r="AHK32" s="121"/>
      <c r="AHL32" s="121"/>
      <c r="AHM32" s="121"/>
      <c r="AHN32" s="121"/>
      <c r="AHO32" s="121"/>
      <c r="AHP32" s="121"/>
      <c r="AHQ32" s="121"/>
      <c r="AHR32" s="121"/>
      <c r="AHS32" s="121"/>
      <c r="AHT32" s="121"/>
      <c r="AHU32" s="121"/>
      <c r="AHV32" s="121"/>
      <c r="AHW32" s="121"/>
      <c r="AHX32" s="121"/>
      <c r="AHY32" s="121"/>
      <c r="AHZ32" s="121"/>
      <c r="AIA32" s="121"/>
      <c r="AIB32" s="121"/>
      <c r="AIC32" s="121"/>
      <c r="AID32" s="121"/>
      <c r="AIE32" s="121"/>
      <c r="AIF32" s="121"/>
      <c r="AIG32" s="121"/>
      <c r="AIH32" s="121"/>
      <c r="AII32" s="121"/>
      <c r="AIJ32" s="121"/>
      <c r="AIK32" s="121"/>
      <c r="AIL32" s="121"/>
      <c r="AIM32" s="121"/>
      <c r="AIN32" s="121"/>
      <c r="AIO32" s="121"/>
      <c r="AIP32" s="121"/>
      <c r="AIQ32" s="121"/>
      <c r="AIR32" s="121"/>
      <c r="AIS32" s="121"/>
      <c r="AIT32" s="121"/>
      <c r="AIU32" s="121"/>
      <c r="AIV32" s="121"/>
      <c r="AIW32" s="121"/>
      <c r="AIX32" s="121"/>
      <c r="AIY32" s="121"/>
      <c r="AIZ32" s="121"/>
      <c r="AJA32" s="121"/>
      <c r="AJB32" s="121"/>
      <c r="AJC32" s="121"/>
      <c r="AJD32" s="121"/>
      <c r="AJE32" s="121"/>
      <c r="AJF32" s="121"/>
      <c r="AJG32" s="121"/>
      <c r="AJH32" s="121"/>
      <c r="AJI32" s="121"/>
      <c r="AJJ32" s="121"/>
      <c r="AJK32" s="121"/>
      <c r="AJL32" s="121"/>
      <c r="AJM32" s="121"/>
      <c r="AJN32" s="121"/>
      <c r="AJO32" s="121"/>
      <c r="AJP32" s="121"/>
      <c r="AJQ32" s="121"/>
      <c r="AJR32" s="121"/>
      <c r="AJS32" s="121"/>
      <c r="AJT32" s="121"/>
      <c r="AJU32" s="121"/>
      <c r="AJV32" s="121"/>
      <c r="AJW32" s="121"/>
      <c r="AJX32" s="121"/>
      <c r="AJY32" s="121"/>
      <c r="AJZ32" s="121"/>
      <c r="AKA32" s="121"/>
      <c r="AKB32" s="121"/>
      <c r="AKC32" s="121"/>
      <c r="AKD32" s="121"/>
      <c r="AKE32" s="121"/>
      <c r="AKF32" s="121"/>
      <c r="AKG32" s="121"/>
      <c r="AKH32" s="121"/>
      <c r="AKI32" s="121"/>
      <c r="AKJ32" s="121"/>
      <c r="AKK32" s="121"/>
      <c r="AKL32" s="121"/>
      <c r="AKM32" s="121"/>
      <c r="AKN32" s="121"/>
      <c r="AKO32" s="121"/>
      <c r="AKP32" s="121"/>
      <c r="AKQ32" s="121"/>
      <c r="AKR32" s="121"/>
      <c r="AKS32" s="121"/>
      <c r="AKT32" s="121"/>
      <c r="AKU32" s="121"/>
      <c r="AKV32" s="121"/>
      <c r="AKW32" s="121"/>
      <c r="AKX32" s="121"/>
      <c r="AKY32" s="121"/>
      <c r="AKZ32" s="121"/>
      <c r="ALA32" s="121"/>
      <c r="ALB32" s="121"/>
      <c r="ALC32" s="121"/>
      <c r="ALD32" s="121"/>
      <c r="ALE32" s="121"/>
      <c r="ALF32" s="121"/>
      <c r="ALG32" s="121"/>
      <c r="ALH32" s="121"/>
      <c r="ALI32" s="121"/>
      <c r="ALJ32" s="121"/>
      <c r="ALK32" s="121"/>
      <c r="ALL32" s="121"/>
      <c r="ALM32" s="121"/>
      <c r="ALN32" s="121"/>
      <c r="ALO32" s="121"/>
      <c r="ALP32" s="121"/>
      <c r="ALQ32" s="121"/>
      <c r="ALR32" s="121"/>
      <c r="ALS32" s="121"/>
      <c r="ALT32" s="121"/>
      <c r="ALU32" s="121"/>
      <c r="ALV32" s="121"/>
      <c r="ALW32" s="121"/>
      <c r="ALX32" s="121"/>
      <c r="ALY32" s="121"/>
      <c r="ALZ32" s="121"/>
      <c r="AMA32" s="121"/>
      <c r="AMB32" s="121"/>
      <c r="AMC32" s="121"/>
      <c r="AMD32" s="121"/>
      <c r="AME32" s="121"/>
      <c r="AMF32" s="121"/>
      <c r="AMG32" s="121"/>
      <c r="AMH32" s="121"/>
      <c r="AMI32" s="121"/>
      <c r="AMJ32" s="121"/>
      <c r="AMK32" s="121"/>
    </row>
    <row r="33" spans="2:37" x14ac:dyDescent="0.25">
      <c r="B33" s="54"/>
      <c r="C33" s="81"/>
      <c r="D33" s="101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W33" s="82"/>
      <c r="X33" s="82"/>
      <c r="Y33" s="82"/>
      <c r="Z33" s="82"/>
      <c r="AA33" s="82"/>
      <c r="AB33" s="82"/>
      <c r="AC33" s="82"/>
      <c r="AE33" s="82"/>
      <c r="AF33" s="82"/>
      <c r="AG33" s="82"/>
      <c r="AH33" s="82"/>
      <c r="AI33" s="82"/>
      <c r="AJ33" s="82"/>
      <c r="AK33" s="82"/>
    </row>
    <row r="34" spans="2:37" x14ac:dyDescent="0.25">
      <c r="B34" s="61" t="s">
        <v>98</v>
      </c>
      <c r="C34" s="91" t="s">
        <v>216</v>
      </c>
      <c r="D34" s="103"/>
      <c r="E34" s="87"/>
      <c r="F34" s="82"/>
      <c r="G34" s="87"/>
      <c r="H34" s="87"/>
      <c r="I34" s="87"/>
      <c r="J34" s="87"/>
      <c r="K34" s="87"/>
      <c r="L34" s="87"/>
      <c r="M34" s="87"/>
      <c r="N34" s="82"/>
      <c r="O34" s="87"/>
      <c r="P34" s="87"/>
      <c r="Q34" s="87"/>
      <c r="R34" s="87"/>
      <c r="S34" s="87"/>
      <c r="T34" s="87"/>
      <c r="U34" s="87"/>
      <c r="W34" s="87"/>
      <c r="X34" s="87"/>
      <c r="Y34" s="87"/>
      <c r="Z34" s="87"/>
      <c r="AA34" s="87"/>
      <c r="AB34" s="87"/>
      <c r="AC34" s="87"/>
      <c r="AE34" s="87"/>
      <c r="AF34" s="87"/>
      <c r="AG34" s="87"/>
      <c r="AH34" s="87"/>
      <c r="AI34" s="87"/>
      <c r="AJ34" s="87"/>
      <c r="AK34" s="87"/>
    </row>
    <row r="35" spans="2:37" x14ac:dyDescent="0.25">
      <c r="B35" s="54" t="s">
        <v>5</v>
      </c>
      <c r="C35" s="81" t="s">
        <v>142</v>
      </c>
      <c r="D35" s="101"/>
      <c r="E35" s="82">
        <v>-216520</v>
      </c>
      <c r="F35" s="82"/>
      <c r="G35" s="82">
        <v>-194581</v>
      </c>
      <c r="H35" s="82"/>
      <c r="I35" s="82">
        <v>-443986</v>
      </c>
      <c r="J35" s="82"/>
      <c r="K35" s="82">
        <v>-229068</v>
      </c>
      <c r="L35" s="82"/>
      <c r="M35" s="82">
        <v>190968</v>
      </c>
      <c r="N35" s="82"/>
      <c r="O35" s="82">
        <v>-300300</v>
      </c>
      <c r="P35" s="82"/>
      <c r="Q35" s="82">
        <v>-690322</v>
      </c>
      <c r="R35" s="82"/>
      <c r="S35" s="82">
        <v>-749455</v>
      </c>
      <c r="T35" s="82"/>
      <c r="U35" s="82">
        <v>-153945</v>
      </c>
      <c r="W35" s="82">
        <v>-445676</v>
      </c>
      <c r="X35" s="82"/>
      <c r="Y35" s="82">
        <v>-579422</v>
      </c>
      <c r="Z35" s="82"/>
      <c r="AA35" s="82">
        <v>-720633</v>
      </c>
      <c r="AB35" s="82"/>
      <c r="AC35" s="82">
        <v>-203286</v>
      </c>
      <c r="AE35" s="82">
        <v>-287835</v>
      </c>
      <c r="AF35" s="82"/>
      <c r="AG35" s="82">
        <v>-560615</v>
      </c>
      <c r="AH35" s="82"/>
      <c r="AI35" s="82"/>
      <c r="AJ35" s="82"/>
      <c r="AK35" s="82"/>
    </row>
    <row r="36" spans="2:37" x14ac:dyDescent="0.25">
      <c r="B36" s="55" t="s">
        <v>6</v>
      </c>
      <c r="C36" s="84" t="s">
        <v>143</v>
      </c>
      <c r="D36" s="102"/>
      <c r="E36" s="87">
        <v>39681</v>
      </c>
      <c r="F36" s="82"/>
      <c r="G36" s="87">
        <v>-169905</v>
      </c>
      <c r="H36" s="87"/>
      <c r="I36" s="87">
        <v>-181979</v>
      </c>
      <c r="J36" s="87"/>
      <c r="K36" s="87">
        <v>-282607</v>
      </c>
      <c r="L36" s="87"/>
      <c r="M36" s="87">
        <v>-533545</v>
      </c>
      <c r="N36" s="82"/>
      <c r="O36" s="87">
        <v>-283248</v>
      </c>
      <c r="P36" s="87"/>
      <c r="Q36" s="87">
        <v>-411543</v>
      </c>
      <c r="R36" s="87"/>
      <c r="S36" s="87">
        <v>-499891</v>
      </c>
      <c r="T36" s="87"/>
      <c r="U36" s="87">
        <v>-398439</v>
      </c>
      <c r="W36" s="87">
        <v>-259627</v>
      </c>
      <c r="X36" s="87"/>
      <c r="Y36" s="87">
        <v>-52215</v>
      </c>
      <c r="Z36" s="87"/>
      <c r="AA36" s="87">
        <v>26973</v>
      </c>
      <c r="AB36" s="87"/>
      <c r="AC36" s="87">
        <v>-172421</v>
      </c>
      <c r="AE36" s="87">
        <v>-267546</v>
      </c>
      <c r="AF36" s="87"/>
      <c r="AG36" s="87">
        <v>-138937</v>
      </c>
      <c r="AH36" s="87"/>
      <c r="AI36" s="87"/>
      <c r="AJ36" s="87"/>
      <c r="AK36" s="87"/>
    </row>
    <row r="37" spans="2:37" x14ac:dyDescent="0.25">
      <c r="B37" s="54" t="s">
        <v>7</v>
      </c>
      <c r="C37" s="81" t="s">
        <v>144</v>
      </c>
      <c r="D37" s="101"/>
      <c r="E37" s="82">
        <v>200180</v>
      </c>
      <c r="F37" s="82"/>
      <c r="G37" s="82">
        <v>79954</v>
      </c>
      <c r="H37" s="82"/>
      <c r="I37" s="82">
        <v>164363</v>
      </c>
      <c r="J37" s="82"/>
      <c r="K37" s="82">
        <v>224869</v>
      </c>
      <c r="L37" s="82"/>
      <c r="M37" s="82">
        <v>200809</v>
      </c>
      <c r="N37" s="82"/>
      <c r="O37" s="82">
        <v>11886</v>
      </c>
      <c r="P37" s="82"/>
      <c r="Q37" s="82">
        <v>105404</v>
      </c>
      <c r="R37" s="82"/>
      <c r="S37" s="82">
        <v>162685</v>
      </c>
      <c r="T37" s="82"/>
      <c r="U37" s="82">
        <v>358919</v>
      </c>
      <c r="W37" s="82">
        <v>100018</v>
      </c>
      <c r="X37" s="82"/>
      <c r="Y37" s="82">
        <v>166621</v>
      </c>
      <c r="Z37" s="82"/>
      <c r="AA37" s="82">
        <v>189719</v>
      </c>
      <c r="AB37" s="82"/>
      <c r="AC37" s="82">
        <v>188673</v>
      </c>
      <c r="AE37" s="82">
        <v>38703</v>
      </c>
      <c r="AF37" s="82"/>
      <c r="AG37" s="82">
        <v>-25836</v>
      </c>
      <c r="AH37" s="82"/>
      <c r="AI37" s="82"/>
      <c r="AJ37" s="82"/>
      <c r="AK37" s="82"/>
    </row>
    <row r="38" spans="2:37" x14ac:dyDescent="0.25">
      <c r="B38" s="55" t="s">
        <v>11</v>
      </c>
      <c r="C38" s="84" t="s">
        <v>152</v>
      </c>
      <c r="D38" s="101"/>
      <c r="E38" s="87">
        <v>-24013</v>
      </c>
      <c r="F38" s="82"/>
      <c r="G38" s="87">
        <v>3045</v>
      </c>
      <c r="H38" s="87"/>
      <c r="I38" s="87">
        <v>1640</v>
      </c>
      <c r="J38" s="87"/>
      <c r="K38" s="87">
        <v>4774</v>
      </c>
      <c r="L38" s="87"/>
      <c r="M38" s="87">
        <v>5126</v>
      </c>
      <c r="N38" s="82"/>
      <c r="O38" s="87">
        <v>15523</v>
      </c>
      <c r="P38" s="87"/>
      <c r="Q38" s="87">
        <v>14571</v>
      </c>
      <c r="R38" s="87"/>
      <c r="S38" s="87">
        <v>38881</v>
      </c>
      <c r="T38" s="87"/>
      <c r="U38" s="87">
        <v>26242</v>
      </c>
      <c r="W38" s="87">
        <v>-12738</v>
      </c>
      <c r="X38" s="87"/>
      <c r="Y38" s="87">
        <v>-14592</v>
      </c>
      <c r="Z38" s="87"/>
      <c r="AA38" s="87">
        <v>21541</v>
      </c>
      <c r="AB38" s="87"/>
      <c r="AC38" s="87">
        <v>4601</v>
      </c>
      <c r="AE38" s="87">
        <v>5858</v>
      </c>
      <c r="AF38" s="87"/>
      <c r="AG38" s="87">
        <v>47215</v>
      </c>
      <c r="AH38" s="87"/>
      <c r="AI38" s="87"/>
      <c r="AJ38" s="87"/>
      <c r="AK38" s="87"/>
    </row>
    <row r="39" spans="2:37" x14ac:dyDescent="0.25">
      <c r="B39" s="54" t="s">
        <v>12</v>
      </c>
      <c r="C39" s="81" t="s">
        <v>153</v>
      </c>
      <c r="D39" s="101"/>
      <c r="E39" s="82">
        <v>26721</v>
      </c>
      <c r="F39" s="82"/>
      <c r="G39" s="82">
        <v>-2551</v>
      </c>
      <c r="H39" s="82"/>
      <c r="I39" s="82">
        <v>-7080</v>
      </c>
      <c r="J39" s="82"/>
      <c r="K39" s="82">
        <v>-15247</v>
      </c>
      <c r="L39" s="82"/>
      <c r="M39" s="82">
        <v>-17089</v>
      </c>
      <c r="N39" s="82"/>
      <c r="O39" s="82">
        <v>-8542</v>
      </c>
      <c r="P39" s="82"/>
      <c r="Q39" s="82">
        <v>-22195</v>
      </c>
      <c r="R39" s="82"/>
      <c r="S39" s="82">
        <v>-31357</v>
      </c>
      <c r="T39" s="82"/>
      <c r="U39" s="82">
        <v>-117029</v>
      </c>
      <c r="W39" s="82">
        <v>-15036</v>
      </c>
      <c r="X39" s="82"/>
      <c r="Y39" s="82">
        <v>-6440</v>
      </c>
      <c r="Z39" s="82"/>
      <c r="AA39" s="82">
        <v>-16717</v>
      </c>
      <c r="AB39" s="82"/>
      <c r="AC39" s="82">
        <v>-27324</v>
      </c>
      <c r="AE39" s="82">
        <v>-7146</v>
      </c>
      <c r="AF39" s="82"/>
      <c r="AG39" s="82">
        <v>-8344</v>
      </c>
      <c r="AH39" s="82"/>
      <c r="AI39" s="82"/>
      <c r="AJ39" s="82"/>
      <c r="AK39" s="82"/>
    </row>
    <row r="40" spans="2:37" x14ac:dyDescent="0.25">
      <c r="B40" s="55" t="s">
        <v>58</v>
      </c>
      <c r="C40" s="84" t="s">
        <v>154</v>
      </c>
      <c r="D40" s="101"/>
      <c r="E40" s="87">
        <v>23846</v>
      </c>
      <c r="F40" s="83"/>
      <c r="G40" s="87">
        <v>-85081</v>
      </c>
      <c r="H40" s="86"/>
      <c r="I40" s="87">
        <v>-109383</v>
      </c>
      <c r="J40" s="87"/>
      <c r="K40" s="87">
        <v>-306141</v>
      </c>
      <c r="L40" s="87"/>
      <c r="M40" s="87">
        <v>-34855</v>
      </c>
      <c r="N40" s="82"/>
      <c r="O40" s="87">
        <v>-138862</v>
      </c>
      <c r="P40" s="86"/>
      <c r="Q40" s="87">
        <v>-255369</v>
      </c>
      <c r="R40" s="87"/>
      <c r="S40" s="87">
        <v>-292901</v>
      </c>
      <c r="T40" s="87"/>
      <c r="U40" s="87">
        <v>-71894</v>
      </c>
      <c r="W40" s="87">
        <v>-83406</v>
      </c>
      <c r="X40" s="86"/>
      <c r="Y40" s="87">
        <v>-298591</v>
      </c>
      <c r="Z40" s="87"/>
      <c r="AA40" s="87">
        <v>-304588</v>
      </c>
      <c r="AB40" s="87"/>
      <c r="AC40" s="87">
        <v>-96842</v>
      </c>
      <c r="AE40" s="87">
        <v>-37475</v>
      </c>
      <c r="AF40" s="86"/>
      <c r="AG40" s="87">
        <v>-160424</v>
      </c>
      <c r="AH40" s="87"/>
      <c r="AI40" s="87"/>
      <c r="AJ40" s="87"/>
      <c r="AK40" s="87"/>
    </row>
    <row r="41" spans="2:37" x14ac:dyDescent="0.25">
      <c r="B41" s="54" t="s">
        <v>99</v>
      </c>
      <c r="C41" s="81" t="s">
        <v>217</v>
      </c>
      <c r="D41" s="101"/>
      <c r="E41" s="82">
        <v>13756</v>
      </c>
      <c r="F41" s="82"/>
      <c r="G41" s="82">
        <v>-58381</v>
      </c>
      <c r="H41" s="82"/>
      <c r="I41" s="82">
        <v>9350</v>
      </c>
      <c r="J41" s="82"/>
      <c r="K41" s="82">
        <v>-32146</v>
      </c>
      <c r="L41" s="82"/>
      <c r="M41" s="82">
        <v>68034</v>
      </c>
      <c r="N41" s="82"/>
      <c r="O41" s="82">
        <v>-3701</v>
      </c>
      <c r="P41" s="82"/>
      <c r="Q41" s="82">
        <v>-82445</v>
      </c>
      <c r="R41" s="82"/>
      <c r="S41" s="82">
        <v>-259795</v>
      </c>
      <c r="T41" s="82"/>
      <c r="U41" s="82">
        <v>-213639</v>
      </c>
      <c r="W41" s="82">
        <v>-55817</v>
      </c>
      <c r="X41" s="82"/>
      <c r="Y41" s="82">
        <v>37200</v>
      </c>
      <c r="Z41" s="82"/>
      <c r="AA41" s="82">
        <v>77176</v>
      </c>
      <c r="AB41" s="82"/>
      <c r="AC41" s="82">
        <v>96691</v>
      </c>
      <c r="AE41" s="82">
        <v>-169802</v>
      </c>
      <c r="AF41" s="82"/>
      <c r="AG41" s="82">
        <v>-69770</v>
      </c>
      <c r="AH41" s="82"/>
      <c r="AI41" s="82"/>
      <c r="AJ41" s="82"/>
      <c r="AK41" s="82"/>
    </row>
    <row r="42" spans="2:37" x14ac:dyDescent="0.25">
      <c r="B42" s="53" t="s">
        <v>42</v>
      </c>
      <c r="C42" s="90" t="s">
        <v>218</v>
      </c>
      <c r="D42" s="101"/>
      <c r="E42" s="87"/>
      <c r="F42" s="82"/>
      <c r="G42" s="87"/>
      <c r="H42" s="87"/>
      <c r="I42" s="87">
        <v>0</v>
      </c>
      <c r="J42" s="87"/>
      <c r="K42" s="87"/>
      <c r="L42" s="87"/>
      <c r="M42" s="87">
        <v>0</v>
      </c>
      <c r="N42" s="82"/>
      <c r="O42" s="87"/>
      <c r="P42" s="87"/>
      <c r="Q42" s="87"/>
      <c r="R42" s="87"/>
      <c r="S42" s="87"/>
      <c r="T42" s="87"/>
      <c r="U42" s="87"/>
      <c r="W42" s="87"/>
      <c r="X42" s="87"/>
      <c r="Y42" s="87"/>
      <c r="Z42" s="87"/>
      <c r="AA42" s="87"/>
      <c r="AB42" s="87"/>
      <c r="AC42" s="87">
        <v>0</v>
      </c>
      <c r="AE42" s="87">
        <v>0</v>
      </c>
      <c r="AF42" s="87"/>
      <c r="AG42" s="87">
        <v>0</v>
      </c>
      <c r="AH42" s="87"/>
      <c r="AI42" s="87"/>
      <c r="AJ42" s="87"/>
      <c r="AK42" s="87"/>
    </row>
    <row r="43" spans="2:37" x14ac:dyDescent="0.25">
      <c r="B43" s="54" t="s">
        <v>306</v>
      </c>
      <c r="C43" s="81" t="s">
        <v>219</v>
      </c>
      <c r="D43" s="101"/>
      <c r="E43" s="82">
        <v>203704</v>
      </c>
      <c r="F43" s="82"/>
      <c r="G43" s="82">
        <v>-342941</v>
      </c>
      <c r="H43" s="82"/>
      <c r="I43" s="82">
        <v>-170053</v>
      </c>
      <c r="J43" s="82"/>
      <c r="K43" s="82">
        <v>-53288</v>
      </c>
      <c r="L43" s="82"/>
      <c r="M43" s="82">
        <v>607849</v>
      </c>
      <c r="N43" s="82"/>
      <c r="O43" s="82">
        <v>754</v>
      </c>
      <c r="P43" s="82"/>
      <c r="Q43" s="82">
        <v>393782</v>
      </c>
      <c r="R43" s="82"/>
      <c r="S43" s="82">
        <v>555495</v>
      </c>
      <c r="T43" s="82"/>
      <c r="U43" s="82">
        <v>429469</v>
      </c>
      <c r="W43" s="82">
        <v>-599973</v>
      </c>
      <c r="X43" s="82"/>
      <c r="Y43" s="82">
        <v>-828202</v>
      </c>
      <c r="Z43" s="82"/>
      <c r="AA43" s="82">
        <v>-759591</v>
      </c>
      <c r="AB43" s="82"/>
      <c r="AC43" s="82">
        <v>-249578</v>
      </c>
      <c r="AE43" s="82">
        <v>-618718</v>
      </c>
      <c r="AF43" s="82"/>
      <c r="AG43" s="82">
        <v>-505500</v>
      </c>
      <c r="AH43" s="82"/>
      <c r="AI43" s="82"/>
      <c r="AJ43" s="82"/>
      <c r="AK43" s="82"/>
    </row>
    <row r="44" spans="2:37" x14ac:dyDescent="0.25">
      <c r="B44" s="55" t="s">
        <v>15</v>
      </c>
      <c r="C44" s="84" t="s">
        <v>166</v>
      </c>
      <c r="D44" s="101"/>
      <c r="E44" s="87">
        <v>379471</v>
      </c>
      <c r="F44" s="82"/>
      <c r="G44" s="87">
        <v>-43640</v>
      </c>
      <c r="H44" s="87"/>
      <c r="I44" s="87">
        <v>26922</v>
      </c>
      <c r="J44" s="87"/>
      <c r="K44" s="87">
        <v>368770</v>
      </c>
      <c r="L44" s="87"/>
      <c r="M44" s="87">
        <v>467731</v>
      </c>
      <c r="N44" s="82"/>
      <c r="O44" s="87">
        <v>89416</v>
      </c>
      <c r="P44" s="87"/>
      <c r="Q44" s="87">
        <v>46831</v>
      </c>
      <c r="R44" s="87"/>
      <c r="S44" s="87">
        <v>290797</v>
      </c>
      <c r="T44" s="87"/>
      <c r="U44" s="87">
        <v>428022</v>
      </c>
      <c r="W44" s="87">
        <v>27368</v>
      </c>
      <c r="X44" s="87"/>
      <c r="Y44" s="87">
        <v>-312830</v>
      </c>
      <c r="Z44" s="87"/>
      <c r="AA44" s="87">
        <v>-345438</v>
      </c>
      <c r="AB44" s="87"/>
      <c r="AC44" s="87">
        <v>-229686</v>
      </c>
      <c r="AE44" s="87">
        <v>-318831</v>
      </c>
      <c r="AF44" s="87"/>
      <c r="AG44" s="87">
        <v>-436461</v>
      </c>
      <c r="AH44" s="87"/>
      <c r="AI44" s="87"/>
      <c r="AJ44" s="87"/>
      <c r="AK44" s="87"/>
    </row>
    <row r="45" spans="2:37" x14ac:dyDescent="0.25">
      <c r="B45" s="54" t="s">
        <v>16</v>
      </c>
      <c r="C45" s="81" t="s">
        <v>168</v>
      </c>
      <c r="D45" s="102"/>
      <c r="E45" s="82">
        <v>147788</v>
      </c>
      <c r="F45" s="82"/>
      <c r="G45" s="82">
        <v>-157629</v>
      </c>
      <c r="H45" s="82"/>
      <c r="I45" s="82">
        <v>-66702</v>
      </c>
      <c r="J45" s="82"/>
      <c r="K45" s="82">
        <v>56483</v>
      </c>
      <c r="L45" s="82"/>
      <c r="M45" s="82">
        <v>61974</v>
      </c>
      <c r="N45" s="82"/>
      <c r="O45" s="82">
        <v>-160744</v>
      </c>
      <c r="P45" s="82"/>
      <c r="Q45" s="82">
        <v>-105946</v>
      </c>
      <c r="R45" s="82"/>
      <c r="S45" s="82">
        <v>-1601</v>
      </c>
      <c r="T45" s="82"/>
      <c r="U45" s="82">
        <v>-12856</v>
      </c>
      <c r="W45" s="82">
        <v>-57835</v>
      </c>
      <c r="X45" s="82"/>
      <c r="Y45" s="82">
        <v>-10923</v>
      </c>
      <c r="Z45" s="82"/>
      <c r="AA45" s="82">
        <v>114167</v>
      </c>
      <c r="AB45" s="82"/>
      <c r="AC45" s="82">
        <v>143420</v>
      </c>
      <c r="AE45" s="82">
        <v>-210598</v>
      </c>
      <c r="AF45" s="82"/>
      <c r="AG45" s="82">
        <v>-164601</v>
      </c>
      <c r="AH45" s="82"/>
      <c r="AI45" s="82"/>
      <c r="AJ45" s="82"/>
      <c r="AK45" s="82"/>
    </row>
    <row r="46" spans="2:37" x14ac:dyDescent="0.25">
      <c r="B46" s="55" t="s">
        <v>18</v>
      </c>
      <c r="C46" s="84" t="s">
        <v>171</v>
      </c>
      <c r="D46" s="102"/>
      <c r="E46" s="87">
        <v>21629</v>
      </c>
      <c r="F46" s="82"/>
      <c r="G46" s="87">
        <v>12737</v>
      </c>
      <c r="H46" s="87"/>
      <c r="I46" s="87">
        <v>26885</v>
      </c>
      <c r="J46" s="87"/>
      <c r="K46" s="87">
        <v>54240</v>
      </c>
      <c r="L46" s="87"/>
      <c r="M46" s="87">
        <v>-10611</v>
      </c>
      <c r="N46" s="82"/>
      <c r="O46" s="87">
        <v>2310</v>
      </c>
      <c r="P46" s="87"/>
      <c r="Q46" s="87">
        <v>-1532</v>
      </c>
      <c r="R46" s="87"/>
      <c r="S46" s="87">
        <v>9191</v>
      </c>
      <c r="T46" s="87"/>
      <c r="U46" s="87">
        <v>19609</v>
      </c>
      <c r="W46" s="87">
        <v>-10842</v>
      </c>
      <c r="X46" s="87"/>
      <c r="Y46" s="87">
        <v>-9557</v>
      </c>
      <c r="Z46" s="87"/>
      <c r="AA46" s="87">
        <v>-13353</v>
      </c>
      <c r="AB46" s="87"/>
      <c r="AC46" s="87">
        <v>39685</v>
      </c>
      <c r="AE46" s="87">
        <v>-49634</v>
      </c>
      <c r="AF46" s="87"/>
      <c r="AG46" s="87">
        <v>-41751</v>
      </c>
      <c r="AH46" s="87"/>
      <c r="AI46" s="87"/>
      <c r="AJ46" s="87"/>
      <c r="AK46" s="87"/>
    </row>
    <row r="47" spans="2:37" x14ac:dyDescent="0.25">
      <c r="B47" s="54" t="s">
        <v>100</v>
      </c>
      <c r="C47" s="81" t="s">
        <v>170</v>
      </c>
      <c r="D47" s="101"/>
      <c r="E47" s="82">
        <v>43870</v>
      </c>
      <c r="F47" s="82"/>
      <c r="G47" s="82">
        <v>19091</v>
      </c>
      <c r="H47" s="82"/>
      <c r="I47" s="82">
        <v>43109</v>
      </c>
      <c r="J47" s="82"/>
      <c r="K47" s="82">
        <v>103350.44054</v>
      </c>
      <c r="L47" s="82"/>
      <c r="M47" s="82">
        <v>48927</v>
      </c>
      <c r="N47" s="82"/>
      <c r="O47" s="82">
        <v>12279</v>
      </c>
      <c r="P47" s="82"/>
      <c r="Q47" s="82">
        <v>50927</v>
      </c>
      <c r="R47" s="82"/>
      <c r="S47" s="82">
        <v>77191</v>
      </c>
      <c r="T47" s="82"/>
      <c r="U47" s="82">
        <v>-224791</v>
      </c>
      <c r="W47" s="82">
        <v>-55757</v>
      </c>
      <c r="X47" s="82"/>
      <c r="Y47" s="82">
        <v>24091.69325149231</v>
      </c>
      <c r="Z47" s="82"/>
      <c r="AA47" s="82">
        <v>7543</v>
      </c>
      <c r="AB47" s="82"/>
      <c r="AC47" s="82">
        <v>-93945</v>
      </c>
      <c r="AE47" s="82">
        <v>-58205</v>
      </c>
      <c r="AF47" s="82"/>
      <c r="AG47" s="82">
        <v>33880</v>
      </c>
      <c r="AH47" s="82"/>
      <c r="AI47" s="82"/>
      <c r="AJ47" s="82"/>
      <c r="AK47" s="82"/>
    </row>
    <row r="48" spans="2:37" x14ac:dyDescent="0.25">
      <c r="B48" s="55" t="s">
        <v>101</v>
      </c>
      <c r="C48" s="84" t="s">
        <v>220</v>
      </c>
      <c r="D48" s="102"/>
      <c r="E48" s="87">
        <v>-69073</v>
      </c>
      <c r="F48" s="82"/>
      <c r="G48" s="87">
        <v>-15760</v>
      </c>
      <c r="H48" s="87"/>
      <c r="I48" s="87">
        <v>-54003</v>
      </c>
      <c r="J48" s="87"/>
      <c r="K48" s="87">
        <v>-78191</v>
      </c>
      <c r="L48" s="87"/>
      <c r="M48" s="87">
        <v>-122229</v>
      </c>
      <c r="N48" s="82"/>
      <c r="O48" s="87">
        <v>-14912</v>
      </c>
      <c r="P48" s="87"/>
      <c r="Q48" s="87">
        <v>-40003</v>
      </c>
      <c r="R48" s="87"/>
      <c r="S48" s="87">
        <v>-62507</v>
      </c>
      <c r="T48" s="87"/>
      <c r="U48" s="87">
        <v>-82573</v>
      </c>
      <c r="W48" s="87">
        <v>-21184</v>
      </c>
      <c r="X48" s="87"/>
      <c r="Y48" s="87">
        <v>-46820</v>
      </c>
      <c r="Z48" s="87"/>
      <c r="AA48" s="87">
        <v>-70837</v>
      </c>
      <c r="AB48" s="87"/>
      <c r="AC48" s="87">
        <v>-99427</v>
      </c>
      <c r="AE48" s="87">
        <v>-28261</v>
      </c>
      <c r="AF48" s="87"/>
      <c r="AG48" s="87">
        <v>-79070</v>
      </c>
      <c r="AH48" s="87"/>
      <c r="AI48" s="87"/>
      <c r="AJ48" s="87"/>
      <c r="AK48" s="87"/>
    </row>
    <row r="49" spans="2:37" x14ac:dyDescent="0.25">
      <c r="B49" s="54" t="s">
        <v>102</v>
      </c>
      <c r="C49" s="81" t="s">
        <v>221</v>
      </c>
      <c r="D49" s="102"/>
      <c r="E49" s="88">
        <f>-120305</f>
        <v>-120305</v>
      </c>
      <c r="F49" s="83"/>
      <c r="G49" s="88">
        <v>-137346</v>
      </c>
      <c r="H49" s="83"/>
      <c r="I49" s="88">
        <v>-156532</v>
      </c>
      <c r="J49" s="83"/>
      <c r="K49" s="88">
        <v>-81921</v>
      </c>
      <c r="L49" s="105"/>
      <c r="M49" s="88">
        <v>347399</v>
      </c>
      <c r="N49" s="105"/>
      <c r="O49" s="88">
        <v>-109329</v>
      </c>
      <c r="P49" s="83"/>
      <c r="Q49" s="88">
        <v>-46498</v>
      </c>
      <c r="R49" s="83"/>
      <c r="S49" s="88">
        <v>256604</v>
      </c>
      <c r="T49" s="105"/>
      <c r="U49" s="88">
        <v>-298423</v>
      </c>
      <c r="W49" s="88">
        <v>-144491</v>
      </c>
      <c r="X49" s="83"/>
      <c r="Y49" s="88">
        <v>-93855</v>
      </c>
      <c r="Z49" s="83"/>
      <c r="AA49" s="88">
        <v>-35811</v>
      </c>
      <c r="AB49" s="105"/>
      <c r="AC49" s="88">
        <v>-142852</v>
      </c>
      <c r="AE49" s="88">
        <v>-25359</v>
      </c>
      <c r="AF49" s="83"/>
      <c r="AG49" s="88">
        <v>46495</v>
      </c>
      <c r="AH49" s="83"/>
      <c r="AI49" s="88"/>
      <c r="AJ49" s="105"/>
      <c r="AK49" s="88"/>
    </row>
    <row r="50" spans="2:37" x14ac:dyDescent="0.25">
      <c r="B50" s="53" t="s">
        <v>103</v>
      </c>
      <c r="C50" s="90" t="s">
        <v>222</v>
      </c>
      <c r="D50" s="102"/>
      <c r="E50" s="86">
        <f>SUM(E32,E35:E41,E43:E49)</f>
        <v>4291655</v>
      </c>
      <c r="F50" s="83"/>
      <c r="G50" s="86">
        <f>SUM(G32,G35:G41,G43:G49)</f>
        <v>-245110</v>
      </c>
      <c r="H50" s="86"/>
      <c r="I50" s="86">
        <f>SUM(I32,I35:I41,I43:I49)</f>
        <v>1299340</v>
      </c>
      <c r="J50" s="86"/>
      <c r="K50" s="86">
        <f>SUM(K32,K35:K41,K43:K49)</f>
        <v>3529297.2426358853</v>
      </c>
      <c r="L50" s="104"/>
      <c r="M50" s="86">
        <f>SUM(M32,M35:M41,M43:M49)</f>
        <v>5891625</v>
      </c>
      <c r="N50" s="105"/>
      <c r="O50" s="86">
        <v>-483417.98984944588</v>
      </c>
      <c r="P50" s="86"/>
      <c r="Q50" s="86">
        <v>704303</v>
      </c>
      <c r="R50" s="86"/>
      <c r="S50" s="86">
        <f>SUM(S32,S35:S41,S43:S49)</f>
        <v>2925059</v>
      </c>
      <c r="T50" s="104"/>
      <c r="U50" s="86">
        <f>SUM(U32,U35:U41,U43:U49)</f>
        <v>4852717</v>
      </c>
      <c r="W50" s="86">
        <f>SUM(W32,W35:W41,W43:W49)</f>
        <v>-871845</v>
      </c>
      <c r="X50" s="86"/>
      <c r="Y50" s="86">
        <f>SUM(Y32,Y35:Y41,Y43:Y49)</f>
        <v>474753.69325149234</v>
      </c>
      <c r="Z50" s="86"/>
      <c r="AA50" s="86">
        <f>SUM(AA32,AA35:AA41,AA43:AA49)</f>
        <v>2446511</v>
      </c>
      <c r="AB50" s="104"/>
      <c r="AC50" s="86">
        <f>SUM(AC32,AC35:AC41,AC43:AC49)</f>
        <v>5155004</v>
      </c>
      <c r="AE50" s="86">
        <f>SUM(AE32,AE35:AE41,AE43:AE49)</f>
        <v>-1303747</v>
      </c>
      <c r="AF50" s="86"/>
      <c r="AG50" s="86">
        <f>SUM(AG32,AG35:AG41,AG43:AG49)</f>
        <v>36321</v>
      </c>
      <c r="AH50" s="86"/>
      <c r="AI50" s="86">
        <f>SUM(AI32,AI35:AI41,AI43:AI49)</f>
        <v>0</v>
      </c>
      <c r="AJ50" s="104"/>
      <c r="AK50" s="86">
        <f>SUM(AK32,AK35:AK41,AK43:AK49)</f>
        <v>0</v>
      </c>
    </row>
    <row r="51" spans="2:37" x14ac:dyDescent="0.25">
      <c r="C51" s="51"/>
      <c r="D51" s="102"/>
      <c r="E51" s="83"/>
      <c r="F51" s="83"/>
      <c r="G51" s="83"/>
      <c r="H51" s="83"/>
      <c r="I51" s="83"/>
      <c r="J51" s="83"/>
      <c r="K51" s="83"/>
      <c r="L51" s="105"/>
      <c r="M51" s="83"/>
      <c r="N51" s="105"/>
      <c r="O51" s="83"/>
      <c r="P51" s="83"/>
      <c r="Q51" s="83"/>
      <c r="R51" s="83"/>
      <c r="S51" s="83"/>
      <c r="T51" s="105"/>
      <c r="U51" s="83"/>
      <c r="W51" s="83"/>
      <c r="X51" s="83"/>
      <c r="Y51" s="83"/>
      <c r="Z51" s="83"/>
      <c r="AA51" s="83"/>
      <c r="AB51" s="105"/>
      <c r="AC51" s="83"/>
      <c r="AE51" s="83"/>
      <c r="AF51" s="83"/>
      <c r="AG51" s="83"/>
      <c r="AH51" s="83"/>
      <c r="AI51" s="83"/>
      <c r="AJ51" s="105"/>
      <c r="AK51" s="83"/>
    </row>
    <row r="52" spans="2:37" x14ac:dyDescent="0.25">
      <c r="B52" s="55" t="s">
        <v>309</v>
      </c>
      <c r="C52" s="84" t="s">
        <v>288</v>
      </c>
      <c r="D52" s="102"/>
      <c r="E52" s="86">
        <f>-654758</f>
        <v>-654758</v>
      </c>
      <c r="F52" s="83"/>
      <c r="G52" s="86">
        <v>-114976</v>
      </c>
      <c r="H52" s="86"/>
      <c r="I52" s="86">
        <v>-290024</v>
      </c>
      <c r="J52" s="86"/>
      <c r="K52" s="86">
        <v>-424031</v>
      </c>
      <c r="L52" s="104"/>
      <c r="M52" s="86">
        <f>-579367</f>
        <v>-579367</v>
      </c>
      <c r="N52" s="105"/>
      <c r="O52" s="86">
        <v>-154118</v>
      </c>
      <c r="P52" s="86"/>
      <c r="Q52" s="86">
        <v>-332737</v>
      </c>
      <c r="R52" s="86"/>
      <c r="S52" s="86">
        <v>-507988</v>
      </c>
      <c r="T52" s="104"/>
      <c r="U52" s="86">
        <f>-713718</f>
        <v>-713718</v>
      </c>
      <c r="W52" s="86">
        <v>-161244</v>
      </c>
      <c r="X52" s="86"/>
      <c r="Y52" s="86">
        <v>-386406</v>
      </c>
      <c r="Z52" s="86"/>
      <c r="AA52" s="86">
        <v>-555241</v>
      </c>
      <c r="AB52" s="104"/>
      <c r="AC52" s="86">
        <v>-821285</v>
      </c>
      <c r="AE52" s="86">
        <v>-151855</v>
      </c>
      <c r="AF52" s="86"/>
      <c r="AG52" s="86">
        <v>-447107</v>
      </c>
      <c r="AH52" s="86"/>
      <c r="AI52" s="86"/>
      <c r="AJ52" s="104"/>
      <c r="AK52" s="86"/>
    </row>
    <row r="53" spans="2:37" x14ac:dyDescent="0.25">
      <c r="B53" s="54" t="s">
        <v>310</v>
      </c>
      <c r="C53" s="81" t="s">
        <v>289</v>
      </c>
      <c r="D53" s="102"/>
      <c r="E53" s="83">
        <f>-35232</f>
        <v>-35232</v>
      </c>
      <c r="F53" s="83"/>
      <c r="G53" s="83"/>
      <c r="H53" s="83"/>
      <c r="I53" s="83"/>
      <c r="J53" s="83"/>
      <c r="K53" s="83"/>
      <c r="L53" s="105"/>
      <c r="M53" s="83">
        <f>-30899</f>
        <v>-30899</v>
      </c>
      <c r="N53" s="105"/>
      <c r="O53" s="83"/>
      <c r="P53" s="83"/>
      <c r="Q53" s="83"/>
      <c r="R53" s="83"/>
      <c r="S53" s="83"/>
      <c r="T53" s="105"/>
      <c r="U53" s="83">
        <f>-51542</f>
        <v>-51542</v>
      </c>
      <c r="W53" s="83">
        <v>-13616</v>
      </c>
      <c r="X53" s="83"/>
      <c r="Y53" s="83">
        <v>-27239</v>
      </c>
      <c r="Z53" s="83"/>
      <c r="AA53" s="83">
        <v>-40878</v>
      </c>
      <c r="AB53" s="105"/>
      <c r="AC53" s="83">
        <v>-54517</v>
      </c>
      <c r="AE53" s="83">
        <v>-13639</v>
      </c>
      <c r="AF53" s="83"/>
      <c r="AG53" s="83">
        <v>-27084</v>
      </c>
      <c r="AH53" s="83"/>
      <c r="AI53" s="83"/>
      <c r="AJ53" s="105"/>
      <c r="AK53" s="83"/>
    </row>
    <row r="54" spans="2:37" x14ac:dyDescent="0.25">
      <c r="B54" s="55" t="s">
        <v>104</v>
      </c>
      <c r="C54" s="84" t="s">
        <v>223</v>
      </c>
      <c r="D54" s="102"/>
      <c r="E54" s="86">
        <v>13533</v>
      </c>
      <c r="F54" s="83"/>
      <c r="G54" s="86">
        <v>2248</v>
      </c>
      <c r="H54" s="86"/>
      <c r="I54" s="86">
        <v>5870</v>
      </c>
      <c r="J54" s="86"/>
      <c r="K54" s="86">
        <v>14307.150171059107</v>
      </c>
      <c r="L54" s="104"/>
      <c r="M54" s="86">
        <v>20338</v>
      </c>
      <c r="N54" s="105"/>
      <c r="O54" s="86">
        <v>1291</v>
      </c>
      <c r="P54" s="86"/>
      <c r="Q54" s="86">
        <v>34469</v>
      </c>
      <c r="R54" s="86"/>
      <c r="S54" s="86">
        <v>2101</v>
      </c>
      <c r="T54" s="104"/>
      <c r="U54" s="86">
        <v>2337</v>
      </c>
      <c r="W54" s="86">
        <v>1934</v>
      </c>
      <c r="X54" s="86"/>
      <c r="Y54" s="86">
        <v>352</v>
      </c>
      <c r="Z54" s="86"/>
      <c r="AA54" s="86">
        <v>420</v>
      </c>
      <c r="AB54" s="104"/>
      <c r="AC54" s="86">
        <v>443</v>
      </c>
      <c r="AE54" s="86">
        <v>4381</v>
      </c>
      <c r="AF54" s="86"/>
      <c r="AG54" s="86">
        <v>7578</v>
      </c>
      <c r="AH54" s="86"/>
      <c r="AI54" s="86"/>
      <c r="AJ54" s="104"/>
      <c r="AK54" s="86"/>
    </row>
    <row r="55" spans="2:37" x14ac:dyDescent="0.25">
      <c r="B55" s="54" t="s">
        <v>124</v>
      </c>
      <c r="C55" s="81" t="s">
        <v>224</v>
      </c>
      <c r="D55" s="102"/>
      <c r="E55" s="83">
        <v>-104176</v>
      </c>
      <c r="F55" s="83"/>
      <c r="G55" s="83">
        <v>0</v>
      </c>
      <c r="H55" s="83"/>
      <c r="I55" s="83">
        <v>0</v>
      </c>
      <c r="J55" s="83"/>
      <c r="K55" s="83">
        <v>-6270</v>
      </c>
      <c r="L55" s="105"/>
      <c r="M55" s="83">
        <v>-69880</v>
      </c>
      <c r="N55" s="105"/>
      <c r="O55" s="83">
        <v>-34310</v>
      </c>
      <c r="P55" s="83"/>
      <c r="Q55" s="83">
        <v>-164384</v>
      </c>
      <c r="R55" s="83"/>
      <c r="S55" s="83">
        <v>-168940</v>
      </c>
      <c r="T55" s="105"/>
      <c r="U55" s="83">
        <v>-171812</v>
      </c>
      <c r="W55" s="83">
        <v>0</v>
      </c>
      <c r="X55" s="83"/>
      <c r="Y55" s="83">
        <v>0</v>
      </c>
      <c r="Z55" s="83"/>
      <c r="AA55" s="83"/>
      <c r="AB55" s="105"/>
      <c r="AC55" s="83">
        <v>0</v>
      </c>
      <c r="AE55" s="83">
        <v>0</v>
      </c>
      <c r="AF55" s="83"/>
      <c r="AG55" s="83">
        <v>-13482</v>
      </c>
      <c r="AH55" s="83"/>
      <c r="AI55" s="83"/>
      <c r="AJ55" s="105"/>
      <c r="AK55" s="83"/>
    </row>
    <row r="56" spans="2:37" x14ac:dyDescent="0.25">
      <c r="B56" s="55" t="s">
        <v>105</v>
      </c>
      <c r="C56" s="84" t="s">
        <v>225</v>
      </c>
      <c r="D56" s="101"/>
      <c r="E56" s="85">
        <v>-236089</v>
      </c>
      <c r="F56" s="82"/>
      <c r="G56" s="85">
        <v>-55647</v>
      </c>
      <c r="H56" s="85"/>
      <c r="I56" s="85">
        <v>-108874</v>
      </c>
      <c r="J56" s="85"/>
      <c r="K56" s="85">
        <v>-172415</v>
      </c>
      <c r="L56" s="85"/>
      <c r="M56" s="85">
        <v>-226391</v>
      </c>
      <c r="N56" s="82"/>
      <c r="O56" s="85">
        <v>-57144</v>
      </c>
      <c r="P56" s="85"/>
      <c r="Q56" s="85">
        <v>-84646</v>
      </c>
      <c r="R56" s="85"/>
      <c r="S56" s="85">
        <v>140329</v>
      </c>
      <c r="T56" s="85"/>
      <c r="U56" s="85">
        <v>107264</v>
      </c>
      <c r="W56" s="85">
        <v>-36435</v>
      </c>
      <c r="X56" s="85"/>
      <c r="Y56" s="85">
        <v>-106841.69325149231</v>
      </c>
      <c r="Z56" s="85"/>
      <c r="AA56" s="85">
        <v>-177695</v>
      </c>
      <c r="AB56" s="85"/>
      <c r="AC56" s="85">
        <v>-323135</v>
      </c>
      <c r="AE56" s="85">
        <v>-63269</v>
      </c>
      <c r="AF56" s="85"/>
      <c r="AG56" s="85">
        <v>-157092</v>
      </c>
      <c r="AH56" s="85"/>
      <c r="AI56" s="85"/>
      <c r="AJ56" s="85"/>
      <c r="AK56" s="85"/>
    </row>
    <row r="57" spans="2:37" x14ac:dyDescent="0.25">
      <c r="B57" s="49" t="s">
        <v>263</v>
      </c>
      <c r="C57" s="52" t="s">
        <v>277</v>
      </c>
      <c r="D57" s="102"/>
      <c r="E57" s="88">
        <f>SUM(E50,E52:E56)</f>
        <v>3274933</v>
      </c>
      <c r="F57" s="83"/>
      <c r="G57" s="88">
        <f>SUM(G50,G52:G56)</f>
        <v>-413485</v>
      </c>
      <c r="H57" s="83"/>
      <c r="I57" s="88">
        <f>SUM(I50,I52:I56)</f>
        <v>906312</v>
      </c>
      <c r="J57" s="83"/>
      <c r="K57" s="88">
        <f>SUM(K50,K52:K56)</f>
        <v>2940888.3928069444</v>
      </c>
      <c r="L57" s="105"/>
      <c r="M57" s="88">
        <f>SUM(M50,M52:M56)</f>
        <v>5005426</v>
      </c>
      <c r="N57" s="105"/>
      <c r="O57" s="88">
        <f>SUM(O50,O52:O56)</f>
        <v>-727698.98984944588</v>
      </c>
      <c r="P57" s="83"/>
      <c r="Q57" s="88">
        <f>SUM(Q50,Q52:Q56)</f>
        <v>157005</v>
      </c>
      <c r="R57" s="83"/>
      <c r="S57" s="88">
        <f>SUM(S50,S52:S56)</f>
        <v>2390561</v>
      </c>
      <c r="T57" s="105"/>
      <c r="U57" s="88">
        <f>SUM(U50,U52:U56)</f>
        <v>4025246</v>
      </c>
      <c r="W57" s="88">
        <f>SUM(W50,W52:W56)</f>
        <v>-1081206</v>
      </c>
      <c r="X57" s="83"/>
      <c r="Y57" s="88">
        <f>SUM(Y50,Y52:Y56)</f>
        <v>-45380.999999999971</v>
      </c>
      <c r="Z57" s="83"/>
      <c r="AA57" s="88">
        <f>SUM(AA50,AA52:AA56)</f>
        <v>1673117</v>
      </c>
      <c r="AB57" s="105"/>
      <c r="AC57" s="88">
        <f>SUM(AC50,AC52:AC56)</f>
        <v>3956510</v>
      </c>
      <c r="AE57" s="88">
        <f>SUM(AE50,AE52:AE56)</f>
        <v>-1528129</v>
      </c>
      <c r="AF57" s="83"/>
      <c r="AG57" s="88">
        <f>SUM(AG50,AG52:AG56)</f>
        <v>-600866</v>
      </c>
      <c r="AH57" s="83"/>
      <c r="AI57" s="88">
        <f>SUM(AI50,AI52:AI56)</f>
        <v>0</v>
      </c>
      <c r="AJ57" s="105"/>
      <c r="AK57" s="88">
        <f>SUM(AK50,AK52:AK56)</f>
        <v>0</v>
      </c>
    </row>
    <row r="58" spans="2:37" x14ac:dyDescent="0.25">
      <c r="C58" s="51"/>
      <c r="D58" s="102"/>
      <c r="E58" s="83"/>
      <c r="F58" s="83"/>
      <c r="G58" s="83"/>
      <c r="H58" s="83"/>
      <c r="I58" s="83"/>
      <c r="J58" s="83"/>
      <c r="K58" s="83"/>
      <c r="L58" s="105"/>
      <c r="M58" s="83"/>
      <c r="N58" s="105"/>
      <c r="O58" s="83"/>
      <c r="P58" s="83"/>
      <c r="Q58" s="83"/>
      <c r="R58" s="83"/>
      <c r="S58" s="83"/>
      <c r="T58" s="105"/>
      <c r="U58" s="83"/>
      <c r="W58" s="83"/>
      <c r="X58" s="83"/>
      <c r="Y58" s="83"/>
      <c r="Z58" s="83"/>
      <c r="AA58" s="83"/>
      <c r="AB58" s="105"/>
      <c r="AC58" s="83"/>
      <c r="AE58" s="83"/>
      <c r="AF58" s="83"/>
      <c r="AG58" s="83"/>
      <c r="AH58" s="83"/>
      <c r="AI58" s="83"/>
      <c r="AJ58" s="105"/>
      <c r="AK58" s="83"/>
    </row>
    <row r="59" spans="2:37" x14ac:dyDescent="0.25">
      <c r="B59" s="53" t="s">
        <v>106</v>
      </c>
      <c r="C59" s="90" t="s">
        <v>226</v>
      </c>
      <c r="D59" s="102"/>
      <c r="E59" s="86"/>
      <c r="F59" s="83"/>
      <c r="G59" s="86"/>
      <c r="H59" s="86"/>
      <c r="I59" s="86"/>
      <c r="J59" s="86"/>
      <c r="K59" s="86"/>
      <c r="L59" s="104"/>
      <c r="M59" s="86"/>
      <c r="N59" s="105"/>
      <c r="O59" s="86"/>
      <c r="P59" s="86"/>
      <c r="Q59" s="86"/>
      <c r="R59" s="86"/>
      <c r="S59" s="86"/>
      <c r="T59" s="104"/>
      <c r="U59" s="86"/>
      <c r="W59" s="86"/>
      <c r="X59" s="86"/>
      <c r="Y59" s="86"/>
      <c r="Z59" s="86"/>
      <c r="AA59" s="86"/>
      <c r="AB59" s="104"/>
      <c r="AC59" s="86"/>
      <c r="AE59" s="86"/>
      <c r="AF59" s="86"/>
      <c r="AG59" s="86"/>
      <c r="AH59" s="86"/>
      <c r="AI59" s="86"/>
      <c r="AJ59" s="104"/>
      <c r="AK59" s="86"/>
    </row>
    <row r="60" spans="2:37" x14ac:dyDescent="0.25">
      <c r="B60" s="54" t="s">
        <v>3</v>
      </c>
      <c r="C60" s="81" t="s">
        <v>140</v>
      </c>
      <c r="D60" s="102"/>
      <c r="E60" s="83">
        <f>-378501</f>
        <v>-378501</v>
      </c>
      <c r="F60" s="83"/>
      <c r="G60" s="83">
        <v>-18631</v>
      </c>
      <c r="H60" s="83"/>
      <c r="I60" s="83">
        <v>-202110</v>
      </c>
      <c r="J60" s="83"/>
      <c r="K60" s="83">
        <v>-105780.11132479178</v>
      </c>
      <c r="L60" s="105"/>
      <c r="M60" s="83">
        <f>-150058</f>
        <v>-150058</v>
      </c>
      <c r="N60" s="105"/>
      <c r="O60" s="83">
        <v>-35358</v>
      </c>
      <c r="P60" s="83"/>
      <c r="Q60" s="83">
        <v>-99849</v>
      </c>
      <c r="R60" s="83"/>
      <c r="S60" s="83">
        <v>-66915</v>
      </c>
      <c r="T60" s="105"/>
      <c r="U60" s="83">
        <v>-120850</v>
      </c>
      <c r="W60" s="83">
        <v>-67474</v>
      </c>
      <c r="X60" s="83"/>
      <c r="Y60" s="83">
        <v>-98227</v>
      </c>
      <c r="Z60" s="83"/>
      <c r="AA60" s="83">
        <v>-163112</v>
      </c>
      <c r="AB60" s="105"/>
      <c r="AC60" s="83">
        <v>-248987</v>
      </c>
      <c r="AE60" s="83">
        <v>-17682</v>
      </c>
      <c r="AF60" s="83"/>
      <c r="AG60" s="83">
        <v>-74857</v>
      </c>
      <c r="AH60" s="83"/>
      <c r="AI60" s="83"/>
      <c r="AJ60" s="105"/>
      <c r="AK60" s="83"/>
    </row>
    <row r="61" spans="2:37" x14ac:dyDescent="0.25">
      <c r="B61" s="55" t="s">
        <v>264</v>
      </c>
      <c r="C61" s="84" t="s">
        <v>265</v>
      </c>
      <c r="D61" s="102"/>
      <c r="E61" s="86">
        <v>113161</v>
      </c>
      <c r="F61" s="83"/>
      <c r="G61" s="86">
        <v>184924</v>
      </c>
      <c r="H61" s="86"/>
      <c r="I61" s="86">
        <v>224909</v>
      </c>
      <c r="J61" s="86"/>
      <c r="K61" s="86">
        <v>155463.04277367258</v>
      </c>
      <c r="L61" s="104"/>
      <c r="M61" s="86">
        <v>226911</v>
      </c>
      <c r="N61" s="105"/>
      <c r="O61" s="86">
        <v>59748</v>
      </c>
      <c r="P61" s="86"/>
      <c r="Q61" s="86">
        <v>116158</v>
      </c>
      <c r="R61" s="86"/>
      <c r="S61" s="86">
        <v>156858</v>
      </c>
      <c r="T61" s="104"/>
      <c r="U61" s="86">
        <v>164828</v>
      </c>
      <c r="W61" s="86">
        <v>222302</v>
      </c>
      <c r="X61" s="86"/>
      <c r="Y61" s="86">
        <v>171908</v>
      </c>
      <c r="Z61" s="86"/>
      <c r="AA61" s="86">
        <v>224167</v>
      </c>
      <c r="AB61" s="104"/>
      <c r="AC61" s="86">
        <v>258465</v>
      </c>
      <c r="AE61" s="86">
        <v>41175</v>
      </c>
      <c r="AF61" s="86"/>
      <c r="AG61" s="86">
        <v>55791</v>
      </c>
      <c r="AH61" s="86"/>
      <c r="AI61" s="86"/>
      <c r="AJ61" s="104"/>
      <c r="AK61" s="86"/>
    </row>
    <row r="62" spans="2:37" x14ac:dyDescent="0.25">
      <c r="B62" s="54" t="s">
        <v>107</v>
      </c>
      <c r="C62" s="81" t="s">
        <v>227</v>
      </c>
      <c r="D62" s="102"/>
      <c r="E62" s="83">
        <v>44020</v>
      </c>
      <c r="F62" s="83"/>
      <c r="G62" s="83">
        <v>92430</v>
      </c>
      <c r="H62" s="83"/>
      <c r="I62" s="83">
        <v>123698</v>
      </c>
      <c r="J62" s="83"/>
      <c r="K62" s="83">
        <v>134996</v>
      </c>
      <c r="L62" s="105"/>
      <c r="M62" s="83">
        <v>143040</v>
      </c>
      <c r="N62" s="105"/>
      <c r="O62" s="83">
        <v>44221</v>
      </c>
      <c r="P62" s="83"/>
      <c r="Q62" s="83">
        <v>82880</v>
      </c>
      <c r="R62" s="83"/>
      <c r="S62" s="83">
        <v>117108</v>
      </c>
      <c r="T62" s="105"/>
      <c r="U62" s="83">
        <v>155247</v>
      </c>
      <c r="W62" s="83">
        <v>4999</v>
      </c>
      <c r="X62" s="83"/>
      <c r="Y62" s="83">
        <v>31663</v>
      </c>
      <c r="Z62" s="83"/>
      <c r="AA62" s="83">
        <v>47468</v>
      </c>
      <c r="AB62" s="105"/>
      <c r="AC62" s="83">
        <v>56776</v>
      </c>
      <c r="AE62" s="83">
        <v>4928</v>
      </c>
      <c r="AF62" s="83"/>
      <c r="AG62" s="83">
        <v>8917</v>
      </c>
      <c r="AH62" s="83"/>
      <c r="AI62" s="83"/>
      <c r="AJ62" s="105"/>
      <c r="AK62" s="83"/>
    </row>
    <row r="63" spans="2:37" x14ac:dyDescent="0.25">
      <c r="B63" s="55" t="s">
        <v>108</v>
      </c>
      <c r="C63" s="84" t="s">
        <v>228</v>
      </c>
      <c r="D63" s="102"/>
      <c r="E63" s="86">
        <v>80871</v>
      </c>
      <c r="F63" s="83"/>
      <c r="G63" s="86">
        <v>28438</v>
      </c>
      <c r="H63" s="86"/>
      <c r="I63" s="86">
        <v>28438</v>
      </c>
      <c r="J63" s="86"/>
      <c r="K63" s="86">
        <v>41293</v>
      </c>
      <c r="L63" s="104"/>
      <c r="M63" s="86">
        <v>41293</v>
      </c>
      <c r="N63" s="105"/>
      <c r="O63" s="86">
        <v>0</v>
      </c>
      <c r="P63" s="86"/>
      <c r="Q63" s="86">
        <v>0</v>
      </c>
      <c r="R63" s="86"/>
      <c r="S63" s="86">
        <v>0</v>
      </c>
      <c r="T63" s="104"/>
      <c r="U63" s="86"/>
      <c r="W63" s="86"/>
      <c r="X63" s="86"/>
      <c r="Y63" s="86">
        <v>-15073</v>
      </c>
      <c r="Z63" s="86"/>
      <c r="AA63" s="86">
        <v>-15073</v>
      </c>
      <c r="AB63" s="104"/>
      <c r="AC63" s="86">
        <v>0</v>
      </c>
      <c r="AE63" s="86">
        <v>0</v>
      </c>
      <c r="AF63" s="86"/>
      <c r="AG63" s="86">
        <v>0</v>
      </c>
      <c r="AH63" s="86"/>
      <c r="AI63" s="86"/>
      <c r="AJ63" s="104"/>
      <c r="AK63" s="86"/>
    </row>
    <row r="64" spans="2:37" x14ac:dyDescent="0.25">
      <c r="B64" s="54" t="s">
        <v>109</v>
      </c>
      <c r="C64" s="81" t="s">
        <v>229</v>
      </c>
      <c r="D64" s="102"/>
      <c r="E64" s="83">
        <v>129553</v>
      </c>
      <c r="F64" s="83"/>
      <c r="G64" s="83">
        <v>56062</v>
      </c>
      <c r="H64" s="83"/>
      <c r="I64" s="83">
        <v>91333</v>
      </c>
      <c r="J64" s="83"/>
      <c r="K64" s="83">
        <v>125348</v>
      </c>
      <c r="L64" s="105"/>
      <c r="M64" s="83">
        <v>181003</v>
      </c>
      <c r="N64" s="105"/>
      <c r="O64" s="83">
        <v>14496</v>
      </c>
      <c r="P64" s="83"/>
      <c r="Q64" s="83">
        <v>34579</v>
      </c>
      <c r="R64" s="83"/>
      <c r="S64" s="83">
        <v>40758</v>
      </c>
      <c r="T64" s="105"/>
      <c r="U64" s="83">
        <v>71120</v>
      </c>
      <c r="W64" s="83">
        <v>3260</v>
      </c>
      <c r="X64" s="83"/>
      <c r="Y64" s="83">
        <v>34536</v>
      </c>
      <c r="Z64" s="83"/>
      <c r="AA64" s="83">
        <v>60114</v>
      </c>
      <c r="AB64" s="105"/>
      <c r="AC64" s="83">
        <v>90370</v>
      </c>
      <c r="AE64" s="83">
        <v>703</v>
      </c>
      <c r="AF64" s="83"/>
      <c r="AG64" s="83">
        <v>19307</v>
      </c>
      <c r="AH64" s="83"/>
      <c r="AI64" s="83"/>
      <c r="AJ64" s="105"/>
      <c r="AK64" s="83"/>
    </row>
    <row r="65" spans="2:37" x14ac:dyDescent="0.25">
      <c r="B65" s="55" t="s">
        <v>110</v>
      </c>
      <c r="C65" s="84" t="s">
        <v>230</v>
      </c>
      <c r="D65" s="102"/>
      <c r="E65" s="86">
        <v>-1136367</v>
      </c>
      <c r="F65" s="83"/>
      <c r="G65" s="86">
        <v>-201457</v>
      </c>
      <c r="H65" s="86"/>
      <c r="I65" s="86">
        <v>-468721</v>
      </c>
      <c r="J65" s="86"/>
      <c r="K65" s="86">
        <v>-720537</v>
      </c>
      <c r="L65" s="104"/>
      <c r="M65" s="86">
        <v>-1479497</v>
      </c>
      <c r="N65" s="105"/>
      <c r="O65" s="86">
        <v>-254517</v>
      </c>
      <c r="P65" s="86"/>
      <c r="Q65" s="86">
        <v>-598967</v>
      </c>
      <c r="R65" s="86"/>
      <c r="S65" s="86">
        <v>-1043557</v>
      </c>
      <c r="T65" s="104"/>
      <c r="U65" s="86">
        <v>-2005752</v>
      </c>
      <c r="W65" s="86">
        <v>-335633</v>
      </c>
      <c r="X65" s="86"/>
      <c r="Y65" s="86">
        <v>-810524</v>
      </c>
      <c r="Z65" s="86"/>
      <c r="AA65" s="86">
        <v>-1329446</v>
      </c>
      <c r="AB65" s="104"/>
      <c r="AC65" s="86">
        <v>-2392109</v>
      </c>
      <c r="AE65" s="86">
        <v>-412861</v>
      </c>
      <c r="AF65" s="86"/>
      <c r="AG65" s="86">
        <v>-1091634</v>
      </c>
      <c r="AH65" s="86"/>
      <c r="AI65" s="86"/>
      <c r="AJ65" s="104"/>
      <c r="AK65" s="86"/>
    </row>
    <row r="66" spans="2:37" x14ac:dyDescent="0.25">
      <c r="B66" s="54" t="s">
        <v>299</v>
      </c>
      <c r="C66" s="81"/>
      <c r="D66" s="102"/>
      <c r="E66" s="83"/>
      <c r="F66" s="83"/>
      <c r="G66" s="83"/>
      <c r="H66" s="83"/>
      <c r="I66" s="83"/>
      <c r="J66" s="83"/>
      <c r="K66" s="83"/>
      <c r="L66" s="105"/>
      <c r="M66" s="83"/>
      <c r="N66" s="105"/>
      <c r="O66" s="83"/>
      <c r="P66" s="83"/>
      <c r="Q66" s="83"/>
      <c r="R66" s="83"/>
      <c r="S66" s="83"/>
      <c r="T66" s="105"/>
      <c r="U66" s="83"/>
      <c r="W66" s="83"/>
      <c r="X66" s="83"/>
      <c r="Y66" s="83"/>
      <c r="Z66" s="83"/>
      <c r="AA66" s="83"/>
      <c r="AB66" s="105"/>
      <c r="AC66" s="83">
        <v>-26076</v>
      </c>
      <c r="AE66" s="83">
        <v>0</v>
      </c>
      <c r="AF66" s="83"/>
      <c r="AG66" s="83">
        <v>0</v>
      </c>
      <c r="AH66" s="83"/>
      <c r="AI66" s="83"/>
      <c r="AJ66" s="105"/>
      <c r="AK66" s="83"/>
    </row>
    <row r="67" spans="2:37" x14ac:dyDescent="0.25">
      <c r="B67" s="55" t="s">
        <v>111</v>
      </c>
      <c r="C67" s="84" t="s">
        <v>231</v>
      </c>
      <c r="D67" s="102"/>
      <c r="E67" s="86">
        <v>0</v>
      </c>
      <c r="F67" s="83"/>
      <c r="G67" s="86"/>
      <c r="H67" s="86"/>
      <c r="I67" s="86">
        <v>-50213</v>
      </c>
      <c r="J67" s="86"/>
      <c r="K67" s="86">
        <v>-504888</v>
      </c>
      <c r="L67" s="104"/>
      <c r="M67" s="86">
        <v>-1323999</v>
      </c>
      <c r="N67" s="105"/>
      <c r="O67" s="86"/>
      <c r="P67" s="86"/>
      <c r="Q67" s="86">
        <v>0</v>
      </c>
      <c r="R67" s="86"/>
      <c r="S67" s="86"/>
      <c r="T67" s="104"/>
      <c r="U67" s="86">
        <v>-467269</v>
      </c>
      <c r="W67" s="86">
        <v>-15073</v>
      </c>
      <c r="X67" s="86"/>
      <c r="Y67" s="86">
        <v>-26076</v>
      </c>
      <c r="Z67" s="86"/>
      <c r="AA67" s="86">
        <v>-26076</v>
      </c>
      <c r="AB67" s="104"/>
      <c r="AC67" s="86">
        <v>-15073</v>
      </c>
      <c r="AE67" s="86">
        <v>0</v>
      </c>
      <c r="AF67" s="86"/>
      <c r="AG67" s="86">
        <v>-12518</v>
      </c>
      <c r="AH67" s="86"/>
      <c r="AI67" s="86"/>
      <c r="AJ67" s="104"/>
      <c r="AK67" s="86"/>
    </row>
    <row r="68" spans="2:37" x14ac:dyDescent="0.25">
      <c r="B68" s="54" t="s">
        <v>266</v>
      </c>
      <c r="C68" s="81" t="s">
        <v>267</v>
      </c>
      <c r="D68" s="102"/>
      <c r="E68" s="83">
        <v>0</v>
      </c>
      <c r="F68" s="83"/>
      <c r="G68" s="83">
        <v>-3838</v>
      </c>
      <c r="H68" s="83"/>
      <c r="I68" s="83">
        <v>-4605</v>
      </c>
      <c r="J68" s="83"/>
      <c r="K68" s="83">
        <v>-4605</v>
      </c>
      <c r="L68" s="105"/>
      <c r="M68" s="83"/>
      <c r="N68" s="105"/>
      <c r="O68" s="83">
        <v>11454</v>
      </c>
      <c r="P68" s="83"/>
      <c r="Q68" s="83"/>
      <c r="R68" s="83"/>
      <c r="S68" s="83">
        <v>-5443</v>
      </c>
      <c r="T68" s="105"/>
      <c r="U68" s="83">
        <v>-5299</v>
      </c>
      <c r="W68" s="83">
        <v>-22177</v>
      </c>
      <c r="X68" s="83"/>
      <c r="Y68" s="83">
        <v>-22177</v>
      </c>
      <c r="Z68" s="83"/>
      <c r="AA68" s="83">
        <v>-22177</v>
      </c>
      <c r="AB68" s="105"/>
      <c r="AC68" s="83">
        <v>-22177</v>
      </c>
      <c r="AE68" s="83">
        <v>-15181</v>
      </c>
      <c r="AF68" s="83"/>
      <c r="AG68" s="83">
        <v>-15181</v>
      </c>
      <c r="AH68" s="83"/>
      <c r="AI68" s="83"/>
      <c r="AJ68" s="105"/>
      <c r="AK68" s="83"/>
    </row>
    <row r="69" spans="2:37" x14ac:dyDescent="0.25">
      <c r="B69" s="55" t="s">
        <v>270</v>
      </c>
      <c r="C69" s="84" t="s">
        <v>271</v>
      </c>
      <c r="D69" s="102"/>
      <c r="E69" s="86"/>
      <c r="F69" s="83"/>
      <c r="G69" s="86"/>
      <c r="H69" s="86"/>
      <c r="I69" s="86"/>
      <c r="J69" s="86"/>
      <c r="K69" s="86">
        <v>2311</v>
      </c>
      <c r="L69" s="104"/>
      <c r="M69" s="86"/>
      <c r="N69" s="105"/>
      <c r="O69" s="86"/>
      <c r="P69" s="86"/>
      <c r="Q69" s="86">
        <v>11454</v>
      </c>
      <c r="R69" s="86"/>
      <c r="S69" s="86"/>
      <c r="T69" s="104"/>
      <c r="U69" s="86">
        <v>0</v>
      </c>
      <c r="W69" s="86">
        <v>5299</v>
      </c>
      <c r="X69" s="86"/>
      <c r="Y69" s="86">
        <v>5299</v>
      </c>
      <c r="Z69" s="86"/>
      <c r="AA69" s="86">
        <v>5299</v>
      </c>
      <c r="AB69" s="104"/>
      <c r="AC69" s="86">
        <v>5299</v>
      </c>
      <c r="AE69" s="86"/>
      <c r="AF69" s="86"/>
      <c r="AG69" s="86">
        <v>0</v>
      </c>
      <c r="AH69" s="86"/>
      <c r="AI69" s="86"/>
      <c r="AJ69" s="104"/>
      <c r="AK69" s="86"/>
    </row>
    <row r="70" spans="2:37" x14ac:dyDescent="0.25">
      <c r="B70" s="54" t="s">
        <v>112</v>
      </c>
      <c r="C70" s="81" t="s">
        <v>232</v>
      </c>
      <c r="D70" s="102"/>
      <c r="E70" s="83">
        <v>-3379</v>
      </c>
      <c r="F70" s="83"/>
      <c r="G70" s="83">
        <v>0</v>
      </c>
      <c r="H70" s="83"/>
      <c r="I70" s="83">
        <v>-45000</v>
      </c>
      <c r="J70" s="83"/>
      <c r="K70" s="83">
        <v>-45000</v>
      </c>
      <c r="L70" s="105"/>
      <c r="M70" s="83">
        <v>-57085</v>
      </c>
      <c r="N70" s="105"/>
      <c r="O70" s="83">
        <v>0</v>
      </c>
      <c r="P70" s="83"/>
      <c r="Q70" s="83"/>
      <c r="R70" s="83"/>
      <c r="S70" s="83"/>
      <c r="T70" s="105"/>
      <c r="U70" s="83">
        <v>-17114</v>
      </c>
      <c r="W70" s="83"/>
      <c r="X70" s="83"/>
      <c r="Y70" s="83">
        <v>-2410</v>
      </c>
      <c r="Z70" s="83"/>
      <c r="AA70" s="83">
        <v>-2410</v>
      </c>
      <c r="AB70" s="105"/>
      <c r="AC70" s="83">
        <v>-2410</v>
      </c>
      <c r="AE70" s="83">
        <v>0</v>
      </c>
      <c r="AF70" s="83"/>
      <c r="AG70" s="83">
        <v>0</v>
      </c>
      <c r="AH70" s="83"/>
      <c r="AI70" s="83"/>
      <c r="AJ70" s="105"/>
      <c r="AK70" s="83"/>
    </row>
    <row r="71" spans="2:37" x14ac:dyDescent="0.25">
      <c r="B71" s="53" t="s">
        <v>113</v>
      </c>
      <c r="C71" s="90" t="s">
        <v>233</v>
      </c>
      <c r="D71" s="102"/>
      <c r="E71" s="85">
        <f>SUM(E60:E70)</f>
        <v>-1150642</v>
      </c>
      <c r="F71" s="83"/>
      <c r="G71" s="85">
        <f>SUM(G60:G70)</f>
        <v>137928</v>
      </c>
      <c r="H71" s="86"/>
      <c r="I71" s="85">
        <f>SUM(I60:I70)</f>
        <v>-302271</v>
      </c>
      <c r="J71" s="86"/>
      <c r="K71" s="85">
        <f>SUM(K60:K70)</f>
        <v>-921399.06855111918</v>
      </c>
      <c r="L71" s="104"/>
      <c r="M71" s="85">
        <f>SUM(M60:M70)</f>
        <v>-2418392</v>
      </c>
      <c r="N71" s="105"/>
      <c r="O71" s="85">
        <v>-159956.88251757648</v>
      </c>
      <c r="P71" s="86"/>
      <c r="Q71" s="85">
        <f>SUM(Q60:Q70)</f>
        <v>-453745</v>
      </c>
      <c r="R71" s="86"/>
      <c r="S71" s="85">
        <f>SUM(S60:S70)</f>
        <v>-801191</v>
      </c>
      <c r="T71" s="104"/>
      <c r="U71" s="85">
        <f>SUM(U60:U70)</f>
        <v>-2225089</v>
      </c>
      <c r="W71" s="85">
        <f>SUM(W60:W70)</f>
        <v>-204497</v>
      </c>
      <c r="X71" s="86"/>
      <c r="Y71" s="85">
        <f>SUM(Y60:Y70)</f>
        <v>-731081</v>
      </c>
      <c r="Z71" s="86"/>
      <c r="AA71" s="85">
        <f>SUM(AA60:AA70)</f>
        <v>-1221246</v>
      </c>
      <c r="AB71" s="104"/>
      <c r="AC71" s="85">
        <f>SUM(AC60:AC70)</f>
        <v>-2295922</v>
      </c>
      <c r="AE71" s="85">
        <f>SUM(AE60:AE70)</f>
        <v>-398918</v>
      </c>
      <c r="AF71" s="86"/>
      <c r="AG71" s="85">
        <f>SUM(AG60:AG70)</f>
        <v>-1110175</v>
      </c>
      <c r="AH71" s="86"/>
      <c r="AI71" s="85">
        <f>SUM(AI60:AI70)</f>
        <v>0</v>
      </c>
      <c r="AJ71" s="104"/>
      <c r="AK71" s="85">
        <f>SUM(AK60:AK70)</f>
        <v>0</v>
      </c>
    </row>
    <row r="72" spans="2:37" x14ac:dyDescent="0.25">
      <c r="C72" s="51"/>
      <c r="D72" s="102"/>
      <c r="E72" s="83"/>
      <c r="F72" s="83"/>
      <c r="G72" s="83"/>
      <c r="H72" s="83"/>
      <c r="I72" s="83"/>
      <c r="J72" s="83"/>
      <c r="K72" s="83"/>
      <c r="L72" s="105"/>
      <c r="M72" s="83"/>
      <c r="N72" s="105"/>
      <c r="O72" s="83"/>
      <c r="P72" s="83"/>
      <c r="Q72" s="83"/>
      <c r="R72" s="83"/>
      <c r="S72" s="83"/>
      <c r="T72" s="105"/>
      <c r="U72" s="83"/>
      <c r="W72" s="83"/>
      <c r="X72" s="83"/>
      <c r="Y72" s="83"/>
      <c r="Z72" s="83"/>
      <c r="AA72" s="83"/>
      <c r="AB72" s="105"/>
      <c r="AC72" s="83"/>
      <c r="AE72" s="83"/>
      <c r="AF72" s="83"/>
      <c r="AG72" s="83"/>
      <c r="AH72" s="83"/>
      <c r="AI72" s="83"/>
      <c r="AJ72" s="105"/>
      <c r="AK72" s="83"/>
    </row>
    <row r="73" spans="2:37" x14ac:dyDescent="0.25">
      <c r="B73" s="49" t="s">
        <v>43</v>
      </c>
      <c r="C73" s="52" t="s">
        <v>234</v>
      </c>
      <c r="D73" s="102"/>
      <c r="E73" s="83"/>
      <c r="F73" s="83"/>
      <c r="G73" s="83"/>
      <c r="H73" s="83"/>
      <c r="I73" s="83"/>
      <c r="J73" s="83"/>
      <c r="K73" s="83"/>
      <c r="L73" s="105"/>
      <c r="M73" s="83"/>
      <c r="N73" s="105"/>
      <c r="O73" s="83"/>
      <c r="P73" s="83"/>
      <c r="Q73" s="83"/>
      <c r="R73" s="83"/>
      <c r="S73" s="83"/>
      <c r="T73" s="105"/>
      <c r="U73" s="83"/>
      <c r="W73" s="83"/>
      <c r="X73" s="83"/>
      <c r="Y73" s="83"/>
      <c r="Z73" s="83"/>
      <c r="AA73" s="83"/>
      <c r="AB73" s="105"/>
      <c r="AC73" s="83"/>
      <c r="AE73" s="83"/>
      <c r="AF73" s="83"/>
      <c r="AG73" s="83"/>
      <c r="AH73" s="83"/>
      <c r="AI73" s="83"/>
      <c r="AJ73" s="105"/>
      <c r="AK73" s="83"/>
    </row>
    <row r="74" spans="2:37" x14ac:dyDescent="0.25">
      <c r="B74" s="54" t="s">
        <v>307</v>
      </c>
      <c r="C74" s="81" t="s">
        <v>235</v>
      </c>
      <c r="D74" s="102"/>
      <c r="E74" s="83">
        <v>3956056</v>
      </c>
      <c r="F74" s="83"/>
      <c r="G74" s="83">
        <v>1143587</v>
      </c>
      <c r="H74" s="83"/>
      <c r="I74" s="83">
        <v>2163734</v>
      </c>
      <c r="J74" s="83"/>
      <c r="K74" s="83">
        <v>3184480</v>
      </c>
      <c r="L74" s="105"/>
      <c r="M74" s="83">
        <v>3701572</v>
      </c>
      <c r="N74" s="105"/>
      <c r="O74" s="83">
        <v>316377</v>
      </c>
      <c r="P74" s="83"/>
      <c r="Q74" s="83">
        <v>2974686</v>
      </c>
      <c r="R74" s="83"/>
      <c r="S74" s="83">
        <v>3421162</v>
      </c>
      <c r="T74" s="105"/>
      <c r="U74" s="83">
        <v>3424047</v>
      </c>
      <c r="W74" s="83">
        <v>644212</v>
      </c>
      <c r="X74" s="83"/>
      <c r="Y74" s="83">
        <v>683707</v>
      </c>
      <c r="Z74" s="83"/>
      <c r="AA74" s="83">
        <v>1435978</v>
      </c>
      <c r="AB74" s="105"/>
      <c r="AC74" s="83">
        <v>2732730</v>
      </c>
      <c r="AE74" s="83">
        <v>960812</v>
      </c>
      <c r="AF74" s="83"/>
      <c r="AG74" s="83">
        <v>3479898</v>
      </c>
      <c r="AH74" s="83"/>
      <c r="AI74" s="83"/>
      <c r="AJ74" s="105"/>
      <c r="AK74" s="83"/>
    </row>
    <row r="75" spans="2:37" x14ac:dyDescent="0.25">
      <c r="B75" s="55" t="s">
        <v>114</v>
      </c>
      <c r="C75" s="84" t="s">
        <v>236</v>
      </c>
      <c r="D75" s="102"/>
      <c r="E75" s="86">
        <v>-5094500</v>
      </c>
      <c r="F75" s="83"/>
      <c r="G75" s="86">
        <v>-862611</v>
      </c>
      <c r="H75" s="86"/>
      <c r="I75" s="86">
        <v>-2388273</v>
      </c>
      <c r="J75" s="86"/>
      <c r="K75" s="86">
        <v>-2828241</v>
      </c>
      <c r="L75" s="104"/>
      <c r="M75" s="86">
        <v>-4406101</v>
      </c>
      <c r="N75" s="105"/>
      <c r="O75" s="86">
        <v>-159282</v>
      </c>
      <c r="P75" s="86"/>
      <c r="Q75" s="86">
        <v>-2253171</v>
      </c>
      <c r="R75" s="86"/>
      <c r="S75" s="86">
        <v>-3475946</v>
      </c>
      <c r="T75" s="104"/>
      <c r="U75" s="86">
        <v>-3840588</v>
      </c>
      <c r="W75" s="86">
        <v>-9188</v>
      </c>
      <c r="X75" s="86"/>
      <c r="Y75" s="86">
        <v>-144093</v>
      </c>
      <c r="Z75" s="86"/>
      <c r="AA75" s="86">
        <v>-312774</v>
      </c>
      <c r="AB75" s="104"/>
      <c r="AC75" s="86">
        <v>-1225609</v>
      </c>
      <c r="AE75" s="86">
        <v>-111864</v>
      </c>
      <c r="AF75" s="86"/>
      <c r="AG75" s="86">
        <v>-2151766</v>
      </c>
      <c r="AH75" s="86"/>
      <c r="AI75" s="86"/>
      <c r="AJ75" s="104"/>
      <c r="AK75" s="86"/>
    </row>
    <row r="76" spans="2:37" x14ac:dyDescent="0.25">
      <c r="B76" s="54" t="s">
        <v>115</v>
      </c>
      <c r="C76" s="81" t="s">
        <v>237</v>
      </c>
      <c r="D76" s="102"/>
      <c r="E76" s="83">
        <v>-179107</v>
      </c>
      <c r="F76" s="83"/>
      <c r="G76" s="83">
        <v>-46879</v>
      </c>
      <c r="H76" s="83"/>
      <c r="I76" s="83">
        <v>-107851</v>
      </c>
      <c r="J76" s="83"/>
      <c r="K76" s="83">
        <v>-166514</v>
      </c>
      <c r="L76" s="105"/>
      <c r="M76" s="83">
        <v>-227213</v>
      </c>
      <c r="N76" s="105"/>
      <c r="O76" s="83">
        <v>-48049</v>
      </c>
      <c r="P76" s="83"/>
      <c r="Q76" s="83">
        <v>-93365</v>
      </c>
      <c r="R76" s="83"/>
      <c r="S76" s="83">
        <v>-253767</v>
      </c>
      <c r="T76" s="105"/>
      <c r="U76" s="83">
        <v>-286646</v>
      </c>
      <c r="W76" s="83">
        <v>-74582</v>
      </c>
      <c r="X76" s="83"/>
      <c r="Y76" s="83">
        <v>-155017</v>
      </c>
      <c r="Z76" s="83"/>
      <c r="AA76" s="83">
        <v>-235942</v>
      </c>
      <c r="AB76" s="105"/>
      <c r="AC76" s="83">
        <v>-320897</v>
      </c>
      <c r="AE76" s="83">
        <v>-86215</v>
      </c>
      <c r="AF76" s="83"/>
      <c r="AG76" s="83">
        <v>-221441</v>
      </c>
      <c r="AH76" s="83"/>
      <c r="AI76" s="83"/>
      <c r="AJ76" s="105"/>
      <c r="AK76" s="83"/>
    </row>
    <row r="77" spans="2:37" x14ac:dyDescent="0.25">
      <c r="B77" s="55" t="s">
        <v>308</v>
      </c>
      <c r="C77" s="84" t="s">
        <v>141</v>
      </c>
      <c r="D77" s="102"/>
      <c r="E77" s="86">
        <v>105279</v>
      </c>
      <c r="F77" s="83"/>
      <c r="G77" s="86">
        <v>-1584</v>
      </c>
      <c r="H77" s="86"/>
      <c r="I77" s="86">
        <v>-4687</v>
      </c>
      <c r="J77" s="86"/>
      <c r="K77" s="86">
        <v>-18282</v>
      </c>
      <c r="L77" s="104"/>
      <c r="M77" s="86">
        <v>57753</v>
      </c>
      <c r="N77" s="105"/>
      <c r="O77" s="86">
        <v>-34515</v>
      </c>
      <c r="P77" s="86"/>
      <c r="Q77" s="86">
        <v>-10836</v>
      </c>
      <c r="R77" s="86"/>
      <c r="S77" s="86">
        <v>-50223</v>
      </c>
      <c r="T77" s="104"/>
      <c r="U77" s="86">
        <v>-169658</v>
      </c>
      <c r="W77" s="86">
        <v>-54035</v>
      </c>
      <c r="X77" s="86"/>
      <c r="Y77" s="86">
        <v>-124258</v>
      </c>
      <c r="Z77" s="86"/>
      <c r="AA77" s="86">
        <v>-173824</v>
      </c>
      <c r="AB77" s="104"/>
      <c r="AC77" s="86">
        <v>-296900</v>
      </c>
      <c r="AE77" s="86">
        <v>-54097</v>
      </c>
      <c r="AF77" s="86"/>
      <c r="AG77" s="86">
        <v>-117393</v>
      </c>
      <c r="AH77" s="86"/>
      <c r="AI77" s="86"/>
      <c r="AJ77" s="104"/>
      <c r="AK77" s="86"/>
    </row>
    <row r="78" spans="2:37" x14ac:dyDescent="0.25">
      <c r="B78" s="54" t="s">
        <v>116</v>
      </c>
      <c r="C78" s="81" t="s">
        <v>238</v>
      </c>
      <c r="D78" s="102"/>
      <c r="E78" s="83">
        <v>-8318</v>
      </c>
      <c r="F78" s="83"/>
      <c r="G78" s="83">
        <v>-279</v>
      </c>
      <c r="H78" s="83"/>
      <c r="I78" s="83">
        <v>-279</v>
      </c>
      <c r="J78" s="83"/>
      <c r="K78" s="83">
        <v>-359</v>
      </c>
      <c r="L78" s="105"/>
      <c r="M78" s="83">
        <v>11861</v>
      </c>
      <c r="N78" s="105"/>
      <c r="O78" s="83">
        <v>0</v>
      </c>
      <c r="P78" s="83"/>
      <c r="Q78" s="83">
        <v>-116787</v>
      </c>
      <c r="R78" s="83"/>
      <c r="S78" s="83">
        <v>-116787</v>
      </c>
      <c r="T78" s="105"/>
      <c r="U78" s="83">
        <v>-116787</v>
      </c>
      <c r="W78" s="83"/>
      <c r="X78" s="83"/>
      <c r="Y78" s="83">
        <v>-96572</v>
      </c>
      <c r="Z78" s="83"/>
      <c r="AA78" s="83">
        <v>-96572</v>
      </c>
      <c r="AB78" s="105"/>
      <c r="AC78" s="83">
        <v>-96572</v>
      </c>
      <c r="AE78" s="83"/>
      <c r="AF78" s="83"/>
      <c r="AG78" s="83">
        <v>-66520</v>
      </c>
      <c r="AH78" s="83"/>
      <c r="AI78" s="83"/>
      <c r="AJ78" s="105"/>
      <c r="AK78" s="83"/>
    </row>
    <row r="79" spans="2:37" x14ac:dyDescent="0.25">
      <c r="B79" s="55" t="s">
        <v>117</v>
      </c>
      <c r="C79" s="84" t="s">
        <v>241</v>
      </c>
      <c r="D79" s="102"/>
      <c r="E79" s="86">
        <v>0</v>
      </c>
      <c r="F79" s="83"/>
      <c r="G79" s="86">
        <v>-344780</v>
      </c>
      <c r="H79" s="86"/>
      <c r="I79" s="86">
        <v>-344780</v>
      </c>
      <c r="J79" s="86"/>
      <c r="K79" s="86">
        <v>-746010</v>
      </c>
      <c r="L79" s="104"/>
      <c r="M79" s="86">
        <v>-745592</v>
      </c>
      <c r="N79" s="105"/>
      <c r="O79" s="86">
        <v>-534643</v>
      </c>
      <c r="P79" s="86"/>
      <c r="Q79" s="86">
        <v>-534643</v>
      </c>
      <c r="R79" s="86"/>
      <c r="S79" s="86">
        <v>-1074601</v>
      </c>
      <c r="T79" s="104"/>
      <c r="U79" s="86">
        <v>-1074601</v>
      </c>
      <c r="W79" s="86">
        <v>-476500</v>
      </c>
      <c r="X79" s="86"/>
      <c r="Y79" s="86">
        <v>-476500</v>
      </c>
      <c r="Z79" s="86"/>
      <c r="AA79" s="86">
        <v>-939258</v>
      </c>
      <c r="AB79" s="104"/>
      <c r="AC79" s="86">
        <v>-939258</v>
      </c>
      <c r="AE79" s="86">
        <v>-488307</v>
      </c>
      <c r="AF79" s="86"/>
      <c r="AG79" s="86">
        <v>-488307</v>
      </c>
      <c r="AH79" s="86"/>
      <c r="AI79" s="86"/>
      <c r="AJ79" s="104"/>
      <c r="AK79" s="86"/>
    </row>
    <row r="80" spans="2:37" x14ac:dyDescent="0.25">
      <c r="B80" s="54" t="s">
        <v>118</v>
      </c>
      <c r="C80" s="81" t="s">
        <v>239</v>
      </c>
      <c r="D80" s="102"/>
      <c r="E80" s="83">
        <v>-194051</v>
      </c>
      <c r="F80" s="83"/>
      <c r="G80" s="83">
        <v>-1661</v>
      </c>
      <c r="H80" s="83"/>
      <c r="I80" s="83">
        <v>-14938</v>
      </c>
      <c r="J80" s="83"/>
      <c r="K80" s="83">
        <v>-27896</v>
      </c>
      <c r="L80" s="105"/>
      <c r="M80" s="83">
        <v>-109145</v>
      </c>
      <c r="N80" s="105"/>
      <c r="O80" s="83">
        <v>-69</v>
      </c>
      <c r="P80" s="83"/>
      <c r="Q80" s="83">
        <v>-69</v>
      </c>
      <c r="R80" s="83"/>
      <c r="S80" s="83">
        <v>-18525</v>
      </c>
      <c r="T80" s="105"/>
      <c r="U80" s="83">
        <v>-74173</v>
      </c>
      <c r="W80" s="83"/>
      <c r="X80" s="83"/>
      <c r="Y80" s="83">
        <v>-4551</v>
      </c>
      <c r="Z80" s="83"/>
      <c r="AA80" s="83">
        <v>-4733</v>
      </c>
      <c r="AB80" s="105"/>
      <c r="AC80" s="83">
        <v>-86506</v>
      </c>
      <c r="AE80" s="83">
        <v>0</v>
      </c>
      <c r="AF80" s="83"/>
      <c r="AG80" s="83">
        <v>-3475</v>
      </c>
      <c r="AH80" s="83"/>
      <c r="AI80" s="83"/>
      <c r="AJ80" s="105"/>
      <c r="AK80" s="83"/>
    </row>
    <row r="81" spans="2:37" x14ac:dyDescent="0.25">
      <c r="B81" s="55" t="s">
        <v>290</v>
      </c>
      <c r="C81" s="84" t="s">
        <v>292</v>
      </c>
      <c r="D81" s="102"/>
      <c r="E81" s="86">
        <f>-57272</f>
        <v>-57272</v>
      </c>
      <c r="F81" s="83"/>
      <c r="G81" s="86">
        <v>-620</v>
      </c>
      <c r="H81" s="86"/>
      <c r="I81" s="86">
        <v>-1258</v>
      </c>
      <c r="J81" s="86"/>
      <c r="K81" s="86">
        <v>-992</v>
      </c>
      <c r="L81" s="104"/>
      <c r="M81" s="86"/>
      <c r="N81" s="105"/>
      <c r="O81" s="86">
        <v>-856</v>
      </c>
      <c r="P81" s="86"/>
      <c r="Q81" s="86">
        <v>-6825</v>
      </c>
      <c r="R81" s="86"/>
      <c r="S81" s="86">
        <v>-6620</v>
      </c>
      <c r="T81" s="104"/>
      <c r="U81" s="86"/>
      <c r="W81" s="86"/>
      <c r="X81" s="86"/>
      <c r="Y81" s="86"/>
      <c r="Z81" s="86"/>
      <c r="AA81" s="86"/>
      <c r="AB81" s="104"/>
      <c r="AC81" s="86"/>
      <c r="AE81" s="86"/>
      <c r="AF81" s="86"/>
      <c r="AG81" s="86">
        <v>0</v>
      </c>
      <c r="AH81" s="86"/>
      <c r="AI81" s="86"/>
      <c r="AJ81" s="104"/>
      <c r="AK81" s="86"/>
    </row>
    <row r="82" spans="2:37" x14ac:dyDescent="0.25">
      <c r="B82" s="54" t="s">
        <v>291</v>
      </c>
      <c r="C82" s="81" t="s">
        <v>293</v>
      </c>
      <c r="D82" s="102"/>
      <c r="E82" s="83">
        <v>23137</v>
      </c>
      <c r="F82" s="83"/>
      <c r="G82" s="83"/>
      <c r="H82" s="83"/>
      <c r="I82" s="83"/>
      <c r="J82" s="83"/>
      <c r="K82" s="83"/>
      <c r="L82" s="105"/>
      <c r="M82" s="83"/>
      <c r="N82" s="105"/>
      <c r="O82" s="83"/>
      <c r="P82" s="83"/>
      <c r="Q82" s="83"/>
      <c r="R82" s="83"/>
      <c r="S82" s="83"/>
      <c r="T82" s="105"/>
      <c r="U82" s="83">
        <v>8559</v>
      </c>
      <c r="W82" s="83"/>
      <c r="X82" s="83"/>
      <c r="Y82" s="83"/>
      <c r="Z82" s="83"/>
      <c r="AA82" s="83"/>
      <c r="AB82" s="105"/>
      <c r="AC82" s="83"/>
      <c r="AE82" s="83"/>
      <c r="AF82" s="83"/>
      <c r="AG82" s="83">
        <v>0</v>
      </c>
      <c r="AH82" s="83"/>
      <c r="AI82" s="83"/>
      <c r="AJ82" s="105"/>
      <c r="AK82" s="83"/>
    </row>
    <row r="83" spans="2:37" x14ac:dyDescent="0.25">
      <c r="B83" s="53" t="s">
        <v>125</v>
      </c>
      <c r="C83" s="90" t="s">
        <v>240</v>
      </c>
      <c r="D83" s="102"/>
      <c r="E83" s="85">
        <f>SUM(E74:E82)</f>
        <v>-1448776</v>
      </c>
      <c r="F83" s="83"/>
      <c r="G83" s="85">
        <f>SUM(G74:G82)</f>
        <v>-114827</v>
      </c>
      <c r="H83" s="86"/>
      <c r="I83" s="85">
        <f>SUM(I74:I82)</f>
        <v>-698332</v>
      </c>
      <c r="J83" s="86"/>
      <c r="K83" s="85">
        <f>SUM(K74:K82)</f>
        <v>-603814</v>
      </c>
      <c r="L83" s="104"/>
      <c r="M83" s="85">
        <f>SUM(M74:M82)</f>
        <v>-1716865</v>
      </c>
      <c r="N83" s="105"/>
      <c r="O83" s="85">
        <f>SUM(O74:O82)</f>
        <v>-461037</v>
      </c>
      <c r="P83" s="86"/>
      <c r="Q83" s="85">
        <f>SUM(Q74:Q82)</f>
        <v>-41010</v>
      </c>
      <c r="R83" s="86"/>
      <c r="S83" s="85">
        <f>SUM(S74:S82)</f>
        <v>-1575307</v>
      </c>
      <c r="T83" s="104"/>
      <c r="U83" s="85">
        <f>SUM(U74:U82)</f>
        <v>-2129847</v>
      </c>
      <c r="W83" s="85">
        <f>SUM(W74:W82)</f>
        <v>29907</v>
      </c>
      <c r="X83" s="86"/>
      <c r="Y83" s="85">
        <f>SUM(Y74:Y82)</f>
        <v>-317284</v>
      </c>
      <c r="Z83" s="86"/>
      <c r="AA83" s="85">
        <f>SUM(AA74:AA82)</f>
        <v>-327125</v>
      </c>
      <c r="AB83" s="104"/>
      <c r="AC83" s="85">
        <f>SUM(AC74:AC82)</f>
        <v>-233012</v>
      </c>
      <c r="AE83" s="85">
        <f>SUM(AE74:AE82)</f>
        <v>220329</v>
      </c>
      <c r="AF83" s="86"/>
      <c r="AG83" s="85">
        <f>SUM(AG74:AG82)</f>
        <v>430996</v>
      </c>
      <c r="AH83" s="83"/>
      <c r="AI83" s="88">
        <f>SUM(AI74:AI82)</f>
        <v>0</v>
      </c>
      <c r="AJ83" s="105"/>
      <c r="AK83" s="88">
        <f>SUM(AK74:AK82)</f>
        <v>0</v>
      </c>
    </row>
    <row r="84" spans="2:37" x14ac:dyDescent="0.25">
      <c r="C84" s="51"/>
      <c r="D84" s="102"/>
      <c r="E84" s="88"/>
      <c r="F84" s="83"/>
      <c r="G84" s="88"/>
      <c r="H84" s="83"/>
      <c r="I84" s="88"/>
      <c r="J84" s="83"/>
      <c r="K84" s="88"/>
      <c r="L84" s="105"/>
      <c r="M84" s="88"/>
      <c r="N84" s="105"/>
      <c r="O84" s="88"/>
      <c r="P84" s="83"/>
      <c r="Q84" s="88"/>
      <c r="R84" s="83"/>
      <c r="S84" s="88"/>
      <c r="T84" s="105"/>
      <c r="U84" s="88"/>
      <c r="W84" s="88"/>
      <c r="X84" s="83"/>
      <c r="Y84" s="88"/>
      <c r="Z84" s="83"/>
      <c r="AA84" s="88"/>
      <c r="AB84" s="105"/>
      <c r="AC84" s="88"/>
      <c r="AE84" s="88"/>
      <c r="AF84" s="83"/>
      <c r="AG84" s="88"/>
      <c r="AH84" s="83"/>
      <c r="AI84" s="88"/>
      <c r="AJ84" s="105"/>
      <c r="AK84" s="88"/>
    </row>
    <row r="85" spans="2:37" x14ac:dyDescent="0.25">
      <c r="B85" s="90" t="s">
        <v>119</v>
      </c>
      <c r="C85" s="90" t="s">
        <v>278</v>
      </c>
      <c r="D85" s="102"/>
      <c r="E85" s="85">
        <f>SUM(E57,E71,E83)</f>
        <v>675515</v>
      </c>
      <c r="F85" s="83"/>
      <c r="G85" s="85">
        <f>SUM(G57,G71,G83)</f>
        <v>-390384</v>
      </c>
      <c r="H85" s="86"/>
      <c r="I85" s="85">
        <f>SUM(I57,I71,I83)</f>
        <v>-94291</v>
      </c>
      <c r="J85" s="86"/>
      <c r="K85" s="85">
        <f>SUM(K57,K71,K83)</f>
        <v>1415675.3242558253</v>
      </c>
      <c r="L85" s="104"/>
      <c r="M85" s="85">
        <f>SUM(M57,M71,M83)</f>
        <v>870169</v>
      </c>
      <c r="N85" s="105"/>
      <c r="O85" s="85">
        <f>SUM(O57,O71,O83)</f>
        <v>-1348692.8723670223</v>
      </c>
      <c r="P85" s="86"/>
      <c r="Q85" s="85">
        <f>SUM(Q57,Q71,Q83)</f>
        <v>-337750</v>
      </c>
      <c r="R85" s="86"/>
      <c r="S85" s="85">
        <f>SUM(S57,S71,S83)</f>
        <v>14063</v>
      </c>
      <c r="T85" s="104"/>
      <c r="U85" s="85">
        <f>SUM(U57,U71,U83)</f>
        <v>-329690</v>
      </c>
      <c r="W85" s="85">
        <f>SUM(W57,W71,W83)</f>
        <v>-1255796</v>
      </c>
      <c r="X85" s="86"/>
      <c r="Y85" s="85">
        <f>SUM(Y57,Y71,Y83)</f>
        <v>-1093746</v>
      </c>
      <c r="Z85" s="86"/>
      <c r="AA85" s="85">
        <f>SUM(AA57,AA71,AA83)</f>
        <v>124746</v>
      </c>
      <c r="AB85" s="104"/>
      <c r="AC85" s="85">
        <f>SUM(AC57,AC71,AC83)</f>
        <v>1427576</v>
      </c>
      <c r="AE85" s="85">
        <f>SUM(AE57,AE71,AE83)</f>
        <v>-1706718</v>
      </c>
      <c r="AF85" s="86"/>
      <c r="AG85" s="85">
        <f>SUM(AG57,AG71,AG83)</f>
        <v>-1280045</v>
      </c>
      <c r="AH85" s="86"/>
      <c r="AI85" s="85">
        <f>SUM(AI57,AI71,AI83)</f>
        <v>0</v>
      </c>
      <c r="AJ85" s="104"/>
      <c r="AK85" s="85">
        <f>SUM(AK57,AK71,AK83)</f>
        <v>0</v>
      </c>
    </row>
    <row r="86" spans="2:37" x14ac:dyDescent="0.25">
      <c r="C86" s="51"/>
      <c r="D86" s="102"/>
      <c r="E86" s="83"/>
      <c r="F86" s="83"/>
      <c r="G86" s="83"/>
      <c r="H86" s="83"/>
      <c r="I86" s="83"/>
      <c r="J86" s="83"/>
      <c r="K86" s="83"/>
      <c r="L86" s="105"/>
      <c r="M86" s="83"/>
      <c r="N86" s="105"/>
      <c r="O86" s="83"/>
      <c r="P86" s="83"/>
      <c r="Q86" s="83"/>
      <c r="R86" s="83"/>
      <c r="S86" s="83"/>
      <c r="T86" s="105"/>
      <c r="U86" s="83"/>
      <c r="W86" s="83"/>
      <c r="X86" s="83"/>
      <c r="Y86" s="83"/>
      <c r="Z86" s="83"/>
      <c r="AA86" s="83"/>
      <c r="AB86" s="105"/>
      <c r="AC86" s="83"/>
      <c r="AE86" s="83"/>
      <c r="AF86" s="83"/>
      <c r="AG86" s="83"/>
      <c r="AH86" s="83"/>
      <c r="AI86" s="83"/>
      <c r="AJ86" s="105"/>
      <c r="AK86" s="83"/>
    </row>
    <row r="87" spans="2:37" hidden="1" x14ac:dyDescent="0.25">
      <c r="B87" s="54" t="s">
        <v>120</v>
      </c>
      <c r="C87" s="81"/>
      <c r="D87" s="102"/>
      <c r="E87" s="83" t="e">
        <f>VLOOKUP($B87,#REF!,12,0)</f>
        <v>#REF!</v>
      </c>
      <c r="F87" s="83"/>
      <c r="G87" s="83"/>
      <c r="H87" s="83"/>
      <c r="I87" s="83"/>
      <c r="J87" s="83"/>
      <c r="K87" s="83"/>
      <c r="L87" s="105"/>
      <c r="M87" s="83"/>
      <c r="N87" s="105"/>
      <c r="O87" s="83"/>
      <c r="P87" s="83"/>
      <c r="Q87" s="83">
        <v>0</v>
      </c>
      <c r="R87" s="83"/>
      <c r="S87" s="83"/>
      <c r="T87" s="105"/>
      <c r="U87" s="83"/>
      <c r="W87" s="83"/>
      <c r="X87" s="83"/>
      <c r="Y87" s="83">
        <v>0</v>
      </c>
      <c r="Z87" s="83"/>
      <c r="AA87" s="83"/>
      <c r="AB87" s="105"/>
      <c r="AC87" s="83"/>
      <c r="AE87" s="83"/>
      <c r="AF87" s="83"/>
      <c r="AG87" s="83">
        <v>0</v>
      </c>
      <c r="AH87" s="83"/>
      <c r="AI87" s="83"/>
      <c r="AJ87" s="105"/>
      <c r="AK87" s="83"/>
    </row>
    <row r="88" spans="2:37" x14ac:dyDescent="0.25">
      <c r="B88" s="55" t="s">
        <v>121</v>
      </c>
      <c r="C88" s="84" t="s">
        <v>242</v>
      </c>
      <c r="D88" s="102"/>
      <c r="E88" s="86">
        <v>444521</v>
      </c>
      <c r="F88" s="83"/>
      <c r="G88" s="86">
        <v>155050</v>
      </c>
      <c r="H88" s="86"/>
      <c r="I88" s="86">
        <v>-127823</v>
      </c>
      <c r="J88" s="86"/>
      <c r="K88" s="86">
        <v>103419</v>
      </c>
      <c r="L88" s="104"/>
      <c r="M88" s="86">
        <v>166835</v>
      </c>
      <c r="N88" s="105"/>
      <c r="O88" s="86">
        <v>-377197</v>
      </c>
      <c r="P88" s="86"/>
      <c r="Q88" s="86">
        <v>-199094</v>
      </c>
      <c r="R88" s="86"/>
      <c r="S88" s="86">
        <v>-293572</v>
      </c>
      <c r="T88" s="104"/>
      <c r="U88" s="86">
        <v>-176827</v>
      </c>
      <c r="W88" s="86">
        <v>-30070</v>
      </c>
      <c r="X88" s="86"/>
      <c r="Y88" s="86">
        <v>-389443</v>
      </c>
      <c r="Z88" s="86"/>
      <c r="AA88" s="86">
        <v>-192579</v>
      </c>
      <c r="AB88" s="104"/>
      <c r="AC88" s="86">
        <v>-514133</v>
      </c>
      <c r="AE88" s="86">
        <v>211034</v>
      </c>
      <c r="AF88" s="86"/>
      <c r="AG88" s="86">
        <v>683531</v>
      </c>
      <c r="AH88" s="86"/>
      <c r="AI88" s="86"/>
      <c r="AJ88" s="104"/>
      <c r="AK88" s="86"/>
    </row>
    <row r="89" spans="2:37" x14ac:dyDescent="0.25">
      <c r="B89" s="54" t="s">
        <v>126</v>
      </c>
      <c r="C89" s="81" t="s">
        <v>243</v>
      </c>
      <c r="D89" s="102"/>
      <c r="E89" s="88">
        <v>2292990</v>
      </c>
      <c r="F89" s="83"/>
      <c r="G89" s="88">
        <v>3413026</v>
      </c>
      <c r="H89" s="83"/>
      <c r="I89" s="88">
        <v>3413026</v>
      </c>
      <c r="J89" s="83"/>
      <c r="K89" s="88">
        <v>3413026</v>
      </c>
      <c r="L89" s="105"/>
      <c r="M89" s="88">
        <v>3413026</v>
      </c>
      <c r="N89" s="105"/>
      <c r="O89" s="88">
        <v>4450030</v>
      </c>
      <c r="P89" s="83"/>
      <c r="Q89" s="88">
        <v>4450030</v>
      </c>
      <c r="R89" s="83"/>
      <c r="S89" s="88">
        <v>4450030</v>
      </c>
      <c r="T89" s="105"/>
      <c r="U89" s="88">
        <v>4450030</v>
      </c>
      <c r="W89" s="88">
        <v>3943513</v>
      </c>
      <c r="X89" s="83"/>
      <c r="Y89" s="88">
        <v>3943513</v>
      </c>
      <c r="Z89" s="83"/>
      <c r="AA89" s="88">
        <v>3943513</v>
      </c>
      <c r="AB89" s="105"/>
      <c r="AC89" s="88">
        <v>3943513</v>
      </c>
      <c r="AE89" s="88">
        <v>4856956</v>
      </c>
      <c r="AF89" s="83"/>
      <c r="AG89" s="88">
        <v>4856956</v>
      </c>
      <c r="AH89" s="83"/>
      <c r="AI89" s="88"/>
      <c r="AJ89" s="105"/>
      <c r="AK89" s="88"/>
    </row>
    <row r="90" spans="2:37" ht="15.75" thickBot="1" x14ac:dyDescent="0.3">
      <c r="B90" s="55" t="s">
        <v>127</v>
      </c>
      <c r="C90" s="84" t="s">
        <v>244</v>
      </c>
      <c r="D90" s="102"/>
      <c r="E90" s="98">
        <v>3413026</v>
      </c>
      <c r="F90" s="83"/>
      <c r="G90" s="98">
        <v>3177692</v>
      </c>
      <c r="H90" s="86"/>
      <c r="I90" s="98">
        <v>3190912</v>
      </c>
      <c r="J90" s="86"/>
      <c r="K90" s="98">
        <f>SUM(K85:K89)</f>
        <v>4932120.324255825</v>
      </c>
      <c r="L90" s="104"/>
      <c r="M90" s="98">
        <v>4450030</v>
      </c>
      <c r="N90" s="105"/>
      <c r="O90" s="98">
        <v>2724139</v>
      </c>
      <c r="P90" s="86"/>
      <c r="Q90" s="98">
        <v>3913186</v>
      </c>
      <c r="R90" s="86"/>
      <c r="S90" s="98">
        <f>SUM(S85:S89)</f>
        <v>4170521</v>
      </c>
      <c r="T90" s="104"/>
      <c r="U90" s="98">
        <f>SUM(U85:U89)</f>
        <v>3943513</v>
      </c>
      <c r="W90" s="98">
        <f>SUM(W85:W89)</f>
        <v>2657647</v>
      </c>
      <c r="X90" s="86"/>
      <c r="Y90" s="98">
        <f>SUM(Y85:Y89)</f>
        <v>2460324</v>
      </c>
      <c r="Z90" s="86"/>
      <c r="AA90" s="98">
        <f>SUM(AA85:AA89)</f>
        <v>3875680</v>
      </c>
      <c r="AB90" s="104"/>
      <c r="AC90" s="98">
        <f>SUM(AC85:AC89)</f>
        <v>4856956</v>
      </c>
      <c r="AE90" s="98">
        <f>SUM(AE85:AE89)</f>
        <v>3361272</v>
      </c>
      <c r="AF90" s="86"/>
      <c r="AG90" s="98">
        <v>4260442</v>
      </c>
      <c r="AH90" s="86"/>
      <c r="AI90" s="98">
        <f>SUM(AI85:AI89)</f>
        <v>0</v>
      </c>
      <c r="AJ90" s="104"/>
      <c r="AK90" s="98">
        <f>SUM(AK85:AK89)</f>
        <v>0</v>
      </c>
    </row>
    <row r="91" spans="2:37" ht="15.75" thickTop="1" x14ac:dyDescent="0.25"/>
    <row r="92" spans="2:37" s="109" customFormat="1" x14ac:dyDescent="0.25">
      <c r="B92" s="4"/>
      <c r="C92" s="4"/>
      <c r="D92" s="3"/>
      <c r="E92" s="3">
        <f t="shared" ref="E92:AE92" si="0">SUM(E88:E89)-E90+E85</f>
        <v>0</v>
      </c>
      <c r="F92" s="3">
        <f t="shared" si="0"/>
        <v>0</v>
      </c>
      <c r="G92" s="3">
        <f t="shared" si="0"/>
        <v>0</v>
      </c>
      <c r="H92" s="3">
        <f t="shared" si="0"/>
        <v>0</v>
      </c>
      <c r="I92" s="3">
        <f t="shared" si="0"/>
        <v>0</v>
      </c>
      <c r="J92" s="3">
        <f t="shared" si="0"/>
        <v>0</v>
      </c>
      <c r="K92" s="3">
        <f t="shared" si="0"/>
        <v>0</v>
      </c>
      <c r="L92" s="3">
        <f t="shared" si="0"/>
        <v>0</v>
      </c>
      <c r="M92" s="3">
        <f t="shared" si="0"/>
        <v>0</v>
      </c>
      <c r="N92" s="3">
        <f t="shared" si="0"/>
        <v>0</v>
      </c>
      <c r="O92" s="3">
        <f t="shared" si="0"/>
        <v>1.1276329776737839</v>
      </c>
      <c r="P92" s="3">
        <f t="shared" si="0"/>
        <v>0</v>
      </c>
      <c r="Q92" s="3">
        <f t="shared" si="0"/>
        <v>0</v>
      </c>
      <c r="R92" s="3">
        <f t="shared" si="0"/>
        <v>0</v>
      </c>
      <c r="S92" s="3">
        <f t="shared" si="0"/>
        <v>0</v>
      </c>
      <c r="T92" s="3">
        <f t="shared" si="0"/>
        <v>0</v>
      </c>
      <c r="U92" s="3">
        <f t="shared" si="0"/>
        <v>0</v>
      </c>
      <c r="V92" s="3">
        <f t="shared" si="0"/>
        <v>0</v>
      </c>
      <c r="W92" s="3">
        <f t="shared" si="0"/>
        <v>0</v>
      </c>
      <c r="X92" s="3">
        <f t="shared" si="0"/>
        <v>0</v>
      </c>
      <c r="Y92" s="3">
        <f t="shared" si="0"/>
        <v>0</v>
      </c>
      <c r="Z92" s="3">
        <f t="shared" si="0"/>
        <v>0</v>
      </c>
      <c r="AA92" s="3">
        <f t="shared" si="0"/>
        <v>0</v>
      </c>
      <c r="AB92" s="3">
        <f t="shared" si="0"/>
        <v>0</v>
      </c>
      <c r="AC92" s="3">
        <f t="shared" si="0"/>
        <v>0</v>
      </c>
      <c r="AD92" s="3">
        <f t="shared" si="0"/>
        <v>0</v>
      </c>
      <c r="AE92" s="3">
        <f t="shared" si="0"/>
        <v>0</v>
      </c>
      <c r="AF92" s="3"/>
      <c r="AG92" s="3">
        <f t="shared" ref="AG92" si="1">SUM(AG88:AG89)-AG90+AG85</f>
        <v>0</v>
      </c>
      <c r="AH92" s="3"/>
      <c r="AI92" s="3"/>
      <c r="AK92" s="3"/>
    </row>
  </sheetData>
  <mergeCells count="4">
    <mergeCell ref="G8:M8"/>
    <mergeCell ref="O8:U8"/>
    <mergeCell ref="W8:AC8"/>
    <mergeCell ref="AE8:AK8"/>
  </mergeCells>
  <conditionalFormatting sqref="A73:AC73">
    <cfRule type="expression" dxfId="22" priority="10">
      <formula>$A73="x"</formula>
    </cfRule>
  </conditionalFormatting>
  <conditionalFormatting sqref="B71">
    <cfRule type="expression" dxfId="21" priority="8">
      <formula>$A71="x"</formula>
    </cfRule>
  </conditionalFormatting>
  <conditionalFormatting sqref="B83">
    <cfRule type="expression" dxfId="20" priority="1">
      <formula>$A83="x"</formula>
    </cfRule>
  </conditionalFormatting>
  <conditionalFormatting sqref="E90">
    <cfRule type="expression" dxfId="19" priority="23">
      <formula>$A90="Sim"</formula>
    </cfRule>
  </conditionalFormatting>
  <conditionalFormatting sqref="G90">
    <cfRule type="expression" dxfId="18" priority="22">
      <formula>$A90="Sim"</formula>
    </cfRule>
  </conditionalFormatting>
  <conditionalFormatting sqref="I90">
    <cfRule type="expression" dxfId="17" priority="21">
      <formula>$A90="Sim"</formula>
    </cfRule>
  </conditionalFormatting>
  <conditionalFormatting sqref="K90">
    <cfRule type="expression" dxfId="16" priority="20">
      <formula>$A90="Sim"</formula>
    </cfRule>
  </conditionalFormatting>
  <conditionalFormatting sqref="M90">
    <cfRule type="expression" dxfId="15" priority="19">
      <formula>$A90="Sim"</formula>
    </cfRule>
  </conditionalFormatting>
  <conditionalFormatting sqref="O90">
    <cfRule type="expression" dxfId="14" priority="18">
      <formula>$A90="Sim"</formula>
    </cfRule>
  </conditionalFormatting>
  <conditionalFormatting sqref="Q90">
    <cfRule type="expression" dxfId="13" priority="17">
      <formula>$A90="Sim"</formula>
    </cfRule>
  </conditionalFormatting>
  <conditionalFormatting sqref="S90">
    <cfRule type="expression" dxfId="12" priority="16">
      <formula>$A90="Sim"</formula>
    </cfRule>
  </conditionalFormatting>
  <conditionalFormatting sqref="U90">
    <cfRule type="expression" dxfId="11" priority="15">
      <formula>$A90="Sim"</formula>
    </cfRule>
  </conditionalFormatting>
  <conditionalFormatting sqref="W90">
    <cfRule type="expression" dxfId="10" priority="11">
      <formula>$A90="Sim"</formula>
    </cfRule>
  </conditionalFormatting>
  <conditionalFormatting sqref="Y89">
    <cfRule type="expression" dxfId="9" priority="9">
      <formula>$A89="x"</formula>
    </cfRule>
  </conditionalFormatting>
  <conditionalFormatting sqref="Y90">
    <cfRule type="expression" dxfId="8" priority="12">
      <formula>$A90="Sim"</formula>
    </cfRule>
  </conditionalFormatting>
  <conditionalFormatting sqref="AA90">
    <cfRule type="expression" dxfId="7" priority="14">
      <formula>$A90="Sim"</formula>
    </cfRule>
  </conditionalFormatting>
  <conditionalFormatting sqref="AC90">
    <cfRule type="expression" dxfId="6" priority="13">
      <formula>$A90="Sim"</formula>
    </cfRule>
  </conditionalFormatting>
  <conditionalFormatting sqref="AE90">
    <cfRule type="expression" dxfId="5" priority="4">
      <formula>$A90="Sim"</formula>
    </cfRule>
  </conditionalFormatting>
  <conditionalFormatting sqref="AE73:AK73">
    <cfRule type="expression" dxfId="4" priority="3">
      <formula>$A73="x"</formula>
    </cfRule>
  </conditionalFormatting>
  <conditionalFormatting sqref="AG89">
    <cfRule type="expression" dxfId="3" priority="2">
      <formula>$A89="x"</formula>
    </cfRule>
  </conditionalFormatting>
  <conditionalFormatting sqref="AG90">
    <cfRule type="expression" dxfId="2" priority="5">
      <formula>$A90="Sim"</formula>
    </cfRule>
  </conditionalFormatting>
  <conditionalFormatting sqref="AI90">
    <cfRule type="expression" dxfId="1" priority="7">
      <formula>$A90="Sim"</formula>
    </cfRule>
  </conditionalFormatting>
  <conditionalFormatting sqref="AK90">
    <cfRule type="expression" dxfId="0" priority="6">
      <formula>$A90="Sim"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90C5-0957-42A2-A70F-9EA1821B7FAA}">
  <dimension ref="B1:AL36"/>
  <sheetViews>
    <sheetView showGridLines="0" tabSelected="1" zoomScale="80" zoomScaleNormal="80" workbookViewId="0">
      <pane xSplit="3" ySplit="9" topLeftCell="D24" activePane="bottomRight" state="frozen"/>
      <selection pane="topRight" activeCell="D1" sqref="D1"/>
      <selection pane="bottomLeft" activeCell="A10" sqref="A10"/>
      <selection pane="bottomRight" activeCell="AN30" sqref="AN30"/>
    </sheetView>
  </sheetViews>
  <sheetFormatPr defaultColWidth="8.7109375" defaultRowHeight="15" outlineLevelCol="1" x14ac:dyDescent="0.25"/>
  <cols>
    <col min="1" max="1" width="3.7109375" customWidth="1"/>
    <col min="2" max="2" width="51.7109375" style="47" customWidth="1" outlineLevel="1"/>
    <col min="3" max="3" width="67.28515625" style="47" hidden="1" customWidth="1"/>
    <col min="4" max="4" width="1.42578125" style="5" customWidth="1"/>
    <col min="5" max="5" width="11.7109375" style="3" customWidth="1"/>
    <col min="6" max="6" width="1.42578125" style="3" customWidth="1"/>
    <col min="7" max="7" width="11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1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3" style="3" hidden="1" customWidth="1" outlineLevel="1"/>
    <col min="18" max="18" width="1.42578125" style="3" hidden="1" customWidth="1" outlineLevel="1"/>
    <col min="19" max="19" width="13" style="3" hidden="1" customWidth="1" outlineLevel="1"/>
    <col min="20" max="20" width="1.42578125" hidden="1" customWidth="1" outlineLevel="1"/>
    <col min="21" max="21" width="11.7109375" style="3" customWidth="1" collapsed="1"/>
    <col min="22" max="22" width="1.42578125" customWidth="1"/>
    <col min="23" max="23" width="13.28515625" style="3" hidden="1" customWidth="1" outlineLevel="1"/>
    <col min="24" max="24" width="1.42578125" style="3" hidden="1" customWidth="1" outlineLevel="1"/>
    <col min="25" max="25" width="13.42578125" style="3" hidden="1" customWidth="1" outlineLevel="1"/>
    <col min="26" max="26" width="1.42578125" style="3" hidden="1" customWidth="1" outlineLevel="1"/>
    <col min="27" max="27" width="13" style="3" hidden="1" customWidth="1" outlineLevel="1"/>
    <col min="28" max="28" width="1.42578125" hidden="1" customWidth="1" outlineLevel="1"/>
    <col min="29" max="29" width="11.7109375" style="3" customWidth="1" collapsed="1"/>
    <col min="30" max="30" width="1.42578125" customWidth="1"/>
    <col min="31" max="31" width="13.28515625" style="3" bestFit="1" customWidth="1"/>
    <col min="32" max="32" width="1.42578125" style="3" customWidth="1"/>
    <col min="33" max="33" width="13.42578125" style="3" bestFit="1" customWidth="1"/>
    <col min="34" max="34" width="1.42578125" style="3" hidden="1" customWidth="1" outlineLevel="1"/>
    <col min="35" max="35" width="13" style="3" hidden="1" customWidth="1" outlineLevel="1"/>
    <col min="36" max="36" width="1.42578125" hidden="1" customWidth="1" outlineLevel="1"/>
    <col min="37" max="37" width="11.7109375" style="3" hidden="1" customWidth="1" outlineLevel="1"/>
    <col min="38" max="38" width="8.7109375" collapsed="1"/>
  </cols>
  <sheetData>
    <row r="1" spans="2:37" x14ac:dyDescent="0.25">
      <c r="B1" s="48"/>
      <c r="C1" s="48"/>
      <c r="E1" s="113"/>
      <c r="F1" s="113" t="s">
        <v>313</v>
      </c>
      <c r="G1" s="113"/>
      <c r="H1" s="113"/>
      <c r="I1" s="113"/>
      <c r="J1" s="113"/>
      <c r="K1" s="113"/>
      <c r="L1" s="111"/>
      <c r="M1" s="111"/>
      <c r="U1"/>
      <c r="AC1"/>
      <c r="AK1"/>
    </row>
    <row r="2" spans="2:37" x14ac:dyDescent="0.25">
      <c r="B2" s="48"/>
      <c r="C2" s="48"/>
      <c r="E2" s="113"/>
      <c r="F2" s="113"/>
      <c r="G2" s="113"/>
      <c r="H2" s="113"/>
      <c r="I2" s="113"/>
      <c r="J2" s="113"/>
      <c r="K2" s="113"/>
      <c r="L2" s="111"/>
      <c r="M2" s="111"/>
      <c r="U2"/>
      <c r="AC2"/>
      <c r="AK2"/>
    </row>
    <row r="3" spans="2:37" x14ac:dyDescent="0.25">
      <c r="B3" s="48"/>
      <c r="C3" s="48"/>
      <c r="E3" s="113"/>
      <c r="F3" s="113"/>
      <c r="G3" s="113"/>
      <c r="H3" s="113"/>
      <c r="I3" s="113"/>
      <c r="J3" s="113"/>
      <c r="K3" s="113"/>
      <c r="L3" s="111"/>
      <c r="M3" s="111"/>
      <c r="U3"/>
      <c r="AC3"/>
      <c r="AK3"/>
    </row>
    <row r="4" spans="2:37" x14ac:dyDescent="0.25">
      <c r="B4" s="48"/>
      <c r="C4" s="48"/>
      <c r="E4" s="113"/>
      <c r="F4" s="113"/>
      <c r="G4" s="113"/>
      <c r="H4" s="113"/>
      <c r="I4" s="113"/>
      <c r="J4" s="113"/>
      <c r="K4" s="113"/>
      <c r="L4" s="111"/>
      <c r="M4" s="111"/>
      <c r="U4"/>
      <c r="AC4"/>
      <c r="AK4"/>
    </row>
    <row r="5" spans="2:37" ht="15" customHeight="1" x14ac:dyDescent="0.25">
      <c r="B5" s="49" t="s">
        <v>66</v>
      </c>
      <c r="C5" s="49" t="s">
        <v>258</v>
      </c>
      <c r="E5" s="113"/>
      <c r="F5" s="113"/>
      <c r="G5" s="113"/>
      <c r="H5" s="113"/>
      <c r="I5" s="113"/>
      <c r="J5" s="113"/>
      <c r="K5" s="113"/>
      <c r="L5" s="111"/>
      <c r="M5" s="111"/>
      <c r="U5"/>
      <c r="AC5"/>
      <c r="AK5"/>
    </row>
    <row r="6" spans="2:37" ht="15" customHeight="1" x14ac:dyDescent="0.25">
      <c r="B6" s="49" t="s">
        <v>259</v>
      </c>
      <c r="C6" s="49" t="s">
        <v>260</v>
      </c>
      <c r="E6" s="112"/>
      <c r="F6" s="111"/>
      <c r="G6" s="111"/>
      <c r="H6" s="111"/>
      <c r="I6" s="111"/>
      <c r="J6" s="111"/>
      <c r="K6" s="111"/>
      <c r="L6" s="111"/>
      <c r="M6" s="111"/>
      <c r="O6"/>
      <c r="P6"/>
      <c r="Q6"/>
      <c r="R6"/>
      <c r="S6"/>
      <c r="U6"/>
      <c r="W6"/>
      <c r="X6"/>
      <c r="Y6"/>
      <c r="Z6"/>
      <c r="AA6"/>
      <c r="AC6"/>
      <c r="AE6"/>
      <c r="AF6"/>
      <c r="AG6"/>
      <c r="AH6"/>
      <c r="AI6"/>
      <c r="AK6"/>
    </row>
    <row r="7" spans="2:37" ht="15" customHeight="1" x14ac:dyDescent="0.25">
      <c r="B7" s="47" t="s">
        <v>67</v>
      </c>
      <c r="C7" s="47" t="s">
        <v>261</v>
      </c>
      <c r="E7" s="112"/>
      <c r="F7" s="111"/>
      <c r="G7" s="111"/>
      <c r="H7" s="111"/>
      <c r="I7" s="111"/>
      <c r="J7" s="111"/>
      <c r="K7" s="111"/>
      <c r="L7" s="111"/>
      <c r="M7" s="111"/>
      <c r="O7"/>
      <c r="P7"/>
      <c r="Q7"/>
      <c r="R7"/>
      <c r="S7"/>
      <c r="U7"/>
      <c r="W7"/>
      <c r="X7"/>
      <c r="Y7"/>
      <c r="Z7"/>
      <c r="AA7"/>
      <c r="AC7"/>
      <c r="AE7"/>
      <c r="AF7"/>
      <c r="AG7"/>
      <c r="AH7"/>
      <c r="AI7"/>
      <c r="AK7"/>
    </row>
    <row r="8" spans="2:37" ht="15" customHeight="1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f>[1]DRE!AE8</f>
        <v>2024</v>
      </c>
      <c r="AF8" s="123"/>
      <c r="AG8" s="123"/>
      <c r="AH8" s="123"/>
      <c r="AI8" s="123"/>
      <c r="AJ8" s="123"/>
      <c r="AK8" s="123"/>
    </row>
    <row r="9" spans="2:37" ht="15" customHeight="1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v>45016</v>
      </c>
      <c r="X9" s="79"/>
      <c r="Y9" s="68">
        <v>45107</v>
      </c>
      <c r="Z9" s="79"/>
      <c r="AA9" s="68">
        <v>45199</v>
      </c>
      <c r="AB9" s="79"/>
      <c r="AC9" s="68">
        <v>45291</v>
      </c>
      <c r="AE9" s="107">
        <f>[1]DRE!AE$9</f>
        <v>45382</v>
      </c>
      <c r="AF9" s="79"/>
      <c r="AG9" s="107">
        <f>[1]DRE!AG$9</f>
        <v>45473</v>
      </c>
      <c r="AH9" s="79"/>
      <c r="AI9" s="107">
        <f>[1]DRE!AI$9</f>
        <v>45565</v>
      </c>
      <c r="AJ9" s="79"/>
      <c r="AK9" s="107">
        <f>[1]DRE!AK$9</f>
        <v>45657</v>
      </c>
    </row>
    <row r="10" spans="2:37" ht="15" customHeight="1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2:37" ht="15" customHeight="1" x14ac:dyDescent="0.25">
      <c r="B11" s="49"/>
      <c r="C11" s="49"/>
      <c r="D11" s="6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2:37" ht="15" customHeight="1" x14ac:dyDescent="0.25">
      <c r="B12" s="55" t="s">
        <v>83</v>
      </c>
      <c r="C12" s="55" t="s">
        <v>189</v>
      </c>
      <c r="D12" s="64"/>
      <c r="E12" s="114">
        <v>16739835</v>
      </c>
      <c r="F12" s="115"/>
      <c r="G12" s="114">
        <v>4009492</v>
      </c>
      <c r="H12" s="114"/>
      <c r="I12" s="114">
        <v>9818855</v>
      </c>
      <c r="J12" s="114"/>
      <c r="K12" s="114">
        <v>16245099</v>
      </c>
      <c r="L12" s="114"/>
      <c r="M12" s="114">
        <v>22295681</v>
      </c>
      <c r="N12" s="115"/>
      <c r="O12" s="114">
        <v>4899816</v>
      </c>
      <c r="P12" s="114"/>
      <c r="Q12" s="114">
        <v>11599961</v>
      </c>
      <c r="R12" s="114"/>
      <c r="S12" s="114">
        <v>19242909</v>
      </c>
      <c r="T12" s="114"/>
      <c r="U12" s="114">
        <v>25797366</v>
      </c>
      <c r="W12" s="114">
        <v>5795554</v>
      </c>
      <c r="X12" s="114"/>
      <c r="Y12" s="114">
        <v>12696075</v>
      </c>
      <c r="Z12" s="114"/>
      <c r="AA12" s="114">
        <v>20091470</v>
      </c>
      <c r="AB12" s="114"/>
      <c r="AC12" s="114">
        <v>26682125</v>
      </c>
      <c r="AE12" s="62">
        <v>5450988</v>
      </c>
      <c r="AF12" s="62"/>
      <c r="AG12" s="62">
        <v>12461351</v>
      </c>
      <c r="AH12" s="62"/>
      <c r="AI12" s="62"/>
      <c r="AJ12" s="62"/>
      <c r="AK12" s="62"/>
    </row>
    <row r="13" spans="2:37" ht="15" customHeight="1" x14ac:dyDescent="0.25">
      <c r="B13" s="47" t="s">
        <v>47</v>
      </c>
      <c r="C13" s="47" t="s">
        <v>47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  <c r="X13" s="1"/>
      <c r="Y13" s="1">
        <v>0</v>
      </c>
      <c r="Z13" s="1"/>
      <c r="AA13" s="1">
        <v>0</v>
      </c>
      <c r="AB13" s="1"/>
      <c r="AC13" s="1"/>
      <c r="AE13" s="1"/>
      <c r="AF13" s="1"/>
      <c r="AG13" s="1"/>
      <c r="AH13" s="1"/>
      <c r="AI13" s="1"/>
      <c r="AJ13" s="1"/>
      <c r="AK13" s="1"/>
    </row>
    <row r="14" spans="2:37" ht="15" customHeight="1" x14ac:dyDescent="0.25">
      <c r="B14" s="55" t="s">
        <v>129</v>
      </c>
      <c r="C14" s="55" t="s">
        <v>251</v>
      </c>
      <c r="D14" s="43"/>
      <c r="E14" s="24">
        <v>437464</v>
      </c>
      <c r="F14" s="43"/>
      <c r="G14" s="24">
        <v>226766</v>
      </c>
      <c r="H14" s="24"/>
      <c r="I14" s="24">
        <v>918366</v>
      </c>
      <c r="J14" s="24"/>
      <c r="K14" s="24">
        <v>2000233</v>
      </c>
      <c r="L14" s="24"/>
      <c r="M14" s="24">
        <v>1626712</v>
      </c>
      <c r="N14" s="43"/>
      <c r="O14" s="24">
        <v>-316529</v>
      </c>
      <c r="P14" s="24"/>
      <c r="Q14" s="24">
        <v>49629</v>
      </c>
      <c r="R14" s="24"/>
      <c r="S14" s="24">
        <v>653667</v>
      </c>
      <c r="T14" s="24"/>
      <c r="U14" s="24">
        <v>1145454</v>
      </c>
      <c r="W14" s="24">
        <v>78257</v>
      </c>
      <c r="X14" s="24"/>
      <c r="Y14" s="24">
        <v>548300</v>
      </c>
      <c r="Z14" s="24"/>
      <c r="AA14" s="24">
        <v>1371900</v>
      </c>
      <c r="AB14" s="24"/>
      <c r="AC14" s="24">
        <v>2617880</v>
      </c>
      <c r="AE14" s="24">
        <v>17488</v>
      </c>
      <c r="AF14" s="24"/>
      <c r="AG14" s="24">
        <v>532422</v>
      </c>
      <c r="AH14" s="24"/>
      <c r="AI14" s="24"/>
      <c r="AJ14" s="24"/>
      <c r="AK14" s="24"/>
    </row>
    <row r="15" spans="2:37" ht="15" customHeight="1" x14ac:dyDescent="0.25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W15" s="43"/>
      <c r="X15" s="43"/>
      <c r="Y15" s="43">
        <v>0</v>
      </c>
      <c r="Z15" s="43"/>
      <c r="AA15" s="43"/>
      <c r="AB15" s="43"/>
      <c r="AC15" s="43"/>
      <c r="AE15" s="43"/>
      <c r="AF15" s="43"/>
      <c r="AG15" s="43"/>
      <c r="AH15" s="43"/>
      <c r="AI15" s="43"/>
      <c r="AJ15" s="43"/>
      <c r="AK15" s="43"/>
    </row>
    <row r="16" spans="2:37" ht="15" customHeight="1" x14ac:dyDescent="0.25">
      <c r="B16" s="55" t="s">
        <v>135</v>
      </c>
      <c r="C16" s="55" t="s">
        <v>252</v>
      </c>
      <c r="D16" s="43"/>
      <c r="E16" s="24">
        <v>1026794</v>
      </c>
      <c r="F16" s="43"/>
      <c r="G16" s="24">
        <v>286433</v>
      </c>
      <c r="H16" s="24"/>
      <c r="I16" s="24">
        <v>1221247</v>
      </c>
      <c r="J16" s="24"/>
      <c r="K16" s="24">
        <v>2268846</v>
      </c>
      <c r="L16" s="24"/>
      <c r="M16" s="24">
        <v>2200111</v>
      </c>
      <c r="N16" s="43"/>
      <c r="O16" s="24">
        <v>-319375</v>
      </c>
      <c r="P16" s="24"/>
      <c r="Q16" s="24">
        <v>150239</v>
      </c>
      <c r="R16" s="24"/>
      <c r="S16" s="24">
        <v>1080024</v>
      </c>
      <c r="T16" s="24"/>
      <c r="U16" s="24">
        <v>1679436</v>
      </c>
      <c r="W16" s="24">
        <v>140504</v>
      </c>
      <c r="X16" s="24"/>
      <c r="Y16" s="24">
        <v>936171</v>
      </c>
      <c r="Z16" s="24"/>
      <c r="AA16" s="24">
        <v>2057266</v>
      </c>
      <c r="AB16" s="24"/>
      <c r="AC16" s="24">
        <v>2998200</v>
      </c>
      <c r="AE16" s="24">
        <v>-59286</v>
      </c>
      <c r="AF16" s="24"/>
      <c r="AG16" s="24">
        <v>625089</v>
      </c>
      <c r="AH16" s="24"/>
      <c r="AI16" s="24"/>
      <c r="AJ16" s="24"/>
      <c r="AK16" s="24"/>
    </row>
    <row r="17" spans="2:37" ht="15" customHeight="1" x14ac:dyDescent="0.25">
      <c r="B17" s="60"/>
      <c r="C17" s="6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W17" s="43"/>
      <c r="X17" s="43"/>
      <c r="Y17" s="43">
        <v>0</v>
      </c>
      <c r="Z17" s="43"/>
      <c r="AA17" s="43"/>
      <c r="AB17" s="43"/>
      <c r="AC17" s="43"/>
      <c r="AE17" s="43"/>
      <c r="AF17" s="43"/>
      <c r="AG17" s="43"/>
      <c r="AH17" s="43"/>
      <c r="AI17" s="43"/>
      <c r="AJ17" s="43"/>
      <c r="AK17" s="43"/>
    </row>
    <row r="18" spans="2:37" ht="15" customHeight="1" x14ac:dyDescent="0.25">
      <c r="B18" s="50" t="s">
        <v>92</v>
      </c>
      <c r="C18" s="50" t="s">
        <v>210</v>
      </c>
      <c r="D18" s="43"/>
      <c r="E18" s="24">
        <v>1419805</v>
      </c>
      <c r="F18" s="43"/>
      <c r="G18" s="24">
        <v>370506</v>
      </c>
      <c r="H18" s="24"/>
      <c r="I18" s="24">
        <v>780979</v>
      </c>
      <c r="J18" s="24"/>
      <c r="K18" s="24">
        <v>1186034</v>
      </c>
      <c r="L18" s="24"/>
      <c r="M18" s="24">
        <v>1666315</v>
      </c>
      <c r="N18" s="43"/>
      <c r="O18" s="24">
        <v>461162</v>
      </c>
      <c r="P18" s="24"/>
      <c r="Q18" s="24">
        <v>887396</v>
      </c>
      <c r="R18" s="24"/>
      <c r="S18" s="24">
        <v>1347585</v>
      </c>
      <c r="T18" s="24"/>
      <c r="U18" s="24">
        <v>1846855</v>
      </c>
      <c r="W18" s="24">
        <v>468520</v>
      </c>
      <c r="X18" s="24"/>
      <c r="Y18" s="24">
        <v>932077</v>
      </c>
      <c r="Z18" s="24"/>
      <c r="AA18" s="24">
        <v>1385114</v>
      </c>
      <c r="AB18" s="24"/>
      <c r="AC18" s="24">
        <v>1868614</v>
      </c>
      <c r="AE18" s="24">
        <v>468458</v>
      </c>
      <c r="AF18" s="24"/>
      <c r="AG18" s="24">
        <v>1047974</v>
      </c>
      <c r="AH18" s="24"/>
      <c r="AI18" s="24"/>
      <c r="AJ18" s="24"/>
      <c r="AK18" s="24"/>
    </row>
    <row r="19" spans="2:37" ht="15" customHeight="1" x14ac:dyDescent="0.25">
      <c r="B19" s="47" t="s">
        <v>85</v>
      </c>
      <c r="C19" s="47" t="s">
        <v>200</v>
      </c>
      <c r="D19" s="1"/>
      <c r="E19" s="43">
        <v>1065195</v>
      </c>
      <c r="F19" s="43"/>
      <c r="G19" s="43">
        <v>291918</v>
      </c>
      <c r="H19" s="43"/>
      <c r="I19" s="43">
        <v>603707</v>
      </c>
      <c r="J19" s="43"/>
      <c r="K19" s="43">
        <v>928514</v>
      </c>
      <c r="L19" s="24"/>
      <c r="M19" s="43">
        <v>1495711</v>
      </c>
      <c r="N19" s="1"/>
      <c r="O19" s="43">
        <v>290988</v>
      </c>
      <c r="P19" s="43"/>
      <c r="Q19" s="43">
        <v>728014</v>
      </c>
      <c r="R19" s="43"/>
      <c r="S19" s="43">
        <v>1129578</v>
      </c>
      <c r="T19" s="43"/>
      <c r="U19" s="43">
        <v>1295425</v>
      </c>
      <c r="W19" s="43">
        <v>181602</v>
      </c>
      <c r="X19" s="43"/>
      <c r="Y19" s="43">
        <v>499261</v>
      </c>
      <c r="Z19" s="43"/>
      <c r="AA19" s="43">
        <v>858048</v>
      </c>
      <c r="AB19" s="43"/>
      <c r="AC19" s="43">
        <v>998088</v>
      </c>
      <c r="AE19" s="43">
        <v>349752</v>
      </c>
      <c r="AF19" s="43"/>
      <c r="AG19" s="43">
        <v>710767</v>
      </c>
      <c r="AH19" s="43"/>
      <c r="AI19" s="43"/>
      <c r="AJ19" s="43"/>
      <c r="AK19" s="43"/>
    </row>
    <row r="20" spans="2:37" ht="15" customHeight="1" x14ac:dyDescent="0.25">
      <c r="B20" s="50" t="s">
        <v>47</v>
      </c>
      <c r="C20" s="50" t="s">
        <v>47</v>
      </c>
      <c r="D20" s="1"/>
      <c r="E20" s="13"/>
      <c r="F20" s="1"/>
      <c r="G20" s="13"/>
      <c r="H20" s="13"/>
      <c r="I20" s="13"/>
      <c r="J20" s="13"/>
      <c r="K20" s="13"/>
      <c r="L20" s="13"/>
      <c r="M20" s="13">
        <v>0</v>
      </c>
      <c r="N20" s="1"/>
      <c r="O20" s="13"/>
      <c r="P20" s="13"/>
      <c r="Q20" s="13"/>
      <c r="R20" s="13"/>
      <c r="S20" s="13"/>
      <c r="T20" s="13"/>
      <c r="U20" s="13"/>
      <c r="W20" s="13"/>
      <c r="X20" s="13"/>
      <c r="Y20" s="13">
        <v>0</v>
      </c>
      <c r="Z20" s="13"/>
      <c r="AA20" s="13">
        <v>0</v>
      </c>
      <c r="AB20" s="13"/>
      <c r="AC20" s="13"/>
      <c r="AE20" s="13"/>
      <c r="AF20" s="13"/>
      <c r="AG20" s="13"/>
      <c r="AH20" s="13"/>
      <c r="AI20" s="13"/>
      <c r="AJ20" s="13"/>
      <c r="AK20" s="13"/>
    </row>
    <row r="21" spans="2:37" ht="15" customHeight="1" x14ac:dyDescent="0.25">
      <c r="B21" s="54" t="s">
        <v>35</v>
      </c>
      <c r="C21" s="54" t="s">
        <v>253</v>
      </c>
      <c r="D21" s="43"/>
      <c r="E21" s="43">
        <v>-51089</v>
      </c>
      <c r="F21" s="43"/>
      <c r="G21" s="43">
        <v>-36048</v>
      </c>
      <c r="H21" s="43"/>
      <c r="I21" s="43">
        <v>-21758</v>
      </c>
      <c r="J21" s="43"/>
      <c r="K21" s="43">
        <v>-55047</v>
      </c>
      <c r="L21" s="43"/>
      <c r="M21" s="43">
        <v>-62665</v>
      </c>
      <c r="N21" s="43"/>
      <c r="O21" s="43">
        <v>-29237</v>
      </c>
      <c r="P21" s="43"/>
      <c r="Q21" s="43">
        <v>-37911</v>
      </c>
      <c r="R21" s="43"/>
      <c r="S21" s="43">
        <v>-81425</v>
      </c>
      <c r="T21" s="43"/>
      <c r="U21" s="43">
        <v>-52100</v>
      </c>
      <c r="W21" s="43">
        <v>-28651</v>
      </c>
      <c r="X21" s="43"/>
      <c r="Y21" s="43">
        <v>-24754</v>
      </c>
      <c r="Z21" s="43"/>
      <c r="AA21" s="43">
        <v>-62868</v>
      </c>
      <c r="AB21" s="43"/>
      <c r="AC21" s="43">
        <v>-55078</v>
      </c>
      <c r="AE21" s="43">
        <v>-26322</v>
      </c>
      <c r="AF21" s="43"/>
      <c r="AG21" s="43">
        <v>-68080</v>
      </c>
      <c r="AH21" s="43"/>
      <c r="AI21" s="43"/>
      <c r="AJ21" s="43"/>
      <c r="AK21" s="43"/>
    </row>
    <row r="22" spans="2:37" ht="15" customHeight="1" x14ac:dyDescent="0.25">
      <c r="B22" s="55" t="s">
        <v>36</v>
      </c>
      <c r="C22" s="55" t="s">
        <v>229</v>
      </c>
      <c r="D22" s="1"/>
      <c r="E22" s="13">
        <v>129553</v>
      </c>
      <c r="F22" s="1"/>
      <c r="G22" s="13">
        <v>56062</v>
      </c>
      <c r="H22" s="13"/>
      <c r="I22" s="13">
        <v>91333</v>
      </c>
      <c r="J22" s="13"/>
      <c r="K22" s="13">
        <v>125348</v>
      </c>
      <c r="L22" s="13"/>
      <c r="M22" s="13">
        <v>181003</v>
      </c>
      <c r="N22" s="1"/>
      <c r="O22" s="13">
        <v>14496</v>
      </c>
      <c r="P22" s="13"/>
      <c r="Q22" s="13">
        <v>34579</v>
      </c>
      <c r="R22" s="13"/>
      <c r="S22" s="13">
        <v>40758</v>
      </c>
      <c r="T22" s="13"/>
      <c r="U22" s="13">
        <v>71120</v>
      </c>
      <c r="W22" s="13">
        <v>3260</v>
      </c>
      <c r="X22" s="13"/>
      <c r="Y22" s="13">
        <v>34536</v>
      </c>
      <c r="Z22" s="13"/>
      <c r="AA22" s="13">
        <v>60114</v>
      </c>
      <c r="AB22" s="13"/>
      <c r="AC22" s="13">
        <v>90370</v>
      </c>
      <c r="AE22" s="13">
        <v>703</v>
      </c>
      <c r="AF22" s="13"/>
      <c r="AG22" s="13">
        <v>19307</v>
      </c>
      <c r="AH22" s="13"/>
      <c r="AI22" s="13"/>
      <c r="AJ22" s="13"/>
      <c r="AK22" s="13"/>
    </row>
    <row r="23" spans="2:37" ht="15" customHeight="1" x14ac:dyDescent="0.25">
      <c r="B23" s="47" t="s">
        <v>130</v>
      </c>
      <c r="C23" s="47" t="s">
        <v>294</v>
      </c>
      <c r="D23" s="43"/>
      <c r="E23" s="43"/>
      <c r="F23" s="43"/>
      <c r="G23" s="43"/>
      <c r="H23" s="43"/>
      <c r="I23" s="43"/>
      <c r="J23" s="43"/>
      <c r="K23" s="43"/>
      <c r="L23" s="43"/>
      <c r="M23" s="43">
        <v>0</v>
      </c>
      <c r="N23" s="43"/>
      <c r="O23" s="43"/>
      <c r="P23" s="43"/>
      <c r="Q23" s="43"/>
      <c r="R23" s="43"/>
      <c r="S23" s="43"/>
      <c r="T23" s="43"/>
      <c r="U23" s="43"/>
      <c r="W23" s="43"/>
      <c r="X23" s="43"/>
      <c r="Y23" s="43">
        <v>0</v>
      </c>
      <c r="Z23" s="43"/>
      <c r="AA23" s="43"/>
      <c r="AB23" s="43"/>
      <c r="AC23" s="43"/>
      <c r="AE23" s="43"/>
      <c r="AF23" s="43"/>
      <c r="AG23" s="43"/>
      <c r="AH23" s="43"/>
      <c r="AI23" s="43"/>
      <c r="AJ23" s="43"/>
      <c r="AK23" s="43"/>
    </row>
    <row r="24" spans="2:37" ht="15" customHeight="1" x14ac:dyDescent="0.25">
      <c r="B24" s="55" t="s">
        <v>284</v>
      </c>
      <c r="C24" s="55" t="s">
        <v>287</v>
      </c>
      <c r="D24" s="1"/>
      <c r="E24" s="13">
        <v>11824</v>
      </c>
      <c r="F24" s="1"/>
      <c r="G24" s="13"/>
      <c r="H24" s="13"/>
      <c r="I24" s="13"/>
      <c r="J24" s="13"/>
      <c r="K24" s="13"/>
      <c r="L24" s="13"/>
      <c r="M24" s="13">
        <v>1507</v>
      </c>
      <c r="N24" s="1"/>
      <c r="O24" s="13">
        <v>3092</v>
      </c>
      <c r="P24" s="13"/>
      <c r="Q24" s="13">
        <v>5472</v>
      </c>
      <c r="R24" s="13"/>
      <c r="S24" s="13">
        <v>21314</v>
      </c>
      <c r="T24" s="13"/>
      <c r="U24" s="13">
        <v>57587</v>
      </c>
      <c r="W24" s="13">
        <v>13337</v>
      </c>
      <c r="X24" s="13"/>
      <c r="Y24" s="13">
        <v>-10641</v>
      </c>
      <c r="Z24" s="13"/>
      <c r="AA24" s="13">
        <v>-11737</v>
      </c>
      <c r="AB24" s="13"/>
      <c r="AC24" s="13">
        <v>-42162</v>
      </c>
      <c r="AE24" s="13">
        <v>28004</v>
      </c>
      <c r="AF24" s="13"/>
      <c r="AG24" s="13">
        <v>11164</v>
      </c>
      <c r="AH24" s="13"/>
      <c r="AI24" s="13"/>
      <c r="AJ24" s="13"/>
      <c r="AK24" s="13"/>
    </row>
    <row r="25" spans="2:37" ht="15" customHeight="1" x14ac:dyDescent="0.25">
      <c r="B25" s="54" t="s">
        <v>122</v>
      </c>
      <c r="C25" s="54" t="s">
        <v>295</v>
      </c>
      <c r="D25" s="1"/>
      <c r="E25" s="1">
        <v>215422</v>
      </c>
      <c r="F25" s="1"/>
      <c r="G25" s="1"/>
      <c r="H25" s="1"/>
      <c r="I25" s="1">
        <v>-437</v>
      </c>
      <c r="J25" s="1"/>
      <c r="K25" s="1">
        <v>35031</v>
      </c>
      <c r="L25" s="1"/>
      <c r="M25" s="1">
        <v>2310</v>
      </c>
      <c r="N25" s="1"/>
      <c r="O25" s="1"/>
      <c r="P25" s="1"/>
      <c r="Q25" s="1">
        <v>9652</v>
      </c>
      <c r="R25" s="1"/>
      <c r="S25" s="1"/>
      <c r="T25" s="1"/>
      <c r="U25" s="1">
        <v>4316</v>
      </c>
      <c r="W25" s="1">
        <v>216</v>
      </c>
      <c r="X25" s="1"/>
      <c r="Y25" s="1">
        <v>216</v>
      </c>
      <c r="Z25" s="1"/>
      <c r="AA25" s="1">
        <v>4013</v>
      </c>
      <c r="AB25" s="1"/>
      <c r="AC25" s="1">
        <v>-53016</v>
      </c>
      <c r="AE25" s="1"/>
      <c r="AF25" s="1"/>
      <c r="AG25" s="1"/>
      <c r="AH25" s="1"/>
      <c r="AI25" s="1"/>
      <c r="AJ25" s="1"/>
      <c r="AK25" s="1"/>
    </row>
    <row r="26" spans="2:37" ht="15" customHeight="1" x14ac:dyDescent="0.25">
      <c r="B26" s="55" t="s">
        <v>297</v>
      </c>
      <c r="C26" s="55" t="s">
        <v>296</v>
      </c>
      <c r="D26" s="1"/>
      <c r="E26" s="13"/>
      <c r="F26" s="1"/>
      <c r="G26" s="13"/>
      <c r="H26" s="13"/>
      <c r="I26" s="13">
        <v>-173012</v>
      </c>
      <c r="J26" s="13"/>
      <c r="K26" s="13">
        <v>-352498</v>
      </c>
      <c r="L26" s="13"/>
      <c r="M26" s="13">
        <v>-276698</v>
      </c>
      <c r="N26" s="1"/>
      <c r="O26" s="13"/>
      <c r="P26" s="13"/>
      <c r="Q26" s="13"/>
      <c r="R26" s="13"/>
      <c r="S26" s="13"/>
      <c r="T26" s="13"/>
      <c r="U26" s="13">
        <v>2019</v>
      </c>
      <c r="W26" s="13"/>
      <c r="X26" s="13"/>
      <c r="Y26" s="13">
        <v>0</v>
      </c>
      <c r="Z26" s="13"/>
      <c r="AA26" s="13"/>
      <c r="AB26" s="13"/>
      <c r="AC26" s="13">
        <v>3934</v>
      </c>
      <c r="AE26" s="13">
        <v>4584</v>
      </c>
      <c r="AF26" s="13"/>
      <c r="AG26" s="13">
        <v>4983</v>
      </c>
      <c r="AH26" s="13"/>
      <c r="AI26" s="13"/>
      <c r="AJ26" s="13"/>
      <c r="AK26" s="13"/>
    </row>
    <row r="27" spans="2:37" ht="15" customHeight="1" x14ac:dyDescent="0.25">
      <c r="B27" s="54" t="s">
        <v>136</v>
      </c>
      <c r="C27" s="54" t="s">
        <v>257</v>
      </c>
      <c r="D27" s="1"/>
      <c r="E27" s="1">
        <v>5754</v>
      </c>
      <c r="F27" s="1"/>
      <c r="G27" s="1"/>
      <c r="H27" s="1"/>
      <c r="I27" s="1"/>
      <c r="J27" s="1"/>
      <c r="K27" s="1">
        <v>16138</v>
      </c>
      <c r="L27" s="1"/>
      <c r="M27" s="1">
        <v>16138</v>
      </c>
      <c r="N27" s="1"/>
      <c r="O27" s="1">
        <v>0</v>
      </c>
      <c r="P27" s="1"/>
      <c r="Q27" s="1"/>
      <c r="R27" s="1"/>
      <c r="S27" s="1">
        <v>0</v>
      </c>
      <c r="T27" s="1"/>
      <c r="U27" s="1"/>
      <c r="W27" s="1"/>
      <c r="X27" s="1"/>
      <c r="Y27" s="1">
        <v>0</v>
      </c>
      <c r="Z27" s="1"/>
      <c r="AA27" s="1"/>
      <c r="AB27" s="1"/>
      <c r="AC27" s="1"/>
      <c r="AE27" s="1"/>
      <c r="AF27" s="1"/>
      <c r="AG27" s="1">
        <v>0</v>
      </c>
      <c r="AH27" s="1"/>
      <c r="AI27" s="1"/>
      <c r="AJ27" s="1"/>
      <c r="AK27" s="1"/>
    </row>
    <row r="28" spans="2:37" ht="15" customHeight="1" x14ac:dyDescent="0.25">
      <c r="B28" s="55" t="s">
        <v>131</v>
      </c>
      <c r="C28" s="55" t="s">
        <v>131</v>
      </c>
      <c r="D28" s="1"/>
      <c r="E28" s="13">
        <v>54145</v>
      </c>
      <c r="F28" s="1"/>
      <c r="G28" s="13">
        <v>3438</v>
      </c>
      <c r="H28" s="13"/>
      <c r="I28" s="13">
        <v>11157</v>
      </c>
      <c r="J28" s="13"/>
      <c r="K28" s="13">
        <v>17170</v>
      </c>
      <c r="L28" s="13"/>
      <c r="M28" s="13">
        <v>22124</v>
      </c>
      <c r="N28" s="1"/>
      <c r="O28" s="13">
        <v>0</v>
      </c>
      <c r="P28" s="13"/>
      <c r="Q28" s="13"/>
      <c r="R28" s="13"/>
      <c r="S28" s="13"/>
      <c r="T28" s="13"/>
      <c r="U28" s="13"/>
      <c r="W28" s="13"/>
      <c r="X28" s="13"/>
      <c r="Y28" s="13">
        <v>0</v>
      </c>
      <c r="Z28" s="13"/>
      <c r="AA28" s="13"/>
      <c r="AB28" s="13"/>
      <c r="AC28" s="13"/>
      <c r="AE28" s="13"/>
      <c r="AF28" s="13"/>
      <c r="AG28" s="13">
        <v>0</v>
      </c>
      <c r="AH28" s="13"/>
      <c r="AI28" s="13"/>
      <c r="AJ28" s="13"/>
      <c r="AK28" s="13"/>
    </row>
    <row r="29" spans="2:37" ht="15" customHeight="1" x14ac:dyDescent="0.25">
      <c r="B29" s="54" t="s">
        <v>281</v>
      </c>
      <c r="C29" s="54" t="s">
        <v>279</v>
      </c>
      <c r="D29" s="1"/>
      <c r="E29" s="1">
        <v>1173</v>
      </c>
      <c r="F29" s="1"/>
      <c r="G29" s="1">
        <v>-1363</v>
      </c>
      <c r="H29" s="1"/>
      <c r="I29" s="1"/>
      <c r="J29" s="1"/>
      <c r="K29" s="1"/>
      <c r="L29" s="1"/>
      <c r="M29" s="1">
        <v>2161</v>
      </c>
      <c r="N29" s="1"/>
      <c r="O29" s="1"/>
      <c r="P29" s="1"/>
      <c r="Q29" s="1"/>
      <c r="R29" s="1"/>
      <c r="S29" s="1">
        <v>3102</v>
      </c>
      <c r="T29" s="1"/>
      <c r="U29" s="1">
        <v>15826</v>
      </c>
      <c r="W29" s="1"/>
      <c r="X29" s="1"/>
      <c r="Y29" s="1">
        <v>0</v>
      </c>
      <c r="Z29" s="1"/>
      <c r="AA29" s="1"/>
      <c r="AB29" s="1"/>
      <c r="AC29" s="1">
        <v>2727</v>
      </c>
      <c r="AE29" s="1"/>
      <c r="AF29" s="1"/>
      <c r="AG29" s="1">
        <v>0</v>
      </c>
      <c r="AH29" s="1"/>
      <c r="AI29" s="1"/>
      <c r="AJ29" s="1"/>
      <c r="AK29" s="1"/>
    </row>
    <row r="30" spans="2:37" ht="15" customHeight="1" thickBot="1" x14ac:dyDescent="0.3">
      <c r="B30" s="53" t="s">
        <v>132</v>
      </c>
      <c r="C30" s="53" t="s">
        <v>254</v>
      </c>
      <c r="D30" s="3"/>
      <c r="E30" s="63">
        <v>3878576</v>
      </c>
      <c r="G30" s="63">
        <v>970946</v>
      </c>
      <c r="H30" s="63"/>
      <c r="I30" s="63">
        <v>2513216</v>
      </c>
      <c r="J30" s="63"/>
      <c r="K30" s="63">
        <v>4169536</v>
      </c>
      <c r="L30" s="63"/>
      <c r="M30" s="63">
        <v>5248017</v>
      </c>
      <c r="N30" s="3"/>
      <c r="O30" s="63">
        <v>421126</v>
      </c>
      <c r="P30" s="63"/>
      <c r="Q30" s="63">
        <v>1777441</v>
      </c>
      <c r="R30" s="63"/>
      <c r="S30" s="63">
        <v>3540936</v>
      </c>
      <c r="T30" s="63"/>
      <c r="U30" s="63">
        <v>4920484</v>
      </c>
      <c r="V30" s="3"/>
      <c r="W30" s="63">
        <v>778788</v>
      </c>
      <c r="X30" s="63"/>
      <c r="Y30" s="63">
        <v>2366866</v>
      </c>
      <c r="Z30" s="63"/>
      <c r="AA30" s="63">
        <v>4289950</v>
      </c>
      <c r="AB30" s="63"/>
      <c r="AC30" s="63">
        <v>5811677</v>
      </c>
      <c r="AD30" s="3"/>
      <c r="AE30" s="63">
        <f>SUM(AE16:AE29)</f>
        <v>765893</v>
      </c>
      <c r="AF30" s="63"/>
      <c r="AG30" s="63">
        <f>SUM(AG16:AG29)</f>
        <v>2351204</v>
      </c>
      <c r="AH30" s="63"/>
      <c r="AI30" s="63">
        <f>SUM(AI16:AI29)</f>
        <v>0</v>
      </c>
      <c r="AJ30" s="63"/>
      <c r="AK30" s="63">
        <f>SUM(AK16:AK29)</f>
        <v>0</v>
      </c>
    </row>
    <row r="31" spans="2:37" ht="15" customHeight="1" thickTop="1" x14ac:dyDescent="0.25">
      <c r="B31" s="49"/>
      <c r="C31" s="4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W31" s="1"/>
      <c r="X31" s="1"/>
      <c r="Y31" s="1"/>
      <c r="Z31" s="1"/>
      <c r="AA31" s="1"/>
      <c r="AB31" s="1"/>
      <c r="AC31" s="1"/>
      <c r="AE31" s="1"/>
      <c r="AF31" s="1"/>
      <c r="AG31" s="1"/>
      <c r="AH31" s="1"/>
      <c r="AI31" s="1"/>
      <c r="AJ31" s="1"/>
      <c r="AK31" s="1"/>
    </row>
    <row r="32" spans="2:37" ht="15" customHeight="1" x14ac:dyDescent="0.25">
      <c r="B32" s="50" t="s">
        <v>133</v>
      </c>
      <c r="C32" s="50" t="s">
        <v>255</v>
      </c>
      <c r="D32" s="64"/>
      <c r="E32" s="114">
        <v>1136367</v>
      </c>
      <c r="F32" s="115"/>
      <c r="G32" s="114">
        <v>201457</v>
      </c>
      <c r="H32" s="114"/>
      <c r="I32" s="114">
        <v>468721</v>
      </c>
      <c r="J32" s="114"/>
      <c r="K32" s="114">
        <v>1191721</v>
      </c>
      <c r="L32" s="114"/>
      <c r="M32" s="114">
        <v>1479497</v>
      </c>
      <c r="N32" s="115"/>
      <c r="O32" s="114">
        <v>254517</v>
      </c>
      <c r="P32" s="114"/>
      <c r="Q32" s="114">
        <v>598967</v>
      </c>
      <c r="R32" s="114"/>
      <c r="S32" s="114">
        <v>1043557</v>
      </c>
      <c r="T32" s="114"/>
      <c r="U32" s="114">
        <v>2005752</v>
      </c>
      <c r="W32" s="114">
        <v>335633</v>
      </c>
      <c r="X32" s="114"/>
      <c r="Y32" s="114">
        <v>810524</v>
      </c>
      <c r="Z32" s="114"/>
      <c r="AA32" s="114">
        <v>1329446</v>
      </c>
      <c r="AB32" s="114"/>
      <c r="AC32" s="114">
        <v>2392109</v>
      </c>
      <c r="AE32" s="62">
        <v>412861</v>
      </c>
      <c r="AF32" s="62"/>
      <c r="AG32" s="62">
        <v>1091634</v>
      </c>
      <c r="AH32" s="62"/>
      <c r="AI32" s="62"/>
      <c r="AJ32" s="62"/>
      <c r="AK32" s="62"/>
    </row>
    <row r="33" spans="2:37" ht="15" customHeight="1" x14ac:dyDescent="0.25">
      <c r="B33" s="47" t="s">
        <v>134</v>
      </c>
      <c r="C33" s="47" t="s">
        <v>256</v>
      </c>
      <c r="D33" s="64"/>
      <c r="E33" s="115">
        <v>7498750</v>
      </c>
      <c r="F33" s="115"/>
      <c r="G33" s="115">
        <v>9060092</v>
      </c>
      <c r="H33" s="115"/>
      <c r="I33" s="115">
        <v>8516175</v>
      </c>
      <c r="J33" s="115"/>
      <c r="K33" s="115">
        <v>8498088</v>
      </c>
      <c r="L33" s="115"/>
      <c r="M33" s="115">
        <v>8157118</v>
      </c>
      <c r="N33" s="115"/>
      <c r="O33" s="115">
        <v>8614546</v>
      </c>
      <c r="P33" s="115"/>
      <c r="Q33" s="115">
        <v>8948001</v>
      </c>
      <c r="R33" s="115"/>
      <c r="S33" s="115">
        <v>8140413</v>
      </c>
      <c r="T33" s="115"/>
      <c r="U33" s="115">
        <v>7618623</v>
      </c>
      <c r="W33" s="115">
        <v>9413226</v>
      </c>
      <c r="X33" s="115"/>
      <c r="Y33" s="115">
        <v>9038574</v>
      </c>
      <c r="Z33" s="115"/>
      <c r="AA33" s="115">
        <v>8510915</v>
      </c>
      <c r="AB33" s="115"/>
      <c r="AC33" s="115">
        <v>7418705</v>
      </c>
      <c r="AE33" s="64">
        <v>10230794</v>
      </c>
      <c r="AF33" s="64"/>
      <c r="AG33" s="64">
        <v>10894534</v>
      </c>
      <c r="AH33" s="64"/>
      <c r="AI33" s="64"/>
      <c r="AJ33" s="64"/>
      <c r="AK33" s="64"/>
    </row>
    <row r="34" spans="2:37" ht="15" customHeight="1" x14ac:dyDescent="0.25">
      <c r="C34" s="50" t="s">
        <v>280</v>
      </c>
      <c r="D34" s="64"/>
      <c r="E34" s="116">
        <f>E33/E30</f>
        <v>1.9333770950988198</v>
      </c>
      <c r="F34" s="115"/>
      <c r="G34" s="114"/>
      <c r="H34" s="114"/>
      <c r="I34" s="114"/>
      <c r="J34" s="114"/>
      <c r="K34" s="114"/>
      <c r="L34" s="114"/>
      <c r="M34" s="116">
        <f>M33/M30</f>
        <v>1.5543238522283751</v>
      </c>
      <c r="N34" s="115"/>
      <c r="O34" s="114"/>
      <c r="P34" s="114"/>
      <c r="Q34" s="114"/>
      <c r="R34" s="114"/>
      <c r="S34" s="116"/>
      <c r="T34" s="114"/>
      <c r="U34" s="116">
        <f>U33/U30</f>
        <v>1.548348292566341</v>
      </c>
      <c r="W34" s="116"/>
      <c r="X34" s="114"/>
      <c r="Y34" s="116"/>
      <c r="Z34" s="114"/>
      <c r="AA34" s="116"/>
      <c r="AB34" s="114"/>
      <c r="AC34" s="116">
        <f>AC33/AC30</f>
        <v>1.2765170879248795</v>
      </c>
      <c r="AE34" s="106"/>
      <c r="AF34" s="62"/>
      <c r="AG34" s="106"/>
      <c r="AH34" s="62"/>
      <c r="AI34" s="106"/>
      <c r="AJ34" s="62"/>
      <c r="AK34" s="106"/>
    </row>
    <row r="35" spans="2:37" ht="15" customHeight="1" x14ac:dyDescent="0.25"/>
    <row r="36" spans="2:37" ht="15" customHeight="1" x14ac:dyDescent="0.25">
      <c r="I36" s="110"/>
    </row>
  </sheetData>
  <mergeCells count="4">
    <mergeCell ref="G8:M8"/>
    <mergeCell ref="O8:U8"/>
    <mergeCell ref="W8:AC8"/>
    <mergeCell ref="AE8:AK8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2CEE30020680439A33242A43FD1B43" ma:contentTypeVersion="12" ma:contentTypeDescription="Crie um novo documento." ma:contentTypeScope="" ma:versionID="19299dd76bacbfe34c274ad12629ba98">
  <xsd:schema xmlns:xsd="http://www.w3.org/2001/XMLSchema" xmlns:xs="http://www.w3.org/2001/XMLSchema" xmlns:p="http://schemas.microsoft.com/office/2006/metadata/properties" xmlns:ns3="343b90b6-84e8-4207-a6b1-89993c941ed6" xmlns:ns4="7813e78a-b5e7-4205-8c12-11ee07365c5d" targetNamespace="http://schemas.microsoft.com/office/2006/metadata/properties" ma:root="true" ma:fieldsID="4f0a654c7375d81172d438a9778f0b29" ns3:_="" ns4:_="">
    <xsd:import namespace="343b90b6-84e8-4207-a6b1-89993c941ed6"/>
    <xsd:import namespace="7813e78a-b5e7-4205-8c12-11ee07365c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b90b6-84e8-4207-a6b1-89993c941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e78a-b5e7-4205-8c12-11ee07365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C40555-75A1-4F84-9594-9E1F76CC7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b90b6-84e8-4207-a6b1-89993c941ed6"/>
    <ds:schemaRef ds:uri="7813e78a-b5e7-4205-8c12-11ee07365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BE78B2-98E6-4067-A014-1282DBE1792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343b90b6-84e8-4207-a6b1-89993c941ed6"/>
    <ds:schemaRef ds:uri="http://schemas.openxmlformats.org/package/2006/metadata/core-properties"/>
    <ds:schemaRef ds:uri="http://schemas.microsoft.com/office/infopath/2007/PartnerControls"/>
    <ds:schemaRef ds:uri="7813e78a-b5e7-4205-8c12-11ee07365c5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CAPA | Summary</vt:lpstr>
      <vt:lpstr>BP</vt:lpstr>
      <vt:lpstr>DRE</vt:lpstr>
      <vt:lpstr>DFC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Camila Trovao</cp:lastModifiedBy>
  <dcterms:created xsi:type="dcterms:W3CDTF">2019-03-14T19:14:16Z</dcterms:created>
  <dcterms:modified xsi:type="dcterms:W3CDTF">2024-08-12T16:47:08Z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0x010100C12CEE30020680439A33242A43FD1B43</vt:lpwstr>
  </property>
  <property fmtid="{D5CDD505-2E9C-101B-9397-08002B2CF9AE}" pid="3" name="Order">
    <vt:r8>3344600</vt:r8>
  </property>
</Properties>
</file>