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B:\Cimentos\CIM-SKY\Office\Relacoes com investidores\Resultados\ER\2023\3T23\"/>
    </mc:Choice>
  </mc:AlternateContent>
  <xr:revisionPtr revIDLastSave="0" documentId="8_{D6CF25C7-C6AC-466A-9C7E-2987817F83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PA | Summary" sheetId="1" r:id="rId1"/>
    <sheet name="BP" sheetId="13" r:id="rId2"/>
    <sheet name="DRE" sheetId="15" r:id="rId3"/>
    <sheet name="DFC" sheetId="17" r:id="rId4"/>
    <sheet name="EBITDA" sheetId="1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4" i="19" l="1"/>
  <c r="AA30" i="19"/>
  <c r="AA50" i="17"/>
  <c r="AC34" i="19" l="1"/>
  <c r="Y32" i="17"/>
  <c r="U30" i="19"/>
  <c r="Y30" i="19" l="1"/>
  <c r="Y71" i="17"/>
  <c r="Y50" i="17"/>
  <c r="Y57" i="17" s="1"/>
  <c r="Y85" i="17"/>
  <c r="Y42" i="15"/>
  <c r="Y31" i="15"/>
  <c r="Y19" i="15"/>
  <c r="Y13" i="15"/>
  <c r="Y22" i="15" s="1"/>
  <c r="Y33" i="15" s="1"/>
  <c r="Y37" i="15" s="1"/>
  <c r="Y21" i="13"/>
  <c r="Y26" i="13" s="1"/>
  <c r="Y41" i="13"/>
  <c r="Y49" i="13" s="1"/>
  <c r="AA21" i="13"/>
  <c r="AA26" i="13" s="1"/>
  <c r="W85" i="17"/>
  <c r="Y87" i="17" l="1"/>
  <c r="Y92" i="17" s="1"/>
  <c r="Y53" i="13"/>
  <c r="W41" i="13"/>
  <c r="W49" i="13" s="1"/>
  <c r="W30" i="19"/>
  <c r="AC30" i="19"/>
  <c r="W71" i="17"/>
  <c r="W8" i="17"/>
  <c r="W8" i="19" s="1"/>
  <c r="AC85" i="17"/>
  <c r="AA85" i="17"/>
  <c r="AC71" i="17"/>
  <c r="AA71" i="17"/>
  <c r="AC32" i="17"/>
  <c r="AC50" i="17" s="1"/>
  <c r="AC57" i="17" s="1"/>
  <c r="AA32" i="17"/>
  <c r="AA57" i="17" s="1"/>
  <c r="W32" i="17"/>
  <c r="W50" i="17" s="1"/>
  <c r="W57" i="17" s="1"/>
  <c r="AA31" i="15"/>
  <c r="AA19" i="15"/>
  <c r="AA13" i="15"/>
  <c r="AC9" i="15"/>
  <c r="AC9" i="17" s="1"/>
  <c r="AC9" i="19" s="1"/>
  <c r="AA9" i="15"/>
  <c r="AA9" i="17" s="1"/>
  <c r="AA9" i="19" s="1"/>
  <c r="Y9" i="15"/>
  <c r="Y9" i="17" s="1"/>
  <c r="Y9" i="19" s="1"/>
  <c r="W9" i="15"/>
  <c r="W9" i="17" s="1"/>
  <c r="W9" i="19" s="1"/>
  <c r="AC42" i="15"/>
  <c r="AA42" i="15"/>
  <c r="W42" i="15"/>
  <c r="AC31" i="15"/>
  <c r="W31" i="15"/>
  <c r="AC19" i="15"/>
  <c r="W19" i="15"/>
  <c r="W22" i="15" s="1"/>
  <c r="AC13" i="15"/>
  <c r="W13" i="15"/>
  <c r="W21" i="13"/>
  <c r="W26" i="13" s="1"/>
  <c r="AC56" i="13"/>
  <c r="AA56" i="13"/>
  <c r="Y56" i="13"/>
  <c r="W56" i="13"/>
  <c r="W105" i="13"/>
  <c r="W102" i="13"/>
  <c r="AC101" i="13"/>
  <c r="AC105" i="13" s="1"/>
  <c r="AA101" i="13"/>
  <c r="AA105" i="13" s="1"/>
  <c r="Y101" i="13"/>
  <c r="Y105" i="13" s="1"/>
  <c r="AC91" i="13"/>
  <c r="AA91" i="13"/>
  <c r="Y91" i="13"/>
  <c r="W91" i="13"/>
  <c r="AA77" i="13"/>
  <c r="AC72" i="13"/>
  <c r="AC77" i="13" s="1"/>
  <c r="AA72" i="13"/>
  <c r="Y72" i="13"/>
  <c r="Y77" i="13" s="1"/>
  <c r="W72" i="13"/>
  <c r="W77" i="13" s="1"/>
  <c r="AC41" i="13"/>
  <c r="AC49" i="13" s="1"/>
  <c r="AA41" i="13"/>
  <c r="AA49" i="13" s="1"/>
  <c r="AC26" i="13"/>
  <c r="AC21" i="13"/>
  <c r="AA22" i="15" l="1"/>
  <c r="AA33" i="15" s="1"/>
  <c r="AA37" i="15" s="1"/>
  <c r="W87" i="17"/>
  <c r="W92" i="17" s="1"/>
  <c r="AC87" i="17"/>
  <c r="AC92" i="17" s="1"/>
  <c r="AA87" i="17"/>
  <c r="AA92" i="17" s="1"/>
  <c r="AC93" i="13"/>
  <c r="W53" i="13"/>
  <c r="W33" i="15"/>
  <c r="W37" i="15" s="1"/>
  <c r="AC22" i="15"/>
  <c r="AC33" i="15" s="1"/>
  <c r="AC37" i="15" s="1"/>
  <c r="W93" i="13"/>
  <c r="W108" i="13" s="1"/>
  <c r="Y93" i="13"/>
  <c r="AC108" i="13"/>
  <c r="AA93" i="13"/>
  <c r="AA108" i="13" s="1"/>
  <c r="AA53" i="13"/>
  <c r="AC53" i="13"/>
  <c r="Y108" i="13" l="1"/>
  <c r="E30" i="19" l="1"/>
  <c r="G30" i="19"/>
  <c r="I30" i="19"/>
  <c r="K30" i="19"/>
  <c r="M30" i="19"/>
  <c r="U85" i="17"/>
  <c r="S85" i="17"/>
  <c r="Q85" i="17"/>
  <c r="O85" i="17"/>
  <c r="M85" i="17"/>
  <c r="K85" i="17"/>
  <c r="I85" i="17"/>
  <c r="G85" i="17"/>
  <c r="E83" i="17"/>
  <c r="E85" i="17" s="1"/>
  <c r="E60" i="17"/>
  <c r="M60" i="17"/>
  <c r="E53" i="17"/>
  <c r="M53" i="17"/>
  <c r="U53" i="17"/>
  <c r="U52" i="17"/>
  <c r="M52" i="17"/>
  <c r="E52" i="17"/>
  <c r="E49" i="17"/>
  <c r="E27" i="17"/>
  <c r="E24" i="17"/>
  <c r="M24" i="17"/>
  <c r="M27" i="17"/>
  <c r="S37" i="15" l="1"/>
  <c r="Q37" i="15"/>
  <c r="O37" i="15"/>
  <c r="M37" i="15"/>
  <c r="K37" i="15"/>
  <c r="I37" i="15"/>
  <c r="G37" i="15"/>
  <c r="U37" i="15"/>
  <c r="E37" i="15"/>
  <c r="U34" i="19"/>
  <c r="U101" i="13" l="1"/>
  <c r="U105" i="13" s="1"/>
  <c r="U91" i="13"/>
  <c r="U72" i="13"/>
  <c r="U77" i="13" s="1"/>
  <c r="K19" i="15"/>
  <c r="K13" i="15"/>
  <c r="K22" i="15" s="1"/>
  <c r="K33" i="15" s="1"/>
  <c r="K31" i="15"/>
  <c r="U93" i="13" l="1"/>
  <c r="U108" i="13" s="1"/>
  <c r="S101" i="13"/>
  <c r="S105" i="13" s="1"/>
  <c r="S91" i="13"/>
  <c r="S72" i="13"/>
  <c r="S77" i="13" s="1"/>
  <c r="S93" i="13" s="1"/>
  <c r="S108" i="13" s="1"/>
  <c r="M21" i="13" l="1"/>
  <c r="O30" i="19" l="1"/>
  <c r="Q30" i="19"/>
  <c r="M34" i="19"/>
  <c r="E34" i="19"/>
  <c r="Q57" i="17"/>
  <c r="O57" i="17"/>
  <c r="O87" i="17" s="1"/>
  <c r="U71" i="17"/>
  <c r="S71" i="17"/>
  <c r="Q71" i="17"/>
  <c r="M71" i="17"/>
  <c r="K71" i="17"/>
  <c r="I71" i="17"/>
  <c r="G71" i="17"/>
  <c r="E71" i="17"/>
  <c r="U32" i="17"/>
  <c r="U50" i="17" s="1"/>
  <c r="U57" i="17" s="1"/>
  <c r="S32" i="17"/>
  <c r="S50" i="17" s="1"/>
  <c r="S57" i="17" s="1"/>
  <c r="Q32" i="17"/>
  <c r="O32" i="17"/>
  <c r="M32" i="17"/>
  <c r="M50" i="17" s="1"/>
  <c r="M57" i="17" s="1"/>
  <c r="K32" i="17"/>
  <c r="K50" i="17" s="1"/>
  <c r="K57" i="17" s="1"/>
  <c r="I32" i="17"/>
  <c r="I50" i="17" s="1"/>
  <c r="G32" i="17"/>
  <c r="G50" i="17" s="1"/>
  <c r="G57" i="17" s="1"/>
  <c r="U42" i="15"/>
  <c r="S42" i="15"/>
  <c r="Q42" i="15"/>
  <c r="O42" i="15"/>
  <c r="M42" i="15"/>
  <c r="K42" i="15"/>
  <c r="I42" i="15"/>
  <c r="G42" i="15"/>
  <c r="E42" i="15"/>
  <c r="U31" i="15"/>
  <c r="Q31" i="15"/>
  <c r="O31" i="15"/>
  <c r="M31" i="15"/>
  <c r="I31" i="15"/>
  <c r="G31" i="15"/>
  <c r="E31" i="15"/>
  <c r="U19" i="15"/>
  <c r="Q19" i="15"/>
  <c r="O19" i="15"/>
  <c r="O22" i="15" s="1"/>
  <c r="M19" i="15"/>
  <c r="I19" i="15"/>
  <c r="G19" i="15"/>
  <c r="E19" i="15"/>
  <c r="E22" i="15" s="1"/>
  <c r="U13" i="15"/>
  <c r="Q13" i="15"/>
  <c r="O13" i="15"/>
  <c r="M13" i="15"/>
  <c r="I13" i="15"/>
  <c r="G13" i="15"/>
  <c r="E13" i="15"/>
  <c r="O105" i="13"/>
  <c r="G105" i="13"/>
  <c r="E101" i="13"/>
  <c r="E105" i="13" s="1"/>
  <c r="G102" i="13"/>
  <c r="I101" i="13"/>
  <c r="I105" i="13" s="1"/>
  <c r="K101" i="13"/>
  <c r="K105" i="13" s="1"/>
  <c r="M101" i="13"/>
  <c r="M105" i="13" s="1"/>
  <c r="O102" i="13"/>
  <c r="Q101" i="13"/>
  <c r="Q105" i="13" s="1"/>
  <c r="E91" i="13"/>
  <c r="G91" i="13"/>
  <c r="I91" i="13"/>
  <c r="K91" i="13"/>
  <c r="M91" i="13"/>
  <c r="O91" i="13"/>
  <c r="Q91" i="13"/>
  <c r="E72" i="13"/>
  <c r="E77" i="13" s="1"/>
  <c r="G72" i="13"/>
  <c r="G77" i="13" s="1"/>
  <c r="I72" i="13"/>
  <c r="I77" i="13" s="1"/>
  <c r="K72" i="13"/>
  <c r="K77" i="13" s="1"/>
  <c r="M72" i="13"/>
  <c r="M77" i="13" s="1"/>
  <c r="O72" i="13"/>
  <c r="O77" i="13" s="1"/>
  <c r="Q72" i="13"/>
  <c r="Q77" i="13" s="1"/>
  <c r="M26" i="13"/>
  <c r="Q21" i="13"/>
  <c r="Q26" i="13" s="1"/>
  <c r="U41" i="13"/>
  <c r="U49" i="13" s="1"/>
  <c r="S41" i="13"/>
  <c r="S49" i="13" s="1"/>
  <c r="Q41" i="13"/>
  <c r="Q49" i="13" s="1"/>
  <c r="O41" i="13"/>
  <c r="O49" i="13" s="1"/>
  <c r="M41" i="13"/>
  <c r="M49" i="13" s="1"/>
  <c r="K41" i="13"/>
  <c r="K49" i="13" s="1"/>
  <c r="I41" i="13"/>
  <c r="I49" i="13" s="1"/>
  <c r="G41" i="13"/>
  <c r="E41" i="13"/>
  <c r="U21" i="13"/>
  <c r="U26" i="13" s="1"/>
  <c r="S21" i="13"/>
  <c r="S26" i="13" s="1"/>
  <c r="S53" i="13" s="1"/>
  <c r="K21" i="13"/>
  <c r="K26" i="13" s="1"/>
  <c r="O21" i="13"/>
  <c r="O26" i="13" s="1"/>
  <c r="O53" i="13" s="1"/>
  <c r="I21" i="13"/>
  <c r="I26" i="13" s="1"/>
  <c r="G21" i="13"/>
  <c r="G26" i="13" s="1"/>
  <c r="E21" i="13"/>
  <c r="E26" i="13" s="1"/>
  <c r="S87" i="17" l="1"/>
  <c r="S92" i="17" s="1"/>
  <c r="K53" i="13"/>
  <c r="U53" i="13"/>
  <c r="M53" i="13"/>
  <c r="I53" i="13"/>
  <c r="Q53" i="13"/>
  <c r="E49" i="13"/>
  <c r="E50" i="13" s="1"/>
  <c r="G49" i="13"/>
  <c r="G53" i="13" s="1"/>
  <c r="O33" i="15"/>
  <c r="G22" i="15"/>
  <c r="G33" i="15" s="1"/>
  <c r="M22" i="15"/>
  <c r="M33" i="15" s="1"/>
  <c r="Q22" i="15"/>
  <c r="Q33" i="15" s="1"/>
  <c r="I22" i="15"/>
  <c r="I33" i="15" s="1"/>
  <c r="U22" i="15"/>
  <c r="U33" i="15" s="1"/>
  <c r="E33" i="15"/>
  <c r="E93" i="13"/>
  <c r="E108" i="13" s="1"/>
  <c r="K93" i="13"/>
  <c r="K108" i="13" s="1"/>
  <c r="I93" i="13"/>
  <c r="I108" i="13" s="1"/>
  <c r="O93" i="13"/>
  <c r="O108" i="13" s="1"/>
  <c r="M87" i="17"/>
  <c r="I57" i="17"/>
  <c r="I87" i="17" s="1"/>
  <c r="Q87" i="17"/>
  <c r="G87" i="17"/>
  <c r="K87" i="17"/>
  <c r="M93" i="13"/>
  <c r="M108" i="13" s="1"/>
  <c r="G93" i="13"/>
  <c r="G108" i="13" s="1"/>
  <c r="Q93" i="13"/>
  <c r="Q108" i="13" s="1"/>
  <c r="U87" i="17"/>
  <c r="U92" i="17" s="1"/>
  <c r="G50" i="13" l="1"/>
  <c r="E53" i="13"/>
  <c r="K92" i="17"/>
  <c r="E89" i="17" l="1"/>
  <c r="E32" i="17" l="1"/>
  <c r="E50" i="17" l="1"/>
  <c r="E57" i="17" s="1"/>
  <c r="E87" i="17" s="1"/>
</calcChain>
</file>

<file path=xl/sharedStrings.xml><?xml version="1.0" encoding="utf-8"?>
<sst xmlns="http://schemas.openxmlformats.org/spreadsheetml/2006/main" count="400" uniqueCount="317">
  <si>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</si>
  <si>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</si>
  <si>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</si>
  <si>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</si>
  <si>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</si>
  <si>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</si>
  <si>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</si>
  <si>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</si>
  <si>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Outros ativos</t>
  </si>
  <si>
    <t>Ativos classificados como mantidos para venda</t>
  </si>
  <si>
    <t>Não circulante</t>
  </si>
  <si>
    <t>Partes relacionadas</t>
  </si>
  <si>
    <t>Depósitos judiciais</t>
  </si>
  <si>
    <t>Total do ativo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</si>
  <si>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</si>
  <si>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</si>
  <si>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</si>
  <si>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</si>
  <si>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</si>
  <si>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</si>
  <si>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</si>
  <si>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Outros passivos</t>
  </si>
  <si>
    <t>Passivos relacionados a ativos mantidos para venda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</si>
  <si>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</si>
  <si>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</si>
  <si>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</si>
  <si>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</si>
  <si>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</si>
  <si>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</si>
  <si>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</si>
  <si>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</si>
  <si>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</si>
  <si>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</si>
  <si>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</si>
  <si>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</si>
  <si>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Resultado de participações societárias</t>
  </si>
  <si>
    <t>Equivalência patrimonial</t>
  </si>
  <si>
    <t>Dividendos recebidos</t>
  </si>
  <si>
    <t>Receitas financeiras</t>
  </si>
  <si>
    <t>Despesas financeiras</t>
  </si>
  <si>
    <t>Variações cambiais, líquidas</t>
  </si>
  <si>
    <t>Lucro antes do imposto de renda e da contribuição social</t>
  </si>
  <si>
    <t>Imposto de renda e contribuição social</t>
  </si>
  <si>
    <t>Acréscimo (decréscimo) em passivos</t>
  </si>
  <si>
    <t>Fluxo de caixa das atividades de financiamentos</t>
  </si>
  <si>
    <t>Lucro líquido do exercício</t>
  </si>
  <si>
    <t>Ajustes de itens que não representam alteração de caixa e equivalentes de caixa</t>
  </si>
  <si>
    <t>* Valores considerando revisões e reapresentações.</t>
  </si>
  <si>
    <t>Balanço patrimonial</t>
  </si>
  <si>
    <t/>
  </si>
  <si>
    <t>Passivo e patrimônio líquido</t>
  </si>
  <si>
    <t xml:space="preserve">Instrumentos financeiros derivativos </t>
  </si>
  <si>
    <t>Arrendamento</t>
  </si>
  <si>
    <t>Fornecedor e outras contas a pagar</t>
  </si>
  <si>
    <t>Imposto de renda e contribuição social a recuperar</t>
  </si>
  <si>
    <t>Imposto de renda e contribuição social a recolher</t>
  </si>
  <si>
    <t>Concessão</t>
  </si>
  <si>
    <t>Total do ativo circulante</t>
  </si>
  <si>
    <t>Total do passivo circulante</t>
  </si>
  <si>
    <t xml:space="preserve">  Realizável a longo prazo</t>
  </si>
  <si>
    <t xml:space="preserve">Imposto de renda e contribuição social diferidos </t>
  </si>
  <si>
    <t>Securitização de recebíveis</t>
  </si>
  <si>
    <t xml:space="preserve">  Investimentos</t>
  </si>
  <si>
    <t xml:space="preserve">  Imobilizado</t>
  </si>
  <si>
    <t xml:space="preserve">  Intangível</t>
  </si>
  <si>
    <t xml:space="preserve">  Direito de uso sobre contratos de arrendamento</t>
  </si>
  <si>
    <t>Total do ativo não circulante</t>
  </si>
  <si>
    <t xml:space="preserve">Total do patrimônio líquido </t>
  </si>
  <si>
    <t>Total do passivo e patrimônio líquido</t>
  </si>
  <si>
    <t>Votorantim Cimentos S.A. e suas controladas</t>
  </si>
  <si>
    <t>(em milhares de reais)</t>
  </si>
  <si>
    <t xml:space="preserve">Aplicações financeiras </t>
  </si>
  <si>
    <t xml:space="preserve">Instrumentos financeiros derivativos  </t>
  </si>
  <si>
    <t xml:space="preserve">Tributos a recuperar </t>
  </si>
  <si>
    <t xml:space="preserve">Imposto de renda e contribuição social a recuperar </t>
  </si>
  <si>
    <t xml:space="preserve">Imposto de renda e contribuição social diferidos  </t>
  </si>
  <si>
    <t xml:space="preserve">Partes relacionadas </t>
  </si>
  <si>
    <t xml:space="preserve">Depósitos judiciais </t>
  </si>
  <si>
    <t xml:space="preserve">Securitização de recebíveis </t>
  </si>
  <si>
    <t xml:space="preserve">Benefícios de plano de pensão </t>
  </si>
  <si>
    <t xml:space="preserve">Outros ativos </t>
  </si>
  <si>
    <t xml:space="preserve">Empréstimos e financiamentos </t>
  </si>
  <si>
    <t xml:space="preserve">Arrendamento </t>
  </si>
  <si>
    <t xml:space="preserve">Provisões e depósitos judiciais </t>
  </si>
  <si>
    <t xml:space="preserve">Concessão </t>
  </si>
  <si>
    <t xml:space="preserve">Plano de pensão </t>
  </si>
  <si>
    <t xml:space="preserve">Outros passivos </t>
  </si>
  <si>
    <t>Receita de contratos com clientes</t>
  </si>
  <si>
    <t>do resultado financeiro</t>
  </si>
  <si>
    <t>Resultado financeiro líquido</t>
  </si>
  <si>
    <t>Atribuível a</t>
  </si>
  <si>
    <t>Acionistas da Companhia</t>
  </si>
  <si>
    <t>Participação de não controladores</t>
  </si>
  <si>
    <t>Outras receitas (despesas) operacionais, líquidas</t>
  </si>
  <si>
    <t>Lucro operacional antes das participações societárias e</t>
  </si>
  <si>
    <t>Demonstração do resultado</t>
  </si>
  <si>
    <t>Depreciação, amortização e exaustão</t>
  </si>
  <si>
    <t>Perda (ganho) líquido na venda de imobilizado e intangível</t>
  </si>
  <si>
    <t>Ganho (perda) decorrente de mudança de participação acionária</t>
  </si>
  <si>
    <t>Provisão de perda estimada com crédito de liquidação duvidosa</t>
  </si>
  <si>
    <t>Provisão (reversão) para obsolescência de estoques</t>
  </si>
  <si>
    <t>Constituição (reversão) de provisões de processos cíveis, trabalhistas e fiscais</t>
  </si>
  <si>
    <t>Ganho de valor justo resultante da remensuração - Superior</t>
  </si>
  <si>
    <t>Componentes do resultado financeiro</t>
  </si>
  <si>
    <t>Demais itens que não afetam caixa</t>
  </si>
  <si>
    <t>Acréscimo (decréscimo) em ativos</t>
  </si>
  <si>
    <t>Demais créditos e outros ativos</t>
  </si>
  <si>
    <t xml:space="preserve">Tributos a recolher </t>
  </si>
  <si>
    <t>Pagamentos de processos tributários, cíveis e trabalhistas</t>
  </si>
  <si>
    <t>Demais obrigações e outros passivos</t>
  </si>
  <si>
    <t>Caixa proveniente das operações</t>
  </si>
  <si>
    <t>Juros pagos</t>
  </si>
  <si>
    <t>Juros recebidos</t>
  </si>
  <si>
    <t>Imposto de renda e contribuição social pagos</t>
  </si>
  <si>
    <t>Fluxo de caixa das atividades de investimentos</t>
  </si>
  <si>
    <t>Recebimento pela venda de imobilizado e intangível</t>
  </si>
  <si>
    <t>Recebimento pela venda de investimentos</t>
  </si>
  <si>
    <t>Recebimento de dividendos</t>
  </si>
  <si>
    <t>Aquisição de imobilizado e intangível</t>
  </si>
  <si>
    <t>Aquisição de investimento líquido de caixa recebido da investida</t>
  </si>
  <si>
    <t>Efeito caixa das movimentações de capital em investidas</t>
  </si>
  <si>
    <t>Caixa líquido proveniente das (aplicado nas) atividades de investimento</t>
  </si>
  <si>
    <t>Captações de recursos</t>
  </si>
  <si>
    <t>Liquidação de empréstimos e financiamentos</t>
  </si>
  <si>
    <t>Liquidações de arrendamento</t>
  </si>
  <si>
    <t>Redução de capital social</t>
  </si>
  <si>
    <t>Aumento (redução) de participação de acionistas não controladores</t>
  </si>
  <si>
    <t>Dividendos pagos</t>
  </si>
  <si>
    <t>Dividendos pagos a não controladores</t>
  </si>
  <si>
    <t>Acréscimo (decréscimo) em caixa e equivalentes de caixa</t>
  </si>
  <si>
    <t>Redução de caixa resultante de reclassificação para ativos mantidos para venda</t>
  </si>
  <si>
    <t xml:space="preserve">Efeito de oscilações nas taxas cambiais </t>
  </si>
  <si>
    <t>Provisão de impairment de ativos</t>
  </si>
  <si>
    <t>Ganho na aquisição de investimentos - McInnis</t>
  </si>
  <si>
    <t>Custo de recompra dos bonds</t>
  </si>
  <si>
    <t>Caixa líquido proveniente das (aplicado nas) atividades de financiamentos</t>
  </si>
  <si>
    <t>Caixa e equivalentes de caixa no início do exercício</t>
  </si>
  <si>
    <t>Caixa e equivalentes de caixa no fim do exercício</t>
  </si>
  <si>
    <t>Demonstração dos fluxos de caixa</t>
  </si>
  <si>
    <t>Lucro (prejuízo) do exercício</t>
  </si>
  <si>
    <t>Itens de ajuste do EBITDA</t>
  </si>
  <si>
    <t>COVID</t>
  </si>
  <si>
    <t>EBITDA ajustado</t>
  </si>
  <si>
    <t>Adições do imobilizado e intangível (CAPEX)</t>
  </si>
  <si>
    <t>Dívida líquida</t>
  </si>
  <si>
    <t>Lucro (prejuízo) antes do imposto de renda e da contribuição social</t>
  </si>
  <si>
    <t>Dissolução de investimento</t>
  </si>
  <si>
    <t>Asset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</si>
  <si>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</si>
  <si>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</si>
  <si>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</si>
  <si>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</si>
  <si>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</si>
  <si>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</si>
  <si>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</si>
  <si>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Income tax and social contribution recoverable</t>
  </si>
  <si>
    <t>Other assets</t>
  </si>
  <si>
    <t>Assets classified as held for sale</t>
  </si>
  <si>
    <t>Total current assets</t>
  </si>
  <si>
    <t>Non-current assets</t>
  </si>
  <si>
    <t xml:space="preserve">  Long-term assets</t>
  </si>
  <si>
    <t>Deferred income tax and social contribuition</t>
  </si>
  <si>
    <t>Related parties</t>
  </si>
  <si>
    <t>Judicial deposits</t>
  </si>
  <si>
    <t>Securitization of receivables</t>
  </si>
  <si>
    <t>Pension plan benefits</t>
  </si>
  <si>
    <t xml:space="preserve">  Investments in associates and joint ventures  </t>
  </si>
  <si>
    <t xml:space="preserve">  Property, plant and equipment</t>
  </si>
  <si>
    <t xml:space="preserve">  Intangible assets</t>
  </si>
  <si>
    <t xml:space="preserve">  Right-of-use assets</t>
  </si>
  <si>
    <t>Total non-current assets</t>
  </si>
  <si>
    <t>Total assets</t>
  </si>
  <si>
    <t>Liabilities and stockholders' equity</t>
  </si>
  <si>
    <t>Current liabilities</t>
  </si>
  <si>
    <t>Borrowing</t>
  </si>
  <si>
    <t>Lease liabilities</t>
  </si>
  <si>
    <t>Confirming payables</t>
  </si>
  <si>
    <t>Trade and other payables</t>
  </si>
  <si>
    <t>Salaries and social charges</t>
  </si>
  <si>
    <t>Income tax and social contribution payable</t>
  </si>
  <si>
    <t>Taxes payable</t>
  </si>
  <si>
    <t>Advances from customers</t>
  </si>
  <si>
    <t>Dividends payable</t>
  </si>
  <si>
    <t>Concession</t>
  </si>
  <si>
    <t>Other liabilities</t>
  </si>
  <si>
    <t>Liabilities related to assets held for sale</t>
  </si>
  <si>
    <t>Total current liabilities</t>
  </si>
  <si>
    <t>Non-current liabilities</t>
  </si>
  <si>
    <t>Provisions and judicial deposits</t>
  </si>
  <si>
    <t>Pension liabilities</t>
  </si>
  <si>
    <t>Total liabilities</t>
  </si>
  <si>
    <t>Stockholders' equity</t>
  </si>
  <si>
    <t>Share capital</t>
  </si>
  <si>
    <t>Income reserves</t>
  </si>
  <si>
    <t>Other comprehensive income</t>
  </si>
  <si>
    <t>Total equity attributable to the owners of the Company</t>
  </si>
  <si>
    <t>Non-controlling interests</t>
  </si>
  <si>
    <t>Total stockholders' equity</t>
  </si>
  <si>
    <t>Total liabilities and stockholders' equity</t>
  </si>
  <si>
    <t>Revenue from contracts with customers</t>
  </si>
  <si>
    <t>Cost of goods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</si>
  <si>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</si>
  <si>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</si>
  <si>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</si>
  <si>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</si>
  <si>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</si>
  <si>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</t>
  </si>
  <si>
    <t>and net financial results</t>
  </si>
  <si>
    <t>Results of investees</t>
  </si>
  <si>
    <t>Equity method investment</t>
  </si>
  <si>
    <t>Financial results, net</t>
  </si>
  <si>
    <t>Financial income</t>
  </si>
  <si>
    <t>Financial expenses</t>
  </si>
  <si>
    <t>Exchange variations, net</t>
  </si>
  <si>
    <t>Profit before income tax and social contribution</t>
  </si>
  <si>
    <t>Income tax and social contribution</t>
  </si>
  <si>
    <t>Profit for the year</t>
  </si>
  <si>
    <t>Attributable to the</t>
  </si>
  <si>
    <t>Owners of the Company</t>
  </si>
  <si>
    <t>Adjustments to items that do not represent changes in cash and cash equivalents</t>
  </si>
  <si>
    <t>Depreciation, amortization and depletion</t>
  </si>
  <si>
    <t>Net gain (loss) on disposal of PP&amp;E and intangible assets</t>
  </si>
  <si>
    <t>Gain on dilution of equity interest</t>
  </si>
  <si>
    <t>Allowance for doubtful accounts</t>
  </si>
  <si>
    <t>Provision (reversal) for obsolete inventory</t>
  </si>
  <si>
    <t>Components of net financial results</t>
  </si>
  <si>
    <t>Decrease (increase) in assets</t>
  </si>
  <si>
    <t>Other receivables and other assets</t>
  </si>
  <si>
    <t>Increase (decrease) in liabilities</t>
  </si>
  <si>
    <t>Trade payables</t>
  </si>
  <si>
    <t>Payments of tax, civil and labor lawsuits</t>
  </si>
  <si>
    <t>Other accounts payable and other liabilities</t>
  </si>
  <si>
    <t>Cash provided by operating activities</t>
  </si>
  <si>
    <t>Interest received</t>
  </si>
  <si>
    <t>Cost paid on repurchase of bonds</t>
  </si>
  <si>
    <t>Income tax and social contribution paid</t>
  </si>
  <si>
    <t>Cash flow from investing activities</t>
  </si>
  <si>
    <t>Proceeds from disposals of PP&amp;E and intangible assets</t>
  </si>
  <si>
    <t>Proceeds from disposals of investments</t>
  </si>
  <si>
    <t>Dividends received</t>
  </si>
  <si>
    <t>Acquisitions of property, plant and equipment and intangible assets</t>
  </si>
  <si>
    <t>Acquisition of investments, net of cash received from investees</t>
  </si>
  <si>
    <t>Cash effect of capital movement in investees</t>
  </si>
  <si>
    <t>Net cash provided by (used in) investing activities</t>
  </si>
  <si>
    <t>Cash flow from financing activities</t>
  </si>
  <si>
    <t>New borrowing</t>
  </si>
  <si>
    <t>Payments of borrowing</t>
  </si>
  <si>
    <t>Lease liability payments</t>
  </si>
  <si>
    <t>Capital increase</t>
  </si>
  <si>
    <t>Increase (decrease) in non-controlling interests</t>
  </si>
  <si>
    <t>Dividends paid to non-controlling stockholders</t>
  </si>
  <si>
    <t>Net cash provided by (used in) financing activities</t>
  </si>
  <si>
    <t>Dividends paid</t>
  </si>
  <si>
    <t>Effect of exchange rate changes on cash and cash equivalents</t>
  </si>
  <si>
    <t>Cash and cash equivalents at the beginning of the period</t>
  </si>
  <si>
    <t>Cash and cash equivalents at the end of the period</t>
  </si>
  <si>
    <t>Gain on investiment acquisition - McInnis</t>
  </si>
  <si>
    <t>Fair value gain resulting from remeasurement - Superior</t>
  </si>
  <si>
    <t>Other non-cash items</t>
  </si>
  <si>
    <t>Equity in the results of investees</t>
  </si>
  <si>
    <t>Provision for impairment of assets</t>
  </si>
  <si>
    <t>Provision (reversal) for civil, labor and tax legal claims</t>
  </si>
  <si>
    <t>Profit (loss) for the year</t>
  </si>
  <si>
    <t>Profit (loss) before income tax and social contribution</t>
  </si>
  <si>
    <t>Equity in the results of associates and joint ventures</t>
  </si>
  <si>
    <t xml:space="preserve">Adjusted EBITDA </t>
  </si>
  <si>
    <t>Additions of PP&amp;E and intangible assets ("CAPEX")</t>
  </si>
  <si>
    <t>Net debt</t>
  </si>
  <si>
    <t>Dissolution of investment</t>
  </si>
  <si>
    <t>Votorantim Cimentos S.A. and its subsidiaries</t>
  </si>
  <si>
    <t>EBITDA Ajustado</t>
  </si>
  <si>
    <t>Adjusted EBITDA</t>
  </si>
  <si>
    <t>(in thousands of reais)</t>
  </si>
  <si>
    <t>Prejuízos acumulados</t>
  </si>
  <si>
    <t>Efeito de inflação de economias hiperinflacionárias</t>
  </si>
  <si>
    <t>Caixa líquido proveniente das (aplicado nas) atividades operacionais</t>
  </si>
  <si>
    <t>Resgate de aplicações financeiras</t>
  </si>
  <si>
    <t>Redemption of financial investments</t>
  </si>
  <si>
    <t xml:space="preserve">Pagamento a partes relacionadas </t>
  </si>
  <si>
    <t>Payments to related parties</t>
  </si>
  <si>
    <t>Accumulated loss</t>
  </si>
  <si>
    <t>Inflation effect on hyperinflationary economies</t>
  </si>
  <si>
    <t>Recebimento de partes relacionadas</t>
  </si>
  <si>
    <t>Received from related parties</t>
  </si>
  <si>
    <t>Instrumentos financeiros derivativos, líquidos</t>
  </si>
  <si>
    <t>Derivative financial instruments, net</t>
  </si>
  <si>
    <t>Consolidated statement of income</t>
  </si>
  <si>
    <t>Consolidated balance sheet</t>
  </si>
  <si>
    <t>Consolidated statement of cash flow</t>
  </si>
  <si>
    <t>Net cash provided by (used in) operating activities</t>
  </si>
  <si>
    <t>Increase (decrease) in cash and cash equivalents</t>
  </si>
  <si>
    <t>Other non-relevant adjustments</t>
  </si>
  <si>
    <t>Net debt/EBITDA ratio</t>
  </si>
  <si>
    <t>Outros ajustes não relevantes</t>
  </si>
  <si>
    <t>Juros e encargos sobre uso do bem público</t>
  </si>
  <si>
    <t xml:space="preserve">   Rendimentos sobre aplicações financeiras</t>
  </si>
  <si>
    <t>Income on financial investments</t>
  </si>
  <si>
    <t>Interest and charges on use of public property</t>
  </si>
  <si>
    <t>Gain on investiment acquisition - Málaga</t>
  </si>
  <si>
    <t>Contratos futuros de energia - valor justo</t>
  </si>
  <si>
    <t xml:space="preserve">  Propriedade para investimento</t>
  </si>
  <si>
    <t xml:space="preserve">  Investment property</t>
  </si>
  <si>
    <t>(*) Valores considerando revisões e reapresentações conforme descrições inclusas do documento completo das demonstrações financeiras consolidadas da Companhia, quando aplicável.</t>
  </si>
  <si>
    <t>Future energy contracts - fair value</t>
  </si>
  <si>
    <t>Juros pagos de UBP</t>
  </si>
  <si>
    <t>Interest paid on borrowing</t>
  </si>
  <si>
    <t>Interest paid on the use of public assets</t>
  </si>
  <si>
    <t>Pagamentos a partes relacionadas</t>
  </si>
  <si>
    <t>Recebimentos de partes relacionadas</t>
  </si>
  <si>
    <t>Amounts paid to related parties</t>
  </si>
  <si>
    <t>Amounts received from related parties</t>
  </si>
  <si>
    <t>Adjustments</t>
  </si>
  <si>
    <t>Provision for (reversal of) impairment of assets</t>
  </si>
  <si>
    <t>Result from acquisitions and business dissolutions</t>
  </si>
  <si>
    <t>Resultado com aquisição e liquidação de negócio</t>
  </si>
  <si>
    <t>acquisition of investment net of cash received from investee</t>
  </si>
  <si>
    <t>Capital reduction of non-controlling shareholders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</si>
</sst>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&quot;??_);_(@_)"/>
    <numFmt numFmtId="165" formatCode="_(* #,##0.00_);_(* \(#,##0.00\);_(* &quot;-&quot;??_);_(@_)"/>
    <numFmt numFmtId="166" formatCode="_(* #,##0.00_);_(* \(#,##0.00\);_(* &quot;&quot;??_);_(@_)"/>
  </numFmts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7F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63A1"/>
      </bottom>
      <diagonal/>
    </border>
    <border>
      <left/>
      <right/>
      <top/>
      <bottom style="thin">
        <color rgb="FF0063A1"/>
      </bottom>
      <diagonal/>
    </border>
    <border>
      <left/>
      <right/>
      <top style="thin">
        <color rgb="FF0063A1"/>
      </top>
      <bottom/>
      <diagonal/>
    </border>
    <border>
      <left/>
      <right/>
      <top/>
      <bottom style="double">
        <color rgb="FF0063A1"/>
      </bottom>
      <diagonal/>
    </border>
    <border>
      <left/>
      <right/>
      <top style="thin">
        <color rgb="FF0063A1"/>
      </top>
      <bottom style="double">
        <color rgb="FF0063A1"/>
      </bottom>
      <diagonal/>
    </border>
  </borders>
  <cellStyleXfs count="7">
    <xf numFmtId="0" fontId="0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6">
    <xf numFmtId="0" fontId="0" fillId="0" borderId="0" xfId="0"/>
    <xf numFmtId="164" fontId="1" fillId="0" borderId="0" xfId="0" applyNumberFormat="1" applyFont="1" applyAlignment="1">
      <alignment horizontal="right"/>
    </xf>
    <xf numFmtId="0" fontId="2" fillId="0" borderId="0" xfId="0" applyFont="1"/>
    <xf numFmtId="164" fontId="1" fillId="0" borderId="0" xfId="0" applyNumberFormat="1" applyFont="1"/>
    <xf numFmtId="0" fontId="1" fillId="0" borderId="0" xfId="0" applyFont="1"/>
    <xf numFmtId="164" fontId="3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1" fillId="2" borderId="0" xfId="0" quotePrefix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164" fontId="1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left" wrapText="1" indent="1"/>
    </xf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left" vertical="top" wrapText="1" readingOrder="1"/>
    </xf>
    <xf numFmtId="164" fontId="1" fillId="2" borderId="0" xfId="0" applyNumberFormat="1" applyFont="1" applyFill="1" applyAlignment="1">
      <alignment vertical="top" wrapText="1" readingOrder="1"/>
    </xf>
    <xf numFmtId="0" fontId="1" fillId="0" borderId="0" xfId="0" applyFont="1" applyAlignment="1">
      <alignment horizontal="left" wrapText="1" indent="1"/>
    </xf>
    <xf numFmtId="164" fontId="1" fillId="0" borderId="0" xfId="0" applyNumberFormat="1" applyFont="1" applyAlignment="1">
      <alignment horizontal="left" vertical="top" wrapText="1" readingOrder="1"/>
    </xf>
    <xf numFmtId="164" fontId="1" fillId="0" borderId="0" xfId="0" applyNumberFormat="1" applyFont="1" applyAlignment="1">
      <alignment vertical="top" wrapText="1" readingOrder="1"/>
    </xf>
    <xf numFmtId="164" fontId="1" fillId="2" borderId="0" xfId="1" applyNumberFormat="1" applyFont="1" applyFill="1" applyAlignment="1"/>
    <xf numFmtId="164" fontId="1" fillId="2" borderId="0" xfId="0" applyNumberFormat="1" applyFont="1" applyFill="1" applyAlignment="1">
      <alignment horizontal="right" wrapText="1"/>
    </xf>
    <xf numFmtId="164" fontId="1" fillId="2" borderId="0" xfId="0" applyNumberFormat="1" applyFont="1" applyFill="1" applyAlignment="1">
      <alignment vertical="top" readingOrder="1"/>
    </xf>
    <xf numFmtId="164" fontId="1" fillId="2" borderId="2" xfId="0" applyNumberFormat="1" applyFont="1" applyFill="1" applyBorder="1"/>
    <xf numFmtId="0" fontId="1" fillId="0" borderId="0" xfId="0" applyFont="1" applyAlignment="1">
      <alignment horizontal="left" wrapText="1"/>
    </xf>
    <xf numFmtId="164" fontId="1" fillId="0" borderId="2" xfId="0" applyNumberFormat="1" applyFont="1" applyBorder="1"/>
    <xf numFmtId="0" fontId="1" fillId="2" borderId="0" xfId="0" applyFont="1" applyFill="1" applyAlignment="1">
      <alignment horizontal="right" wrapText="1"/>
    </xf>
    <xf numFmtId="164" fontId="1" fillId="2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wrapText="1"/>
    </xf>
    <xf numFmtId="164" fontId="1" fillId="0" borderId="2" xfId="0" applyNumberFormat="1" applyFont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left" wrapText="1"/>
    </xf>
    <xf numFmtId="164" fontId="1" fillId="0" borderId="2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2" borderId="0" xfId="0" applyNumberFormat="1" applyFont="1" applyFill="1" applyAlignment="1">
      <alignment vertical="top"/>
    </xf>
    <xf numFmtId="164" fontId="1" fillId="2" borderId="2" xfId="0" applyNumberFormat="1" applyFont="1" applyFill="1" applyBorder="1" applyAlignment="1">
      <alignment vertical="top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vertical="top" wrapText="1" readingOrder="1"/>
    </xf>
    <xf numFmtId="0" fontId="1" fillId="2" borderId="0" xfId="0" applyFont="1" applyFill="1" applyAlignment="1">
      <alignment vertical="top" wrapText="1" readingOrder="1"/>
    </xf>
    <xf numFmtId="164" fontId="1" fillId="2" borderId="3" xfId="0" applyNumberFormat="1" applyFont="1" applyFill="1" applyBorder="1"/>
    <xf numFmtId="164" fontId="1" fillId="2" borderId="0" xfId="0" applyNumberFormat="1" applyFont="1" applyFill="1" applyAlignment="1">
      <alignment horizontal="left" vertical="top" wrapText="1" indent="2" readingOrder="1"/>
    </xf>
    <xf numFmtId="164" fontId="1" fillId="0" borderId="0" xfId="0" applyNumberFormat="1" applyFont="1" applyAlignment="1">
      <alignment horizontal="left" vertical="top" wrapText="1" indent="2" readingOrder="1"/>
    </xf>
    <xf numFmtId="164" fontId="1" fillId="0" borderId="0" xfId="0" applyNumberFormat="1" applyFont="1" applyAlignment="1">
      <alignment horizontal="right" wrapText="1"/>
    </xf>
    <xf numFmtId="164" fontId="1" fillId="2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164" fontId="1" fillId="0" borderId="0" xfId="0" applyNumberFormat="1" applyFont="1" applyAlignment="1">
      <alignment vertical="top" readingOrder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2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/>
    <xf numFmtId="0" fontId="3" fillId="0" borderId="0" xfId="0" applyFont="1" applyAlignment="1">
      <alignment horizontal="left" indent="1"/>
    </xf>
    <xf numFmtId="0" fontId="3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left" wrapText="1" indent="1"/>
    </xf>
    <xf numFmtId="0" fontId="3" fillId="0" borderId="0" xfId="0" applyFont="1" applyAlignment="1">
      <alignment horizontal="left" wrapText="1" indent="1"/>
    </xf>
    <xf numFmtId="0" fontId="3" fillId="2" borderId="0" xfId="0" applyFont="1" applyFill="1" applyAlignment="1">
      <alignment wrapText="1"/>
    </xf>
    <xf numFmtId="0" fontId="4" fillId="0" borderId="0" xfId="0" applyFont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164" fontId="1" fillId="2" borderId="0" xfId="5" applyNumberFormat="1" applyFont="1" applyFill="1" applyBorder="1" applyAlignment="1">
      <alignment horizontal="right"/>
    </xf>
    <xf numFmtId="164" fontId="1" fillId="2" borderId="5" xfId="0" applyNumberFormat="1" applyFont="1" applyFill="1" applyBorder="1"/>
    <xf numFmtId="164" fontId="1" fillId="0" borderId="0" xfId="5" applyNumberFormat="1" applyFont="1" applyFill="1" applyBorder="1" applyAlignment="1">
      <alignment horizontal="right"/>
    </xf>
    <xf numFmtId="164" fontId="4" fillId="0" borderId="0" xfId="0" applyNumberFormat="1" applyFont="1"/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1" fillId="2" borderId="3" xfId="0" applyNumberFormat="1" applyFont="1" applyFill="1" applyBorder="1" applyAlignment="1">
      <alignment horizontal="center"/>
    </xf>
    <xf numFmtId="0" fontId="1" fillId="3" borderId="0" xfId="0" applyFont="1" applyFill="1" applyAlignment="1">
      <alignment horizontal="left" wrapText="1" indent="1"/>
    </xf>
    <xf numFmtId="164" fontId="1" fillId="3" borderId="0" xfId="0" applyNumberFormat="1" applyFont="1" applyFill="1" applyAlignment="1">
      <alignment horizontal="right"/>
    </xf>
    <xf numFmtId="164" fontId="1" fillId="3" borderId="3" xfId="0" applyNumberFormat="1" applyFont="1" applyFill="1" applyBorder="1"/>
    <xf numFmtId="164" fontId="1" fillId="3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2" borderId="0" xfId="0" quotePrefix="1" applyNumberFormat="1" applyFont="1" applyFill="1" applyAlignment="1">
      <alignment horizontal="center" wrapText="1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left" vertical="center"/>
    </xf>
    <xf numFmtId="164" fontId="1" fillId="2" borderId="2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164" fontId="1" fillId="2" borderId="0" xfId="0" applyNumberFormat="1" applyFont="1" applyFill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2" fillId="0" borderId="0" xfId="0" quotePrefix="1" applyNumberFormat="1" applyFont="1" applyAlignment="1">
      <alignment horizontal="center" wrapText="1"/>
    </xf>
    <xf numFmtId="164" fontId="1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66" fontId="1" fillId="2" borderId="0" xfId="5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6" fillId="0" borderId="0" xfId="0" applyFont="1"/>
    <xf numFmtId="165" fontId="6" fillId="0" borderId="0" xfId="2" applyFon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7">
    <cellStyle name="Comma" xfId="2" xr:uid="{E6C61221-3247-46C6-81F6-AE2E438953E9}"/>
    <cellStyle name="Comma 10" xfId="5" xr:uid="{33DCE4C5-52BF-43A5-B94B-B72AAEC7F245}"/>
    <cellStyle name="Normal" xfId="0" builtinId="0"/>
    <cellStyle name="Normal 10" xfId="3" xr:uid="{B27437B0-FF0F-4E92-913E-A98F533812BC}"/>
    <cellStyle name="Percent" xfId="1" xr:uid="{6C0DFEAB-6E5D-4415-ABE0-55A52E8D02F4}"/>
    <cellStyle name="Porcentagem 2 2 3" xfId="6" xr:uid="{B767B03F-23F9-44D4-BA66-98265E4FF3B1}"/>
    <cellStyle name="Vírgula 2 15" xfId="4" xr:uid="{97E80EE9-4B71-44BC-A89E-85EBD13D050B}"/>
  </cellStyles>
  <dxfs count="191"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ill>
        <patternFill>
          <bgColor rgb="FFDEE7F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DEE7F2"/>
      <color rgb="FF404040"/>
      <color rgb="FF06E3FF"/>
      <color rgb="FF0C46E6"/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FC!A1"/><Relationship Id="rId2" Type="http://schemas.openxmlformats.org/officeDocument/2006/relationships/hyperlink" Target="#DRE!A1"/><Relationship Id="rId1" Type="http://schemas.openxmlformats.org/officeDocument/2006/relationships/hyperlink" Target="#BP!A1"/><Relationship Id="rId4" Type="http://schemas.openxmlformats.org/officeDocument/2006/relationships/hyperlink" Target="#EBIT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564356</xdr:colOff>
      <xdr:row>0</xdr:row>
      <xdr:rowOff>76200</xdr:rowOff>
    </xdr:from>
    <xdr:to>
      <xdr:col>9</xdr:col>
      <xdr:colOff>307181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778794" y="76200"/>
          <a:ext cx="399335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2</xdr:col>
      <xdr:colOff>564356</xdr:colOff>
      <xdr:row>2</xdr:row>
      <xdr:rowOff>119062</xdr:rowOff>
    </xdr:from>
    <xdr:to>
      <xdr:col>9</xdr:col>
      <xdr:colOff>545306</xdr:colOff>
      <xdr:row>5</xdr:row>
      <xdr:rowOff>97896</xdr:rowOff>
    </xdr:to>
    <xdr:sp macro="" textlink="">
      <xdr:nvSpPr>
        <xdr:cNvPr id="8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78794" y="500062"/>
          <a:ext cx="4231481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statement of income</a:t>
          </a:r>
        </a:p>
      </xdr:txBody>
    </xdr:sp>
    <xdr:clientData/>
  </xdr:twoCellAnchor>
  <xdr:twoCellAnchor>
    <xdr:from>
      <xdr:col>2</xdr:col>
      <xdr:colOff>540544</xdr:colOff>
      <xdr:row>5</xdr:row>
      <xdr:rowOff>11906</xdr:rowOff>
    </xdr:from>
    <xdr:to>
      <xdr:col>9</xdr:col>
      <xdr:colOff>547688</xdr:colOff>
      <xdr:row>7</xdr:row>
      <xdr:rowOff>181240</xdr:rowOff>
    </xdr:to>
    <xdr:sp macro="" textlink="">
      <xdr:nvSpPr>
        <xdr:cNvPr id="11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754982" y="964406"/>
          <a:ext cx="42576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statement of cash flow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552450</xdr:colOff>
      <xdr:row>7</xdr:row>
      <xdr:rowOff>83344</xdr:rowOff>
    </xdr:from>
    <xdr:to>
      <xdr:col>8</xdr:col>
      <xdr:colOff>238125</xdr:colOff>
      <xdr:row>10</xdr:row>
      <xdr:rowOff>62178</xdr:rowOff>
    </xdr:to>
    <xdr:sp macro="" textlink="">
      <xdr:nvSpPr>
        <xdr:cNvPr id="13" name="CaixaDeTexto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766888" y="1416844"/>
          <a:ext cx="3328987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</a:t>
          </a:r>
        </a:p>
      </xdr:txBody>
    </xdr:sp>
    <xdr:clientData/>
  </xdr:twoCellAnchor>
  <xdr:twoCellAnchor>
    <xdr:from>
      <xdr:col>2</xdr:col>
      <xdr:colOff>414067</xdr:colOff>
      <xdr:row>14</xdr:row>
      <xdr:rowOff>36304</xdr:rowOff>
    </xdr:from>
    <xdr:to>
      <xdr:col>9</xdr:col>
      <xdr:colOff>414068</xdr:colOff>
      <xdr:row>22</xdr:row>
      <xdr:rowOff>140976</xdr:rowOff>
    </xdr:to>
    <xdr:sp macro="" textlink="">
      <xdr:nvSpPr>
        <xdr:cNvPr id="14" name="Caixa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99942" y="2592179"/>
          <a:ext cx="4500564" cy="15651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Cimentos S.A. </a:t>
          </a:r>
        </a:p>
        <a:p>
          <a:pPr algn="r">
            <a:spcAft>
              <a:spcPts val="0"/>
            </a:spcAft>
          </a:pPr>
          <a:endParaRPr lang="pt-BR" sz="1050">
            <a:solidFill>
              <a:srgbClr val="404040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3T23</a:t>
          </a:r>
        </a:p>
        <a:p>
          <a:pPr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Results</a:t>
          </a:r>
          <a:r>
            <a:rPr lang="pt-BR" sz="2800" b="1" baseline="0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 3Q23</a:t>
          </a:r>
          <a:endParaRPr lang="pt-BR" sz="2800">
            <a:solidFill>
              <a:srgbClr val="0C46E6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16384</xdr:col>
      <xdr:colOff>620706</xdr:colOff>
      <xdr:row>34</xdr:row>
      <xdr:rowOff>42870</xdr:rowOff>
    </xdr:from>
    <xdr:to>
      <xdr:col>16384</xdr:col>
      <xdr:colOff>620706</xdr:colOff>
      <xdr:row>1048576</xdr:row>
      <xdr:rowOff>184630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/>
        </xdr:cNvCxnSpPr>
      </xdr:nvCxnSpPr>
      <xdr:spPr>
        <a:xfrm>
          <a:off x="6917989" y="620213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16384</xdr:col>
      <xdr:colOff>414032</xdr:colOff>
      <xdr:row>20</xdr:row>
      <xdr:rowOff>6566</xdr:rowOff>
    </xdr:from>
    <xdr:to>
      <xdr:col>16384</xdr:col>
      <xdr:colOff>414032</xdr:colOff>
      <xdr:row>26</xdr:row>
      <xdr:rowOff>1677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/>
        </xdr:cNvCxnSpPr>
      </xdr:nvCxnSpPr>
      <xdr:spPr>
        <a:xfrm>
          <a:off x="6711315" y="362966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414067</xdr:colOff>
      <xdr:row>15</xdr:row>
      <xdr:rowOff>0</xdr:rowOff>
    </xdr:from>
    <xdr:to>
      <xdr:col>9</xdr:col>
      <xdr:colOff>414067</xdr:colOff>
      <xdr:row>20</xdr:row>
      <xdr:rowOff>17253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081622" y="2717321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49740</xdr:colOff>
      <xdr:row>0</xdr:row>
      <xdr:rowOff>173568</xdr:rowOff>
    </xdr:from>
    <xdr:to>
      <xdr:col>2</xdr:col>
      <xdr:colOff>1878540</xdr:colOff>
      <xdr:row>3</xdr:row>
      <xdr:rowOff>59268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61C24A2-CC50-4D1C-967B-2F9D63C0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157" y="173568"/>
          <a:ext cx="1828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</xdr:colOff>
      <xdr:row>0</xdr:row>
      <xdr:rowOff>148167</xdr:rowOff>
    </xdr:from>
    <xdr:to>
      <xdr:col>2</xdr:col>
      <xdr:colOff>1892300</xdr:colOff>
      <xdr:row>3</xdr:row>
      <xdr:rowOff>33867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11110C4-28B9-403F-AAA7-6E7C04AB9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148167"/>
          <a:ext cx="1828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67235</xdr:colOff>
      <xdr:row>0</xdr:row>
      <xdr:rowOff>156883</xdr:rowOff>
    </xdr:from>
    <xdr:to>
      <xdr:col>2</xdr:col>
      <xdr:colOff>1896035</xdr:colOff>
      <xdr:row>3</xdr:row>
      <xdr:rowOff>42583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2932884-13FD-444C-9EF5-6E57C1FAA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1441" y="156883"/>
          <a:ext cx="1828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123265</xdr:colOff>
      <xdr:row>1</xdr:row>
      <xdr:rowOff>22412</xdr:rowOff>
    </xdr:from>
    <xdr:to>
      <xdr:col>2</xdr:col>
      <xdr:colOff>1952065</xdr:colOff>
      <xdr:row>3</xdr:row>
      <xdr:rowOff>98612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18D8777-26F0-4BF7-9E51-85BAF2158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2" y="212912"/>
          <a:ext cx="18288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L39"/>
  <sheetViews>
    <sheetView showGridLines="0" tabSelected="1" zoomScale="80" zoomScaleNormal="80" workbookViewId="0">
      <selection activeCell="I11" sqref="I11"/>
    </sheetView>
  </sheetViews>
  <sheetFormatPr defaultColWidth="0" defaultRowHeight="15" zeroHeight="1" x14ac:dyDescent="0.25"/>
  <cols>
    <col min="1" max="10" width="9.140625" customWidth="1"/>
    <col min="11" max="12" width="0" hidden="1" customWidth="1"/>
    <col min="1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0" x14ac:dyDescent="0.25"/>
    <row r="18" spans="1:10" x14ac:dyDescent="0.25"/>
    <row r="19" spans="1:10" x14ac:dyDescent="0.25"/>
    <row r="20" spans="1:10" x14ac:dyDescent="0.25"/>
    <row r="21" spans="1:10" x14ac:dyDescent="0.25"/>
    <row r="22" spans="1:10" x14ac:dyDescent="0.25"/>
    <row r="23" spans="1:10" x14ac:dyDescent="0.25"/>
    <row r="24" spans="1:10" x14ac:dyDescent="0.25"/>
    <row r="25" spans="1:10" x14ac:dyDescent="0.25"/>
    <row r="26" spans="1:10" x14ac:dyDescent="0.25"/>
    <row r="27" spans="1:10" x14ac:dyDescent="0.25"/>
    <row r="28" spans="1:10" x14ac:dyDescent="0.25">
      <c r="A28" s="113" t="s">
        <v>47</v>
      </c>
      <c r="B28" s="113"/>
      <c r="C28" s="113"/>
      <c r="D28" s="113"/>
      <c r="E28" s="113"/>
      <c r="F28" s="113"/>
      <c r="G28" s="113"/>
      <c r="H28" s="113"/>
      <c r="I28" s="113"/>
      <c r="J28" s="113"/>
    </row>
    <row r="29" spans="1:10" x14ac:dyDescent="0.25"/>
    <row r="30" spans="1:10" x14ac:dyDescent="0.25"/>
    <row r="31" spans="1:10" x14ac:dyDescent="0.25"/>
    <row r="32" spans="1:10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ht="17.45" customHeight="1" x14ac:dyDescent="0.25"/>
  </sheetData>
  <mergeCells count="1">
    <mergeCell ref="A28:J2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6D43-085D-4286-94F5-66A98A3B189A}">
  <dimension ref="A5:AD109"/>
  <sheetViews>
    <sheetView showGridLines="0" zoomScale="85" zoomScaleNormal="85" workbookViewId="0">
      <pane xSplit="3" ySplit="9" topLeftCell="M91" activePane="bottomRight" state="frozen"/>
      <selection pane="topRight" activeCell="D1" sqref="D1"/>
      <selection pane="bottomLeft" activeCell="A10" sqref="A10"/>
      <selection pane="bottomRight" activeCell="Y98" sqref="Y98"/>
    </sheetView>
  </sheetViews>
  <sheetFormatPr defaultColWidth="8.7109375" defaultRowHeight="15" outlineLevelCol="1" x14ac:dyDescent="0.25"/>
  <cols>
    <col min="1" max="1" width="3.7109375" style="1" customWidth="1"/>
    <col min="2" max="2" width="53.42578125" style="7" hidden="1" customWidth="1" outlineLevel="1"/>
    <col min="3" max="3" width="53.42578125" style="7" customWidth="1" collapsed="1"/>
    <col min="4" max="4" width="1.5703125" style="6" customWidth="1"/>
    <col min="5" max="5" width="12.7109375" style="3" customWidth="1"/>
    <col min="6" max="6" width="1.5703125" style="3" customWidth="1"/>
    <col min="7" max="7" width="12.7109375" style="3" hidden="1" customWidth="1" outlineLevel="1"/>
    <col min="8" max="8" width="1.5703125" style="3" hidden="1" customWidth="1" outlineLevel="1"/>
    <col min="9" max="9" width="12.7109375" style="6" hidden="1" customWidth="1" outlineLevel="1"/>
    <col min="10" max="10" width="1.5703125" style="3" hidden="1" customWidth="1" outlineLevel="1"/>
    <col min="11" max="11" width="12.7109375" style="3" hidden="1" customWidth="1" outlineLevel="1"/>
    <col min="12" max="12" width="1.5703125" style="3" hidden="1" customWidth="1" outlineLevel="1"/>
    <col min="13" max="13" width="12.7109375" style="3" customWidth="1" collapsed="1"/>
    <col min="14" max="14" width="1.5703125" style="3" customWidth="1"/>
    <col min="15" max="15" width="12.7109375" style="3" hidden="1" customWidth="1" outlineLevel="1"/>
    <col min="16" max="16" width="1.5703125" style="3" hidden="1" customWidth="1" outlineLevel="1"/>
    <col min="17" max="17" width="12.7109375" style="3" hidden="1" customWidth="1" outlineLevel="1"/>
    <col min="18" max="18" width="1.5703125" style="3" hidden="1" customWidth="1" outlineLevel="1"/>
    <col min="19" max="19" width="12.7109375" style="3" hidden="1" customWidth="1" outlineLevel="1"/>
    <col min="20" max="20" width="1.5703125" style="3" hidden="1" customWidth="1" outlineLevel="1"/>
    <col min="21" max="21" width="12.7109375" style="3" customWidth="1" collapsed="1"/>
    <col min="22" max="22" width="1.7109375" style="111" customWidth="1"/>
    <col min="23" max="23" width="12.85546875" style="3" bestFit="1" customWidth="1"/>
    <col min="24" max="24" width="1.7109375" style="3" customWidth="1"/>
    <col min="25" max="25" width="13.140625" style="3" bestFit="1" customWidth="1"/>
    <col min="26" max="26" width="1.7109375" style="3" customWidth="1"/>
    <col min="27" max="27" width="12.7109375" style="3" customWidth="1"/>
    <col min="28" max="28" width="1.7109375" style="3" hidden="1" customWidth="1" outlineLevel="1"/>
    <col min="29" max="29" width="12.7109375" style="3" hidden="1" customWidth="1" outlineLevel="1"/>
    <col min="30" max="30" width="4.7109375" style="112" customWidth="1" collapsed="1"/>
    <col min="31" max="31" width="3.5703125" style="111" customWidth="1"/>
    <col min="32" max="16384" width="8.7109375" style="111"/>
  </cols>
  <sheetData>
    <row r="5" spans="1:29" x14ac:dyDescent="0.25">
      <c r="B5" s="2" t="s">
        <v>69</v>
      </c>
      <c r="C5" s="2" t="s">
        <v>269</v>
      </c>
      <c r="D5" s="3"/>
      <c r="I5" s="73"/>
      <c r="M5" s="73"/>
      <c r="Q5" s="73"/>
      <c r="Y5" s="73"/>
    </row>
    <row r="6" spans="1:29" x14ac:dyDescent="0.25">
      <c r="B6" s="2" t="s">
        <v>48</v>
      </c>
      <c r="C6" s="2" t="s">
        <v>287</v>
      </c>
      <c r="D6" s="3"/>
      <c r="I6" s="3"/>
    </row>
    <row r="7" spans="1:29" x14ac:dyDescent="0.25">
      <c r="B7" s="7" t="s">
        <v>70</v>
      </c>
      <c r="C7" s="4" t="s">
        <v>272</v>
      </c>
      <c r="I7" s="3"/>
    </row>
    <row r="8" spans="1:29" ht="15.75" thickBot="1" x14ac:dyDescent="0.3">
      <c r="B8" s="8" t="s">
        <v>49</v>
      </c>
      <c r="C8" s="8"/>
      <c r="D8" s="47"/>
      <c r="E8" s="80">
        <v>2020</v>
      </c>
      <c r="F8" s="81"/>
      <c r="G8" s="114">
        <v>2021</v>
      </c>
      <c r="H8" s="114"/>
      <c r="I8" s="114"/>
      <c r="J8" s="114"/>
      <c r="K8" s="114"/>
      <c r="L8" s="114"/>
      <c r="M8" s="114"/>
      <c r="N8" s="81"/>
      <c r="O8" s="114">
        <v>2022</v>
      </c>
      <c r="P8" s="114"/>
      <c r="Q8" s="114"/>
      <c r="R8" s="114"/>
      <c r="S8" s="114"/>
      <c r="T8" s="114"/>
      <c r="U8" s="114"/>
      <c r="W8" s="114">
        <v>2023</v>
      </c>
      <c r="X8" s="114"/>
      <c r="Y8" s="114"/>
      <c r="Z8" s="114"/>
      <c r="AA8" s="114"/>
      <c r="AB8" s="114"/>
      <c r="AC8" s="114"/>
    </row>
    <row r="9" spans="1:29" ht="15.75" thickBot="1" x14ac:dyDescent="0.3">
      <c r="A9" s="10"/>
      <c r="B9" s="11" t="s">
        <v>0</v>
      </c>
      <c r="C9" s="11" t="s">
        <v>147</v>
      </c>
      <c r="D9" s="47"/>
      <c r="E9" s="70">
        <v>44196</v>
      </c>
      <c r="F9" s="81"/>
      <c r="G9" s="70">
        <v>44286</v>
      </c>
      <c r="H9" s="81"/>
      <c r="I9" s="70">
        <v>44377</v>
      </c>
      <c r="J9" s="81"/>
      <c r="K9" s="109">
        <v>44469</v>
      </c>
      <c r="L9" s="81"/>
      <c r="M9" s="70">
        <v>44561</v>
      </c>
      <c r="N9" s="81"/>
      <c r="O9" s="70">
        <v>44651</v>
      </c>
      <c r="P9" s="81"/>
      <c r="Q9" s="70">
        <v>44742</v>
      </c>
      <c r="R9" s="81"/>
      <c r="S9" s="70">
        <v>44834</v>
      </c>
      <c r="T9" s="81"/>
      <c r="U9" s="70">
        <v>44926</v>
      </c>
      <c r="W9" s="70">
        <v>45016</v>
      </c>
      <c r="X9" s="81"/>
      <c r="Y9" s="70">
        <v>45107</v>
      </c>
      <c r="Z9" s="81"/>
      <c r="AA9" s="70">
        <v>45199</v>
      </c>
      <c r="AB9" s="81"/>
      <c r="AC9" s="70">
        <v>45291</v>
      </c>
    </row>
    <row r="10" spans="1:29" x14ac:dyDescent="0.25">
      <c r="B10" s="12"/>
      <c r="C10" s="12"/>
      <c r="E10" s="74"/>
      <c r="F10" s="10"/>
      <c r="G10" s="15"/>
      <c r="H10" s="15"/>
      <c r="I10" s="68"/>
      <c r="J10" s="15"/>
      <c r="K10" s="15"/>
      <c r="L10" s="15"/>
      <c r="M10" s="15"/>
      <c r="N10" s="10"/>
      <c r="O10" s="15"/>
      <c r="P10" s="15"/>
      <c r="Q10" s="15"/>
      <c r="R10" s="15"/>
      <c r="S10" s="15"/>
      <c r="T10" s="15"/>
      <c r="U10" s="15"/>
      <c r="W10" s="15"/>
      <c r="X10" s="15"/>
      <c r="Y10" s="15"/>
      <c r="Z10" s="15"/>
      <c r="AA10" s="15"/>
      <c r="AB10" s="15"/>
      <c r="AC10" s="15"/>
    </row>
    <row r="11" spans="1:29" x14ac:dyDescent="0.25">
      <c r="B11" s="7" t="s">
        <v>1</v>
      </c>
      <c r="C11" s="7" t="s">
        <v>148</v>
      </c>
      <c r="E11" s="10"/>
      <c r="F11" s="10"/>
      <c r="G11" s="10"/>
      <c r="H11" s="10"/>
      <c r="I11" s="6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W11" s="10"/>
      <c r="X11" s="10"/>
      <c r="Y11" s="10"/>
      <c r="Z11" s="10"/>
      <c r="AA11" s="10"/>
      <c r="AB11" s="10"/>
      <c r="AC11" s="10"/>
    </row>
    <row r="12" spans="1:29" x14ac:dyDescent="0.25">
      <c r="B12" s="16" t="s">
        <v>2</v>
      </c>
      <c r="C12" s="16" t="s">
        <v>149</v>
      </c>
      <c r="E12" s="17">
        <v>3413026</v>
      </c>
      <c r="F12" s="21"/>
      <c r="G12" s="17">
        <v>3177692</v>
      </c>
      <c r="H12" s="18"/>
      <c r="I12" s="14">
        <v>3190912</v>
      </c>
      <c r="J12" s="18"/>
      <c r="K12" s="17">
        <v>4506291</v>
      </c>
      <c r="L12" s="18"/>
      <c r="M12" s="17">
        <v>4450030</v>
      </c>
      <c r="N12" s="21"/>
      <c r="O12" s="17">
        <v>2724139</v>
      </c>
      <c r="P12" s="18"/>
      <c r="Q12" s="17">
        <v>3913186</v>
      </c>
      <c r="R12" s="18"/>
      <c r="S12" s="17">
        <v>4170521</v>
      </c>
      <c r="T12" s="18"/>
      <c r="U12" s="17">
        <v>3943513</v>
      </c>
      <c r="W12" s="17">
        <v>2657863</v>
      </c>
      <c r="X12" s="18"/>
      <c r="Y12" s="17">
        <v>2460324</v>
      </c>
      <c r="Z12" s="18"/>
      <c r="AA12" s="17">
        <v>3875680</v>
      </c>
      <c r="AB12" s="18"/>
      <c r="AC12" s="17"/>
    </row>
    <row r="13" spans="1:29" x14ac:dyDescent="0.25">
      <c r="B13" s="20" t="s">
        <v>3</v>
      </c>
      <c r="C13" s="20" t="s">
        <v>150</v>
      </c>
      <c r="E13" s="3">
        <v>990283</v>
      </c>
      <c r="F13" s="21"/>
      <c r="G13" s="3">
        <v>824427</v>
      </c>
      <c r="H13" s="21"/>
      <c r="I13" s="110">
        <v>957909</v>
      </c>
      <c r="J13" s="21"/>
      <c r="K13" s="3">
        <v>1429300</v>
      </c>
      <c r="L13" s="21"/>
      <c r="M13" s="3">
        <v>946264</v>
      </c>
      <c r="N13" s="21"/>
      <c r="O13" s="3">
        <v>936805</v>
      </c>
      <c r="P13" s="21"/>
      <c r="Q13" s="3">
        <v>865837</v>
      </c>
      <c r="R13" s="21"/>
      <c r="S13" s="3">
        <v>909374</v>
      </c>
      <c r="T13" s="21"/>
      <c r="U13" s="3">
        <v>978316</v>
      </c>
      <c r="W13" s="3">
        <v>930431</v>
      </c>
      <c r="X13" s="21"/>
      <c r="Y13" s="3">
        <v>948562</v>
      </c>
      <c r="Z13" s="21"/>
      <c r="AA13" s="3">
        <v>987241</v>
      </c>
      <c r="AB13" s="21"/>
    </row>
    <row r="14" spans="1:29" x14ac:dyDescent="0.25">
      <c r="B14" s="16" t="s">
        <v>51</v>
      </c>
      <c r="C14" s="16" t="s">
        <v>151</v>
      </c>
      <c r="D14" s="3"/>
      <c r="E14" s="17">
        <v>21053</v>
      </c>
      <c r="F14" s="21"/>
      <c r="G14" s="17">
        <v>3408</v>
      </c>
      <c r="H14" s="18"/>
      <c r="I14" s="14">
        <v>1078</v>
      </c>
      <c r="J14" s="18"/>
      <c r="K14" s="17">
        <v>2628</v>
      </c>
      <c r="L14" s="18"/>
      <c r="M14" s="17">
        <v>4434</v>
      </c>
      <c r="N14" s="21"/>
      <c r="O14" s="17">
        <v>3708</v>
      </c>
      <c r="P14" s="18"/>
      <c r="Q14" s="17">
        <v>1291</v>
      </c>
      <c r="R14" s="18"/>
      <c r="S14" s="17">
        <v>455</v>
      </c>
      <c r="T14" s="18"/>
      <c r="U14" s="17">
        <v>48</v>
      </c>
      <c r="W14" s="17">
        <v>2357</v>
      </c>
      <c r="X14" s="18"/>
      <c r="Y14" s="17">
        <v>31070</v>
      </c>
      <c r="Z14" s="18"/>
      <c r="AA14" s="17">
        <v>12104</v>
      </c>
      <c r="AB14" s="18"/>
      <c r="AC14" s="17"/>
    </row>
    <row r="15" spans="1:29" x14ac:dyDescent="0.25">
      <c r="B15" s="20" t="s">
        <v>5</v>
      </c>
      <c r="C15" s="20" t="s">
        <v>152</v>
      </c>
      <c r="E15" s="3">
        <v>1031396</v>
      </c>
      <c r="F15" s="21"/>
      <c r="G15" s="3">
        <v>1292199</v>
      </c>
      <c r="H15" s="21"/>
      <c r="I15" s="6">
        <v>1712817</v>
      </c>
      <c r="J15" s="21"/>
      <c r="K15" s="3">
        <v>1713726</v>
      </c>
      <c r="L15" s="21"/>
      <c r="M15" s="3">
        <v>1344298</v>
      </c>
      <c r="N15" s="21"/>
      <c r="O15" s="3">
        <v>1480701</v>
      </c>
      <c r="P15" s="21"/>
      <c r="Q15" s="3">
        <v>1983315</v>
      </c>
      <c r="R15" s="21"/>
      <c r="S15" s="3">
        <v>2016548</v>
      </c>
      <c r="T15" s="21"/>
      <c r="U15" s="3">
        <v>1521320</v>
      </c>
      <c r="W15" s="3">
        <v>1952410</v>
      </c>
      <c r="X15" s="21"/>
      <c r="Y15" s="3">
        <v>2002761</v>
      </c>
      <c r="Z15" s="21"/>
      <c r="AA15" s="3">
        <v>2179313</v>
      </c>
      <c r="AB15" s="21"/>
    </row>
    <row r="16" spans="1:29" x14ac:dyDescent="0.25">
      <c r="B16" s="16" t="s">
        <v>6</v>
      </c>
      <c r="C16" s="16" t="s">
        <v>153</v>
      </c>
      <c r="E16" s="17">
        <v>1914812</v>
      </c>
      <c r="F16" s="21"/>
      <c r="G16" s="17">
        <v>2219525</v>
      </c>
      <c r="H16" s="18"/>
      <c r="I16" s="14">
        <v>2275387</v>
      </c>
      <c r="J16" s="18"/>
      <c r="K16" s="17">
        <v>2519752</v>
      </c>
      <c r="L16" s="18"/>
      <c r="M16" s="17">
        <v>2862046</v>
      </c>
      <c r="N16" s="21"/>
      <c r="O16" s="17">
        <v>2893703</v>
      </c>
      <c r="P16" s="18"/>
      <c r="Q16" s="17">
        <v>3155230</v>
      </c>
      <c r="R16" s="18"/>
      <c r="S16" s="17">
        <v>3194919</v>
      </c>
      <c r="T16" s="18"/>
      <c r="U16" s="17">
        <v>3358792</v>
      </c>
      <c r="W16" s="17">
        <v>3624942</v>
      </c>
      <c r="X16" s="18"/>
      <c r="Y16" s="17">
        <v>3408073</v>
      </c>
      <c r="Z16" s="18"/>
      <c r="AA16" s="17">
        <v>3312424</v>
      </c>
      <c r="AB16" s="18"/>
      <c r="AC16" s="17"/>
    </row>
    <row r="17" spans="2:29" x14ac:dyDescent="0.25">
      <c r="B17" s="20" t="s">
        <v>7</v>
      </c>
      <c r="C17" s="20" t="s">
        <v>154</v>
      </c>
      <c r="E17" s="3">
        <v>483826</v>
      </c>
      <c r="F17" s="21"/>
      <c r="G17" s="3">
        <v>426397</v>
      </c>
      <c r="H17" s="21"/>
      <c r="I17" s="6">
        <v>331119</v>
      </c>
      <c r="J17" s="21"/>
      <c r="K17" s="3">
        <v>754762</v>
      </c>
      <c r="L17" s="21"/>
      <c r="M17" s="3">
        <v>682175</v>
      </c>
      <c r="N17" s="21"/>
      <c r="O17" s="3">
        <v>633125</v>
      </c>
      <c r="P17" s="21"/>
      <c r="Q17" s="3">
        <v>508595</v>
      </c>
      <c r="R17" s="21"/>
      <c r="S17" s="3">
        <v>372670</v>
      </c>
      <c r="T17" s="21"/>
      <c r="U17" s="3">
        <v>297755</v>
      </c>
      <c r="W17" s="3">
        <v>203788</v>
      </c>
      <c r="X17" s="21"/>
      <c r="Y17" s="3">
        <v>142007</v>
      </c>
      <c r="Z17" s="21"/>
      <c r="AA17" s="3">
        <v>124768</v>
      </c>
      <c r="AB17" s="21"/>
    </row>
    <row r="18" spans="2:29" x14ac:dyDescent="0.25">
      <c r="B18" s="16" t="s">
        <v>54</v>
      </c>
      <c r="C18" s="16" t="s">
        <v>155</v>
      </c>
      <c r="E18" s="17">
        <v>72775</v>
      </c>
      <c r="F18" s="21"/>
      <c r="G18" s="17">
        <v>69741</v>
      </c>
      <c r="H18" s="18"/>
      <c r="I18" s="14">
        <v>36170</v>
      </c>
      <c r="J18" s="18"/>
      <c r="K18" s="17">
        <v>34454</v>
      </c>
      <c r="L18" s="18"/>
      <c r="M18" s="17">
        <v>356109</v>
      </c>
      <c r="N18" s="21"/>
      <c r="O18" s="17">
        <v>346206</v>
      </c>
      <c r="P18" s="18"/>
      <c r="Q18" s="17">
        <v>405419</v>
      </c>
      <c r="R18" s="18"/>
      <c r="S18" s="17">
        <v>159934</v>
      </c>
      <c r="T18" s="18"/>
      <c r="U18" s="17">
        <v>169969</v>
      </c>
      <c r="W18" s="17">
        <v>176779</v>
      </c>
      <c r="X18" s="18"/>
      <c r="Y18" s="17">
        <v>63532</v>
      </c>
      <c r="Z18" s="18"/>
      <c r="AA18" s="17">
        <v>48209</v>
      </c>
      <c r="AB18" s="18"/>
      <c r="AC18" s="17"/>
    </row>
    <row r="19" spans="2:29" x14ac:dyDescent="0.25">
      <c r="B19" s="20" t="s">
        <v>8</v>
      </c>
      <c r="C19" s="20" t="s">
        <v>156</v>
      </c>
      <c r="E19" s="28">
        <v>192246</v>
      </c>
      <c r="F19" s="21"/>
      <c r="G19" s="28">
        <v>239363</v>
      </c>
      <c r="H19" s="21"/>
      <c r="I19" s="72">
        <v>197427</v>
      </c>
      <c r="J19" s="21"/>
      <c r="K19" s="28">
        <v>232355</v>
      </c>
      <c r="L19" s="21"/>
      <c r="M19" s="28">
        <v>233010</v>
      </c>
      <c r="N19" s="21"/>
      <c r="O19" s="28">
        <v>221091</v>
      </c>
      <c r="P19" s="21"/>
      <c r="Q19" s="28">
        <v>248800</v>
      </c>
      <c r="R19" s="21"/>
      <c r="S19" s="28">
        <v>294663</v>
      </c>
      <c r="T19" s="21"/>
      <c r="U19" s="28">
        <v>266315</v>
      </c>
      <c r="W19" s="28">
        <v>293728</v>
      </c>
      <c r="X19" s="21"/>
      <c r="Y19" s="28">
        <v>267853</v>
      </c>
      <c r="Z19" s="21"/>
      <c r="AA19" s="28">
        <v>213377</v>
      </c>
      <c r="AB19" s="21"/>
      <c r="AC19" s="28"/>
    </row>
    <row r="20" spans="2:29" ht="5.0999999999999996" customHeight="1" x14ac:dyDescent="0.25">
      <c r="B20" s="27"/>
      <c r="C20" s="27"/>
      <c r="E20" s="1"/>
      <c r="F20" s="1"/>
      <c r="G20" s="1"/>
      <c r="H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W20" s="1"/>
      <c r="X20" s="1"/>
      <c r="Y20" s="1"/>
      <c r="Z20" s="1"/>
      <c r="AA20" s="1"/>
      <c r="AB20" s="1"/>
      <c r="AC20" s="1"/>
    </row>
    <row r="21" spans="2:29" x14ac:dyDescent="0.25">
      <c r="B21" s="29"/>
      <c r="C21" s="29"/>
      <c r="E21" s="30">
        <f>SUM(E12:E19)</f>
        <v>8119417</v>
      </c>
      <c r="F21" s="1"/>
      <c r="G21" s="30">
        <f>SUM(G12:G19)</f>
        <v>8252752</v>
      </c>
      <c r="H21" s="13"/>
      <c r="I21" s="30">
        <f>SUM(I12:I19)</f>
        <v>8702819</v>
      </c>
      <c r="J21" s="13"/>
      <c r="K21" s="30">
        <f>SUM(K12:K19)</f>
        <v>11193268</v>
      </c>
      <c r="L21" s="13"/>
      <c r="M21" s="30">
        <f>SUM(M12:M19)</f>
        <v>10878366</v>
      </c>
      <c r="N21" s="1"/>
      <c r="O21" s="30">
        <f>SUM(O12:O19)</f>
        <v>9239478</v>
      </c>
      <c r="P21" s="13"/>
      <c r="Q21" s="30">
        <f>SUM(Q12:Q19)</f>
        <v>11081673</v>
      </c>
      <c r="R21" s="13"/>
      <c r="S21" s="30">
        <f>SUM(S12:S19)</f>
        <v>11119084</v>
      </c>
      <c r="T21" s="13"/>
      <c r="U21" s="30">
        <f>SUM(U12:U19)</f>
        <v>10536028</v>
      </c>
      <c r="W21" s="30">
        <f>SUM(W12:W19)</f>
        <v>9842298</v>
      </c>
      <c r="X21" s="13"/>
      <c r="Y21" s="30">
        <f>SUM(Y12:Y19)</f>
        <v>9324182</v>
      </c>
      <c r="Z21" s="13"/>
      <c r="AA21" s="30">
        <f>SUM(AA12:AA19)</f>
        <v>10753116</v>
      </c>
      <c r="AB21" s="13"/>
      <c r="AC21" s="30">
        <f>SUM(AC12:AC19)</f>
        <v>0</v>
      </c>
    </row>
    <row r="22" spans="2:29" x14ac:dyDescent="0.25">
      <c r="B22" s="4"/>
      <c r="C22" s="4"/>
      <c r="D22" s="3"/>
    </row>
    <row r="23" spans="2:29" x14ac:dyDescent="0.25">
      <c r="B23" s="9"/>
      <c r="C23" s="9"/>
      <c r="E23" s="17"/>
      <c r="G23" s="17"/>
      <c r="H23" s="17"/>
      <c r="I23" s="14"/>
      <c r="J23" s="17"/>
      <c r="K23" s="17"/>
      <c r="L23" s="17"/>
      <c r="M23" s="17"/>
      <c r="O23" s="17"/>
      <c r="P23" s="17"/>
      <c r="Q23" s="17"/>
      <c r="R23" s="17"/>
      <c r="S23" s="17"/>
      <c r="T23" s="17"/>
      <c r="U23" s="17"/>
      <c r="W23" s="17"/>
      <c r="X23" s="17"/>
      <c r="Y23" s="17"/>
      <c r="Z23" s="17"/>
      <c r="AA23" s="17"/>
      <c r="AB23" s="17"/>
      <c r="AC23" s="17"/>
    </row>
    <row r="24" spans="2:29" x14ac:dyDescent="0.25">
      <c r="B24" s="20" t="s">
        <v>9</v>
      </c>
      <c r="C24" s="20" t="s">
        <v>157</v>
      </c>
      <c r="E24" s="28">
        <v>6256</v>
      </c>
      <c r="F24" s="21"/>
      <c r="G24" s="28">
        <v>3086</v>
      </c>
      <c r="H24" s="21"/>
      <c r="I24" s="72">
        <v>3084</v>
      </c>
      <c r="J24" s="21"/>
      <c r="K24" s="28">
        <v>34114</v>
      </c>
      <c r="L24" s="21"/>
      <c r="M24" s="28">
        <v>25154</v>
      </c>
      <c r="N24" s="21"/>
      <c r="O24" s="28">
        <v>25826</v>
      </c>
      <c r="P24" s="21"/>
      <c r="Q24" s="28">
        <v>2116</v>
      </c>
      <c r="R24" s="21"/>
      <c r="S24" s="28">
        <v>2116</v>
      </c>
      <c r="T24" s="21"/>
      <c r="U24" s="28">
        <v>2116</v>
      </c>
      <c r="W24" s="28">
        <v>2116</v>
      </c>
      <c r="X24" s="21"/>
      <c r="Y24" s="28">
        <v>5752</v>
      </c>
      <c r="Z24" s="21"/>
      <c r="AA24" s="28">
        <v>5809</v>
      </c>
      <c r="AB24" s="21"/>
      <c r="AC24" s="28"/>
    </row>
    <row r="25" spans="2:29" x14ac:dyDescent="0.25">
      <c r="B25" s="33"/>
      <c r="C25" s="33"/>
      <c r="D25" s="3"/>
      <c r="E25" s="17"/>
      <c r="F25" s="21"/>
      <c r="G25" s="17"/>
      <c r="H25" s="18"/>
      <c r="I25" s="14"/>
      <c r="J25" s="18"/>
      <c r="K25" s="17"/>
      <c r="L25" s="18"/>
      <c r="M25" s="17"/>
      <c r="N25" s="21"/>
      <c r="O25" s="17"/>
      <c r="P25" s="18"/>
      <c r="Q25" s="17"/>
      <c r="R25" s="18"/>
      <c r="S25" s="17"/>
      <c r="T25" s="18"/>
      <c r="U25" s="17"/>
      <c r="W25" s="17"/>
      <c r="X25" s="18"/>
      <c r="Y25" s="17"/>
      <c r="Z25" s="18"/>
      <c r="AA25" s="17"/>
      <c r="AB25" s="18"/>
      <c r="AC25" s="17"/>
    </row>
    <row r="26" spans="2:29" x14ac:dyDescent="0.25">
      <c r="B26" s="7" t="s">
        <v>57</v>
      </c>
      <c r="C26" s="7" t="s">
        <v>158</v>
      </c>
      <c r="E26" s="35">
        <f>SUM(E21,E24)</f>
        <v>8125673</v>
      </c>
      <c r="F26" s="36"/>
      <c r="G26" s="35">
        <f>SUM(G21,G24)</f>
        <v>8255838</v>
      </c>
      <c r="H26" s="36"/>
      <c r="I26" s="35">
        <f>SUM(I21,I24)</f>
        <v>8705903</v>
      </c>
      <c r="J26" s="36"/>
      <c r="K26" s="35">
        <f>SUM(K21,K24)</f>
        <v>11227382</v>
      </c>
      <c r="L26" s="36"/>
      <c r="M26" s="35">
        <f>SUM(M21,M24)</f>
        <v>10903520</v>
      </c>
      <c r="N26" s="36"/>
      <c r="O26" s="35">
        <f>SUM(O21,O24)</f>
        <v>9265304</v>
      </c>
      <c r="P26" s="36"/>
      <c r="Q26" s="35">
        <f>SUM(Q21,Q24)</f>
        <v>11083789</v>
      </c>
      <c r="R26" s="36"/>
      <c r="S26" s="35">
        <f>SUM(S21,S24)</f>
        <v>11121200</v>
      </c>
      <c r="T26" s="36"/>
      <c r="U26" s="35">
        <f>SUM(U21,U24)</f>
        <v>10538144</v>
      </c>
      <c r="W26" s="35">
        <f>SUM(W21,W24)</f>
        <v>9844414</v>
      </c>
      <c r="X26" s="36"/>
      <c r="Y26" s="35">
        <f>SUM(Y21,Y24)</f>
        <v>9329934</v>
      </c>
      <c r="Z26" s="36"/>
      <c r="AA26" s="35">
        <f>SUM(AA21,AA24)</f>
        <v>10758925</v>
      </c>
      <c r="AB26" s="36"/>
      <c r="AC26" s="35">
        <f>SUM(AC21,AC24)</f>
        <v>0</v>
      </c>
    </row>
    <row r="27" spans="2:29" x14ac:dyDescent="0.25">
      <c r="B27" s="33"/>
      <c r="C27" s="33"/>
      <c r="D27" s="3"/>
      <c r="E27" s="17"/>
      <c r="G27" s="17"/>
      <c r="H27" s="17"/>
      <c r="I27" s="14"/>
      <c r="J27" s="17"/>
      <c r="K27" s="17"/>
      <c r="L27" s="17"/>
      <c r="M27" s="17"/>
      <c r="O27" s="17"/>
      <c r="P27" s="17"/>
      <c r="Q27" s="17"/>
      <c r="R27" s="17"/>
      <c r="S27" s="17"/>
      <c r="T27" s="17"/>
      <c r="U27" s="17"/>
      <c r="W27" s="17"/>
      <c r="X27" s="17"/>
      <c r="Y27" s="17"/>
      <c r="Z27" s="17"/>
      <c r="AA27" s="17"/>
      <c r="AB27" s="17"/>
      <c r="AC27" s="17"/>
    </row>
    <row r="28" spans="2:29" x14ac:dyDescent="0.25">
      <c r="B28" s="7" t="s">
        <v>10</v>
      </c>
      <c r="C28" s="7" t="s">
        <v>159</v>
      </c>
      <c r="E28" s="1"/>
      <c r="F28" s="1"/>
      <c r="G28" s="1"/>
      <c r="H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W28" s="1"/>
      <c r="X28" s="1"/>
      <c r="Y28" s="1"/>
      <c r="Z28" s="1"/>
      <c r="AA28" s="1"/>
      <c r="AB28" s="1"/>
      <c r="AC28" s="1"/>
    </row>
    <row r="29" spans="2:29" x14ac:dyDescent="0.25">
      <c r="B29" s="9" t="s">
        <v>59</v>
      </c>
      <c r="C29" s="9" t="s">
        <v>160</v>
      </c>
      <c r="E29" s="13"/>
      <c r="F29" s="1"/>
      <c r="G29" s="13">
        <v>0</v>
      </c>
      <c r="H29" s="13"/>
      <c r="I29" s="14"/>
      <c r="J29" s="13"/>
      <c r="K29" s="13"/>
      <c r="L29" s="13"/>
      <c r="M29" s="13"/>
      <c r="N29" s="1"/>
      <c r="O29" s="13">
        <v>0</v>
      </c>
      <c r="P29" s="13"/>
      <c r="Q29" s="13"/>
      <c r="R29" s="13"/>
      <c r="S29" s="13"/>
      <c r="T29" s="13"/>
      <c r="U29" s="13"/>
      <c r="W29" s="13">
        <v>0</v>
      </c>
      <c r="X29" s="13"/>
      <c r="Y29" s="13"/>
      <c r="Z29" s="13"/>
      <c r="AA29" s="13"/>
      <c r="AB29" s="13"/>
      <c r="AC29" s="13"/>
    </row>
    <row r="30" spans="2:29" x14ac:dyDescent="0.25">
      <c r="B30" s="20" t="s">
        <v>71</v>
      </c>
      <c r="C30" s="20" t="s">
        <v>150</v>
      </c>
      <c r="E30" s="3">
        <v>20097</v>
      </c>
      <c r="F30" s="21"/>
      <c r="G30" s="3">
        <v>20176</v>
      </c>
      <c r="H30" s="21"/>
      <c r="I30" s="6">
        <v>10147</v>
      </c>
      <c r="J30" s="21"/>
      <c r="L30" s="21"/>
      <c r="M30" s="3">
        <v>0</v>
      </c>
      <c r="N30" s="21"/>
      <c r="P30" s="21"/>
      <c r="R30" s="21"/>
      <c r="T30" s="21"/>
      <c r="X30" s="21"/>
      <c r="Z30" s="21"/>
      <c r="AB30" s="21"/>
    </row>
    <row r="31" spans="2:29" x14ac:dyDescent="0.25">
      <c r="B31" s="16" t="s">
        <v>72</v>
      </c>
      <c r="C31" s="16" t="s">
        <v>151</v>
      </c>
      <c r="E31" s="17">
        <v>966447</v>
      </c>
      <c r="F31" s="21"/>
      <c r="G31" s="17">
        <v>767956</v>
      </c>
      <c r="H31" s="18"/>
      <c r="I31" s="14">
        <v>559658</v>
      </c>
      <c r="J31" s="18"/>
      <c r="K31" s="17">
        <v>961032</v>
      </c>
      <c r="L31" s="18"/>
      <c r="M31" s="17">
        <v>817912</v>
      </c>
      <c r="N31" s="21"/>
      <c r="O31" s="17">
        <v>553794</v>
      </c>
      <c r="P31" s="18"/>
      <c r="Q31" s="17">
        <v>723623</v>
      </c>
      <c r="R31" s="18"/>
      <c r="S31" s="17">
        <v>695628</v>
      </c>
      <c r="T31" s="18"/>
      <c r="U31" s="17">
        <v>708600</v>
      </c>
      <c r="W31" s="17">
        <v>645268</v>
      </c>
      <c r="X31" s="18"/>
      <c r="Y31" s="17">
        <v>451374</v>
      </c>
      <c r="Z31" s="18"/>
      <c r="AA31" s="17">
        <v>569137</v>
      </c>
      <c r="AB31" s="18"/>
      <c r="AC31" s="17"/>
    </row>
    <row r="32" spans="2:29" x14ac:dyDescent="0.25">
      <c r="B32" s="20" t="s">
        <v>73</v>
      </c>
      <c r="C32" s="20" t="s">
        <v>154</v>
      </c>
      <c r="E32" s="3">
        <v>768514</v>
      </c>
      <c r="F32" s="21"/>
      <c r="G32" s="39">
        <v>737942</v>
      </c>
      <c r="H32" s="21"/>
      <c r="I32" s="73">
        <v>1256537</v>
      </c>
      <c r="J32" s="21"/>
      <c r="K32" s="39">
        <v>182231</v>
      </c>
      <c r="L32" s="21"/>
      <c r="M32" s="39">
        <v>179730</v>
      </c>
      <c r="N32" s="21"/>
      <c r="O32" s="39">
        <v>162816</v>
      </c>
      <c r="P32" s="21"/>
      <c r="Q32" s="39">
        <v>177873</v>
      </c>
      <c r="R32" s="21"/>
      <c r="S32" s="39">
        <v>218604</v>
      </c>
      <c r="T32" s="21"/>
      <c r="U32" s="39">
        <v>197816</v>
      </c>
      <c r="W32" s="39">
        <v>191035</v>
      </c>
      <c r="X32" s="21"/>
      <c r="Y32" s="39">
        <v>183899</v>
      </c>
      <c r="Z32" s="21"/>
      <c r="AA32" s="39">
        <v>178691</v>
      </c>
      <c r="AB32" s="21"/>
      <c r="AC32" s="39"/>
    </row>
    <row r="33" spans="2:29" x14ac:dyDescent="0.25">
      <c r="B33" s="16" t="s">
        <v>74</v>
      </c>
      <c r="C33" s="16" t="s">
        <v>155</v>
      </c>
      <c r="E33" s="17">
        <v>642325</v>
      </c>
      <c r="F33" s="21"/>
      <c r="G33" s="17">
        <v>642325</v>
      </c>
      <c r="H33" s="18"/>
      <c r="I33" s="14">
        <v>642325</v>
      </c>
      <c r="J33" s="18"/>
      <c r="K33" s="17">
        <v>642325</v>
      </c>
      <c r="L33" s="18"/>
      <c r="M33" s="17">
        <v>587077</v>
      </c>
      <c r="N33" s="21"/>
      <c r="O33" s="17">
        <v>587077</v>
      </c>
      <c r="P33" s="18"/>
      <c r="Q33" s="17">
        <v>596916</v>
      </c>
      <c r="R33" s="18"/>
      <c r="S33" s="17">
        <v>426175</v>
      </c>
      <c r="T33" s="18"/>
      <c r="U33" s="17">
        <v>410878</v>
      </c>
      <c r="W33" s="17">
        <v>410813</v>
      </c>
      <c r="X33" s="18"/>
      <c r="Y33" s="17">
        <v>507372</v>
      </c>
      <c r="Z33" s="18"/>
      <c r="AA33" s="17">
        <v>502382</v>
      </c>
      <c r="AB33" s="18"/>
      <c r="AC33" s="17"/>
    </row>
    <row r="34" spans="2:29" x14ac:dyDescent="0.25">
      <c r="B34" s="20" t="s">
        <v>75</v>
      </c>
      <c r="C34" s="20" t="s">
        <v>161</v>
      </c>
      <c r="D34" s="3"/>
      <c r="E34" s="3">
        <v>278347</v>
      </c>
      <c r="F34" s="21"/>
      <c r="G34" s="3">
        <v>279123</v>
      </c>
      <c r="H34" s="21"/>
      <c r="I34" s="6">
        <v>886280</v>
      </c>
      <c r="J34" s="21"/>
      <c r="K34" s="3">
        <v>1014072</v>
      </c>
      <c r="L34" s="21"/>
      <c r="M34" s="3">
        <v>912382</v>
      </c>
      <c r="N34" s="21"/>
      <c r="O34" s="3">
        <v>791279</v>
      </c>
      <c r="P34" s="21"/>
      <c r="Q34" s="3">
        <v>721235</v>
      </c>
      <c r="R34" s="21"/>
      <c r="S34" s="3">
        <v>326889</v>
      </c>
      <c r="T34" s="21"/>
      <c r="U34" s="3">
        <v>435884</v>
      </c>
      <c r="W34" s="3">
        <v>441190</v>
      </c>
      <c r="X34" s="21"/>
      <c r="Y34" s="3">
        <v>378408</v>
      </c>
      <c r="Z34" s="21"/>
      <c r="AA34" s="3">
        <v>347515</v>
      </c>
      <c r="AB34" s="21"/>
    </row>
    <row r="35" spans="2:29" x14ac:dyDescent="0.25">
      <c r="B35" s="16" t="s">
        <v>76</v>
      </c>
      <c r="C35" s="16" t="s">
        <v>162</v>
      </c>
      <c r="E35" s="17">
        <v>3748</v>
      </c>
      <c r="F35" s="21"/>
      <c r="G35" s="17">
        <v>7157</v>
      </c>
      <c r="H35" s="18"/>
      <c r="I35" s="14">
        <v>8344</v>
      </c>
      <c r="J35" s="18"/>
      <c r="K35" s="17">
        <v>6042</v>
      </c>
      <c r="L35" s="18"/>
      <c r="M35" s="17">
        <v>3739</v>
      </c>
      <c r="N35" s="21"/>
      <c r="O35" s="17">
        <v>35525</v>
      </c>
      <c r="P35" s="18"/>
      <c r="Q35" s="17">
        <v>37371</v>
      </c>
      <c r="R35" s="18"/>
      <c r="S35" s="17">
        <v>44537</v>
      </c>
      <c r="T35" s="18"/>
      <c r="U35" s="17">
        <v>45699</v>
      </c>
      <c r="W35" s="17">
        <v>41629</v>
      </c>
      <c r="X35" s="18"/>
      <c r="Y35" s="17">
        <v>42675</v>
      </c>
      <c r="Z35" s="18"/>
      <c r="AA35" s="17">
        <v>41610</v>
      </c>
      <c r="AB35" s="18"/>
      <c r="AC35" s="17"/>
    </row>
    <row r="36" spans="2:29" x14ac:dyDescent="0.25">
      <c r="B36" s="20" t="s">
        <v>77</v>
      </c>
      <c r="C36" s="20" t="s">
        <v>163</v>
      </c>
      <c r="D36" s="3"/>
      <c r="E36" s="3">
        <v>132590</v>
      </c>
      <c r="F36" s="21"/>
      <c r="G36" s="3">
        <v>137147</v>
      </c>
      <c r="H36" s="21"/>
      <c r="I36" s="6">
        <v>137145</v>
      </c>
      <c r="J36" s="21"/>
      <c r="K36" s="3">
        <v>142852</v>
      </c>
      <c r="L36" s="21"/>
      <c r="M36" s="3">
        <v>147229</v>
      </c>
      <c r="N36" s="21"/>
      <c r="O36" s="3">
        <v>152010</v>
      </c>
      <c r="P36" s="21"/>
      <c r="Q36" s="3">
        <v>164616</v>
      </c>
      <c r="R36" s="21"/>
      <c r="S36" s="3">
        <v>183414</v>
      </c>
      <c r="T36" s="21"/>
      <c r="U36" s="3">
        <v>215833</v>
      </c>
      <c r="W36" s="3">
        <v>229500</v>
      </c>
      <c r="X36" s="21"/>
      <c r="Y36" s="3">
        <v>225747</v>
      </c>
      <c r="Z36" s="21"/>
      <c r="AA36" s="3">
        <v>232139</v>
      </c>
      <c r="AB36" s="21"/>
    </row>
    <row r="37" spans="2:29" x14ac:dyDescent="0.25">
      <c r="B37" s="16" t="s">
        <v>78</v>
      </c>
      <c r="C37" s="16" t="s">
        <v>164</v>
      </c>
      <c r="D37" s="3"/>
      <c r="E37" s="17">
        <v>148935</v>
      </c>
      <c r="F37" s="21"/>
      <c r="G37" s="17">
        <v>275587</v>
      </c>
      <c r="H37" s="18"/>
      <c r="I37" s="14">
        <v>250552</v>
      </c>
      <c r="J37" s="18"/>
      <c r="K37" s="17">
        <v>462715</v>
      </c>
      <c r="L37" s="18"/>
      <c r="M37" s="17">
        <v>210615</v>
      </c>
      <c r="N37" s="21"/>
      <c r="O37" s="17">
        <v>286966</v>
      </c>
      <c r="P37" s="18"/>
      <c r="Q37" s="17">
        <v>426526</v>
      </c>
      <c r="R37" s="18"/>
      <c r="S37" s="17">
        <v>458527</v>
      </c>
      <c r="T37" s="18"/>
      <c r="U37" s="17">
        <v>217740</v>
      </c>
      <c r="W37" s="17">
        <v>301096</v>
      </c>
      <c r="X37" s="18"/>
      <c r="Y37" s="17">
        <v>450342</v>
      </c>
      <c r="Z37" s="18"/>
      <c r="AA37" s="17">
        <v>449387</v>
      </c>
      <c r="AB37" s="18"/>
      <c r="AC37" s="17"/>
    </row>
    <row r="38" spans="2:29" x14ac:dyDescent="0.25">
      <c r="B38" s="20" t="s">
        <v>79</v>
      </c>
      <c r="C38" s="20" t="s">
        <v>165</v>
      </c>
      <c r="E38" s="3">
        <v>138525</v>
      </c>
      <c r="G38" s="3">
        <v>189124</v>
      </c>
      <c r="I38" s="6">
        <v>127511</v>
      </c>
      <c r="K38" s="3">
        <v>178926</v>
      </c>
      <c r="M38" s="3">
        <v>215244</v>
      </c>
      <c r="O38" s="3">
        <v>183942</v>
      </c>
      <c r="Q38" s="3">
        <v>196234</v>
      </c>
      <c r="S38" s="3">
        <v>187316</v>
      </c>
      <c r="U38" s="3">
        <v>126335</v>
      </c>
      <c r="W38" s="3">
        <v>122698</v>
      </c>
      <c r="Y38" s="3">
        <v>118684</v>
      </c>
      <c r="AA38" s="3">
        <v>117810</v>
      </c>
    </row>
    <row r="39" spans="2:29" x14ac:dyDescent="0.25">
      <c r="B39" s="16" t="s">
        <v>80</v>
      </c>
      <c r="C39" s="16" t="s">
        <v>156</v>
      </c>
      <c r="E39" s="26">
        <v>260953</v>
      </c>
      <c r="F39" s="21"/>
      <c r="G39" s="26">
        <v>265513</v>
      </c>
      <c r="H39" s="18"/>
      <c r="I39" s="71">
        <v>237649</v>
      </c>
      <c r="J39" s="18"/>
      <c r="K39" s="26">
        <v>271710</v>
      </c>
      <c r="L39" s="18"/>
      <c r="M39" s="26">
        <v>264358</v>
      </c>
      <c r="N39" s="21"/>
      <c r="O39" s="26">
        <v>224224</v>
      </c>
      <c r="P39" s="18"/>
      <c r="Q39" s="26">
        <v>281414</v>
      </c>
      <c r="R39" s="18"/>
      <c r="S39" s="26">
        <v>235414</v>
      </c>
      <c r="T39" s="18"/>
      <c r="U39" s="26">
        <v>240161</v>
      </c>
      <c r="W39" s="26">
        <v>248965</v>
      </c>
      <c r="X39" s="18"/>
      <c r="Y39" s="26">
        <v>186624</v>
      </c>
      <c r="Z39" s="18"/>
      <c r="AA39" s="26">
        <v>212224</v>
      </c>
      <c r="AB39" s="18"/>
      <c r="AC39" s="26"/>
    </row>
    <row r="40" spans="2:29" x14ac:dyDescent="0.25">
      <c r="B40" s="27"/>
      <c r="C40" s="2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W40" s="1"/>
      <c r="X40" s="1"/>
      <c r="Y40" s="1"/>
      <c r="Z40" s="1"/>
      <c r="AA40" s="1"/>
      <c r="AB40" s="1"/>
      <c r="AC40" s="1"/>
    </row>
    <row r="41" spans="2:29" x14ac:dyDescent="0.25">
      <c r="B41" s="34"/>
      <c r="C41" s="34"/>
      <c r="E41" s="26">
        <f>SUM(E30:E39)</f>
        <v>3360481</v>
      </c>
      <c r="F41" s="1"/>
      <c r="G41" s="26">
        <f>SUM(G30:G39)</f>
        <v>3322050</v>
      </c>
      <c r="H41" s="13"/>
      <c r="I41" s="26">
        <f>SUM(I30:I39)</f>
        <v>4116148</v>
      </c>
      <c r="J41" s="13"/>
      <c r="K41" s="26">
        <f>SUM(K30:K39)</f>
        <v>3861905</v>
      </c>
      <c r="L41" s="13"/>
      <c r="M41" s="26">
        <f>SUM(M30:M39)</f>
        <v>3338286</v>
      </c>
      <c r="N41" s="1"/>
      <c r="O41" s="26">
        <f>SUM(O30:O39)</f>
        <v>2977633</v>
      </c>
      <c r="P41" s="13"/>
      <c r="Q41" s="26">
        <f>SUM(Q30:Q39)</f>
        <v>3325808</v>
      </c>
      <c r="R41" s="13"/>
      <c r="S41" s="26">
        <f>SUM(S30:S39)</f>
        <v>2776504</v>
      </c>
      <c r="T41" s="13"/>
      <c r="U41" s="26">
        <f>SUM(U30:U39)</f>
        <v>2598946</v>
      </c>
      <c r="W41" s="26">
        <f>SUM(W30:W39)</f>
        <v>2632194</v>
      </c>
      <c r="X41" s="13"/>
      <c r="Y41" s="26">
        <f>SUM(Y30:Y39)</f>
        <v>2545125</v>
      </c>
      <c r="Z41" s="13"/>
      <c r="AA41" s="26">
        <f>SUM(AA30:AA39)</f>
        <v>2650895</v>
      </c>
      <c r="AB41" s="13"/>
      <c r="AC41" s="26">
        <f>SUM(AC30:AC39)</f>
        <v>0</v>
      </c>
    </row>
    <row r="42" spans="2:29" x14ac:dyDescent="0.25">
      <c r="B42" s="27"/>
      <c r="C42" s="27"/>
      <c r="F42" s="1"/>
      <c r="H42" s="1"/>
      <c r="J42" s="1"/>
      <c r="L42" s="1"/>
      <c r="N42" s="1"/>
      <c r="P42" s="1"/>
      <c r="R42" s="1"/>
      <c r="T42" s="1"/>
      <c r="X42" s="1"/>
      <c r="Z42" s="1"/>
      <c r="AB42" s="1"/>
    </row>
    <row r="43" spans="2:29" x14ac:dyDescent="0.25">
      <c r="B43" s="41" t="s">
        <v>62</v>
      </c>
      <c r="C43" s="41" t="s">
        <v>166</v>
      </c>
      <c r="E43" s="13">
        <v>1235947</v>
      </c>
      <c r="F43" s="1"/>
      <c r="G43" s="13">
        <v>1352087</v>
      </c>
      <c r="H43" s="13"/>
      <c r="I43" s="14">
        <v>1248892</v>
      </c>
      <c r="J43" s="13"/>
      <c r="K43" s="13">
        <v>1304160</v>
      </c>
      <c r="L43" s="13"/>
      <c r="M43" s="13">
        <v>1329101</v>
      </c>
      <c r="N43" s="1"/>
      <c r="O43" s="13">
        <v>1207391</v>
      </c>
      <c r="P43" s="13"/>
      <c r="Q43" s="13">
        <v>1343368</v>
      </c>
      <c r="R43" s="13"/>
      <c r="S43" s="13">
        <v>1438566</v>
      </c>
      <c r="T43" s="13"/>
      <c r="U43" s="13">
        <v>1369685</v>
      </c>
      <c r="W43" s="13">
        <v>1385021</v>
      </c>
      <c r="X43" s="13"/>
      <c r="Y43" s="13">
        <v>1362302</v>
      </c>
      <c r="Z43" s="13"/>
      <c r="AA43" s="13">
        <v>1387093</v>
      </c>
      <c r="AB43" s="13"/>
      <c r="AC43" s="13"/>
    </row>
    <row r="44" spans="2:29" x14ac:dyDescent="0.25">
      <c r="B44" s="40" t="s">
        <v>300</v>
      </c>
      <c r="C44" s="40" t="s">
        <v>301</v>
      </c>
      <c r="E44" s="1"/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>
        <v>74867</v>
      </c>
      <c r="W44" s="1">
        <v>74870</v>
      </c>
      <c r="X44" s="1"/>
      <c r="Y44" s="1">
        <v>71321</v>
      </c>
      <c r="Z44" s="1"/>
      <c r="AA44" s="1">
        <v>71828</v>
      </c>
      <c r="AB44" s="1"/>
      <c r="AC44" s="1"/>
    </row>
    <row r="45" spans="2:29" x14ac:dyDescent="0.25">
      <c r="B45" s="41" t="s">
        <v>63</v>
      </c>
      <c r="C45" s="41" t="s">
        <v>167</v>
      </c>
      <c r="D45" s="21"/>
      <c r="E45" s="17">
        <v>14131795</v>
      </c>
      <c r="F45" s="21"/>
      <c r="G45" s="17">
        <v>14520021</v>
      </c>
      <c r="H45" s="18"/>
      <c r="I45" s="14">
        <v>15674197</v>
      </c>
      <c r="J45" s="18"/>
      <c r="K45" s="17">
        <v>17200445</v>
      </c>
      <c r="L45" s="18"/>
      <c r="M45" s="17">
        <v>18267828</v>
      </c>
      <c r="N45" s="21"/>
      <c r="O45" s="17">
        <v>16454317</v>
      </c>
      <c r="P45" s="18"/>
      <c r="Q45" s="17">
        <v>17349940</v>
      </c>
      <c r="R45" s="18"/>
      <c r="S45" s="17">
        <v>17364866</v>
      </c>
      <c r="T45" s="18"/>
      <c r="U45" s="17">
        <v>18122764</v>
      </c>
      <c r="W45" s="17">
        <v>17918064</v>
      </c>
      <c r="X45" s="18"/>
      <c r="Y45" s="17">
        <v>17477017</v>
      </c>
      <c r="Z45" s="18"/>
      <c r="AA45" s="17">
        <v>17944416</v>
      </c>
      <c r="AB45" s="18"/>
      <c r="AC45" s="17"/>
    </row>
    <row r="46" spans="2:29" x14ac:dyDescent="0.25">
      <c r="B46" s="40" t="s">
        <v>64</v>
      </c>
      <c r="C46" s="40" t="s">
        <v>168</v>
      </c>
      <c r="D46" s="21"/>
      <c r="E46" s="3">
        <v>8064152</v>
      </c>
      <c r="F46" s="21"/>
      <c r="G46" s="3">
        <v>8652104</v>
      </c>
      <c r="H46" s="21"/>
      <c r="I46" s="6">
        <v>8009055</v>
      </c>
      <c r="J46" s="21"/>
      <c r="K46" s="3">
        <v>9072887</v>
      </c>
      <c r="L46" s="21"/>
      <c r="M46" s="3">
        <v>9450110</v>
      </c>
      <c r="N46" s="21"/>
      <c r="O46" s="3">
        <v>8182339</v>
      </c>
      <c r="P46" s="21"/>
      <c r="Q46" s="3">
        <v>8580623</v>
      </c>
      <c r="R46" s="21"/>
      <c r="S46" s="3">
        <v>8588676</v>
      </c>
      <c r="T46" s="21"/>
      <c r="U46" s="3">
        <v>8702080</v>
      </c>
      <c r="W46" s="3">
        <v>8547552</v>
      </c>
      <c r="X46" s="21"/>
      <c r="Y46" s="3">
        <v>8139461</v>
      </c>
      <c r="Z46" s="21"/>
      <c r="AA46" s="3">
        <v>8292332</v>
      </c>
      <c r="AB46" s="21"/>
    </row>
    <row r="47" spans="2:29" x14ac:dyDescent="0.25">
      <c r="B47" s="41" t="s">
        <v>65</v>
      </c>
      <c r="C47" s="41" t="s">
        <v>169</v>
      </c>
      <c r="D47" s="21"/>
      <c r="E47" s="26">
        <v>533989</v>
      </c>
      <c r="F47" s="21"/>
      <c r="G47" s="26">
        <v>593394</v>
      </c>
      <c r="H47" s="18"/>
      <c r="I47" s="71">
        <v>1083039</v>
      </c>
      <c r="J47" s="18"/>
      <c r="K47" s="26">
        <v>1378061</v>
      </c>
      <c r="L47" s="18"/>
      <c r="M47" s="26">
        <v>1351592</v>
      </c>
      <c r="N47" s="21"/>
      <c r="O47" s="26">
        <v>1115051</v>
      </c>
      <c r="P47" s="18"/>
      <c r="Q47" s="26">
        <v>1211472</v>
      </c>
      <c r="R47" s="18"/>
      <c r="S47" s="26">
        <v>1176037</v>
      </c>
      <c r="T47" s="18"/>
      <c r="U47" s="26">
        <v>1126723</v>
      </c>
      <c r="W47" s="26">
        <v>1058851</v>
      </c>
      <c r="X47" s="18"/>
      <c r="Y47" s="26">
        <v>974133</v>
      </c>
      <c r="Z47" s="18"/>
      <c r="AA47" s="26">
        <v>1028577</v>
      </c>
      <c r="AB47" s="18"/>
      <c r="AC47" s="26"/>
    </row>
    <row r="48" spans="2:29" x14ac:dyDescent="0.25">
      <c r="B48" s="27"/>
      <c r="C48" s="27"/>
      <c r="E48" s="10"/>
      <c r="F48" s="10"/>
      <c r="G48" s="10"/>
      <c r="H48" s="10"/>
      <c r="I48" s="69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W48" s="10"/>
      <c r="X48" s="10"/>
      <c r="Y48" s="10"/>
      <c r="Z48" s="10"/>
      <c r="AA48" s="10"/>
      <c r="AB48" s="10"/>
      <c r="AC48" s="10"/>
    </row>
    <row r="49" spans="2:29" x14ac:dyDescent="0.25">
      <c r="B49" s="34" t="s">
        <v>66</v>
      </c>
      <c r="C49" s="34" t="s">
        <v>170</v>
      </c>
      <c r="E49" s="26">
        <f>SUM(E41,E43:E47)</f>
        <v>27326364</v>
      </c>
      <c r="F49" s="1"/>
      <c r="G49" s="26">
        <f>SUM(G41,G43:G47)</f>
        <v>28439656</v>
      </c>
      <c r="H49" s="13"/>
      <c r="I49" s="26">
        <f>SUM(I41,I43:I47)</f>
        <v>30131331</v>
      </c>
      <c r="J49" s="13"/>
      <c r="K49" s="26">
        <f>SUM(K41,K43:K47)</f>
        <v>32817458</v>
      </c>
      <c r="L49" s="13"/>
      <c r="M49" s="26">
        <f>SUM(M41,M43:M47)</f>
        <v>33736917</v>
      </c>
      <c r="N49" s="1"/>
      <c r="O49" s="26">
        <f>SUM(O41,O43:O47)</f>
        <v>29936731</v>
      </c>
      <c r="P49" s="13"/>
      <c r="Q49" s="26">
        <f>SUM(Q41,Q43:Q47)</f>
        <v>31811211</v>
      </c>
      <c r="R49" s="13"/>
      <c r="S49" s="26">
        <f>SUM(S41,S43:S47)</f>
        <v>31344649</v>
      </c>
      <c r="T49" s="13"/>
      <c r="U49" s="26">
        <f>SUM(U41,U43:U47)</f>
        <v>31995065</v>
      </c>
      <c r="W49" s="26">
        <f>SUM(W41,W43:W47)</f>
        <v>31616552</v>
      </c>
      <c r="X49" s="13"/>
      <c r="Y49" s="26">
        <f>SUM(Y41,Y43:Y47)</f>
        <v>30569359</v>
      </c>
      <c r="Z49" s="13"/>
      <c r="AA49" s="26">
        <f>SUM(AA41,AA43:AA47)</f>
        <v>31375141</v>
      </c>
      <c r="AB49" s="13"/>
      <c r="AC49" s="26">
        <f>SUM(AC41,AC43:AC47)</f>
        <v>0</v>
      </c>
    </row>
    <row r="50" spans="2:29" x14ac:dyDescent="0.25">
      <c r="B50" s="4"/>
      <c r="C50" s="4"/>
      <c r="D50" s="3"/>
      <c r="E50" s="3">
        <f>SUM(E41,E43:E47)-E49</f>
        <v>0</v>
      </c>
      <c r="G50" s="3">
        <f>SUM(G41,G43:G47)-G49</f>
        <v>0</v>
      </c>
    </row>
    <row r="51" spans="2:29" x14ac:dyDescent="0.25">
      <c r="B51" s="9"/>
      <c r="C51" s="9"/>
      <c r="E51" s="17"/>
      <c r="G51" s="17"/>
      <c r="H51" s="17"/>
      <c r="I51" s="14"/>
      <c r="J51" s="17"/>
      <c r="K51" s="17"/>
      <c r="L51" s="17"/>
      <c r="M51" s="17"/>
      <c r="O51" s="17"/>
      <c r="P51" s="17"/>
      <c r="Q51" s="17"/>
      <c r="R51" s="17"/>
      <c r="S51" s="17"/>
      <c r="T51" s="17"/>
      <c r="U51" s="17"/>
      <c r="W51" s="17"/>
      <c r="X51" s="17"/>
      <c r="Y51" s="17"/>
      <c r="Z51" s="17"/>
      <c r="AA51" s="17"/>
      <c r="AB51" s="17"/>
      <c r="AC51" s="17"/>
    </row>
    <row r="52" spans="2:29" x14ac:dyDescent="0.25">
      <c r="E52" s="45"/>
      <c r="F52" s="1"/>
      <c r="G52" s="1"/>
      <c r="H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W52" s="1"/>
      <c r="X52" s="1"/>
      <c r="Y52" s="1"/>
      <c r="Z52" s="1"/>
      <c r="AA52" s="1"/>
      <c r="AB52" s="1"/>
      <c r="AC52" s="1"/>
    </row>
    <row r="53" spans="2:29" ht="15.75" thickBot="1" x14ac:dyDescent="0.3">
      <c r="B53" s="9" t="s">
        <v>13</v>
      </c>
      <c r="C53" s="9" t="s">
        <v>171</v>
      </c>
      <c r="E53" s="46">
        <f>SUM(E26,E49)</f>
        <v>35452037</v>
      </c>
      <c r="F53" s="1"/>
      <c r="G53" s="46">
        <f>SUM(G26,G49)</f>
        <v>36695494</v>
      </c>
      <c r="H53" s="13"/>
      <c r="I53" s="46">
        <f>SUM(I26,I49)</f>
        <v>38837234</v>
      </c>
      <c r="J53" s="13"/>
      <c r="K53" s="46">
        <f>SUM(K26,K49)</f>
        <v>44044840</v>
      </c>
      <c r="L53" s="13"/>
      <c r="M53" s="46">
        <f>SUM(M26,M49)</f>
        <v>44640437</v>
      </c>
      <c r="N53" s="1"/>
      <c r="O53" s="46">
        <f>SUM(O26,O49)</f>
        <v>39202035</v>
      </c>
      <c r="P53" s="13"/>
      <c r="Q53" s="46">
        <f>SUM(Q26,Q49)</f>
        <v>42895000</v>
      </c>
      <c r="R53" s="13"/>
      <c r="S53" s="46">
        <f>SUM(S26,S49)</f>
        <v>42465849</v>
      </c>
      <c r="T53" s="13"/>
      <c r="U53" s="46">
        <f>SUM(U26,U49)</f>
        <v>42533209</v>
      </c>
      <c r="W53" s="46">
        <f>SUM(W26,W49)</f>
        <v>41460966</v>
      </c>
      <c r="X53" s="13"/>
      <c r="Y53" s="46">
        <f>SUM(Y26,Y49)</f>
        <v>39899293</v>
      </c>
      <c r="Z53" s="13"/>
      <c r="AA53" s="46">
        <f>SUM(AA26,AA49)</f>
        <v>42134066</v>
      </c>
      <c r="AB53" s="13"/>
      <c r="AC53" s="46">
        <f>SUM(AC26,AC49)</f>
        <v>0</v>
      </c>
    </row>
    <row r="54" spans="2:29" ht="15.75" thickTop="1" x14ac:dyDescent="0.25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W54" s="1"/>
      <c r="X54" s="1"/>
      <c r="Y54" s="1"/>
      <c r="Z54" s="1"/>
      <c r="AA54" s="1"/>
      <c r="AB54" s="1"/>
      <c r="AC54" s="1"/>
    </row>
    <row r="55" spans="2:29" ht="15.75" thickBot="1" x14ac:dyDescent="0.3">
      <c r="B55" s="9"/>
      <c r="C55" s="9"/>
      <c r="D55" s="47"/>
      <c r="E55" s="80">
        <v>2020</v>
      </c>
      <c r="F55" s="81"/>
      <c r="G55" s="114">
        <v>2021</v>
      </c>
      <c r="H55" s="114"/>
      <c r="I55" s="114"/>
      <c r="J55" s="114"/>
      <c r="K55" s="114"/>
      <c r="L55" s="114"/>
      <c r="M55" s="114"/>
      <c r="N55" s="81"/>
      <c r="O55" s="114">
        <v>2022</v>
      </c>
      <c r="P55" s="114"/>
      <c r="Q55" s="114"/>
      <c r="R55" s="114"/>
      <c r="S55" s="114"/>
      <c r="T55" s="114"/>
      <c r="U55" s="114"/>
      <c r="W55" s="114">
        <v>2023</v>
      </c>
      <c r="X55" s="114"/>
      <c r="Y55" s="114"/>
      <c r="Z55" s="114"/>
      <c r="AA55" s="114"/>
      <c r="AB55" s="114"/>
      <c r="AC55" s="114"/>
    </row>
    <row r="56" spans="2:29" ht="15.75" thickBot="1" x14ac:dyDescent="0.3">
      <c r="B56" s="11" t="s">
        <v>50</v>
      </c>
      <c r="C56" s="11" t="s">
        <v>172</v>
      </c>
      <c r="D56" s="47"/>
      <c r="E56" s="70">
        <v>44196</v>
      </c>
      <c r="F56" s="81"/>
      <c r="G56" s="70">
        <v>44286</v>
      </c>
      <c r="H56" s="81"/>
      <c r="I56" s="70">
        <v>44377</v>
      </c>
      <c r="J56" s="81"/>
      <c r="K56" s="109">
        <v>44469</v>
      </c>
      <c r="L56" s="81"/>
      <c r="M56" s="70">
        <v>44561</v>
      </c>
      <c r="N56" s="81"/>
      <c r="O56" s="70">
        <v>44651</v>
      </c>
      <c r="P56" s="81"/>
      <c r="Q56" s="70">
        <v>44742</v>
      </c>
      <c r="R56" s="81"/>
      <c r="S56" s="70">
        <v>44834</v>
      </c>
      <c r="T56" s="81"/>
      <c r="U56" s="70">
        <v>44926</v>
      </c>
      <c r="W56" s="70">
        <f>W$9</f>
        <v>45016</v>
      </c>
      <c r="X56" s="81"/>
      <c r="Y56" s="70">
        <f>Y$9</f>
        <v>45107</v>
      </c>
      <c r="Z56" s="81"/>
      <c r="AA56" s="70">
        <f>AA$9</f>
        <v>45199</v>
      </c>
      <c r="AB56" s="81"/>
      <c r="AC56" s="70">
        <f>AC$9</f>
        <v>45291</v>
      </c>
    </row>
    <row r="57" spans="2:29" x14ac:dyDescent="0.25">
      <c r="B57" s="9"/>
      <c r="C57" s="9"/>
      <c r="D57" s="1"/>
      <c r="E57" s="74"/>
      <c r="F57" s="10"/>
      <c r="G57" s="15"/>
      <c r="H57" s="15"/>
      <c r="I57" s="68"/>
      <c r="J57" s="15"/>
      <c r="K57" s="15"/>
      <c r="L57" s="15"/>
      <c r="M57" s="15"/>
      <c r="N57" s="10"/>
      <c r="O57" s="15"/>
      <c r="P57" s="15"/>
      <c r="Q57" s="15"/>
      <c r="R57" s="15"/>
      <c r="S57" s="15"/>
      <c r="T57" s="15"/>
      <c r="U57" s="15"/>
      <c r="W57" s="15"/>
      <c r="X57" s="15"/>
      <c r="Y57" s="15"/>
      <c r="Z57" s="15"/>
      <c r="AA57" s="15"/>
      <c r="AB57" s="15"/>
      <c r="AC57" s="15"/>
    </row>
    <row r="58" spans="2:29" x14ac:dyDescent="0.25">
      <c r="B58" s="7" t="s">
        <v>1</v>
      </c>
      <c r="C58" s="7" t="s">
        <v>173</v>
      </c>
      <c r="D58" s="1"/>
      <c r="E58" s="1"/>
      <c r="F58" s="1"/>
      <c r="G58" s="1"/>
      <c r="H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W58" s="1"/>
      <c r="X58" s="1"/>
      <c r="Y58" s="1"/>
      <c r="Z58" s="1"/>
      <c r="AA58" s="1"/>
      <c r="AB58" s="1"/>
      <c r="AC58" s="1"/>
    </row>
    <row r="59" spans="2:29" x14ac:dyDescent="0.25">
      <c r="B59" s="16" t="s">
        <v>14</v>
      </c>
      <c r="C59" s="16" t="s">
        <v>174</v>
      </c>
      <c r="D59" s="22"/>
      <c r="E59" s="17">
        <v>223247</v>
      </c>
      <c r="F59" s="22"/>
      <c r="G59" s="17">
        <v>289736</v>
      </c>
      <c r="H59" s="19"/>
      <c r="I59" s="14">
        <v>238690</v>
      </c>
      <c r="J59" s="19"/>
      <c r="K59" s="17">
        <v>280312</v>
      </c>
      <c r="L59" s="19"/>
      <c r="M59" s="17">
        <v>262383</v>
      </c>
      <c r="N59" s="22"/>
      <c r="O59" s="17">
        <v>255253</v>
      </c>
      <c r="P59" s="19"/>
      <c r="Q59" s="17">
        <v>246707</v>
      </c>
      <c r="R59" s="19"/>
      <c r="S59" s="17">
        <v>293308</v>
      </c>
      <c r="T59" s="19"/>
      <c r="U59" s="17">
        <v>262348</v>
      </c>
      <c r="W59" s="17">
        <v>299516</v>
      </c>
      <c r="X59" s="19"/>
      <c r="Y59" s="17">
        <v>303795</v>
      </c>
      <c r="Z59" s="19"/>
      <c r="AA59" s="17">
        <v>346162</v>
      </c>
      <c r="AB59" s="19"/>
      <c r="AC59" s="17"/>
    </row>
    <row r="60" spans="2:29" x14ac:dyDescent="0.25">
      <c r="B60" s="20" t="s">
        <v>4</v>
      </c>
      <c r="C60" s="20" t="s">
        <v>151</v>
      </c>
      <c r="D60" s="22"/>
      <c r="E60" s="3">
        <v>36681</v>
      </c>
      <c r="F60" s="22"/>
      <c r="G60" s="3">
        <v>47766</v>
      </c>
      <c r="H60" s="22"/>
      <c r="I60" s="6">
        <v>78456</v>
      </c>
      <c r="J60" s="22"/>
      <c r="K60" s="3">
        <v>146232</v>
      </c>
      <c r="L60" s="22"/>
      <c r="M60" s="3">
        <v>198009</v>
      </c>
      <c r="N60" s="22"/>
      <c r="O60" s="3">
        <v>214583</v>
      </c>
      <c r="P60" s="22"/>
      <c r="Q60" s="3">
        <v>230080</v>
      </c>
      <c r="R60" s="22"/>
      <c r="S60" s="3">
        <v>270794</v>
      </c>
      <c r="T60" s="22"/>
      <c r="U60" s="3">
        <v>271647</v>
      </c>
      <c r="W60" s="3">
        <v>266003</v>
      </c>
      <c r="X60" s="22"/>
      <c r="Y60" s="3">
        <v>259625</v>
      </c>
      <c r="Z60" s="22"/>
      <c r="AA60" s="3">
        <v>269076</v>
      </c>
      <c r="AB60" s="22"/>
    </row>
    <row r="61" spans="2:29" x14ac:dyDescent="0.25">
      <c r="B61" s="16" t="s">
        <v>52</v>
      </c>
      <c r="C61" s="16" t="s">
        <v>175</v>
      </c>
      <c r="D61" s="3"/>
      <c r="E61" s="23">
        <v>105383</v>
      </c>
      <c r="G61" s="17">
        <v>130218</v>
      </c>
      <c r="H61" s="17"/>
      <c r="I61" s="14">
        <v>182449</v>
      </c>
      <c r="J61" s="17"/>
      <c r="K61" s="17">
        <v>217530</v>
      </c>
      <c r="L61" s="17"/>
      <c r="M61" s="17">
        <v>201065</v>
      </c>
      <c r="O61" s="17">
        <v>175493</v>
      </c>
      <c r="P61" s="17"/>
      <c r="Q61" s="17">
        <v>232563</v>
      </c>
      <c r="R61" s="17"/>
      <c r="S61" s="17">
        <v>240101</v>
      </c>
      <c r="T61" s="17"/>
      <c r="U61" s="17">
        <v>165883</v>
      </c>
      <c r="W61" s="17">
        <v>167782</v>
      </c>
      <c r="X61" s="17"/>
      <c r="Y61" s="17">
        <v>148755</v>
      </c>
      <c r="Z61" s="17"/>
      <c r="AA61" s="17">
        <v>158331</v>
      </c>
      <c r="AB61" s="17"/>
      <c r="AC61" s="17"/>
    </row>
    <row r="62" spans="2:29" x14ac:dyDescent="0.25">
      <c r="B62" s="20" t="s">
        <v>15</v>
      </c>
      <c r="C62" s="20" t="s">
        <v>176</v>
      </c>
      <c r="D62" s="3"/>
      <c r="E62" s="3">
        <v>1032027</v>
      </c>
      <c r="G62" s="3">
        <v>1034384</v>
      </c>
      <c r="I62" s="6">
        <v>1018678</v>
      </c>
      <c r="K62" s="3">
        <v>1428320</v>
      </c>
      <c r="M62" s="3">
        <v>1547971</v>
      </c>
      <c r="O62" s="3">
        <v>1435995</v>
      </c>
      <c r="Q62" s="3">
        <v>1494118</v>
      </c>
      <c r="S62" s="3">
        <v>1718311</v>
      </c>
      <c r="U62" s="3">
        <v>1880761</v>
      </c>
      <c r="W62" s="3">
        <v>1875420</v>
      </c>
      <c r="Y62" s="3">
        <v>1466708</v>
      </c>
      <c r="AA62" s="3">
        <v>1467919</v>
      </c>
    </row>
    <row r="63" spans="2:29" x14ac:dyDescent="0.25">
      <c r="B63" s="16" t="s">
        <v>53</v>
      </c>
      <c r="C63" s="16" t="s">
        <v>177</v>
      </c>
      <c r="D63" s="22"/>
      <c r="E63" s="17">
        <v>2670866</v>
      </c>
      <c r="F63" s="22"/>
      <c r="G63" s="17">
        <v>2433740</v>
      </c>
      <c r="H63" s="19"/>
      <c r="I63" s="14">
        <v>2718792</v>
      </c>
      <c r="J63" s="19"/>
      <c r="K63" s="17">
        <v>3108298</v>
      </c>
      <c r="L63" s="19"/>
      <c r="M63" s="17">
        <v>3914301</v>
      </c>
      <c r="N63" s="22"/>
      <c r="O63" s="17">
        <v>3584680</v>
      </c>
      <c r="P63" s="19"/>
      <c r="Q63" s="17">
        <v>4142704</v>
      </c>
      <c r="R63" s="19"/>
      <c r="S63" s="17">
        <v>4231707</v>
      </c>
      <c r="T63" s="19"/>
      <c r="U63" s="17">
        <v>4275707</v>
      </c>
      <c r="W63" s="17">
        <v>3640378</v>
      </c>
      <c r="X63" s="19"/>
      <c r="Y63" s="17">
        <v>3305941</v>
      </c>
      <c r="Z63" s="19"/>
      <c r="AA63" s="17">
        <v>3426235</v>
      </c>
      <c r="AB63" s="19"/>
      <c r="AC63" s="17"/>
    </row>
    <row r="64" spans="2:29" x14ac:dyDescent="0.25">
      <c r="B64" s="20" t="s">
        <v>17</v>
      </c>
      <c r="C64" s="20" t="s">
        <v>178</v>
      </c>
      <c r="D64" s="22"/>
      <c r="E64" s="3">
        <v>548308</v>
      </c>
      <c r="F64" s="22"/>
      <c r="G64" s="3">
        <v>415009</v>
      </c>
      <c r="H64" s="22"/>
      <c r="I64" s="6">
        <v>473178</v>
      </c>
      <c r="J64" s="22"/>
      <c r="K64" s="3">
        <v>615969</v>
      </c>
      <c r="L64" s="22"/>
      <c r="M64" s="3">
        <v>628596</v>
      </c>
      <c r="N64" s="22"/>
      <c r="O64" s="3">
        <v>423258</v>
      </c>
      <c r="P64" s="22"/>
      <c r="Q64" s="3">
        <v>505637</v>
      </c>
      <c r="R64" s="22"/>
      <c r="S64" s="3">
        <v>607628</v>
      </c>
      <c r="T64" s="22"/>
      <c r="U64" s="3">
        <v>598861</v>
      </c>
      <c r="W64" s="3">
        <v>534635</v>
      </c>
      <c r="X64" s="22"/>
      <c r="Y64" s="3">
        <v>567263</v>
      </c>
      <c r="Z64" s="22"/>
      <c r="AA64" s="3">
        <v>703478</v>
      </c>
      <c r="AB64" s="22"/>
    </row>
    <row r="65" spans="2:29" x14ac:dyDescent="0.25">
      <c r="B65" s="16" t="s">
        <v>55</v>
      </c>
      <c r="C65" s="16" t="s">
        <v>179</v>
      </c>
      <c r="D65" s="22"/>
      <c r="E65" s="17">
        <v>50658</v>
      </c>
      <c r="F65" s="22"/>
      <c r="G65" s="17">
        <v>34167</v>
      </c>
      <c r="H65" s="19"/>
      <c r="I65" s="14">
        <v>112114</v>
      </c>
      <c r="J65" s="19"/>
      <c r="K65" s="17">
        <v>168592</v>
      </c>
      <c r="L65" s="19"/>
      <c r="M65" s="17">
        <v>43650</v>
      </c>
      <c r="N65" s="22"/>
      <c r="O65" s="17">
        <v>14110</v>
      </c>
      <c r="P65" s="19"/>
      <c r="Q65" s="17">
        <v>12638</v>
      </c>
      <c r="R65" s="19"/>
      <c r="S65" s="17">
        <v>109185</v>
      </c>
      <c r="T65" s="19"/>
      <c r="U65" s="17">
        <v>32842</v>
      </c>
      <c r="W65" s="17">
        <v>47881</v>
      </c>
      <c r="X65" s="19"/>
      <c r="Y65" s="17">
        <v>60054</v>
      </c>
      <c r="Z65" s="19"/>
      <c r="AA65" s="17">
        <v>108869</v>
      </c>
      <c r="AB65" s="19"/>
      <c r="AC65" s="17"/>
    </row>
    <row r="66" spans="2:29" x14ac:dyDescent="0.25">
      <c r="B66" s="20" t="s">
        <v>18</v>
      </c>
      <c r="C66" s="20" t="s">
        <v>180</v>
      </c>
      <c r="D66" s="22"/>
      <c r="E66" s="3">
        <v>260842</v>
      </c>
      <c r="F66" s="22"/>
      <c r="G66" s="3">
        <v>275431</v>
      </c>
      <c r="H66" s="22"/>
      <c r="I66" s="6">
        <v>298937</v>
      </c>
      <c r="J66" s="22"/>
      <c r="K66" s="3">
        <v>331276</v>
      </c>
      <c r="L66" s="22"/>
      <c r="M66" s="3">
        <v>304959</v>
      </c>
      <c r="N66" s="22"/>
      <c r="O66" s="3">
        <v>299699</v>
      </c>
      <c r="P66" s="22"/>
      <c r="Q66" s="3">
        <v>352569</v>
      </c>
      <c r="R66" s="22"/>
      <c r="S66" s="3">
        <v>378123</v>
      </c>
      <c r="T66" s="22"/>
      <c r="U66" s="3">
        <v>320546</v>
      </c>
      <c r="W66" s="3">
        <v>287444</v>
      </c>
      <c r="X66" s="22"/>
      <c r="Y66" s="3">
        <v>384068</v>
      </c>
      <c r="Z66" s="22"/>
      <c r="AA66" s="3">
        <v>395598</v>
      </c>
      <c r="AB66" s="22"/>
    </row>
    <row r="67" spans="2:29" x14ac:dyDescent="0.25">
      <c r="B67" s="16" t="s">
        <v>19</v>
      </c>
      <c r="C67" s="16" t="s">
        <v>181</v>
      </c>
      <c r="D67" s="48"/>
      <c r="E67" s="17">
        <v>50279</v>
      </c>
      <c r="F67" s="48"/>
      <c r="G67" s="17">
        <v>64555</v>
      </c>
      <c r="H67" s="25"/>
      <c r="I67" s="14">
        <v>75837</v>
      </c>
      <c r="J67" s="25"/>
      <c r="K67" s="17">
        <v>104484</v>
      </c>
      <c r="L67" s="25"/>
      <c r="M67" s="17">
        <v>39722</v>
      </c>
      <c r="N67" s="48"/>
      <c r="O67" s="17">
        <v>40089</v>
      </c>
      <c r="P67" s="25"/>
      <c r="Q67" s="17">
        <v>36555</v>
      </c>
      <c r="R67" s="25"/>
      <c r="S67" s="17">
        <v>46558</v>
      </c>
      <c r="T67" s="25"/>
      <c r="U67" s="17">
        <v>58292</v>
      </c>
      <c r="W67" s="17">
        <v>47395</v>
      </c>
      <c r="X67" s="25"/>
      <c r="Y67" s="17">
        <v>48189</v>
      </c>
      <c r="Z67" s="25"/>
      <c r="AA67" s="17">
        <v>44509</v>
      </c>
      <c r="AB67" s="25"/>
      <c r="AC67" s="17"/>
    </row>
    <row r="68" spans="2:29" x14ac:dyDescent="0.25">
      <c r="B68" s="20" t="s">
        <v>20</v>
      </c>
      <c r="C68" s="20" t="s">
        <v>182</v>
      </c>
      <c r="D68" s="22"/>
      <c r="E68" s="3">
        <v>87305</v>
      </c>
      <c r="F68" s="22"/>
      <c r="G68" s="3">
        <v>87030</v>
      </c>
      <c r="H68" s="22"/>
      <c r="I68" s="6">
        <v>86791</v>
      </c>
      <c r="J68" s="22"/>
      <c r="K68" s="3">
        <v>1738</v>
      </c>
      <c r="L68" s="22"/>
      <c r="M68" s="3">
        <v>847257</v>
      </c>
      <c r="N68" s="22"/>
      <c r="O68" s="3">
        <v>309439</v>
      </c>
      <c r="P68" s="22"/>
      <c r="Q68" s="3">
        <v>309453</v>
      </c>
      <c r="R68" s="22"/>
      <c r="S68" s="3">
        <v>1094</v>
      </c>
      <c r="T68" s="22"/>
      <c r="U68" s="3">
        <v>221185</v>
      </c>
      <c r="W68" s="3">
        <v>1801</v>
      </c>
      <c r="X68" s="22"/>
      <c r="Y68" s="3">
        <v>1658</v>
      </c>
      <c r="Z68" s="22"/>
      <c r="AA68" s="3">
        <v>1661</v>
      </c>
      <c r="AB68" s="22"/>
    </row>
    <row r="69" spans="2:29" x14ac:dyDescent="0.25">
      <c r="B69" s="16" t="s">
        <v>56</v>
      </c>
      <c r="C69" s="16" t="s">
        <v>183</v>
      </c>
      <c r="D69" s="22"/>
      <c r="E69" s="17">
        <v>41034</v>
      </c>
      <c r="F69" s="22"/>
      <c r="G69" s="17">
        <v>45578</v>
      </c>
      <c r="H69" s="19"/>
      <c r="I69" s="14">
        <v>47897</v>
      </c>
      <c r="J69" s="19"/>
      <c r="K69" s="17">
        <v>49100</v>
      </c>
      <c r="L69" s="19"/>
      <c r="M69" s="17">
        <v>50344</v>
      </c>
      <c r="N69" s="22"/>
      <c r="O69" s="17">
        <v>53330</v>
      </c>
      <c r="P69" s="19"/>
      <c r="Q69" s="17">
        <v>54791</v>
      </c>
      <c r="R69" s="19"/>
      <c r="S69" s="17">
        <v>55213</v>
      </c>
      <c r="T69" s="19"/>
      <c r="U69" s="17">
        <v>54932</v>
      </c>
      <c r="W69" s="17">
        <v>54541</v>
      </c>
      <c r="X69" s="19"/>
      <c r="Y69" s="17">
        <v>54544</v>
      </c>
      <c r="Z69" s="19"/>
      <c r="AA69" s="17">
        <v>54150</v>
      </c>
      <c r="AB69" s="19"/>
      <c r="AC69" s="17"/>
    </row>
    <row r="70" spans="2:29" x14ac:dyDescent="0.25">
      <c r="B70" s="20" t="s">
        <v>21</v>
      </c>
      <c r="C70" s="20" t="s">
        <v>184</v>
      </c>
      <c r="D70" s="21"/>
      <c r="E70" s="28">
        <v>287959</v>
      </c>
      <c r="F70" s="21"/>
      <c r="G70" s="28">
        <v>292884</v>
      </c>
      <c r="H70" s="21"/>
      <c r="I70" s="72">
        <v>324691</v>
      </c>
      <c r="J70" s="21"/>
      <c r="K70" s="28">
        <v>358354</v>
      </c>
      <c r="L70" s="21"/>
      <c r="M70" s="28">
        <v>764191</v>
      </c>
      <c r="N70" s="21"/>
      <c r="O70" s="28">
        <v>605260</v>
      </c>
      <c r="P70" s="21"/>
      <c r="Q70" s="28">
        <v>487222</v>
      </c>
      <c r="R70" s="21"/>
      <c r="S70" s="28">
        <v>449405</v>
      </c>
      <c r="T70" s="21"/>
      <c r="U70" s="28">
        <v>507492</v>
      </c>
      <c r="W70" s="28">
        <v>481754</v>
      </c>
      <c r="X70" s="21"/>
      <c r="Y70" s="28">
        <v>238633</v>
      </c>
      <c r="Z70" s="21"/>
      <c r="AA70" s="28">
        <v>301004</v>
      </c>
      <c r="AB70" s="21"/>
      <c r="AC70" s="28"/>
    </row>
    <row r="71" spans="2:29" x14ac:dyDescent="0.25">
      <c r="B71" s="9"/>
      <c r="C71" s="9"/>
      <c r="D71" s="3"/>
      <c r="E71" s="17"/>
      <c r="G71" s="17"/>
      <c r="H71" s="17"/>
      <c r="I71" s="14"/>
      <c r="J71" s="17"/>
      <c r="K71" s="17"/>
      <c r="L71" s="17"/>
      <c r="M71" s="17"/>
      <c r="O71" s="17"/>
      <c r="P71" s="17"/>
      <c r="Q71" s="17"/>
      <c r="R71" s="17"/>
      <c r="S71" s="17"/>
      <c r="T71" s="17"/>
      <c r="U71" s="17"/>
      <c r="W71" s="17"/>
      <c r="X71" s="17"/>
      <c r="Y71" s="17"/>
      <c r="Z71" s="17"/>
      <c r="AA71" s="17"/>
      <c r="AB71" s="17"/>
      <c r="AC71" s="17"/>
    </row>
    <row r="72" spans="2:29" x14ac:dyDescent="0.25">
      <c r="B72" s="31"/>
      <c r="C72" s="31"/>
      <c r="D72" s="1"/>
      <c r="E72" s="32">
        <f>SUM(E59:E70)</f>
        <v>5394589</v>
      </c>
      <c r="F72" s="1"/>
      <c r="G72" s="32">
        <f>SUM(G59:G70)</f>
        <v>5150498</v>
      </c>
      <c r="H72" s="1"/>
      <c r="I72" s="32">
        <f>SUM(I59:I70)</f>
        <v>5656510</v>
      </c>
      <c r="J72" s="1"/>
      <c r="K72" s="32">
        <f>SUM(K59:K70)</f>
        <v>6810205</v>
      </c>
      <c r="L72" s="1"/>
      <c r="M72" s="32">
        <f>SUM(M59:M70)</f>
        <v>8802448</v>
      </c>
      <c r="N72" s="1"/>
      <c r="O72" s="32">
        <f>SUM(O59:O70)</f>
        <v>7411189</v>
      </c>
      <c r="P72" s="1"/>
      <c r="Q72" s="32">
        <f>SUM(Q59:Q70)</f>
        <v>8105037</v>
      </c>
      <c r="R72" s="1"/>
      <c r="S72" s="32">
        <f>SUM(S59:S70)</f>
        <v>8401427</v>
      </c>
      <c r="T72" s="1"/>
      <c r="U72" s="32">
        <f>SUM(U59:U70)</f>
        <v>8650496</v>
      </c>
      <c r="W72" s="32">
        <f>SUM(W59:W70)</f>
        <v>7704550</v>
      </c>
      <c r="X72" s="1"/>
      <c r="Y72" s="32">
        <f>SUM(Y59:Y70)</f>
        <v>6839233</v>
      </c>
      <c r="Z72" s="1"/>
      <c r="AA72" s="32">
        <f>SUM(AA59:AA70)</f>
        <v>7276992</v>
      </c>
      <c r="AB72" s="1"/>
      <c r="AC72" s="32">
        <f>SUM(AC59:AC70)</f>
        <v>0</v>
      </c>
    </row>
    <row r="73" spans="2:29" x14ac:dyDescent="0.25">
      <c r="B73" s="9"/>
      <c r="C73" s="9"/>
      <c r="D73" s="3"/>
      <c r="E73" s="17"/>
      <c r="G73" s="17"/>
      <c r="H73" s="17"/>
      <c r="I73" s="14"/>
      <c r="J73" s="17"/>
      <c r="K73" s="17"/>
      <c r="L73" s="17"/>
      <c r="M73" s="17"/>
      <c r="O73" s="17"/>
      <c r="P73" s="17"/>
      <c r="Q73" s="17"/>
      <c r="R73" s="17"/>
      <c r="S73" s="17"/>
      <c r="T73" s="17"/>
      <c r="U73" s="17"/>
      <c r="W73" s="17"/>
      <c r="X73" s="17"/>
      <c r="Y73" s="17"/>
      <c r="Z73" s="17"/>
      <c r="AA73" s="17"/>
      <c r="AB73" s="17"/>
      <c r="AC73" s="17"/>
    </row>
    <row r="74" spans="2:29" x14ac:dyDescent="0.25">
      <c r="B74" s="31"/>
      <c r="C74" s="31"/>
      <c r="D74" s="3"/>
    </row>
    <row r="75" spans="2:29" x14ac:dyDescent="0.25">
      <c r="B75" s="34" t="s">
        <v>22</v>
      </c>
      <c r="C75" s="34" t="s">
        <v>185</v>
      </c>
      <c r="D75" s="21"/>
      <c r="E75" s="26">
        <v>1676</v>
      </c>
      <c r="F75" s="21"/>
      <c r="G75" s="26">
        <v>1760</v>
      </c>
      <c r="H75" s="18"/>
      <c r="I75" s="71">
        <v>1276</v>
      </c>
      <c r="J75" s="18"/>
      <c r="K75" s="26">
        <v>12394</v>
      </c>
      <c r="L75" s="18"/>
      <c r="M75" s="26">
        <v>12400</v>
      </c>
      <c r="N75" s="21"/>
      <c r="O75" s="26">
        <v>11037</v>
      </c>
      <c r="P75" s="18"/>
      <c r="Q75" s="26">
        <v>0</v>
      </c>
      <c r="R75" s="18"/>
      <c r="S75" s="26">
        <v>0</v>
      </c>
      <c r="T75" s="18"/>
      <c r="U75" s="26"/>
      <c r="W75" s="26"/>
      <c r="X75" s="18"/>
      <c r="Y75" s="26">
        <v>0</v>
      </c>
      <c r="Z75" s="18"/>
      <c r="AA75" s="26">
        <v>0</v>
      </c>
      <c r="AB75" s="18"/>
      <c r="AC75" s="26"/>
    </row>
    <row r="76" spans="2:29" x14ac:dyDescent="0.25">
      <c r="B76" s="27"/>
      <c r="C76" s="27"/>
      <c r="D76" s="21"/>
      <c r="F76" s="21"/>
      <c r="H76" s="21"/>
      <c r="J76" s="21"/>
      <c r="L76" s="21"/>
      <c r="N76" s="21"/>
      <c r="P76" s="21"/>
      <c r="R76" s="21"/>
      <c r="T76" s="21"/>
      <c r="X76" s="21"/>
      <c r="Z76" s="21"/>
      <c r="AB76" s="21"/>
    </row>
    <row r="77" spans="2:29" x14ac:dyDescent="0.25">
      <c r="B77" s="34" t="s">
        <v>58</v>
      </c>
      <c r="C77" s="34" t="s">
        <v>186</v>
      </c>
      <c r="D77" s="36"/>
      <c r="E77" s="38">
        <f>SUM(E72,E75)</f>
        <v>5396265</v>
      </c>
      <c r="F77" s="36"/>
      <c r="G77" s="38">
        <f>SUM(G72,G75)</f>
        <v>5152258</v>
      </c>
      <c r="H77" s="37"/>
      <c r="I77" s="38">
        <f>SUM(I72,I75)</f>
        <v>5657786</v>
      </c>
      <c r="J77" s="37"/>
      <c r="K77" s="38">
        <f>SUM(K72,K75)</f>
        <v>6822599</v>
      </c>
      <c r="L77" s="37"/>
      <c r="M77" s="38">
        <f>SUM(M72,M75)</f>
        <v>8814848</v>
      </c>
      <c r="N77" s="36"/>
      <c r="O77" s="38">
        <f>SUM(O72,O75)</f>
        <v>7422226</v>
      </c>
      <c r="P77" s="37"/>
      <c r="Q77" s="38">
        <f>SUM(Q72,Q75)</f>
        <v>8105037</v>
      </c>
      <c r="R77" s="37"/>
      <c r="S77" s="38">
        <f>SUM(S72,S75)</f>
        <v>8401427</v>
      </c>
      <c r="T77" s="37"/>
      <c r="U77" s="38">
        <f>SUM(U72,U75)</f>
        <v>8650496</v>
      </c>
      <c r="W77" s="38">
        <f>SUM(W72,W75)</f>
        <v>7704550</v>
      </c>
      <c r="X77" s="37"/>
      <c r="Y77" s="38">
        <f>SUM(Y72,Y75)</f>
        <v>6839233</v>
      </c>
      <c r="Z77" s="37"/>
      <c r="AA77" s="38">
        <f>SUM(AA72,AA75)</f>
        <v>7276992</v>
      </c>
      <c r="AB77" s="37"/>
      <c r="AC77" s="38">
        <f>SUM(AC72,AC75)</f>
        <v>0</v>
      </c>
    </row>
    <row r="78" spans="2:29" x14ac:dyDescent="0.25">
      <c r="B78" s="27"/>
      <c r="C78" s="27"/>
      <c r="D78" s="3"/>
    </row>
    <row r="79" spans="2:29" x14ac:dyDescent="0.25">
      <c r="B79" s="9" t="s">
        <v>10</v>
      </c>
      <c r="C79" s="9" t="s">
        <v>187</v>
      </c>
      <c r="D79" s="1"/>
      <c r="E79" s="13"/>
      <c r="F79" s="1"/>
      <c r="G79" s="13"/>
      <c r="H79" s="13"/>
      <c r="I79" s="14"/>
      <c r="J79" s="13"/>
      <c r="K79" s="13"/>
      <c r="L79" s="13"/>
      <c r="M79" s="13"/>
      <c r="N79" s="1"/>
      <c r="O79" s="13"/>
      <c r="P79" s="13"/>
      <c r="Q79" s="13"/>
      <c r="R79" s="13"/>
      <c r="S79" s="13"/>
      <c r="T79" s="13"/>
      <c r="U79" s="13"/>
      <c r="W79" s="13"/>
      <c r="X79" s="13"/>
      <c r="Y79" s="13"/>
      <c r="Z79" s="13"/>
      <c r="AA79" s="13"/>
      <c r="AB79" s="13"/>
      <c r="AC79" s="13"/>
    </row>
    <row r="80" spans="2:29" x14ac:dyDescent="0.25">
      <c r="B80" s="20" t="s">
        <v>81</v>
      </c>
      <c r="C80" s="20" t="s">
        <v>174</v>
      </c>
      <c r="D80" s="22"/>
      <c r="E80" s="3">
        <v>11375659</v>
      </c>
      <c r="F80" s="22"/>
      <c r="G80" s="3">
        <v>12493231</v>
      </c>
      <c r="H80" s="22"/>
      <c r="I80" s="6">
        <v>11505644</v>
      </c>
      <c r="J80" s="22"/>
      <c r="K80" s="3">
        <v>12944347</v>
      </c>
      <c r="L80" s="22"/>
      <c r="M80" s="3">
        <v>12132252</v>
      </c>
      <c r="N80" s="22"/>
      <c r="O80" s="3">
        <v>10814672</v>
      </c>
      <c r="P80" s="22"/>
      <c r="Q80" s="3">
        <v>12111444</v>
      </c>
      <c r="R80" s="22"/>
      <c r="S80" s="3">
        <v>11472668</v>
      </c>
      <c r="T80" s="22"/>
      <c r="U80" s="3">
        <v>10911239</v>
      </c>
      <c r="W80" s="3">
        <v>11375886</v>
      </c>
      <c r="X80" s="22"/>
      <c r="Y80" s="3">
        <v>10883870</v>
      </c>
      <c r="Z80" s="22"/>
      <c r="AA80" s="3">
        <v>11711662</v>
      </c>
      <c r="AB80" s="22"/>
    </row>
    <row r="81" spans="2:29" x14ac:dyDescent="0.25">
      <c r="B81" s="16" t="s">
        <v>51</v>
      </c>
      <c r="C81" s="16" t="s">
        <v>151</v>
      </c>
      <c r="D81" s="22"/>
      <c r="E81" s="17">
        <v>719876</v>
      </c>
      <c r="F81" s="22"/>
      <c r="G81" s="17">
        <v>406990</v>
      </c>
      <c r="H81" s="19"/>
      <c r="I81" s="14">
        <v>338167</v>
      </c>
      <c r="J81" s="19"/>
      <c r="K81" s="17">
        <v>550312</v>
      </c>
      <c r="L81" s="19"/>
      <c r="M81" s="17">
        <v>415229</v>
      </c>
      <c r="N81" s="22"/>
      <c r="O81" s="17">
        <v>391724</v>
      </c>
      <c r="P81" s="19"/>
      <c r="Q81" s="17">
        <v>577311</v>
      </c>
      <c r="R81" s="19"/>
      <c r="S81" s="17">
        <v>617142</v>
      </c>
      <c r="T81" s="19"/>
      <c r="U81" s="17">
        <v>603182</v>
      </c>
      <c r="W81" s="17">
        <v>577774</v>
      </c>
      <c r="X81" s="19"/>
      <c r="Y81" s="17">
        <v>444561</v>
      </c>
      <c r="Z81" s="19"/>
      <c r="AA81" s="17">
        <v>543775</v>
      </c>
      <c r="AB81" s="19"/>
      <c r="AC81" s="17"/>
    </row>
    <row r="82" spans="2:29" x14ac:dyDescent="0.25">
      <c r="B82" s="20" t="s">
        <v>82</v>
      </c>
      <c r="C82" s="20" t="s">
        <v>175</v>
      </c>
      <c r="D82" s="3"/>
      <c r="E82" s="3">
        <v>448810</v>
      </c>
      <c r="G82" s="3">
        <v>485806</v>
      </c>
      <c r="I82" s="6">
        <v>892473</v>
      </c>
      <c r="K82" s="3">
        <v>1258604</v>
      </c>
      <c r="M82" s="3">
        <v>1166820</v>
      </c>
      <c r="O82" s="3">
        <v>981267</v>
      </c>
      <c r="Q82" s="3">
        <v>1053833</v>
      </c>
      <c r="S82" s="3">
        <v>1022378</v>
      </c>
      <c r="U82" s="3">
        <v>1034801</v>
      </c>
      <c r="W82" s="3">
        <v>962184</v>
      </c>
      <c r="Y82" s="3">
        <v>889298</v>
      </c>
      <c r="AA82" s="3">
        <v>926071</v>
      </c>
    </row>
    <row r="83" spans="2:29" x14ac:dyDescent="0.25">
      <c r="B83" s="16" t="s">
        <v>60</v>
      </c>
      <c r="C83" s="16" t="s">
        <v>161</v>
      </c>
      <c r="D83" s="22"/>
      <c r="E83" s="17">
        <v>744792</v>
      </c>
      <c r="F83" s="22"/>
      <c r="G83" s="17">
        <v>791644</v>
      </c>
      <c r="H83" s="19"/>
      <c r="I83" s="14">
        <v>798303</v>
      </c>
      <c r="J83" s="19"/>
      <c r="K83" s="17">
        <v>838530</v>
      </c>
      <c r="L83" s="19"/>
      <c r="M83" s="17">
        <v>1365286</v>
      </c>
      <c r="N83" s="22"/>
      <c r="O83" s="17">
        <v>1179680</v>
      </c>
      <c r="P83" s="19"/>
      <c r="Q83" s="17">
        <v>1252919</v>
      </c>
      <c r="R83" s="19"/>
      <c r="S83" s="17">
        <v>849639</v>
      </c>
      <c r="T83" s="19"/>
      <c r="U83" s="17">
        <v>968280</v>
      </c>
      <c r="W83" s="17">
        <v>978551</v>
      </c>
      <c r="X83" s="19"/>
      <c r="Y83" s="17">
        <v>1100929</v>
      </c>
      <c r="Z83" s="19"/>
      <c r="AA83" s="17">
        <v>1226812</v>
      </c>
      <c r="AB83" s="19"/>
      <c r="AC83" s="17"/>
    </row>
    <row r="84" spans="2:29" x14ac:dyDescent="0.25">
      <c r="B84" s="20" t="s">
        <v>76</v>
      </c>
      <c r="C84" s="20" t="s">
        <v>162</v>
      </c>
      <c r="D84" s="22"/>
      <c r="E84" s="3">
        <v>16881</v>
      </c>
      <c r="F84" s="22"/>
      <c r="G84" s="3">
        <v>15708</v>
      </c>
      <c r="H84" s="22"/>
      <c r="I84" s="6">
        <v>15533</v>
      </c>
      <c r="J84" s="22"/>
      <c r="K84" s="3">
        <v>17794</v>
      </c>
      <c r="L84" s="22"/>
      <c r="M84" s="3">
        <v>17500</v>
      </c>
      <c r="N84" s="22"/>
      <c r="O84" s="3">
        <v>60933</v>
      </c>
      <c r="P84" s="22"/>
      <c r="Q84" s="3">
        <v>45400</v>
      </c>
      <c r="R84" s="22"/>
      <c r="S84" s="3">
        <v>47028</v>
      </c>
      <c r="T84" s="22"/>
      <c r="U84" s="3">
        <v>56905</v>
      </c>
      <c r="W84" s="3">
        <v>34336</v>
      </c>
      <c r="X84" s="22"/>
      <c r="Y84" s="3">
        <v>27133</v>
      </c>
      <c r="Z84" s="22"/>
      <c r="AA84" s="3">
        <v>40970</v>
      </c>
      <c r="AB84" s="22"/>
    </row>
    <row r="85" spans="2:29" x14ac:dyDescent="0.25">
      <c r="B85" s="16" t="s">
        <v>83</v>
      </c>
      <c r="C85" s="16" t="s">
        <v>188</v>
      </c>
      <c r="D85" s="22"/>
      <c r="E85" s="17">
        <v>1169832</v>
      </c>
      <c r="F85" s="22"/>
      <c r="G85" s="17">
        <v>1205092</v>
      </c>
      <c r="H85" s="19"/>
      <c r="I85" s="14">
        <v>1274924</v>
      </c>
      <c r="J85" s="19"/>
      <c r="K85" s="17">
        <v>1299290</v>
      </c>
      <c r="L85" s="19"/>
      <c r="M85" s="17">
        <v>1291827</v>
      </c>
      <c r="N85" s="22"/>
      <c r="O85" s="17">
        <v>1246367</v>
      </c>
      <c r="P85" s="19"/>
      <c r="Q85" s="17">
        <v>1270194</v>
      </c>
      <c r="R85" s="19"/>
      <c r="S85" s="17">
        <v>1257932</v>
      </c>
      <c r="T85" s="19"/>
      <c r="U85" s="17">
        <v>1397535</v>
      </c>
      <c r="W85" s="17">
        <v>1364952</v>
      </c>
      <c r="X85" s="19"/>
      <c r="Y85" s="17">
        <v>1327334</v>
      </c>
      <c r="Z85" s="19"/>
      <c r="AA85" s="17">
        <v>1338120</v>
      </c>
      <c r="AB85" s="19"/>
      <c r="AC85" s="17"/>
    </row>
    <row r="86" spans="2:29" x14ac:dyDescent="0.25">
      <c r="B86" s="20" t="s">
        <v>84</v>
      </c>
      <c r="C86" s="20" t="s">
        <v>183</v>
      </c>
      <c r="D86" s="22"/>
      <c r="E86" s="3">
        <v>584128</v>
      </c>
      <c r="F86" s="22"/>
      <c r="G86" s="3">
        <v>630847</v>
      </c>
      <c r="H86" s="22"/>
      <c r="I86" s="6">
        <v>665739</v>
      </c>
      <c r="J86" s="22"/>
      <c r="K86" s="3">
        <v>660984</v>
      </c>
      <c r="L86" s="22"/>
      <c r="M86" s="3">
        <v>661860</v>
      </c>
      <c r="N86" s="22"/>
      <c r="O86" s="3">
        <v>692393</v>
      </c>
      <c r="P86" s="22"/>
      <c r="Q86" s="3">
        <v>699422</v>
      </c>
      <c r="R86" s="22"/>
      <c r="S86" s="3">
        <v>676350</v>
      </c>
      <c r="T86" s="22"/>
      <c r="U86" s="3">
        <v>656858</v>
      </c>
      <c r="W86" s="3">
        <v>647310</v>
      </c>
      <c r="X86" s="22"/>
      <c r="Y86" s="3">
        <v>602839</v>
      </c>
      <c r="Z86" s="22"/>
      <c r="AA86" s="3">
        <v>588369</v>
      </c>
      <c r="AB86" s="22"/>
    </row>
    <row r="87" spans="2:29" x14ac:dyDescent="0.25">
      <c r="B87" s="16" t="s">
        <v>85</v>
      </c>
      <c r="C87" s="16" t="s">
        <v>189</v>
      </c>
      <c r="D87" s="1"/>
      <c r="E87" s="13">
        <v>364809</v>
      </c>
      <c r="F87" s="1"/>
      <c r="G87" s="13">
        <v>439175</v>
      </c>
      <c r="H87" s="13"/>
      <c r="I87" s="14">
        <v>351833</v>
      </c>
      <c r="J87" s="13"/>
      <c r="K87" s="13">
        <v>425147</v>
      </c>
      <c r="L87" s="13"/>
      <c r="M87" s="13">
        <v>399178</v>
      </c>
      <c r="N87" s="1"/>
      <c r="O87" s="13">
        <v>341598</v>
      </c>
      <c r="P87" s="13"/>
      <c r="Q87" s="13">
        <v>372133</v>
      </c>
      <c r="R87" s="13"/>
      <c r="S87" s="13">
        <v>367873</v>
      </c>
      <c r="T87" s="13"/>
      <c r="U87" s="13">
        <v>275011</v>
      </c>
      <c r="W87" s="13">
        <v>267379</v>
      </c>
      <c r="X87" s="13"/>
      <c r="Y87" s="13">
        <v>259453</v>
      </c>
      <c r="Z87" s="13"/>
      <c r="AA87" s="13">
        <v>264098</v>
      </c>
      <c r="AB87" s="13"/>
      <c r="AC87" s="13"/>
    </row>
    <row r="88" spans="2:29" x14ac:dyDescent="0.25">
      <c r="B88" s="20" t="s">
        <v>78</v>
      </c>
      <c r="C88" s="20" t="s">
        <v>164</v>
      </c>
      <c r="D88" s="3"/>
      <c r="E88" s="3">
        <v>76576</v>
      </c>
      <c r="G88" s="3">
        <v>37030</v>
      </c>
      <c r="I88" s="6">
        <v>58068</v>
      </c>
      <c r="K88" s="3">
        <v>111171</v>
      </c>
      <c r="M88" s="3">
        <v>93866</v>
      </c>
      <c r="O88" s="3">
        <v>70800</v>
      </c>
      <c r="Q88" s="3">
        <v>129619</v>
      </c>
      <c r="S88" s="3">
        <v>132580</v>
      </c>
      <c r="U88" s="3">
        <v>114417</v>
      </c>
      <c r="W88" s="3">
        <v>82146</v>
      </c>
      <c r="Y88" s="3">
        <v>128982</v>
      </c>
      <c r="AA88" s="3">
        <v>133268</v>
      </c>
    </row>
    <row r="89" spans="2:29" x14ac:dyDescent="0.25">
      <c r="B89" s="16" t="s">
        <v>86</v>
      </c>
      <c r="C89" s="16" t="s">
        <v>184</v>
      </c>
      <c r="D89" s="21"/>
      <c r="E89" s="26">
        <v>310103</v>
      </c>
      <c r="F89" s="21"/>
      <c r="G89" s="26">
        <v>261805</v>
      </c>
      <c r="H89" s="18"/>
      <c r="I89" s="71">
        <v>277100</v>
      </c>
      <c r="J89" s="18"/>
      <c r="K89" s="26">
        <v>320635</v>
      </c>
      <c r="L89" s="18"/>
      <c r="M89" s="26">
        <v>385524</v>
      </c>
      <c r="N89" s="21"/>
      <c r="O89" s="26">
        <v>348453</v>
      </c>
      <c r="P89" s="18"/>
      <c r="Q89" s="26">
        <v>358745</v>
      </c>
      <c r="R89" s="18"/>
      <c r="S89" s="26">
        <v>381589</v>
      </c>
      <c r="T89" s="18"/>
      <c r="U89" s="26">
        <v>458910</v>
      </c>
      <c r="W89" s="26">
        <v>434039</v>
      </c>
      <c r="X89" s="18"/>
      <c r="Y89" s="26">
        <v>599501</v>
      </c>
      <c r="Z89" s="18"/>
      <c r="AA89" s="26">
        <v>598661</v>
      </c>
      <c r="AB89" s="18"/>
      <c r="AC89" s="26"/>
    </row>
    <row r="90" spans="2:29" x14ac:dyDescent="0.25">
      <c r="B90" s="20"/>
      <c r="C90" s="20"/>
      <c r="D90" s="1"/>
      <c r="E90" s="1"/>
      <c r="F90" s="1"/>
      <c r="G90" s="1"/>
      <c r="H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W90" s="1"/>
      <c r="X90" s="1"/>
      <c r="Y90" s="1"/>
      <c r="Z90" s="1"/>
      <c r="AA90" s="1"/>
      <c r="AB90" s="1"/>
      <c r="AC90" s="1"/>
    </row>
    <row r="91" spans="2:29" x14ac:dyDescent="0.25">
      <c r="B91" s="16"/>
      <c r="C91" s="16"/>
      <c r="D91" s="1"/>
      <c r="E91" s="26">
        <f>SUM(E80:E89)</f>
        <v>15811466</v>
      </c>
      <c r="F91" s="1"/>
      <c r="G91" s="26">
        <f>SUM(G80:G89)</f>
        <v>16767328</v>
      </c>
      <c r="H91" s="13"/>
      <c r="I91" s="26">
        <f>SUM(I80:I89)</f>
        <v>16177784</v>
      </c>
      <c r="J91" s="13"/>
      <c r="K91" s="26">
        <f>SUM(K80:K89)</f>
        <v>18426814</v>
      </c>
      <c r="L91" s="13"/>
      <c r="M91" s="26">
        <f>SUM(M80:M89)</f>
        <v>17929342</v>
      </c>
      <c r="N91" s="1"/>
      <c r="O91" s="26">
        <f>SUM(O80:O89)</f>
        <v>16127887</v>
      </c>
      <c r="P91" s="13"/>
      <c r="Q91" s="26">
        <f>SUM(Q80:Q89)</f>
        <v>17871020</v>
      </c>
      <c r="R91" s="13"/>
      <c r="S91" s="26">
        <f>SUM(S80:S89)</f>
        <v>16825179</v>
      </c>
      <c r="T91" s="13"/>
      <c r="U91" s="26">
        <f>SUM(U80:U89)</f>
        <v>16477138</v>
      </c>
      <c r="W91" s="26">
        <f>SUM(W80:W89)</f>
        <v>16724557</v>
      </c>
      <c r="X91" s="13"/>
      <c r="Y91" s="26">
        <f>SUM(Y80:Y89)</f>
        <v>16263900</v>
      </c>
      <c r="Z91" s="13"/>
      <c r="AA91" s="26">
        <f>SUM(AA80:AA89)</f>
        <v>17371806</v>
      </c>
      <c r="AB91" s="13"/>
      <c r="AC91" s="26">
        <f>SUM(AC80:AC89)</f>
        <v>0</v>
      </c>
    </row>
    <row r="92" spans="2:29" x14ac:dyDescent="0.25">
      <c r="B92" s="20"/>
      <c r="C92" s="20"/>
      <c r="D92" s="1"/>
      <c r="F92" s="1"/>
      <c r="H92" s="1"/>
      <c r="J92" s="1"/>
      <c r="L92" s="1"/>
      <c r="N92" s="1"/>
      <c r="P92" s="1"/>
      <c r="R92" s="1"/>
      <c r="T92" s="1"/>
      <c r="X92" s="1"/>
      <c r="Z92" s="1"/>
      <c r="AB92" s="1"/>
    </row>
    <row r="93" spans="2:29" x14ac:dyDescent="0.25">
      <c r="B93" s="9" t="s">
        <v>23</v>
      </c>
      <c r="C93" s="9" t="s">
        <v>190</v>
      </c>
      <c r="D93" s="1"/>
      <c r="E93" s="26">
        <f>SUM(E77,E91)</f>
        <v>21207731</v>
      </c>
      <c r="F93" s="1"/>
      <c r="G93" s="26">
        <f>SUM(G77,G91)</f>
        <v>21919586</v>
      </c>
      <c r="H93" s="13"/>
      <c r="I93" s="26">
        <f>SUM(I77,I91)</f>
        <v>21835570</v>
      </c>
      <c r="J93" s="13"/>
      <c r="K93" s="26">
        <f>SUM(K77,K91)</f>
        <v>25249413</v>
      </c>
      <c r="L93" s="13"/>
      <c r="M93" s="26">
        <f>SUM(M77,M91)</f>
        <v>26744190</v>
      </c>
      <c r="N93" s="1"/>
      <c r="O93" s="26">
        <f>SUM(O77,O91)</f>
        <v>23550113</v>
      </c>
      <c r="P93" s="13"/>
      <c r="Q93" s="26">
        <f>SUM(Q77,Q91)</f>
        <v>25976057</v>
      </c>
      <c r="R93" s="13"/>
      <c r="S93" s="26">
        <f>SUM(S77,S91)</f>
        <v>25226606</v>
      </c>
      <c r="T93" s="13"/>
      <c r="U93" s="26">
        <f>SUM(U77,U91)</f>
        <v>25127634</v>
      </c>
      <c r="W93" s="26">
        <f>SUM(W77,W91)</f>
        <v>24429107</v>
      </c>
      <c r="X93" s="13"/>
      <c r="Y93" s="26">
        <f>SUM(Y77,Y91)</f>
        <v>23103133</v>
      </c>
      <c r="Z93" s="13"/>
      <c r="AA93" s="26">
        <f>SUM(AA77,AA91)</f>
        <v>24648798</v>
      </c>
      <c r="AB93" s="13"/>
      <c r="AC93" s="26">
        <f>SUM(AC77,AC91)</f>
        <v>0</v>
      </c>
    </row>
    <row r="94" spans="2:29" x14ac:dyDescent="0.25">
      <c r="B94" s="4"/>
      <c r="C94" s="4"/>
      <c r="D94" s="1"/>
      <c r="E94" s="1"/>
      <c r="F94" s="1"/>
      <c r="G94" s="1"/>
      <c r="H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W94" s="1"/>
      <c r="X94" s="1"/>
      <c r="Y94" s="1"/>
      <c r="Z94" s="1"/>
      <c r="AA94" s="1"/>
      <c r="AB94" s="1"/>
      <c r="AC94" s="1"/>
    </row>
    <row r="95" spans="2:29" x14ac:dyDescent="0.25">
      <c r="B95" s="9" t="s">
        <v>24</v>
      </c>
      <c r="C95" s="9" t="s">
        <v>191</v>
      </c>
      <c r="D95" s="1"/>
      <c r="E95" s="13"/>
      <c r="F95" s="1"/>
      <c r="G95" s="13"/>
      <c r="H95" s="13"/>
      <c r="I95" s="14"/>
      <c r="J95" s="13"/>
      <c r="K95" s="13"/>
      <c r="L95" s="13"/>
      <c r="M95" s="13"/>
      <c r="N95" s="1"/>
      <c r="O95" s="13"/>
      <c r="P95" s="13"/>
      <c r="Q95" s="13"/>
      <c r="R95" s="13"/>
      <c r="S95" s="13"/>
      <c r="T95" s="13"/>
      <c r="U95" s="13"/>
      <c r="W95" s="13"/>
      <c r="X95" s="13"/>
      <c r="Y95" s="13"/>
      <c r="Z95" s="13"/>
      <c r="AA95" s="13"/>
      <c r="AB95" s="13"/>
      <c r="AC95" s="13"/>
    </row>
    <row r="96" spans="2:29" x14ac:dyDescent="0.25">
      <c r="B96" s="20" t="s">
        <v>25</v>
      </c>
      <c r="C96" s="20" t="s">
        <v>192</v>
      </c>
      <c r="D96" s="1"/>
      <c r="E96" s="3">
        <v>7723353</v>
      </c>
      <c r="F96" s="1"/>
      <c r="G96" s="3">
        <v>7723353</v>
      </c>
      <c r="H96" s="1"/>
      <c r="I96" s="6">
        <v>7723353</v>
      </c>
      <c r="J96" s="1"/>
      <c r="K96" s="3">
        <v>7723353</v>
      </c>
      <c r="L96" s="1"/>
      <c r="M96" s="3">
        <v>7708353</v>
      </c>
      <c r="N96" s="1"/>
      <c r="O96" s="3">
        <v>7708353</v>
      </c>
      <c r="P96" s="1"/>
      <c r="Q96" s="3">
        <v>7708353</v>
      </c>
      <c r="R96" s="1"/>
      <c r="S96" s="3">
        <v>7708353</v>
      </c>
      <c r="T96" s="1"/>
      <c r="U96" s="3">
        <v>7708353</v>
      </c>
      <c r="W96" s="3">
        <v>7708353</v>
      </c>
      <c r="X96" s="1"/>
      <c r="Y96" s="3">
        <v>7708353</v>
      </c>
      <c r="Z96" s="1"/>
      <c r="AA96" s="3">
        <v>7708353</v>
      </c>
      <c r="AB96" s="1"/>
    </row>
    <row r="97" spans="2:29" x14ac:dyDescent="0.25">
      <c r="B97" s="16" t="s">
        <v>26</v>
      </c>
      <c r="C97" s="16" t="s">
        <v>193</v>
      </c>
      <c r="D97" s="1"/>
      <c r="E97" s="13">
        <v>3548783</v>
      </c>
      <c r="F97" s="1"/>
      <c r="G97" s="13">
        <v>3212371</v>
      </c>
      <c r="H97" s="13"/>
      <c r="I97" s="14">
        <v>3224571</v>
      </c>
      <c r="J97" s="13"/>
      <c r="K97" s="13">
        <v>2923654</v>
      </c>
      <c r="L97" s="13"/>
      <c r="M97" s="13">
        <v>3389173</v>
      </c>
      <c r="N97" s="1"/>
      <c r="O97" s="13">
        <v>3401890.2916000001</v>
      </c>
      <c r="P97" s="13"/>
      <c r="Q97" s="13">
        <v>3418908</v>
      </c>
      <c r="R97" s="13"/>
      <c r="S97" s="13">
        <v>3215955</v>
      </c>
      <c r="T97" s="13"/>
      <c r="U97" s="13">
        <v>3947562</v>
      </c>
      <c r="W97" s="13">
        <v>3703625</v>
      </c>
      <c r="X97" s="13"/>
      <c r="Y97" s="13">
        <v>3723233</v>
      </c>
      <c r="Z97" s="13"/>
      <c r="AA97" s="13">
        <v>3290721</v>
      </c>
      <c r="AB97" s="13"/>
      <c r="AC97" s="13"/>
    </row>
    <row r="98" spans="2:29" x14ac:dyDescent="0.25">
      <c r="B98" s="20" t="s">
        <v>273</v>
      </c>
      <c r="C98" s="20" t="s">
        <v>280</v>
      </c>
      <c r="D98" s="1"/>
      <c r="E98" s="1"/>
      <c r="F98" s="1"/>
      <c r="G98" s="1">
        <v>175022</v>
      </c>
      <c r="H98" s="1"/>
      <c r="I98" s="6">
        <v>2214263</v>
      </c>
      <c r="J98" s="1"/>
      <c r="K98" s="1">
        <v>1730356</v>
      </c>
      <c r="L98" s="1"/>
      <c r="M98" s="1"/>
      <c r="N98" s="1"/>
      <c r="O98" s="1">
        <v>-281647.2916</v>
      </c>
      <c r="P98" s="1"/>
      <c r="Q98" s="1">
        <v>46643</v>
      </c>
      <c r="R98" s="1"/>
      <c r="S98" s="1">
        <v>536758</v>
      </c>
      <c r="T98" s="1"/>
      <c r="U98" s="1"/>
      <c r="W98" s="1">
        <v>90289</v>
      </c>
      <c r="X98" s="1"/>
      <c r="Y98" s="1">
        <v>480103</v>
      </c>
      <c r="Z98" s="1"/>
      <c r="AA98" s="1">
        <v>1202001</v>
      </c>
      <c r="AB98" s="1"/>
      <c r="AC98" s="1"/>
    </row>
    <row r="99" spans="2:29" x14ac:dyDescent="0.25">
      <c r="B99" s="16" t="s">
        <v>27</v>
      </c>
      <c r="C99" s="16" t="s">
        <v>194</v>
      </c>
      <c r="D99" s="3"/>
      <c r="E99" s="26">
        <v>2246239</v>
      </c>
      <c r="G99" s="26">
        <v>2848304</v>
      </c>
      <c r="H99" s="17"/>
      <c r="I99" s="71">
        <v>1815884</v>
      </c>
      <c r="J99" s="17"/>
      <c r="K99" s="26">
        <v>4140853</v>
      </c>
      <c r="L99" s="17"/>
      <c r="M99" s="26">
        <v>4490978</v>
      </c>
      <c r="O99" s="26">
        <v>2887451</v>
      </c>
      <c r="P99" s="17"/>
      <c r="Q99" s="26">
        <v>3731905</v>
      </c>
      <c r="R99" s="17"/>
      <c r="S99" s="26">
        <v>3703305.3</v>
      </c>
      <c r="T99" s="17"/>
      <c r="U99" s="26">
        <v>3727342</v>
      </c>
      <c r="W99" s="26">
        <v>3572076</v>
      </c>
      <c r="X99" s="17"/>
      <c r="Y99" s="26">
        <v>3043868</v>
      </c>
      <c r="Z99" s="17"/>
      <c r="AA99" s="26">
        <v>3325768</v>
      </c>
      <c r="AB99" s="17"/>
      <c r="AC99" s="26"/>
    </row>
    <row r="100" spans="2:29" x14ac:dyDescent="0.25">
      <c r="B100" s="76"/>
      <c r="C100" s="76"/>
      <c r="D100" s="1"/>
      <c r="E100" s="78"/>
      <c r="F100" s="1"/>
      <c r="G100" s="78"/>
      <c r="H100" s="77"/>
      <c r="I100" s="79"/>
      <c r="J100" s="77"/>
      <c r="K100" s="78"/>
      <c r="L100" s="77"/>
      <c r="M100" s="78"/>
      <c r="N100" s="1"/>
      <c r="O100" s="78"/>
      <c r="P100" s="77"/>
      <c r="Q100" s="78"/>
      <c r="R100" s="77"/>
      <c r="S100" s="78"/>
      <c r="T100" s="77"/>
      <c r="U100" s="78"/>
      <c r="W100" s="78"/>
      <c r="X100" s="77"/>
      <c r="Y100" s="78"/>
      <c r="Z100" s="77"/>
      <c r="AA100" s="78"/>
      <c r="AB100" s="77"/>
      <c r="AC100" s="78"/>
    </row>
    <row r="101" spans="2:29" ht="15" customHeight="1" x14ac:dyDescent="0.25">
      <c r="B101" s="7" t="s">
        <v>28</v>
      </c>
      <c r="C101" s="7" t="s">
        <v>195</v>
      </c>
      <c r="D101" s="36"/>
      <c r="E101" s="28">
        <f>SUM(E96:E99)</f>
        <v>13518375</v>
      </c>
      <c r="F101" s="36"/>
      <c r="G101" s="28">
        <v>13959050</v>
      </c>
      <c r="H101" s="36"/>
      <c r="I101" s="28">
        <f>SUM(I96:I99)</f>
        <v>14978071</v>
      </c>
      <c r="J101" s="36"/>
      <c r="K101" s="28">
        <f>SUM(K96:K99)</f>
        <v>16518216</v>
      </c>
      <c r="L101" s="36"/>
      <c r="M101" s="28">
        <f>SUM(M96:M99)</f>
        <v>15588504</v>
      </c>
      <c r="N101" s="36"/>
      <c r="O101" s="28">
        <v>13716047</v>
      </c>
      <c r="P101" s="36"/>
      <c r="Q101" s="28">
        <f>SUM(Q96:Q99)</f>
        <v>14905809</v>
      </c>
      <c r="R101" s="36"/>
      <c r="S101" s="28">
        <f>SUM(S96:S99)</f>
        <v>15164371.300000001</v>
      </c>
      <c r="T101" s="36"/>
      <c r="U101" s="28">
        <f>SUM(U96:U99)</f>
        <v>15383257</v>
      </c>
      <c r="W101" s="28">
        <v>15074343</v>
      </c>
      <c r="X101" s="36"/>
      <c r="Y101" s="28">
        <f>SUM(Y96:Y99)</f>
        <v>14955557</v>
      </c>
      <c r="Z101" s="36"/>
      <c r="AA101" s="28">
        <f>SUM(AA96:AA99)</f>
        <v>15526843</v>
      </c>
      <c r="AB101" s="36"/>
      <c r="AC101" s="28">
        <f>SUM(AC96:AC99)</f>
        <v>0</v>
      </c>
    </row>
    <row r="102" spans="2:29" x14ac:dyDescent="0.25">
      <c r="B102" s="9"/>
      <c r="C102" s="9"/>
      <c r="D102" s="44"/>
      <c r="E102" s="42"/>
      <c r="F102" s="44"/>
      <c r="G102" s="42">
        <f>SUM(G96:G99)-G101</f>
        <v>0</v>
      </c>
      <c r="H102" s="43"/>
      <c r="I102" s="75"/>
      <c r="J102" s="43"/>
      <c r="K102" s="42"/>
      <c r="L102" s="43"/>
      <c r="M102" s="42"/>
      <c r="N102" s="44"/>
      <c r="O102" s="42">
        <f>SUM(O96:O99)-O101</f>
        <v>0</v>
      </c>
      <c r="P102" s="43"/>
      <c r="Q102" s="42"/>
      <c r="R102" s="43"/>
      <c r="S102" s="42"/>
      <c r="T102" s="43"/>
      <c r="U102" s="42"/>
      <c r="W102" s="42">
        <f>SUM(W96:W99)-W101</f>
        <v>0</v>
      </c>
      <c r="X102" s="43"/>
      <c r="Y102" s="42"/>
      <c r="Z102" s="43"/>
      <c r="AA102" s="42"/>
      <c r="AB102" s="43"/>
      <c r="AC102" s="42"/>
    </row>
    <row r="103" spans="2:29" x14ac:dyDescent="0.25">
      <c r="B103" s="7" t="s">
        <v>29</v>
      </c>
      <c r="C103" s="7" t="s">
        <v>196</v>
      </c>
      <c r="D103" s="1"/>
      <c r="E103" s="28">
        <v>725931</v>
      </c>
      <c r="F103" s="44"/>
      <c r="G103" s="28">
        <v>816858</v>
      </c>
      <c r="H103" s="44"/>
      <c r="I103" s="72">
        <v>2023593</v>
      </c>
      <c r="J103" s="44"/>
      <c r="K103" s="28">
        <v>2277211</v>
      </c>
      <c r="L103" s="44"/>
      <c r="M103" s="28">
        <v>2307743</v>
      </c>
      <c r="N103" s="44"/>
      <c r="O103" s="28">
        <v>1935875</v>
      </c>
      <c r="P103" s="44"/>
      <c r="Q103" s="28">
        <v>2013134</v>
      </c>
      <c r="R103" s="44"/>
      <c r="S103" s="28">
        <v>2074872</v>
      </c>
      <c r="T103" s="44"/>
      <c r="U103" s="28">
        <v>2022318</v>
      </c>
      <c r="W103" s="28">
        <v>1957516</v>
      </c>
      <c r="X103" s="44"/>
      <c r="Y103" s="28">
        <v>1840603</v>
      </c>
      <c r="Z103" s="44"/>
      <c r="AA103" s="28">
        <v>1958425</v>
      </c>
      <c r="AB103" s="44"/>
      <c r="AC103" s="28"/>
    </row>
    <row r="104" spans="2:29" x14ac:dyDescent="0.25">
      <c r="B104" s="9"/>
      <c r="C104" s="9"/>
      <c r="D104" s="44"/>
      <c r="E104" s="42"/>
      <c r="F104" s="44"/>
      <c r="G104" s="42"/>
      <c r="H104" s="43"/>
      <c r="I104" s="75"/>
      <c r="J104" s="43"/>
      <c r="K104" s="42"/>
      <c r="L104" s="43"/>
      <c r="M104" s="42"/>
      <c r="N104" s="44"/>
      <c r="O104" s="42"/>
      <c r="P104" s="43"/>
      <c r="Q104" s="42"/>
      <c r="R104" s="43"/>
      <c r="S104" s="42"/>
      <c r="T104" s="43"/>
      <c r="U104" s="42"/>
      <c r="W104" s="42"/>
      <c r="X104" s="43"/>
      <c r="Y104" s="42"/>
      <c r="Z104" s="43"/>
      <c r="AA104" s="42"/>
      <c r="AB104" s="43"/>
      <c r="AC104" s="42"/>
    </row>
    <row r="105" spans="2:29" x14ac:dyDescent="0.25">
      <c r="B105" s="7" t="s">
        <v>67</v>
      </c>
      <c r="C105" s="7" t="s">
        <v>197</v>
      </c>
      <c r="D105" s="3"/>
      <c r="E105" s="28">
        <f>SUM(E101,E103)</f>
        <v>14244306</v>
      </c>
      <c r="G105" s="28">
        <f>SUM(G101,G103)</f>
        <v>14775908</v>
      </c>
      <c r="I105" s="28">
        <f>SUM(I101,I103)</f>
        <v>17001664</v>
      </c>
      <c r="K105" s="28">
        <f>SUM(K101,K103)</f>
        <v>18795427</v>
      </c>
      <c r="M105" s="28">
        <f>SUM(M101,M103)</f>
        <v>17896247</v>
      </c>
      <c r="O105" s="28">
        <f>SUM(O101,O103)</f>
        <v>15651922</v>
      </c>
      <c r="Q105" s="28">
        <f>SUM(Q101,Q103)</f>
        <v>16918943</v>
      </c>
      <c r="S105" s="28">
        <f>SUM(S101,S103)</f>
        <v>17239243.300000001</v>
      </c>
      <c r="U105" s="28">
        <f>SUM(U101,U103)</f>
        <v>17405575</v>
      </c>
      <c r="W105" s="28">
        <f>SUM(W101,W103)</f>
        <v>17031859</v>
      </c>
      <c r="Y105" s="28">
        <f>SUM(Y101,Y103)</f>
        <v>16796160</v>
      </c>
      <c r="AA105" s="28">
        <f>SUM(AA101,AA103)</f>
        <v>17485268</v>
      </c>
      <c r="AC105" s="28">
        <f>SUM(AC101,AC103)</f>
        <v>0</v>
      </c>
    </row>
    <row r="106" spans="2:29" x14ac:dyDescent="0.25">
      <c r="B106" s="9"/>
      <c r="C106" s="9"/>
      <c r="D106" s="3"/>
      <c r="E106" s="17"/>
      <c r="G106" s="17"/>
      <c r="H106" s="17"/>
      <c r="I106" s="14"/>
      <c r="J106" s="17"/>
      <c r="K106" s="17"/>
      <c r="L106" s="17"/>
      <c r="M106" s="17"/>
      <c r="O106" s="17"/>
      <c r="P106" s="17"/>
      <c r="Q106" s="17"/>
      <c r="R106" s="17"/>
      <c r="S106" s="17"/>
      <c r="T106" s="17"/>
      <c r="U106" s="17"/>
      <c r="W106" s="17"/>
      <c r="X106" s="17"/>
      <c r="Y106" s="17"/>
      <c r="Z106" s="17"/>
      <c r="AA106" s="17"/>
      <c r="AB106" s="17"/>
      <c r="AC106" s="17"/>
    </row>
    <row r="107" spans="2:29" x14ac:dyDescent="0.25">
      <c r="B107" s="4"/>
      <c r="C107" s="4"/>
      <c r="D107" s="3"/>
    </row>
    <row r="108" spans="2:29" ht="15.75" thickBot="1" x14ac:dyDescent="0.3">
      <c r="B108" s="9" t="s">
        <v>68</v>
      </c>
      <c r="C108" s="9" t="s">
        <v>198</v>
      </c>
      <c r="D108" s="1"/>
      <c r="E108" s="46">
        <f>SUM(E93,E105)</f>
        <v>35452037</v>
      </c>
      <c r="F108" s="1"/>
      <c r="G108" s="46">
        <f>SUM(G93,G105)</f>
        <v>36695494</v>
      </c>
      <c r="H108" s="13"/>
      <c r="I108" s="46">
        <f>SUM(I93,I105)</f>
        <v>38837234</v>
      </c>
      <c r="J108" s="13"/>
      <c r="K108" s="46">
        <f>SUM(K93,K105)</f>
        <v>44044840</v>
      </c>
      <c r="L108" s="13"/>
      <c r="M108" s="46">
        <f>SUM(M93,M105)</f>
        <v>44640437</v>
      </c>
      <c r="N108" s="1"/>
      <c r="O108" s="46">
        <f>SUM(O93,O105)</f>
        <v>39202035</v>
      </c>
      <c r="P108" s="13"/>
      <c r="Q108" s="46">
        <f>SUM(Q93,Q105)</f>
        <v>42895000</v>
      </c>
      <c r="R108" s="13"/>
      <c r="S108" s="46">
        <f>SUM(S93,S105)</f>
        <v>42465849.299999997</v>
      </c>
      <c r="T108" s="13"/>
      <c r="U108" s="46">
        <f>SUM(U93,U105)</f>
        <v>42533209</v>
      </c>
      <c r="W108" s="46">
        <f>SUM(W93,W105)</f>
        <v>41460966</v>
      </c>
      <c r="X108" s="13"/>
      <c r="Y108" s="46">
        <f>SUM(Y93,Y105)</f>
        <v>39899293</v>
      </c>
      <c r="Z108" s="13"/>
      <c r="AA108" s="46">
        <f>SUM(AA93,AA105)</f>
        <v>42134066</v>
      </c>
      <c r="AB108" s="13"/>
      <c r="AC108" s="46">
        <f>SUM(AC93,AC105)</f>
        <v>0</v>
      </c>
    </row>
    <row r="109" spans="2:29" ht="15.75" thickTop="1" x14ac:dyDescent="0.25">
      <c r="I109" s="3"/>
    </row>
  </sheetData>
  <dataConsolidate/>
  <mergeCells count="6">
    <mergeCell ref="W8:AC8"/>
    <mergeCell ref="W55:AC55"/>
    <mergeCell ref="G8:M8"/>
    <mergeCell ref="G55:M55"/>
    <mergeCell ref="O8:U8"/>
    <mergeCell ref="O55:U55"/>
  </mergeCells>
  <conditionalFormatting sqref="E12:E19">
    <cfRule type="cellIs" dxfId="190" priority="611" operator="equal">
      <formula>0</formula>
    </cfRule>
  </conditionalFormatting>
  <conditionalFormatting sqref="E24">
    <cfRule type="cellIs" dxfId="189" priority="475" operator="equal">
      <formula>0</formula>
    </cfRule>
  </conditionalFormatting>
  <conditionalFormatting sqref="E30:E37">
    <cfRule type="cellIs" dxfId="188" priority="190" operator="equal">
      <formula>0</formula>
    </cfRule>
  </conditionalFormatting>
  <conditionalFormatting sqref="E39">
    <cfRule type="cellIs" dxfId="187" priority="610" operator="equal">
      <formula>0</formula>
    </cfRule>
  </conditionalFormatting>
  <conditionalFormatting sqref="E41:E42">
    <cfRule type="cellIs" dxfId="186" priority="658" operator="equal">
      <formula>0</formula>
    </cfRule>
  </conditionalFormatting>
  <conditionalFormatting sqref="E45:E47">
    <cfRule type="cellIs" dxfId="185" priority="670" operator="equal">
      <formula>0</formula>
    </cfRule>
  </conditionalFormatting>
  <conditionalFormatting sqref="E49">
    <cfRule type="cellIs" dxfId="184" priority="181" operator="equal">
      <formula>0</formula>
    </cfRule>
  </conditionalFormatting>
  <conditionalFormatting sqref="E59:E60 G59:G60 I59:I60 K59:K60 M59:M60 G80:G81 I80:I81 K80:K81 M80:M81">
    <cfRule type="cellIs" dxfId="183" priority="805" operator="equal">
      <formula>0</formula>
    </cfRule>
  </conditionalFormatting>
  <conditionalFormatting sqref="E63:E70">
    <cfRule type="cellIs" dxfId="182" priority="623" operator="equal">
      <formula>0</formula>
    </cfRule>
  </conditionalFormatting>
  <conditionalFormatting sqref="E75">
    <cfRule type="cellIs" dxfId="181" priority="682" operator="equal">
      <formula>0</formula>
    </cfRule>
  </conditionalFormatting>
  <conditionalFormatting sqref="E80:E81">
    <cfRule type="cellIs" dxfId="180" priority="730" operator="equal">
      <formula>0</formula>
    </cfRule>
  </conditionalFormatting>
  <conditionalFormatting sqref="E83:E86">
    <cfRule type="cellIs" dxfId="179" priority="724" operator="equal">
      <formula>0</formula>
    </cfRule>
  </conditionalFormatting>
  <conditionalFormatting sqref="E89:E93">
    <cfRule type="cellIs" dxfId="178" priority="228" operator="equal">
      <formula>0</formula>
    </cfRule>
  </conditionalFormatting>
  <conditionalFormatting sqref="E96">
    <cfRule type="cellIs" dxfId="177" priority="664" operator="equal">
      <formula>0</formula>
    </cfRule>
  </conditionalFormatting>
  <conditionalFormatting sqref="E100:E105">
    <cfRule type="cellIs" dxfId="176" priority="214" operator="equal">
      <formula>0</formula>
    </cfRule>
  </conditionalFormatting>
  <conditionalFormatting sqref="G12:G19">
    <cfRule type="cellIs" dxfId="175" priority="477" operator="equal">
      <formula>0</formula>
    </cfRule>
  </conditionalFormatting>
  <conditionalFormatting sqref="G24">
    <cfRule type="cellIs" dxfId="174" priority="480" operator="equal">
      <formula>0</formula>
    </cfRule>
  </conditionalFormatting>
  <conditionalFormatting sqref="G30:G37">
    <cfRule type="cellIs" dxfId="173" priority="186" operator="equal">
      <formula>0</formula>
    </cfRule>
  </conditionalFormatting>
  <conditionalFormatting sqref="G39">
    <cfRule type="cellIs" dxfId="172" priority="510" operator="equal">
      <formula>0</formula>
    </cfRule>
  </conditionalFormatting>
  <conditionalFormatting sqref="G41:G42">
    <cfRule type="cellIs" dxfId="171" priority="265" operator="equal">
      <formula>0</formula>
    </cfRule>
  </conditionalFormatting>
  <conditionalFormatting sqref="G45:G47">
    <cfRule type="cellIs" dxfId="170" priority="495" operator="equal">
      <formula>0</formula>
    </cfRule>
  </conditionalFormatting>
  <conditionalFormatting sqref="G49">
    <cfRule type="cellIs" dxfId="169" priority="180" operator="equal">
      <formula>0</formula>
    </cfRule>
  </conditionalFormatting>
  <conditionalFormatting sqref="G63:G70">
    <cfRule type="cellIs" dxfId="168" priority="507" operator="equal">
      <formula>0</formula>
    </cfRule>
  </conditionalFormatting>
  <conditionalFormatting sqref="G75">
    <cfRule type="cellIs" dxfId="167" priority="498" operator="equal">
      <formula>0</formula>
    </cfRule>
  </conditionalFormatting>
  <conditionalFormatting sqref="G83:G86">
    <cfRule type="cellIs" dxfId="166" priority="511" operator="equal">
      <formula>0</formula>
    </cfRule>
  </conditionalFormatting>
  <conditionalFormatting sqref="G89:G93">
    <cfRule type="cellIs" dxfId="165" priority="229" operator="equal">
      <formula>0</formula>
    </cfRule>
  </conditionalFormatting>
  <conditionalFormatting sqref="G96">
    <cfRule type="cellIs" dxfId="164" priority="506" operator="equal">
      <formula>0</formula>
    </cfRule>
  </conditionalFormatting>
  <conditionalFormatting sqref="G100:G105">
    <cfRule type="cellIs" dxfId="163" priority="216" operator="equal">
      <formula>0</formula>
    </cfRule>
  </conditionalFormatting>
  <conditionalFormatting sqref="I12:I19">
    <cfRule type="cellIs" dxfId="162" priority="521" operator="equal">
      <formula>0</formula>
    </cfRule>
  </conditionalFormatting>
  <conditionalFormatting sqref="I24">
    <cfRule type="cellIs" dxfId="161" priority="524" operator="equal">
      <formula>0</formula>
    </cfRule>
  </conditionalFormatting>
  <conditionalFormatting sqref="I30:I37">
    <cfRule type="cellIs" dxfId="160" priority="187" operator="equal">
      <formula>0</formula>
    </cfRule>
  </conditionalFormatting>
  <conditionalFormatting sqref="I39">
    <cfRule type="cellIs" dxfId="159" priority="554" operator="equal">
      <formula>0</formula>
    </cfRule>
  </conditionalFormatting>
  <conditionalFormatting sqref="I41:I42">
    <cfRule type="cellIs" dxfId="158" priority="264" operator="equal">
      <formula>0</formula>
    </cfRule>
  </conditionalFormatting>
  <conditionalFormatting sqref="I45:I47">
    <cfRule type="cellIs" dxfId="157" priority="539" operator="equal">
      <formula>0</formula>
    </cfRule>
  </conditionalFormatting>
  <conditionalFormatting sqref="I49">
    <cfRule type="cellIs" dxfId="156" priority="179" operator="equal">
      <formula>0</formula>
    </cfRule>
  </conditionalFormatting>
  <conditionalFormatting sqref="I63:I70">
    <cfRule type="cellIs" dxfId="155" priority="551" operator="equal">
      <formula>0</formula>
    </cfRule>
  </conditionalFormatting>
  <conditionalFormatting sqref="I75">
    <cfRule type="cellIs" dxfId="154" priority="542" operator="equal">
      <formula>0</formula>
    </cfRule>
  </conditionalFormatting>
  <conditionalFormatting sqref="I83:I86">
    <cfRule type="cellIs" dxfId="153" priority="555" operator="equal">
      <formula>0</formula>
    </cfRule>
  </conditionalFormatting>
  <conditionalFormatting sqref="I89:I93">
    <cfRule type="cellIs" dxfId="152" priority="230" operator="equal">
      <formula>0</formula>
    </cfRule>
  </conditionalFormatting>
  <conditionalFormatting sqref="I96">
    <cfRule type="cellIs" dxfId="151" priority="550" operator="equal">
      <formula>0</formula>
    </cfRule>
  </conditionalFormatting>
  <conditionalFormatting sqref="I100:I105">
    <cfRule type="cellIs" dxfId="150" priority="217" operator="equal">
      <formula>0</formula>
    </cfRule>
  </conditionalFormatting>
  <conditionalFormatting sqref="K12:K19">
    <cfRule type="cellIs" dxfId="149" priority="565" operator="equal">
      <formula>0</formula>
    </cfRule>
  </conditionalFormatting>
  <conditionalFormatting sqref="K24">
    <cfRule type="cellIs" dxfId="148" priority="568" operator="equal">
      <formula>0</formula>
    </cfRule>
  </conditionalFormatting>
  <conditionalFormatting sqref="K30:K37">
    <cfRule type="cellIs" dxfId="147" priority="188" operator="equal">
      <formula>0</formula>
    </cfRule>
  </conditionalFormatting>
  <conditionalFormatting sqref="K39">
    <cfRule type="cellIs" dxfId="146" priority="598" operator="equal">
      <formula>0</formula>
    </cfRule>
  </conditionalFormatting>
  <conditionalFormatting sqref="K41:K42">
    <cfRule type="cellIs" dxfId="145" priority="263" operator="equal">
      <formula>0</formula>
    </cfRule>
  </conditionalFormatting>
  <conditionalFormatting sqref="K45:K47">
    <cfRule type="cellIs" dxfId="144" priority="583" operator="equal">
      <formula>0</formula>
    </cfRule>
  </conditionalFormatting>
  <conditionalFormatting sqref="K49">
    <cfRule type="cellIs" dxfId="143" priority="178" operator="equal">
      <formula>0</formula>
    </cfRule>
  </conditionalFormatting>
  <conditionalFormatting sqref="K63:K70">
    <cfRule type="cellIs" dxfId="142" priority="595" operator="equal">
      <formula>0</formula>
    </cfRule>
  </conditionalFormatting>
  <conditionalFormatting sqref="K75">
    <cfRule type="cellIs" dxfId="141" priority="586" operator="equal">
      <formula>0</formula>
    </cfRule>
  </conditionalFormatting>
  <conditionalFormatting sqref="K83:K86">
    <cfRule type="cellIs" dxfId="140" priority="599" operator="equal">
      <formula>0</formula>
    </cfRule>
  </conditionalFormatting>
  <conditionalFormatting sqref="K89:K93">
    <cfRule type="cellIs" dxfId="139" priority="231" operator="equal">
      <formula>0</formula>
    </cfRule>
  </conditionalFormatting>
  <conditionalFormatting sqref="K96">
    <cfRule type="cellIs" dxfId="138" priority="594" operator="equal">
      <formula>0</formula>
    </cfRule>
  </conditionalFormatting>
  <conditionalFormatting sqref="K100:K105">
    <cfRule type="cellIs" dxfId="137" priority="218" operator="equal">
      <formula>0</formula>
    </cfRule>
  </conditionalFormatting>
  <conditionalFormatting sqref="M12:M19">
    <cfRule type="cellIs" dxfId="136" priority="441" operator="equal">
      <formula>0</formula>
    </cfRule>
  </conditionalFormatting>
  <conditionalFormatting sqref="M24">
    <cfRule type="cellIs" dxfId="135" priority="629" operator="equal">
      <formula>0</formula>
    </cfRule>
  </conditionalFormatting>
  <conditionalFormatting sqref="M30:M37">
    <cfRule type="cellIs" dxfId="134" priority="191" operator="equal">
      <formula>0</formula>
    </cfRule>
  </conditionalFormatting>
  <conditionalFormatting sqref="M39">
    <cfRule type="cellIs" dxfId="133" priority="765" operator="equal">
      <formula>0</formula>
    </cfRule>
  </conditionalFormatting>
  <conditionalFormatting sqref="M41:M42">
    <cfRule type="cellIs" dxfId="132" priority="262" operator="equal">
      <formula>0</formula>
    </cfRule>
  </conditionalFormatting>
  <conditionalFormatting sqref="M45:M47">
    <cfRule type="cellIs" dxfId="131" priority="673" operator="equal">
      <formula>0</formula>
    </cfRule>
  </conditionalFormatting>
  <conditionalFormatting sqref="M49">
    <cfRule type="cellIs" dxfId="130" priority="177" operator="equal">
      <formula>0</formula>
    </cfRule>
  </conditionalFormatting>
  <conditionalFormatting sqref="M63:M70">
    <cfRule type="cellIs" dxfId="129" priority="719" operator="equal">
      <formula>0</formula>
    </cfRule>
  </conditionalFormatting>
  <conditionalFormatting sqref="M75">
    <cfRule type="cellIs" dxfId="128" priority="685" operator="equal">
      <formula>0</formula>
    </cfRule>
  </conditionalFormatting>
  <conditionalFormatting sqref="M83:M86">
    <cfRule type="cellIs" dxfId="127" priority="781" operator="equal">
      <formula>0</formula>
    </cfRule>
  </conditionalFormatting>
  <conditionalFormatting sqref="M89:M93">
    <cfRule type="cellIs" dxfId="126" priority="232" operator="equal">
      <formula>0</formula>
    </cfRule>
  </conditionalFormatting>
  <conditionalFormatting sqref="M96">
    <cfRule type="cellIs" dxfId="125" priority="714" operator="equal">
      <formula>0</formula>
    </cfRule>
  </conditionalFormatting>
  <conditionalFormatting sqref="M100:M105">
    <cfRule type="cellIs" dxfId="124" priority="220" operator="equal">
      <formula>0</formula>
    </cfRule>
  </conditionalFormatting>
  <conditionalFormatting sqref="O12:O19">
    <cfRule type="cellIs" dxfId="123" priority="301" operator="equal">
      <formula>0</formula>
    </cfRule>
  </conditionalFormatting>
  <conditionalFormatting sqref="O24">
    <cfRule type="cellIs" dxfId="122" priority="304" operator="equal">
      <formula>0</formula>
    </cfRule>
  </conditionalFormatting>
  <conditionalFormatting sqref="O30:O37">
    <cfRule type="cellIs" dxfId="121" priority="182" operator="equal">
      <formula>0</formula>
    </cfRule>
  </conditionalFormatting>
  <conditionalFormatting sqref="O39">
    <cfRule type="cellIs" dxfId="120" priority="325" operator="equal">
      <formula>0</formula>
    </cfRule>
  </conditionalFormatting>
  <conditionalFormatting sqref="O41:O42">
    <cfRule type="cellIs" dxfId="119" priority="261" operator="equal">
      <formula>0</formula>
    </cfRule>
  </conditionalFormatting>
  <conditionalFormatting sqref="O45:O47">
    <cfRule type="cellIs" dxfId="118" priority="315" operator="equal">
      <formula>0</formula>
    </cfRule>
  </conditionalFormatting>
  <conditionalFormatting sqref="O49">
    <cfRule type="cellIs" dxfId="117" priority="176" operator="equal">
      <formula>0</formula>
    </cfRule>
  </conditionalFormatting>
  <conditionalFormatting sqref="O59:O60 Q59:Q60 S59:S60 U59:U60 O80:O81 Q80:Q81 S80:S81 U80:U81">
    <cfRule type="cellIs" dxfId="116" priority="440" operator="equal">
      <formula>0</formula>
    </cfRule>
  </conditionalFormatting>
  <conditionalFormatting sqref="O63:O70">
    <cfRule type="cellIs" dxfId="115" priority="323" operator="equal">
      <formula>0</formula>
    </cfRule>
  </conditionalFormatting>
  <conditionalFormatting sqref="O75">
    <cfRule type="cellIs" dxfId="114" priority="317" operator="equal">
      <formula>0</formula>
    </cfRule>
  </conditionalFormatting>
  <conditionalFormatting sqref="O83:O86">
    <cfRule type="cellIs" dxfId="113" priority="326" operator="equal">
      <formula>0</formula>
    </cfRule>
  </conditionalFormatting>
  <conditionalFormatting sqref="O89:O93">
    <cfRule type="cellIs" dxfId="112" priority="233" operator="equal">
      <formula>0</formula>
    </cfRule>
  </conditionalFormatting>
  <conditionalFormatting sqref="O96">
    <cfRule type="cellIs" dxfId="111" priority="322" operator="equal">
      <formula>0</formula>
    </cfRule>
  </conditionalFormatting>
  <conditionalFormatting sqref="O100:O105">
    <cfRule type="cellIs" dxfId="110" priority="215" operator="equal">
      <formula>0</formula>
    </cfRule>
  </conditionalFormatting>
  <conditionalFormatting sqref="Q12:Q19">
    <cfRule type="cellIs" dxfId="109" priority="249" operator="equal">
      <formula>0</formula>
    </cfRule>
  </conditionalFormatting>
  <conditionalFormatting sqref="Q24">
    <cfRule type="cellIs" dxfId="108" priority="339" operator="equal">
      <formula>0</formula>
    </cfRule>
  </conditionalFormatting>
  <conditionalFormatting sqref="Q30:Q37">
    <cfRule type="cellIs" dxfId="107" priority="183" operator="equal">
      <formula>0</formula>
    </cfRule>
  </conditionalFormatting>
  <conditionalFormatting sqref="Q39">
    <cfRule type="cellIs" dxfId="106" priority="360" operator="equal">
      <formula>0</formula>
    </cfRule>
  </conditionalFormatting>
  <conditionalFormatting sqref="Q41:Q42">
    <cfRule type="cellIs" dxfId="105" priority="260" operator="equal">
      <formula>0</formula>
    </cfRule>
  </conditionalFormatting>
  <conditionalFormatting sqref="Q45:Q47">
    <cfRule type="cellIs" dxfId="104" priority="350" operator="equal">
      <formula>0</formula>
    </cfRule>
  </conditionalFormatting>
  <conditionalFormatting sqref="Q49">
    <cfRule type="cellIs" dxfId="103" priority="175" operator="equal">
      <formula>0</formula>
    </cfRule>
  </conditionalFormatting>
  <conditionalFormatting sqref="Q63:Q70">
    <cfRule type="cellIs" dxfId="102" priority="358" operator="equal">
      <formula>0</formula>
    </cfRule>
  </conditionalFormatting>
  <conditionalFormatting sqref="Q75">
    <cfRule type="cellIs" dxfId="101" priority="352" operator="equal">
      <formula>0</formula>
    </cfRule>
  </conditionalFormatting>
  <conditionalFormatting sqref="Q83:Q86">
    <cfRule type="cellIs" dxfId="100" priority="361" operator="equal">
      <formula>0</formula>
    </cfRule>
  </conditionalFormatting>
  <conditionalFormatting sqref="Q89:Q93">
    <cfRule type="cellIs" dxfId="99" priority="285" operator="equal">
      <formula>0</formula>
    </cfRule>
  </conditionalFormatting>
  <conditionalFormatting sqref="Q96">
    <cfRule type="cellIs" dxfId="98" priority="357" operator="equal">
      <formula>0</formula>
    </cfRule>
  </conditionalFormatting>
  <conditionalFormatting sqref="Q100:Q105">
    <cfRule type="cellIs" dxfId="97" priority="295" operator="equal">
      <formula>0</formula>
    </cfRule>
  </conditionalFormatting>
  <conditionalFormatting sqref="S12:S19">
    <cfRule type="cellIs" dxfId="96" priority="371" operator="equal">
      <formula>0</formula>
    </cfRule>
  </conditionalFormatting>
  <conditionalFormatting sqref="S24">
    <cfRule type="cellIs" dxfId="95" priority="374" operator="equal">
      <formula>0</formula>
    </cfRule>
  </conditionalFormatting>
  <conditionalFormatting sqref="S30:S37">
    <cfRule type="cellIs" dxfId="94" priority="184" operator="equal">
      <formula>0</formula>
    </cfRule>
  </conditionalFormatting>
  <conditionalFormatting sqref="S39">
    <cfRule type="cellIs" dxfId="93" priority="395" operator="equal">
      <formula>0</formula>
    </cfRule>
  </conditionalFormatting>
  <conditionalFormatting sqref="S41:S42">
    <cfRule type="cellIs" dxfId="92" priority="259" operator="equal">
      <formula>0</formula>
    </cfRule>
  </conditionalFormatting>
  <conditionalFormatting sqref="S45:S47">
    <cfRule type="cellIs" dxfId="91" priority="385" operator="equal">
      <formula>0</formula>
    </cfRule>
  </conditionalFormatting>
  <conditionalFormatting sqref="S49">
    <cfRule type="cellIs" dxfId="90" priority="174" operator="equal">
      <formula>0</formula>
    </cfRule>
  </conditionalFormatting>
  <conditionalFormatting sqref="S63:S70">
    <cfRule type="cellIs" dxfId="89" priority="393" operator="equal">
      <formula>0</formula>
    </cfRule>
  </conditionalFormatting>
  <conditionalFormatting sqref="S75">
    <cfRule type="cellIs" dxfId="88" priority="387" operator="equal">
      <formula>0</formula>
    </cfRule>
  </conditionalFormatting>
  <conditionalFormatting sqref="S83:S86">
    <cfRule type="cellIs" dxfId="87" priority="396" operator="equal">
      <formula>0</formula>
    </cfRule>
  </conditionalFormatting>
  <conditionalFormatting sqref="S89:S93">
    <cfRule type="cellIs" dxfId="86" priority="211" operator="equal">
      <formula>0</formula>
    </cfRule>
  </conditionalFormatting>
  <conditionalFormatting sqref="S96">
    <cfRule type="cellIs" dxfId="85" priority="392" operator="equal">
      <formula>0</formula>
    </cfRule>
  </conditionalFormatting>
  <conditionalFormatting sqref="S100:S105">
    <cfRule type="cellIs" dxfId="84" priority="203" operator="equal">
      <formula>0</formula>
    </cfRule>
  </conditionalFormatting>
  <conditionalFormatting sqref="U12:U19">
    <cfRule type="cellIs" dxfId="83" priority="268" operator="equal">
      <formula>0</formula>
    </cfRule>
  </conditionalFormatting>
  <conditionalFormatting sqref="U24">
    <cfRule type="cellIs" dxfId="82" priority="409" operator="equal">
      <formula>0</formula>
    </cfRule>
  </conditionalFormatting>
  <conditionalFormatting sqref="U30:U37">
    <cfRule type="cellIs" dxfId="81" priority="185" operator="equal">
      <formula>0</formula>
    </cfRule>
  </conditionalFormatting>
  <conditionalFormatting sqref="U39">
    <cfRule type="cellIs" dxfId="80" priority="429" operator="equal">
      <formula>0</formula>
    </cfRule>
  </conditionalFormatting>
  <conditionalFormatting sqref="U41:U42">
    <cfRule type="cellIs" dxfId="79" priority="258" operator="equal">
      <formula>0</formula>
    </cfRule>
  </conditionalFormatting>
  <conditionalFormatting sqref="U45:U47">
    <cfRule type="cellIs" dxfId="78" priority="209" operator="equal">
      <formula>0</formula>
    </cfRule>
  </conditionalFormatting>
  <conditionalFormatting sqref="U49">
    <cfRule type="cellIs" dxfId="77" priority="208" operator="equal">
      <formula>0</formula>
    </cfRule>
  </conditionalFormatting>
  <conditionalFormatting sqref="U63:U70">
    <cfRule type="cellIs" dxfId="76" priority="427" operator="equal">
      <formula>0</formula>
    </cfRule>
  </conditionalFormatting>
  <conditionalFormatting sqref="U75">
    <cfRule type="cellIs" dxfId="75" priority="421" operator="equal">
      <formula>0</formula>
    </cfRule>
  </conditionalFormatting>
  <conditionalFormatting sqref="U83:U86">
    <cfRule type="cellIs" dxfId="74" priority="430" operator="equal">
      <formula>0</formula>
    </cfRule>
  </conditionalFormatting>
  <conditionalFormatting sqref="U89:U93">
    <cfRule type="cellIs" dxfId="73" priority="205" operator="equal">
      <formula>0</formula>
    </cfRule>
  </conditionalFormatting>
  <conditionalFormatting sqref="U96">
    <cfRule type="cellIs" dxfId="72" priority="426" operator="equal">
      <formula>0</formula>
    </cfRule>
  </conditionalFormatting>
  <conditionalFormatting sqref="U100:U105">
    <cfRule type="cellIs" dxfId="71" priority="202" operator="equal">
      <formula>0</formula>
    </cfRule>
  </conditionalFormatting>
  <conditionalFormatting sqref="W12:W19">
    <cfRule type="cellIs" dxfId="70" priority="62" operator="equal">
      <formula>0</formula>
    </cfRule>
  </conditionalFormatting>
  <conditionalFormatting sqref="W24">
    <cfRule type="cellIs" dxfId="69" priority="64" operator="equal">
      <formula>0</formula>
    </cfRule>
  </conditionalFormatting>
  <conditionalFormatting sqref="W30:W37">
    <cfRule type="cellIs" dxfId="68" priority="16" operator="equal">
      <formula>0</formula>
    </cfRule>
  </conditionalFormatting>
  <conditionalFormatting sqref="W39">
    <cfRule type="cellIs" dxfId="67" priority="84" operator="equal">
      <formula>0</formula>
    </cfRule>
  </conditionalFormatting>
  <conditionalFormatting sqref="W41:W42">
    <cfRule type="cellIs" dxfId="66" priority="50" operator="equal">
      <formula>0</formula>
    </cfRule>
  </conditionalFormatting>
  <conditionalFormatting sqref="W45:W47">
    <cfRule type="cellIs" dxfId="65" priority="74" operator="equal">
      <formula>0</formula>
    </cfRule>
  </conditionalFormatting>
  <conditionalFormatting sqref="W49">
    <cfRule type="cellIs" dxfId="64" priority="15" operator="equal">
      <formula>0</formula>
    </cfRule>
  </conditionalFormatting>
  <conditionalFormatting sqref="W59:W60 AA59:AA60 AC59:AC60 W80:W81 AA80:AA81 AC80:AC81">
    <cfRule type="cellIs" dxfId="63" priority="173" operator="equal">
      <formula>0</formula>
    </cfRule>
  </conditionalFormatting>
  <conditionalFormatting sqref="W63:W70">
    <cfRule type="cellIs" dxfId="62" priority="82" operator="equal">
      <formula>0</formula>
    </cfRule>
  </conditionalFormatting>
  <conditionalFormatting sqref="W75">
    <cfRule type="cellIs" dxfId="61" priority="76" operator="equal">
      <formula>0</formula>
    </cfRule>
  </conditionalFormatting>
  <conditionalFormatting sqref="W83:W86">
    <cfRule type="cellIs" dxfId="60" priority="85" operator="equal">
      <formula>0</formula>
    </cfRule>
  </conditionalFormatting>
  <conditionalFormatting sqref="W89:W93">
    <cfRule type="cellIs" dxfId="59" priority="37" operator="equal">
      <formula>0</formula>
    </cfRule>
  </conditionalFormatting>
  <conditionalFormatting sqref="W96">
    <cfRule type="cellIs" dxfId="58" priority="81" operator="equal">
      <formula>0</formula>
    </cfRule>
  </conditionalFormatting>
  <conditionalFormatting sqref="W100:W105">
    <cfRule type="cellIs" dxfId="57" priority="36" operator="equal">
      <formula>0</formula>
    </cfRule>
  </conditionalFormatting>
  <conditionalFormatting sqref="Y12:Y19">
    <cfRule type="cellIs" dxfId="56" priority="12" operator="equal">
      <formula>0</formula>
    </cfRule>
  </conditionalFormatting>
  <conditionalFormatting sqref="Y24">
    <cfRule type="cellIs" dxfId="55" priority="11" operator="equal">
      <formula>0</formula>
    </cfRule>
  </conditionalFormatting>
  <conditionalFormatting sqref="Y30:Y37">
    <cfRule type="cellIs" dxfId="54" priority="9" operator="equal">
      <formula>0</formula>
    </cfRule>
  </conditionalFormatting>
  <conditionalFormatting sqref="Y39">
    <cfRule type="cellIs" dxfId="53" priority="10" operator="equal">
      <formula>0</formula>
    </cfRule>
  </conditionalFormatting>
  <conditionalFormatting sqref="Y41:Y42">
    <cfRule type="cellIs" dxfId="52" priority="49" operator="equal">
      <formula>0</formula>
    </cfRule>
  </conditionalFormatting>
  <conditionalFormatting sqref="Y45:Y47">
    <cfRule type="cellIs" dxfId="51" priority="8" operator="equal">
      <formula>0</formula>
    </cfRule>
  </conditionalFormatting>
  <conditionalFormatting sqref="Y49">
    <cfRule type="cellIs" dxfId="50" priority="14" operator="equal">
      <formula>0</formula>
    </cfRule>
  </conditionalFormatting>
  <conditionalFormatting sqref="Y59:Y60">
    <cfRule type="cellIs" dxfId="49" priority="7" operator="equal">
      <formula>0</formula>
    </cfRule>
  </conditionalFormatting>
  <conditionalFormatting sqref="Y63:Y70">
    <cfRule type="cellIs" dxfId="48" priority="6" operator="equal">
      <formula>0</formula>
    </cfRule>
  </conditionalFormatting>
  <conditionalFormatting sqref="Y75">
    <cfRule type="cellIs" dxfId="47" priority="99" operator="equal">
      <formula>0</formula>
    </cfRule>
  </conditionalFormatting>
  <conditionalFormatting sqref="Y80:Y81">
    <cfRule type="cellIs" dxfId="46" priority="5" operator="equal">
      <formula>0</formula>
    </cfRule>
  </conditionalFormatting>
  <conditionalFormatting sqref="Y83:Y86">
    <cfRule type="cellIs" dxfId="45" priority="4" operator="equal">
      <formula>0</formula>
    </cfRule>
  </conditionalFormatting>
  <conditionalFormatting sqref="Y89:Y93">
    <cfRule type="cellIs" dxfId="44" priority="3" operator="equal">
      <formula>0</formula>
    </cfRule>
  </conditionalFormatting>
  <conditionalFormatting sqref="Y96">
    <cfRule type="cellIs" dxfId="43" priority="2" operator="equal">
      <formula>0</formula>
    </cfRule>
  </conditionalFormatting>
  <conditionalFormatting sqref="Y100:Y105">
    <cfRule type="cellIs" dxfId="42" priority="1" operator="equal">
      <formula>0</formula>
    </cfRule>
  </conditionalFormatting>
  <conditionalFormatting sqref="AA12:AA19">
    <cfRule type="cellIs" dxfId="41" priority="115" operator="equal">
      <formula>0</formula>
    </cfRule>
  </conditionalFormatting>
  <conditionalFormatting sqref="AA24">
    <cfRule type="cellIs" dxfId="40" priority="117" operator="equal">
      <formula>0</formula>
    </cfRule>
  </conditionalFormatting>
  <conditionalFormatting sqref="AA30:AA37">
    <cfRule type="cellIs" dxfId="39" priority="18" operator="equal">
      <formula>0</formula>
    </cfRule>
  </conditionalFormatting>
  <conditionalFormatting sqref="AA39">
    <cfRule type="cellIs" dxfId="38" priority="137" operator="equal">
      <formula>0</formula>
    </cfRule>
  </conditionalFormatting>
  <conditionalFormatting sqref="AA41:AA42">
    <cfRule type="cellIs" dxfId="37" priority="48" operator="equal">
      <formula>0</formula>
    </cfRule>
  </conditionalFormatting>
  <conditionalFormatting sqref="AA45:AA47">
    <cfRule type="cellIs" dxfId="36" priority="127" operator="equal">
      <formula>0</formula>
    </cfRule>
  </conditionalFormatting>
  <conditionalFormatting sqref="AA49">
    <cfRule type="cellIs" dxfId="35" priority="13" operator="equal">
      <formula>0</formula>
    </cfRule>
  </conditionalFormatting>
  <conditionalFormatting sqref="AA63:AA70">
    <cfRule type="cellIs" dxfId="34" priority="135" operator="equal">
      <formula>0</formula>
    </cfRule>
  </conditionalFormatting>
  <conditionalFormatting sqref="AA75">
    <cfRule type="cellIs" dxfId="33" priority="129" operator="equal">
      <formula>0</formula>
    </cfRule>
  </conditionalFormatting>
  <conditionalFormatting sqref="AA83:AA86">
    <cfRule type="cellIs" dxfId="32" priority="138" operator="equal">
      <formula>0</formula>
    </cfRule>
  </conditionalFormatting>
  <conditionalFormatting sqref="AA89:AA93">
    <cfRule type="cellIs" dxfId="31" priority="33" operator="equal">
      <formula>0</formula>
    </cfRule>
  </conditionalFormatting>
  <conditionalFormatting sqref="AA96">
    <cfRule type="cellIs" dxfId="30" priority="134" operator="equal">
      <formula>0</formula>
    </cfRule>
  </conditionalFormatting>
  <conditionalFormatting sqref="AA100:AA105">
    <cfRule type="cellIs" dxfId="29" priority="25" operator="equal">
      <formula>0</formula>
    </cfRule>
  </conditionalFormatting>
  <conditionalFormatting sqref="AC12:AC19">
    <cfRule type="cellIs" dxfId="28" priority="51" operator="equal">
      <formula>0</formula>
    </cfRule>
  </conditionalFormatting>
  <conditionalFormatting sqref="AC24">
    <cfRule type="cellIs" dxfId="27" priority="147" operator="equal">
      <formula>0</formula>
    </cfRule>
  </conditionalFormatting>
  <conditionalFormatting sqref="AC30:AC37">
    <cfRule type="cellIs" dxfId="26" priority="19" operator="equal">
      <formula>0</formula>
    </cfRule>
  </conditionalFormatting>
  <conditionalFormatting sqref="AC39">
    <cfRule type="cellIs" dxfId="25" priority="165" operator="equal">
      <formula>0</formula>
    </cfRule>
  </conditionalFormatting>
  <conditionalFormatting sqref="AC41:AC42">
    <cfRule type="cellIs" dxfId="24" priority="47" operator="equal">
      <formula>0</formula>
    </cfRule>
  </conditionalFormatting>
  <conditionalFormatting sqref="AC45:AC47">
    <cfRule type="cellIs" dxfId="23" priority="31" operator="equal">
      <formula>0</formula>
    </cfRule>
  </conditionalFormatting>
  <conditionalFormatting sqref="AC49">
    <cfRule type="cellIs" dxfId="22" priority="30" operator="equal">
      <formula>0</formula>
    </cfRule>
  </conditionalFormatting>
  <conditionalFormatting sqref="AC63:AC70">
    <cfRule type="cellIs" dxfId="21" priority="163" operator="equal">
      <formula>0</formula>
    </cfRule>
  </conditionalFormatting>
  <conditionalFormatting sqref="AC75">
    <cfRule type="cellIs" dxfId="20" priority="157" operator="equal">
      <formula>0</formula>
    </cfRule>
  </conditionalFormatting>
  <conditionalFormatting sqref="AC83:AC86">
    <cfRule type="cellIs" dxfId="19" priority="166" operator="equal">
      <formula>0</formula>
    </cfRule>
  </conditionalFormatting>
  <conditionalFormatting sqref="AC89:AC93">
    <cfRule type="cellIs" dxfId="18" priority="27" operator="equal">
      <formula>0</formula>
    </cfRule>
  </conditionalFormatting>
  <conditionalFormatting sqref="AC96">
    <cfRule type="cellIs" dxfId="17" priority="162" operator="equal">
      <formula>0</formula>
    </cfRule>
  </conditionalFormatting>
  <conditionalFormatting sqref="AC100:AC105">
    <cfRule type="cellIs" dxfId="16" priority="24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G41:Q41 W4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6315-678A-42AA-90AB-55A3F00DCDA5}">
  <dimension ref="B1:AD45"/>
  <sheetViews>
    <sheetView showGridLines="0" zoomScale="85" zoomScaleNormal="85" workbookViewId="0">
      <pane xSplit="3" ySplit="9" topLeftCell="D16" activePane="bottomRight" state="frozen"/>
      <selection pane="topRight" activeCell="D1" sqref="D1"/>
      <selection pane="bottomLeft" activeCell="A10" sqref="A10"/>
      <selection pane="bottomRight" activeCell="AA13" sqref="AA13"/>
    </sheetView>
  </sheetViews>
  <sheetFormatPr defaultRowHeight="15" customHeight="1" outlineLevelCol="1" x14ac:dyDescent="0.25"/>
  <cols>
    <col min="1" max="1" width="3.7109375" customWidth="1"/>
    <col min="2" max="2" width="53.42578125" style="49" hidden="1" customWidth="1" outlineLevel="1"/>
    <col min="3" max="3" width="53.42578125" style="49" customWidth="1" collapsed="1"/>
    <col min="4" max="4" width="1.42578125" style="5" customWidth="1"/>
    <col min="5" max="5" width="12.7109375" style="3" customWidth="1"/>
    <col min="6" max="6" width="1.42578125" style="3" customWidth="1"/>
    <col min="7" max="7" width="12.7109375" style="3" hidden="1" customWidth="1" outlineLevel="1"/>
    <col min="8" max="8" width="1.42578125" style="3" hidden="1" customWidth="1" outlineLevel="1"/>
    <col min="9" max="9" width="12.7109375" style="3" hidden="1" customWidth="1" outlineLevel="1"/>
    <col min="10" max="10" width="1.42578125" style="3" hidden="1" customWidth="1" outlineLevel="1"/>
    <col min="11" max="11" width="12.7109375" style="3" hidden="1" customWidth="1" outlineLevel="1"/>
    <col min="12" max="12" width="1.42578125" hidden="1" customWidth="1" outlineLevel="1"/>
    <col min="13" max="13" width="12.7109375" style="3" customWidth="1" collapsed="1"/>
    <col min="14" max="14" width="1.42578125" customWidth="1"/>
    <col min="15" max="15" width="12.7109375" style="3" hidden="1" customWidth="1" outlineLevel="1"/>
    <col min="16" max="16" width="1.42578125" style="3" hidden="1" customWidth="1" outlineLevel="1"/>
    <col min="17" max="17" width="12.7109375" style="3" hidden="1" customWidth="1" outlineLevel="1"/>
    <col min="18" max="18" width="1.42578125" style="3" hidden="1" customWidth="1" outlineLevel="1"/>
    <col min="19" max="19" width="12.7109375" style="3" hidden="1" customWidth="1" outlineLevel="1"/>
    <col min="20" max="20" width="1.42578125" hidden="1" customWidth="1" outlineLevel="1"/>
    <col min="21" max="21" width="12.7109375" style="3" customWidth="1" collapsed="1"/>
    <col min="22" max="22" width="1.5703125" customWidth="1"/>
    <col min="23" max="23" width="12.7109375" style="3" customWidth="1"/>
    <col min="24" max="24" width="1.140625" style="3" customWidth="1"/>
    <col min="25" max="25" width="12.7109375" style="3" customWidth="1"/>
    <col min="26" max="26" width="1.42578125" style="3" customWidth="1"/>
    <col min="27" max="27" width="12.7109375" style="3" customWidth="1"/>
    <col min="28" max="28" width="1.42578125" hidden="1" customWidth="1" outlineLevel="1"/>
    <col min="29" max="29" width="12.7109375" style="3" hidden="1" customWidth="1" outlineLevel="1"/>
    <col min="30" max="30" width="3.5703125" customWidth="1" collapsed="1"/>
    <col min="31" max="31" width="3.5703125" customWidth="1"/>
  </cols>
  <sheetData>
    <row r="1" spans="2:29" ht="15" customHeight="1" x14ac:dyDescent="0.25">
      <c r="B1" s="50"/>
      <c r="C1" s="50"/>
      <c r="M1"/>
      <c r="U1"/>
      <c r="AC1"/>
    </row>
    <row r="2" spans="2:29" ht="15" customHeight="1" x14ac:dyDescent="0.25">
      <c r="B2" s="50"/>
      <c r="C2" s="50"/>
      <c r="M2"/>
      <c r="U2"/>
      <c r="AC2"/>
    </row>
    <row r="3" spans="2:29" ht="15" customHeight="1" x14ac:dyDescent="0.25">
      <c r="B3" s="50"/>
      <c r="C3" s="50"/>
      <c r="M3"/>
      <c r="U3"/>
      <c r="AC3"/>
    </row>
    <row r="4" spans="2:29" ht="15" customHeight="1" x14ac:dyDescent="0.25">
      <c r="B4" s="50"/>
      <c r="C4" s="50"/>
      <c r="M4"/>
      <c r="U4"/>
      <c r="AC4"/>
    </row>
    <row r="5" spans="2:29" ht="15" customHeight="1" x14ac:dyDescent="0.25">
      <c r="B5" s="51" t="s">
        <v>69</v>
      </c>
      <c r="C5" s="51" t="s">
        <v>269</v>
      </c>
      <c r="M5"/>
      <c r="U5"/>
      <c r="AC5"/>
    </row>
    <row r="6" spans="2:29" ht="15" customHeight="1" x14ac:dyDescent="0.25">
      <c r="B6" s="51" t="s">
        <v>95</v>
      </c>
      <c r="C6" s="51" t="s">
        <v>286</v>
      </c>
      <c r="L6" s="3"/>
      <c r="N6" s="3"/>
      <c r="T6" s="3"/>
      <c r="AB6" s="3"/>
    </row>
    <row r="7" spans="2:29" ht="15" customHeight="1" x14ac:dyDescent="0.25">
      <c r="B7" s="49" t="s">
        <v>70</v>
      </c>
      <c r="C7" s="49" t="s">
        <v>272</v>
      </c>
      <c r="L7" s="3"/>
      <c r="N7" s="3"/>
      <c r="T7" s="3"/>
      <c r="AB7" s="3"/>
    </row>
    <row r="8" spans="2:29" ht="15" customHeight="1" thickBot="1" x14ac:dyDescent="0.3">
      <c r="B8" s="52"/>
      <c r="C8" s="52"/>
      <c r="E8" s="80">
        <v>2020</v>
      </c>
      <c r="F8" s="81"/>
      <c r="G8" s="114">
        <v>2021</v>
      </c>
      <c r="H8" s="114"/>
      <c r="I8" s="114"/>
      <c r="J8" s="114"/>
      <c r="K8" s="114"/>
      <c r="L8" s="114"/>
      <c r="M8" s="114"/>
      <c r="N8" s="81"/>
      <c r="O8" s="114">
        <v>2022</v>
      </c>
      <c r="P8" s="114"/>
      <c r="Q8" s="114"/>
      <c r="R8" s="114"/>
      <c r="S8" s="114"/>
      <c r="T8" s="114"/>
      <c r="U8" s="114"/>
      <c r="W8" s="114">
        <v>2023</v>
      </c>
      <c r="X8" s="114"/>
      <c r="Y8" s="114"/>
      <c r="Z8" s="114"/>
      <c r="AA8" s="114"/>
      <c r="AB8" s="114"/>
      <c r="AC8" s="114"/>
    </row>
    <row r="9" spans="2:29" ht="15" customHeight="1" thickBot="1" x14ac:dyDescent="0.3">
      <c r="B9" s="54"/>
      <c r="C9" s="54"/>
      <c r="D9" s="103"/>
      <c r="E9" s="70">
        <v>44196</v>
      </c>
      <c r="F9" s="81"/>
      <c r="G9" s="70">
        <v>44286</v>
      </c>
      <c r="H9" s="81"/>
      <c r="I9" s="70">
        <v>44377</v>
      </c>
      <c r="J9" s="81"/>
      <c r="K9" s="109">
        <v>44469</v>
      </c>
      <c r="L9" s="81"/>
      <c r="M9" s="70">
        <v>44561</v>
      </c>
      <c r="N9" s="81"/>
      <c r="O9" s="70">
        <v>44651</v>
      </c>
      <c r="P9" s="81"/>
      <c r="Q9" s="70">
        <v>44742</v>
      </c>
      <c r="R9" s="81"/>
      <c r="S9" s="70">
        <v>44834</v>
      </c>
      <c r="T9" s="81"/>
      <c r="U9" s="70">
        <v>44926</v>
      </c>
      <c r="W9" s="70">
        <f>BP!W$9</f>
        <v>45016</v>
      </c>
      <c r="X9" s="81"/>
      <c r="Y9" s="70">
        <f>BP!Y$9</f>
        <v>45107</v>
      </c>
      <c r="Z9" s="81"/>
      <c r="AA9" s="70">
        <f>BP!AA$9</f>
        <v>45199</v>
      </c>
      <c r="AB9" s="81"/>
      <c r="AC9" s="70">
        <f>BP!AC$9</f>
        <v>45291</v>
      </c>
    </row>
    <row r="10" spans="2:29" ht="15" customHeight="1" x14ac:dyDescent="0.25">
      <c r="B10" s="55"/>
      <c r="C10" s="55"/>
      <c r="D10" s="67"/>
      <c r="E10" s="82"/>
      <c r="F10" s="101"/>
      <c r="G10" s="82"/>
      <c r="H10" s="68"/>
      <c r="I10" s="82"/>
      <c r="J10" s="82"/>
      <c r="K10" s="82"/>
      <c r="L10" s="82"/>
      <c r="M10" s="82"/>
      <c r="N10" s="101"/>
      <c r="O10" s="82"/>
      <c r="P10" s="68"/>
      <c r="Q10" s="82"/>
      <c r="R10" s="82"/>
      <c r="S10" s="82"/>
      <c r="T10" s="82"/>
      <c r="U10" s="82"/>
      <c r="W10" s="82"/>
      <c r="X10" s="68"/>
      <c r="Y10" s="82"/>
      <c r="Z10" s="82"/>
      <c r="AA10" s="82"/>
      <c r="AB10" s="82"/>
      <c r="AC10" s="82"/>
    </row>
    <row r="11" spans="2:29" ht="15" customHeight="1" x14ac:dyDescent="0.25">
      <c r="B11" s="56" t="s">
        <v>87</v>
      </c>
      <c r="C11" s="83" t="s">
        <v>199</v>
      </c>
      <c r="D11" s="103"/>
      <c r="E11" s="84">
        <v>16740228</v>
      </c>
      <c r="F11" s="85"/>
      <c r="G11" s="84">
        <v>4009492</v>
      </c>
      <c r="H11" s="85"/>
      <c r="I11" s="84">
        <v>9818855</v>
      </c>
      <c r="J11" s="84"/>
      <c r="K11" s="84">
        <v>16245099</v>
      </c>
      <c r="L11" s="84"/>
      <c r="M11" s="84">
        <v>22295681</v>
      </c>
      <c r="N11" s="84"/>
      <c r="O11" s="84">
        <v>4899816</v>
      </c>
      <c r="P11" s="85"/>
      <c r="Q11" s="84">
        <v>11599961</v>
      </c>
      <c r="R11" s="84"/>
      <c r="S11" s="84">
        <v>19242909</v>
      </c>
      <c r="T11" s="84"/>
      <c r="U11" s="84">
        <v>25797366</v>
      </c>
      <c r="W11" s="84">
        <v>5795554</v>
      </c>
      <c r="X11" s="85"/>
      <c r="Y11" s="84">
        <v>12696075</v>
      </c>
      <c r="Z11" s="84"/>
      <c r="AA11" s="84">
        <v>20091470</v>
      </c>
      <c r="AB11" s="84"/>
      <c r="AC11" s="84"/>
    </row>
    <row r="12" spans="2:29" ht="15" customHeight="1" x14ac:dyDescent="0.25">
      <c r="B12" s="57" t="s">
        <v>30</v>
      </c>
      <c r="C12" s="86" t="s">
        <v>200</v>
      </c>
      <c r="D12" s="104"/>
      <c r="E12" s="87">
        <v>-12816563</v>
      </c>
      <c r="F12" s="85"/>
      <c r="G12" s="87">
        <v>-3139749</v>
      </c>
      <c r="H12" s="88"/>
      <c r="I12" s="87">
        <v>-7503635</v>
      </c>
      <c r="J12" s="89"/>
      <c r="K12" s="87">
        <v>-12242454</v>
      </c>
      <c r="L12" s="89"/>
      <c r="M12" s="87">
        <v>-17084454</v>
      </c>
      <c r="N12" s="84"/>
      <c r="O12" s="87">
        <v>-4512401</v>
      </c>
      <c r="P12" s="88"/>
      <c r="Q12" s="87">
        <v>-9864595</v>
      </c>
      <c r="R12" s="89"/>
      <c r="S12" s="87">
        <v>-15751569</v>
      </c>
      <c r="T12" s="89"/>
      <c r="U12" s="87">
        <v>-20982540</v>
      </c>
      <c r="W12" s="87">
        <v>-4961355</v>
      </c>
      <c r="X12" s="88"/>
      <c r="Y12" s="87">
        <v>-10275854</v>
      </c>
      <c r="Z12" s="89"/>
      <c r="AA12" s="87">
        <v>-15726924</v>
      </c>
      <c r="AB12" s="89"/>
      <c r="AC12" s="87"/>
    </row>
    <row r="13" spans="2:29" ht="15" customHeight="1" x14ac:dyDescent="0.25">
      <c r="B13" s="51" t="s">
        <v>31</v>
      </c>
      <c r="C13" s="54" t="s">
        <v>201</v>
      </c>
      <c r="D13" s="103"/>
      <c r="E13" s="90">
        <f>SUM(E11:E12)</f>
        <v>3923665</v>
      </c>
      <c r="F13" s="84"/>
      <c r="G13" s="90">
        <f>SUM(G11:G12)</f>
        <v>869743</v>
      </c>
      <c r="H13" s="84"/>
      <c r="I13" s="90">
        <f>SUM(I11:I12)</f>
        <v>2315220</v>
      </c>
      <c r="J13" s="84"/>
      <c r="K13" s="90">
        <f>SUM(K11:K12)</f>
        <v>4002645</v>
      </c>
      <c r="L13" s="84"/>
      <c r="M13" s="90">
        <f>SUM(M11:M12)</f>
        <v>5211227</v>
      </c>
      <c r="N13" s="84"/>
      <c r="O13" s="90">
        <f>SUM(O11:O12)</f>
        <v>387415</v>
      </c>
      <c r="P13" s="84"/>
      <c r="Q13" s="90">
        <f>SUM(Q11:Q12)</f>
        <v>1735366</v>
      </c>
      <c r="R13" s="84"/>
      <c r="S13" s="90">
        <v>3491340</v>
      </c>
      <c r="T13" s="84"/>
      <c r="U13" s="90">
        <f>SUM(U11:U12)</f>
        <v>4814826</v>
      </c>
      <c r="W13" s="90">
        <f>SUM(W11:W12)</f>
        <v>834199</v>
      </c>
      <c r="X13" s="84"/>
      <c r="Y13" s="90">
        <f>SUM(Y11:Y12)</f>
        <v>2420221</v>
      </c>
      <c r="Z13" s="84"/>
      <c r="AA13" s="90">
        <f>SUM(AA11:AA12)</f>
        <v>4364546</v>
      </c>
      <c r="AB13" s="84"/>
      <c r="AC13" s="90">
        <f>SUM(AC11:AC12)</f>
        <v>0</v>
      </c>
    </row>
    <row r="14" spans="2:29" ht="15" customHeight="1" x14ac:dyDescent="0.25">
      <c r="B14" s="52" t="s">
        <v>49</v>
      </c>
      <c r="C14" s="91" t="s">
        <v>49</v>
      </c>
      <c r="D14" s="103"/>
      <c r="E14" s="89"/>
      <c r="F14" s="84"/>
      <c r="G14" s="89"/>
      <c r="H14" s="89"/>
      <c r="I14" s="89"/>
      <c r="J14" s="89"/>
      <c r="K14" s="89"/>
      <c r="L14" s="89"/>
      <c r="M14" s="89"/>
      <c r="N14" s="84"/>
      <c r="O14" s="89"/>
      <c r="P14" s="89"/>
      <c r="Q14" s="89"/>
      <c r="R14" s="89"/>
      <c r="S14" s="89"/>
      <c r="T14" s="89"/>
      <c r="U14" s="89"/>
      <c r="W14" s="89"/>
      <c r="X14" s="89"/>
      <c r="Y14" s="89"/>
      <c r="Z14" s="89"/>
      <c r="AA14" s="89"/>
      <c r="AB14" s="89"/>
      <c r="AC14" s="89"/>
    </row>
    <row r="15" spans="2:29" ht="15" customHeight="1" x14ac:dyDescent="0.25">
      <c r="B15" s="51" t="s">
        <v>32</v>
      </c>
      <c r="C15" s="54" t="s">
        <v>202</v>
      </c>
      <c r="D15" s="103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W15" s="84"/>
      <c r="X15" s="84"/>
      <c r="Y15" s="84"/>
      <c r="Z15" s="84"/>
      <c r="AA15" s="84"/>
      <c r="AB15" s="84"/>
      <c r="AC15" s="84"/>
    </row>
    <row r="16" spans="2:29" ht="15" customHeight="1" x14ac:dyDescent="0.25">
      <c r="B16" s="57" t="s">
        <v>33</v>
      </c>
      <c r="C16" s="86" t="s">
        <v>203</v>
      </c>
      <c r="D16" s="104"/>
      <c r="E16" s="89">
        <v>-707615</v>
      </c>
      <c r="F16" s="85"/>
      <c r="G16" s="89">
        <v>-158483</v>
      </c>
      <c r="H16" s="88"/>
      <c r="I16" s="89">
        <v>-333676</v>
      </c>
      <c r="J16" s="89"/>
      <c r="K16" s="89">
        <v>-521166</v>
      </c>
      <c r="L16" s="89"/>
      <c r="M16" s="89">
        <v>-699870</v>
      </c>
      <c r="N16" s="84"/>
      <c r="O16" s="89">
        <v>-191348</v>
      </c>
      <c r="P16" s="88"/>
      <c r="Q16" s="89">
        <v>-403949</v>
      </c>
      <c r="R16" s="89"/>
      <c r="S16" s="89">
        <v>-639140</v>
      </c>
      <c r="T16" s="89"/>
      <c r="U16" s="89">
        <v>-826495</v>
      </c>
      <c r="W16" s="89">
        <v>-251875</v>
      </c>
      <c r="X16" s="88"/>
      <c r="Y16" s="89">
        <v>-481539</v>
      </c>
      <c r="Z16" s="89"/>
      <c r="AA16" s="89">
        <v>-710596</v>
      </c>
      <c r="AB16" s="89"/>
      <c r="AC16" s="89"/>
    </row>
    <row r="17" spans="2:29" ht="15" customHeight="1" x14ac:dyDescent="0.25">
      <c r="B17" s="56" t="s">
        <v>34</v>
      </c>
      <c r="C17" s="83" t="s">
        <v>204</v>
      </c>
      <c r="D17" s="104"/>
      <c r="E17" s="84">
        <v>-1064869</v>
      </c>
      <c r="F17" s="85"/>
      <c r="G17" s="84">
        <v>-245973</v>
      </c>
      <c r="H17" s="85"/>
      <c r="I17" s="84">
        <v>-535646</v>
      </c>
      <c r="J17" s="84"/>
      <c r="K17" s="84">
        <v>-853707</v>
      </c>
      <c r="L17" s="84"/>
      <c r="M17" s="84">
        <v>-1242852</v>
      </c>
      <c r="N17" s="84"/>
      <c r="O17" s="84">
        <v>-285077</v>
      </c>
      <c r="P17" s="85"/>
      <c r="Q17" s="84">
        <v>-566518</v>
      </c>
      <c r="R17" s="84"/>
      <c r="S17" s="84">
        <v>-868315</v>
      </c>
      <c r="T17" s="84"/>
      <c r="U17" s="84">
        <v>-1246411</v>
      </c>
      <c r="W17" s="84">
        <v>-331800</v>
      </c>
      <c r="X17" s="85"/>
      <c r="Y17" s="84">
        <v>-657284</v>
      </c>
      <c r="Z17" s="84"/>
      <c r="AA17" s="84">
        <v>-1006808</v>
      </c>
      <c r="AB17" s="84"/>
      <c r="AC17" s="84"/>
    </row>
    <row r="18" spans="2:29" ht="15" customHeight="1" x14ac:dyDescent="0.25">
      <c r="B18" s="57" t="s">
        <v>93</v>
      </c>
      <c r="C18" s="86" t="s">
        <v>205</v>
      </c>
      <c r="D18" s="104"/>
      <c r="E18" s="87">
        <v>-141198</v>
      </c>
      <c r="F18" s="85"/>
      <c r="G18" s="87">
        <v>77017</v>
      </c>
      <c r="H18" s="88"/>
      <c r="I18" s="87">
        <v>357298</v>
      </c>
      <c r="J18" s="89"/>
      <c r="K18" s="87">
        <v>514540.55946000002</v>
      </c>
      <c r="L18" s="89"/>
      <c r="M18" s="87">
        <v>364652</v>
      </c>
      <c r="N18" s="84"/>
      <c r="O18" s="87">
        <v>31387</v>
      </c>
      <c r="P18" s="88"/>
      <c r="Q18" s="87">
        <v>75443</v>
      </c>
      <c r="R18" s="89"/>
      <c r="S18" s="87">
        <v>144292</v>
      </c>
      <c r="T18" s="89"/>
      <c r="U18" s="87">
        <v>180841</v>
      </c>
      <c r="W18" s="87">
        <v>42931</v>
      </c>
      <c r="X18" s="88"/>
      <c r="Y18" s="87">
        <v>129280</v>
      </c>
      <c r="Z18" s="89"/>
      <c r="AA18" s="87">
        <v>205304</v>
      </c>
      <c r="AB18" s="89"/>
      <c r="AC18" s="87"/>
    </row>
    <row r="19" spans="2:29" ht="15" customHeight="1" x14ac:dyDescent="0.25">
      <c r="B19" s="49" t="s">
        <v>49</v>
      </c>
      <c r="C19" s="53"/>
      <c r="D19" s="103"/>
      <c r="E19" s="84">
        <f>SUM(E16:E18)</f>
        <v>-1913682</v>
      </c>
      <c r="F19" s="84"/>
      <c r="G19" s="84">
        <f>SUM(G16:G18)</f>
        <v>-327439</v>
      </c>
      <c r="H19" s="84"/>
      <c r="I19" s="84">
        <f>SUM(I16:I18)</f>
        <v>-512024</v>
      </c>
      <c r="J19" s="84"/>
      <c r="K19" s="84">
        <f>SUM(K16:K18)</f>
        <v>-860332.44053999998</v>
      </c>
      <c r="L19" s="84"/>
      <c r="M19" s="84">
        <f>SUM(M16:M18)</f>
        <v>-1578070</v>
      </c>
      <c r="N19" s="84"/>
      <c r="O19" s="84">
        <f>SUM(O16:O18)</f>
        <v>-445038</v>
      </c>
      <c r="P19" s="84"/>
      <c r="Q19" s="84">
        <f>SUM(Q16:Q18)</f>
        <v>-895024</v>
      </c>
      <c r="R19" s="84"/>
      <c r="S19" s="84">
        <v>-1363163</v>
      </c>
      <c r="T19" s="84"/>
      <c r="U19" s="84">
        <f>SUM(U16:U18)</f>
        <v>-1892065</v>
      </c>
      <c r="W19" s="84">
        <f>SUM(W16:W18)</f>
        <v>-540744</v>
      </c>
      <c r="X19" s="84"/>
      <c r="Y19" s="84">
        <f>SUM(Y16:Y18)</f>
        <v>-1009543</v>
      </c>
      <c r="Z19" s="84"/>
      <c r="AA19" s="84">
        <f>SUM(AA16:AA18)</f>
        <v>-1512100</v>
      </c>
      <c r="AB19" s="84"/>
      <c r="AC19" s="84">
        <f>SUM(AC16:AC18)</f>
        <v>0</v>
      </c>
    </row>
    <row r="20" spans="2:29" ht="5.0999999999999996" customHeight="1" x14ac:dyDescent="0.25">
      <c r="C20" s="53"/>
      <c r="D20" s="103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W20" s="84"/>
      <c r="X20" s="84"/>
      <c r="Y20" s="84"/>
      <c r="Z20" s="84"/>
      <c r="AA20" s="84"/>
      <c r="AB20" s="84"/>
      <c r="AC20" s="84"/>
    </row>
    <row r="21" spans="2:29" ht="15" customHeight="1" x14ac:dyDescent="0.25">
      <c r="B21" s="55" t="s">
        <v>94</v>
      </c>
      <c r="C21" s="92" t="s">
        <v>206</v>
      </c>
      <c r="D21" s="103"/>
      <c r="E21" s="89"/>
      <c r="F21" s="84"/>
      <c r="G21" s="89"/>
      <c r="H21" s="89"/>
      <c r="I21" s="89"/>
      <c r="J21" s="89"/>
      <c r="K21" s="89"/>
      <c r="L21" s="89"/>
      <c r="M21" s="89"/>
      <c r="N21" s="84"/>
      <c r="O21" s="89"/>
      <c r="P21" s="89"/>
      <c r="Q21" s="89"/>
      <c r="R21" s="89"/>
      <c r="S21" s="89"/>
      <c r="T21" s="89"/>
      <c r="U21" s="89"/>
      <c r="W21" s="89"/>
      <c r="X21" s="89"/>
      <c r="Y21" s="89"/>
      <c r="Z21" s="89"/>
      <c r="AA21" s="89"/>
      <c r="AB21" s="89"/>
      <c r="AC21" s="89"/>
    </row>
    <row r="22" spans="2:29" ht="15" customHeight="1" x14ac:dyDescent="0.25">
      <c r="B22" s="58" t="s">
        <v>88</v>
      </c>
      <c r="C22" s="93" t="s">
        <v>207</v>
      </c>
      <c r="D22" s="103"/>
      <c r="E22" s="87">
        <f>SUM(E13,E19)</f>
        <v>2009983</v>
      </c>
      <c r="F22" s="84"/>
      <c r="G22" s="87">
        <f>SUM(G13,G19)</f>
        <v>542304</v>
      </c>
      <c r="H22" s="89"/>
      <c r="I22" s="87">
        <f>SUM(I13,I19)</f>
        <v>1803196</v>
      </c>
      <c r="J22" s="89"/>
      <c r="K22" s="87">
        <f>SUM(K13,K19)</f>
        <v>3142312.5594600001</v>
      </c>
      <c r="L22" s="89"/>
      <c r="M22" s="87">
        <f>SUM(M13,M19)</f>
        <v>3633157</v>
      </c>
      <c r="N22" s="84"/>
      <c r="O22" s="87">
        <f>SUM(O13,O19)</f>
        <v>-57623</v>
      </c>
      <c r="P22" s="89"/>
      <c r="Q22" s="87">
        <f>SUM(Q13,Q19)</f>
        <v>840342</v>
      </c>
      <c r="R22" s="89"/>
      <c r="S22" s="87">
        <v>2128177</v>
      </c>
      <c r="T22" s="89"/>
      <c r="U22" s="87">
        <f>SUM(U13,U19)</f>
        <v>2922761</v>
      </c>
      <c r="W22" s="87">
        <f>SUM(W13,W19)</f>
        <v>293455</v>
      </c>
      <c r="X22" s="89"/>
      <c r="Y22" s="87">
        <f>SUM(Y13,Y19)</f>
        <v>1410678</v>
      </c>
      <c r="Z22" s="89"/>
      <c r="AA22" s="87">
        <f>SUM(AA13,AA19)</f>
        <v>2852446</v>
      </c>
      <c r="AB22" s="89"/>
      <c r="AC22" s="87">
        <f>SUM(AC13,AC19)</f>
        <v>0</v>
      </c>
    </row>
    <row r="23" spans="2:29" ht="15" customHeight="1" x14ac:dyDescent="0.25">
      <c r="B23" s="49" t="s">
        <v>49</v>
      </c>
      <c r="C23" s="53" t="s">
        <v>49</v>
      </c>
      <c r="D23" s="103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W23" s="84"/>
      <c r="X23" s="84"/>
      <c r="Y23" s="84"/>
      <c r="Z23" s="84"/>
      <c r="AA23" s="84"/>
      <c r="AB23" s="84"/>
      <c r="AC23" s="84"/>
    </row>
    <row r="24" spans="2:29" ht="15" customHeight="1" x14ac:dyDescent="0.25">
      <c r="B24" s="55" t="s">
        <v>35</v>
      </c>
      <c r="C24" s="92" t="s">
        <v>208</v>
      </c>
      <c r="D24" s="103"/>
      <c r="E24" s="89"/>
      <c r="F24" s="84"/>
      <c r="G24" s="89"/>
      <c r="H24" s="89"/>
      <c r="I24" s="89"/>
      <c r="J24" s="89"/>
      <c r="K24" s="89"/>
      <c r="L24" s="89"/>
      <c r="M24" s="89"/>
      <c r="N24" s="84"/>
      <c r="O24" s="89"/>
      <c r="P24" s="89"/>
      <c r="Q24" s="89"/>
      <c r="R24" s="89"/>
      <c r="S24" s="89"/>
      <c r="T24" s="89"/>
      <c r="U24" s="89"/>
      <c r="W24" s="89"/>
      <c r="X24" s="89"/>
      <c r="Y24" s="89"/>
      <c r="Z24" s="89"/>
      <c r="AA24" s="89"/>
      <c r="AB24" s="89"/>
      <c r="AC24" s="89"/>
    </row>
    <row r="25" spans="2:29" ht="15" customHeight="1" x14ac:dyDescent="0.25">
      <c r="B25" s="56" t="s">
        <v>36</v>
      </c>
      <c r="C25" s="83" t="s">
        <v>209</v>
      </c>
      <c r="D25" s="103"/>
      <c r="E25" s="84">
        <v>86081</v>
      </c>
      <c r="F25" s="84"/>
      <c r="G25" s="84">
        <v>36049</v>
      </c>
      <c r="H25" s="84"/>
      <c r="I25" s="84">
        <v>21758</v>
      </c>
      <c r="J25" s="84"/>
      <c r="K25" s="84">
        <v>55047</v>
      </c>
      <c r="L25" s="84"/>
      <c r="M25" s="84">
        <v>62665</v>
      </c>
      <c r="N25" s="84"/>
      <c r="O25" s="84">
        <v>29236</v>
      </c>
      <c r="P25" s="84"/>
      <c r="Q25" s="84">
        <v>37911</v>
      </c>
      <c r="R25" s="84"/>
      <c r="S25" s="84">
        <v>81425</v>
      </c>
      <c r="T25" s="84"/>
      <c r="U25" s="84">
        <v>52100</v>
      </c>
      <c r="W25" s="84">
        <v>28651</v>
      </c>
      <c r="X25" s="84"/>
      <c r="Y25" s="84">
        <v>24754</v>
      </c>
      <c r="Z25" s="84"/>
      <c r="AA25" s="84">
        <v>62868</v>
      </c>
      <c r="AB25" s="84"/>
      <c r="AC25" s="84"/>
    </row>
    <row r="26" spans="2:29" ht="15" customHeight="1" x14ac:dyDescent="0.25">
      <c r="B26" s="52" t="s">
        <v>49</v>
      </c>
      <c r="C26" s="91"/>
      <c r="D26" s="103"/>
      <c r="E26" s="89"/>
      <c r="F26" s="84"/>
      <c r="G26" s="89"/>
      <c r="H26" s="89"/>
      <c r="I26" s="89"/>
      <c r="J26" s="89"/>
      <c r="K26" s="89"/>
      <c r="L26" s="89"/>
      <c r="M26" s="89"/>
      <c r="N26" s="84"/>
      <c r="O26" s="89"/>
      <c r="P26" s="89"/>
      <c r="Q26" s="89"/>
      <c r="R26" s="89"/>
      <c r="S26" s="89"/>
      <c r="T26" s="89"/>
      <c r="U26" s="89"/>
      <c r="W26" s="89"/>
      <c r="X26" s="89"/>
      <c r="Y26" s="89"/>
      <c r="Z26" s="89"/>
      <c r="AA26" s="89"/>
      <c r="AB26" s="89"/>
      <c r="AC26" s="89"/>
    </row>
    <row r="27" spans="2:29" ht="15" customHeight="1" x14ac:dyDescent="0.25">
      <c r="B27" s="51" t="s">
        <v>89</v>
      </c>
      <c r="C27" s="54" t="s">
        <v>210</v>
      </c>
      <c r="D27" s="10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W27" s="84"/>
      <c r="X27" s="84"/>
      <c r="Y27" s="84"/>
      <c r="Z27" s="84"/>
      <c r="AA27" s="84"/>
      <c r="AB27" s="84"/>
      <c r="AC27" s="84"/>
    </row>
    <row r="28" spans="2:29" ht="15" customHeight="1" x14ac:dyDescent="0.25">
      <c r="B28" s="59" t="s">
        <v>38</v>
      </c>
      <c r="C28" s="94" t="s">
        <v>211</v>
      </c>
      <c r="D28" s="105"/>
      <c r="E28" s="89">
        <v>571947</v>
      </c>
      <c r="F28" s="85"/>
      <c r="G28" s="89">
        <v>190693</v>
      </c>
      <c r="H28" s="88"/>
      <c r="I28" s="89">
        <v>145107</v>
      </c>
      <c r="J28" s="89"/>
      <c r="K28" s="89">
        <v>313001</v>
      </c>
      <c r="L28" s="89"/>
      <c r="M28" s="89">
        <v>532849</v>
      </c>
      <c r="N28" s="84"/>
      <c r="O28" s="89">
        <v>210607</v>
      </c>
      <c r="P28" s="88"/>
      <c r="Q28" s="89">
        <v>450799</v>
      </c>
      <c r="R28" s="89"/>
      <c r="S28" s="89">
        <v>673430</v>
      </c>
      <c r="T28" s="89"/>
      <c r="U28" s="89">
        <v>938458</v>
      </c>
      <c r="W28" s="89">
        <v>289694</v>
      </c>
      <c r="X28" s="88"/>
      <c r="Y28" s="89">
        <v>545344</v>
      </c>
      <c r="Z28" s="89"/>
      <c r="AA28" s="89">
        <v>660628</v>
      </c>
      <c r="AB28" s="89"/>
      <c r="AC28" s="89"/>
    </row>
    <row r="29" spans="2:29" ht="15" customHeight="1" x14ac:dyDescent="0.25">
      <c r="B29" s="60" t="s">
        <v>39</v>
      </c>
      <c r="C29" s="95" t="s">
        <v>212</v>
      </c>
      <c r="D29" s="105"/>
      <c r="E29" s="84">
        <v>-1360410</v>
      </c>
      <c r="F29" s="85"/>
      <c r="G29" s="84">
        <v>-342111</v>
      </c>
      <c r="H29" s="85"/>
      <c r="I29" s="84">
        <v>-785540</v>
      </c>
      <c r="J29" s="84"/>
      <c r="K29" s="84">
        <v>-1088781</v>
      </c>
      <c r="L29" s="84"/>
      <c r="M29" s="84">
        <v>-1630903</v>
      </c>
      <c r="N29" s="84"/>
      <c r="O29" s="84">
        <v>-732516</v>
      </c>
      <c r="P29" s="85"/>
      <c r="Q29" s="84">
        <v>-1314863</v>
      </c>
      <c r="R29" s="84"/>
      <c r="S29" s="84">
        <v>-1807184</v>
      </c>
      <c r="T29" s="84"/>
      <c r="U29" s="84">
        <v>-2346821</v>
      </c>
      <c r="W29" s="84">
        <v>-528926</v>
      </c>
      <c r="X29" s="85"/>
      <c r="Y29" s="84">
        <v>-1091987</v>
      </c>
      <c r="Z29" s="84"/>
      <c r="AA29" s="84">
        <v>-1450867</v>
      </c>
      <c r="AB29" s="84"/>
      <c r="AC29" s="84"/>
    </row>
    <row r="30" spans="2:29" ht="15" customHeight="1" x14ac:dyDescent="0.25">
      <c r="B30" s="59" t="s">
        <v>40</v>
      </c>
      <c r="C30" s="94" t="s">
        <v>213</v>
      </c>
      <c r="D30" s="105"/>
      <c r="E30" s="87">
        <v>-276529</v>
      </c>
      <c r="F30" s="85"/>
      <c r="G30" s="87">
        <v>-140501</v>
      </c>
      <c r="H30" s="88"/>
      <c r="I30" s="87">
        <v>36726</v>
      </c>
      <c r="J30" s="89"/>
      <c r="K30" s="87">
        <v>-152734</v>
      </c>
      <c r="L30" s="89"/>
      <c r="M30" s="87">
        <v>-397657</v>
      </c>
      <c r="N30" s="84"/>
      <c r="O30" s="87">
        <v>230921</v>
      </c>
      <c r="P30" s="88"/>
      <c r="Q30" s="87">
        <v>136050</v>
      </c>
      <c r="R30" s="89"/>
      <c r="S30" s="87">
        <v>4176</v>
      </c>
      <c r="T30" s="89"/>
      <c r="U30" s="87">
        <v>112938</v>
      </c>
      <c r="W30" s="87">
        <v>57630</v>
      </c>
      <c r="X30" s="88"/>
      <c r="Y30" s="87">
        <v>47382</v>
      </c>
      <c r="Z30" s="89"/>
      <c r="AA30" s="87">
        <v>-67809</v>
      </c>
      <c r="AB30" s="89"/>
      <c r="AC30" s="87"/>
    </row>
    <row r="31" spans="2:29" ht="15" customHeight="1" x14ac:dyDescent="0.25">
      <c r="C31" s="53"/>
      <c r="D31" s="103"/>
      <c r="E31" s="90">
        <f>SUM(E28:E30)</f>
        <v>-1064992</v>
      </c>
      <c r="F31" s="84"/>
      <c r="G31" s="90">
        <f>SUM(G28:G30)</f>
        <v>-291919</v>
      </c>
      <c r="H31" s="84"/>
      <c r="I31" s="90">
        <f>SUM(I28:I30)</f>
        <v>-603707</v>
      </c>
      <c r="J31" s="84"/>
      <c r="K31" s="90">
        <f>SUM(K28:K30)</f>
        <v>-928514</v>
      </c>
      <c r="L31" s="84"/>
      <c r="M31" s="90">
        <f>SUM(M28:M30)</f>
        <v>-1495711</v>
      </c>
      <c r="N31" s="84"/>
      <c r="O31" s="90">
        <f>SUM(O28:O30)</f>
        <v>-290988</v>
      </c>
      <c r="P31" s="84"/>
      <c r="Q31" s="90">
        <f>SUM(Q28:Q30)</f>
        <v>-728014</v>
      </c>
      <c r="R31" s="84"/>
      <c r="S31" s="90">
        <v>-1129578</v>
      </c>
      <c r="T31" s="84"/>
      <c r="U31" s="90">
        <f>SUM(U28:U30)</f>
        <v>-1295425</v>
      </c>
      <c r="W31" s="90">
        <f>SUM(W28:W30)</f>
        <v>-181602</v>
      </c>
      <c r="X31" s="84"/>
      <c r="Y31" s="90">
        <f>SUM(Y28:Y30)</f>
        <v>-499261</v>
      </c>
      <c r="Z31" s="84"/>
      <c r="AA31" s="90">
        <f>SUM(AA28:AA30)</f>
        <v>-858048</v>
      </c>
      <c r="AB31" s="84"/>
      <c r="AC31" s="90">
        <f>SUM(AC28:AC30)</f>
        <v>0</v>
      </c>
    </row>
    <row r="32" spans="2:29" ht="15" customHeight="1" x14ac:dyDescent="0.25">
      <c r="B32" s="61"/>
      <c r="C32" s="96"/>
      <c r="D32" s="105"/>
      <c r="E32" s="97"/>
      <c r="F32" s="102"/>
      <c r="G32" s="97"/>
      <c r="H32" s="97"/>
      <c r="I32" s="97"/>
      <c r="J32" s="97"/>
      <c r="K32" s="97"/>
      <c r="L32" s="97"/>
      <c r="M32" s="97"/>
      <c r="N32" s="102"/>
      <c r="O32" s="97"/>
      <c r="P32" s="97"/>
      <c r="Q32" s="97"/>
      <c r="R32" s="97"/>
      <c r="S32" s="97"/>
      <c r="T32" s="97"/>
      <c r="U32" s="97"/>
      <c r="W32" s="97"/>
      <c r="X32" s="97"/>
      <c r="Y32" s="97"/>
      <c r="Z32" s="97"/>
      <c r="AA32" s="97"/>
      <c r="AB32" s="97"/>
      <c r="AC32" s="97"/>
    </row>
    <row r="33" spans="2:29" ht="15" customHeight="1" x14ac:dyDescent="0.25">
      <c r="B33" s="62" t="s">
        <v>41</v>
      </c>
      <c r="C33" s="98" t="s">
        <v>214</v>
      </c>
      <c r="D33" s="105"/>
      <c r="E33" s="90">
        <f>SUM(E22,E25,E31)</f>
        <v>1031072</v>
      </c>
      <c r="F33" s="84"/>
      <c r="G33" s="90">
        <f>SUM(G22,G25,G31)</f>
        <v>286434</v>
      </c>
      <c r="H33" s="84"/>
      <c r="I33" s="90">
        <f>SUM(I22,I25,I31)</f>
        <v>1221247</v>
      </c>
      <c r="J33" s="84"/>
      <c r="K33" s="90">
        <f>SUM(K22,K25,K31)</f>
        <v>2268845.5594600001</v>
      </c>
      <c r="L33" s="84"/>
      <c r="M33" s="90">
        <f>SUM(M22,M25,M31)</f>
        <v>2200111</v>
      </c>
      <c r="N33" s="84"/>
      <c r="O33" s="90">
        <f>SUM(O22,O25,O31)</f>
        <v>-319375</v>
      </c>
      <c r="P33" s="84"/>
      <c r="Q33" s="90">
        <f>SUM(Q22,Q25,Q31)</f>
        <v>150239</v>
      </c>
      <c r="R33" s="84"/>
      <c r="S33" s="90">
        <v>1080024</v>
      </c>
      <c r="T33" s="84"/>
      <c r="U33" s="90">
        <f>SUM(U22,U25,U31)</f>
        <v>1679436</v>
      </c>
      <c r="W33" s="90">
        <f>SUM(W22,W25,W31)</f>
        <v>140504</v>
      </c>
      <c r="X33" s="84"/>
      <c r="Y33" s="90">
        <f>SUM(Y22,Y25,Y31)</f>
        <v>936171</v>
      </c>
      <c r="Z33" s="84"/>
      <c r="AA33" s="90">
        <f>SUM(AA22,AA25,AA31)</f>
        <v>2057266</v>
      </c>
      <c r="AB33" s="84"/>
      <c r="AC33" s="90">
        <f>SUM(AC22,AC25,AC31)</f>
        <v>0</v>
      </c>
    </row>
    <row r="34" spans="2:29" ht="15" customHeight="1" x14ac:dyDescent="0.25">
      <c r="B34" s="52"/>
      <c r="C34" s="91"/>
      <c r="D34" s="103"/>
      <c r="E34" s="89"/>
      <c r="F34" s="84"/>
      <c r="G34" s="89"/>
      <c r="H34" s="89"/>
      <c r="I34" s="89"/>
      <c r="J34" s="89"/>
      <c r="K34" s="89"/>
      <c r="L34" s="89"/>
      <c r="M34" s="89"/>
      <c r="N34" s="84"/>
      <c r="O34" s="89"/>
      <c r="P34" s="89"/>
      <c r="Q34" s="89"/>
      <c r="R34" s="89"/>
      <c r="S34" s="89"/>
      <c r="T34" s="89"/>
      <c r="U34" s="89"/>
      <c r="W34" s="89"/>
      <c r="X34" s="89"/>
      <c r="Y34" s="89"/>
      <c r="Z34" s="89"/>
      <c r="AA34" s="89"/>
      <c r="AB34" s="89"/>
      <c r="AC34" s="89"/>
    </row>
    <row r="35" spans="2:29" ht="15" customHeight="1" x14ac:dyDescent="0.25">
      <c r="B35" s="51" t="s">
        <v>42</v>
      </c>
      <c r="C35" s="54" t="s">
        <v>215</v>
      </c>
      <c r="D35" s="104"/>
      <c r="E35" s="84">
        <v>-558616</v>
      </c>
      <c r="F35" s="84"/>
      <c r="G35" s="84">
        <v>-59668</v>
      </c>
      <c r="H35" s="84"/>
      <c r="I35" s="84">
        <v>-302881</v>
      </c>
      <c r="J35" s="84"/>
      <c r="K35" s="84">
        <v>-268612.55946000002</v>
      </c>
      <c r="L35" s="84"/>
      <c r="M35" s="84">
        <v>-573399</v>
      </c>
      <c r="N35" s="84"/>
      <c r="O35" s="84">
        <v>2846</v>
      </c>
      <c r="P35" s="84"/>
      <c r="Q35" s="84">
        <v>-100610</v>
      </c>
      <c r="R35" s="84"/>
      <c r="S35" s="84">
        <v>-426357</v>
      </c>
      <c r="T35" s="84"/>
      <c r="U35" s="84">
        <v>-533982</v>
      </c>
      <c r="W35" s="84">
        <v>-62247</v>
      </c>
      <c r="X35" s="84"/>
      <c r="Y35" s="84">
        <v>-387871</v>
      </c>
      <c r="Z35" s="84"/>
      <c r="AA35" s="84">
        <v>-685366</v>
      </c>
      <c r="AB35" s="84"/>
      <c r="AC35" s="84"/>
    </row>
    <row r="36" spans="2:29" ht="15" customHeight="1" x14ac:dyDescent="0.25">
      <c r="B36" s="57"/>
      <c r="C36" s="86"/>
      <c r="D36" s="103"/>
      <c r="E36" s="89"/>
      <c r="F36" s="84"/>
      <c r="G36" s="89"/>
      <c r="H36" s="89"/>
      <c r="I36" s="89"/>
      <c r="J36" s="89"/>
      <c r="K36" s="89"/>
      <c r="L36" s="89"/>
      <c r="M36" s="89"/>
      <c r="N36" s="84"/>
      <c r="O36" s="89"/>
      <c r="P36" s="89"/>
      <c r="Q36" s="89"/>
      <c r="R36" s="89"/>
      <c r="S36" s="89"/>
      <c r="T36" s="89"/>
      <c r="U36" s="89"/>
      <c r="W36" s="89"/>
      <c r="X36" s="89"/>
      <c r="Y36" s="89"/>
      <c r="Z36" s="89"/>
      <c r="AA36" s="89"/>
      <c r="AB36" s="89"/>
      <c r="AC36" s="89"/>
    </row>
    <row r="37" spans="2:29" ht="15" customHeight="1" thickBot="1" x14ac:dyDescent="0.3">
      <c r="B37" s="51" t="s">
        <v>45</v>
      </c>
      <c r="C37" s="54" t="s">
        <v>216</v>
      </c>
      <c r="D37" s="103"/>
      <c r="E37" s="99">
        <f>SUM(E33,E35)</f>
        <v>472456</v>
      </c>
      <c r="F37" s="84"/>
      <c r="G37" s="99">
        <f>SUM(G33,G35)</f>
        <v>226766</v>
      </c>
      <c r="H37" s="84"/>
      <c r="I37" s="99">
        <f>SUM(I33,I35)</f>
        <v>918366</v>
      </c>
      <c r="J37" s="84"/>
      <c r="K37" s="99">
        <f>SUM(K33,K35)</f>
        <v>2000233</v>
      </c>
      <c r="L37" s="84"/>
      <c r="M37" s="99">
        <f>SUM(M33,M35)</f>
        <v>1626712</v>
      </c>
      <c r="N37" s="84"/>
      <c r="O37" s="99">
        <f>SUM(O33,O35)</f>
        <v>-316529</v>
      </c>
      <c r="P37" s="84"/>
      <c r="Q37" s="99">
        <f>SUM(Q33,Q35)</f>
        <v>49629</v>
      </c>
      <c r="R37" s="84"/>
      <c r="S37" s="99">
        <f>SUM(S33,S35)</f>
        <v>653667</v>
      </c>
      <c r="T37" s="84"/>
      <c r="U37" s="99">
        <f>SUM(U33,U35)</f>
        <v>1145454</v>
      </c>
      <c r="W37" s="99">
        <f>SUM(W33,W35)</f>
        <v>78257</v>
      </c>
      <c r="X37" s="84"/>
      <c r="Y37" s="99">
        <f>SUM(Y33,Y35)</f>
        <v>548300</v>
      </c>
      <c r="Z37" s="84"/>
      <c r="AA37" s="99">
        <f>SUM(AA33,AA35)</f>
        <v>1371900</v>
      </c>
      <c r="AB37" s="84"/>
      <c r="AC37" s="99">
        <f>SUM(AC33,AC35)</f>
        <v>0</v>
      </c>
    </row>
    <row r="38" spans="2:29" ht="15" customHeight="1" thickTop="1" x14ac:dyDescent="0.25">
      <c r="B38" s="52" t="s">
        <v>90</v>
      </c>
      <c r="C38" s="91" t="s">
        <v>217</v>
      </c>
      <c r="D38" s="103"/>
      <c r="E38" s="89"/>
      <c r="F38" s="84"/>
      <c r="G38" s="89"/>
      <c r="H38" s="89"/>
      <c r="I38" s="89"/>
      <c r="J38" s="89"/>
      <c r="K38" s="89"/>
      <c r="L38" s="89"/>
      <c r="M38" s="89"/>
      <c r="N38" s="84"/>
      <c r="O38" s="89"/>
      <c r="P38" s="89"/>
      <c r="Q38" s="89"/>
      <c r="R38" s="89"/>
      <c r="S38" s="89"/>
      <c r="T38" s="89"/>
      <c r="U38" s="89"/>
      <c r="W38" s="89"/>
      <c r="X38" s="89"/>
      <c r="Y38" s="89"/>
      <c r="Z38" s="89"/>
      <c r="AA38" s="89"/>
      <c r="AB38" s="89"/>
      <c r="AC38" s="89"/>
    </row>
    <row r="39" spans="2:29" ht="15" customHeight="1" x14ac:dyDescent="0.25">
      <c r="B39" s="56" t="s">
        <v>91</v>
      </c>
      <c r="C39" s="83" t="s">
        <v>218</v>
      </c>
      <c r="D39" s="103"/>
      <c r="E39" s="84">
        <v>427889</v>
      </c>
      <c r="F39" s="84"/>
      <c r="G39" s="84">
        <v>183390</v>
      </c>
      <c r="H39" s="84"/>
      <c r="I39" s="84">
        <v>802731</v>
      </c>
      <c r="J39" s="84"/>
      <c r="K39" s="84">
        <v>1765670</v>
      </c>
      <c r="L39" s="84"/>
      <c r="M39" s="84">
        <v>1343649</v>
      </c>
      <c r="N39" s="84"/>
      <c r="O39" s="84">
        <v>-271842</v>
      </c>
      <c r="P39" s="84"/>
      <c r="Q39" s="84">
        <v>33794</v>
      </c>
      <c r="R39" s="84"/>
      <c r="S39" s="84">
        <v>552741</v>
      </c>
      <c r="T39" s="84"/>
      <c r="U39" s="84">
        <v>999287</v>
      </c>
      <c r="W39" s="84">
        <v>106960</v>
      </c>
      <c r="X39" s="84"/>
      <c r="Y39" s="84">
        <v>516382</v>
      </c>
      <c r="Z39" s="84"/>
      <c r="AA39" s="84">
        <v>1268526</v>
      </c>
      <c r="AB39" s="84"/>
      <c r="AC39" s="84"/>
    </row>
    <row r="40" spans="2:29" ht="15" customHeight="1" x14ac:dyDescent="0.25">
      <c r="B40" s="57" t="s">
        <v>92</v>
      </c>
      <c r="C40" s="86" t="s">
        <v>196</v>
      </c>
      <c r="D40" s="104"/>
      <c r="E40" s="87">
        <v>44567</v>
      </c>
      <c r="F40" s="84"/>
      <c r="G40" s="87">
        <v>43376</v>
      </c>
      <c r="H40" s="89"/>
      <c r="I40" s="87">
        <v>115635</v>
      </c>
      <c r="J40" s="89"/>
      <c r="K40" s="87">
        <v>234563</v>
      </c>
      <c r="L40" s="89"/>
      <c r="M40" s="87">
        <v>283063</v>
      </c>
      <c r="N40" s="84"/>
      <c r="O40" s="87">
        <v>-44687</v>
      </c>
      <c r="P40" s="89"/>
      <c r="Q40" s="87">
        <v>15835</v>
      </c>
      <c r="R40" s="89"/>
      <c r="S40" s="87">
        <v>100926</v>
      </c>
      <c r="T40" s="89"/>
      <c r="U40" s="87">
        <v>146167</v>
      </c>
      <c r="W40" s="87">
        <v>-28703</v>
      </c>
      <c r="X40" s="89"/>
      <c r="Y40" s="87">
        <v>31918</v>
      </c>
      <c r="Z40" s="89"/>
      <c r="AA40" s="87">
        <v>103374</v>
      </c>
      <c r="AB40" s="89"/>
      <c r="AC40" s="87"/>
    </row>
    <row r="41" spans="2:29" ht="15" customHeight="1" x14ac:dyDescent="0.25">
      <c r="B41" s="49" t="s">
        <v>49</v>
      </c>
      <c r="C41" s="53" t="s">
        <v>49</v>
      </c>
      <c r="D41" s="10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W41" s="84"/>
      <c r="X41" s="84"/>
      <c r="Y41" s="84"/>
      <c r="Z41" s="84"/>
      <c r="AA41" s="84"/>
      <c r="AB41" s="84"/>
      <c r="AC41" s="84"/>
    </row>
    <row r="42" spans="2:29" ht="15" customHeight="1" thickBot="1" x14ac:dyDescent="0.3">
      <c r="B42" s="55" t="s">
        <v>45</v>
      </c>
      <c r="C42" s="92" t="s">
        <v>196</v>
      </c>
      <c r="D42" s="103"/>
      <c r="E42" s="100">
        <f>SUM(E39:E40)</f>
        <v>472456</v>
      </c>
      <c r="F42" s="84"/>
      <c r="G42" s="100">
        <f>SUM(G39:G40)</f>
        <v>226766</v>
      </c>
      <c r="H42" s="89"/>
      <c r="I42" s="100">
        <f>SUM(I39:I40)</f>
        <v>918366</v>
      </c>
      <c r="J42" s="89"/>
      <c r="K42" s="100">
        <f>SUM(K39:K40)</f>
        <v>2000233</v>
      </c>
      <c r="L42" s="89"/>
      <c r="M42" s="100">
        <f>SUM(M39:M40)</f>
        <v>1626712</v>
      </c>
      <c r="N42" s="84"/>
      <c r="O42" s="100">
        <f>SUM(O39:O40)</f>
        <v>-316529</v>
      </c>
      <c r="P42" s="89"/>
      <c r="Q42" s="100">
        <f>SUM(Q39:Q40)</f>
        <v>49629</v>
      </c>
      <c r="R42" s="89"/>
      <c r="S42" s="100">
        <f>SUM(S39:S40)</f>
        <v>653667</v>
      </c>
      <c r="T42" s="89"/>
      <c r="U42" s="100">
        <f>SUM(U39:U40)</f>
        <v>1145454</v>
      </c>
      <c r="W42" s="100">
        <f>SUM(W39:W40)</f>
        <v>78257</v>
      </c>
      <c r="X42" s="89"/>
      <c r="Y42" s="100">
        <f>SUM(Y39:Y40)</f>
        <v>548300</v>
      </c>
      <c r="Z42" s="89"/>
      <c r="AA42" s="100">
        <f>SUM(AA39:AA40)</f>
        <v>1371900</v>
      </c>
      <c r="AB42" s="89"/>
      <c r="AC42" s="100">
        <f>SUM(AC39:AC40)</f>
        <v>0</v>
      </c>
    </row>
    <row r="43" spans="2:29" ht="15" customHeight="1" thickTop="1" x14ac:dyDescent="0.25">
      <c r="B43" s="51" t="s">
        <v>49</v>
      </c>
      <c r="C43" s="51" t="s">
        <v>49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W43" s="1"/>
      <c r="X43" s="1"/>
      <c r="Y43" s="1"/>
      <c r="Z43" s="1"/>
      <c r="AA43" s="1"/>
      <c r="AB43" s="1"/>
      <c r="AC43" s="1"/>
    </row>
    <row r="44" spans="2:29" ht="15" customHeight="1" x14ac:dyDescent="0.25">
      <c r="C44" s="115" t="s">
        <v>302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W44"/>
      <c r="X44"/>
      <c r="Y44"/>
      <c r="Z44"/>
      <c r="AA44"/>
      <c r="AC44"/>
    </row>
    <row r="45" spans="2:29" ht="15" customHeight="1" x14ac:dyDescent="0.25"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W45"/>
      <c r="X45"/>
      <c r="Y45"/>
      <c r="Z45"/>
      <c r="AA45"/>
      <c r="AC45"/>
    </row>
  </sheetData>
  <mergeCells count="4">
    <mergeCell ref="G8:M8"/>
    <mergeCell ref="O8:U8"/>
    <mergeCell ref="C44:U45"/>
    <mergeCell ref="W8:AC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D9072-F8D1-4D6F-960C-731C28696735}">
  <dimension ref="B1:AD93"/>
  <sheetViews>
    <sheetView showGridLines="0" zoomScale="85" zoomScaleNormal="85" workbookViewId="0">
      <pane xSplit="3" ySplit="9" topLeftCell="U76" activePane="bottomRight" state="frozen"/>
      <selection pane="topRight" activeCell="D1" sqref="D1"/>
      <selection pane="bottomLeft" activeCell="A10" sqref="A10"/>
      <selection pane="bottomRight" activeCell="U82" sqref="U82"/>
    </sheetView>
  </sheetViews>
  <sheetFormatPr defaultColWidth="8.7109375" defaultRowHeight="15" outlineLevelCol="1" x14ac:dyDescent="0.25"/>
  <cols>
    <col min="1" max="1" width="3.7109375" customWidth="1"/>
    <col min="2" max="2" width="72.85546875" style="49" hidden="1" customWidth="1" outlineLevel="1"/>
    <col min="3" max="3" width="67.42578125" style="49" customWidth="1" collapsed="1"/>
    <col min="4" max="4" width="1.42578125" style="5" customWidth="1"/>
    <col min="5" max="5" width="12.7109375" style="3" customWidth="1"/>
    <col min="6" max="6" width="1.42578125" style="3" customWidth="1"/>
    <col min="7" max="7" width="12.7109375" style="3" hidden="1" customWidth="1" outlineLevel="1"/>
    <col min="8" max="8" width="1.42578125" style="3" hidden="1" customWidth="1" outlineLevel="1"/>
    <col min="9" max="9" width="12.7109375" style="3" hidden="1" customWidth="1" outlineLevel="1"/>
    <col min="10" max="10" width="1.42578125" style="3" hidden="1" customWidth="1" outlineLevel="1"/>
    <col min="11" max="11" width="12.7109375" style="3" hidden="1" customWidth="1" outlineLevel="1"/>
    <col min="12" max="12" width="1.42578125" hidden="1" customWidth="1" outlineLevel="1"/>
    <col min="13" max="13" width="12.7109375" style="3" customWidth="1" collapsed="1"/>
    <col min="14" max="14" width="1.42578125" customWidth="1"/>
    <col min="15" max="15" width="12.7109375" style="3" hidden="1" customWidth="1" outlineLevel="1"/>
    <col min="16" max="16" width="1.42578125" style="3" hidden="1" customWidth="1" outlineLevel="1"/>
    <col min="17" max="17" width="12.7109375" style="3" hidden="1" customWidth="1" outlineLevel="1"/>
    <col min="18" max="18" width="1.42578125" style="3" hidden="1" customWidth="1" outlineLevel="1"/>
    <col min="19" max="19" width="12.7109375" style="3" hidden="1" customWidth="1" outlineLevel="1"/>
    <col min="20" max="20" width="1.42578125" hidden="1" customWidth="1" outlineLevel="1"/>
    <col min="21" max="21" width="12.7109375" style="3" customWidth="1" collapsed="1"/>
    <col min="22" max="22" width="1.5703125" customWidth="1"/>
    <col min="23" max="23" width="12.7109375" style="3" customWidth="1"/>
    <col min="24" max="24" width="1.42578125" style="3" customWidth="1"/>
    <col min="25" max="25" width="12.7109375" style="3" customWidth="1"/>
    <col min="26" max="26" width="1.42578125" style="3" customWidth="1"/>
    <col min="27" max="27" width="12.7109375" style="3" customWidth="1"/>
    <col min="28" max="28" width="1.42578125" hidden="1" customWidth="1" outlineLevel="1"/>
    <col min="29" max="29" width="12.7109375" style="3" hidden="1" customWidth="1" outlineLevel="1"/>
    <col min="30" max="30" width="8.7109375" collapsed="1"/>
  </cols>
  <sheetData>
    <row r="1" spans="2:29" x14ac:dyDescent="0.25">
      <c r="B1" s="50"/>
      <c r="C1" s="50"/>
      <c r="M1"/>
      <c r="U1"/>
      <c r="AC1"/>
    </row>
    <row r="2" spans="2:29" x14ac:dyDescent="0.25">
      <c r="B2" s="50"/>
      <c r="C2" s="50"/>
      <c r="M2"/>
      <c r="U2"/>
      <c r="AC2"/>
    </row>
    <row r="3" spans="2:29" x14ac:dyDescent="0.25">
      <c r="B3" s="50"/>
      <c r="C3" s="50"/>
      <c r="M3"/>
      <c r="U3"/>
      <c r="AC3"/>
    </row>
    <row r="4" spans="2:29" x14ac:dyDescent="0.25">
      <c r="B4" s="50"/>
      <c r="C4" s="50"/>
      <c r="M4"/>
      <c r="U4"/>
      <c r="AC4"/>
    </row>
    <row r="5" spans="2:29" x14ac:dyDescent="0.25">
      <c r="B5" s="51" t="s">
        <v>69</v>
      </c>
      <c r="C5" s="51" t="s">
        <v>269</v>
      </c>
      <c r="M5"/>
      <c r="U5"/>
      <c r="AC5"/>
    </row>
    <row r="6" spans="2:29" x14ac:dyDescent="0.25">
      <c r="B6" s="51" t="s">
        <v>138</v>
      </c>
      <c r="C6" s="51" t="s">
        <v>288</v>
      </c>
      <c r="L6" s="3"/>
      <c r="N6" s="3"/>
      <c r="T6" s="3"/>
      <c r="AB6" s="3"/>
    </row>
    <row r="7" spans="2:29" x14ac:dyDescent="0.25">
      <c r="B7" s="49" t="s">
        <v>70</v>
      </c>
      <c r="C7" s="49" t="s">
        <v>272</v>
      </c>
      <c r="L7" s="3"/>
      <c r="N7" s="3"/>
      <c r="T7" s="3"/>
      <c r="AB7" s="3"/>
    </row>
    <row r="8" spans="2:29" ht="15.75" thickBot="1" x14ac:dyDescent="0.3">
      <c r="B8" s="52"/>
      <c r="C8" s="52"/>
      <c r="E8" s="80">
        <v>2020</v>
      </c>
      <c r="F8" s="81"/>
      <c r="G8" s="114">
        <v>2021</v>
      </c>
      <c r="H8" s="114"/>
      <c r="I8" s="114"/>
      <c r="J8" s="114"/>
      <c r="K8" s="114"/>
      <c r="L8" s="114"/>
      <c r="M8" s="114"/>
      <c r="N8" s="81"/>
      <c r="O8" s="114">
        <v>2022</v>
      </c>
      <c r="P8" s="114"/>
      <c r="Q8" s="114"/>
      <c r="R8" s="114"/>
      <c r="S8" s="114"/>
      <c r="T8" s="114"/>
      <c r="U8" s="114"/>
      <c r="W8" s="114">
        <f>DRE!W8</f>
        <v>2023</v>
      </c>
      <c r="X8" s="114"/>
      <c r="Y8" s="114"/>
      <c r="Z8" s="114"/>
      <c r="AA8" s="114"/>
      <c r="AB8" s="114"/>
      <c r="AC8" s="114"/>
    </row>
    <row r="9" spans="2:29" ht="15.75" thickBot="1" x14ac:dyDescent="0.3">
      <c r="B9" s="54"/>
      <c r="C9" s="54"/>
      <c r="D9" s="103"/>
      <c r="E9" s="70">
        <v>44196</v>
      </c>
      <c r="F9" s="81"/>
      <c r="G9" s="70">
        <v>44286</v>
      </c>
      <c r="H9" s="81"/>
      <c r="I9" s="70">
        <v>44377</v>
      </c>
      <c r="J9" s="81"/>
      <c r="K9" s="109">
        <v>44469</v>
      </c>
      <c r="L9" s="81"/>
      <c r="M9" s="70">
        <v>44561</v>
      </c>
      <c r="N9" s="81"/>
      <c r="O9" s="109">
        <v>44651</v>
      </c>
      <c r="P9" s="81"/>
      <c r="Q9" s="70">
        <v>44742</v>
      </c>
      <c r="R9" s="81"/>
      <c r="S9" s="70">
        <v>44834</v>
      </c>
      <c r="T9" s="81"/>
      <c r="U9" s="70">
        <v>44926</v>
      </c>
      <c r="W9" s="109">
        <f>DRE!W$9</f>
        <v>45016</v>
      </c>
      <c r="X9" s="81"/>
      <c r="Y9" s="109">
        <f>DRE!Y$9</f>
        <v>45107</v>
      </c>
      <c r="Z9" s="81"/>
      <c r="AA9" s="109">
        <f>DRE!AA$9</f>
        <v>45199</v>
      </c>
      <c r="AB9" s="81"/>
      <c r="AC9" s="109">
        <f>DRE!AC$9</f>
        <v>45291</v>
      </c>
    </row>
    <row r="10" spans="2:29" x14ac:dyDescent="0.25">
      <c r="B10" s="55"/>
      <c r="C10" s="55"/>
      <c r="D10" s="67"/>
      <c r="E10" s="82"/>
      <c r="F10" s="101"/>
      <c r="G10" s="82"/>
      <c r="H10" s="68"/>
      <c r="I10" s="82"/>
      <c r="J10" s="82"/>
      <c r="K10" s="82"/>
      <c r="L10" s="82"/>
      <c r="M10" s="82"/>
      <c r="N10" s="101"/>
      <c r="O10" s="82"/>
      <c r="P10" s="68"/>
      <c r="Q10" s="82"/>
      <c r="R10" s="82"/>
      <c r="S10" s="82"/>
      <c r="T10" s="82"/>
      <c r="U10" s="82"/>
      <c r="W10" s="82"/>
      <c r="X10" s="68"/>
      <c r="Y10" s="82"/>
      <c r="Z10" s="82"/>
      <c r="AA10" s="82"/>
      <c r="AB10" s="82"/>
      <c r="AC10" s="82"/>
    </row>
    <row r="11" spans="2:29" x14ac:dyDescent="0.25">
      <c r="B11" s="51"/>
      <c r="C11" s="51"/>
      <c r="D11" s="67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W11" s="10"/>
      <c r="X11" s="10"/>
      <c r="Y11" s="10"/>
      <c r="Z11" s="10"/>
      <c r="AA11" s="10"/>
      <c r="AB11" s="10"/>
      <c r="AC11" s="10"/>
    </row>
    <row r="12" spans="2:29" x14ac:dyDescent="0.25">
      <c r="B12" s="55" t="s">
        <v>41</v>
      </c>
      <c r="C12" s="92" t="s">
        <v>214</v>
      </c>
      <c r="D12" s="103"/>
      <c r="E12" s="89">
        <v>1031072</v>
      </c>
      <c r="F12" s="85"/>
      <c r="G12" s="89">
        <v>286434</v>
      </c>
      <c r="H12" s="88"/>
      <c r="I12" s="89">
        <v>1221247</v>
      </c>
      <c r="J12" s="89"/>
      <c r="K12" s="89">
        <v>2268845.5594600001</v>
      </c>
      <c r="L12" s="89"/>
      <c r="M12" s="89">
        <v>2200111</v>
      </c>
      <c r="N12" s="84"/>
      <c r="O12" s="89">
        <v>-319375</v>
      </c>
      <c r="P12" s="88"/>
      <c r="Q12" s="89">
        <v>150239</v>
      </c>
      <c r="R12" s="89"/>
      <c r="S12" s="89">
        <v>1080024</v>
      </c>
      <c r="T12" s="89"/>
      <c r="U12" s="89">
        <v>1679436</v>
      </c>
      <c r="W12" s="89">
        <v>140504</v>
      </c>
      <c r="X12" s="88"/>
      <c r="Y12" s="89">
        <v>936171</v>
      </c>
      <c r="Z12" s="89"/>
      <c r="AA12" s="89">
        <v>2057266</v>
      </c>
      <c r="AB12" s="89"/>
      <c r="AC12" s="89"/>
    </row>
    <row r="13" spans="2:29" x14ac:dyDescent="0.25">
      <c r="B13" s="49" t="s">
        <v>46</v>
      </c>
      <c r="C13" s="53" t="s">
        <v>219</v>
      </c>
      <c r="D13" s="103"/>
      <c r="E13" s="84">
        <v>0</v>
      </c>
      <c r="F13" s="84"/>
      <c r="G13" s="84"/>
      <c r="H13" s="84"/>
      <c r="I13" s="84"/>
      <c r="J13" s="84"/>
      <c r="K13" s="84"/>
      <c r="L13" s="84"/>
      <c r="M13" s="84">
        <v>0</v>
      </c>
      <c r="N13" s="84"/>
      <c r="O13" s="84"/>
      <c r="P13" s="84"/>
      <c r="Q13" s="84">
        <v>0</v>
      </c>
      <c r="R13" s="84"/>
      <c r="S13" s="84"/>
      <c r="T13" s="84"/>
      <c r="U13" s="84"/>
      <c r="W13" s="84"/>
      <c r="X13" s="84"/>
      <c r="Y13" s="84"/>
      <c r="Z13" s="84"/>
      <c r="AA13" s="84"/>
      <c r="AB13" s="84"/>
      <c r="AC13" s="84"/>
    </row>
    <row r="14" spans="2:29" x14ac:dyDescent="0.25">
      <c r="B14" s="57" t="s">
        <v>96</v>
      </c>
      <c r="C14" s="86" t="s">
        <v>220</v>
      </c>
      <c r="D14" s="103"/>
      <c r="E14" s="89">
        <v>1421134</v>
      </c>
      <c r="F14" s="84"/>
      <c r="G14" s="89">
        <v>370507</v>
      </c>
      <c r="H14" s="89"/>
      <c r="I14" s="89">
        <v>780979</v>
      </c>
      <c r="J14" s="89"/>
      <c r="K14" s="89">
        <v>1186034</v>
      </c>
      <c r="L14" s="89"/>
      <c r="M14" s="89">
        <v>1666315</v>
      </c>
      <c r="N14" s="84"/>
      <c r="O14" s="89">
        <v>461162</v>
      </c>
      <c r="P14" s="89"/>
      <c r="Q14" s="89">
        <v>887396</v>
      </c>
      <c r="R14" s="89"/>
      <c r="S14" s="89">
        <v>1347585</v>
      </c>
      <c r="T14" s="89"/>
      <c r="U14" s="89">
        <v>1846855</v>
      </c>
      <c r="W14" s="89">
        <v>468520</v>
      </c>
      <c r="X14" s="89"/>
      <c r="Y14" s="89">
        <v>932077</v>
      </c>
      <c r="Z14" s="89"/>
      <c r="AA14" s="89">
        <v>1385114</v>
      </c>
      <c r="AB14" s="89"/>
      <c r="AC14" s="89"/>
    </row>
    <row r="15" spans="2:29" x14ac:dyDescent="0.25">
      <c r="B15" s="56" t="s">
        <v>36</v>
      </c>
      <c r="C15" s="83" t="s">
        <v>259</v>
      </c>
      <c r="D15" s="103"/>
      <c r="E15" s="84">
        <v>-86081</v>
      </c>
      <c r="F15" s="84"/>
      <c r="G15" s="84">
        <v>-36049</v>
      </c>
      <c r="H15" s="84"/>
      <c r="I15" s="84">
        <v>-21758</v>
      </c>
      <c r="J15" s="84"/>
      <c r="K15" s="84">
        <v>-55047</v>
      </c>
      <c r="L15" s="84"/>
      <c r="M15" s="84">
        <v>-62665</v>
      </c>
      <c r="N15" s="84"/>
      <c r="O15" s="84">
        <v>-29236</v>
      </c>
      <c r="P15" s="84"/>
      <c r="Q15" s="84">
        <v>-37911</v>
      </c>
      <c r="R15" s="84"/>
      <c r="S15" s="84">
        <v>-81425</v>
      </c>
      <c r="T15" s="84"/>
      <c r="U15" s="84">
        <v>-52100</v>
      </c>
      <c r="W15" s="84">
        <v>-28651</v>
      </c>
      <c r="X15" s="84"/>
      <c r="Y15" s="84">
        <v>-24754</v>
      </c>
      <c r="Z15" s="84"/>
      <c r="AA15" s="84">
        <v>-62868</v>
      </c>
      <c r="AB15" s="84"/>
      <c r="AC15" s="84"/>
    </row>
    <row r="16" spans="2:29" x14ac:dyDescent="0.25">
      <c r="B16" s="57" t="s">
        <v>132</v>
      </c>
      <c r="C16" s="86" t="s">
        <v>260</v>
      </c>
      <c r="D16" s="103"/>
      <c r="E16" s="89">
        <v>215422</v>
      </c>
      <c r="F16" s="84"/>
      <c r="G16" s="89"/>
      <c r="H16" s="89"/>
      <c r="I16" s="89">
        <v>338</v>
      </c>
      <c r="J16" s="89"/>
      <c r="K16" s="89">
        <v>35917</v>
      </c>
      <c r="L16" s="89"/>
      <c r="M16" s="89">
        <v>2310</v>
      </c>
      <c r="N16" s="84"/>
      <c r="O16" s="89"/>
      <c r="P16" s="89"/>
      <c r="Q16" s="89">
        <v>-9652</v>
      </c>
      <c r="R16" s="89"/>
      <c r="S16" s="89"/>
      <c r="T16" s="89"/>
      <c r="U16" s="89">
        <v>4316</v>
      </c>
      <c r="W16" s="89"/>
      <c r="X16" s="89"/>
      <c r="Y16" s="89">
        <v>216</v>
      </c>
      <c r="Z16" s="89"/>
      <c r="AA16" s="89">
        <v>0</v>
      </c>
      <c r="AB16" s="89"/>
      <c r="AC16" s="89"/>
    </row>
    <row r="17" spans="2:29" x14ac:dyDescent="0.25">
      <c r="B17" s="56" t="s">
        <v>97</v>
      </c>
      <c r="C17" s="83" t="s">
        <v>221</v>
      </c>
      <c r="D17" s="103"/>
      <c r="E17" s="84">
        <v>33918</v>
      </c>
      <c r="F17" s="84"/>
      <c r="G17" s="84">
        <v>-77255</v>
      </c>
      <c r="H17" s="84"/>
      <c r="I17" s="84">
        <v>-113993</v>
      </c>
      <c r="J17" s="84"/>
      <c r="K17" s="84">
        <v>-119825</v>
      </c>
      <c r="L17" s="84"/>
      <c r="M17" s="84">
        <v>-111407</v>
      </c>
      <c r="N17" s="84"/>
      <c r="O17" s="84">
        <v>-17297</v>
      </c>
      <c r="P17" s="84"/>
      <c r="Q17" s="84">
        <v>-13145</v>
      </c>
      <c r="R17" s="84"/>
      <c r="S17" s="84">
        <v>-22376</v>
      </c>
      <c r="T17" s="84"/>
      <c r="U17" s="84">
        <v>-42485</v>
      </c>
      <c r="W17" s="84">
        <v>-2501</v>
      </c>
      <c r="X17" s="84"/>
      <c r="Y17" s="84">
        <v>-3650</v>
      </c>
      <c r="Z17" s="84"/>
      <c r="AA17" s="84">
        <v>-17039</v>
      </c>
      <c r="AB17" s="84"/>
      <c r="AC17" s="84"/>
    </row>
    <row r="18" spans="2:29" x14ac:dyDescent="0.25">
      <c r="B18" s="57" t="s">
        <v>98</v>
      </c>
      <c r="C18" s="86" t="s">
        <v>222</v>
      </c>
      <c r="D18" s="103"/>
      <c r="E18" s="89">
        <v>0</v>
      </c>
      <c r="F18" s="84"/>
      <c r="G18" s="89"/>
      <c r="H18" s="89"/>
      <c r="I18" s="89"/>
      <c r="J18" s="89"/>
      <c r="K18" s="89"/>
      <c r="L18" s="89"/>
      <c r="M18" s="89">
        <v>0</v>
      </c>
      <c r="N18" s="84"/>
      <c r="O18" s="89"/>
      <c r="P18" s="89"/>
      <c r="Q18" s="89">
        <v>0</v>
      </c>
      <c r="R18" s="89"/>
      <c r="S18" s="89"/>
      <c r="T18" s="89"/>
      <c r="U18" s="89"/>
      <c r="W18" s="89"/>
      <c r="X18" s="89"/>
      <c r="Y18" s="89"/>
      <c r="Z18" s="89"/>
      <c r="AA18" s="89"/>
      <c r="AB18" s="89"/>
      <c r="AC18" s="89"/>
    </row>
    <row r="19" spans="2:29" x14ac:dyDescent="0.25">
      <c r="B19" s="56" t="s">
        <v>99</v>
      </c>
      <c r="C19" s="83" t="s">
        <v>223</v>
      </c>
      <c r="D19" s="103"/>
      <c r="E19" s="84">
        <v>27107</v>
      </c>
      <c r="F19" s="84"/>
      <c r="G19" s="84">
        <v>-3741</v>
      </c>
      <c r="H19" s="84"/>
      <c r="I19" s="84">
        <v>-987</v>
      </c>
      <c r="J19" s="84"/>
      <c r="K19" s="84">
        <v>4221</v>
      </c>
      <c r="L19" s="84"/>
      <c r="M19" s="84">
        <v>2978</v>
      </c>
      <c r="N19" s="84"/>
      <c r="O19" s="84">
        <v>6748</v>
      </c>
      <c r="P19" s="84"/>
      <c r="Q19" s="84">
        <v>9707</v>
      </c>
      <c r="R19" s="84"/>
      <c r="S19" s="84">
        <v>15290</v>
      </c>
      <c r="T19" s="84"/>
      <c r="U19" s="84">
        <v>21314</v>
      </c>
      <c r="W19" s="84">
        <v>3317</v>
      </c>
      <c r="X19" s="84"/>
      <c r="Y19" s="84">
        <v>16451</v>
      </c>
      <c r="Z19" s="84"/>
      <c r="AA19" s="84">
        <v>20882</v>
      </c>
      <c r="AB19" s="84"/>
      <c r="AC19" s="84"/>
    </row>
    <row r="20" spans="2:29" x14ac:dyDescent="0.25">
      <c r="B20" s="57" t="s">
        <v>100</v>
      </c>
      <c r="C20" s="86" t="s">
        <v>224</v>
      </c>
      <c r="D20" s="103"/>
      <c r="E20" s="89">
        <v>23391</v>
      </c>
      <c r="F20" s="84"/>
      <c r="G20" s="89">
        <v>-8204</v>
      </c>
      <c r="H20" s="89"/>
      <c r="I20" s="89">
        <v>-16148</v>
      </c>
      <c r="J20" s="89"/>
      <c r="K20" s="89">
        <v>-23030</v>
      </c>
      <c r="L20" s="89"/>
      <c r="M20" s="89">
        <v>-950</v>
      </c>
      <c r="N20" s="84"/>
      <c r="O20" s="89">
        <v>-5029</v>
      </c>
      <c r="P20" s="89"/>
      <c r="Q20" s="89">
        <v>-3926</v>
      </c>
      <c r="R20" s="89"/>
      <c r="S20" s="89">
        <v>1486</v>
      </c>
      <c r="T20" s="89"/>
      <c r="U20" s="89">
        <v>-11087</v>
      </c>
      <c r="W20" s="89">
        <v>-3577</v>
      </c>
      <c r="X20" s="89"/>
      <c r="Y20" s="89">
        <v>13759</v>
      </c>
      <c r="Z20" s="89"/>
      <c r="AA20" s="89">
        <v>0</v>
      </c>
      <c r="AB20" s="89"/>
      <c r="AC20" s="89"/>
    </row>
    <row r="21" spans="2:29" x14ac:dyDescent="0.25">
      <c r="B21" s="56" t="s">
        <v>101</v>
      </c>
      <c r="C21" s="83" t="s">
        <v>261</v>
      </c>
      <c r="D21" s="103"/>
      <c r="E21" s="84">
        <v>22141</v>
      </c>
      <c r="F21" s="84"/>
      <c r="G21" s="84">
        <v>17174</v>
      </c>
      <c r="H21" s="84"/>
      <c r="I21" s="84">
        <v>46065</v>
      </c>
      <c r="J21" s="84"/>
      <c r="K21" s="84">
        <v>44932</v>
      </c>
      <c r="L21" s="84"/>
      <c r="M21" s="84">
        <v>54511</v>
      </c>
      <c r="N21" s="84"/>
      <c r="O21" s="84">
        <v>17466</v>
      </c>
      <c r="P21" s="84"/>
      <c r="Q21" s="84">
        <v>15109</v>
      </c>
      <c r="R21" s="84"/>
      <c r="S21" s="84">
        <v>18495</v>
      </c>
      <c r="T21" s="84"/>
      <c r="U21" s="84">
        <v>100969</v>
      </c>
      <c r="W21" s="84">
        <v>659</v>
      </c>
      <c r="X21" s="84"/>
      <c r="Y21" s="84">
        <v>5991</v>
      </c>
      <c r="Z21" s="84"/>
      <c r="AA21" s="84">
        <v>15434</v>
      </c>
      <c r="AB21" s="84"/>
      <c r="AC21" s="84"/>
    </row>
    <row r="22" spans="2:29" x14ac:dyDescent="0.25">
      <c r="B22" s="57" t="s">
        <v>133</v>
      </c>
      <c r="C22" s="86" t="s">
        <v>256</v>
      </c>
      <c r="D22" s="103"/>
      <c r="E22" s="89">
        <v>0</v>
      </c>
      <c r="F22" s="84"/>
      <c r="G22" s="89"/>
      <c r="H22" s="89"/>
      <c r="I22" s="89">
        <v>-236886</v>
      </c>
      <c r="J22" s="89"/>
      <c r="K22" s="89">
        <v>-422403</v>
      </c>
      <c r="L22" s="89"/>
      <c r="M22" s="89">
        <v>-243560</v>
      </c>
      <c r="N22" s="84"/>
      <c r="O22" s="89"/>
      <c r="P22" s="89"/>
      <c r="Q22" s="89">
        <v>0</v>
      </c>
      <c r="R22" s="89"/>
      <c r="S22" s="89"/>
      <c r="T22" s="89"/>
      <c r="U22" s="89"/>
      <c r="W22" s="89"/>
      <c r="X22" s="89"/>
      <c r="Y22" s="89"/>
      <c r="Z22" s="89"/>
      <c r="AA22" s="89"/>
      <c r="AB22" s="89"/>
      <c r="AC22" s="89"/>
    </row>
    <row r="23" spans="2:29" x14ac:dyDescent="0.25">
      <c r="B23" s="56"/>
      <c r="C23" s="83" t="s">
        <v>298</v>
      </c>
      <c r="D23" s="103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>
        <v>-6715</v>
      </c>
      <c r="W23" s="84"/>
      <c r="X23" s="84"/>
      <c r="Y23" s="84"/>
      <c r="Z23" s="84"/>
      <c r="AA23" s="84"/>
      <c r="AB23" s="84"/>
      <c r="AC23" s="84"/>
    </row>
    <row r="24" spans="2:29" x14ac:dyDescent="0.25">
      <c r="B24" s="57" t="s">
        <v>284</v>
      </c>
      <c r="C24" s="86" t="s">
        <v>285</v>
      </c>
      <c r="D24" s="103"/>
      <c r="E24" s="89">
        <f>-278935</f>
        <v>-278935</v>
      </c>
      <c r="F24" s="84"/>
      <c r="G24" s="89"/>
      <c r="H24" s="89"/>
      <c r="I24" s="89">
        <v>92393</v>
      </c>
      <c r="J24" s="89"/>
      <c r="K24" s="89">
        <v>-21499</v>
      </c>
      <c r="L24" s="89"/>
      <c r="M24" s="89">
        <f>-37355</f>
        <v>-37355</v>
      </c>
      <c r="N24" s="84"/>
      <c r="O24" s="89"/>
      <c r="P24" s="89"/>
      <c r="Q24" s="89">
        <v>291370</v>
      </c>
      <c r="R24" s="89"/>
      <c r="S24" s="89">
        <v>432348</v>
      </c>
      <c r="T24" s="89"/>
      <c r="U24" s="89">
        <v>539165</v>
      </c>
      <c r="W24" s="89">
        <v>83993</v>
      </c>
      <c r="X24" s="89"/>
      <c r="Y24" s="89">
        <v>185509</v>
      </c>
      <c r="Z24" s="89"/>
      <c r="AA24" s="89">
        <v>241073</v>
      </c>
      <c r="AB24" s="89"/>
      <c r="AC24" s="89"/>
    </row>
    <row r="25" spans="2:29" x14ac:dyDescent="0.25">
      <c r="B25" s="56" t="s">
        <v>102</v>
      </c>
      <c r="C25" s="83" t="s">
        <v>257</v>
      </c>
      <c r="D25" s="103"/>
      <c r="E25" s="84">
        <v>0</v>
      </c>
      <c r="F25" s="84"/>
      <c r="G25" s="84"/>
      <c r="H25" s="84"/>
      <c r="I25" s="84"/>
      <c r="J25" s="84"/>
      <c r="K25" s="84"/>
      <c r="L25" s="84"/>
      <c r="M25" s="84">
        <v>-126045</v>
      </c>
      <c r="N25" s="84"/>
      <c r="O25" s="84"/>
      <c r="P25" s="84"/>
      <c r="Q25" s="84"/>
      <c r="R25" s="84"/>
      <c r="S25" s="84"/>
      <c r="T25" s="84"/>
      <c r="U25" s="84"/>
      <c r="W25" s="84"/>
      <c r="X25" s="84"/>
      <c r="Y25" s="84">
        <v>0</v>
      </c>
      <c r="Z25" s="84"/>
      <c r="AA25" s="84">
        <v>0</v>
      </c>
      <c r="AB25" s="84"/>
      <c r="AC25" s="84"/>
    </row>
    <row r="26" spans="2:29" x14ac:dyDescent="0.25">
      <c r="B26" s="57" t="s">
        <v>274</v>
      </c>
      <c r="C26" s="86" t="s">
        <v>281</v>
      </c>
      <c r="D26" s="103"/>
      <c r="E26" s="89"/>
      <c r="F26" s="84"/>
      <c r="G26" s="89"/>
      <c r="H26" s="89"/>
      <c r="I26" s="89"/>
      <c r="J26" s="89"/>
      <c r="K26" s="89"/>
      <c r="L26" s="89"/>
      <c r="M26" s="89"/>
      <c r="N26" s="84"/>
      <c r="O26" s="89"/>
      <c r="P26" s="89"/>
      <c r="Q26" s="89">
        <v>-136602</v>
      </c>
      <c r="R26" s="89"/>
      <c r="S26" s="89">
        <v>-178025</v>
      </c>
      <c r="T26" s="89"/>
      <c r="U26" s="89"/>
      <c r="W26" s="89"/>
      <c r="X26" s="89"/>
      <c r="Y26" s="89"/>
      <c r="Z26" s="89"/>
      <c r="AA26" s="89"/>
      <c r="AB26" s="89"/>
      <c r="AC26" s="89"/>
    </row>
    <row r="27" spans="2:29" x14ac:dyDescent="0.25">
      <c r="B27" s="56" t="s">
        <v>295</v>
      </c>
      <c r="C27" s="83" t="s">
        <v>296</v>
      </c>
      <c r="D27" s="103"/>
      <c r="E27" s="84">
        <f>-19843</f>
        <v>-19843</v>
      </c>
      <c r="F27" s="84"/>
      <c r="G27" s="84"/>
      <c r="H27" s="84"/>
      <c r="I27" s="84"/>
      <c r="J27" s="84"/>
      <c r="K27" s="84">
        <v>-26392.905613448453</v>
      </c>
      <c r="L27" s="84"/>
      <c r="M27" s="84">
        <f>-27884</f>
        <v>-27884</v>
      </c>
      <c r="N27" s="84"/>
      <c r="O27" s="84"/>
      <c r="P27" s="84"/>
      <c r="Q27" s="84"/>
      <c r="R27" s="84"/>
      <c r="S27" s="84">
        <v>-57975</v>
      </c>
      <c r="T27" s="84"/>
      <c r="U27" s="84">
        <v>-80248</v>
      </c>
      <c r="W27" s="84">
        <v>-109783</v>
      </c>
      <c r="X27" s="84"/>
      <c r="Y27" s="84">
        <v>-46458</v>
      </c>
      <c r="Z27" s="84"/>
      <c r="AA27" s="84">
        <v>-70744</v>
      </c>
      <c r="AB27" s="84"/>
      <c r="AC27" s="84"/>
    </row>
    <row r="28" spans="2:29" x14ac:dyDescent="0.25">
      <c r="B28" s="57" t="s">
        <v>294</v>
      </c>
      <c r="C28" s="86" t="s">
        <v>297</v>
      </c>
      <c r="D28" s="103"/>
      <c r="E28" s="89">
        <v>132378</v>
      </c>
      <c r="F28" s="84"/>
      <c r="G28" s="89"/>
      <c r="H28" s="89"/>
      <c r="I28" s="89"/>
      <c r="J28" s="89"/>
      <c r="K28" s="89">
        <v>108889</v>
      </c>
      <c r="L28" s="89"/>
      <c r="M28" s="89">
        <v>120603</v>
      </c>
      <c r="N28" s="84"/>
      <c r="O28" s="89"/>
      <c r="P28" s="89"/>
      <c r="Q28" s="89"/>
      <c r="R28" s="89"/>
      <c r="S28" s="89">
        <v>50620</v>
      </c>
      <c r="T28" s="89"/>
      <c r="U28" s="89">
        <v>42287</v>
      </c>
      <c r="W28" s="89">
        <v>1524</v>
      </c>
      <c r="X28" s="89"/>
      <c r="Y28" s="89">
        <v>-31447</v>
      </c>
      <c r="Z28" s="89"/>
      <c r="AA28" s="89">
        <v>-34776</v>
      </c>
      <c r="AB28" s="89"/>
      <c r="AC28" s="89"/>
    </row>
    <row r="29" spans="2:29" x14ac:dyDescent="0.25">
      <c r="B29" s="56" t="s">
        <v>103</v>
      </c>
      <c r="C29" s="83" t="s">
        <v>225</v>
      </c>
      <c r="D29" s="103"/>
      <c r="E29" s="84">
        <v>1052246</v>
      </c>
      <c r="F29" s="84"/>
      <c r="G29" s="84">
        <v>368489</v>
      </c>
      <c r="H29" s="84"/>
      <c r="I29" s="84">
        <v>547710</v>
      </c>
      <c r="J29" s="84"/>
      <c r="K29" s="84">
        <v>939936.14824933372</v>
      </c>
      <c r="L29" s="84"/>
      <c r="M29" s="84">
        <v>1445521</v>
      </c>
      <c r="N29" s="84"/>
      <c r="O29" s="84">
        <v>306342.02795630798</v>
      </c>
      <c r="P29" s="84"/>
      <c r="Q29" s="84">
        <v>635901</v>
      </c>
      <c r="R29" s="84"/>
      <c r="S29" s="84">
        <v>777676</v>
      </c>
      <c r="T29" s="84"/>
      <c r="U29" s="84">
        <v>1070168</v>
      </c>
      <c r="W29" s="84">
        <v>207592</v>
      </c>
      <c r="X29" s="84"/>
      <c r="Y29" s="84">
        <v>480640</v>
      </c>
      <c r="Z29" s="84"/>
      <c r="AA29" s="84">
        <v>725753</v>
      </c>
      <c r="AB29" s="84"/>
      <c r="AC29" s="84"/>
    </row>
    <row r="30" spans="2:29" x14ac:dyDescent="0.25">
      <c r="B30" s="57" t="s">
        <v>299</v>
      </c>
      <c r="C30" s="86" t="s">
        <v>303</v>
      </c>
      <c r="D30" s="103"/>
      <c r="E30" s="89">
        <v>11824</v>
      </c>
      <c r="F30" s="84"/>
      <c r="G30" s="89"/>
      <c r="H30" s="89"/>
      <c r="I30" s="89"/>
      <c r="J30" s="89"/>
      <c r="K30" s="89"/>
      <c r="L30" s="89"/>
      <c r="M30" s="89">
        <v>1507</v>
      </c>
      <c r="N30" s="84"/>
      <c r="O30" s="89"/>
      <c r="P30" s="89"/>
      <c r="Q30" s="89"/>
      <c r="R30" s="89"/>
      <c r="S30" s="89"/>
      <c r="T30" s="89"/>
      <c r="U30" s="89">
        <v>57587</v>
      </c>
      <c r="W30" s="89">
        <v>13337</v>
      </c>
      <c r="X30" s="89"/>
      <c r="Y30" s="89">
        <v>-10641</v>
      </c>
      <c r="Z30" s="89"/>
      <c r="AA30" s="89">
        <v>-11737</v>
      </c>
      <c r="AB30" s="89"/>
      <c r="AC30" s="89"/>
    </row>
    <row r="31" spans="2:29" x14ac:dyDescent="0.25">
      <c r="B31" s="56" t="s">
        <v>104</v>
      </c>
      <c r="C31" s="83" t="s">
        <v>258</v>
      </c>
      <c r="D31" s="103"/>
      <c r="E31" s="90">
        <v>35146</v>
      </c>
      <c r="F31" s="84"/>
      <c r="G31" s="90">
        <v>-69477</v>
      </c>
      <c r="H31" s="90"/>
      <c r="I31" s="90">
        <v>-82171</v>
      </c>
      <c r="J31" s="90"/>
      <c r="K31" s="90">
        <v>-125158</v>
      </c>
      <c r="L31" s="90"/>
      <c r="M31" s="90">
        <v>-272853</v>
      </c>
      <c r="N31" s="84"/>
      <c r="O31" s="90">
        <v>-16728.05318355374</v>
      </c>
      <c r="P31" s="90"/>
      <c r="Q31" s="90">
        <v>-39843</v>
      </c>
      <c r="R31" s="90"/>
      <c r="S31" s="90">
        <v>47999</v>
      </c>
      <c r="T31" s="90"/>
      <c r="U31" s="90">
        <v>-5417</v>
      </c>
      <c r="W31" s="90">
        <v>-11783</v>
      </c>
      <c r="X31" s="90"/>
      <c r="Y31" s="90">
        <v>46424</v>
      </c>
      <c r="Z31" s="90"/>
      <c r="AA31" s="90">
        <v>28002</v>
      </c>
      <c r="AB31" s="90"/>
      <c r="AC31" s="90"/>
    </row>
    <row r="32" spans="2:29" x14ac:dyDescent="0.25">
      <c r="B32" s="55"/>
      <c r="C32" s="92"/>
      <c r="D32" s="104"/>
      <c r="E32" s="88">
        <f>SUM(E12:E31)</f>
        <v>3620920</v>
      </c>
      <c r="F32" s="85"/>
      <c r="G32" s="88">
        <f>SUM(G12:G31)</f>
        <v>847878</v>
      </c>
      <c r="H32" s="88"/>
      <c r="I32" s="88">
        <f>SUM(I12:I31)</f>
        <v>2216789</v>
      </c>
      <c r="J32" s="88"/>
      <c r="K32" s="88">
        <f>SUM(K12:K31)</f>
        <v>3795419.8020958854</v>
      </c>
      <c r="L32" s="106"/>
      <c r="M32" s="88">
        <f>SUM(M12:M31)</f>
        <v>4611137</v>
      </c>
      <c r="N32" s="107"/>
      <c r="O32" s="88">
        <f>SUM(O12:O31)</f>
        <v>404052.97477275424</v>
      </c>
      <c r="P32" s="88"/>
      <c r="Q32" s="88">
        <f>SUM(Q12:Q31)</f>
        <v>1748643</v>
      </c>
      <c r="R32" s="88"/>
      <c r="S32" s="88">
        <f>SUM(S12:S31)</f>
        <v>3431722</v>
      </c>
      <c r="T32" s="106"/>
      <c r="U32" s="88">
        <f>SUM(U12:U31)</f>
        <v>5164045</v>
      </c>
      <c r="W32" s="88">
        <f>SUM(W12:W31)</f>
        <v>763151</v>
      </c>
      <c r="X32" s="88"/>
      <c r="Y32" s="88">
        <f>SUM(Y12:Y31)</f>
        <v>2500288</v>
      </c>
      <c r="Z32" s="88"/>
      <c r="AA32" s="88">
        <f>SUM(AA12:AA31)</f>
        <v>4276360</v>
      </c>
      <c r="AB32" s="106"/>
      <c r="AC32" s="88">
        <f>SUM(AC12:AC31)</f>
        <v>0</v>
      </c>
    </row>
    <row r="33" spans="2:29" x14ac:dyDescent="0.25">
      <c r="B33" s="51"/>
      <c r="C33" s="54"/>
      <c r="D33" s="103"/>
      <c r="E33" s="84"/>
      <c r="F33" s="85"/>
      <c r="G33" s="84"/>
      <c r="H33" s="85"/>
      <c r="I33" s="84"/>
      <c r="J33" s="84"/>
      <c r="K33" s="84"/>
      <c r="L33" s="84"/>
      <c r="M33" s="84"/>
      <c r="N33" s="84"/>
      <c r="O33" s="84"/>
      <c r="P33" s="85"/>
      <c r="Q33" s="84"/>
      <c r="R33" s="84"/>
      <c r="S33" s="84"/>
      <c r="T33" s="84"/>
      <c r="U33" s="84"/>
      <c r="W33" s="84"/>
      <c r="X33" s="85"/>
      <c r="Y33" s="84"/>
      <c r="Z33" s="84"/>
      <c r="AA33" s="84"/>
      <c r="AB33" s="84"/>
      <c r="AC33" s="84"/>
    </row>
    <row r="34" spans="2:29" x14ac:dyDescent="0.25">
      <c r="B34" s="63" t="s">
        <v>105</v>
      </c>
      <c r="C34" s="93" t="s">
        <v>226</v>
      </c>
      <c r="D34" s="105"/>
      <c r="E34" s="89"/>
      <c r="F34" s="84"/>
      <c r="G34" s="89"/>
      <c r="H34" s="89"/>
      <c r="I34" s="89"/>
      <c r="J34" s="89"/>
      <c r="K34" s="89"/>
      <c r="L34" s="89"/>
      <c r="M34" s="89"/>
      <c r="N34" s="84"/>
      <c r="O34" s="89"/>
      <c r="P34" s="89"/>
      <c r="Q34" s="89"/>
      <c r="R34" s="89"/>
      <c r="S34" s="89"/>
      <c r="T34" s="89"/>
      <c r="U34" s="89"/>
      <c r="W34" s="89"/>
      <c r="X34" s="89"/>
      <c r="Y34" s="89"/>
      <c r="Z34" s="89"/>
      <c r="AA34" s="89"/>
      <c r="AB34" s="89"/>
      <c r="AC34" s="89"/>
    </row>
    <row r="35" spans="2:29" x14ac:dyDescent="0.25">
      <c r="B35" s="56" t="s">
        <v>5</v>
      </c>
      <c r="C35" s="83" t="s">
        <v>152</v>
      </c>
      <c r="D35" s="103"/>
      <c r="E35" s="84">
        <v>-216520</v>
      </c>
      <c r="F35" s="84"/>
      <c r="G35" s="84">
        <v>-194581</v>
      </c>
      <c r="H35" s="84"/>
      <c r="I35" s="84">
        <v>-443986</v>
      </c>
      <c r="J35" s="84"/>
      <c r="K35" s="84">
        <v>-229068</v>
      </c>
      <c r="L35" s="84"/>
      <c r="M35" s="84">
        <v>190968</v>
      </c>
      <c r="N35" s="84"/>
      <c r="O35" s="84">
        <v>-300300</v>
      </c>
      <c r="P35" s="84"/>
      <c r="Q35" s="84">
        <v>-690322</v>
      </c>
      <c r="R35" s="84"/>
      <c r="S35" s="84">
        <v>-749455</v>
      </c>
      <c r="T35" s="84"/>
      <c r="U35" s="84">
        <v>-153945</v>
      </c>
      <c r="W35" s="84">
        <v>-445676</v>
      </c>
      <c r="X35" s="84"/>
      <c r="Y35" s="84">
        <v>-579422</v>
      </c>
      <c r="Z35" s="84"/>
      <c r="AA35" s="84">
        <v>-720633</v>
      </c>
      <c r="AB35" s="84"/>
      <c r="AC35" s="84"/>
    </row>
    <row r="36" spans="2:29" x14ac:dyDescent="0.25">
      <c r="B36" s="57" t="s">
        <v>6</v>
      </c>
      <c r="C36" s="86" t="s">
        <v>153</v>
      </c>
      <c r="D36" s="104"/>
      <c r="E36" s="89">
        <v>39681</v>
      </c>
      <c r="F36" s="84"/>
      <c r="G36" s="89">
        <v>-169905</v>
      </c>
      <c r="H36" s="89"/>
      <c r="I36" s="89">
        <v>-181979</v>
      </c>
      <c r="J36" s="89"/>
      <c r="K36" s="89">
        <v>-282607</v>
      </c>
      <c r="L36" s="89"/>
      <c r="M36" s="89">
        <v>-533545</v>
      </c>
      <c r="N36" s="84"/>
      <c r="O36" s="89">
        <v>-283248</v>
      </c>
      <c r="P36" s="89"/>
      <c r="Q36" s="89">
        <v>-411543</v>
      </c>
      <c r="R36" s="89"/>
      <c r="S36" s="89">
        <v>-499891</v>
      </c>
      <c r="T36" s="89"/>
      <c r="U36" s="89">
        <v>-398439</v>
      </c>
      <c r="W36" s="89">
        <v>-259627</v>
      </c>
      <c r="X36" s="89"/>
      <c r="Y36" s="89">
        <v>-52215</v>
      </c>
      <c r="Z36" s="89"/>
      <c r="AA36" s="89">
        <v>26973</v>
      </c>
      <c r="AB36" s="89"/>
      <c r="AC36" s="89"/>
    </row>
    <row r="37" spans="2:29" x14ac:dyDescent="0.25">
      <c r="B37" s="56" t="s">
        <v>7</v>
      </c>
      <c r="C37" s="83" t="s">
        <v>154</v>
      </c>
      <c r="D37" s="103"/>
      <c r="E37" s="84">
        <v>200180</v>
      </c>
      <c r="F37" s="84"/>
      <c r="G37" s="84">
        <v>79954</v>
      </c>
      <c r="H37" s="84"/>
      <c r="I37" s="84">
        <v>164363</v>
      </c>
      <c r="J37" s="84"/>
      <c r="K37" s="84">
        <v>224869</v>
      </c>
      <c r="L37" s="84"/>
      <c r="M37" s="84">
        <v>200809</v>
      </c>
      <c r="N37" s="84"/>
      <c r="O37" s="84">
        <v>11886</v>
      </c>
      <c r="P37" s="84"/>
      <c r="Q37" s="84">
        <v>105404</v>
      </c>
      <c r="R37" s="84"/>
      <c r="S37" s="84">
        <v>162685</v>
      </c>
      <c r="T37" s="84"/>
      <c r="U37" s="84">
        <v>358919</v>
      </c>
      <c r="W37" s="84">
        <v>100018</v>
      </c>
      <c r="X37" s="84"/>
      <c r="Y37" s="84">
        <v>166621</v>
      </c>
      <c r="Z37" s="84"/>
      <c r="AA37" s="84">
        <v>189719</v>
      </c>
      <c r="AB37" s="84"/>
      <c r="AC37" s="84"/>
    </row>
    <row r="38" spans="2:29" x14ac:dyDescent="0.25">
      <c r="B38" s="57" t="s">
        <v>11</v>
      </c>
      <c r="C38" s="86" t="s">
        <v>162</v>
      </c>
      <c r="D38" s="103"/>
      <c r="E38" s="89">
        <v>-24013</v>
      </c>
      <c r="F38" s="84"/>
      <c r="G38" s="89">
        <v>3045</v>
      </c>
      <c r="H38" s="89"/>
      <c r="I38" s="89">
        <v>1640</v>
      </c>
      <c r="J38" s="89"/>
      <c r="K38" s="89">
        <v>4774</v>
      </c>
      <c r="L38" s="89"/>
      <c r="M38" s="89">
        <v>5126</v>
      </c>
      <c r="N38" s="84"/>
      <c r="O38" s="89">
        <v>15523</v>
      </c>
      <c r="P38" s="89"/>
      <c r="Q38" s="89">
        <v>14571</v>
      </c>
      <c r="R38" s="89"/>
      <c r="S38" s="89">
        <v>38881</v>
      </c>
      <c r="T38" s="89"/>
      <c r="U38" s="89">
        <v>26242</v>
      </c>
      <c r="W38" s="89">
        <v>-12738</v>
      </c>
      <c r="X38" s="89"/>
      <c r="Y38" s="89">
        <v>-14592</v>
      </c>
      <c r="Z38" s="89"/>
      <c r="AA38" s="89">
        <v>21541</v>
      </c>
      <c r="AB38" s="89"/>
      <c r="AC38" s="89"/>
    </row>
    <row r="39" spans="2:29" x14ac:dyDescent="0.25">
      <c r="B39" s="56" t="s">
        <v>12</v>
      </c>
      <c r="C39" s="83" t="s">
        <v>163</v>
      </c>
      <c r="D39" s="103"/>
      <c r="E39" s="84">
        <v>26721</v>
      </c>
      <c r="F39" s="84"/>
      <c r="G39" s="84">
        <v>-2551</v>
      </c>
      <c r="H39" s="84"/>
      <c r="I39" s="84">
        <v>-7080</v>
      </c>
      <c r="J39" s="84"/>
      <c r="K39" s="84">
        <v>-15247</v>
      </c>
      <c r="L39" s="84"/>
      <c r="M39" s="84">
        <v>-17089</v>
      </c>
      <c r="N39" s="84"/>
      <c r="O39" s="84">
        <v>-8542</v>
      </c>
      <c r="P39" s="84"/>
      <c r="Q39" s="84">
        <v>-22195</v>
      </c>
      <c r="R39" s="84"/>
      <c r="S39" s="84">
        <v>-31357</v>
      </c>
      <c r="T39" s="84"/>
      <c r="U39" s="84">
        <v>-117029</v>
      </c>
      <c r="W39" s="84">
        <v>-15036</v>
      </c>
      <c r="X39" s="84"/>
      <c r="Y39" s="84">
        <v>-6440</v>
      </c>
      <c r="Z39" s="84"/>
      <c r="AA39" s="84">
        <v>-16717</v>
      </c>
      <c r="AB39" s="84"/>
      <c r="AC39" s="84"/>
    </row>
    <row r="40" spans="2:29" x14ac:dyDescent="0.25">
      <c r="B40" s="57" t="s">
        <v>61</v>
      </c>
      <c r="C40" s="86" t="s">
        <v>164</v>
      </c>
      <c r="D40" s="103"/>
      <c r="E40" s="89">
        <v>23846</v>
      </c>
      <c r="F40" s="85"/>
      <c r="G40" s="89">
        <v>-85081</v>
      </c>
      <c r="H40" s="88"/>
      <c r="I40" s="89">
        <v>-109383</v>
      </c>
      <c r="J40" s="89"/>
      <c r="K40" s="89">
        <v>-306141</v>
      </c>
      <c r="L40" s="89"/>
      <c r="M40" s="89">
        <v>-34855</v>
      </c>
      <c r="N40" s="84"/>
      <c r="O40" s="89">
        <v>-138862</v>
      </c>
      <c r="P40" s="88"/>
      <c r="Q40" s="89">
        <v>-255369</v>
      </c>
      <c r="R40" s="89"/>
      <c r="S40" s="89">
        <v>-292901</v>
      </c>
      <c r="T40" s="89"/>
      <c r="U40" s="89">
        <v>-71894</v>
      </c>
      <c r="W40" s="89">
        <v>-83406</v>
      </c>
      <c r="X40" s="88"/>
      <c r="Y40" s="89">
        <v>-298591</v>
      </c>
      <c r="Z40" s="89"/>
      <c r="AA40" s="89">
        <v>-304588</v>
      </c>
      <c r="AB40" s="89"/>
      <c r="AC40" s="89"/>
    </row>
    <row r="41" spans="2:29" x14ac:dyDescent="0.25">
      <c r="B41" s="56" t="s">
        <v>106</v>
      </c>
      <c r="C41" s="83" t="s">
        <v>227</v>
      </c>
      <c r="D41" s="103"/>
      <c r="E41" s="84">
        <v>13756</v>
      </c>
      <c r="F41" s="84"/>
      <c r="G41" s="84">
        <v>-58381</v>
      </c>
      <c r="H41" s="84"/>
      <c r="I41" s="84">
        <v>9350</v>
      </c>
      <c r="J41" s="84"/>
      <c r="K41" s="84">
        <v>-32146</v>
      </c>
      <c r="L41" s="84"/>
      <c r="M41" s="84">
        <v>68034</v>
      </c>
      <c r="N41" s="84"/>
      <c r="O41" s="84">
        <v>-3701</v>
      </c>
      <c r="P41" s="84"/>
      <c r="Q41" s="84">
        <v>-82445</v>
      </c>
      <c r="R41" s="84"/>
      <c r="S41" s="84">
        <v>-259795</v>
      </c>
      <c r="T41" s="84"/>
      <c r="U41" s="84">
        <v>-213639</v>
      </c>
      <c r="W41" s="84">
        <v>-55817</v>
      </c>
      <c r="X41" s="84"/>
      <c r="Y41" s="84">
        <v>37200</v>
      </c>
      <c r="Z41" s="84"/>
      <c r="AA41" s="84">
        <v>77176</v>
      </c>
      <c r="AB41" s="84"/>
      <c r="AC41" s="84"/>
    </row>
    <row r="42" spans="2:29" x14ac:dyDescent="0.25">
      <c r="B42" s="55" t="s">
        <v>43</v>
      </c>
      <c r="C42" s="92" t="s">
        <v>228</v>
      </c>
      <c r="D42" s="103"/>
      <c r="E42" s="89"/>
      <c r="F42" s="84"/>
      <c r="G42" s="89"/>
      <c r="H42" s="89"/>
      <c r="I42" s="89">
        <v>0</v>
      </c>
      <c r="J42" s="89"/>
      <c r="K42" s="89"/>
      <c r="L42" s="89"/>
      <c r="M42" s="89">
        <v>0</v>
      </c>
      <c r="N42" s="84"/>
      <c r="O42" s="89"/>
      <c r="P42" s="89"/>
      <c r="Q42" s="89"/>
      <c r="R42" s="89"/>
      <c r="S42" s="89"/>
      <c r="T42" s="89"/>
      <c r="U42" s="89"/>
      <c r="W42" s="89"/>
      <c r="X42" s="89"/>
      <c r="Y42" s="89"/>
      <c r="Z42" s="89"/>
      <c r="AA42" s="89"/>
      <c r="AB42" s="89"/>
      <c r="AC42" s="89"/>
    </row>
    <row r="43" spans="2:29" x14ac:dyDescent="0.25">
      <c r="B43" s="56" t="s">
        <v>16</v>
      </c>
      <c r="C43" s="83" t="s">
        <v>229</v>
      </c>
      <c r="D43" s="103"/>
      <c r="E43" s="84">
        <v>203704</v>
      </c>
      <c r="F43" s="84"/>
      <c r="G43" s="84">
        <v>-342941</v>
      </c>
      <c r="H43" s="84"/>
      <c r="I43" s="84">
        <v>-170053</v>
      </c>
      <c r="J43" s="84"/>
      <c r="K43" s="84">
        <v>-53288</v>
      </c>
      <c r="L43" s="84"/>
      <c r="M43" s="84">
        <v>607849</v>
      </c>
      <c r="N43" s="84"/>
      <c r="O43" s="84">
        <v>754</v>
      </c>
      <c r="P43" s="84"/>
      <c r="Q43" s="84">
        <v>393782</v>
      </c>
      <c r="R43" s="84"/>
      <c r="S43" s="84">
        <v>555495</v>
      </c>
      <c r="T43" s="84"/>
      <c r="U43" s="84">
        <v>429469</v>
      </c>
      <c r="W43" s="84">
        <v>-599973</v>
      </c>
      <c r="X43" s="84"/>
      <c r="Y43" s="84">
        <v>-828202</v>
      </c>
      <c r="Z43" s="84"/>
      <c r="AA43" s="84">
        <v>-759591</v>
      </c>
      <c r="AB43" s="84"/>
      <c r="AC43" s="84"/>
    </row>
    <row r="44" spans="2:29" x14ac:dyDescent="0.25">
      <c r="B44" s="57" t="s">
        <v>15</v>
      </c>
      <c r="C44" s="86" t="s">
        <v>176</v>
      </c>
      <c r="D44" s="103"/>
      <c r="E44" s="89">
        <v>379471</v>
      </c>
      <c r="F44" s="84"/>
      <c r="G44" s="89">
        <v>-43640</v>
      </c>
      <c r="H44" s="89"/>
      <c r="I44" s="89">
        <v>26922</v>
      </c>
      <c r="J44" s="89"/>
      <c r="K44" s="89">
        <v>368770</v>
      </c>
      <c r="L44" s="89"/>
      <c r="M44" s="89">
        <v>467731</v>
      </c>
      <c r="N44" s="84"/>
      <c r="O44" s="89">
        <v>89416</v>
      </c>
      <c r="P44" s="89"/>
      <c r="Q44" s="89">
        <v>46831</v>
      </c>
      <c r="R44" s="89"/>
      <c r="S44" s="89">
        <v>290797</v>
      </c>
      <c r="T44" s="89"/>
      <c r="U44" s="89">
        <v>428022</v>
      </c>
      <c r="W44" s="89">
        <v>27368</v>
      </c>
      <c r="X44" s="89"/>
      <c r="Y44" s="89">
        <v>-312830</v>
      </c>
      <c r="Z44" s="89"/>
      <c r="AA44" s="89">
        <v>-345438</v>
      </c>
      <c r="AB44" s="89"/>
      <c r="AC44" s="89"/>
    </row>
    <row r="45" spans="2:29" x14ac:dyDescent="0.25">
      <c r="B45" s="56" t="s">
        <v>17</v>
      </c>
      <c r="C45" s="83" t="s">
        <v>178</v>
      </c>
      <c r="D45" s="104"/>
      <c r="E45" s="84">
        <v>147788</v>
      </c>
      <c r="F45" s="84"/>
      <c r="G45" s="84">
        <v>-157629</v>
      </c>
      <c r="H45" s="84"/>
      <c r="I45" s="84">
        <v>-66702</v>
      </c>
      <c r="J45" s="84"/>
      <c r="K45" s="84">
        <v>56483</v>
      </c>
      <c r="L45" s="84"/>
      <c r="M45" s="84">
        <v>61974</v>
      </c>
      <c r="N45" s="84"/>
      <c r="O45" s="84">
        <v>-160744</v>
      </c>
      <c r="P45" s="84"/>
      <c r="Q45" s="84">
        <v>-105946</v>
      </c>
      <c r="R45" s="84"/>
      <c r="S45" s="84">
        <v>-1601</v>
      </c>
      <c r="T45" s="84"/>
      <c r="U45" s="84">
        <v>-12856</v>
      </c>
      <c r="W45" s="84">
        <v>-57835</v>
      </c>
      <c r="X45" s="84"/>
      <c r="Y45" s="84">
        <v>-10923</v>
      </c>
      <c r="Z45" s="84"/>
      <c r="AA45" s="84">
        <v>114167</v>
      </c>
      <c r="AB45" s="84"/>
      <c r="AC45" s="84"/>
    </row>
    <row r="46" spans="2:29" x14ac:dyDescent="0.25">
      <c r="B46" s="57" t="s">
        <v>19</v>
      </c>
      <c r="C46" s="86" t="s">
        <v>181</v>
      </c>
      <c r="D46" s="104"/>
      <c r="E46" s="89">
        <v>21629</v>
      </c>
      <c r="F46" s="84"/>
      <c r="G46" s="89">
        <v>12737</v>
      </c>
      <c r="H46" s="89"/>
      <c r="I46" s="89">
        <v>26885</v>
      </c>
      <c r="J46" s="89"/>
      <c r="K46" s="89">
        <v>54240</v>
      </c>
      <c r="L46" s="89"/>
      <c r="M46" s="89">
        <v>-10611</v>
      </c>
      <c r="N46" s="84"/>
      <c r="O46" s="89">
        <v>2310</v>
      </c>
      <c r="P46" s="89"/>
      <c r="Q46" s="89">
        <v>-1532</v>
      </c>
      <c r="R46" s="89"/>
      <c r="S46" s="89">
        <v>9191</v>
      </c>
      <c r="T46" s="89"/>
      <c r="U46" s="89">
        <v>19609</v>
      </c>
      <c r="W46" s="89">
        <v>-10842</v>
      </c>
      <c r="X46" s="89"/>
      <c r="Y46" s="89">
        <v>-9557</v>
      </c>
      <c r="Z46" s="89"/>
      <c r="AA46" s="89">
        <v>-13353</v>
      </c>
      <c r="AB46" s="89"/>
      <c r="AC46" s="89"/>
    </row>
    <row r="47" spans="2:29" x14ac:dyDescent="0.25">
      <c r="B47" s="56" t="s">
        <v>107</v>
      </c>
      <c r="C47" s="83" t="s">
        <v>180</v>
      </c>
      <c r="D47" s="103"/>
      <c r="E47" s="84">
        <v>43870</v>
      </c>
      <c r="F47" s="84"/>
      <c r="G47" s="84">
        <v>19091</v>
      </c>
      <c r="H47" s="84"/>
      <c r="I47" s="84">
        <v>43109</v>
      </c>
      <c r="J47" s="84"/>
      <c r="K47" s="84">
        <v>103350.44054</v>
      </c>
      <c r="L47" s="84"/>
      <c r="M47" s="84">
        <v>48927</v>
      </c>
      <c r="N47" s="84"/>
      <c r="O47" s="84">
        <v>12279</v>
      </c>
      <c r="P47" s="84"/>
      <c r="Q47" s="84">
        <v>50927</v>
      </c>
      <c r="R47" s="84"/>
      <c r="S47" s="84">
        <v>77191</v>
      </c>
      <c r="T47" s="84"/>
      <c r="U47" s="84">
        <v>-224791</v>
      </c>
      <c r="W47" s="84">
        <v>-55757</v>
      </c>
      <c r="X47" s="84"/>
      <c r="Y47" s="84">
        <v>24091.69325149231</v>
      </c>
      <c r="Z47" s="84"/>
      <c r="AA47" s="84">
        <v>7543</v>
      </c>
      <c r="AB47" s="84"/>
      <c r="AC47" s="84"/>
    </row>
    <row r="48" spans="2:29" x14ac:dyDescent="0.25">
      <c r="B48" s="57" t="s">
        <v>108</v>
      </c>
      <c r="C48" s="86" t="s">
        <v>230</v>
      </c>
      <c r="D48" s="104"/>
      <c r="E48" s="89">
        <v>-69073</v>
      </c>
      <c r="F48" s="84"/>
      <c r="G48" s="89">
        <v>-15760</v>
      </c>
      <c r="H48" s="89"/>
      <c r="I48" s="89">
        <v>-54003</v>
      </c>
      <c r="J48" s="89"/>
      <c r="K48" s="89">
        <v>-78191</v>
      </c>
      <c r="L48" s="89"/>
      <c r="M48" s="89">
        <v>-122229</v>
      </c>
      <c r="N48" s="84"/>
      <c r="O48" s="89">
        <v>-14912</v>
      </c>
      <c r="P48" s="89"/>
      <c r="Q48" s="89">
        <v>-40003</v>
      </c>
      <c r="R48" s="89"/>
      <c r="S48" s="89">
        <v>-62507</v>
      </c>
      <c r="T48" s="89"/>
      <c r="U48" s="89">
        <v>-82573</v>
      </c>
      <c r="W48" s="89">
        <v>-21184</v>
      </c>
      <c r="X48" s="89"/>
      <c r="Y48" s="89">
        <v>-46820</v>
      </c>
      <c r="Z48" s="89"/>
      <c r="AA48" s="89">
        <v>-70837</v>
      </c>
      <c r="AB48" s="89"/>
      <c r="AC48" s="89"/>
    </row>
    <row r="49" spans="2:29" x14ac:dyDescent="0.25">
      <c r="B49" s="56" t="s">
        <v>109</v>
      </c>
      <c r="C49" s="83" t="s">
        <v>231</v>
      </c>
      <c r="D49" s="104"/>
      <c r="E49" s="90">
        <f>-120305</f>
        <v>-120305</v>
      </c>
      <c r="F49" s="85"/>
      <c r="G49" s="90">
        <v>-137346</v>
      </c>
      <c r="H49" s="85"/>
      <c r="I49" s="90">
        <v>-156532</v>
      </c>
      <c r="J49" s="85"/>
      <c r="K49" s="90">
        <v>-81921</v>
      </c>
      <c r="L49" s="107"/>
      <c r="M49" s="90">
        <v>347399</v>
      </c>
      <c r="N49" s="107"/>
      <c r="O49" s="90">
        <v>-109329</v>
      </c>
      <c r="P49" s="85"/>
      <c r="Q49" s="90">
        <v>-46498</v>
      </c>
      <c r="R49" s="85"/>
      <c r="S49" s="90">
        <v>256604</v>
      </c>
      <c r="T49" s="107"/>
      <c r="U49" s="90">
        <v>-298423</v>
      </c>
      <c r="W49" s="90">
        <v>-144491</v>
      </c>
      <c r="X49" s="85"/>
      <c r="Y49" s="90">
        <v>-93855</v>
      </c>
      <c r="Z49" s="85"/>
      <c r="AA49" s="90">
        <v>-35811</v>
      </c>
      <c r="AB49" s="107"/>
      <c r="AC49" s="90"/>
    </row>
    <row r="50" spans="2:29" x14ac:dyDescent="0.25">
      <c r="B50" s="55" t="s">
        <v>110</v>
      </c>
      <c r="C50" s="92" t="s">
        <v>232</v>
      </c>
      <c r="D50" s="104"/>
      <c r="E50" s="88">
        <f>SUM(E32,E35:E41,E43:E49)</f>
        <v>4291655</v>
      </c>
      <c r="F50" s="85"/>
      <c r="G50" s="88">
        <f>SUM(G32,G35:G41,G43:G49)</f>
        <v>-245110</v>
      </c>
      <c r="H50" s="88"/>
      <c r="I50" s="88">
        <f>SUM(I32,I35:I41,I43:I49)</f>
        <v>1299340</v>
      </c>
      <c r="J50" s="88"/>
      <c r="K50" s="88">
        <f>SUM(K32,K35:K41,K43:K49)</f>
        <v>3529297.2426358853</v>
      </c>
      <c r="L50" s="106"/>
      <c r="M50" s="88">
        <f>SUM(M32,M35:M41,M43:M49)</f>
        <v>5891625</v>
      </c>
      <c r="N50" s="107"/>
      <c r="O50" s="88">
        <v>-483417.98984944588</v>
      </c>
      <c r="P50" s="88"/>
      <c r="Q50" s="88">
        <v>704303</v>
      </c>
      <c r="R50" s="88"/>
      <c r="S50" s="88">
        <f>SUM(S32,S35:S41,S43:S49)</f>
        <v>2925059</v>
      </c>
      <c r="T50" s="106"/>
      <c r="U50" s="88">
        <f>SUM(U32,U35:U41,U43:U49)</f>
        <v>4852717</v>
      </c>
      <c r="W50" s="88">
        <f>SUM(W32,W35:W41,W43:W49)</f>
        <v>-871845</v>
      </c>
      <c r="X50" s="88"/>
      <c r="Y50" s="88">
        <f>SUM(Y32,Y35:Y41,Y43:Y49)</f>
        <v>474753.69325149234</v>
      </c>
      <c r="Z50" s="88"/>
      <c r="AA50" s="88">
        <f>SUM(AA32,AA35:AA41,AA43:AA49)</f>
        <v>2446511</v>
      </c>
      <c r="AB50" s="106"/>
      <c r="AC50" s="88">
        <f>SUM(AC32,AC35:AC41,AC43:AC49)</f>
        <v>0</v>
      </c>
    </row>
    <row r="51" spans="2:29" x14ac:dyDescent="0.25">
      <c r="C51" s="53"/>
      <c r="D51" s="104"/>
      <c r="E51" s="85"/>
      <c r="F51" s="85"/>
      <c r="G51" s="85"/>
      <c r="H51" s="85"/>
      <c r="I51" s="85"/>
      <c r="J51" s="85"/>
      <c r="K51" s="85"/>
      <c r="L51" s="107"/>
      <c r="M51" s="85"/>
      <c r="N51" s="107"/>
      <c r="O51" s="85"/>
      <c r="P51" s="85"/>
      <c r="Q51" s="85"/>
      <c r="R51" s="85"/>
      <c r="S51" s="85"/>
      <c r="T51" s="107"/>
      <c r="U51" s="85"/>
      <c r="W51" s="85"/>
      <c r="X51" s="85"/>
      <c r="Y51" s="85"/>
      <c r="Z51" s="85"/>
      <c r="AA51" s="85"/>
      <c r="AB51" s="107"/>
      <c r="AC51" s="85"/>
    </row>
    <row r="52" spans="2:29" x14ac:dyDescent="0.25">
      <c r="B52" s="57" t="s">
        <v>111</v>
      </c>
      <c r="C52" s="86" t="s">
        <v>305</v>
      </c>
      <c r="D52" s="104"/>
      <c r="E52" s="88">
        <f>-654758</f>
        <v>-654758</v>
      </c>
      <c r="F52" s="85"/>
      <c r="G52" s="88">
        <v>-114976</v>
      </c>
      <c r="H52" s="88"/>
      <c r="I52" s="88">
        <v>-290024</v>
      </c>
      <c r="J52" s="88"/>
      <c r="K52" s="88">
        <v>-424031</v>
      </c>
      <c r="L52" s="106"/>
      <c r="M52" s="88">
        <f>-579367</f>
        <v>-579367</v>
      </c>
      <c r="N52" s="107"/>
      <c r="O52" s="88">
        <v>-154118</v>
      </c>
      <c r="P52" s="88"/>
      <c r="Q52" s="88">
        <v>-332737</v>
      </c>
      <c r="R52" s="88"/>
      <c r="S52" s="88">
        <v>-507988</v>
      </c>
      <c r="T52" s="106"/>
      <c r="U52" s="88">
        <f>-713718</f>
        <v>-713718</v>
      </c>
      <c r="W52" s="88">
        <v>-161244</v>
      </c>
      <c r="X52" s="88"/>
      <c r="Y52" s="88">
        <v>-386406</v>
      </c>
      <c r="Z52" s="88"/>
      <c r="AA52" s="88">
        <v>-555241</v>
      </c>
      <c r="AB52" s="106"/>
      <c r="AC52" s="88"/>
    </row>
    <row r="53" spans="2:29" x14ac:dyDescent="0.25">
      <c r="B53" s="56" t="s">
        <v>304</v>
      </c>
      <c r="C53" s="83" t="s">
        <v>306</v>
      </c>
      <c r="D53" s="104"/>
      <c r="E53" s="85">
        <f>-35232</f>
        <v>-35232</v>
      </c>
      <c r="F53" s="85"/>
      <c r="G53" s="85"/>
      <c r="H53" s="85"/>
      <c r="I53" s="85"/>
      <c r="J53" s="85"/>
      <c r="K53" s="85"/>
      <c r="L53" s="107"/>
      <c r="M53" s="85">
        <f>-30899</f>
        <v>-30899</v>
      </c>
      <c r="N53" s="107"/>
      <c r="O53" s="85"/>
      <c r="P53" s="85"/>
      <c r="Q53" s="85"/>
      <c r="R53" s="85"/>
      <c r="S53" s="85"/>
      <c r="T53" s="107"/>
      <c r="U53" s="85">
        <f>-51542</f>
        <v>-51542</v>
      </c>
      <c r="W53" s="85">
        <v>-13616</v>
      </c>
      <c r="X53" s="85"/>
      <c r="Y53" s="85">
        <v>-27239</v>
      </c>
      <c r="Z53" s="85"/>
      <c r="AA53" s="85">
        <v>-40878</v>
      </c>
      <c r="AB53" s="107"/>
      <c r="AC53" s="85"/>
    </row>
    <row r="54" spans="2:29" x14ac:dyDescent="0.25">
      <c r="B54" s="57" t="s">
        <v>112</v>
      </c>
      <c r="C54" s="86" t="s">
        <v>233</v>
      </c>
      <c r="D54" s="104"/>
      <c r="E54" s="88">
        <v>13533</v>
      </c>
      <c r="F54" s="85"/>
      <c r="G54" s="88">
        <v>2248</v>
      </c>
      <c r="H54" s="88"/>
      <c r="I54" s="88">
        <v>5870</v>
      </c>
      <c r="J54" s="88"/>
      <c r="K54" s="88">
        <v>14307.150171059107</v>
      </c>
      <c r="L54" s="106"/>
      <c r="M54" s="88">
        <v>20338</v>
      </c>
      <c r="N54" s="107"/>
      <c r="O54" s="88">
        <v>1291</v>
      </c>
      <c r="P54" s="88"/>
      <c r="Q54" s="88">
        <v>34469</v>
      </c>
      <c r="R54" s="88"/>
      <c r="S54" s="88">
        <v>2101</v>
      </c>
      <c r="T54" s="106"/>
      <c r="U54" s="88">
        <v>2337</v>
      </c>
      <c r="W54" s="88">
        <v>1934</v>
      </c>
      <c r="X54" s="88"/>
      <c r="Y54" s="88">
        <v>352</v>
      </c>
      <c r="Z54" s="88"/>
      <c r="AA54" s="88">
        <v>420</v>
      </c>
      <c r="AB54" s="106"/>
      <c r="AC54" s="88"/>
    </row>
    <row r="55" spans="2:29" x14ac:dyDescent="0.25">
      <c r="B55" s="56" t="s">
        <v>134</v>
      </c>
      <c r="C55" s="83" t="s">
        <v>234</v>
      </c>
      <c r="D55" s="104"/>
      <c r="E55" s="85">
        <v>-104176</v>
      </c>
      <c r="F55" s="85"/>
      <c r="G55" s="85">
        <v>0</v>
      </c>
      <c r="H55" s="85"/>
      <c r="I55" s="85">
        <v>0</v>
      </c>
      <c r="J55" s="85"/>
      <c r="K55" s="85">
        <v>-6270</v>
      </c>
      <c r="L55" s="107"/>
      <c r="M55" s="85">
        <v>-69880</v>
      </c>
      <c r="N55" s="107"/>
      <c r="O55" s="85">
        <v>-34310</v>
      </c>
      <c r="P55" s="85"/>
      <c r="Q55" s="85">
        <v>-164384</v>
      </c>
      <c r="R55" s="85"/>
      <c r="S55" s="85">
        <v>-168940</v>
      </c>
      <c r="T55" s="107"/>
      <c r="U55" s="85">
        <v>-171812</v>
      </c>
      <c r="W55" s="85">
        <v>0</v>
      </c>
      <c r="X55" s="85"/>
      <c r="Y55" s="85">
        <v>0</v>
      </c>
      <c r="Z55" s="85"/>
      <c r="AA55" s="85"/>
      <c r="AB55" s="107"/>
      <c r="AC55" s="85"/>
    </row>
    <row r="56" spans="2:29" x14ac:dyDescent="0.25">
      <c r="B56" s="57" t="s">
        <v>113</v>
      </c>
      <c r="C56" s="86" t="s">
        <v>235</v>
      </c>
      <c r="D56" s="103"/>
      <c r="E56" s="87">
        <v>-236089</v>
      </c>
      <c r="F56" s="84"/>
      <c r="G56" s="87">
        <v>-55647</v>
      </c>
      <c r="H56" s="87"/>
      <c r="I56" s="87">
        <v>-108874</v>
      </c>
      <c r="J56" s="87"/>
      <c r="K56" s="87">
        <v>-172415</v>
      </c>
      <c r="L56" s="87"/>
      <c r="M56" s="87">
        <v>-226391</v>
      </c>
      <c r="N56" s="84"/>
      <c r="O56" s="87">
        <v>-57144</v>
      </c>
      <c r="P56" s="87"/>
      <c r="Q56" s="87">
        <v>-84646</v>
      </c>
      <c r="R56" s="87"/>
      <c r="S56" s="87">
        <v>140329</v>
      </c>
      <c r="T56" s="87"/>
      <c r="U56" s="87">
        <v>107264</v>
      </c>
      <c r="W56" s="87">
        <v>-36435</v>
      </c>
      <c r="X56" s="87"/>
      <c r="Y56" s="87">
        <v>-106841.69325149231</v>
      </c>
      <c r="Z56" s="87"/>
      <c r="AA56" s="87">
        <v>-177695</v>
      </c>
      <c r="AB56" s="87"/>
      <c r="AC56" s="87"/>
    </row>
    <row r="57" spans="2:29" x14ac:dyDescent="0.25">
      <c r="B57" s="51" t="s">
        <v>275</v>
      </c>
      <c r="C57" s="54" t="s">
        <v>289</v>
      </c>
      <c r="D57" s="104"/>
      <c r="E57" s="90">
        <f>SUM(E50,E52:E56)</f>
        <v>3274933</v>
      </c>
      <c r="F57" s="85"/>
      <c r="G57" s="90">
        <f>SUM(G50,G52:G56)</f>
        <v>-413485</v>
      </c>
      <c r="H57" s="85"/>
      <c r="I57" s="90">
        <f>SUM(I50,I52:I56)</f>
        <v>906312</v>
      </c>
      <c r="J57" s="85"/>
      <c r="K57" s="90">
        <f>SUM(K50,K52:K56)</f>
        <v>2940888.3928069444</v>
      </c>
      <c r="L57" s="107"/>
      <c r="M57" s="90">
        <f>SUM(M50,M52:M56)</f>
        <v>5005426</v>
      </c>
      <c r="N57" s="107"/>
      <c r="O57" s="90">
        <f>SUM(O50,O52:O56)</f>
        <v>-727698.98984944588</v>
      </c>
      <c r="P57" s="85"/>
      <c r="Q57" s="90">
        <f>SUM(Q50,Q52:Q56)</f>
        <v>157005</v>
      </c>
      <c r="R57" s="85"/>
      <c r="S57" s="90">
        <f>SUM(S50,S52:S56)</f>
        <v>2390561</v>
      </c>
      <c r="T57" s="107"/>
      <c r="U57" s="90">
        <f>SUM(U50,U52:U56)</f>
        <v>4025246</v>
      </c>
      <c r="W57" s="90">
        <f>SUM(W50,W52:W56)</f>
        <v>-1081206</v>
      </c>
      <c r="X57" s="85"/>
      <c r="Y57" s="90">
        <f>SUM(Y50,Y52:Y56)</f>
        <v>-45380.999999999971</v>
      </c>
      <c r="Z57" s="85"/>
      <c r="AA57" s="90">
        <f>SUM(AA50,AA52:AA56)</f>
        <v>1673117</v>
      </c>
      <c r="AB57" s="107"/>
      <c r="AC57" s="90">
        <f>SUM(AC50,AC52:AC56)</f>
        <v>0</v>
      </c>
    </row>
    <row r="58" spans="2:29" x14ac:dyDescent="0.25">
      <c r="C58" s="53"/>
      <c r="D58" s="104"/>
      <c r="E58" s="85"/>
      <c r="F58" s="85"/>
      <c r="G58" s="85"/>
      <c r="H58" s="85"/>
      <c r="I58" s="85"/>
      <c r="J58" s="85"/>
      <c r="K58" s="85"/>
      <c r="L58" s="107"/>
      <c r="M58" s="85"/>
      <c r="N58" s="107"/>
      <c r="O58" s="85"/>
      <c r="P58" s="85"/>
      <c r="Q58" s="85"/>
      <c r="R58" s="85"/>
      <c r="S58" s="85"/>
      <c r="T58" s="107"/>
      <c r="U58" s="85"/>
      <c r="W58" s="85"/>
      <c r="X58" s="85"/>
      <c r="Y58" s="85"/>
      <c r="Z58" s="85"/>
      <c r="AA58" s="85"/>
      <c r="AB58" s="107"/>
      <c r="AC58" s="85"/>
    </row>
    <row r="59" spans="2:29" x14ac:dyDescent="0.25">
      <c r="B59" s="55" t="s">
        <v>114</v>
      </c>
      <c r="C59" s="92" t="s">
        <v>236</v>
      </c>
      <c r="D59" s="104"/>
      <c r="E59" s="88"/>
      <c r="F59" s="85"/>
      <c r="G59" s="88"/>
      <c r="H59" s="88"/>
      <c r="I59" s="88"/>
      <c r="J59" s="88"/>
      <c r="K59" s="88"/>
      <c r="L59" s="106"/>
      <c r="M59" s="88"/>
      <c r="N59" s="107"/>
      <c r="O59" s="88"/>
      <c r="P59" s="88"/>
      <c r="Q59" s="88"/>
      <c r="R59" s="88"/>
      <c r="S59" s="88"/>
      <c r="T59" s="106"/>
      <c r="U59" s="88"/>
      <c r="W59" s="88"/>
      <c r="X59" s="88"/>
      <c r="Y59" s="88"/>
      <c r="Z59" s="88"/>
      <c r="AA59" s="88"/>
      <c r="AB59" s="106"/>
      <c r="AC59" s="88"/>
    </row>
    <row r="60" spans="2:29" x14ac:dyDescent="0.25">
      <c r="B60" s="56" t="s">
        <v>3</v>
      </c>
      <c r="C60" s="83" t="s">
        <v>150</v>
      </c>
      <c r="D60" s="104"/>
      <c r="E60" s="85">
        <f>-378501</f>
        <v>-378501</v>
      </c>
      <c r="F60" s="85"/>
      <c r="G60" s="85">
        <v>-18631</v>
      </c>
      <c r="H60" s="85"/>
      <c r="I60" s="85">
        <v>-202110</v>
      </c>
      <c r="J60" s="85"/>
      <c r="K60" s="85">
        <v>-105780.11132479178</v>
      </c>
      <c r="L60" s="107"/>
      <c r="M60" s="85">
        <f>-150058</f>
        <v>-150058</v>
      </c>
      <c r="N60" s="107"/>
      <c r="O60" s="85">
        <v>-35358</v>
      </c>
      <c r="P60" s="85"/>
      <c r="Q60" s="85">
        <v>-99849</v>
      </c>
      <c r="R60" s="85"/>
      <c r="S60" s="85">
        <v>-66915</v>
      </c>
      <c r="T60" s="107"/>
      <c r="U60" s="85">
        <v>-120850</v>
      </c>
      <c r="W60" s="85">
        <v>-67474</v>
      </c>
      <c r="X60" s="85"/>
      <c r="Y60" s="85">
        <v>-98227</v>
      </c>
      <c r="Z60" s="85"/>
      <c r="AA60" s="85">
        <v>-163112</v>
      </c>
      <c r="AB60" s="107"/>
      <c r="AC60" s="85"/>
    </row>
    <row r="61" spans="2:29" x14ac:dyDescent="0.25">
      <c r="B61" s="57" t="s">
        <v>276</v>
      </c>
      <c r="C61" s="86" t="s">
        <v>277</v>
      </c>
      <c r="D61" s="104"/>
      <c r="E61" s="88">
        <v>113161</v>
      </c>
      <c r="F61" s="85"/>
      <c r="G61" s="88">
        <v>184924</v>
      </c>
      <c r="H61" s="88"/>
      <c r="I61" s="88">
        <v>224909</v>
      </c>
      <c r="J61" s="88"/>
      <c r="K61" s="88">
        <v>155463.04277367258</v>
      </c>
      <c r="L61" s="106"/>
      <c r="M61" s="88">
        <v>226911</v>
      </c>
      <c r="N61" s="107"/>
      <c r="O61" s="88">
        <v>59748</v>
      </c>
      <c r="P61" s="88"/>
      <c r="Q61" s="88">
        <v>116158</v>
      </c>
      <c r="R61" s="88"/>
      <c r="S61" s="88">
        <v>156858</v>
      </c>
      <c r="T61" s="106"/>
      <c r="U61" s="88">
        <v>164828</v>
      </c>
      <c r="W61" s="88">
        <v>222302</v>
      </c>
      <c r="X61" s="88"/>
      <c r="Y61" s="88">
        <v>171908</v>
      </c>
      <c r="Z61" s="88"/>
      <c r="AA61" s="88">
        <v>224167</v>
      </c>
      <c r="AB61" s="106"/>
      <c r="AC61" s="88"/>
    </row>
    <row r="62" spans="2:29" x14ac:dyDescent="0.25">
      <c r="B62" s="56" t="s">
        <v>115</v>
      </c>
      <c r="C62" s="83" t="s">
        <v>237</v>
      </c>
      <c r="D62" s="104"/>
      <c r="E62" s="85">
        <v>44020</v>
      </c>
      <c r="F62" s="85"/>
      <c r="G62" s="85">
        <v>92430</v>
      </c>
      <c r="H62" s="85"/>
      <c r="I62" s="85">
        <v>123698</v>
      </c>
      <c r="J62" s="85"/>
      <c r="K62" s="85">
        <v>134996</v>
      </c>
      <c r="L62" s="107"/>
      <c r="M62" s="85">
        <v>143040</v>
      </c>
      <c r="N62" s="107"/>
      <c r="O62" s="85">
        <v>44221</v>
      </c>
      <c r="P62" s="85"/>
      <c r="Q62" s="85">
        <v>82880</v>
      </c>
      <c r="R62" s="85"/>
      <c r="S62" s="85">
        <v>117108</v>
      </c>
      <c r="T62" s="107"/>
      <c r="U62" s="85">
        <v>155247</v>
      </c>
      <c r="W62" s="85">
        <v>4999</v>
      </c>
      <c r="X62" s="85"/>
      <c r="Y62" s="85">
        <v>31663</v>
      </c>
      <c r="Z62" s="85"/>
      <c r="AA62" s="85">
        <v>47468</v>
      </c>
      <c r="AB62" s="107"/>
      <c r="AC62" s="85"/>
    </row>
    <row r="63" spans="2:29" x14ac:dyDescent="0.25">
      <c r="B63" s="57" t="s">
        <v>116</v>
      </c>
      <c r="C63" s="86" t="s">
        <v>238</v>
      </c>
      <c r="D63" s="104"/>
      <c r="E63" s="88">
        <v>80871</v>
      </c>
      <c r="F63" s="85"/>
      <c r="G63" s="88">
        <v>28438</v>
      </c>
      <c r="H63" s="88"/>
      <c r="I63" s="88">
        <v>28438</v>
      </c>
      <c r="J63" s="88"/>
      <c r="K63" s="88">
        <v>41293</v>
      </c>
      <c r="L63" s="106"/>
      <c r="M63" s="88">
        <v>41293</v>
      </c>
      <c r="N63" s="107"/>
      <c r="O63" s="88">
        <v>0</v>
      </c>
      <c r="P63" s="88"/>
      <c r="Q63" s="88">
        <v>0</v>
      </c>
      <c r="R63" s="88"/>
      <c r="S63" s="88">
        <v>0</v>
      </c>
      <c r="T63" s="106"/>
      <c r="U63" s="88"/>
      <c r="W63" s="88"/>
      <c r="X63" s="88"/>
      <c r="Y63" s="88"/>
      <c r="Z63" s="88"/>
      <c r="AA63" s="88"/>
      <c r="AB63" s="106"/>
      <c r="AC63" s="88"/>
    </row>
    <row r="64" spans="2:29" x14ac:dyDescent="0.25">
      <c r="B64" s="56"/>
      <c r="C64" s="83" t="s">
        <v>315</v>
      </c>
      <c r="D64" s="104"/>
      <c r="E64" s="85"/>
      <c r="F64" s="85"/>
      <c r="G64" s="85"/>
      <c r="H64" s="85"/>
      <c r="I64" s="85"/>
      <c r="J64" s="85"/>
      <c r="K64" s="85"/>
      <c r="L64" s="107"/>
      <c r="M64" s="85"/>
      <c r="N64" s="107"/>
      <c r="O64" s="85"/>
      <c r="P64" s="85"/>
      <c r="Q64" s="85"/>
      <c r="R64" s="85"/>
      <c r="S64" s="85"/>
      <c r="T64" s="107"/>
      <c r="U64" s="85"/>
      <c r="W64" s="85"/>
      <c r="X64" s="85"/>
      <c r="Y64" s="85">
        <v>-15073</v>
      </c>
      <c r="Z64" s="85"/>
      <c r="AA64" s="85">
        <v>-15073</v>
      </c>
      <c r="AB64" s="107"/>
      <c r="AC64" s="85"/>
    </row>
    <row r="65" spans="2:29" x14ac:dyDescent="0.25">
      <c r="B65" s="57" t="s">
        <v>117</v>
      </c>
      <c r="C65" s="86" t="s">
        <v>239</v>
      </c>
      <c r="D65" s="104"/>
      <c r="E65" s="88">
        <v>129553</v>
      </c>
      <c r="F65" s="85"/>
      <c r="G65" s="88">
        <v>56062</v>
      </c>
      <c r="H65" s="88"/>
      <c r="I65" s="88">
        <v>91333</v>
      </c>
      <c r="J65" s="88"/>
      <c r="K65" s="88">
        <v>125348</v>
      </c>
      <c r="L65" s="106"/>
      <c r="M65" s="88">
        <v>181003</v>
      </c>
      <c r="N65" s="107"/>
      <c r="O65" s="88">
        <v>14496</v>
      </c>
      <c r="P65" s="88"/>
      <c r="Q65" s="88">
        <v>34579</v>
      </c>
      <c r="R65" s="88"/>
      <c r="S65" s="88">
        <v>40758</v>
      </c>
      <c r="T65" s="106"/>
      <c r="U65" s="88">
        <v>71120</v>
      </c>
      <c r="W65" s="88">
        <v>3260</v>
      </c>
      <c r="X65" s="88"/>
      <c r="Y65" s="88">
        <v>34536</v>
      </c>
      <c r="Z65" s="88"/>
      <c r="AA65" s="88">
        <v>60114</v>
      </c>
      <c r="AB65" s="106"/>
      <c r="AC65" s="88"/>
    </row>
    <row r="66" spans="2:29" x14ac:dyDescent="0.25">
      <c r="B66" s="56" t="s">
        <v>118</v>
      </c>
      <c r="C66" s="83" t="s">
        <v>240</v>
      </c>
      <c r="D66" s="104"/>
      <c r="E66" s="85">
        <v>-1136367</v>
      </c>
      <c r="F66" s="85"/>
      <c r="G66" s="85">
        <v>-201457</v>
      </c>
      <c r="H66" s="85"/>
      <c r="I66" s="85">
        <v>-468721</v>
      </c>
      <c r="J66" s="85"/>
      <c r="K66" s="85">
        <v>-720537</v>
      </c>
      <c r="L66" s="107"/>
      <c r="M66" s="85">
        <v>-1479497</v>
      </c>
      <c r="N66" s="107"/>
      <c r="O66" s="85">
        <v>-254517</v>
      </c>
      <c r="P66" s="85"/>
      <c r="Q66" s="85">
        <v>-598967</v>
      </c>
      <c r="R66" s="85"/>
      <c r="S66" s="85">
        <v>-1043557</v>
      </c>
      <c r="T66" s="107"/>
      <c r="U66" s="85">
        <v>-2005752</v>
      </c>
      <c r="W66" s="85">
        <v>-335633</v>
      </c>
      <c r="X66" s="85"/>
      <c r="Y66" s="85">
        <v>-810524</v>
      </c>
      <c r="Z66" s="85"/>
      <c r="AA66" s="85">
        <v>-1329446</v>
      </c>
      <c r="AB66" s="107"/>
      <c r="AC66" s="85"/>
    </row>
    <row r="67" spans="2:29" x14ac:dyDescent="0.25">
      <c r="B67" s="57" t="s">
        <v>119</v>
      </c>
      <c r="C67" s="86" t="s">
        <v>241</v>
      </c>
      <c r="D67" s="104"/>
      <c r="E67" s="88">
        <v>0</v>
      </c>
      <c r="F67" s="85"/>
      <c r="G67" s="88"/>
      <c r="H67" s="88"/>
      <c r="I67" s="88">
        <v>-50213</v>
      </c>
      <c r="J67" s="88"/>
      <c r="K67" s="88">
        <v>-504888</v>
      </c>
      <c r="L67" s="106"/>
      <c r="M67" s="88">
        <v>-1323999</v>
      </c>
      <c r="N67" s="107"/>
      <c r="O67" s="88"/>
      <c r="P67" s="88"/>
      <c r="Q67" s="88">
        <v>0</v>
      </c>
      <c r="R67" s="88"/>
      <c r="S67" s="88"/>
      <c r="T67" s="106"/>
      <c r="U67" s="88">
        <v>-467269</v>
      </c>
      <c r="W67" s="88">
        <v>-15073</v>
      </c>
      <c r="X67" s="88"/>
      <c r="Y67" s="88">
        <v>-26076</v>
      </c>
      <c r="Z67" s="88"/>
      <c r="AA67" s="88">
        <v>-26076</v>
      </c>
      <c r="AB67" s="106"/>
      <c r="AC67" s="88"/>
    </row>
    <row r="68" spans="2:29" x14ac:dyDescent="0.25">
      <c r="B68" s="56" t="s">
        <v>278</v>
      </c>
      <c r="C68" s="83" t="s">
        <v>279</v>
      </c>
      <c r="D68" s="104"/>
      <c r="E68" s="85">
        <v>0</v>
      </c>
      <c r="F68" s="85"/>
      <c r="G68" s="85">
        <v>-3838</v>
      </c>
      <c r="H68" s="85"/>
      <c r="I68" s="85">
        <v>-4605</v>
      </c>
      <c r="J68" s="85"/>
      <c r="K68" s="85">
        <v>-4605</v>
      </c>
      <c r="L68" s="107"/>
      <c r="M68" s="85"/>
      <c r="N68" s="107"/>
      <c r="O68" s="85">
        <v>11454</v>
      </c>
      <c r="P68" s="85"/>
      <c r="Q68" s="85"/>
      <c r="R68" s="85"/>
      <c r="S68" s="85">
        <v>-5443</v>
      </c>
      <c r="T68" s="107"/>
      <c r="U68" s="85">
        <v>-5299</v>
      </c>
      <c r="W68" s="85">
        <v>-22177</v>
      </c>
      <c r="X68" s="85"/>
      <c r="Y68" s="85">
        <v>-22177</v>
      </c>
      <c r="Z68" s="85"/>
      <c r="AA68" s="85">
        <v>-22177</v>
      </c>
      <c r="AB68" s="107"/>
      <c r="AC68" s="85"/>
    </row>
    <row r="69" spans="2:29" x14ac:dyDescent="0.25">
      <c r="B69" s="57" t="s">
        <v>282</v>
      </c>
      <c r="C69" s="86" t="s">
        <v>283</v>
      </c>
      <c r="D69" s="104"/>
      <c r="E69" s="88"/>
      <c r="F69" s="85"/>
      <c r="G69" s="88"/>
      <c r="H69" s="88"/>
      <c r="I69" s="88"/>
      <c r="J69" s="88"/>
      <c r="K69" s="88">
        <v>2311</v>
      </c>
      <c r="L69" s="106"/>
      <c r="M69" s="88"/>
      <c r="N69" s="107"/>
      <c r="O69" s="88"/>
      <c r="P69" s="88"/>
      <c r="Q69" s="88">
        <v>11454</v>
      </c>
      <c r="R69" s="88"/>
      <c r="S69" s="88"/>
      <c r="T69" s="106"/>
      <c r="U69" s="88">
        <v>0</v>
      </c>
      <c r="W69" s="88">
        <v>5299</v>
      </c>
      <c r="X69" s="88"/>
      <c r="Y69" s="88">
        <v>5299</v>
      </c>
      <c r="Z69" s="88"/>
      <c r="AA69" s="88">
        <v>5299</v>
      </c>
      <c r="AB69" s="106"/>
      <c r="AC69" s="88"/>
    </row>
    <row r="70" spans="2:29" x14ac:dyDescent="0.25">
      <c r="B70" s="56" t="s">
        <v>120</v>
      </c>
      <c r="C70" s="83" t="s">
        <v>242</v>
      </c>
      <c r="D70" s="104"/>
      <c r="E70" s="85">
        <v>-3379</v>
      </c>
      <c r="F70" s="85"/>
      <c r="G70" s="85">
        <v>0</v>
      </c>
      <c r="H70" s="85"/>
      <c r="I70" s="85">
        <v>-45000</v>
      </c>
      <c r="J70" s="85"/>
      <c r="K70" s="85">
        <v>-45000</v>
      </c>
      <c r="L70" s="107"/>
      <c r="M70" s="85">
        <v>-57085</v>
      </c>
      <c r="N70" s="107"/>
      <c r="O70" s="85">
        <v>0</v>
      </c>
      <c r="P70" s="85"/>
      <c r="Q70" s="85"/>
      <c r="R70" s="85"/>
      <c r="S70" s="85"/>
      <c r="T70" s="107"/>
      <c r="U70" s="85">
        <v>-17114</v>
      </c>
      <c r="W70" s="85"/>
      <c r="X70" s="85"/>
      <c r="Y70" s="85">
        <v>-2410</v>
      </c>
      <c r="Z70" s="85"/>
      <c r="AA70" s="85">
        <v>-2410</v>
      </c>
      <c r="AB70" s="107"/>
      <c r="AC70" s="85"/>
    </row>
    <row r="71" spans="2:29" x14ac:dyDescent="0.25">
      <c r="B71" s="55" t="s">
        <v>121</v>
      </c>
      <c r="C71" s="92" t="s">
        <v>243</v>
      </c>
      <c r="D71" s="104"/>
      <c r="E71" s="87">
        <f>SUM(E60:E70)</f>
        <v>-1150642</v>
      </c>
      <c r="F71" s="85"/>
      <c r="G71" s="87">
        <f>SUM(G60:G70)</f>
        <v>137928</v>
      </c>
      <c r="H71" s="88"/>
      <c r="I71" s="87">
        <f>SUM(I60:I70)</f>
        <v>-302271</v>
      </c>
      <c r="J71" s="88"/>
      <c r="K71" s="87">
        <f>SUM(K60:K70)</f>
        <v>-921399.06855111918</v>
      </c>
      <c r="L71" s="106"/>
      <c r="M71" s="87">
        <f>SUM(M60:M70)</f>
        <v>-2418392</v>
      </c>
      <c r="N71" s="107"/>
      <c r="O71" s="87">
        <v>-159956.88251757648</v>
      </c>
      <c r="P71" s="88"/>
      <c r="Q71" s="87">
        <f>SUM(Q60:Q70)</f>
        <v>-453745</v>
      </c>
      <c r="R71" s="88"/>
      <c r="S71" s="87">
        <f>SUM(S60:S70)</f>
        <v>-801191</v>
      </c>
      <c r="T71" s="106"/>
      <c r="U71" s="87">
        <f>SUM(U60:U70)</f>
        <v>-2225089</v>
      </c>
      <c r="W71" s="87">
        <f>SUM(W60:W70)</f>
        <v>-204497</v>
      </c>
      <c r="X71" s="88"/>
      <c r="Y71" s="87">
        <f>SUM(Y60:Y70)</f>
        <v>-731081</v>
      </c>
      <c r="Z71" s="88"/>
      <c r="AA71" s="87">
        <f>SUM(AA60:AA70)</f>
        <v>-1221246</v>
      </c>
      <c r="AB71" s="106"/>
      <c r="AC71" s="87">
        <f>SUM(AC60:AC70)</f>
        <v>0</v>
      </c>
    </row>
    <row r="72" spans="2:29" x14ac:dyDescent="0.25">
      <c r="C72" s="53"/>
      <c r="D72" s="104"/>
      <c r="E72" s="85"/>
      <c r="F72" s="85"/>
      <c r="G72" s="85"/>
      <c r="H72" s="85"/>
      <c r="I72" s="85"/>
      <c r="J72" s="85"/>
      <c r="K72" s="85"/>
      <c r="L72" s="107"/>
      <c r="M72" s="85"/>
      <c r="N72" s="107"/>
      <c r="O72" s="85"/>
      <c r="P72" s="85"/>
      <c r="Q72" s="85"/>
      <c r="R72" s="85"/>
      <c r="S72" s="85"/>
      <c r="T72" s="107"/>
      <c r="U72" s="85"/>
      <c r="W72" s="85"/>
      <c r="X72" s="85"/>
      <c r="Y72" s="85"/>
      <c r="Z72" s="85"/>
      <c r="AA72" s="85"/>
      <c r="AB72" s="107"/>
      <c r="AC72" s="85"/>
    </row>
    <row r="73" spans="2:29" x14ac:dyDescent="0.25">
      <c r="B73" s="51" t="s">
        <v>44</v>
      </c>
      <c r="C73" s="54" t="s">
        <v>244</v>
      </c>
      <c r="D73" s="104"/>
      <c r="E73" s="85"/>
      <c r="F73" s="85"/>
      <c r="G73" s="85"/>
      <c r="H73" s="85"/>
      <c r="I73" s="85"/>
      <c r="J73" s="85"/>
      <c r="K73" s="85"/>
      <c r="L73" s="107"/>
      <c r="M73" s="85"/>
      <c r="N73" s="107"/>
      <c r="O73" s="85"/>
      <c r="P73" s="85"/>
      <c r="Q73" s="85"/>
      <c r="R73" s="85"/>
      <c r="S73" s="85"/>
      <c r="T73" s="107"/>
      <c r="U73" s="85"/>
      <c r="W73" s="85"/>
      <c r="X73" s="85"/>
      <c r="Y73" s="85"/>
      <c r="Z73" s="85"/>
      <c r="AA73" s="85"/>
      <c r="AB73" s="107"/>
      <c r="AC73" s="85"/>
    </row>
    <row r="74" spans="2:29" x14ac:dyDescent="0.25">
      <c r="B74" s="56" t="s">
        <v>122</v>
      </c>
      <c r="C74" s="83" t="s">
        <v>245</v>
      </c>
      <c r="D74" s="104"/>
      <c r="E74" s="85">
        <v>3956056</v>
      </c>
      <c r="F74" s="85"/>
      <c r="G74" s="85">
        <v>1143587</v>
      </c>
      <c r="H74" s="85"/>
      <c r="I74" s="85">
        <v>2163734</v>
      </c>
      <c r="J74" s="85"/>
      <c r="K74" s="85">
        <v>3184480</v>
      </c>
      <c r="L74" s="107"/>
      <c r="M74" s="85">
        <v>3701572</v>
      </c>
      <c r="N74" s="107"/>
      <c r="O74" s="85">
        <v>316377</v>
      </c>
      <c r="P74" s="85"/>
      <c r="Q74" s="85">
        <v>2974686</v>
      </c>
      <c r="R74" s="85"/>
      <c r="S74" s="85">
        <v>3421162</v>
      </c>
      <c r="T74" s="107"/>
      <c r="U74" s="85">
        <v>3424047</v>
      </c>
      <c r="W74" s="85">
        <v>644212</v>
      </c>
      <c r="X74" s="85"/>
      <c r="Y74" s="85">
        <v>683707</v>
      </c>
      <c r="Z74" s="85"/>
      <c r="AA74" s="85">
        <v>1435978</v>
      </c>
      <c r="AB74" s="107"/>
      <c r="AC74" s="85"/>
    </row>
    <row r="75" spans="2:29" x14ac:dyDescent="0.25">
      <c r="B75" s="57" t="s">
        <v>123</v>
      </c>
      <c r="C75" s="86" t="s">
        <v>246</v>
      </c>
      <c r="D75" s="104"/>
      <c r="E75" s="88">
        <v>-5094500</v>
      </c>
      <c r="F75" s="85"/>
      <c r="G75" s="88">
        <v>-862611</v>
      </c>
      <c r="H75" s="88"/>
      <c r="I75" s="88">
        <v>-2388273</v>
      </c>
      <c r="J75" s="88"/>
      <c r="K75" s="88">
        <v>-2828241</v>
      </c>
      <c r="L75" s="106"/>
      <c r="M75" s="88">
        <v>-4406101</v>
      </c>
      <c r="N75" s="107"/>
      <c r="O75" s="88">
        <v>-159282</v>
      </c>
      <c r="P75" s="88"/>
      <c r="Q75" s="88">
        <v>-2253171</v>
      </c>
      <c r="R75" s="88"/>
      <c r="S75" s="88">
        <v>-3475946</v>
      </c>
      <c r="T75" s="106"/>
      <c r="U75" s="88">
        <v>-3840588</v>
      </c>
      <c r="W75" s="88">
        <v>-9188</v>
      </c>
      <c r="X75" s="88"/>
      <c r="Y75" s="88">
        <v>-144093</v>
      </c>
      <c r="Z75" s="88"/>
      <c r="AA75" s="88">
        <v>-312774</v>
      </c>
      <c r="AB75" s="106"/>
      <c r="AC75" s="88"/>
    </row>
    <row r="76" spans="2:29" x14ac:dyDescent="0.25">
      <c r="B76" s="56" t="s">
        <v>124</v>
      </c>
      <c r="C76" s="83" t="s">
        <v>247</v>
      </c>
      <c r="D76" s="104"/>
      <c r="E76" s="85">
        <v>-179107</v>
      </c>
      <c r="F76" s="85"/>
      <c r="G76" s="85">
        <v>-46879</v>
      </c>
      <c r="H76" s="85"/>
      <c r="I76" s="85">
        <v>-107851</v>
      </c>
      <c r="J76" s="85"/>
      <c r="K76" s="85">
        <v>-166514</v>
      </c>
      <c r="L76" s="107"/>
      <c r="M76" s="85">
        <v>-227213</v>
      </c>
      <c r="N76" s="107"/>
      <c r="O76" s="85">
        <v>-48049</v>
      </c>
      <c r="P76" s="85"/>
      <c r="Q76" s="85">
        <v>-93365</v>
      </c>
      <c r="R76" s="85"/>
      <c r="S76" s="85">
        <v>-253767</v>
      </c>
      <c r="T76" s="107"/>
      <c r="U76" s="85">
        <v>-286646</v>
      </c>
      <c r="W76" s="85">
        <v>-74582</v>
      </c>
      <c r="X76" s="85"/>
      <c r="Y76" s="85">
        <v>-155017</v>
      </c>
      <c r="Z76" s="85"/>
      <c r="AA76" s="85">
        <v>-235942</v>
      </c>
      <c r="AB76" s="107"/>
      <c r="AC76" s="85"/>
    </row>
    <row r="77" spans="2:29" x14ac:dyDescent="0.25">
      <c r="B77" s="57" t="s">
        <v>4</v>
      </c>
      <c r="C77" s="86" t="s">
        <v>151</v>
      </c>
      <c r="D77" s="104"/>
      <c r="E77" s="88">
        <v>105279</v>
      </c>
      <c r="F77" s="85"/>
      <c r="G77" s="88">
        <v>-1584</v>
      </c>
      <c r="H77" s="88"/>
      <c r="I77" s="88">
        <v>-4687</v>
      </c>
      <c r="J77" s="88"/>
      <c r="K77" s="88">
        <v>-18282</v>
      </c>
      <c r="L77" s="106"/>
      <c r="M77" s="88">
        <v>57753</v>
      </c>
      <c r="N77" s="107"/>
      <c r="O77" s="88">
        <v>-34515</v>
      </c>
      <c r="P77" s="88"/>
      <c r="Q77" s="88">
        <v>-10836</v>
      </c>
      <c r="R77" s="88"/>
      <c r="S77" s="88">
        <v>-50223</v>
      </c>
      <c r="T77" s="106"/>
      <c r="U77" s="88">
        <v>-169658</v>
      </c>
      <c r="W77" s="88">
        <v>-54035</v>
      </c>
      <c r="X77" s="88"/>
      <c r="Y77" s="88">
        <v>-124258</v>
      </c>
      <c r="Z77" s="88"/>
      <c r="AA77" s="88">
        <v>-173824</v>
      </c>
      <c r="AB77" s="106"/>
      <c r="AC77" s="88"/>
    </row>
    <row r="78" spans="2:29" x14ac:dyDescent="0.25">
      <c r="B78" s="56" t="s">
        <v>125</v>
      </c>
      <c r="C78" s="83" t="s">
        <v>248</v>
      </c>
      <c r="D78" s="104"/>
      <c r="E78" s="85">
        <v>0</v>
      </c>
      <c r="F78" s="85"/>
      <c r="G78" s="85">
        <v>-279</v>
      </c>
      <c r="H78" s="85"/>
      <c r="I78" s="85">
        <v>0</v>
      </c>
      <c r="J78" s="85"/>
      <c r="K78" s="85"/>
      <c r="L78" s="107"/>
      <c r="M78" s="85">
        <v>-2837</v>
      </c>
      <c r="N78" s="107"/>
      <c r="O78" s="85">
        <v>0</v>
      </c>
      <c r="P78" s="85"/>
      <c r="Q78" s="85">
        <v>-116787</v>
      </c>
      <c r="R78" s="85"/>
      <c r="S78" s="85">
        <v>-116787</v>
      </c>
      <c r="T78" s="107"/>
      <c r="U78" s="85"/>
      <c r="W78" s="85"/>
      <c r="X78" s="85"/>
      <c r="Y78" s="85"/>
      <c r="Z78" s="85"/>
      <c r="AA78" s="85">
        <v>-96572</v>
      </c>
      <c r="AB78" s="107"/>
      <c r="AC78" s="85"/>
    </row>
    <row r="79" spans="2:29" x14ac:dyDescent="0.25">
      <c r="B79" s="57"/>
      <c r="C79" s="86" t="s">
        <v>316</v>
      </c>
      <c r="D79" s="104"/>
      <c r="E79" s="88"/>
      <c r="F79" s="85"/>
      <c r="G79" s="88"/>
      <c r="H79" s="88"/>
      <c r="I79" s="88"/>
      <c r="J79" s="88"/>
      <c r="K79" s="88"/>
      <c r="L79" s="106"/>
      <c r="M79" s="88"/>
      <c r="N79" s="107"/>
      <c r="O79" s="88"/>
      <c r="P79" s="88"/>
      <c r="Q79" s="88"/>
      <c r="R79" s="88"/>
      <c r="S79" s="88"/>
      <c r="T79" s="106"/>
      <c r="U79" s="88"/>
      <c r="W79" s="88"/>
      <c r="X79" s="88"/>
      <c r="Y79" s="88">
        <v>-96572</v>
      </c>
      <c r="Z79" s="88"/>
      <c r="AA79" s="88"/>
      <c r="AB79" s="106"/>
      <c r="AC79" s="88"/>
    </row>
    <row r="80" spans="2:29" x14ac:dyDescent="0.25">
      <c r="B80" s="56" t="s">
        <v>126</v>
      </c>
      <c r="C80" s="83" t="s">
        <v>249</v>
      </c>
      <c r="D80" s="104"/>
      <c r="E80" s="85">
        <v>-8318</v>
      </c>
      <c r="F80" s="85"/>
      <c r="G80" s="85"/>
      <c r="H80" s="85"/>
      <c r="I80" s="85">
        <v>-279</v>
      </c>
      <c r="J80" s="85"/>
      <c r="K80" s="85">
        <v>-359</v>
      </c>
      <c r="L80" s="107"/>
      <c r="M80" s="85">
        <v>14698</v>
      </c>
      <c r="N80" s="107"/>
      <c r="O80" s="85">
        <v>0</v>
      </c>
      <c r="P80" s="85"/>
      <c r="Q80" s="85">
        <v>0</v>
      </c>
      <c r="R80" s="85"/>
      <c r="S80" s="85"/>
      <c r="T80" s="107"/>
      <c r="U80" s="85">
        <v>-116787</v>
      </c>
      <c r="W80" s="85"/>
      <c r="X80" s="85"/>
      <c r="Y80" s="85"/>
      <c r="Z80" s="85"/>
      <c r="AA80" s="85"/>
      <c r="AB80" s="107"/>
      <c r="AC80" s="85"/>
    </row>
    <row r="81" spans="2:29" x14ac:dyDescent="0.25">
      <c r="B81" s="57" t="s">
        <v>127</v>
      </c>
      <c r="C81" s="86" t="s">
        <v>252</v>
      </c>
      <c r="D81" s="104"/>
      <c r="E81" s="88">
        <v>0</v>
      </c>
      <c r="F81" s="85"/>
      <c r="G81" s="88">
        <v>-344780</v>
      </c>
      <c r="H81" s="88"/>
      <c r="I81" s="88">
        <v>-344780</v>
      </c>
      <c r="J81" s="88"/>
      <c r="K81" s="88">
        <v>-746010</v>
      </c>
      <c r="L81" s="106"/>
      <c r="M81" s="88">
        <v>-745592</v>
      </c>
      <c r="N81" s="107"/>
      <c r="O81" s="88">
        <v>-534643</v>
      </c>
      <c r="P81" s="88"/>
      <c r="Q81" s="88">
        <v>-534643</v>
      </c>
      <c r="R81" s="88"/>
      <c r="S81" s="88">
        <v>-1074601</v>
      </c>
      <c r="T81" s="106"/>
      <c r="U81" s="88">
        <v>-1074601</v>
      </c>
      <c r="W81" s="88">
        <v>-476500</v>
      </c>
      <c r="X81" s="88"/>
      <c r="Y81" s="88">
        <v>-476500</v>
      </c>
      <c r="Z81" s="88"/>
      <c r="AA81" s="88">
        <v>-939258</v>
      </c>
      <c r="AB81" s="106"/>
      <c r="AC81" s="88"/>
    </row>
    <row r="82" spans="2:29" x14ac:dyDescent="0.25">
      <c r="B82" s="56" t="s">
        <v>128</v>
      </c>
      <c r="C82" s="83" t="s">
        <v>250</v>
      </c>
      <c r="D82" s="104"/>
      <c r="E82" s="85">
        <v>-194051</v>
      </c>
      <c r="F82" s="85"/>
      <c r="G82" s="85">
        <v>-1661</v>
      </c>
      <c r="H82" s="85"/>
      <c r="I82" s="85">
        <v>-14938</v>
      </c>
      <c r="J82" s="85"/>
      <c r="K82" s="85">
        <v>-27896</v>
      </c>
      <c r="L82" s="107"/>
      <c r="M82" s="85">
        <v>-109145</v>
      </c>
      <c r="N82" s="107"/>
      <c r="O82" s="85">
        <v>-69</v>
      </c>
      <c r="P82" s="85"/>
      <c r="Q82" s="85">
        <v>-69</v>
      </c>
      <c r="R82" s="85"/>
      <c r="S82" s="85">
        <v>-18525</v>
      </c>
      <c r="T82" s="107"/>
      <c r="U82" s="85">
        <v>-74173</v>
      </c>
      <c r="W82" s="85"/>
      <c r="X82" s="85"/>
      <c r="Y82" s="85">
        <v>-4551</v>
      </c>
      <c r="Z82" s="85"/>
      <c r="AA82" s="85">
        <v>-4733</v>
      </c>
      <c r="AB82" s="107"/>
      <c r="AC82" s="85"/>
    </row>
    <row r="83" spans="2:29" x14ac:dyDescent="0.25">
      <c r="B83" s="57" t="s">
        <v>307</v>
      </c>
      <c r="C83" s="86" t="s">
        <v>309</v>
      </c>
      <c r="D83" s="104"/>
      <c r="E83" s="88">
        <f>-57272</f>
        <v>-57272</v>
      </c>
      <c r="F83" s="85"/>
      <c r="G83" s="88">
        <v>-620</v>
      </c>
      <c r="H83" s="88"/>
      <c r="I83" s="88">
        <v>-1258</v>
      </c>
      <c r="J83" s="88"/>
      <c r="K83" s="88">
        <v>-992</v>
      </c>
      <c r="L83" s="106"/>
      <c r="M83" s="88"/>
      <c r="N83" s="107"/>
      <c r="O83" s="88">
        <v>-856</v>
      </c>
      <c r="P83" s="88"/>
      <c r="Q83" s="88">
        <v>-6825</v>
      </c>
      <c r="R83" s="88"/>
      <c r="S83" s="88">
        <v>-6620</v>
      </c>
      <c r="T83" s="106"/>
      <c r="U83" s="88"/>
      <c r="W83" s="88"/>
      <c r="X83" s="88"/>
      <c r="Y83" s="88"/>
      <c r="Z83" s="88"/>
      <c r="AA83" s="88"/>
      <c r="AB83" s="106"/>
      <c r="AC83" s="88"/>
    </row>
    <row r="84" spans="2:29" x14ac:dyDescent="0.25">
      <c r="B84" s="56" t="s">
        <v>308</v>
      </c>
      <c r="C84" s="83" t="s">
        <v>310</v>
      </c>
      <c r="D84" s="104"/>
      <c r="E84" s="85">
        <v>23137</v>
      </c>
      <c r="F84" s="85"/>
      <c r="G84" s="85"/>
      <c r="H84" s="85"/>
      <c r="I84" s="85"/>
      <c r="J84" s="85"/>
      <c r="K84" s="85"/>
      <c r="L84" s="107"/>
      <c r="M84" s="85"/>
      <c r="N84" s="107"/>
      <c r="O84" s="85"/>
      <c r="P84" s="85"/>
      <c r="Q84" s="85"/>
      <c r="R84" s="85"/>
      <c r="S84" s="85"/>
      <c r="T84" s="107"/>
      <c r="U84" s="85">
        <v>8559</v>
      </c>
      <c r="W84" s="85"/>
      <c r="X84" s="85"/>
      <c r="Y84" s="85"/>
      <c r="Z84" s="85"/>
      <c r="AA84" s="85"/>
      <c r="AB84" s="107"/>
      <c r="AC84" s="85"/>
    </row>
    <row r="85" spans="2:29" x14ac:dyDescent="0.25">
      <c r="B85" s="51" t="s">
        <v>135</v>
      </c>
      <c r="C85" s="54" t="s">
        <v>251</v>
      </c>
      <c r="D85" s="104"/>
      <c r="E85" s="90">
        <f>SUM(E74:E84)</f>
        <v>-1448776</v>
      </c>
      <c r="F85" s="85"/>
      <c r="G85" s="90">
        <f>SUM(G74:G84)</f>
        <v>-114827</v>
      </c>
      <c r="H85" s="85"/>
      <c r="I85" s="90">
        <f>SUM(I74:I84)</f>
        <v>-698332</v>
      </c>
      <c r="J85" s="85"/>
      <c r="K85" s="90">
        <f>SUM(K74:K84)</f>
        <v>-603814</v>
      </c>
      <c r="L85" s="107"/>
      <c r="M85" s="90">
        <f>SUM(M74:M84)</f>
        <v>-1716865</v>
      </c>
      <c r="N85" s="107"/>
      <c r="O85" s="90">
        <f>SUM(O74:O84)</f>
        <v>-461037</v>
      </c>
      <c r="P85" s="85"/>
      <c r="Q85" s="90">
        <f>SUM(Q74:Q84)</f>
        <v>-41010</v>
      </c>
      <c r="R85" s="85"/>
      <c r="S85" s="90">
        <f>SUM(S74:S84)</f>
        <v>-1575307</v>
      </c>
      <c r="T85" s="107"/>
      <c r="U85" s="90">
        <f>SUM(U74:U84)</f>
        <v>-2129847</v>
      </c>
      <c r="W85" s="90">
        <f>SUM(W74:W84)</f>
        <v>29907</v>
      </c>
      <c r="X85" s="85"/>
      <c r="Y85" s="90">
        <f>SUM(Y74:Y84)</f>
        <v>-317284</v>
      </c>
      <c r="Z85" s="85"/>
      <c r="AA85" s="90">
        <f>SUM(AA74:AA84)</f>
        <v>-327125</v>
      </c>
      <c r="AB85" s="107"/>
      <c r="AC85" s="90">
        <f>SUM(AC74:AC84)</f>
        <v>0</v>
      </c>
    </row>
    <row r="86" spans="2:29" x14ac:dyDescent="0.25">
      <c r="C86" s="53"/>
      <c r="D86" s="104"/>
      <c r="E86" s="90"/>
      <c r="F86" s="85"/>
      <c r="G86" s="90"/>
      <c r="H86" s="85"/>
      <c r="I86" s="90"/>
      <c r="J86" s="85"/>
      <c r="K86" s="90"/>
      <c r="L86" s="107"/>
      <c r="M86" s="90"/>
      <c r="N86" s="107"/>
      <c r="O86" s="90"/>
      <c r="P86" s="85"/>
      <c r="Q86" s="90"/>
      <c r="R86" s="85"/>
      <c r="S86" s="90"/>
      <c r="T86" s="107"/>
      <c r="U86" s="90"/>
      <c r="W86" s="90"/>
      <c r="X86" s="85"/>
      <c r="Y86" s="90"/>
      <c r="Z86" s="85"/>
      <c r="AA86" s="90"/>
      <c r="AB86" s="107"/>
      <c r="AC86" s="90"/>
    </row>
    <row r="87" spans="2:29" x14ac:dyDescent="0.25">
      <c r="B87" s="92" t="s">
        <v>129</v>
      </c>
      <c r="C87" s="92" t="s">
        <v>290</v>
      </c>
      <c r="D87" s="104"/>
      <c r="E87" s="87">
        <f>SUM(E57,E71,E85)</f>
        <v>675515</v>
      </c>
      <c r="F87" s="85"/>
      <c r="G87" s="87">
        <f>SUM(G57,G71,G85)</f>
        <v>-390384</v>
      </c>
      <c r="H87" s="88"/>
      <c r="I87" s="87">
        <f>SUM(I57,I71,I85)</f>
        <v>-94291</v>
      </c>
      <c r="J87" s="88"/>
      <c r="K87" s="87">
        <f>SUM(K57,K71,K85)</f>
        <v>1415675.3242558253</v>
      </c>
      <c r="L87" s="106"/>
      <c r="M87" s="87">
        <f>SUM(M57,M71,M85)</f>
        <v>870169</v>
      </c>
      <c r="N87" s="107"/>
      <c r="O87" s="87">
        <f>SUM(O57,O71,O85)</f>
        <v>-1348692.8723670223</v>
      </c>
      <c r="P87" s="88"/>
      <c r="Q87" s="87">
        <f>SUM(Q57,Q71,Q85)</f>
        <v>-337750</v>
      </c>
      <c r="R87" s="88"/>
      <c r="S87" s="87">
        <f>SUM(S57,S71,S85)</f>
        <v>14063</v>
      </c>
      <c r="T87" s="106"/>
      <c r="U87" s="87">
        <f>SUM(U57,U71,U85)</f>
        <v>-329690</v>
      </c>
      <c r="W87" s="87">
        <f>SUM(W57,W71,W85)</f>
        <v>-1255796</v>
      </c>
      <c r="X87" s="88"/>
      <c r="Y87" s="87">
        <f>SUM(Y57,Y71,Y85)</f>
        <v>-1093746</v>
      </c>
      <c r="Z87" s="88"/>
      <c r="AA87" s="87">
        <f>SUM(AA57,AA71,AA85)</f>
        <v>124746</v>
      </c>
      <c r="AB87" s="106"/>
      <c r="AC87" s="87">
        <f>SUM(AC57,AC71,AC85)</f>
        <v>0</v>
      </c>
    </row>
    <row r="88" spans="2:29" x14ac:dyDescent="0.25">
      <c r="C88" s="53"/>
      <c r="D88" s="104"/>
      <c r="E88" s="85"/>
      <c r="F88" s="85"/>
      <c r="G88" s="85"/>
      <c r="H88" s="85"/>
      <c r="I88" s="85"/>
      <c r="J88" s="85"/>
      <c r="K88" s="85"/>
      <c r="L88" s="107"/>
      <c r="M88" s="85"/>
      <c r="N88" s="107"/>
      <c r="O88" s="85"/>
      <c r="P88" s="85"/>
      <c r="Q88" s="85"/>
      <c r="R88" s="85"/>
      <c r="S88" s="85"/>
      <c r="T88" s="107"/>
      <c r="U88" s="85"/>
      <c r="W88" s="85"/>
      <c r="X88" s="85"/>
      <c r="Y88" s="85"/>
      <c r="Z88" s="85"/>
      <c r="AA88" s="85"/>
      <c r="AB88" s="107"/>
      <c r="AC88" s="85"/>
    </row>
    <row r="89" spans="2:29" hidden="1" x14ac:dyDescent="0.25">
      <c r="B89" s="56" t="s">
        <v>130</v>
      </c>
      <c r="C89" s="83"/>
      <c r="D89" s="104"/>
      <c r="E89" s="85" t="e">
        <f>VLOOKUP($B89,#REF!,12,0)</f>
        <v>#REF!</v>
      </c>
      <c r="F89" s="85"/>
      <c r="G89" s="85"/>
      <c r="H89" s="85"/>
      <c r="I89" s="85"/>
      <c r="J89" s="85"/>
      <c r="K89" s="85"/>
      <c r="L89" s="107"/>
      <c r="M89" s="85"/>
      <c r="N89" s="107"/>
      <c r="O89" s="85"/>
      <c r="P89" s="85"/>
      <c r="Q89" s="85">
        <v>0</v>
      </c>
      <c r="R89" s="85"/>
      <c r="S89" s="85"/>
      <c r="T89" s="107"/>
      <c r="U89" s="85"/>
      <c r="W89" s="85"/>
      <c r="X89" s="85"/>
      <c r="Y89" s="85">
        <v>0</v>
      </c>
      <c r="Z89" s="85"/>
      <c r="AA89" s="85"/>
      <c r="AB89" s="107"/>
      <c r="AC89" s="85"/>
    </row>
    <row r="90" spans="2:29" x14ac:dyDescent="0.25">
      <c r="B90" s="57" t="s">
        <v>131</v>
      </c>
      <c r="C90" s="86" t="s">
        <v>253</v>
      </c>
      <c r="D90" s="104"/>
      <c r="E90" s="88">
        <v>444521</v>
      </c>
      <c r="F90" s="85"/>
      <c r="G90" s="88">
        <v>155050</v>
      </c>
      <c r="H90" s="88"/>
      <c r="I90" s="88">
        <v>-127823</v>
      </c>
      <c r="J90" s="88"/>
      <c r="K90" s="88">
        <v>103419</v>
      </c>
      <c r="L90" s="106"/>
      <c r="M90" s="88">
        <v>166835</v>
      </c>
      <c r="N90" s="107"/>
      <c r="O90" s="88">
        <v>-377197</v>
      </c>
      <c r="P90" s="88"/>
      <c r="Q90" s="88">
        <v>-199094</v>
      </c>
      <c r="R90" s="88"/>
      <c r="S90" s="88">
        <v>-293572</v>
      </c>
      <c r="T90" s="106"/>
      <c r="U90" s="88">
        <v>-176827</v>
      </c>
      <c r="W90" s="88">
        <v>-30070</v>
      </c>
      <c r="X90" s="88"/>
      <c r="Y90" s="88">
        <v>-389443</v>
      </c>
      <c r="Z90" s="88"/>
      <c r="AA90" s="88">
        <v>-192579</v>
      </c>
      <c r="AB90" s="106"/>
      <c r="AC90" s="88"/>
    </row>
    <row r="91" spans="2:29" x14ac:dyDescent="0.25">
      <c r="B91" s="56" t="s">
        <v>136</v>
      </c>
      <c r="C91" s="83" t="s">
        <v>254</v>
      </c>
      <c r="D91" s="104"/>
      <c r="E91" s="90">
        <v>2292990</v>
      </c>
      <c r="F91" s="85"/>
      <c r="G91" s="90">
        <v>3413026</v>
      </c>
      <c r="H91" s="85"/>
      <c r="I91" s="90">
        <v>3413026</v>
      </c>
      <c r="J91" s="85"/>
      <c r="K91" s="90">
        <v>3413026</v>
      </c>
      <c r="L91" s="107"/>
      <c r="M91" s="90">
        <v>3413026</v>
      </c>
      <c r="N91" s="107"/>
      <c r="O91" s="90">
        <v>4450030</v>
      </c>
      <c r="P91" s="85"/>
      <c r="Q91" s="90">
        <v>4450030</v>
      </c>
      <c r="R91" s="85"/>
      <c r="S91" s="90">
        <v>4450030</v>
      </c>
      <c r="T91" s="107"/>
      <c r="U91" s="90">
        <v>4450030</v>
      </c>
      <c r="W91" s="90">
        <v>3943513</v>
      </c>
      <c r="X91" s="85"/>
      <c r="Y91" s="90">
        <v>3943513</v>
      </c>
      <c r="Z91" s="85"/>
      <c r="AA91" s="90">
        <v>3943513</v>
      </c>
      <c r="AB91" s="107"/>
      <c r="AC91" s="90"/>
    </row>
    <row r="92" spans="2:29" ht="15.75" thickBot="1" x14ac:dyDescent="0.3">
      <c r="B92" s="57" t="s">
        <v>137</v>
      </c>
      <c r="C92" s="86" t="s">
        <v>255</v>
      </c>
      <c r="D92" s="104"/>
      <c r="E92" s="100">
        <v>3413026</v>
      </c>
      <c r="F92" s="85"/>
      <c r="G92" s="100">
        <v>3177692</v>
      </c>
      <c r="H92" s="88"/>
      <c r="I92" s="100">
        <v>3190912</v>
      </c>
      <c r="J92" s="88"/>
      <c r="K92" s="100">
        <f>SUM(K87:K91)</f>
        <v>4932120.324255825</v>
      </c>
      <c r="L92" s="106"/>
      <c r="M92" s="100">
        <v>4450030</v>
      </c>
      <c r="N92" s="107"/>
      <c r="O92" s="100">
        <v>2724139</v>
      </c>
      <c r="P92" s="88"/>
      <c r="Q92" s="100">
        <v>3913186</v>
      </c>
      <c r="R92" s="88"/>
      <c r="S92" s="100">
        <f>SUM(S87:S91)</f>
        <v>4170521</v>
      </c>
      <c r="T92" s="106"/>
      <c r="U92" s="100">
        <f>SUM(U87:U91)</f>
        <v>3943513</v>
      </c>
      <c r="W92" s="100">
        <f>SUM(W87:W91)</f>
        <v>2657647</v>
      </c>
      <c r="X92" s="88"/>
      <c r="Y92" s="100">
        <f>SUM(Y87:Y91)</f>
        <v>2460324</v>
      </c>
      <c r="Z92" s="88"/>
      <c r="AA92" s="100">
        <f>SUM(AA87:AA91)</f>
        <v>3875680</v>
      </c>
      <c r="AB92" s="106"/>
      <c r="AC92" s="100">
        <f>SUM(AC87:AC91)</f>
        <v>0</v>
      </c>
    </row>
    <row r="93" spans="2:29" ht="15.75" thickTop="1" x14ac:dyDescent="0.25"/>
  </sheetData>
  <mergeCells count="3">
    <mergeCell ref="G8:M8"/>
    <mergeCell ref="O8:U8"/>
    <mergeCell ref="W8:AC8"/>
  </mergeCells>
  <conditionalFormatting sqref="A73:AC73">
    <cfRule type="expression" dxfId="15" priority="3">
      <formula>$A73="x"</formula>
    </cfRule>
  </conditionalFormatting>
  <conditionalFormatting sqref="B71">
    <cfRule type="expression" dxfId="14" priority="1">
      <formula>$A71="x"</formula>
    </cfRule>
  </conditionalFormatting>
  <conditionalFormatting sqref="E92">
    <cfRule type="expression" dxfId="13" priority="25">
      <formula>$A92="Sim"</formula>
    </cfRule>
  </conditionalFormatting>
  <conditionalFormatting sqref="G92">
    <cfRule type="expression" dxfId="12" priority="22">
      <formula>$A92="Sim"</formula>
    </cfRule>
  </conditionalFormatting>
  <conditionalFormatting sqref="I92">
    <cfRule type="expression" dxfId="11" priority="21">
      <formula>$A92="Sim"</formula>
    </cfRule>
  </conditionalFormatting>
  <conditionalFormatting sqref="K92">
    <cfRule type="expression" dxfId="10" priority="20">
      <formula>$A92="Sim"</formula>
    </cfRule>
  </conditionalFormatting>
  <conditionalFormatting sqref="M92">
    <cfRule type="expression" dxfId="9" priority="19">
      <formula>$A92="Sim"</formula>
    </cfRule>
  </conditionalFormatting>
  <conditionalFormatting sqref="O92">
    <cfRule type="expression" dxfId="8" priority="18">
      <formula>$A92="Sim"</formula>
    </cfRule>
  </conditionalFormatting>
  <conditionalFormatting sqref="Q92">
    <cfRule type="expression" dxfId="7" priority="17">
      <formula>$A92="Sim"</formula>
    </cfRule>
  </conditionalFormatting>
  <conditionalFormatting sqref="S92">
    <cfRule type="expression" dxfId="6" priority="12">
      <formula>$A92="Sim"</formula>
    </cfRule>
  </conditionalFormatting>
  <conditionalFormatting sqref="U92">
    <cfRule type="expression" dxfId="5" priority="11">
      <formula>$A92="Sim"</formula>
    </cfRule>
  </conditionalFormatting>
  <conditionalFormatting sqref="W92">
    <cfRule type="expression" dxfId="4" priority="5">
      <formula>$A92="Sim"</formula>
    </cfRule>
  </conditionalFormatting>
  <conditionalFormatting sqref="Y91">
    <cfRule type="expression" dxfId="3" priority="2">
      <formula>$A91="x"</formula>
    </cfRule>
  </conditionalFormatting>
  <conditionalFormatting sqref="Y92">
    <cfRule type="expression" dxfId="2" priority="6">
      <formula>$A92="Sim"</formula>
    </cfRule>
  </conditionalFormatting>
  <conditionalFormatting sqref="AA92">
    <cfRule type="expression" dxfId="1" priority="8">
      <formula>$A92="Sim"</formula>
    </cfRule>
  </conditionalFormatting>
  <conditionalFormatting sqref="AC92">
    <cfRule type="expression" dxfId="0" priority="7">
      <formula>$A92="Sim"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DE86-F9E8-4FFB-B862-1619D237F3EB}">
  <dimension ref="B1:AD36"/>
  <sheetViews>
    <sheetView showGridLines="0" zoomScale="85" zoomScaleNormal="85" workbookViewId="0">
      <pane xSplit="3" ySplit="9" topLeftCell="D18" activePane="bottomRight" state="frozen"/>
      <selection pane="topRight" activeCell="D1" sqref="D1"/>
      <selection pane="bottomLeft" activeCell="A10" sqref="A10"/>
      <selection pane="bottomRight" activeCell="U30" sqref="U30"/>
    </sheetView>
  </sheetViews>
  <sheetFormatPr defaultColWidth="8.7109375" defaultRowHeight="15" outlineLevelCol="1" x14ac:dyDescent="0.25"/>
  <cols>
    <col min="1" max="1" width="3.7109375" customWidth="1"/>
    <col min="2" max="2" width="67.28515625" style="49" hidden="1" customWidth="1" outlineLevel="1"/>
    <col min="3" max="3" width="67.28515625" style="49" customWidth="1" collapsed="1"/>
    <col min="4" max="4" width="1.42578125" style="5" customWidth="1"/>
    <col min="5" max="5" width="11.7109375" style="3" customWidth="1"/>
    <col min="6" max="6" width="1.42578125" style="3" customWidth="1"/>
    <col min="7" max="7" width="11.7109375" style="3" hidden="1" customWidth="1" outlineLevel="1"/>
    <col min="8" max="8" width="1.42578125" style="3" hidden="1" customWidth="1" outlineLevel="1"/>
    <col min="9" max="9" width="11.7109375" style="3" hidden="1" customWidth="1" outlineLevel="1"/>
    <col min="10" max="10" width="1.42578125" style="3" hidden="1" customWidth="1" outlineLevel="1"/>
    <col min="11" max="11" width="11.7109375" style="3" hidden="1" customWidth="1" outlineLevel="1"/>
    <col min="12" max="12" width="1.42578125" hidden="1" customWidth="1" outlineLevel="1"/>
    <col min="13" max="13" width="11.7109375" style="3" customWidth="1" collapsed="1"/>
    <col min="14" max="14" width="1.42578125" customWidth="1"/>
    <col min="15" max="15" width="11.7109375" style="3" hidden="1" customWidth="1" outlineLevel="1"/>
    <col min="16" max="16" width="1.42578125" style="3" hidden="1" customWidth="1" outlineLevel="1"/>
    <col min="17" max="17" width="11.7109375" style="3" hidden="1" customWidth="1" outlineLevel="1"/>
    <col min="18" max="18" width="1.42578125" style="3" hidden="1" customWidth="1" outlineLevel="1"/>
    <col min="19" max="19" width="11.7109375" style="3" hidden="1" customWidth="1" outlineLevel="1"/>
    <col min="20" max="20" width="1.42578125" hidden="1" customWidth="1" outlineLevel="1"/>
    <col min="21" max="21" width="11.7109375" style="3" customWidth="1" collapsed="1"/>
    <col min="22" max="22" width="1.42578125" customWidth="1"/>
    <col min="23" max="23" width="13.28515625" style="3" bestFit="1" customWidth="1"/>
    <col min="24" max="24" width="1.42578125" style="3" customWidth="1"/>
    <col min="25" max="25" width="13.42578125" style="3" bestFit="1" customWidth="1"/>
    <col min="26" max="26" width="1.42578125" style="3" customWidth="1"/>
    <col min="27" max="27" width="11.7109375" style="3" customWidth="1"/>
    <col min="28" max="28" width="1.42578125" hidden="1" customWidth="1" outlineLevel="1"/>
    <col min="29" max="29" width="11.7109375" style="3" hidden="1" customWidth="1" outlineLevel="1"/>
    <col min="30" max="30" width="3.7109375" customWidth="1" collapsed="1"/>
  </cols>
  <sheetData>
    <row r="1" spans="2:29" x14ac:dyDescent="0.25">
      <c r="B1" s="50"/>
      <c r="C1" s="50"/>
      <c r="M1"/>
      <c r="U1"/>
      <c r="AC1"/>
    </row>
    <row r="2" spans="2:29" x14ac:dyDescent="0.25">
      <c r="B2" s="50"/>
      <c r="C2" s="50"/>
      <c r="M2"/>
      <c r="U2"/>
      <c r="AC2"/>
    </row>
    <row r="3" spans="2:29" x14ac:dyDescent="0.25">
      <c r="B3" s="50"/>
      <c r="C3" s="50"/>
      <c r="M3"/>
      <c r="U3"/>
      <c r="AC3"/>
    </row>
    <row r="4" spans="2:29" x14ac:dyDescent="0.25">
      <c r="B4" s="50"/>
      <c r="C4" s="50"/>
      <c r="M4"/>
      <c r="U4"/>
      <c r="AC4"/>
    </row>
    <row r="5" spans="2:29" ht="15" customHeight="1" x14ac:dyDescent="0.25">
      <c r="B5" s="51" t="s">
        <v>69</v>
      </c>
      <c r="C5" s="51" t="s">
        <v>269</v>
      </c>
      <c r="M5"/>
      <c r="U5"/>
      <c r="AC5"/>
    </row>
    <row r="6" spans="2:29" ht="15" customHeight="1" x14ac:dyDescent="0.25">
      <c r="B6" s="51" t="s">
        <v>270</v>
      </c>
      <c r="C6" s="51" t="s">
        <v>271</v>
      </c>
      <c r="E6"/>
      <c r="F6"/>
      <c r="G6"/>
      <c r="H6"/>
      <c r="I6"/>
      <c r="J6"/>
      <c r="K6"/>
      <c r="M6"/>
      <c r="O6"/>
      <c r="P6"/>
      <c r="Q6"/>
      <c r="R6"/>
      <c r="S6"/>
      <c r="U6"/>
      <c r="W6"/>
      <c r="X6"/>
      <c r="Y6"/>
      <c r="Z6"/>
      <c r="AA6"/>
      <c r="AC6"/>
    </row>
    <row r="7" spans="2:29" ht="15" customHeight="1" x14ac:dyDescent="0.25">
      <c r="B7" s="49" t="s">
        <v>70</v>
      </c>
      <c r="C7" s="49" t="s">
        <v>272</v>
      </c>
      <c r="E7"/>
      <c r="F7"/>
      <c r="G7"/>
      <c r="H7"/>
      <c r="I7"/>
      <c r="J7"/>
      <c r="K7"/>
      <c r="M7"/>
      <c r="O7"/>
      <c r="P7"/>
      <c r="Q7"/>
      <c r="R7"/>
      <c r="S7"/>
      <c r="U7"/>
      <c r="W7"/>
      <c r="X7"/>
      <c r="Y7"/>
      <c r="Z7"/>
      <c r="AA7"/>
      <c r="AC7"/>
    </row>
    <row r="8" spans="2:29" ht="15" customHeight="1" thickBot="1" x14ac:dyDescent="0.3">
      <c r="B8" s="52"/>
      <c r="C8" s="52"/>
      <c r="E8" s="80">
        <v>2020</v>
      </c>
      <c r="F8" s="81"/>
      <c r="G8" s="114">
        <v>2021</v>
      </c>
      <c r="H8" s="114"/>
      <c r="I8" s="114"/>
      <c r="J8" s="114"/>
      <c r="K8" s="114"/>
      <c r="L8" s="114"/>
      <c r="M8" s="114"/>
      <c r="N8" s="81"/>
      <c r="O8" s="114">
        <v>2022</v>
      </c>
      <c r="P8" s="114"/>
      <c r="Q8" s="114"/>
      <c r="R8" s="114"/>
      <c r="S8" s="114"/>
      <c r="T8" s="114"/>
      <c r="U8" s="114"/>
      <c r="W8" s="114">
        <f>DFC!W8</f>
        <v>2023</v>
      </c>
      <c r="X8" s="114"/>
      <c r="Y8" s="114"/>
      <c r="Z8" s="114"/>
      <c r="AA8" s="114"/>
      <c r="AB8" s="114"/>
      <c r="AC8" s="114"/>
    </row>
    <row r="9" spans="2:29" ht="15" customHeight="1" thickBot="1" x14ac:dyDescent="0.3">
      <c r="B9" s="54"/>
      <c r="C9" s="54"/>
      <c r="D9" s="103"/>
      <c r="E9" s="70">
        <v>44196</v>
      </c>
      <c r="F9" s="81"/>
      <c r="G9" s="70">
        <v>44286</v>
      </c>
      <c r="H9" s="81"/>
      <c r="I9" s="70">
        <v>44377</v>
      </c>
      <c r="J9" s="81"/>
      <c r="K9" s="109">
        <v>44469</v>
      </c>
      <c r="L9" s="81"/>
      <c r="M9" s="70">
        <v>44561</v>
      </c>
      <c r="N9" s="81"/>
      <c r="O9" s="70">
        <v>44651</v>
      </c>
      <c r="P9" s="81"/>
      <c r="Q9" s="70">
        <v>44742</v>
      </c>
      <c r="R9" s="81"/>
      <c r="S9" s="70">
        <v>44834</v>
      </c>
      <c r="T9" s="81"/>
      <c r="U9" s="70">
        <v>44926</v>
      </c>
      <c r="W9" s="70">
        <f>DFC!W$9</f>
        <v>45016</v>
      </c>
      <c r="X9" s="81"/>
      <c r="Y9" s="70">
        <f>DFC!Y$9</f>
        <v>45107</v>
      </c>
      <c r="Z9" s="81"/>
      <c r="AA9" s="70">
        <f>DFC!AA$9</f>
        <v>45199</v>
      </c>
      <c r="AB9" s="81"/>
      <c r="AC9" s="70">
        <f>DFC!AC$9</f>
        <v>45291</v>
      </c>
    </row>
    <row r="10" spans="2:29" ht="15" customHeight="1" x14ac:dyDescent="0.25">
      <c r="B10" s="55"/>
      <c r="C10" s="55"/>
      <c r="D10" s="67"/>
      <c r="E10" s="82"/>
      <c r="F10" s="101"/>
      <c r="G10" s="82"/>
      <c r="H10" s="68"/>
      <c r="I10" s="82"/>
      <c r="J10" s="82"/>
      <c r="K10" s="82"/>
      <c r="L10" s="82"/>
      <c r="M10" s="82"/>
      <c r="N10" s="101"/>
      <c r="O10" s="82"/>
      <c r="P10" s="68"/>
      <c r="Q10" s="82"/>
      <c r="R10" s="82"/>
      <c r="S10" s="82"/>
      <c r="T10" s="82"/>
      <c r="U10" s="82"/>
      <c r="W10" s="82"/>
      <c r="X10" s="68"/>
      <c r="Y10" s="82"/>
      <c r="Z10" s="82"/>
      <c r="AA10" s="82"/>
      <c r="AB10" s="82"/>
      <c r="AC10" s="82"/>
    </row>
    <row r="11" spans="2:29" ht="15" customHeight="1" x14ac:dyDescent="0.25">
      <c r="B11" s="51"/>
      <c r="C11" s="51"/>
      <c r="D11" s="67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W11" s="10"/>
      <c r="X11" s="10"/>
      <c r="Y11" s="10"/>
      <c r="Z11" s="10"/>
      <c r="AA11" s="10"/>
      <c r="AB11" s="10"/>
      <c r="AC11" s="10"/>
    </row>
    <row r="12" spans="2:29" ht="15" customHeight="1" x14ac:dyDescent="0.25">
      <c r="B12" s="57" t="s">
        <v>87</v>
      </c>
      <c r="C12" s="57" t="s">
        <v>199</v>
      </c>
      <c r="D12" s="66"/>
      <c r="E12" s="64">
        <v>16740228</v>
      </c>
      <c r="F12" s="66"/>
      <c r="G12" s="64"/>
      <c r="H12" s="64"/>
      <c r="I12" s="64"/>
      <c r="J12" s="64"/>
      <c r="K12" s="64"/>
      <c r="L12" s="64"/>
      <c r="M12" s="64">
        <v>22295681</v>
      </c>
      <c r="N12" s="66"/>
      <c r="O12" s="64"/>
      <c r="P12" s="64"/>
      <c r="Q12" s="64"/>
      <c r="R12" s="64"/>
      <c r="S12" s="64"/>
      <c r="T12" s="64"/>
      <c r="U12" s="64">
        <v>25797366</v>
      </c>
      <c r="W12" s="64">
        <v>5795554</v>
      </c>
      <c r="X12" s="64"/>
      <c r="Y12" s="64">
        <v>12696075</v>
      </c>
      <c r="Z12" s="64"/>
      <c r="AA12" s="64">
        <v>20091470</v>
      </c>
      <c r="AB12" s="64"/>
      <c r="AC12" s="64"/>
    </row>
    <row r="13" spans="2:29" ht="15" customHeight="1" x14ac:dyDescent="0.25">
      <c r="B13" s="49" t="s">
        <v>49</v>
      </c>
      <c r="C13" s="49" t="s">
        <v>49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W13" s="1"/>
      <c r="X13" s="1"/>
      <c r="Y13" s="1">
        <v>0</v>
      </c>
      <c r="Z13" s="1"/>
      <c r="AA13" s="1">
        <v>0</v>
      </c>
      <c r="AB13" s="1"/>
      <c r="AC13" s="1"/>
    </row>
    <row r="14" spans="2:29" ht="15" customHeight="1" x14ac:dyDescent="0.25">
      <c r="B14" s="57" t="s">
        <v>139</v>
      </c>
      <c r="C14" s="57" t="s">
        <v>262</v>
      </c>
      <c r="D14" s="45"/>
      <c r="E14" s="24">
        <v>472456</v>
      </c>
      <c r="F14" s="45"/>
      <c r="G14" s="24">
        <v>226765</v>
      </c>
      <c r="H14" s="24"/>
      <c r="I14" s="24">
        <v>918366</v>
      </c>
      <c r="J14" s="24"/>
      <c r="K14" s="24">
        <v>2000233</v>
      </c>
      <c r="L14" s="24"/>
      <c r="M14" s="24">
        <v>1626712</v>
      </c>
      <c r="N14" s="45"/>
      <c r="O14" s="24">
        <v>-316529</v>
      </c>
      <c r="P14" s="24"/>
      <c r="Q14" s="24">
        <v>49629</v>
      </c>
      <c r="R14" s="24"/>
      <c r="S14" s="24">
        <v>653667</v>
      </c>
      <c r="T14" s="24"/>
      <c r="U14" s="24">
        <v>1145454</v>
      </c>
      <c r="W14" s="24">
        <v>78257</v>
      </c>
      <c r="X14" s="24"/>
      <c r="Y14" s="24">
        <v>548300</v>
      </c>
      <c r="Z14" s="24"/>
      <c r="AA14" s="24">
        <v>1371900</v>
      </c>
      <c r="AB14" s="24"/>
      <c r="AC14" s="24"/>
    </row>
    <row r="15" spans="2:29" ht="15" customHeight="1" x14ac:dyDescent="0.25">
      <c r="B15" s="51"/>
      <c r="C15" s="51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W15" s="45"/>
      <c r="X15" s="45"/>
      <c r="Y15" s="45">
        <v>0</v>
      </c>
      <c r="Z15" s="45"/>
      <c r="AA15" s="45"/>
      <c r="AB15" s="45"/>
      <c r="AC15" s="45"/>
    </row>
    <row r="16" spans="2:29" ht="15" customHeight="1" x14ac:dyDescent="0.25">
      <c r="B16" s="57" t="s">
        <v>145</v>
      </c>
      <c r="C16" s="57" t="s">
        <v>263</v>
      </c>
      <c r="D16" s="45"/>
      <c r="E16" s="24">
        <v>1031072</v>
      </c>
      <c r="F16" s="45"/>
      <c r="G16" s="24">
        <v>286433</v>
      </c>
      <c r="H16" s="24"/>
      <c r="I16" s="24">
        <v>1221247</v>
      </c>
      <c r="J16" s="24"/>
      <c r="K16" s="24">
        <v>2268846</v>
      </c>
      <c r="L16" s="24"/>
      <c r="M16" s="24">
        <v>2200111</v>
      </c>
      <c r="N16" s="45"/>
      <c r="O16" s="24">
        <v>-319375</v>
      </c>
      <c r="P16" s="24"/>
      <c r="Q16" s="24">
        <v>150239</v>
      </c>
      <c r="R16" s="24"/>
      <c r="S16" s="24">
        <v>1080024</v>
      </c>
      <c r="T16" s="24"/>
      <c r="U16" s="24">
        <v>1679436</v>
      </c>
      <c r="W16" s="24">
        <v>140504</v>
      </c>
      <c r="X16" s="24"/>
      <c r="Y16" s="24">
        <v>936171</v>
      </c>
      <c r="Z16" s="24"/>
      <c r="AA16" s="24">
        <v>2057266</v>
      </c>
      <c r="AB16" s="24"/>
      <c r="AC16" s="24"/>
    </row>
    <row r="17" spans="2:29" ht="15" customHeight="1" x14ac:dyDescent="0.25">
      <c r="B17" s="62"/>
      <c r="C17" s="62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W17" s="45"/>
      <c r="X17" s="45"/>
      <c r="Y17" s="45">
        <v>0</v>
      </c>
      <c r="Z17" s="45"/>
      <c r="AA17" s="45"/>
      <c r="AB17" s="45"/>
      <c r="AC17" s="45"/>
    </row>
    <row r="18" spans="2:29" ht="15" customHeight="1" x14ac:dyDescent="0.25">
      <c r="B18" s="52" t="s">
        <v>96</v>
      </c>
      <c r="C18" s="52" t="s">
        <v>220</v>
      </c>
      <c r="D18" s="45"/>
      <c r="E18" s="24">
        <v>1421134</v>
      </c>
      <c r="F18" s="45"/>
      <c r="G18" s="24">
        <v>370506</v>
      </c>
      <c r="H18" s="24"/>
      <c r="I18" s="24">
        <v>780979</v>
      </c>
      <c r="J18" s="24"/>
      <c r="K18" s="24">
        <v>1186034</v>
      </c>
      <c r="L18" s="24"/>
      <c r="M18" s="24">
        <v>1666315</v>
      </c>
      <c r="N18" s="45"/>
      <c r="O18" s="24">
        <v>461162</v>
      </c>
      <c r="P18" s="24"/>
      <c r="Q18" s="24">
        <v>887396</v>
      </c>
      <c r="R18" s="24"/>
      <c r="S18" s="24">
        <v>1347585</v>
      </c>
      <c r="T18" s="24"/>
      <c r="U18" s="24">
        <v>1846855</v>
      </c>
      <c r="W18" s="24">
        <v>468520</v>
      </c>
      <c r="X18" s="24"/>
      <c r="Y18" s="24">
        <v>932077</v>
      </c>
      <c r="Z18" s="24"/>
      <c r="AA18" s="24">
        <v>1385114</v>
      </c>
      <c r="AB18" s="24"/>
      <c r="AC18" s="24"/>
    </row>
    <row r="19" spans="2:29" ht="15" customHeight="1" x14ac:dyDescent="0.25">
      <c r="B19" s="49" t="s">
        <v>89</v>
      </c>
      <c r="C19" s="49" t="s">
        <v>210</v>
      </c>
      <c r="D19" s="1"/>
      <c r="E19" s="45">
        <v>1064992</v>
      </c>
      <c r="F19" s="45"/>
      <c r="G19" s="45">
        <v>291918</v>
      </c>
      <c r="H19" s="45"/>
      <c r="I19" s="45">
        <v>603707</v>
      </c>
      <c r="J19" s="45"/>
      <c r="K19" s="45">
        <v>928514</v>
      </c>
      <c r="L19" s="45"/>
      <c r="M19" s="45">
        <v>1495711</v>
      </c>
      <c r="N19" s="1"/>
      <c r="O19" s="45">
        <v>290988</v>
      </c>
      <c r="P19" s="45"/>
      <c r="Q19" s="45">
        <v>728014</v>
      </c>
      <c r="R19" s="45"/>
      <c r="S19" s="45">
        <v>1129578</v>
      </c>
      <c r="T19" s="45"/>
      <c r="U19" s="45">
        <v>1295425</v>
      </c>
      <c r="W19" s="45">
        <v>181602</v>
      </c>
      <c r="X19" s="45"/>
      <c r="Y19" s="45">
        <v>499261</v>
      </c>
      <c r="Z19" s="45"/>
      <c r="AA19" s="45">
        <v>858048</v>
      </c>
      <c r="AB19" s="45"/>
      <c r="AC19" s="45"/>
    </row>
    <row r="20" spans="2:29" ht="15" customHeight="1" x14ac:dyDescent="0.25">
      <c r="B20" s="52" t="s">
        <v>49</v>
      </c>
      <c r="C20" s="52" t="s">
        <v>49</v>
      </c>
      <c r="D20" s="1"/>
      <c r="E20" s="13"/>
      <c r="F20" s="1"/>
      <c r="G20" s="13"/>
      <c r="H20" s="13"/>
      <c r="I20" s="13"/>
      <c r="J20" s="13"/>
      <c r="K20" s="13"/>
      <c r="L20" s="13"/>
      <c r="M20" s="13">
        <v>0</v>
      </c>
      <c r="N20" s="1"/>
      <c r="O20" s="13"/>
      <c r="P20" s="13"/>
      <c r="Q20" s="13"/>
      <c r="R20" s="13"/>
      <c r="S20" s="13"/>
      <c r="T20" s="13"/>
      <c r="U20" s="13"/>
      <c r="W20" s="13"/>
      <c r="X20" s="13"/>
      <c r="Y20" s="13">
        <v>0</v>
      </c>
      <c r="Z20" s="13"/>
      <c r="AA20" s="13">
        <v>0</v>
      </c>
      <c r="AB20" s="13"/>
      <c r="AC20" s="13"/>
    </row>
    <row r="21" spans="2:29" ht="15" customHeight="1" x14ac:dyDescent="0.25">
      <c r="B21" s="56" t="s">
        <v>36</v>
      </c>
      <c r="C21" s="56" t="s">
        <v>264</v>
      </c>
      <c r="D21" s="45"/>
      <c r="E21" s="45">
        <v>-86081</v>
      </c>
      <c r="F21" s="45"/>
      <c r="G21" s="45">
        <v>-36048</v>
      </c>
      <c r="H21" s="45"/>
      <c r="I21" s="45">
        <v>-21758</v>
      </c>
      <c r="J21" s="45"/>
      <c r="K21" s="45">
        <v>-55047</v>
      </c>
      <c r="L21" s="45"/>
      <c r="M21" s="45">
        <v>-62665</v>
      </c>
      <c r="N21" s="45"/>
      <c r="O21" s="45">
        <v>-29237</v>
      </c>
      <c r="P21" s="45"/>
      <c r="Q21" s="45">
        <v>-37911</v>
      </c>
      <c r="R21" s="45"/>
      <c r="S21" s="45">
        <v>-81425</v>
      </c>
      <c r="T21" s="45"/>
      <c r="U21" s="45">
        <v>-52100</v>
      </c>
      <c r="W21" s="45">
        <v>-28651</v>
      </c>
      <c r="X21" s="45"/>
      <c r="Y21" s="45">
        <v>-24754</v>
      </c>
      <c r="Z21" s="45"/>
      <c r="AA21" s="45">
        <v>-62868</v>
      </c>
      <c r="AB21" s="45"/>
      <c r="AC21" s="45"/>
    </row>
    <row r="22" spans="2:29" ht="15" customHeight="1" x14ac:dyDescent="0.25">
      <c r="B22" s="57" t="s">
        <v>37</v>
      </c>
      <c r="C22" s="57" t="s">
        <v>239</v>
      </c>
      <c r="D22" s="1"/>
      <c r="E22" s="13">
        <v>129553</v>
      </c>
      <c r="F22" s="1"/>
      <c r="G22" s="13">
        <v>56062</v>
      </c>
      <c r="H22" s="13"/>
      <c r="I22" s="13">
        <v>91333</v>
      </c>
      <c r="J22" s="13"/>
      <c r="K22" s="13">
        <v>125348</v>
      </c>
      <c r="L22" s="13"/>
      <c r="M22" s="13">
        <v>181003</v>
      </c>
      <c r="N22" s="1"/>
      <c r="O22" s="13">
        <v>14496</v>
      </c>
      <c r="P22" s="13"/>
      <c r="Q22" s="13">
        <v>34579</v>
      </c>
      <c r="R22" s="13"/>
      <c r="S22" s="13">
        <v>40758</v>
      </c>
      <c r="T22" s="13"/>
      <c r="U22" s="13">
        <v>71120</v>
      </c>
      <c r="W22" s="13">
        <v>3260</v>
      </c>
      <c r="X22" s="13"/>
      <c r="Y22" s="13">
        <v>34536</v>
      </c>
      <c r="Z22" s="13"/>
      <c r="AA22" s="13">
        <v>60114</v>
      </c>
      <c r="AB22" s="13"/>
      <c r="AC22" s="13"/>
    </row>
    <row r="23" spans="2:29" ht="15" customHeight="1" x14ac:dyDescent="0.25">
      <c r="B23" s="49" t="s">
        <v>140</v>
      </c>
      <c r="C23" s="49" t="s">
        <v>311</v>
      </c>
      <c r="D23" s="45"/>
      <c r="E23" s="45"/>
      <c r="F23" s="45"/>
      <c r="G23" s="45"/>
      <c r="H23" s="45"/>
      <c r="I23" s="45"/>
      <c r="J23" s="45"/>
      <c r="K23" s="45"/>
      <c r="L23" s="45"/>
      <c r="M23" s="45">
        <v>0</v>
      </c>
      <c r="N23" s="45"/>
      <c r="O23" s="45"/>
      <c r="P23" s="45"/>
      <c r="Q23" s="45"/>
      <c r="R23" s="45"/>
      <c r="S23" s="45"/>
      <c r="T23" s="45"/>
      <c r="U23" s="45"/>
      <c r="W23" s="45"/>
      <c r="X23" s="45"/>
      <c r="Y23" s="45">
        <v>0</v>
      </c>
      <c r="Z23" s="45"/>
      <c r="AA23" s="45"/>
      <c r="AB23" s="45"/>
      <c r="AC23" s="45"/>
    </row>
    <row r="24" spans="2:29" ht="15" customHeight="1" x14ac:dyDescent="0.25">
      <c r="B24" s="57" t="s">
        <v>299</v>
      </c>
      <c r="C24" s="57" t="s">
        <v>303</v>
      </c>
      <c r="D24" s="1"/>
      <c r="E24" s="13">
        <v>11824</v>
      </c>
      <c r="F24" s="1"/>
      <c r="G24" s="13"/>
      <c r="H24" s="13"/>
      <c r="I24" s="13"/>
      <c r="J24" s="13"/>
      <c r="K24" s="13"/>
      <c r="L24" s="13"/>
      <c r="M24" s="13">
        <v>1507</v>
      </c>
      <c r="N24" s="1"/>
      <c r="O24" s="13"/>
      <c r="P24" s="13"/>
      <c r="Q24" s="13"/>
      <c r="R24" s="13"/>
      <c r="S24" s="13"/>
      <c r="T24" s="13"/>
      <c r="U24" s="13">
        <v>57587</v>
      </c>
      <c r="W24" s="13">
        <v>13337</v>
      </c>
      <c r="X24" s="13"/>
      <c r="Y24" s="13">
        <v>-10641</v>
      </c>
      <c r="Z24" s="13"/>
      <c r="AA24" s="13">
        <v>-11737</v>
      </c>
      <c r="AB24" s="13"/>
      <c r="AC24" s="13"/>
    </row>
    <row r="25" spans="2:29" ht="15" customHeight="1" x14ac:dyDescent="0.25">
      <c r="B25" s="56" t="s">
        <v>132</v>
      </c>
      <c r="C25" s="56" t="s">
        <v>312</v>
      </c>
      <c r="D25" s="1"/>
      <c r="E25" s="1">
        <v>215422</v>
      </c>
      <c r="F25" s="1"/>
      <c r="G25" s="1"/>
      <c r="H25" s="1"/>
      <c r="I25" s="1">
        <v>-437</v>
      </c>
      <c r="J25" s="1"/>
      <c r="K25" s="1">
        <v>35031</v>
      </c>
      <c r="L25" s="1"/>
      <c r="M25" s="1">
        <v>2310</v>
      </c>
      <c r="N25" s="1"/>
      <c r="O25" s="1"/>
      <c r="P25" s="1"/>
      <c r="Q25" s="1"/>
      <c r="R25" s="1"/>
      <c r="S25" s="1"/>
      <c r="T25" s="1"/>
      <c r="U25" s="1">
        <v>4316</v>
      </c>
      <c r="W25" s="1">
        <v>216</v>
      </c>
      <c r="X25" s="1"/>
      <c r="Y25" s="1">
        <v>216</v>
      </c>
      <c r="Z25" s="1"/>
      <c r="AA25" s="1">
        <v>4013</v>
      </c>
      <c r="AB25" s="1"/>
      <c r="AC25" s="1"/>
    </row>
    <row r="26" spans="2:29" ht="15" customHeight="1" x14ac:dyDescent="0.25">
      <c r="B26" s="57" t="s">
        <v>314</v>
      </c>
      <c r="C26" s="57" t="s">
        <v>313</v>
      </c>
      <c r="D26" s="1"/>
      <c r="E26" s="13"/>
      <c r="F26" s="1"/>
      <c r="G26" s="13"/>
      <c r="H26" s="13"/>
      <c r="I26" s="13">
        <v>-173012</v>
      </c>
      <c r="J26" s="13"/>
      <c r="K26" s="13">
        <v>-352498</v>
      </c>
      <c r="L26" s="13"/>
      <c r="M26" s="13">
        <v>-276698</v>
      </c>
      <c r="N26" s="1"/>
      <c r="O26" s="13"/>
      <c r="P26" s="13"/>
      <c r="Q26" s="13"/>
      <c r="R26" s="13"/>
      <c r="S26" s="13"/>
      <c r="T26" s="13"/>
      <c r="U26" s="13">
        <v>2019</v>
      </c>
      <c r="W26" s="13"/>
      <c r="X26" s="13"/>
      <c r="Y26" s="13">
        <v>0</v>
      </c>
      <c r="Z26" s="13"/>
      <c r="AA26" s="13"/>
      <c r="AB26" s="13"/>
      <c r="AC26" s="13"/>
    </row>
    <row r="27" spans="2:29" ht="15" customHeight="1" x14ac:dyDescent="0.25">
      <c r="B27" s="56" t="s">
        <v>146</v>
      </c>
      <c r="C27" s="56" t="s">
        <v>268</v>
      </c>
      <c r="D27" s="1"/>
      <c r="E27" s="1">
        <v>5754</v>
      </c>
      <c r="F27" s="1"/>
      <c r="G27" s="1"/>
      <c r="H27" s="1"/>
      <c r="I27" s="1"/>
      <c r="J27" s="1"/>
      <c r="K27" s="1">
        <v>16138</v>
      </c>
      <c r="L27" s="1"/>
      <c r="M27" s="1">
        <v>16138</v>
      </c>
      <c r="N27" s="1"/>
      <c r="O27" s="1">
        <v>0</v>
      </c>
      <c r="P27" s="1"/>
      <c r="Q27" s="1"/>
      <c r="R27" s="1"/>
      <c r="S27" s="1">
        <v>0</v>
      </c>
      <c r="T27" s="1"/>
      <c r="U27" s="1"/>
      <c r="W27" s="1"/>
      <c r="X27" s="1"/>
      <c r="Y27" s="1">
        <v>0</v>
      </c>
      <c r="Z27" s="1"/>
      <c r="AA27" s="1"/>
      <c r="AB27" s="1"/>
      <c r="AC27" s="1"/>
    </row>
    <row r="28" spans="2:29" ht="15" customHeight="1" x14ac:dyDescent="0.25">
      <c r="B28" s="57" t="s">
        <v>141</v>
      </c>
      <c r="C28" s="57" t="s">
        <v>141</v>
      </c>
      <c r="D28" s="1"/>
      <c r="E28" s="13">
        <v>54145</v>
      </c>
      <c r="F28" s="1"/>
      <c r="G28" s="13">
        <v>3438</v>
      </c>
      <c r="H28" s="13"/>
      <c r="I28" s="13">
        <v>11157</v>
      </c>
      <c r="J28" s="13"/>
      <c r="K28" s="13">
        <v>17170</v>
      </c>
      <c r="L28" s="13"/>
      <c r="M28" s="13">
        <v>22124</v>
      </c>
      <c r="N28" s="1"/>
      <c r="O28" s="13">
        <v>0</v>
      </c>
      <c r="P28" s="13"/>
      <c r="Q28" s="13"/>
      <c r="R28" s="13"/>
      <c r="S28" s="13"/>
      <c r="T28" s="13"/>
      <c r="U28" s="13"/>
      <c r="W28" s="13"/>
      <c r="X28" s="13"/>
      <c r="Y28" s="13">
        <v>0</v>
      </c>
      <c r="Z28" s="13"/>
      <c r="AA28" s="13"/>
      <c r="AB28" s="13"/>
      <c r="AC28" s="13"/>
    </row>
    <row r="29" spans="2:29" ht="15" customHeight="1" x14ac:dyDescent="0.25">
      <c r="B29" s="56" t="s">
        <v>293</v>
      </c>
      <c r="C29" s="56" t="s">
        <v>291</v>
      </c>
      <c r="D29" s="1"/>
      <c r="E29" s="1">
        <v>1173</v>
      </c>
      <c r="F29" s="1"/>
      <c r="G29" s="1">
        <v>-1363</v>
      </c>
      <c r="H29" s="1"/>
      <c r="I29" s="1"/>
      <c r="J29" s="1"/>
      <c r="K29" s="1"/>
      <c r="L29" s="1"/>
      <c r="M29" s="1">
        <v>2161</v>
      </c>
      <c r="N29" s="1"/>
      <c r="O29" s="1"/>
      <c r="P29" s="1"/>
      <c r="Q29" s="1"/>
      <c r="R29" s="1"/>
      <c r="S29" s="1">
        <v>3102</v>
      </c>
      <c r="T29" s="1"/>
      <c r="U29" s="1">
        <v>15826</v>
      </c>
      <c r="W29" s="1"/>
      <c r="X29" s="1"/>
      <c r="Y29" s="1">
        <v>0</v>
      </c>
      <c r="Z29" s="1"/>
      <c r="AA29" s="1"/>
      <c r="AB29" s="1"/>
      <c r="AC29" s="1"/>
    </row>
    <row r="30" spans="2:29" ht="15" customHeight="1" thickBot="1" x14ac:dyDescent="0.3">
      <c r="B30" s="55" t="s">
        <v>142</v>
      </c>
      <c r="C30" s="55" t="s">
        <v>265</v>
      </c>
      <c r="D30" s="3"/>
      <c r="E30" s="65">
        <f>SUM(E16:E29)</f>
        <v>3848988</v>
      </c>
      <c r="G30" s="65">
        <f>SUM(G16:G29)</f>
        <v>970946</v>
      </c>
      <c r="H30" s="17"/>
      <c r="I30" s="65">
        <f>SUM(I16:I29)</f>
        <v>2513216</v>
      </c>
      <c r="J30" s="17"/>
      <c r="K30" s="65">
        <f>SUM(K16:K29)</f>
        <v>4169536</v>
      </c>
      <c r="L30" s="17"/>
      <c r="M30" s="65">
        <f>SUM(M16:M29)</f>
        <v>5248017</v>
      </c>
      <c r="N30" s="3"/>
      <c r="O30" s="65">
        <f>SUM(O21:O29)</f>
        <v>-14741</v>
      </c>
      <c r="P30" s="17"/>
      <c r="Q30" s="65">
        <f>SUM(Q21:Q29)</f>
        <v>-3332</v>
      </c>
      <c r="R30" s="17"/>
      <c r="S30" s="65">
        <v>3519622</v>
      </c>
      <c r="T30" s="17"/>
      <c r="U30" s="65">
        <f>SUM(U16:U29)</f>
        <v>4920484</v>
      </c>
      <c r="W30" s="65">
        <f>SUM(W16:W29)</f>
        <v>778788</v>
      </c>
      <c r="X30" s="17"/>
      <c r="Y30" s="65">
        <f>SUM(Y16:Y29)</f>
        <v>2366866</v>
      </c>
      <c r="Z30" s="17"/>
      <c r="AA30" s="65">
        <f>SUM(AA16:AA29)</f>
        <v>4289950</v>
      </c>
      <c r="AB30" s="17"/>
      <c r="AC30" s="65">
        <f>SUM(AC16:AC29)</f>
        <v>0</v>
      </c>
    </row>
    <row r="31" spans="2:29" ht="15" customHeight="1" thickTop="1" x14ac:dyDescent="0.25">
      <c r="B31" s="51"/>
      <c r="C31" s="5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W31" s="1"/>
      <c r="X31" s="1"/>
      <c r="Y31" s="1"/>
      <c r="Z31" s="1"/>
      <c r="AA31" s="1"/>
      <c r="AB31" s="1"/>
      <c r="AC31" s="1"/>
    </row>
    <row r="32" spans="2:29" ht="15" customHeight="1" x14ac:dyDescent="0.25">
      <c r="B32" s="52" t="s">
        <v>143</v>
      </c>
      <c r="C32" s="52" t="s">
        <v>266</v>
      </c>
      <c r="D32" s="66"/>
      <c r="E32" s="64">
        <v>1136367</v>
      </c>
      <c r="F32" s="66"/>
      <c r="G32" s="64">
        <v>201457</v>
      </c>
      <c r="H32" s="64"/>
      <c r="I32" s="64">
        <v>468721</v>
      </c>
      <c r="J32" s="64"/>
      <c r="K32" s="64">
        <v>1191721</v>
      </c>
      <c r="L32" s="64"/>
      <c r="M32" s="64">
        <v>1479497</v>
      </c>
      <c r="N32" s="66"/>
      <c r="O32" s="64">
        <v>254517</v>
      </c>
      <c r="P32" s="64"/>
      <c r="Q32" s="64">
        <v>598967</v>
      </c>
      <c r="R32" s="64"/>
      <c r="S32" s="64">
        <v>1043557</v>
      </c>
      <c r="T32" s="64"/>
      <c r="U32" s="64">
        <v>2005752</v>
      </c>
      <c r="W32" s="64">
        <v>335633</v>
      </c>
      <c r="X32" s="64"/>
      <c r="Y32" s="64">
        <v>810524</v>
      </c>
      <c r="Z32" s="64"/>
      <c r="AA32" s="64">
        <v>1329446</v>
      </c>
      <c r="AB32" s="64"/>
      <c r="AC32" s="64"/>
    </row>
    <row r="33" spans="2:29" ht="15" customHeight="1" x14ac:dyDescent="0.25">
      <c r="B33" s="49" t="s">
        <v>144</v>
      </c>
      <c r="C33" s="49" t="s">
        <v>267</v>
      </c>
      <c r="D33" s="66"/>
      <c r="E33" s="66">
        <v>7498750</v>
      </c>
      <c r="F33" s="66"/>
      <c r="G33" s="66">
        <v>9060092</v>
      </c>
      <c r="H33" s="66"/>
      <c r="I33" s="66">
        <v>8516175</v>
      </c>
      <c r="J33" s="66"/>
      <c r="K33" s="66">
        <v>8498088</v>
      </c>
      <c r="L33" s="66"/>
      <c r="M33" s="66">
        <v>8157118</v>
      </c>
      <c r="N33" s="66"/>
      <c r="O33" s="66">
        <v>8614546</v>
      </c>
      <c r="P33" s="66"/>
      <c r="Q33" s="66">
        <v>8948001</v>
      </c>
      <c r="R33" s="66"/>
      <c r="S33" s="66">
        <v>8140413</v>
      </c>
      <c r="T33" s="66"/>
      <c r="U33" s="66">
        <v>7618623</v>
      </c>
      <c r="W33" s="66">
        <v>9413226</v>
      </c>
      <c r="X33" s="66"/>
      <c r="Y33" s="66">
        <v>9038574</v>
      </c>
      <c r="Z33" s="66"/>
      <c r="AA33" s="66">
        <v>8510915</v>
      </c>
      <c r="AB33" s="66"/>
      <c r="AC33" s="66"/>
    </row>
    <row r="34" spans="2:29" ht="15" customHeight="1" x14ac:dyDescent="0.25">
      <c r="C34" s="52" t="s">
        <v>292</v>
      </c>
      <c r="D34" s="66"/>
      <c r="E34" s="108">
        <f>E33/E30</f>
        <v>1.9482393813646599</v>
      </c>
      <c r="F34" s="66"/>
      <c r="G34" s="64"/>
      <c r="H34" s="64"/>
      <c r="I34" s="64"/>
      <c r="J34" s="64"/>
      <c r="K34" s="64"/>
      <c r="L34" s="64"/>
      <c r="M34" s="108">
        <f>M33/M30</f>
        <v>1.5543238522283751</v>
      </c>
      <c r="N34" s="66"/>
      <c r="O34" s="64"/>
      <c r="P34" s="64"/>
      <c r="Q34" s="64"/>
      <c r="R34" s="64"/>
      <c r="S34" s="108"/>
      <c r="T34" s="64"/>
      <c r="U34" s="108">
        <f>U33/U30</f>
        <v>1.548348292566341</v>
      </c>
      <c r="W34" s="108"/>
      <c r="X34" s="64"/>
      <c r="Y34" s="108"/>
      <c r="Z34" s="64"/>
      <c r="AA34" s="108">
        <f>AA33/AA30</f>
        <v>1.9839193929999184</v>
      </c>
      <c r="AB34" s="64"/>
      <c r="AC34" s="108" t="e">
        <f>AC33/AC30</f>
        <v>#DIV/0!</v>
      </c>
    </row>
    <row r="35" spans="2:29" ht="15" customHeight="1" x14ac:dyDescent="0.25"/>
    <row r="36" spans="2:29" ht="15" customHeight="1" x14ac:dyDescent="0.25"/>
  </sheetData>
  <mergeCells count="3">
    <mergeCell ref="G8:M8"/>
    <mergeCell ref="O8:U8"/>
    <mergeCell ref="W8:AC8"/>
  </mergeCells>
  <pageMargins left="0.511811024" right="0.511811024" top="0.78740157499999996" bottom="0.78740157499999996" header="0.31496062000000002" footer="0.31496062000000002"/>
  <ignoredErrors>
    <ignoredError sqref="M31:N31 N30 P30 P31:Q31 Y30:Y33 Y35:Y36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12CEE30020680439A33242A43FD1B43" ma:contentTypeVersion="12" ma:contentTypeDescription="Crie um novo documento." ma:contentTypeScope="" ma:versionID="19299dd76bacbfe34c274ad12629ba98">
  <xsd:schema xmlns:xsd="http://www.w3.org/2001/XMLSchema" xmlns:xs="http://www.w3.org/2001/XMLSchema" xmlns:p="http://schemas.microsoft.com/office/2006/metadata/properties" xmlns:ns3="343b90b6-84e8-4207-a6b1-89993c941ed6" xmlns:ns4="7813e78a-b5e7-4205-8c12-11ee07365c5d" targetNamespace="http://schemas.microsoft.com/office/2006/metadata/properties" ma:root="true" ma:fieldsID="4f0a654c7375d81172d438a9778f0b29" ns3:_="" ns4:_="">
    <xsd:import namespace="343b90b6-84e8-4207-a6b1-89993c941ed6"/>
    <xsd:import namespace="7813e78a-b5e7-4205-8c12-11ee07365c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b90b6-84e8-4207-a6b1-89993c941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3e78a-b5e7-4205-8c12-11ee07365c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690749-0DE7-42AE-B577-92AF0998E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BE78B2-98E6-4067-A014-1282DBE17927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343b90b6-84e8-4207-a6b1-89993c941ed6"/>
    <ds:schemaRef ds:uri="http://schemas.openxmlformats.org/package/2006/metadata/core-properties"/>
    <ds:schemaRef ds:uri="http://schemas.microsoft.com/office/infopath/2007/PartnerControls"/>
    <ds:schemaRef ds:uri="7813e78a-b5e7-4205-8c12-11ee07365c5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8C40555-75A1-4F84-9594-9E1F76CC7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3b90b6-84e8-4207-a6b1-89993c941ed6"/>
    <ds:schemaRef ds:uri="7813e78a-b5e7-4205-8c12-11ee07365c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 | Summary</vt:lpstr>
      <vt:lpstr>BP</vt:lpstr>
      <vt:lpstr>DRE</vt:lpstr>
      <vt:lpstr>DFC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Julia Pamplona</cp:lastModifiedBy>
  <dcterms:created xsi:type="dcterms:W3CDTF">2019-03-14T19:14:16Z</dcterms:created>
  <dcterms:modified xsi:type="dcterms:W3CDTF">2023-11-07T20:13:41Z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0x010100C12CEE30020680439A33242A43FD1B43</vt:lpwstr>
  </property>
  <property fmtid="{D5CDD505-2E9C-101B-9397-08002B2CF9AE}" pid="3" name="Order">
    <vt:r8>3344600</vt:r8>
  </property>
</Properties>
</file>